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rfen.sharepoint.com/sites/ILDataAnalytics/Documentos compartidos/General/02_Data Collection/ILAnalyticalDataCollector/deltaEXTEM/"/>
    </mc:Choice>
  </mc:AlternateContent>
  <xr:revisionPtr revIDLastSave="3082" documentId="14_{29766B58-43ED-4A81-A820-7B13CCD87FC7}" xr6:coauthVersionLast="47" xr6:coauthVersionMax="47" xr10:uidLastSave="{D47DFB92-5F09-4B4B-AB28-E73D65BEAE30}"/>
  <bookViews>
    <workbookView xWindow="15" yWindow="0" windowWidth="28770" windowHeight="15600" activeTab="2" xr2:uid="{94A8FB1B-5A30-467C-AF45-D8532E6848ED}"/>
  </bookViews>
  <sheets>
    <sheet name="Index" sheetId="2" r:id="rId1"/>
    <sheet name="Dimensions" sheetId="3" r:id="rId2"/>
    <sheet name="Facts" sheetId="5" r:id="rId3"/>
    <sheet name="Aux_Table" sheetId="4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11" i="5" l="1"/>
  <c r="D611" i="5"/>
  <c r="K610" i="5"/>
  <c r="D610" i="5"/>
  <c r="K609" i="5"/>
  <c r="D609" i="5"/>
  <c r="K608" i="5"/>
  <c r="D608" i="5"/>
  <c r="K607" i="5"/>
  <c r="D607" i="5"/>
  <c r="K606" i="5"/>
  <c r="D606" i="5"/>
  <c r="K605" i="5"/>
  <c r="D605" i="5"/>
  <c r="K604" i="5"/>
  <c r="D604" i="5"/>
  <c r="K603" i="5"/>
  <c r="D603" i="5"/>
  <c r="K602" i="5"/>
  <c r="D602" i="5"/>
  <c r="K601" i="5"/>
  <c r="D601" i="5"/>
  <c r="K600" i="5"/>
  <c r="D600" i="5"/>
  <c r="K599" i="5"/>
  <c r="D599" i="5"/>
  <c r="K598" i="5"/>
  <c r="D598" i="5"/>
  <c r="K597" i="5"/>
  <c r="D597" i="5"/>
  <c r="K596" i="5"/>
  <c r="D596" i="5"/>
  <c r="K595" i="5"/>
  <c r="D595" i="5"/>
  <c r="K594" i="5"/>
  <c r="D594" i="5"/>
  <c r="K593" i="5"/>
  <c r="D593" i="5"/>
  <c r="K592" i="5"/>
  <c r="D592" i="5"/>
  <c r="K591" i="5"/>
  <c r="D591" i="5"/>
  <c r="K590" i="5"/>
  <c r="D590" i="5"/>
  <c r="K589" i="5"/>
  <c r="D589" i="5"/>
  <c r="K588" i="5"/>
  <c r="D588" i="5"/>
  <c r="K587" i="5"/>
  <c r="D587" i="5"/>
  <c r="K586" i="5"/>
  <c r="D586" i="5"/>
  <c r="K585" i="5"/>
  <c r="D585" i="5"/>
  <c r="K584" i="5"/>
  <c r="D584" i="5"/>
  <c r="K583" i="5"/>
  <c r="D583" i="5"/>
  <c r="K582" i="5"/>
  <c r="D582" i="5"/>
  <c r="K581" i="5"/>
  <c r="D581" i="5"/>
  <c r="K580" i="5"/>
  <c r="D580" i="5"/>
  <c r="K579" i="5"/>
  <c r="D579" i="5"/>
  <c r="K578" i="5"/>
  <c r="D578" i="5"/>
  <c r="K577" i="5"/>
  <c r="D577" i="5"/>
  <c r="K576" i="5"/>
  <c r="D576" i="5"/>
  <c r="K575" i="5"/>
  <c r="D575" i="5"/>
  <c r="K574" i="5"/>
  <c r="D574" i="5"/>
  <c r="K573" i="5"/>
  <c r="D573" i="5"/>
  <c r="K572" i="5"/>
  <c r="D572" i="5"/>
  <c r="K571" i="5"/>
  <c r="D571" i="5"/>
  <c r="K570" i="5"/>
  <c r="D570" i="5"/>
  <c r="K569" i="5"/>
  <c r="D569" i="5"/>
  <c r="K568" i="5"/>
  <c r="D568" i="5"/>
  <c r="K567" i="5"/>
  <c r="D567" i="5"/>
  <c r="K566" i="5"/>
  <c r="D566" i="5"/>
  <c r="K565" i="5"/>
  <c r="D565" i="5"/>
  <c r="K564" i="5"/>
  <c r="D564" i="5"/>
  <c r="K563" i="5"/>
  <c r="D563" i="5"/>
  <c r="K562" i="5"/>
  <c r="D562" i="5"/>
  <c r="K561" i="5"/>
  <c r="D561" i="5"/>
  <c r="K560" i="5"/>
  <c r="D560" i="5"/>
  <c r="K559" i="5"/>
  <c r="D559" i="5"/>
  <c r="K558" i="5"/>
  <c r="D558" i="5"/>
  <c r="K557" i="5"/>
  <c r="D557" i="5"/>
  <c r="K556" i="5"/>
  <c r="D556" i="5"/>
  <c r="K555" i="5"/>
  <c r="D555" i="5"/>
  <c r="K554" i="5"/>
  <c r="D554" i="5"/>
  <c r="K553" i="5"/>
  <c r="D553" i="5"/>
  <c r="K552" i="5"/>
  <c r="D552" i="5"/>
  <c r="K551" i="5"/>
  <c r="D551" i="5"/>
  <c r="K550" i="5"/>
  <c r="D550" i="5"/>
  <c r="K549" i="5"/>
  <c r="D549" i="5"/>
  <c r="K548" i="5"/>
  <c r="D548" i="5"/>
  <c r="K547" i="5"/>
  <c r="D547" i="5"/>
  <c r="K546" i="5"/>
  <c r="D546" i="5"/>
  <c r="K545" i="5" l="1"/>
  <c r="D545" i="5"/>
  <c r="K544" i="5"/>
  <c r="D544" i="5"/>
  <c r="K543" i="5"/>
  <c r="D543" i="5"/>
  <c r="K542" i="5"/>
  <c r="D542" i="5"/>
  <c r="K541" i="5"/>
  <c r="D541" i="5"/>
  <c r="K540" i="5"/>
  <c r="D540" i="5"/>
  <c r="K539" i="5"/>
  <c r="D539" i="5"/>
  <c r="K538" i="5"/>
  <c r="D538" i="5"/>
  <c r="K537" i="5"/>
  <c r="D537" i="5"/>
  <c r="K536" i="5"/>
  <c r="D536" i="5"/>
  <c r="K535" i="5"/>
  <c r="D535" i="5"/>
  <c r="K534" i="5"/>
  <c r="D534" i="5"/>
  <c r="K533" i="5"/>
  <c r="D533" i="5"/>
  <c r="K532" i="5"/>
  <c r="D532" i="5"/>
  <c r="K531" i="5"/>
  <c r="D531" i="5"/>
  <c r="K530" i="5"/>
  <c r="D530" i="5"/>
  <c r="K529" i="5"/>
  <c r="D529" i="5"/>
  <c r="K528" i="5"/>
  <c r="D528" i="5"/>
  <c r="K527" i="5"/>
  <c r="D527" i="5"/>
  <c r="K526" i="5"/>
  <c r="D526" i="5"/>
  <c r="D462" i="5" l="1"/>
  <c r="K462" i="5"/>
  <c r="D463" i="5"/>
  <c r="K463" i="5"/>
  <c r="D464" i="5"/>
  <c r="K464" i="5"/>
  <c r="D465" i="5"/>
  <c r="K465" i="5"/>
  <c r="D466" i="5"/>
  <c r="K466" i="5"/>
  <c r="D467" i="5"/>
  <c r="K467" i="5"/>
  <c r="D468" i="5"/>
  <c r="K468" i="5"/>
  <c r="D469" i="5"/>
  <c r="K469" i="5"/>
  <c r="D470" i="5"/>
  <c r="K470" i="5"/>
  <c r="D471" i="5"/>
  <c r="K471" i="5"/>
  <c r="D472" i="5"/>
  <c r="K472" i="5"/>
  <c r="D473" i="5"/>
  <c r="K473" i="5"/>
  <c r="D474" i="5"/>
  <c r="K474" i="5"/>
  <c r="D475" i="5"/>
  <c r="K475" i="5"/>
  <c r="D476" i="5"/>
  <c r="K476" i="5"/>
  <c r="D477" i="5"/>
  <c r="K477" i="5"/>
  <c r="D478" i="5"/>
  <c r="K478" i="5"/>
  <c r="D479" i="5"/>
  <c r="K479" i="5"/>
  <c r="D480" i="5"/>
  <c r="K480" i="5"/>
  <c r="D481" i="5"/>
  <c r="K481" i="5"/>
  <c r="D482" i="5"/>
  <c r="K482" i="5"/>
  <c r="D483" i="5"/>
  <c r="K483" i="5"/>
  <c r="D484" i="5"/>
  <c r="K484" i="5"/>
  <c r="D485" i="5"/>
  <c r="K485" i="5"/>
  <c r="D525" i="5" l="1"/>
  <c r="D524" i="5"/>
  <c r="D523" i="5"/>
  <c r="D522" i="5"/>
  <c r="D521" i="5"/>
  <c r="D520" i="5"/>
  <c r="D519" i="5"/>
  <c r="D518" i="5"/>
  <c r="D517" i="5"/>
  <c r="D516" i="5"/>
  <c r="D515" i="5"/>
  <c r="D514" i="5"/>
  <c r="D513" i="5"/>
  <c r="D512" i="5"/>
  <c r="D511" i="5"/>
  <c r="D510" i="5"/>
  <c r="D509" i="5"/>
  <c r="D508" i="5"/>
  <c r="D507" i="5"/>
  <c r="D506" i="5"/>
  <c r="D505" i="5"/>
  <c r="D504" i="5"/>
  <c r="D503" i="5"/>
  <c r="D502" i="5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61" i="5"/>
  <c r="D460" i="5"/>
  <c r="D459" i="5"/>
  <c r="D458" i="5"/>
  <c r="D457" i="5"/>
  <c r="D456" i="5"/>
  <c r="D455" i="5"/>
  <c r="D454" i="5"/>
  <c r="D453" i="5"/>
  <c r="D452" i="5"/>
  <c r="D451" i="5"/>
  <c r="K525" i="5"/>
  <c r="K524" i="5"/>
  <c r="K523" i="5"/>
  <c r="K522" i="5"/>
  <c r="K521" i="5"/>
  <c r="K520" i="5"/>
  <c r="K519" i="5"/>
  <c r="K518" i="5"/>
  <c r="K517" i="5"/>
  <c r="K516" i="5"/>
  <c r="K515" i="5"/>
  <c r="K514" i="5"/>
  <c r="K513" i="5"/>
  <c r="K512" i="5"/>
  <c r="K511" i="5"/>
  <c r="K510" i="5"/>
  <c r="K509" i="5"/>
  <c r="K508" i="5"/>
  <c r="K507" i="5"/>
  <c r="K506" i="5"/>
  <c r="K505" i="5"/>
  <c r="K504" i="5"/>
  <c r="K503" i="5"/>
  <c r="K502" i="5"/>
  <c r="K501" i="5"/>
  <c r="K500" i="5"/>
  <c r="K499" i="5"/>
  <c r="K498" i="5"/>
  <c r="K497" i="5"/>
  <c r="K496" i="5"/>
  <c r="K495" i="5"/>
  <c r="K494" i="5"/>
  <c r="K493" i="5"/>
  <c r="K492" i="5"/>
  <c r="K491" i="5"/>
  <c r="K490" i="5"/>
  <c r="K489" i="5"/>
  <c r="K488" i="5"/>
  <c r="K487" i="5"/>
  <c r="K486" i="5"/>
  <c r="K461" i="5"/>
  <c r="K460" i="5"/>
  <c r="K459" i="5"/>
  <c r="K458" i="5"/>
  <c r="K457" i="5"/>
  <c r="K456" i="5"/>
  <c r="K455" i="5"/>
  <c r="K454" i="5"/>
  <c r="K453" i="5"/>
  <c r="K452" i="5"/>
  <c r="K451" i="5"/>
  <c r="K450" i="5"/>
  <c r="D450" i="5"/>
  <c r="K449" i="5" l="1"/>
  <c r="D449" i="5"/>
  <c r="K448" i="5"/>
  <c r="D448" i="5"/>
  <c r="K447" i="5"/>
  <c r="D447" i="5"/>
  <c r="K446" i="5"/>
  <c r="D446" i="5"/>
  <c r="K445" i="5"/>
  <c r="D445" i="5"/>
  <c r="K444" i="5"/>
  <c r="D444" i="5"/>
  <c r="K443" i="5"/>
  <c r="D443" i="5"/>
  <c r="K442" i="5"/>
  <c r="D442" i="5"/>
  <c r="K441" i="5"/>
  <c r="D441" i="5"/>
  <c r="K440" i="5"/>
  <c r="D440" i="5"/>
  <c r="K439" i="5"/>
  <c r="D439" i="5"/>
  <c r="K438" i="5"/>
  <c r="D438" i="5"/>
  <c r="K437" i="5"/>
  <c r="D437" i="5"/>
  <c r="K436" i="5"/>
  <c r="D436" i="5"/>
  <c r="K435" i="5"/>
  <c r="D435" i="5"/>
  <c r="K434" i="5"/>
  <c r="D434" i="5"/>
  <c r="K433" i="5"/>
  <c r="D433" i="5"/>
  <c r="K432" i="5"/>
  <c r="D432" i="5"/>
  <c r="K431" i="5"/>
  <c r="D431" i="5"/>
  <c r="K430" i="5"/>
  <c r="D430" i="5"/>
  <c r="K429" i="5"/>
  <c r="D429" i="5"/>
  <c r="K428" i="5"/>
  <c r="D428" i="5"/>
  <c r="K427" i="5"/>
  <c r="D427" i="5"/>
  <c r="K426" i="5"/>
  <c r="D426" i="5"/>
  <c r="K425" i="5"/>
  <c r="D425" i="5"/>
  <c r="K424" i="5"/>
  <c r="D424" i="5"/>
  <c r="K423" i="5"/>
  <c r="D423" i="5"/>
  <c r="K422" i="5"/>
  <c r="D422" i="5"/>
  <c r="K421" i="5"/>
  <c r="D421" i="5"/>
  <c r="K420" i="5"/>
  <c r="D420" i="5"/>
  <c r="K419" i="5"/>
  <c r="D419" i="5"/>
  <c r="K418" i="5"/>
  <c r="D418" i="5"/>
  <c r="K417" i="5"/>
  <c r="D417" i="5"/>
  <c r="K416" i="5"/>
  <c r="D416" i="5"/>
  <c r="K415" i="5"/>
  <c r="D415" i="5"/>
  <c r="K414" i="5"/>
  <c r="D414" i="5"/>
  <c r="K413" i="5"/>
  <c r="D413" i="5"/>
  <c r="K412" i="5"/>
  <c r="D412" i="5"/>
  <c r="K411" i="5"/>
  <c r="D411" i="5"/>
  <c r="K410" i="5"/>
  <c r="D410" i="5"/>
  <c r="K409" i="5"/>
  <c r="D409" i="5"/>
  <c r="K408" i="5"/>
  <c r="D408" i="5"/>
  <c r="K407" i="5"/>
  <c r="D407" i="5"/>
  <c r="K406" i="5"/>
  <c r="D406" i="5"/>
  <c r="K405" i="5"/>
  <c r="D405" i="5"/>
  <c r="K404" i="5"/>
  <c r="D404" i="5"/>
  <c r="K403" i="5"/>
  <c r="D403" i="5"/>
  <c r="K402" i="5"/>
  <c r="D402" i="5"/>
  <c r="K401" i="5"/>
  <c r="D401" i="5"/>
  <c r="K400" i="5"/>
  <c r="D400" i="5"/>
  <c r="K399" i="5"/>
  <c r="D399" i="5"/>
  <c r="K398" i="5"/>
  <c r="D398" i="5"/>
  <c r="K397" i="5"/>
  <c r="D397" i="5"/>
  <c r="K396" i="5"/>
  <c r="D396" i="5"/>
  <c r="K395" i="5"/>
  <c r="D395" i="5"/>
  <c r="K394" i="5"/>
  <c r="D394" i="5"/>
  <c r="K393" i="5"/>
  <c r="D393" i="5"/>
  <c r="K392" i="5"/>
  <c r="D392" i="5"/>
  <c r="K391" i="5"/>
  <c r="D391" i="5"/>
  <c r="K390" i="5"/>
  <c r="D390" i="5"/>
  <c r="K389" i="5"/>
  <c r="D389" i="5"/>
  <c r="K388" i="5"/>
  <c r="D388" i="5"/>
  <c r="K387" i="5"/>
  <c r="D387" i="5"/>
  <c r="K386" i="5"/>
  <c r="D386" i="5"/>
  <c r="K385" i="5"/>
  <c r="D385" i="5"/>
  <c r="K384" i="5"/>
  <c r="D384" i="5"/>
  <c r="K383" i="5"/>
  <c r="D383" i="5"/>
  <c r="K382" i="5"/>
  <c r="D382" i="5"/>
  <c r="K381" i="5"/>
  <c r="D381" i="5"/>
  <c r="K380" i="5"/>
  <c r="D380" i="5"/>
  <c r="K379" i="5"/>
  <c r="D379" i="5"/>
  <c r="K378" i="5"/>
  <c r="D378" i="5"/>
  <c r="K377" i="5"/>
  <c r="D377" i="5"/>
  <c r="K376" i="5"/>
  <c r="D376" i="5"/>
  <c r="K375" i="5"/>
  <c r="D375" i="5"/>
  <c r="K374" i="5"/>
  <c r="D374" i="5"/>
  <c r="K373" i="5"/>
  <c r="D373" i="5"/>
  <c r="K372" i="5"/>
  <c r="D372" i="5"/>
  <c r="K371" i="5"/>
  <c r="D371" i="5"/>
  <c r="K370" i="5"/>
  <c r="D370" i="5"/>
  <c r="K369" i="5"/>
  <c r="D369" i="5"/>
  <c r="K368" i="5"/>
  <c r="D368" i="5"/>
  <c r="K367" i="5"/>
  <c r="D367" i="5"/>
  <c r="K366" i="5"/>
  <c r="D366" i="5"/>
  <c r="K365" i="5"/>
  <c r="D365" i="5"/>
  <c r="K364" i="5"/>
  <c r="D364" i="5"/>
  <c r="K363" i="5"/>
  <c r="D363" i="5"/>
  <c r="K362" i="5"/>
  <c r="D362" i="5"/>
  <c r="K361" i="5"/>
  <c r="D361" i="5"/>
  <c r="K360" i="5"/>
  <c r="D360" i="5"/>
  <c r="K359" i="5"/>
  <c r="D359" i="5"/>
  <c r="K358" i="5"/>
  <c r="D358" i="5"/>
  <c r="K357" i="5"/>
  <c r="D357" i="5"/>
  <c r="K356" i="5"/>
  <c r="D356" i="5"/>
  <c r="K355" i="5"/>
  <c r="D355" i="5"/>
  <c r="K354" i="5"/>
  <c r="D354" i="5"/>
  <c r="K353" i="5"/>
  <c r="D353" i="5"/>
  <c r="K352" i="5"/>
  <c r="D352" i="5"/>
  <c r="K351" i="5"/>
  <c r="D351" i="5"/>
  <c r="K350" i="5"/>
  <c r="D350" i="5"/>
  <c r="K349" i="5"/>
  <c r="D349" i="5"/>
  <c r="K348" i="5"/>
  <c r="D348" i="5"/>
  <c r="K347" i="5"/>
  <c r="D347" i="5"/>
  <c r="K346" i="5"/>
  <c r="D346" i="5"/>
  <c r="K345" i="5"/>
  <c r="D345" i="5"/>
  <c r="K344" i="5"/>
  <c r="D344" i="5"/>
  <c r="K343" i="5"/>
  <c r="D343" i="5"/>
  <c r="K342" i="5"/>
  <c r="D342" i="5"/>
  <c r="K341" i="5"/>
  <c r="D341" i="5"/>
  <c r="K340" i="5"/>
  <c r="D340" i="5"/>
  <c r="K339" i="5"/>
  <c r="D339" i="5"/>
  <c r="K338" i="5"/>
  <c r="D338" i="5"/>
  <c r="K337" i="5"/>
  <c r="D337" i="5"/>
  <c r="K336" i="5"/>
  <c r="D336" i="5"/>
  <c r="K335" i="5"/>
  <c r="D335" i="5"/>
  <c r="K334" i="5"/>
  <c r="D334" i="5"/>
  <c r="K333" i="5"/>
  <c r="D333" i="5"/>
  <c r="K332" i="5"/>
  <c r="D332" i="5"/>
  <c r="K331" i="5"/>
  <c r="D331" i="5"/>
  <c r="K330" i="5"/>
  <c r="D330" i="5"/>
  <c r="K329" i="5"/>
  <c r="D329" i="5"/>
  <c r="K328" i="5"/>
  <c r="D328" i="5"/>
  <c r="K327" i="5"/>
  <c r="D327" i="5"/>
  <c r="K326" i="5"/>
  <c r="D326" i="5"/>
  <c r="K325" i="5"/>
  <c r="D325" i="5"/>
  <c r="K324" i="5"/>
  <c r="D324" i="5"/>
  <c r="K323" i="5"/>
  <c r="D323" i="5"/>
  <c r="K322" i="5"/>
  <c r="D322" i="5"/>
  <c r="K321" i="5"/>
  <c r="D321" i="5"/>
  <c r="K320" i="5"/>
  <c r="D320" i="5"/>
  <c r="K319" i="5"/>
  <c r="D319" i="5"/>
  <c r="K318" i="5"/>
  <c r="D318" i="5"/>
  <c r="K317" i="5"/>
  <c r="D317" i="5"/>
  <c r="K316" i="5"/>
  <c r="D316" i="5"/>
  <c r="K315" i="5"/>
  <c r="D315" i="5"/>
  <c r="K314" i="5"/>
  <c r="D314" i="5"/>
  <c r="K137" i="5"/>
  <c r="D137" i="5"/>
  <c r="K136" i="5"/>
  <c r="D136" i="5"/>
  <c r="K135" i="5"/>
  <c r="D135" i="5"/>
  <c r="K134" i="5"/>
  <c r="D134" i="5"/>
  <c r="K133" i="5"/>
  <c r="D133" i="5"/>
  <c r="K132" i="5"/>
  <c r="D132" i="5"/>
  <c r="K131" i="5"/>
  <c r="D131" i="5"/>
  <c r="K130" i="5"/>
  <c r="D130" i="5"/>
  <c r="K125" i="5"/>
  <c r="D125" i="5"/>
  <c r="K124" i="5"/>
  <c r="D124" i="5"/>
  <c r="K123" i="5"/>
  <c r="D123" i="5"/>
  <c r="K122" i="5"/>
  <c r="D122" i="5"/>
  <c r="K121" i="5"/>
  <c r="D121" i="5"/>
  <c r="K120" i="5"/>
  <c r="D120" i="5"/>
  <c r="K119" i="5"/>
  <c r="D119" i="5"/>
  <c r="K118" i="5"/>
  <c r="D118" i="5"/>
  <c r="K177" i="5"/>
  <c r="D177" i="5"/>
  <c r="K176" i="5"/>
  <c r="D176" i="5"/>
  <c r="K175" i="5"/>
  <c r="D175" i="5"/>
  <c r="K174" i="5"/>
  <c r="D174" i="5"/>
  <c r="K173" i="5"/>
  <c r="D173" i="5"/>
  <c r="K172" i="5"/>
  <c r="D172" i="5"/>
  <c r="K171" i="5"/>
  <c r="D171" i="5"/>
  <c r="K170" i="5"/>
  <c r="D170" i="5"/>
  <c r="K169" i="5"/>
  <c r="D169" i="5"/>
  <c r="K168" i="5"/>
  <c r="D168" i="5"/>
  <c r="K167" i="5"/>
  <c r="D167" i="5"/>
  <c r="K166" i="5"/>
  <c r="D166" i="5"/>
  <c r="K165" i="5"/>
  <c r="D165" i="5"/>
  <c r="K164" i="5"/>
  <c r="D164" i="5"/>
  <c r="K163" i="5"/>
  <c r="D163" i="5"/>
  <c r="K162" i="5"/>
  <c r="D162" i="5"/>
  <c r="K161" i="5"/>
  <c r="D161" i="5"/>
  <c r="K160" i="5"/>
  <c r="D160" i="5"/>
  <c r="K159" i="5"/>
  <c r="D159" i="5"/>
  <c r="K158" i="5"/>
  <c r="D158" i="5"/>
  <c r="K157" i="5"/>
  <c r="D157" i="5"/>
  <c r="K156" i="5"/>
  <c r="D156" i="5"/>
  <c r="K155" i="5"/>
  <c r="D155" i="5"/>
  <c r="K154" i="5"/>
  <c r="D154" i="5"/>
  <c r="K153" i="5"/>
  <c r="D153" i="5"/>
  <c r="K152" i="5"/>
  <c r="D152" i="5"/>
  <c r="K151" i="5"/>
  <c r="D151" i="5"/>
  <c r="K150" i="5"/>
  <c r="D150" i="5"/>
  <c r="K149" i="5"/>
  <c r="D149" i="5"/>
  <c r="K148" i="5"/>
  <c r="D148" i="5"/>
  <c r="K147" i="5"/>
  <c r="D147" i="5"/>
  <c r="K146" i="5"/>
  <c r="D146" i="5"/>
  <c r="K145" i="5"/>
  <c r="D145" i="5"/>
  <c r="K144" i="5"/>
  <c r="D144" i="5"/>
  <c r="K143" i="5"/>
  <c r="D143" i="5"/>
  <c r="K142" i="5"/>
  <c r="D142" i="5"/>
  <c r="K141" i="5"/>
  <c r="D141" i="5"/>
  <c r="K140" i="5"/>
  <c r="D140" i="5"/>
  <c r="K139" i="5"/>
  <c r="D139" i="5"/>
  <c r="K138" i="5"/>
  <c r="D138" i="5"/>
  <c r="K129" i="5"/>
  <c r="D129" i="5"/>
  <c r="K128" i="5"/>
  <c r="D128" i="5"/>
  <c r="K127" i="5"/>
  <c r="D127" i="5"/>
  <c r="K126" i="5"/>
  <c r="D126" i="5"/>
  <c r="K117" i="5"/>
  <c r="D117" i="5"/>
  <c r="K116" i="5"/>
  <c r="D116" i="5"/>
  <c r="K115" i="5"/>
  <c r="D115" i="5"/>
  <c r="K114" i="5"/>
  <c r="D114" i="5"/>
  <c r="K113" i="5"/>
  <c r="D113" i="5"/>
  <c r="K112" i="5"/>
  <c r="D112" i="5"/>
  <c r="K111" i="5"/>
  <c r="D111" i="5"/>
  <c r="K110" i="5"/>
  <c r="D110" i="5"/>
  <c r="K109" i="5"/>
  <c r="D109" i="5"/>
  <c r="K108" i="5"/>
  <c r="D108" i="5"/>
  <c r="K107" i="5"/>
  <c r="D107" i="5"/>
  <c r="K106" i="5"/>
  <c r="D106" i="5"/>
  <c r="K105" i="5"/>
  <c r="D105" i="5"/>
  <c r="K104" i="5"/>
  <c r="D104" i="5"/>
  <c r="K103" i="5"/>
  <c r="D103" i="5"/>
  <c r="K102" i="5"/>
  <c r="D102" i="5"/>
  <c r="K101" i="5"/>
  <c r="D101" i="5"/>
  <c r="K100" i="5"/>
  <c r="D100" i="5"/>
  <c r="K99" i="5"/>
  <c r="D99" i="5"/>
  <c r="K98" i="5"/>
  <c r="D98" i="5"/>
  <c r="K97" i="5"/>
  <c r="D97" i="5"/>
  <c r="K96" i="5"/>
  <c r="D96" i="5"/>
  <c r="K95" i="5"/>
  <c r="D95" i="5"/>
  <c r="K94" i="5"/>
  <c r="D94" i="5"/>
  <c r="K93" i="5"/>
  <c r="D93" i="5"/>
  <c r="K92" i="5"/>
  <c r="D92" i="5"/>
  <c r="K91" i="5"/>
  <c r="D91" i="5"/>
  <c r="K90" i="5"/>
  <c r="D90" i="5"/>
  <c r="K89" i="5"/>
  <c r="D89" i="5"/>
  <c r="K88" i="5"/>
  <c r="D88" i="5"/>
  <c r="K87" i="5"/>
  <c r="D87" i="5"/>
  <c r="K86" i="5"/>
  <c r="D86" i="5"/>
  <c r="K85" i="5"/>
  <c r="D85" i="5"/>
  <c r="K84" i="5"/>
  <c r="D84" i="5"/>
  <c r="K83" i="5"/>
  <c r="D83" i="5"/>
  <c r="K82" i="5"/>
  <c r="D82" i="5"/>
  <c r="K313" i="5"/>
  <c r="D313" i="5"/>
  <c r="K312" i="5"/>
  <c r="D312" i="5"/>
  <c r="K311" i="5"/>
  <c r="D311" i="5"/>
  <c r="K310" i="5"/>
  <c r="D310" i="5"/>
  <c r="K309" i="5"/>
  <c r="D309" i="5"/>
  <c r="K308" i="5"/>
  <c r="D308" i="5"/>
  <c r="K307" i="5"/>
  <c r="D307" i="5"/>
  <c r="K306" i="5"/>
  <c r="D306" i="5"/>
  <c r="K305" i="5"/>
  <c r="D305" i="5"/>
  <c r="K304" i="5"/>
  <c r="D304" i="5"/>
  <c r="K303" i="5"/>
  <c r="D303" i="5"/>
  <c r="K302" i="5"/>
  <c r="D302" i="5"/>
  <c r="K301" i="5"/>
  <c r="D301" i="5"/>
  <c r="K300" i="5"/>
  <c r="D300" i="5"/>
  <c r="K299" i="5"/>
  <c r="D299" i="5"/>
  <c r="K298" i="5"/>
  <c r="D298" i="5"/>
  <c r="K297" i="5"/>
  <c r="D297" i="5"/>
  <c r="K296" i="5"/>
  <c r="D296" i="5"/>
  <c r="K295" i="5"/>
  <c r="D295" i="5"/>
  <c r="K294" i="5"/>
  <c r="D294" i="5"/>
  <c r="K273" i="5"/>
  <c r="D273" i="5"/>
  <c r="K272" i="5"/>
  <c r="D272" i="5"/>
  <c r="K271" i="5"/>
  <c r="D271" i="5"/>
  <c r="K270" i="5"/>
  <c r="D270" i="5"/>
  <c r="K269" i="5"/>
  <c r="D269" i="5"/>
  <c r="K268" i="5"/>
  <c r="D268" i="5"/>
  <c r="K267" i="5"/>
  <c r="D267" i="5"/>
  <c r="K266" i="5"/>
  <c r="D266" i="5"/>
  <c r="K265" i="5"/>
  <c r="D265" i="5"/>
  <c r="K264" i="5"/>
  <c r="D264" i="5"/>
  <c r="K263" i="5"/>
  <c r="D263" i="5"/>
  <c r="K262" i="5"/>
  <c r="D262" i="5"/>
  <c r="K261" i="5"/>
  <c r="D261" i="5"/>
  <c r="K260" i="5"/>
  <c r="D260" i="5"/>
  <c r="K259" i="5"/>
  <c r="D259" i="5"/>
  <c r="K258" i="5"/>
  <c r="D258" i="5"/>
  <c r="K257" i="5"/>
  <c r="D257" i="5"/>
  <c r="K256" i="5"/>
  <c r="D256" i="5"/>
  <c r="K255" i="5"/>
  <c r="D255" i="5"/>
  <c r="K254" i="5"/>
  <c r="D254" i="5"/>
  <c r="D226" i="5"/>
  <c r="K226" i="5"/>
  <c r="D227" i="5"/>
  <c r="K227" i="5"/>
  <c r="D228" i="5"/>
  <c r="K228" i="5"/>
  <c r="D229" i="5"/>
  <c r="K229" i="5"/>
  <c r="D230" i="5"/>
  <c r="K230" i="5"/>
  <c r="D231" i="5"/>
  <c r="K231" i="5"/>
  <c r="D232" i="5"/>
  <c r="K232" i="5"/>
  <c r="D233" i="5"/>
  <c r="K233" i="5"/>
  <c r="D214" i="5"/>
  <c r="K214" i="5"/>
  <c r="D215" i="5"/>
  <c r="K215" i="5"/>
  <c r="D216" i="5"/>
  <c r="K216" i="5"/>
  <c r="D217" i="5"/>
  <c r="K217" i="5"/>
  <c r="D218" i="5"/>
  <c r="K218" i="5"/>
  <c r="D219" i="5"/>
  <c r="K219" i="5"/>
  <c r="D220" i="5"/>
  <c r="K220" i="5"/>
  <c r="D221" i="5"/>
  <c r="K221" i="5"/>
  <c r="K293" i="5"/>
  <c r="D293" i="5"/>
  <c r="K292" i="5"/>
  <c r="D292" i="5"/>
  <c r="K291" i="5"/>
  <c r="D291" i="5"/>
  <c r="K290" i="5"/>
  <c r="D290" i="5"/>
  <c r="K289" i="5"/>
  <c r="D289" i="5"/>
  <c r="K288" i="5"/>
  <c r="D288" i="5"/>
  <c r="K287" i="5"/>
  <c r="D287" i="5"/>
  <c r="K286" i="5"/>
  <c r="D286" i="5"/>
  <c r="K285" i="5"/>
  <c r="D285" i="5"/>
  <c r="K284" i="5"/>
  <c r="D284" i="5"/>
  <c r="K283" i="5"/>
  <c r="D283" i="5"/>
  <c r="K282" i="5"/>
  <c r="D282" i="5"/>
  <c r="K281" i="5"/>
  <c r="D281" i="5"/>
  <c r="K280" i="5"/>
  <c r="D280" i="5"/>
  <c r="K279" i="5"/>
  <c r="D279" i="5"/>
  <c r="K278" i="5"/>
  <c r="D278" i="5"/>
  <c r="K277" i="5"/>
  <c r="D277" i="5"/>
  <c r="K276" i="5"/>
  <c r="D276" i="5"/>
  <c r="K275" i="5"/>
  <c r="D275" i="5"/>
  <c r="K274" i="5"/>
  <c r="D274" i="5"/>
  <c r="K253" i="5"/>
  <c r="D253" i="5"/>
  <c r="K252" i="5"/>
  <c r="D252" i="5"/>
  <c r="K251" i="5"/>
  <c r="D251" i="5"/>
  <c r="K250" i="5"/>
  <c r="D250" i="5"/>
  <c r="K249" i="5"/>
  <c r="D249" i="5"/>
  <c r="K248" i="5"/>
  <c r="D248" i="5"/>
  <c r="K247" i="5"/>
  <c r="D247" i="5"/>
  <c r="K246" i="5"/>
  <c r="D246" i="5"/>
  <c r="K245" i="5"/>
  <c r="D245" i="5"/>
  <c r="K244" i="5"/>
  <c r="D244" i="5"/>
  <c r="K243" i="5"/>
  <c r="D243" i="5"/>
  <c r="K242" i="5"/>
  <c r="D242" i="5"/>
  <c r="K241" i="5"/>
  <c r="D241" i="5"/>
  <c r="K240" i="5"/>
  <c r="D240" i="5"/>
  <c r="K239" i="5"/>
  <c r="D239" i="5"/>
  <c r="K238" i="5"/>
  <c r="D238" i="5"/>
  <c r="K237" i="5"/>
  <c r="D237" i="5"/>
  <c r="K236" i="5"/>
  <c r="D236" i="5"/>
  <c r="K235" i="5"/>
  <c r="D235" i="5"/>
  <c r="K234" i="5"/>
  <c r="D234" i="5"/>
  <c r="K225" i="5"/>
  <c r="D225" i="5"/>
  <c r="K224" i="5"/>
  <c r="D224" i="5"/>
  <c r="K223" i="5"/>
  <c r="D223" i="5"/>
  <c r="K222" i="5"/>
  <c r="D222" i="5"/>
  <c r="K213" i="5"/>
  <c r="D213" i="5"/>
  <c r="K212" i="5"/>
  <c r="D212" i="5"/>
  <c r="K211" i="5"/>
  <c r="D211" i="5"/>
  <c r="K210" i="5"/>
  <c r="D210" i="5"/>
  <c r="K209" i="5"/>
  <c r="D209" i="5"/>
  <c r="K208" i="5"/>
  <c r="D208" i="5"/>
  <c r="K207" i="5"/>
  <c r="D207" i="5"/>
  <c r="K206" i="5"/>
  <c r="D206" i="5"/>
  <c r="K205" i="5"/>
  <c r="D205" i="5"/>
  <c r="K204" i="5"/>
  <c r="D204" i="5"/>
  <c r="K203" i="5"/>
  <c r="D203" i="5"/>
  <c r="K202" i="5"/>
  <c r="D202" i="5"/>
  <c r="K201" i="5"/>
  <c r="D201" i="5"/>
  <c r="K200" i="5"/>
  <c r="D200" i="5"/>
  <c r="K199" i="5"/>
  <c r="D199" i="5"/>
  <c r="K198" i="5"/>
  <c r="D198" i="5"/>
  <c r="K197" i="5"/>
  <c r="D197" i="5"/>
  <c r="K196" i="5"/>
  <c r="D196" i="5"/>
  <c r="K195" i="5"/>
  <c r="D195" i="5"/>
  <c r="K194" i="5"/>
  <c r="D194" i="5"/>
  <c r="K193" i="5"/>
  <c r="D193" i="5"/>
  <c r="K192" i="5"/>
  <c r="D192" i="5"/>
  <c r="K191" i="5"/>
  <c r="D191" i="5"/>
  <c r="K190" i="5"/>
  <c r="D190" i="5"/>
  <c r="K189" i="5"/>
  <c r="D189" i="5"/>
  <c r="K188" i="5"/>
  <c r="D188" i="5"/>
  <c r="K187" i="5"/>
  <c r="D187" i="5"/>
  <c r="K186" i="5"/>
  <c r="D186" i="5"/>
  <c r="K185" i="5"/>
  <c r="D185" i="5"/>
  <c r="K184" i="5"/>
  <c r="D184" i="5"/>
  <c r="K183" i="5"/>
  <c r="D183" i="5"/>
  <c r="K182" i="5"/>
  <c r="D182" i="5"/>
  <c r="K181" i="5"/>
  <c r="D181" i="5"/>
  <c r="K180" i="5"/>
  <c r="D180" i="5"/>
  <c r="K179" i="5"/>
  <c r="D179" i="5"/>
  <c r="K178" i="5"/>
  <c r="D178" i="5"/>
  <c r="K81" i="5"/>
  <c r="D81" i="5"/>
  <c r="K80" i="5"/>
  <c r="D80" i="5"/>
  <c r="K79" i="5"/>
  <c r="D79" i="5"/>
  <c r="K78" i="5"/>
  <c r="D78" i="5"/>
  <c r="K77" i="5"/>
  <c r="D77" i="5"/>
  <c r="K76" i="5"/>
  <c r="D76" i="5"/>
  <c r="K75" i="5"/>
  <c r="D75" i="5"/>
  <c r="K74" i="5"/>
  <c r="D74" i="5"/>
  <c r="K73" i="5"/>
  <c r="D73" i="5"/>
  <c r="K72" i="5"/>
  <c r="D72" i="5"/>
  <c r="K71" i="5"/>
  <c r="D71" i="5"/>
  <c r="K70" i="5"/>
  <c r="D70" i="5"/>
  <c r="K69" i="5"/>
  <c r="D69" i="5"/>
  <c r="K68" i="5"/>
  <c r="D68" i="5"/>
  <c r="K67" i="5"/>
  <c r="D67" i="5"/>
  <c r="K66" i="5"/>
  <c r="D66" i="5"/>
  <c r="K65" i="5"/>
  <c r="D65" i="5"/>
  <c r="K64" i="5"/>
  <c r="D64" i="5"/>
  <c r="K63" i="5"/>
  <c r="D63" i="5"/>
  <c r="K62" i="5"/>
  <c r="D62" i="5"/>
  <c r="K61" i="5"/>
  <c r="D61" i="5"/>
  <c r="K60" i="5"/>
  <c r="D60" i="5"/>
  <c r="K59" i="5"/>
  <c r="D59" i="5"/>
  <c r="K58" i="5"/>
  <c r="D58" i="5"/>
  <c r="K57" i="5"/>
  <c r="D57" i="5"/>
  <c r="K56" i="5"/>
  <c r="D56" i="5"/>
  <c r="K55" i="5"/>
  <c r="D55" i="5"/>
  <c r="K54" i="5"/>
  <c r="D54" i="5"/>
  <c r="K53" i="5"/>
  <c r="D53" i="5"/>
  <c r="K52" i="5"/>
  <c r="D52" i="5"/>
  <c r="K51" i="5"/>
  <c r="D51" i="5"/>
  <c r="K50" i="5"/>
  <c r="D50" i="5"/>
  <c r="K49" i="5"/>
  <c r="D49" i="5"/>
  <c r="K48" i="5"/>
  <c r="D48" i="5"/>
  <c r="K47" i="5"/>
  <c r="D47" i="5"/>
  <c r="K46" i="5"/>
  <c r="D46" i="5"/>
  <c r="K45" i="5"/>
  <c r="D45" i="5"/>
  <c r="K44" i="5"/>
  <c r="D44" i="5"/>
  <c r="K43" i="5"/>
  <c r="D43" i="5"/>
  <c r="K42" i="5" l="1"/>
  <c r="D42" i="5"/>
  <c r="K41" i="5" l="1"/>
  <c r="D41" i="5"/>
  <c r="K40" i="5"/>
  <c r="D40" i="5"/>
  <c r="K39" i="5"/>
  <c r="D39" i="5"/>
  <c r="K38" i="5"/>
  <c r="D38" i="5"/>
  <c r="K37" i="5"/>
  <c r="D37" i="5"/>
  <c r="K36" i="5"/>
  <c r="D36" i="5"/>
  <c r="K35" i="5"/>
  <c r="D35" i="5"/>
  <c r="K34" i="5"/>
  <c r="D34" i="5"/>
  <c r="K33" i="5"/>
  <c r="D33" i="5"/>
  <c r="K32" i="5"/>
  <c r="D32" i="5"/>
  <c r="K31" i="5"/>
  <c r="D31" i="5"/>
  <c r="K30" i="5"/>
  <c r="D30" i="5"/>
  <c r="K29" i="5"/>
  <c r="D29" i="5"/>
  <c r="K28" i="5"/>
  <c r="D28" i="5"/>
  <c r="K27" i="5"/>
  <c r="D27" i="5"/>
  <c r="K26" i="5"/>
  <c r="D26" i="5"/>
  <c r="K25" i="5"/>
  <c r="D25" i="5"/>
  <c r="K24" i="5"/>
  <c r="D24" i="5"/>
  <c r="K23" i="5"/>
  <c r="D23" i="5"/>
  <c r="K22" i="5"/>
  <c r="D22" i="5"/>
  <c r="K21" i="5"/>
  <c r="D21" i="5"/>
  <c r="K20" i="5"/>
  <c r="D20" i="5"/>
  <c r="K19" i="5"/>
  <c r="D19" i="5"/>
  <c r="K18" i="5"/>
  <c r="D18" i="5"/>
  <c r="K17" i="5"/>
  <c r="D17" i="5"/>
  <c r="K16" i="5"/>
  <c r="D16" i="5"/>
  <c r="K15" i="5"/>
  <c r="D15" i="5"/>
  <c r="K14" i="5"/>
  <c r="D14" i="5"/>
  <c r="K13" i="5"/>
  <c r="D13" i="5"/>
  <c r="K12" i="5"/>
  <c r="D12" i="5"/>
  <c r="K11" i="5"/>
  <c r="D11" i="5"/>
  <c r="K10" i="5"/>
  <c r="D10" i="5"/>
  <c r="K9" i="5"/>
  <c r="D9" i="5"/>
  <c r="K8" i="5"/>
  <c r="D8" i="5"/>
  <c r="K7" i="5"/>
  <c r="D7" i="5"/>
  <c r="K6" i="5"/>
  <c r="D6" i="5"/>
  <c r="K5" i="5"/>
  <c r="D5" i="5"/>
  <c r="K4" i="5"/>
  <c r="D4" i="5"/>
  <c r="K3" i="5"/>
  <c r="D3" i="5"/>
  <c r="K2" i="5"/>
  <c r="D2" i="5"/>
  <c r="G581" i="5" a="1"/>
  <c r="AQ187" i="5" a="1"/>
  <c r="AH106" i="5" a="1"/>
  <c r="E571" i="5" a="1"/>
  <c r="E526" i="5" a="1"/>
  <c r="AI21" i="5" a="1"/>
  <c r="G443" i="5" a="1"/>
  <c r="AJ178" i="5" a="1"/>
  <c r="O251" i="5" a="1"/>
  <c r="AJ571" i="5" a="1"/>
  <c r="AJ451" i="5" a="1"/>
  <c r="A242" i="5" a="1"/>
  <c r="A523" i="5" a="1"/>
  <c r="AJ566" i="5" a="1"/>
  <c r="AH462" i="5" a="1"/>
  <c r="E9" i="5" a="1"/>
  <c r="I184" i="5" a="1"/>
  <c r="AH97" i="5" a="1"/>
  <c r="N95" i="5" a="1"/>
  <c r="E72" i="5" a="1"/>
  <c r="X485" i="5" a="1"/>
  <c r="E448" i="5" a="1"/>
  <c r="A415" i="5" a="1"/>
  <c r="E545" i="5" a="1"/>
  <c r="AG345" i="5" a="1"/>
  <c r="AK532" i="5" a="1"/>
  <c r="G367" i="5" a="1"/>
  <c r="AQ316" i="5" a="1"/>
  <c r="X576" i="5" a="1"/>
  <c r="A36" i="5" a="1"/>
  <c r="AN189" i="5" a="1"/>
  <c r="X310" i="5" a="1"/>
  <c r="AH552" i="5" a="1"/>
  <c r="E250" i="5" a="1"/>
  <c r="G538" i="5" a="1"/>
  <c r="O592" i="5" a="1"/>
  <c r="O521" i="5" a="1"/>
  <c r="AK245" i="5" a="1"/>
  <c r="AG374" i="5" a="1"/>
  <c r="O181" i="5" a="1"/>
  <c r="N18" i="5" a="1"/>
  <c r="J369" i="5" a="1"/>
  <c r="O31" i="5" a="1"/>
  <c r="O217" i="5" a="1"/>
  <c r="AK184" i="5" a="1"/>
  <c r="I167" i="5" a="1"/>
  <c r="AI541" i="5" a="1"/>
  <c r="AQ561" i="5" a="1"/>
  <c r="I78" i="5" a="1"/>
  <c r="A261" i="5" a="1"/>
  <c r="G102" i="5" a="1"/>
  <c r="A92" i="5" a="1"/>
  <c r="F198" i="5" a="1"/>
  <c r="E204" i="5" a="1"/>
  <c r="E511" i="5" a="1"/>
  <c r="AG428" i="5" a="1"/>
  <c r="A207" i="5" a="1"/>
  <c r="G20" i="5" a="1"/>
  <c r="A3" i="3" a="1"/>
  <c r="J326" i="5" a="1"/>
  <c r="I168" i="5" a="1"/>
  <c r="G549" i="5" a="1"/>
  <c r="F569" i="5" a="1"/>
  <c r="AG282" i="5" a="1"/>
  <c r="AN6" i="5" a="1"/>
  <c r="E185" i="5" a="1"/>
  <c r="X381" i="5" a="1"/>
  <c r="AN329" i="5" a="1"/>
  <c r="AK432" i="5" a="1"/>
  <c r="AH220" i="5" a="1"/>
  <c r="AQ520" i="5" a="1"/>
  <c r="AG510" i="5" a="1"/>
  <c r="E386" i="5" a="1"/>
  <c r="E560" i="5" a="1"/>
  <c r="E506" i="5" a="1"/>
  <c r="AJ340" i="5" a="1"/>
  <c r="I429" i="5" a="1"/>
  <c r="I125" i="5" a="1"/>
  <c r="AN511" i="5" a="1"/>
  <c r="J319" i="5" a="1"/>
  <c r="N350" i="5" a="1"/>
  <c r="AQ607" i="5" a="1"/>
  <c r="E514" i="5" a="1"/>
  <c r="E113" i="5" a="1"/>
  <c r="X270" i="5" a="1"/>
  <c r="AQ208" i="5" a="1"/>
  <c r="E577" i="5" a="1"/>
  <c r="AG292" i="5" a="1"/>
  <c r="AG106" i="5" a="1"/>
  <c r="X586" i="5" a="1"/>
  <c r="O257" i="5" a="1"/>
  <c r="AQ444" i="5" a="1"/>
  <c r="X471" i="5" a="1"/>
  <c r="AN373" i="5" a="1"/>
  <c r="A259" i="5" a="1"/>
  <c r="AG569" i="5" a="1"/>
  <c r="A98" i="5" a="1"/>
  <c r="E158" i="5" a="1"/>
  <c r="AN35" i="5" a="1"/>
  <c r="F546" i="5" a="1"/>
  <c r="X48" i="5" a="1"/>
  <c r="AK367" i="5" a="1"/>
  <c r="N479" i="5" a="1"/>
  <c r="AI185" i="5" a="1"/>
  <c r="I151" i="5" a="1"/>
  <c r="A303" i="5" a="1"/>
  <c r="AQ508" i="5" a="1"/>
  <c r="A316" i="5" a="1"/>
  <c r="A388" i="5" a="1"/>
  <c r="G116" i="5" a="1"/>
  <c r="AQ463" i="5" a="1"/>
  <c r="G24" i="5" a="1"/>
  <c r="A345" i="5" a="1"/>
  <c r="X100" i="5" a="1"/>
  <c r="AH540" i="5" a="1"/>
  <c r="AK179" i="5" a="1"/>
  <c r="AN432" i="5" a="1"/>
  <c r="AK303" i="5" a="1"/>
  <c r="AG342" i="5" a="1"/>
  <c r="J514" i="5" a="1"/>
  <c r="A455" i="5" a="1"/>
  <c r="J453" i="5" a="1"/>
  <c r="O319" i="5" a="1"/>
  <c r="AG415" i="5" a="1"/>
  <c r="I521" i="5" a="1"/>
  <c r="J439" i="5" a="1"/>
  <c r="AQ535" i="5" a="1"/>
  <c r="I557" i="5" a="1"/>
  <c r="AK355" i="5" a="1"/>
  <c r="F229" i="5" a="1"/>
  <c r="G146" i="5" a="1"/>
  <c r="E580" i="5" a="1"/>
  <c r="F538" i="5" a="1"/>
  <c r="AK407" i="5" a="1"/>
  <c r="X311" i="5" a="1"/>
  <c r="AI86" i="5" a="1"/>
  <c r="O560" i="5" a="1"/>
  <c r="X338" i="5" a="1"/>
  <c r="AI516" i="5" a="1"/>
  <c r="G462" i="5" a="1"/>
  <c r="A468" i="5" a="1"/>
  <c r="E533" i="5" a="1"/>
  <c r="AH517" i="5" a="1"/>
  <c r="X577" i="5" a="1"/>
  <c r="E140" i="5" a="1"/>
  <c r="X276" i="5" a="1"/>
  <c r="AH357" i="5" a="1"/>
  <c r="AN462" i="5" a="1"/>
  <c r="AQ28" i="5" a="1"/>
  <c r="AN55" i="5" a="1"/>
  <c r="J499" i="5" a="1"/>
  <c r="A368" i="5" a="1"/>
  <c r="X440" i="5" a="1"/>
  <c r="AK156" i="5" a="1"/>
  <c r="AN65" i="5" a="1"/>
  <c r="X168" i="5" a="1"/>
  <c r="A579" i="5" a="1"/>
  <c r="F108" i="5" a="1"/>
  <c r="F210" i="5" a="1"/>
  <c r="J262" i="5" a="1"/>
  <c r="F339" i="5" a="1"/>
  <c r="AK362" i="5" a="1"/>
  <c r="AK187" i="5" a="1"/>
  <c r="G417" i="5" a="1"/>
  <c r="AH26" i="5" a="1"/>
  <c r="AQ155" i="5" a="1"/>
  <c r="AQ606" i="5" a="1"/>
  <c r="AJ539" i="5" a="1"/>
  <c r="J328" i="5" a="1"/>
  <c r="O478" i="5" a="1"/>
  <c r="AJ546" i="5" a="1"/>
  <c r="AI578" i="5" a="1"/>
  <c r="AJ364" i="5" a="1"/>
  <c r="X469" i="5" a="1"/>
  <c r="AN523" i="5" a="1"/>
  <c r="A2" i="5" a="1"/>
  <c r="F286" i="5" a="1"/>
  <c r="AI18" i="5" a="1"/>
  <c r="E433" i="5" a="1"/>
  <c r="J389" i="5" a="1"/>
  <c r="A520" i="5" a="1"/>
  <c r="AH506" i="5" a="1"/>
  <c r="AG525" i="5" a="1"/>
  <c r="AN251" i="5" a="1"/>
  <c r="O587" i="5" a="1"/>
  <c r="J361" i="5" a="1"/>
  <c r="AG334" i="5" a="1"/>
  <c r="AQ240" i="5" a="1"/>
  <c r="F504" i="5" a="1"/>
  <c r="F484" i="5" a="1"/>
  <c r="AI558" i="5" a="1"/>
  <c r="AH20" i="5" a="1"/>
  <c r="G353" i="5" a="1"/>
  <c r="E452" i="5" a="1"/>
  <c r="N196" i="5" a="1"/>
  <c r="AN104" i="5" a="1"/>
  <c r="G228" i="5" a="1"/>
  <c r="G556" i="5" a="1"/>
  <c r="X357" i="5" a="1"/>
  <c r="X53" i="5" a="1"/>
  <c r="A472" i="5" a="1"/>
  <c r="AH507" i="5" a="1"/>
  <c r="O392" i="5" a="1"/>
  <c r="E604" i="5" a="1"/>
  <c r="O199" i="5" a="1"/>
  <c r="AK79" i="5" a="1"/>
  <c r="J316" i="5" a="1"/>
  <c r="AK430" i="5" a="1"/>
  <c r="AK559" i="5" a="1"/>
  <c r="AG383" i="5" a="1"/>
  <c r="AQ215" i="5" a="1"/>
  <c r="I481" i="5" a="1"/>
  <c r="AQ598" i="5" a="1"/>
  <c r="O600" i="5" a="1"/>
  <c r="F144" i="5" a="1"/>
  <c r="AI528" i="5" a="1"/>
  <c r="AG463" i="5" a="1"/>
  <c r="G401" i="5" a="1"/>
  <c r="I306" i="5" a="1"/>
  <c r="G233" i="5" a="1"/>
  <c r="G17" i="5" a="1"/>
  <c r="F540" i="5" a="1"/>
  <c r="A182" i="5" a="1"/>
  <c r="AH213" i="5" a="1"/>
  <c r="AK155" i="5" a="1"/>
  <c r="O43" i="5" a="1"/>
  <c r="A465" i="5" a="1"/>
  <c r="AQ470" i="5" a="1"/>
  <c r="AK440" i="5" a="1"/>
  <c r="G133" i="5" a="1"/>
  <c r="AI2" i="5" a="1"/>
  <c r="I454" i="5" a="1"/>
  <c r="AI323" i="5" a="1"/>
  <c r="AQ323" i="5" a="1"/>
  <c r="AJ607" i="5" a="1"/>
  <c r="F563" i="5" a="1"/>
  <c r="J220" i="5" a="1"/>
  <c r="J577" i="5" a="1"/>
  <c r="AN137" i="5" a="1"/>
  <c r="I285" i="5" a="1"/>
  <c r="AQ479" i="5" a="1"/>
  <c r="AQ137" i="5" a="1"/>
  <c r="AG445" i="5" a="1"/>
  <c r="E53" i="5" a="1"/>
  <c r="O91" i="5" a="1"/>
  <c r="AN531" i="5" a="1"/>
  <c r="AQ299" i="5" a="1"/>
  <c r="AJ86" i="5" a="1"/>
  <c r="G567" i="5" a="1"/>
  <c r="I329" i="5" a="1"/>
  <c r="G541" i="5" a="1"/>
  <c r="X397" i="5" a="1"/>
  <c r="AI505" i="5" a="1"/>
  <c r="I234" i="5" a="1"/>
  <c r="G467" i="5" a="1"/>
  <c r="X5" i="5" a="1"/>
  <c r="X571" i="5" a="1"/>
  <c r="AN347" i="5" a="1"/>
  <c r="AJ508" i="5" a="1"/>
  <c r="AN236" i="5" a="1"/>
  <c r="G595" i="5" a="1"/>
  <c r="G222" i="5" a="1"/>
  <c r="F551" i="5" a="1"/>
  <c r="A264" i="5" a="1"/>
  <c r="O282" i="5" a="1"/>
  <c r="X477" i="5" a="1"/>
  <c r="E10" i="5" a="1"/>
  <c r="E475" i="5" a="1"/>
  <c r="AK264" i="5" a="1"/>
  <c r="AQ223" i="5" a="1"/>
  <c r="A504" i="5" a="1"/>
  <c r="AK93" i="5" a="1"/>
  <c r="AJ357" i="5" a="1"/>
  <c r="AK257" i="5" a="1"/>
  <c r="J352" i="5" a="1"/>
  <c r="A463" i="5" a="1"/>
  <c r="AJ215" i="5" a="1"/>
  <c r="AQ156" i="5" a="1"/>
  <c r="A77" i="5" a="1"/>
  <c r="AQ75" i="5" a="1"/>
  <c r="E33" i="5" a="1"/>
  <c r="AI529" i="5" a="1"/>
  <c r="J573" i="5" a="1"/>
  <c r="AG328" i="5" a="1"/>
  <c r="AJ578" i="5" a="1"/>
  <c r="AH87" i="5" a="1"/>
  <c r="AQ160" i="5" a="1"/>
  <c r="X550" i="5" a="1"/>
  <c r="X156" i="5" a="1"/>
  <c r="AG399" i="5" a="1"/>
  <c r="X118" i="5" a="1"/>
  <c r="F156" i="5" a="1"/>
  <c r="N466" i="5" a="1"/>
  <c r="A496" i="5" a="1"/>
  <c r="AQ122" i="5" a="1"/>
  <c r="I575" i="5" a="1"/>
  <c r="AJ479" i="5" a="1"/>
  <c r="AH111" i="5" a="1"/>
  <c r="N233" i="5" a="1"/>
  <c r="O551" i="5" a="1"/>
  <c r="AH564" i="5" a="1"/>
  <c r="AI498" i="5" a="1"/>
  <c r="AH556" i="5" a="1"/>
  <c r="AK326" i="5" a="1"/>
  <c r="AN499" i="5" a="1"/>
  <c r="AH487" i="5" a="1"/>
  <c r="AI103" i="5" a="1"/>
  <c r="AG341" i="5" a="1"/>
  <c r="G453" i="5" a="1"/>
  <c r="I571" i="5" a="1"/>
  <c r="AJ342" i="5" a="1"/>
  <c r="F304" i="5" a="1"/>
  <c r="F433" i="5" a="1"/>
  <c r="O88" i="5" a="1"/>
  <c r="AK603" i="5" a="1"/>
  <c r="J444" i="5" a="1"/>
  <c r="F129" i="5" a="1"/>
  <c r="G90" i="5" a="1"/>
  <c r="AQ247" i="5" a="1"/>
  <c r="I360" i="5" a="1"/>
  <c r="X410" i="5" a="1"/>
  <c r="AG63" i="5" a="1"/>
  <c r="A549" i="5" a="1"/>
  <c r="A288" i="5" a="1"/>
  <c r="E369" i="5" a="1"/>
  <c r="AN37" i="5" a="1"/>
  <c r="A144" i="5" a="1"/>
  <c r="AI573" i="5" a="1"/>
  <c r="AI494" i="5" a="1"/>
  <c r="I424" i="5" a="1"/>
  <c r="X388" i="5" a="1"/>
  <c r="AN43" i="5" a="1"/>
  <c r="AG81" i="5" a="1"/>
  <c r="AN164" i="5" a="1"/>
  <c r="O585" i="5" a="1"/>
  <c r="AG337" i="5" a="1"/>
  <c r="A365" i="5" a="1"/>
  <c r="AJ460" i="5" a="1"/>
  <c r="AQ597" i="5" a="1"/>
  <c r="X7" i="5" a="1"/>
  <c r="E525" i="5" a="1"/>
  <c r="AG141" i="5" a="1"/>
  <c r="O483" i="5" a="1"/>
  <c r="AH95" i="5" a="1"/>
  <c r="AK58" i="5" a="1"/>
  <c r="AQ554" i="5" a="1"/>
  <c r="AK393" i="5" a="1"/>
  <c r="O535" i="5" a="1"/>
  <c r="AN379" i="5" a="1"/>
  <c r="E64" i="5" a="1"/>
  <c r="J565" i="5" a="1"/>
  <c r="AJ484" i="5" a="1"/>
  <c r="AJ206" i="5" a="1"/>
  <c r="G521" i="5" a="1"/>
  <c r="A233" i="5" a="1"/>
  <c r="N219" i="5" a="1"/>
  <c r="N15" i="5" a="1"/>
  <c r="AG242" i="5" a="1"/>
  <c r="AN273" i="5" a="1"/>
  <c r="AG309" i="5" a="1"/>
  <c r="AN323" i="5" a="1"/>
  <c r="A86" i="5" a="1"/>
  <c r="AJ338" i="5" a="1"/>
  <c r="AQ282" i="5" a="1"/>
  <c r="AG153" i="5" a="1"/>
  <c r="O70" i="5" a="1"/>
  <c r="AK8" i="5" a="1"/>
  <c r="E231" i="5" a="1"/>
  <c r="AH347" i="5" a="1"/>
  <c r="J284" i="5" a="1"/>
  <c r="O72" i="5" a="1"/>
  <c r="AI178" i="5" a="1"/>
  <c r="AQ533" i="5" a="1"/>
  <c r="G306" i="5" a="1"/>
  <c r="AN488" i="5" a="1"/>
  <c r="AN575" i="5" a="1"/>
  <c r="J529" i="5" a="1"/>
  <c r="J379" i="5" a="1"/>
  <c r="F3" i="5" a="1"/>
  <c r="AN285" i="5" a="1"/>
  <c r="X113" i="5" a="1"/>
  <c r="AJ29" i="5" a="1"/>
  <c r="A575" i="5" a="1"/>
  <c r="J363" i="5" a="1"/>
  <c r="AG269" i="5" a="1"/>
  <c r="O50" i="5" a="1"/>
  <c r="AJ569" i="5" a="1"/>
  <c r="AJ580" i="5" a="1"/>
  <c r="J479" i="5" a="1"/>
  <c r="E246" i="5" a="1"/>
  <c r="AI459" i="5" a="1"/>
  <c r="AK298" i="5" a="1"/>
  <c r="J580" i="5" a="1"/>
  <c r="I6" i="5" a="1"/>
  <c r="X37" i="5" a="1"/>
  <c r="F529" i="5" a="1"/>
  <c r="AG162" i="5" a="1"/>
  <c r="G360" i="5" a="1"/>
  <c r="F184" i="5" a="1"/>
  <c r="I573" i="5" a="1"/>
  <c r="AJ597" i="5" a="1"/>
  <c r="AJ218" i="5" a="1"/>
  <c r="AJ541" i="5" a="1"/>
  <c r="AK286" i="5" a="1"/>
  <c r="I586" i="5" a="1"/>
  <c r="AJ231" i="5" a="1"/>
  <c r="I469" i="5" a="1"/>
  <c r="AN212" i="5" a="1"/>
  <c r="A14" i="5" a="1"/>
  <c r="AI180" i="5" a="1"/>
  <c r="AJ104" i="5" a="1"/>
  <c r="AJ574" i="5" a="1"/>
  <c r="AH4" i="5" a="1"/>
  <c r="AK238" i="5" a="1"/>
  <c r="AN242" i="5" a="1"/>
  <c r="O63" i="5" a="1"/>
  <c r="I34" i="5" a="1"/>
  <c r="AQ82" i="5" a="1"/>
  <c r="A600" i="5" a="1"/>
  <c r="G516" i="5" a="1"/>
  <c r="I63" i="5" a="1"/>
  <c r="A168" i="5" a="1"/>
  <c r="F577" i="5" a="1"/>
  <c r="J609" i="5" a="1"/>
  <c r="X191" i="5" a="1"/>
  <c r="A97" i="5" a="1"/>
  <c r="AG324" i="5" a="1"/>
  <c r="AK239" i="5" a="1"/>
  <c r="AH488" i="5" a="1"/>
  <c r="AK382" i="5" a="1"/>
  <c r="AH450" i="5" a="1"/>
  <c r="AJ576" i="5" a="1"/>
  <c r="AQ113" i="5" a="1"/>
  <c r="I451" i="5" a="1"/>
  <c r="AJ209" i="5" a="1"/>
  <c r="A506" i="5" a="1"/>
  <c r="AQ124" i="5" a="1"/>
  <c r="X22" i="5" a="1"/>
  <c r="X449" i="5" a="1"/>
  <c r="G7" i="5" a="1"/>
  <c r="I94" i="5" a="1"/>
  <c r="AN501" i="5" a="1"/>
  <c r="J270" i="5" a="1"/>
  <c r="N214" i="5" a="1"/>
  <c r="I98" i="5" a="1"/>
  <c r="F571" i="5" a="1"/>
  <c r="F561" i="5" a="1"/>
  <c r="AJ529" i="5" a="1"/>
  <c r="AG202" i="5" a="1"/>
  <c r="AJ210" i="5" a="1"/>
  <c r="AH208" i="5" a="1"/>
  <c r="N347" i="5" a="1"/>
  <c r="E299" i="5" a="1"/>
  <c r="E225" i="5" a="1"/>
  <c r="G376" i="5" a="1"/>
  <c r="J397" i="5" a="1"/>
  <c r="F542" i="5" a="1"/>
  <c r="F464" i="5" a="1"/>
  <c r="G179" i="5" a="1"/>
  <c r="AQ118" i="5" a="1"/>
  <c r="AN529" i="5" a="1"/>
  <c r="AK518" i="5" a="1"/>
  <c r="J192" i="5" a="1"/>
  <c r="AK194" i="5" a="1"/>
  <c r="E544" i="5" a="1"/>
  <c r="AN377" i="5" a="1"/>
  <c r="G160" i="5" a="1"/>
  <c r="I305" i="5" a="1"/>
  <c r="AH495" i="5" a="1"/>
  <c r="AN365" i="5" a="1"/>
  <c r="AH362" i="5" a="1"/>
  <c r="D2" i="3" a="1"/>
  <c r="AG332" i="5" a="1"/>
  <c r="I386" i="5" a="1"/>
  <c r="X271" i="5" a="1"/>
  <c r="O89" i="5" a="1"/>
  <c r="AN150" i="5" a="1"/>
  <c r="I136" i="5" a="1"/>
  <c r="AQ474" i="5" a="1"/>
  <c r="AK516" i="5" a="1"/>
  <c r="X505" i="5" a="1"/>
  <c r="F208" i="5" a="1"/>
  <c r="AQ127" i="5" a="1"/>
  <c r="AJ122" i="5" a="1"/>
  <c r="AG254" i="5" a="1"/>
  <c r="O185" i="5" a="1"/>
  <c r="O233" i="5" a="1"/>
  <c r="X533" i="5" a="1"/>
  <c r="AI506" i="5" a="1"/>
  <c r="AQ49" i="5" a="1"/>
  <c r="AN98" i="5" a="1"/>
  <c r="O299" i="5" a="1"/>
  <c r="AN167" i="5" a="1"/>
  <c r="X184" i="5" a="1"/>
  <c r="X554" i="5" a="1"/>
  <c r="O424" i="5" a="1"/>
  <c r="F334" i="5" a="1"/>
  <c r="AI484" i="5" a="1"/>
  <c r="F420" i="5" a="1"/>
  <c r="J391" i="5" a="1"/>
  <c r="AG483" i="5" a="1"/>
  <c r="G552" i="5" a="1"/>
  <c r="AN537" i="5" a="1"/>
  <c r="AN448" i="5" a="1"/>
  <c r="AN244" i="5" a="1"/>
  <c r="AN576" i="5" a="1"/>
  <c r="X610" i="5" a="1"/>
  <c r="X95" i="5" a="1"/>
  <c r="I349" i="5" a="1"/>
  <c r="AQ10" i="5" a="1"/>
  <c r="X21" i="5" a="1"/>
  <c r="N28" i="5" a="1"/>
  <c r="AG464" i="5" a="1"/>
  <c r="AJ473" i="5" a="1"/>
  <c r="A597" i="5" a="1"/>
  <c r="AN396" i="5" a="1"/>
  <c r="AN118" i="5" a="1"/>
  <c r="N325" i="5" a="1"/>
  <c r="AG462" i="5" a="1"/>
  <c r="N558" i="5" a="1"/>
  <c r="AG563" i="5" a="1"/>
  <c r="AK573" i="5" a="1"/>
  <c r="X498" i="5" a="1"/>
  <c r="AK385" i="5" a="1"/>
  <c r="I465" i="5" a="1"/>
  <c r="AJ512" i="5" a="1"/>
  <c r="O383" i="5" a="1"/>
  <c r="A38" i="5" a="1"/>
  <c r="A171" i="5" a="1"/>
  <c r="N24" i="5" a="1"/>
  <c r="AQ53" i="5" a="1"/>
  <c r="I609" i="5" a="1"/>
  <c r="O240" i="5" a="1"/>
  <c r="AH597" i="5" a="1"/>
  <c r="A287" i="5" a="1"/>
  <c r="AH210" i="5" a="1"/>
  <c r="AH568" i="5" a="1"/>
  <c r="AQ95" i="5" a="1"/>
  <c r="N362" i="5" a="1"/>
  <c r="O530" i="5" a="1"/>
  <c r="AQ577" i="5" a="1"/>
  <c r="O475" i="5" a="1"/>
  <c r="A270" i="5" a="1"/>
  <c r="I64" i="5" a="1"/>
  <c r="N197" i="5" a="1"/>
  <c r="AK332" i="5" a="1"/>
  <c r="O259" i="5" a="1"/>
  <c r="X212" i="5" a="1"/>
  <c r="AK227" i="5" a="1"/>
  <c r="AJ528" i="5" a="1"/>
  <c r="J285" i="5" a="1"/>
  <c r="AJ611" i="5" a="1"/>
  <c r="AQ12" i="5" a="1"/>
  <c r="J569" i="5" a="1"/>
  <c r="AK319" i="5" a="1"/>
  <c r="E224" i="5" a="1"/>
  <c r="O431" i="5" a="1"/>
  <c r="AI572" i="5" a="1"/>
  <c r="I572" i="5" a="1"/>
  <c r="X480" i="5" a="1"/>
  <c r="O293" i="5" a="1"/>
  <c r="G456" i="5" a="1"/>
  <c r="AN170" i="5" a="1"/>
  <c r="AQ574" i="5" a="1"/>
  <c r="G341" i="5" a="1"/>
  <c r="A484" i="5" a="1"/>
  <c r="AN151" i="5" a="1"/>
  <c r="AJ32" i="5" a="1"/>
  <c r="A344" i="5" a="1"/>
  <c r="X481" i="5" a="1"/>
  <c r="J287" i="5" a="1"/>
  <c r="A148" i="5" a="1"/>
  <c r="A138" i="5" a="1"/>
  <c r="A319" i="5" a="1"/>
  <c r="F584" i="5" a="1"/>
  <c r="AG595" i="5" a="1"/>
  <c r="AK121" i="5" a="1"/>
  <c r="AG467" i="5" a="1"/>
  <c r="X327" i="5" a="1"/>
  <c r="G407" i="5" a="1"/>
  <c r="J607" i="5" a="1"/>
  <c r="J318" i="5" a="1"/>
  <c r="A406" i="5" a="1"/>
  <c r="X177" i="5" a="1"/>
  <c r="AN369" i="5" a="1"/>
  <c r="AH475" i="5" a="1"/>
  <c r="AN380" i="5" a="1"/>
  <c r="F565" i="5" a="1"/>
  <c r="AJ468" i="5" a="1"/>
  <c r="F375" i="5" a="1"/>
  <c r="AI226" i="5" a="1"/>
  <c r="G87" i="5" a="1"/>
  <c r="AI22" i="5" a="1"/>
  <c r="X306" i="5" a="1"/>
  <c r="AK492" i="5" a="1"/>
  <c r="E159" i="5" a="1"/>
  <c r="AG308" i="5" a="1"/>
  <c r="AK370" i="5" a="1"/>
  <c r="O263" i="5" a="1"/>
  <c r="AJ25" i="5" a="1"/>
  <c r="AH5" i="5" a="1"/>
  <c r="E318" i="5" a="1"/>
  <c r="A269" i="5" a="1"/>
  <c r="X606" i="5" a="1"/>
  <c r="G301" i="5" a="1"/>
  <c r="AG567" i="5" a="1"/>
  <c r="X70" i="5" a="1"/>
  <c r="X333" i="5" a="1"/>
  <c r="AN500" i="5" a="1"/>
  <c r="AN466" i="5" a="1"/>
  <c r="I109" i="5" a="1"/>
  <c r="AK41" i="5" a="1"/>
  <c r="AG217" i="5" a="1"/>
  <c r="AN56" i="5" a="1"/>
  <c r="AG185" i="5" a="1"/>
  <c r="AQ541" i="5" a="1"/>
  <c r="J510" i="5" a="1"/>
  <c r="I368" i="5" a="1"/>
  <c r="E89" i="5" a="1"/>
  <c r="A100" i="5" a="1"/>
  <c r="AH367" i="5" a="1"/>
  <c r="AQ480" i="5" a="1"/>
  <c r="AN250" i="5" a="1"/>
  <c r="A385" i="5" a="1"/>
  <c r="O367" i="5" a="1"/>
  <c r="AG408" i="5" a="1"/>
  <c r="AK80" i="5" a="1"/>
  <c r="I541" i="5" a="1"/>
  <c r="AJ82" i="5" a="1"/>
  <c r="AK299" i="5" a="1"/>
  <c r="AI455" i="5" a="1"/>
  <c r="AN567" i="5" a="1"/>
  <c r="E65" i="5" a="1"/>
  <c r="A370" i="5" a="1"/>
  <c r="G249" i="5" a="1"/>
  <c r="X326" i="5" a="1"/>
  <c r="AK55" i="5" a="1"/>
  <c r="AQ260" i="5" a="1"/>
  <c r="AQ255" i="5" a="1"/>
  <c r="J405" i="5" a="1"/>
  <c r="F514" i="5" a="1"/>
  <c r="I258" i="5" a="1"/>
  <c r="A580" i="5" a="1"/>
  <c r="J583" i="5" a="1"/>
  <c r="I468" i="5" a="1"/>
  <c r="F143" i="5" a="1"/>
  <c r="E17" i="5" a="1"/>
  <c r="AQ458" i="5" a="1"/>
  <c r="I124" i="5" a="1"/>
  <c r="AQ285" i="5" a="1"/>
  <c r="AN535" i="5" a="1"/>
  <c r="AG245" i="5" a="1"/>
  <c r="AK142" i="5" a="1"/>
  <c r="AH204" i="5" a="1"/>
  <c r="E339" i="5" a="1"/>
  <c r="AK439" i="5" a="1"/>
  <c r="J477" i="5" a="1"/>
  <c r="AQ419" i="5" a="1"/>
  <c r="I354" i="5" a="1"/>
  <c r="I388" i="5" a="1"/>
  <c r="I30" i="5" a="1"/>
  <c r="AN228" i="5" a="1"/>
  <c r="J470" i="5" a="1"/>
  <c r="AG103" i="5" a="1"/>
  <c r="I574" i="5" a="1"/>
  <c r="AN599" i="5" a="1"/>
  <c r="X19" i="5" a="1"/>
  <c r="A9" i="5" a="1"/>
  <c r="J216" i="5" a="1"/>
  <c r="X60" i="5" a="1"/>
  <c r="N556" i="5" a="1"/>
  <c r="G266" i="5" a="1"/>
  <c r="G91" i="5" a="1"/>
  <c r="AK300" i="5" a="1"/>
  <c r="G175" i="5" a="1"/>
  <c r="X394" i="5" a="1"/>
  <c r="AK167" i="5" a="1"/>
  <c r="A79" i="5" a="1"/>
  <c r="E13" i="5" a="1"/>
  <c r="O53" i="5" a="1"/>
  <c r="F18" i="5" a="1"/>
  <c r="AI555" i="5" a="1"/>
  <c r="AG96" i="5" a="1"/>
  <c r="O354" i="5" a="1"/>
  <c r="F502" i="5" a="1"/>
  <c r="A172" i="5" a="1"/>
  <c r="E576" i="5" a="1"/>
  <c r="A436" i="5" a="1"/>
  <c r="O331" i="5" a="1"/>
  <c r="AG301" i="5" a="1"/>
  <c r="A511" i="5" a="1"/>
  <c r="G243" i="5" a="1"/>
  <c r="A443" i="5" a="1"/>
  <c r="AN596" i="5" a="1"/>
  <c r="X443" i="5" a="1"/>
  <c r="AN42" i="5" a="1"/>
  <c r="G120" i="5" a="1"/>
  <c r="O310" i="5" a="1"/>
  <c r="G123" i="5" a="1"/>
  <c r="X473" i="5" a="1"/>
  <c r="F37" i="5" a="1"/>
  <c r="AK163" i="5" a="1"/>
  <c r="O469" i="5" a="1"/>
  <c r="AJ199" i="5" a="1"/>
  <c r="AJ494" i="5" a="1"/>
  <c r="E117" i="5" a="1"/>
  <c r="G380" i="5" a="1"/>
  <c r="AJ547" i="5" a="1"/>
  <c r="AK529" i="5" a="1"/>
  <c r="AJ233" i="5" a="1"/>
  <c r="A200" i="5" a="1"/>
  <c r="A93" i="5" a="1"/>
  <c r="AJ457" i="5" a="1"/>
  <c r="AG591" i="5" a="1"/>
  <c r="O74" i="5" a="1"/>
  <c r="F12" i="5" a="1"/>
  <c r="AG174" i="5" a="1"/>
  <c r="X216" i="5" a="1"/>
  <c r="AG500" i="5" a="1"/>
  <c r="G535" i="5" a="1"/>
  <c r="O374" i="5" a="1"/>
  <c r="A431" i="5" a="1"/>
  <c r="X295" i="5" a="1"/>
  <c r="X85" i="5" a="1"/>
  <c r="A358" i="5" a="1"/>
  <c r="AK558" i="5" a="1"/>
  <c r="J373" i="5" a="1"/>
  <c r="F120" i="5" a="1"/>
  <c r="AQ63" i="5" a="1"/>
  <c r="F492" i="5" a="1"/>
  <c r="J242" i="5" a="1"/>
  <c r="O353" i="5" a="1"/>
  <c r="O554" i="5" a="1"/>
  <c r="AH359" i="5" a="1"/>
  <c r="AK44" i="5" a="1"/>
  <c r="AJ495" i="5" a="1"/>
  <c r="AQ203" i="5" a="1"/>
  <c r="F411" i="5" a="1"/>
  <c r="F57" i="5" a="1"/>
  <c r="A457" i="5" a="1"/>
  <c r="AI470" i="5" a="1"/>
  <c r="N91" i="5" a="1"/>
  <c r="O406" i="5" a="1"/>
  <c r="G328" i="5" a="1"/>
  <c r="AI576" i="5" a="1"/>
  <c r="E303" i="5" a="1"/>
  <c r="X266" i="5" a="1"/>
  <c r="F56" i="5" a="1"/>
  <c r="A542" i="5" a="1"/>
  <c r="E284" i="5" a="1"/>
  <c r="J586" i="5" a="1"/>
  <c r="N477" i="5" a="1"/>
  <c r="G128" i="5" a="1"/>
  <c r="AQ441" i="5" a="1"/>
  <c r="AI603" i="5" a="1"/>
  <c r="I547" i="5" a="1"/>
  <c r="I80" i="5" a="1"/>
  <c r="A508" i="5" a="1"/>
  <c r="AG438" i="5" a="1"/>
  <c r="E219" i="5" a="1"/>
  <c r="AK330" i="5" a="1"/>
  <c r="AN509" i="5" a="1"/>
  <c r="E357" i="5" a="1"/>
  <c r="E8" i="5" a="1"/>
  <c r="AJ114" i="5" a="1"/>
  <c r="AI593" i="5" a="1"/>
  <c r="AK562" i="5" a="1"/>
  <c r="E146" i="5" a="1"/>
  <c r="AN113" i="5" a="1"/>
  <c r="O307" i="5" a="1"/>
  <c r="O164" i="5" a="1"/>
  <c r="AQ264" i="5" a="1"/>
  <c r="J402" i="5" a="1"/>
  <c r="AN140" i="5" a="1"/>
  <c r="AJ88" i="5" a="1"/>
  <c r="AH579" i="5" a="1"/>
  <c r="A272" i="5" a="1"/>
  <c r="A257" i="5" a="1"/>
  <c r="AQ476" i="5" a="1"/>
  <c r="A397" i="5" a="1"/>
  <c r="AK312" i="5" a="1"/>
  <c r="AN325" i="5" a="1"/>
  <c r="AK446" i="5" a="1"/>
  <c r="X516" i="5" a="1"/>
  <c r="E535" i="5" a="1"/>
  <c r="AJ36" i="5" a="1"/>
  <c r="X569" i="5" a="1"/>
  <c r="AN293" i="5" a="1"/>
  <c r="E132" i="5" a="1"/>
  <c r="F271" i="5" a="1"/>
  <c r="X73" i="5" a="1"/>
  <c r="O537" i="5" a="1"/>
  <c r="G608" i="5" a="1"/>
  <c r="G305" i="5" a="1"/>
  <c r="E588" i="5" a="1"/>
  <c r="J592" i="5" a="1"/>
  <c r="A423" i="5" a="1"/>
  <c r="AH330" i="5" a="1"/>
  <c r="J436" i="5" a="1"/>
  <c r="F590" i="5" a="1"/>
  <c r="N98" i="5" a="1"/>
  <c r="E449" i="5" a="1"/>
  <c r="X152" i="5" a="1"/>
  <c r="X609" i="5" a="1"/>
  <c r="A31" i="5" a="1"/>
  <c r="F313" i="5" a="1"/>
  <c r="J557" i="5" a="1"/>
  <c r="AH610" i="5" a="1"/>
  <c r="A610" i="5" a="1"/>
  <c r="O143" i="5" a="1"/>
  <c r="X483" i="5" a="1"/>
  <c r="F13" i="5" a="1"/>
  <c r="AN467" i="5" a="1"/>
  <c r="J198" i="5" a="1"/>
  <c r="X384" i="5" a="1"/>
  <c r="X217" i="5" a="1"/>
  <c r="AQ29" i="5" a="1"/>
  <c r="AK533" i="5" a="1"/>
  <c r="O32" i="5" a="1"/>
  <c r="AK604" i="5" a="1"/>
  <c r="O446" i="5" a="1"/>
  <c r="AQ99" i="5" a="1"/>
  <c r="X597" i="5" a="1"/>
  <c r="G125" i="5" a="1"/>
  <c r="I560" i="5" a="1"/>
  <c r="X376" i="5" a="1"/>
  <c r="F466" i="5" a="1"/>
  <c r="E92" i="5" a="1"/>
  <c r="N452" i="5" a="1"/>
  <c r="AN569" i="5" a="1"/>
  <c r="F211" i="5" a="1"/>
  <c r="F562" i="5" a="1"/>
  <c r="AJ98" i="5" a="1"/>
  <c r="AJ524" i="5" a="1"/>
  <c r="AN178" i="5" a="1"/>
  <c r="E32" i="5" a="1"/>
  <c r="I20" i="5" a="1"/>
  <c r="E205" i="5" a="1"/>
  <c r="AG314" i="5" a="1"/>
  <c r="F552" i="5" a="1"/>
  <c r="G512" i="5" a="1"/>
  <c r="E79" i="5" a="1"/>
  <c r="AK611" i="5" a="1"/>
  <c r="AN361" i="5" a="1"/>
  <c r="I2" i="5" a="1"/>
  <c r="AG166" i="5" a="1"/>
  <c r="F221" i="5" a="1"/>
  <c r="I595" i="5" a="1"/>
  <c r="AJ83" i="5" a="1"/>
  <c r="I496" i="5" a="1"/>
  <c r="N363" i="5" a="1"/>
  <c r="AG281" i="5" a="1"/>
  <c r="X33" i="5" a="1"/>
  <c r="O108" i="5" a="1"/>
  <c r="E476" i="5" a="1"/>
  <c r="F364" i="5" a="1"/>
  <c r="AG397" i="5" a="1"/>
  <c r="X580" i="5" a="1"/>
  <c r="X36" i="5" a="1"/>
  <c r="X490" i="5" a="1"/>
  <c r="E305" i="5" a="1"/>
  <c r="J380" i="5" a="1"/>
  <c r="AQ116" i="5" a="1"/>
  <c r="O565" i="5" a="1"/>
  <c r="AJ557" i="5" a="1"/>
  <c r="AQ507" i="5" a="1"/>
  <c r="X373" i="5" a="1"/>
  <c r="AH502" i="5" a="1"/>
  <c r="O85" i="5" a="1"/>
  <c r="X509" i="5" a="1"/>
  <c r="AN263" i="5" a="1"/>
  <c r="G188" i="5" a="1"/>
  <c r="AN472" i="5" a="1"/>
  <c r="AI535" i="5" a="1"/>
  <c r="I68" i="5" a="1"/>
  <c r="AQ102" i="5" a="1"/>
  <c r="G80" i="5" a="1"/>
  <c r="AG206" i="5" a="1"/>
  <c r="X280" i="5" a="1"/>
  <c r="AK429" i="5" a="1"/>
  <c r="F109" i="5" a="1"/>
  <c r="O28" i="5" a="1"/>
  <c r="O384" i="5" a="1"/>
  <c r="I516" i="5" a="1"/>
  <c r="E414" i="5" a="1"/>
  <c r="AN148" i="5" a="1"/>
  <c r="AI337" i="5" a="1"/>
  <c r="G561" i="5" a="1"/>
  <c r="G569" i="5" a="1"/>
  <c r="E81" i="5" a="1"/>
  <c r="E164" i="5" a="1"/>
  <c r="A123" i="5" a="1"/>
  <c r="N124" i="5" a="1"/>
  <c r="F104" i="5" a="1"/>
  <c r="AJ591" i="5" a="1"/>
  <c r="AN100" i="5" a="1"/>
  <c r="AQ279" i="5" a="1"/>
  <c r="X399" i="5" a="1"/>
  <c r="F192" i="5" a="1"/>
  <c r="O346" i="5" a="1"/>
  <c r="AN433" i="5" a="1"/>
  <c r="E446" i="5" a="1"/>
  <c r="AK265" i="5" a="1"/>
  <c r="G298" i="5" a="1"/>
  <c r="X58" i="5" a="1"/>
  <c r="X437" i="5" a="1"/>
  <c r="A188" i="5" a="1"/>
  <c r="AH342" i="5" a="1"/>
  <c r="AG583" i="5" a="1"/>
  <c r="O501" i="5" a="1"/>
  <c r="E61" i="5" a="1"/>
  <c r="A113" i="5" a="1"/>
  <c r="E148" i="5" a="1"/>
  <c r="X133" i="5" a="1"/>
  <c r="AG393" i="5" a="1"/>
  <c r="AK317" i="5" a="1"/>
  <c r="A588" i="5" a="1"/>
  <c r="O119" i="5" a="1"/>
  <c r="AN564" i="5" a="1"/>
  <c r="AN474" i="5" a="1"/>
  <c r="X26" i="5" a="1"/>
  <c r="AN305" i="5" a="1"/>
  <c r="AK119" i="5" a="1"/>
  <c r="AH182" i="5" a="1"/>
  <c r="AG159" i="5" a="1"/>
  <c r="G430" i="5" a="1"/>
  <c r="G510" i="5" a="1"/>
  <c r="E371" i="5" a="1"/>
  <c r="O473" i="5" a="1"/>
  <c r="AI544" i="5" a="1"/>
  <c r="AQ132" i="5" a="1"/>
  <c r="AG484" i="5" a="1"/>
  <c r="E182" i="5" a="1"/>
  <c r="X463" i="5" a="1"/>
  <c r="F48" i="5" a="1"/>
  <c r="J321" i="5" a="1"/>
  <c r="E125" i="5" a="1"/>
  <c r="X229" i="5" a="1"/>
  <c r="A175" i="5" a="1"/>
  <c r="AI89" i="5" a="1"/>
  <c r="F292" i="5" a="1"/>
  <c r="G294" i="5" a="1"/>
  <c r="E418" i="5" a="1"/>
  <c r="A510" i="5" a="1"/>
  <c r="AK489" i="5" a="1"/>
  <c r="AN19" i="5" a="1"/>
  <c r="N19" i="5" a="1"/>
  <c r="J370" i="5" a="1"/>
  <c r="I531" i="5" a="1"/>
  <c r="AI27" i="5" a="1"/>
  <c r="AQ236" i="5" a="1"/>
  <c r="AN331" i="5" a="1"/>
  <c r="AI554" i="5" a="1"/>
  <c r="AH471" i="5" a="1"/>
  <c r="F374" i="5" a="1"/>
  <c r="E27" i="5" a="1"/>
  <c r="X415" i="5" a="1"/>
  <c r="AI318" i="5" a="1"/>
  <c r="E50" i="5" a="1"/>
  <c r="I449" i="5" a="1"/>
  <c r="AN553" i="5" a="1"/>
  <c r="G381" i="5" a="1"/>
  <c r="I212" i="5" a="1"/>
  <c r="A400" i="5" a="1"/>
  <c r="X8" i="5" a="1"/>
  <c r="AH607" i="5" a="1"/>
  <c r="X41" i="5" a="1"/>
  <c r="E142" i="5" a="1"/>
  <c r="I107" i="5" a="1"/>
  <c r="E509" i="5" a="1"/>
  <c r="AH9" i="5" a="1"/>
  <c r="A254" i="5" a="1"/>
  <c r="N30" i="5" a="1"/>
  <c r="J196" i="5" a="1"/>
  <c r="AN313" i="5" a="1"/>
  <c r="O316" i="5" a="1"/>
  <c r="I605" i="5" a="1"/>
  <c r="X393" i="5" a="1"/>
  <c r="X265" i="5" a="1"/>
  <c r="AN171" i="5" a="1"/>
  <c r="AH207" i="5" a="1"/>
  <c r="E601" i="5" a="1"/>
  <c r="X396" i="5" a="1"/>
  <c r="AI596" i="5" a="1"/>
  <c r="AK583" i="5" a="1"/>
  <c r="I48" i="5" a="1"/>
  <c r="AQ361" i="5" a="1"/>
  <c r="O155" i="5" a="1"/>
  <c r="AQ289" i="5" a="1"/>
  <c r="AI507" i="5" a="1"/>
  <c r="A107" i="5" a="1"/>
  <c r="A238" i="5" a="1"/>
  <c r="F35" i="5" a="1"/>
  <c r="N462" i="5" a="1"/>
  <c r="AG312" i="5" a="1"/>
  <c r="AI115" i="5" a="1"/>
  <c r="G597" i="5" a="1"/>
  <c r="AJ131" i="5" a="1"/>
  <c r="J523" i="5" a="1"/>
  <c r="J355" i="5" a="1"/>
  <c r="AH557" i="5" a="1"/>
  <c r="AJ467" i="5" a="1"/>
  <c r="N130" i="5" a="1"/>
  <c r="AK334" i="5" a="1"/>
  <c r="G437" i="5" a="1"/>
  <c r="AN603" i="5" a="1"/>
  <c r="X193" i="5" a="1"/>
  <c r="E107" i="5" a="1"/>
  <c r="G390" i="5" a="1"/>
  <c r="F532" i="5" a="1"/>
  <c r="AN161" i="5" a="1"/>
  <c r="F46" i="5" a="1"/>
  <c r="AQ138" i="5" a="1"/>
  <c r="J178" i="5" a="1"/>
  <c r="A116" i="5" a="1"/>
  <c r="X44" i="5" a="1"/>
  <c r="N348" i="5" a="1"/>
  <c r="F220" i="5" a="1"/>
  <c r="AQ159" i="5" a="1"/>
  <c r="AI608" i="5" a="1"/>
  <c r="A475" i="5" a="1"/>
  <c r="O284" i="5" a="1"/>
  <c r="G534" i="5" a="1"/>
  <c r="N564" i="5" a="1"/>
  <c r="A309" i="5" a="1"/>
  <c r="A66" i="5" a="1"/>
  <c r="AN471" i="5" a="1"/>
  <c r="X370" i="5" a="1"/>
  <c r="E519" i="5" a="1"/>
  <c r="AH476" i="5" a="1"/>
  <c r="AG524" i="5" a="1"/>
  <c r="I79" i="5" a="1"/>
  <c r="AJ22" i="5" a="1"/>
  <c r="AN363" i="5" a="1"/>
  <c r="AG450" i="5" a="1"/>
  <c r="F170" i="5" a="1"/>
  <c r="N218" i="5" a="1"/>
  <c r="E130" i="5" a="1"/>
  <c r="G6" i="5" a="1"/>
  <c r="E174" i="5" a="1"/>
  <c r="AN229" i="5" a="1"/>
  <c r="AK454" i="5" a="1"/>
  <c r="N459" i="5" a="1"/>
  <c r="AN504" i="5" a="1"/>
  <c r="AN28" i="5" a="1"/>
  <c r="X317" i="5" a="1"/>
  <c r="N11" i="5" a="1"/>
  <c r="AK468" i="5" a="1"/>
  <c r="X123" i="5" a="1"/>
  <c r="AH229" i="5" a="1"/>
  <c r="AG14" i="5" a="1"/>
  <c r="AK550" i="5" a="1"/>
  <c r="O90" i="5" a="1"/>
  <c r="AJ517" i="5" a="1"/>
  <c r="AH92" i="5" a="1"/>
  <c r="X13" i="5" a="1"/>
  <c r="AG207" i="5" a="1"/>
  <c r="E578" i="5" a="1"/>
  <c r="G149" i="5" a="1"/>
  <c r="O278" i="5" a="1"/>
  <c r="AQ321" i="5" a="1"/>
  <c r="O17" i="5" a="1"/>
  <c r="AK63" i="5" a="1"/>
  <c r="I442" i="5" a="1"/>
  <c r="AN526" i="5" a="1"/>
  <c r="AG360" i="5" a="1"/>
  <c r="I24" i="5" a="1"/>
  <c r="J531" i="5" a="1"/>
  <c r="J507" i="5" a="1"/>
  <c r="F81" i="5" a="1"/>
  <c r="X526" i="5" a="1"/>
  <c r="AH516" i="5" a="1"/>
  <c r="AI512" i="5" a="1"/>
  <c r="AG353" i="5" a="1"/>
  <c r="F39" i="5" a="1"/>
  <c r="J585" i="5" a="1"/>
  <c r="AN50" i="5" a="1"/>
  <c r="AQ567" i="5" a="1"/>
  <c r="A260" i="5" a="1"/>
  <c r="AK292" i="5" a="1"/>
  <c r="O569" i="5" a="1"/>
  <c r="E245" i="5" a="1"/>
  <c r="AK544" i="5" a="1"/>
  <c r="AN281" i="5" a="1"/>
  <c r="O231" i="5" a="1"/>
  <c r="E419" i="5" a="1"/>
  <c r="AJ537" i="5" a="1"/>
  <c r="AQ337" i="5" a="1"/>
  <c r="F228" i="5" a="1"/>
  <c r="J611" i="5" a="1"/>
  <c r="A5" i="5" a="1"/>
  <c r="F511" i="5" a="1"/>
  <c r="E478" i="5" a="1"/>
  <c r="I473" i="5" a="1"/>
  <c r="E325" i="5" a="1"/>
  <c r="AK511" i="5" a="1"/>
  <c r="A96" i="5" a="1"/>
  <c r="AJ3" i="5" a="1"/>
  <c r="E42" i="5" a="1"/>
  <c r="AQ185" i="5" a="1"/>
  <c r="AH180" i="5" a="1"/>
  <c r="I120" i="5" a="1"/>
  <c r="A216" i="5" a="1"/>
  <c r="E444" i="5" a="1"/>
  <c r="F86" i="5" a="1"/>
  <c r="AG221" i="5" a="1"/>
  <c r="AK338" i="5" a="1"/>
  <c r="AJ211" i="5" a="1"/>
  <c r="E570" i="5" a="1"/>
  <c r="O8" i="5" a="1"/>
  <c r="X294" i="5" a="1"/>
  <c r="AQ184" i="5" a="1"/>
  <c r="AH501" i="5" a="1"/>
  <c r="X341" i="5" a="1"/>
  <c r="O156" i="5" a="1"/>
  <c r="O24" i="5" a="1"/>
  <c r="G375" i="5" a="1"/>
  <c r="F61" i="5" a="1"/>
  <c r="O265" i="5" a="1"/>
  <c r="O547" i="5" a="1"/>
  <c r="AI532" i="5" a="1"/>
  <c r="X109" i="5" a="1"/>
  <c r="AQ67" i="5" a="1"/>
  <c r="AI30" i="5" a="1"/>
  <c r="F28" i="5" a="1"/>
  <c r="G540" i="5" a="1"/>
  <c r="G553" i="5" a="1"/>
  <c r="AG442" i="5" a="1"/>
  <c r="AJ483" i="5" a="1"/>
  <c r="J553" i="5" a="1"/>
  <c r="AQ270" i="5" a="1"/>
  <c r="E454" i="5" a="1"/>
  <c r="E552" i="5" a="1"/>
  <c r="E582" i="5" a="1"/>
  <c r="AH189" i="5" a="1"/>
  <c r="A403" i="5" a="1"/>
  <c r="AG311" i="5" a="1"/>
  <c r="F326" i="5" a="1"/>
  <c r="X484" i="5" a="1"/>
  <c r="O151" i="5" a="1"/>
  <c r="G255" i="5" a="1"/>
  <c r="O80" i="5" a="1"/>
  <c r="A577" i="5" a="1"/>
  <c r="I402" i="5" a="1"/>
  <c r="E2" i="3" a="1"/>
  <c r="A528" i="5" a="1"/>
  <c r="AJ499" i="5" a="1"/>
  <c r="AQ495" i="5" a="1"/>
  <c r="I54" i="5" a="1"/>
  <c r="E312" i="5" a="1"/>
  <c r="X363" i="5" a="1"/>
  <c r="AN456" i="5" a="1"/>
  <c r="AN257" i="5" a="1"/>
  <c r="E126" i="5" a="1"/>
  <c r="AG585" i="5" a="1"/>
  <c r="X547" i="5" a="1"/>
  <c r="E348" i="5" a="1"/>
  <c r="G490" i="5" a="1"/>
  <c r="X18" i="5" a="1"/>
  <c r="X551" i="5" a="1"/>
  <c r="AN548" i="5" a="1"/>
  <c r="AG527" i="5" a="1"/>
  <c r="AG156" i="5" a="1"/>
  <c r="AI467" i="5" a="1"/>
  <c r="X431" i="5" a="1"/>
  <c r="I101" i="5" a="1"/>
  <c r="J390" i="5" a="1"/>
  <c r="AQ354" i="5" a="1"/>
  <c r="F414" i="5" a="1"/>
  <c r="AK372" i="5" a="1"/>
  <c r="A57" i="5" a="1"/>
  <c r="AJ535" i="5" a="1"/>
  <c r="E197" i="5" a="1"/>
  <c r="AG433" i="5" a="1"/>
  <c r="AK250" i="5" a="1"/>
  <c r="I284" i="5" a="1"/>
  <c r="E24" i="5" a="1"/>
  <c r="A392" i="5" a="1"/>
  <c r="I522" i="5" a="1"/>
  <c r="J265" i="5" a="1"/>
  <c r="E428" i="5" a="1"/>
  <c r="X304" i="5" a="1"/>
  <c r="AN233" i="5" a="1"/>
  <c r="E548" i="5" a="1"/>
  <c r="J459" i="5" a="1"/>
  <c r="E456" i="5" a="1"/>
  <c r="F150" i="5" a="1"/>
  <c r="AQ440" i="5" a="1"/>
  <c r="E483" i="5" a="1"/>
  <c r="E412" i="5" a="1"/>
  <c r="AN493" i="5" a="1"/>
  <c r="AJ556" i="5" a="1"/>
  <c r="O426" i="5" a="1"/>
  <c r="AK177" i="5" a="1"/>
  <c r="AJ481" i="5" a="1"/>
  <c r="F157" i="5" a="1"/>
  <c r="N41" i="5" a="1"/>
  <c r="A7" i="3" a="1"/>
  <c r="G448" i="5" a="1"/>
  <c r="AQ248" i="5" a="1"/>
  <c r="N580" i="5" a="1"/>
  <c r="A328" i="5" a="1"/>
  <c r="I282" i="5" a="1"/>
  <c r="I363" i="5" a="1"/>
  <c r="E123" i="5" a="1"/>
  <c r="AH29" i="5" a="1"/>
  <c r="E186" i="5" a="1"/>
  <c r="X340" i="5" a="1"/>
  <c r="X504" i="5" a="1"/>
  <c r="O173" i="5" a="1"/>
  <c r="O268" i="5" a="1"/>
  <c r="AH589" i="5" a="1"/>
  <c r="E257" i="5" a="1"/>
  <c r="N111" i="5" a="1"/>
  <c r="AK226" i="5" a="1"/>
  <c r="AJ317" i="5" a="1"/>
  <c r="AN124" i="5" a="1"/>
  <c r="AK13" i="5" a="1"/>
  <c r="G144" i="5" a="1"/>
  <c r="AG549" i="5" a="1"/>
  <c r="AH575" i="5" a="1"/>
  <c r="E175" i="5" a="1"/>
  <c r="E466" i="5" a="1"/>
  <c r="AQ578" i="5" a="1"/>
  <c r="J415" i="5" a="1"/>
  <c r="AN571" i="5" a="1"/>
  <c r="AQ604" i="5" a="1"/>
  <c r="G465" i="5" a="1"/>
  <c r="I430" i="5" a="1"/>
  <c r="O448" i="5" a="1"/>
  <c r="AK342" i="5" a="1"/>
  <c r="AQ79" i="5" a="1"/>
  <c r="O512" i="5" a="1"/>
  <c r="A249" i="5" a="1"/>
  <c r="A159" i="5" a="1"/>
  <c r="X31" i="5" a="1"/>
  <c r="AG253" i="5" a="1"/>
  <c r="A7" i="5" a="1"/>
  <c r="X416" i="5" a="1"/>
  <c r="N571" i="5" a="1"/>
  <c r="I12" i="5" a="1"/>
  <c r="AQ339" i="5" a="1"/>
  <c r="A235" i="5" a="1"/>
  <c r="J424" i="5" a="1"/>
  <c r="AJ17" i="5" a="1"/>
  <c r="AN541" i="5" a="1"/>
  <c r="O404" i="5" a="1"/>
  <c r="G578" i="5" a="1"/>
  <c r="I415" i="5" a="1"/>
  <c r="G589" i="5" a="1"/>
  <c r="AG512" i="5" a="1"/>
  <c r="I9" i="5" a="1"/>
  <c r="E532" i="5" a="1"/>
  <c r="X23" i="5" a="1"/>
  <c r="J513" i="5" a="1"/>
  <c r="G31" i="5" a="1"/>
  <c r="AG77" i="5" a="1"/>
  <c r="AH543" i="5" a="1"/>
  <c r="G444" i="5" a="1"/>
  <c r="AJ31" i="5" a="1"/>
  <c r="AN546" i="5" a="1"/>
  <c r="F539" i="5" a="1"/>
  <c r="AI118" i="5" a="1"/>
  <c r="A4" i="5" a="1"/>
  <c r="X602" i="5" a="1"/>
  <c r="AH214" i="5" a="1"/>
  <c r="AQ610" i="5" a="1"/>
  <c r="I39" i="5" a="1"/>
  <c r="E567" i="5" a="1"/>
  <c r="AQ216" i="5" a="1"/>
  <c r="O371" i="5" a="1"/>
  <c r="X421" i="5" a="1"/>
  <c r="X519" i="5" a="1"/>
  <c r="I389" i="5" a="1"/>
  <c r="J206" i="5" a="1"/>
  <c r="AJ589" i="5" a="1"/>
  <c r="AK513" i="5" a="1"/>
  <c r="AH550" i="5" a="1"/>
  <c r="AN262" i="5" a="1"/>
  <c r="E341" i="5" a="1"/>
  <c r="AG401" i="5" a="1"/>
  <c r="AN366" i="5" a="1"/>
  <c r="G111" i="5" a="1"/>
  <c r="E327" i="5" a="1"/>
  <c r="AG195" i="5" a="1"/>
  <c r="F85" i="5" a="1"/>
  <c r="AN223" i="5" a="1"/>
  <c r="AN14" i="5" a="1"/>
  <c r="G327" i="5" a="1"/>
  <c r="G141" i="5" a="1"/>
  <c r="AQ97" i="5" a="1"/>
  <c r="O578" i="5" a="1"/>
  <c r="F525" i="5" a="1"/>
  <c r="A117" i="5" a="1"/>
  <c r="F272" i="5" a="1"/>
  <c r="AK141" i="5" a="1"/>
  <c r="N557" i="5" a="1"/>
  <c r="AJ489" i="5" a="1"/>
  <c r="N225" i="5" a="1"/>
  <c r="A572" i="5" a="1"/>
  <c r="J482" i="5" a="1"/>
  <c r="A90" i="5" a="1"/>
  <c r="AG42" i="5" a="1"/>
  <c r="AG354" i="5" a="1"/>
  <c r="F526" i="5" a="1"/>
  <c r="AG452" i="5" a="1"/>
  <c r="AG571" i="5" a="1"/>
  <c r="AG8" i="5" a="1"/>
  <c r="AQ234" i="5" a="1"/>
  <c r="N23" i="5" a="1"/>
  <c r="O610" i="5" a="1"/>
  <c r="AH226" i="5" a="1"/>
  <c r="O281" i="5" a="1"/>
  <c r="AG443" i="5" a="1"/>
  <c r="I399" i="5" a="1"/>
  <c r="O141" i="5" a="1"/>
  <c r="F254" i="5" a="1"/>
  <c r="AQ410" i="5" a="1"/>
  <c r="AQ523" i="5" a="1"/>
  <c r="O302" i="5" a="1"/>
  <c r="J247" i="5" a="1"/>
  <c r="AI36" i="5" a="1"/>
  <c r="J194" i="5" a="1"/>
  <c r="O56" i="5" a="1"/>
  <c r="A433" i="5" a="1"/>
  <c r="N322" i="5" a="1"/>
  <c r="AN17" i="5" a="1"/>
  <c r="AK496" i="5" a="1"/>
  <c r="A599" i="5" a="1"/>
  <c r="I206" i="5" a="1"/>
  <c r="A515" i="5" a="1"/>
  <c r="AN253" i="5" a="1"/>
  <c r="J571" i="5" a="1"/>
  <c r="N329" i="5" a="1"/>
  <c r="N190" i="5" a="1"/>
  <c r="E280" i="5" a="1"/>
  <c r="A224" i="5" a="1"/>
  <c r="O250" i="5" a="1"/>
  <c r="O570" i="5" a="1"/>
  <c r="G200" i="5" a="1"/>
  <c r="E266" i="5" a="1"/>
  <c r="I533" i="5" a="1"/>
  <c r="I382" i="5" a="1"/>
  <c r="E278" i="5" a="1"/>
  <c r="X445" i="5" a="1"/>
  <c r="J469" i="5" a="1"/>
  <c r="AN530" i="5" a="1"/>
  <c r="N212" i="5" a="1"/>
  <c r="J458" i="5" a="1"/>
  <c r="X537" i="5" a="1"/>
  <c r="AH458" i="5" a="1"/>
  <c r="O107" i="5" a="1"/>
  <c r="G543" i="5" a="1"/>
  <c r="X12" i="5" a="1"/>
  <c r="AK526" i="5" a="1"/>
  <c r="I530" i="5" a="1"/>
  <c r="I302" i="5" a="1"/>
  <c r="AJ222" i="5" a="1"/>
  <c r="AN108" i="5" a="1"/>
  <c r="AN259" i="5" a="1"/>
  <c r="A290" i="5" a="1"/>
  <c r="J537" i="5" a="1"/>
  <c r="O178" i="5" a="1"/>
  <c r="E75" i="5" a="1"/>
  <c r="AJ346" i="5" a="1"/>
  <c r="X107" i="5" a="1"/>
  <c r="X608" i="5" a="1"/>
  <c r="E110" i="5" a="1"/>
  <c r="I367" i="5" a="1"/>
  <c r="AN135" i="5" a="1"/>
  <c r="AH331" i="5" a="1"/>
  <c r="AK36" i="5" a="1"/>
  <c r="AK287" i="5" a="1"/>
  <c r="F105" i="5" a="1"/>
  <c r="A354" i="5" a="1"/>
  <c r="AH327" i="5" a="1"/>
  <c r="AJ515" i="5" a="1"/>
  <c r="AJ450" i="5" a="1"/>
  <c r="AK92" i="5" a="1"/>
  <c r="I416" i="5" a="1"/>
  <c r="E603" i="5" a="1"/>
  <c r="O193" i="5" a="1"/>
  <c r="E364" i="5" a="1"/>
  <c r="AG104" i="5" a="1"/>
  <c r="I88" i="5" a="1"/>
  <c r="X536" i="5" a="1"/>
  <c r="J367" i="5" a="1"/>
  <c r="AK137" i="5" a="1"/>
  <c r="A35" i="5" a="1"/>
  <c r="O121" i="5" a="1"/>
  <c r="I244" i="5" a="1"/>
  <c r="E393" i="5" a="1"/>
  <c r="AK130" i="5" a="1"/>
  <c r="X456" i="5" a="1"/>
  <c r="AI107" i="5" a="1"/>
  <c r="A576" i="5" a="1"/>
  <c r="X10" i="5" a="1"/>
  <c r="X169" i="5" a="1"/>
  <c r="X523" i="5" a="1"/>
  <c r="AG228" i="5" a="1"/>
  <c r="O145" i="5" a="1"/>
  <c r="A384" i="5" a="1"/>
  <c r="F408" i="5" a="1"/>
  <c r="X269" i="5" a="1"/>
  <c r="AQ564" i="5" a="1"/>
  <c r="A359" i="5" a="1"/>
  <c r="O329" i="5" a="1"/>
  <c r="X136" i="5" a="1"/>
  <c r="F11" i="5" a="1"/>
  <c r="AQ275" i="5" a="1"/>
  <c r="G518" i="5" a="1"/>
  <c r="F345" i="5" a="1"/>
  <c r="F589" i="5" a="1"/>
  <c r="A390" i="5" a="1"/>
  <c r="AN119" i="5" a="1"/>
  <c r="AQ528" i="5" a="1"/>
  <c r="AI574" i="5" a="1"/>
  <c r="AK491" i="5" a="1"/>
  <c r="J590" i="5" a="1"/>
  <c r="AG461" i="5" a="1"/>
  <c r="O451" i="5" a="1"/>
  <c r="G603" i="5" a="1"/>
  <c r="E465" i="5" a="1"/>
  <c r="N553" i="5" a="1"/>
  <c r="E228" i="5" a="1"/>
  <c r="AN232" i="5" a="1"/>
  <c r="AJ336" i="5" a="1"/>
  <c r="O73" i="5" a="1"/>
  <c r="AQ13" i="5" a="1"/>
  <c r="F348" i="5" a="1"/>
  <c r="N123" i="5" a="1"/>
  <c r="G110" i="5" a="1"/>
  <c r="AI336" i="5" a="1"/>
  <c r="E408" i="5" a="1"/>
  <c r="E406" i="5" a="1"/>
  <c r="AG27" i="5" a="1"/>
  <c r="I214" i="5" a="1"/>
  <c r="F77" i="5" a="1"/>
  <c r="AH485" i="5" a="1"/>
  <c r="AH203" i="5" a="1"/>
  <c r="AH582" i="5" a="1"/>
  <c r="AG251" i="5" a="1"/>
  <c r="AN376" i="5" a="1"/>
  <c r="I421" i="5" a="1"/>
  <c r="AG373" i="5" a="1"/>
  <c r="N368" i="5" a="1"/>
  <c r="J536" i="5" a="1"/>
  <c r="O243" i="5" a="1"/>
  <c r="AG381" i="5" a="1"/>
  <c r="E101" i="5" a="1"/>
  <c r="AI88" i="5" a="1"/>
  <c r="AQ243" i="5" a="1"/>
  <c r="AJ85" i="5" a="1"/>
  <c r="AN560" i="5" a="1"/>
  <c r="AK147" i="5" a="1"/>
  <c r="AG465" i="5" a="1"/>
  <c r="AQ446" i="5" a="1"/>
  <c r="AJ587" i="5" a="1"/>
  <c r="A265" i="5" a="1"/>
  <c r="AG133" i="5" a="1"/>
  <c r="AJ12" i="5" a="1"/>
  <c r="G251" i="5" a="1"/>
  <c r="AQ291" i="5" a="1"/>
  <c r="A110" i="5" a="1"/>
  <c r="AI319" i="5" a="1"/>
  <c r="X367" i="5" a="1"/>
  <c r="AI217" i="5" a="1"/>
  <c r="G531" i="5" a="1"/>
  <c r="AH512" i="5" a="1"/>
  <c r="I172" i="5" a="1"/>
  <c r="AG552" i="5" a="1"/>
  <c r="AJ360" i="5" a="1"/>
  <c r="AK472" i="5" a="1"/>
  <c r="I599" i="5" a="1"/>
  <c r="A223" i="5" a="1"/>
  <c r="G161" i="5" a="1"/>
  <c r="F320" i="5" a="1"/>
  <c r="A258" i="5" a="1"/>
  <c r="O586" i="5" a="1"/>
  <c r="G189" i="5" a="1"/>
  <c r="AK578" i="5" a="1"/>
  <c r="G101" i="5" a="1"/>
  <c r="AK506" i="5" a="1"/>
  <c r="AN155" i="5" a="1"/>
  <c r="AQ400" i="5" a="1"/>
  <c r="I438" i="5" a="1"/>
  <c r="N355" i="5" a="1"/>
  <c r="AN386" i="5" a="1"/>
  <c r="AQ445" i="5" a="1"/>
  <c r="G454" i="5" a="1"/>
  <c r="G419" i="5" a="1"/>
  <c r="F490" i="5" a="1"/>
  <c r="E355" i="5" a="1"/>
  <c r="AQ459" i="5" a="1"/>
  <c r="A307" i="5" a="1"/>
  <c r="J229" i="5" a="1"/>
  <c r="AQ398" i="5" a="1"/>
  <c r="AQ225" i="5" a="1"/>
  <c r="AJ198" i="5" a="1"/>
  <c r="AJ111" i="5" a="1"/>
  <c r="AK610" i="5" a="1"/>
  <c r="J558" i="5" a="1"/>
  <c r="AN276" i="5" a="1"/>
  <c r="I117" i="5" a="1"/>
  <c r="A489" i="5" a="1"/>
  <c r="AJ487" i="5" a="1"/>
  <c r="AQ568" i="5" a="1"/>
  <c r="AH221" i="5" a="1"/>
  <c r="AG609" i="5" a="1"/>
  <c r="AK204" i="5" a="1"/>
  <c r="AG293" i="5" a="1"/>
  <c r="AK399" i="5" a="1"/>
  <c r="AJ91" i="5" a="1"/>
  <c r="G447" i="5" a="1"/>
  <c r="N119" i="5" a="1"/>
  <c r="AK404" i="5" a="1"/>
  <c r="A557" i="5" a="1"/>
  <c r="F377" i="5" a="1"/>
  <c r="F127" i="5" a="1"/>
  <c r="X375" i="5" a="1"/>
  <c r="AH320" i="5" a="1"/>
  <c r="AJ224" i="5" a="1"/>
  <c r="F23" i="5" a="1"/>
  <c r="AQ429" i="5" a="1"/>
  <c r="AN131" i="5" a="1"/>
  <c r="AG358" i="5" a="1"/>
  <c r="AQ17" i="5" a="1"/>
  <c r="AN218" i="5" a="1"/>
  <c r="AI540" i="5" a="1"/>
  <c r="A308" i="5" a="1"/>
  <c r="G108" i="5" a="1"/>
  <c r="G504" i="5" a="1"/>
  <c r="J521" i="5" a="1"/>
  <c r="AG385" i="5" a="1"/>
  <c r="AK20" i="5" a="1"/>
  <c r="AN90" i="5" a="1"/>
  <c r="AN440" i="5" a="1"/>
  <c r="AH567" i="5" a="1"/>
  <c r="AN152" i="5" a="1"/>
  <c r="AQ93" i="5" a="1"/>
  <c r="I374" i="5" a="1"/>
  <c r="F362" i="5" a="1"/>
  <c r="I585" i="5" a="1"/>
  <c r="AK64" i="5" a="1"/>
  <c r="O525" i="5" a="1"/>
  <c r="AJ2" i="5" a="1"/>
  <c r="O300" i="5" a="1"/>
  <c r="AK71" i="5" a="1"/>
  <c r="I408" i="5" a="1"/>
  <c r="A357" i="5" a="1"/>
  <c r="O48" i="5" a="1"/>
  <c r="X171" i="5" a="1"/>
  <c r="A276" i="5" a="1"/>
  <c r="AQ552" i="5" a="1"/>
  <c r="O76" i="5" a="1"/>
  <c r="I261" i="5" a="1"/>
  <c r="E2" i="5" a="1"/>
  <c r="O207" i="5" a="1"/>
  <c r="AG32" i="5" a="1"/>
  <c r="F610" i="5" a="1"/>
  <c r="G223" i="5" a="1"/>
  <c r="A292" i="5" a="1"/>
  <c r="G267" i="5" a="1"/>
  <c r="G459" i="5" a="1"/>
  <c r="AJ197" i="5" a="1"/>
  <c r="I598" i="5" a="1"/>
  <c r="X147" i="5" a="1"/>
  <c r="AJ526" i="5" a="1"/>
  <c r="O539" i="5" a="1"/>
  <c r="I601" i="5" a="1"/>
  <c r="AQ86" i="5" a="1"/>
  <c r="AQ232" i="5" a="1"/>
  <c r="I606" i="5" a="1"/>
  <c r="AQ125" i="5" a="1"/>
  <c r="F356" i="5" a="1"/>
  <c r="N33" i="5" a="1"/>
  <c r="G62" i="5" a="1"/>
  <c r="O362" i="5" a="1"/>
  <c r="AG52" i="5" a="1"/>
  <c r="O232" i="5" a="1"/>
  <c r="AK10" i="5" a="1"/>
  <c r="A544" i="5" a="1"/>
  <c r="AG492" i="5" a="1"/>
  <c r="X166" i="5" a="1"/>
  <c r="J420" i="5" a="1"/>
  <c r="AI104" i="5" a="1"/>
  <c r="G166" i="5" a="1"/>
  <c r="X408" i="5" a="1"/>
  <c r="AQ572" i="5" a="1"/>
  <c r="AI478" i="5" a="1"/>
  <c r="I194" i="5" a="1"/>
  <c r="AN532" i="5" a="1"/>
  <c r="AK480" i="5" a="1"/>
  <c r="AG494" i="5" a="1"/>
  <c r="AH520" i="5" a="1"/>
  <c r="J540" i="5" a="1"/>
  <c r="E133" i="5" a="1"/>
  <c r="G139" i="5" a="1"/>
  <c r="AI100" i="5" a="1"/>
  <c r="AH100" i="5" a="1"/>
  <c r="AG503" i="5" a="1"/>
  <c r="AN88" i="5" a="1"/>
  <c r="E236" i="5" a="1"/>
  <c r="E281" i="5" a="1"/>
  <c r="AK391" i="5" a="1"/>
  <c r="AQ2" i="5" a="1"/>
  <c r="I537" i="5" a="1"/>
  <c r="AH576" i="5" a="1"/>
  <c r="X202" i="5" a="1"/>
  <c r="F162" i="5" a="1"/>
  <c r="AQ23" i="5" a="1"/>
  <c r="AG87" i="5" a="1"/>
  <c r="E333" i="5" a="1"/>
  <c r="AK437" i="5" a="1"/>
  <c r="X527" i="5" a="1"/>
  <c r="O386" i="5" a="1"/>
  <c r="I611" i="5" a="1"/>
  <c r="AQ322" i="5" a="1"/>
  <c r="AH605" i="5" a="1"/>
  <c r="E136" i="5" a="1"/>
  <c r="AG576" i="5" a="1"/>
  <c r="A300" i="5" a="1"/>
  <c r="O36" i="5" a="1"/>
  <c r="AI122" i="5" a="1"/>
  <c r="G361" i="5" a="1"/>
  <c r="AQ372" i="5" a="1"/>
  <c r="O555" i="5" a="1"/>
  <c r="AN422" i="5" a="1"/>
  <c r="X392" i="5" a="1"/>
  <c r="O582" i="5" a="1"/>
  <c r="E380" i="5" a="1"/>
  <c r="E378" i="5" a="1"/>
  <c r="I275" i="5" a="1"/>
  <c r="AG459" i="5" a="1"/>
  <c r="O411" i="5" a="1"/>
  <c r="E86" i="5" a="1"/>
  <c r="AK321" i="5" a="1"/>
  <c r="E431" i="5" a="1"/>
  <c r="E405" i="5" a="1"/>
  <c r="X277" i="5" a="1"/>
  <c r="N110" i="5" a="1"/>
  <c r="AG357" i="5" a="1"/>
  <c r="AQ374" i="5" a="1"/>
  <c r="O599" i="5" a="1"/>
  <c r="AJ320" i="5" a="1"/>
  <c r="F259" i="5" a="1"/>
  <c r="AH127" i="5" a="1"/>
  <c r="O427" i="5" a="1"/>
  <c r="X173" i="5" a="1"/>
  <c r="G245" i="5" a="1"/>
  <c r="AJ321" i="5" a="1"/>
  <c r="AJ102" i="5" a="1"/>
  <c r="O40" i="5" a="1"/>
  <c r="E455" i="5" a="1"/>
  <c r="AQ31" i="5" a="1"/>
  <c r="AH112" i="5" a="1"/>
  <c r="AK462" i="5" a="1"/>
  <c r="AK208" i="5" a="1"/>
  <c r="E539" i="5" a="1"/>
  <c r="O279" i="5" a="1"/>
  <c r="AN508" i="5" a="1"/>
  <c r="O209" i="5" a="1"/>
  <c r="AK86" i="5" a="1"/>
  <c r="J538" i="5" a="1"/>
  <c r="AN176" i="5" a="1"/>
  <c r="X590" i="5" a="1"/>
  <c r="E374" i="5" a="1"/>
  <c r="O494" i="5" a="1"/>
  <c r="A352" i="5" a="1"/>
  <c r="AK495" i="5" a="1"/>
  <c r="AI341" i="5" a="1"/>
  <c r="AH515" i="5" a="1"/>
  <c r="J450" i="5" a="1"/>
  <c r="AN399" i="5" a="1"/>
  <c r="F354" i="5" a="1"/>
  <c r="I361" i="5" a="1"/>
  <c r="O380" i="5" a="1"/>
  <c r="AG530" i="5" a="1"/>
  <c r="X572" i="5" a="1"/>
  <c r="G143" i="5" a="1"/>
  <c r="N367" i="5" a="1"/>
  <c r="A215" i="5" a="1"/>
  <c r="AI514" i="5" a="1"/>
  <c r="AJ205" i="5" a="1"/>
  <c r="G13" i="5" a="1"/>
  <c r="AG474" i="5" a="1"/>
  <c r="X515" i="5" a="1"/>
  <c r="AG99" i="5" a="1"/>
  <c r="AK148" i="5" a="1"/>
  <c r="AJ208" i="5" a="1"/>
  <c r="A51" i="5" a="1"/>
  <c r="O84" i="5" a="1"/>
  <c r="AQ396" i="5" a="1"/>
  <c r="J564" i="5" a="1"/>
  <c r="O574" i="5" a="1"/>
  <c r="G383" i="5" a="1"/>
  <c r="F518" i="5" a="1"/>
  <c r="AK196" i="5" a="1"/>
  <c r="AK414" i="5" a="1"/>
  <c r="AG516" i="5" a="1"/>
  <c r="G198" i="5" a="1"/>
  <c r="AG80" i="5" a="1"/>
  <c r="E210" i="5" a="1"/>
  <c r="AN112" i="5" a="1"/>
  <c r="O355" i="5" a="1"/>
  <c r="AH8" i="5" a="1"/>
  <c r="AH598" i="5" a="1"/>
  <c r="AN510" i="5" a="1"/>
  <c r="AG125" i="5" a="1"/>
  <c r="F576" i="5" a="1"/>
  <c r="F222" i="5" a="1"/>
  <c r="G501" i="5" a="1"/>
  <c r="AK488" i="5" a="1"/>
  <c r="I72" i="5" a="1"/>
  <c r="AK476" i="5" a="1"/>
  <c r="E98" i="5" a="1"/>
  <c r="AN374" i="5" a="1"/>
  <c r="AJ462" i="5" a="1"/>
  <c r="G542" i="5" a="1"/>
  <c r="AI339" i="5" a="1"/>
  <c r="AJ119" i="5" a="1"/>
  <c r="AQ39" i="5" a="1"/>
  <c r="G88" i="5" a="1"/>
  <c r="I441" i="5" a="1"/>
  <c r="X233" i="5" a="1"/>
  <c r="I76" i="5" a="1"/>
  <c r="AG362" i="5" a="1"/>
  <c r="I272" i="5" a="1"/>
  <c r="E387" i="5" a="1"/>
  <c r="AN390" i="5" a="1"/>
  <c r="F296" i="5" a="1"/>
  <c r="AJ359" i="5" a="1"/>
  <c r="X287" i="5" a="1"/>
  <c r="G237" i="5" a="1"/>
  <c r="AJ561" i="5" a="1"/>
  <c r="X42" i="5" a="1"/>
  <c r="AK543" i="5" a="1"/>
  <c r="X611" i="5" a="1"/>
  <c r="A346" i="5" a="1"/>
  <c r="AK535" i="5" a="1"/>
  <c r="AK375" i="5" a="1"/>
  <c r="I484" i="5" a="1"/>
  <c r="AI451" i="5" a="1"/>
  <c r="O172" i="5" a="1"/>
  <c r="E607" i="5" a="1"/>
  <c r="E234" i="5" a="1"/>
  <c r="AQ498" i="5" a="1"/>
  <c r="AK546" i="5" a="1"/>
  <c r="O202" i="5" a="1"/>
  <c r="O165" i="5" a="1"/>
  <c r="A439" i="5" a="1"/>
  <c r="AK164" i="5" a="1"/>
  <c r="J334" i="5" a="1"/>
  <c r="AK5" i="5" a="1"/>
  <c r="N224" i="5" a="1"/>
  <c r="AN524" i="5" a="1"/>
  <c r="J451" i="5" a="1"/>
  <c r="A394" i="5" a="1"/>
  <c r="AK154" i="5" a="1"/>
  <c r="O323" i="5" a="1"/>
  <c r="J596" i="5" a="1"/>
  <c r="A49" i="5" a="1"/>
  <c r="AG493" i="5" a="1"/>
  <c r="AK341" i="5" a="1"/>
  <c r="J435" i="5" a="1"/>
  <c r="AQ341" i="5" a="1"/>
  <c r="E211" i="5" a="1"/>
  <c r="A565" i="5" a="1"/>
  <c r="AK555" i="5" a="1"/>
  <c r="N337" i="5" a="1"/>
  <c r="AI111" i="5" a="1"/>
  <c r="AG184" i="5" a="1"/>
  <c r="O147" i="5" a="1"/>
  <c r="A461" i="5" a="1"/>
  <c r="E67" i="5" a="1"/>
  <c r="AQ369" i="5" a="1"/>
  <c r="AJ505" i="5" a="1"/>
  <c r="AG382" i="5" a="1"/>
  <c r="I506" i="5" a="1"/>
  <c r="AJ16" i="5" a="1"/>
  <c r="I95" i="5" a="1"/>
  <c r="E267" i="5" a="1"/>
  <c r="E461" i="5" a="1"/>
  <c r="AK12" i="5" a="1"/>
  <c r="I610" i="5" a="1"/>
  <c r="I91" i="5" a="1"/>
  <c r="AQ55" i="5" a="1"/>
  <c r="O493" i="5" a="1"/>
  <c r="E471" i="5" a="1"/>
  <c r="X563" i="5" a="1"/>
  <c r="AN21" i="5" a="1"/>
  <c r="E485" i="5" a="1"/>
  <c r="G599" i="5" a="1"/>
  <c r="AQ397" i="5" a="1"/>
  <c r="AN321" i="5" a="1"/>
  <c r="AH486" i="5" a="1"/>
  <c r="I219" i="5" a="1"/>
  <c r="AQ382" i="5" a="1"/>
  <c r="I83" i="5" a="1"/>
  <c r="F93" i="5" a="1"/>
  <c r="AK539" i="5" a="1"/>
  <c r="I411" i="5" a="1"/>
  <c r="AQ420" i="5" a="1"/>
  <c r="F523" i="5" a="1"/>
  <c r="X549" i="5" a="1"/>
  <c r="N188" i="5" a="1"/>
  <c r="AI321" i="5" a="1"/>
  <c r="X438" i="5" a="1"/>
  <c r="AQ288" i="5" a="1"/>
  <c r="E559" i="5" a="1"/>
  <c r="X345" i="5" a="1"/>
  <c r="O388" i="5" a="1"/>
  <c r="O166" i="5" a="1"/>
  <c r="AK577" i="5" a="1"/>
  <c r="N354" i="5" a="1"/>
  <c r="G138" i="5" a="1"/>
  <c r="AH609" i="5" a="1"/>
  <c r="AG477" i="5" a="1"/>
  <c r="AI597" i="5" a="1"/>
  <c r="AK97" i="5" a="1"/>
  <c r="J527" i="5" a="1"/>
  <c r="I350" i="5" a="1"/>
  <c r="G356" i="5" a="1"/>
  <c r="F142" i="5" a="1"/>
  <c r="AG107" i="5" a="1"/>
  <c r="AK65" i="5" a="1"/>
  <c r="O382" i="5" a="1"/>
  <c r="J604" i="5" a="1"/>
  <c r="I320" i="5" a="1"/>
  <c r="G433" i="5" a="1"/>
  <c r="I279" i="5" a="1"/>
  <c r="G402" i="5" a="1"/>
  <c r="G326" i="5" a="1"/>
  <c r="AQ20" i="5" a="1"/>
  <c r="AI353" i="5" a="1"/>
  <c r="F53" i="5" a="1"/>
  <c r="X215" i="5" a="1"/>
  <c r="AG322" i="5" a="1"/>
  <c r="F522" i="5" a="1"/>
  <c r="J371" i="5" a="1"/>
  <c r="E375" i="5" a="1"/>
  <c r="N578" i="5" a="1"/>
  <c r="AQ195" i="5" a="1"/>
  <c r="AG289" i="5" a="1"/>
  <c r="G202" i="5" a="1"/>
  <c r="AJ480" i="5" a="1"/>
  <c r="AQ466" i="5" a="1"/>
  <c r="AJ603" i="5" a="1"/>
  <c r="AJ478" i="5" a="1"/>
  <c r="AH101" i="5" a="1"/>
  <c r="I5" i="2" a="1"/>
  <c r="E35" i="5" a="1"/>
  <c r="AK143" i="5" a="1"/>
  <c r="N481" i="5" a="1"/>
  <c r="A228" i="5" a="1"/>
  <c r="O479" i="5" a="1"/>
  <c r="AI500" i="5" a="1"/>
  <c r="AI563" i="5" a="1"/>
  <c r="J342" i="5" a="1"/>
  <c r="AK340" i="5" a="1"/>
  <c r="AQ608" i="5" a="1"/>
  <c r="AH366" i="5" a="1"/>
  <c r="AQ566" i="5" a="1"/>
  <c r="AK502" i="5" a="1"/>
  <c r="O486" i="5" a="1"/>
  <c r="G263" i="5" a="1"/>
  <c r="F275" i="5" a="1"/>
  <c r="A494" i="5" a="1"/>
  <c r="N106" i="5" a="1"/>
  <c r="A543" i="5" a="1"/>
  <c r="AN585" i="5" a="1"/>
  <c r="X47" i="5" a="1"/>
  <c r="AQ338" i="5" a="1"/>
  <c r="AQ131" i="5" a="1"/>
  <c r="AN57" i="5" a="1"/>
  <c r="AI546" i="5" a="1"/>
  <c r="AJ132" i="5" a="1"/>
  <c r="F52" i="5" a="1"/>
  <c r="AG307" i="5" a="1"/>
  <c r="AQ263" i="5" a="1"/>
  <c r="I43" i="5" a="1"/>
  <c r="J597" i="5" a="1"/>
  <c r="AG209" i="5" a="1"/>
  <c r="AI351" i="5" a="1"/>
  <c r="I16" i="5" a="1"/>
  <c r="AI369" i="5" a="1"/>
  <c r="AQ462" i="5" a="1"/>
  <c r="G10" i="5" a="1"/>
  <c r="AH472" i="5" a="1"/>
  <c r="F175" i="5" a="1"/>
  <c r="F456" i="5" a="1"/>
  <c r="F34" i="5" a="1"/>
  <c r="G201" i="5" a="1"/>
  <c r="A46" i="5" a="1"/>
  <c r="A153" i="5" a="1"/>
  <c r="G371" i="5" a="1"/>
  <c r="J182" i="5" a="1"/>
  <c r="AQ178" i="5" a="1"/>
  <c r="O18" i="5" a="1"/>
  <c r="I143" i="5" a="1"/>
  <c r="N548" i="5" a="1"/>
  <c r="AN420" i="5" a="1"/>
  <c r="N465" i="5" a="1"/>
  <c r="AJ135" i="5" a="1"/>
  <c r="F564" i="5" a="1"/>
  <c r="AK146" i="5" a="1"/>
  <c r="F430" i="5" a="1"/>
  <c r="AK357" i="5" a="1"/>
  <c r="A65" i="5" a="1"/>
  <c r="G40" i="5" a="1"/>
  <c r="AQ89" i="5" a="1"/>
  <c r="X402" i="5" a="1"/>
  <c r="J211" i="5" a="1"/>
  <c r="AK87" i="5" a="1"/>
  <c r="G338" i="5" a="1"/>
  <c r="AG230" i="5" a="1"/>
  <c r="AH3" i="5" a="1"/>
  <c r="F19" i="5" a="1"/>
  <c r="AN287" i="5" a="1"/>
  <c r="O398" i="5" a="1"/>
  <c r="F451" i="5" a="1"/>
  <c r="AI231" i="5" a="1"/>
  <c r="F604" i="5" a="1"/>
  <c r="O292" i="5" a="1"/>
  <c r="AG553" i="5" a="1"/>
  <c r="AN421" i="5" a="1"/>
  <c r="AK252" i="5" a="1"/>
  <c r="E80" i="5" a="1"/>
  <c r="AG343" i="5" a="1"/>
  <c r="AQ418" i="5" a="1"/>
  <c r="AJ488" i="5" a="1"/>
  <c r="AJ581" i="5" a="1"/>
  <c r="AK563" i="5" a="1"/>
  <c r="E262" i="5" a="1"/>
  <c r="X562" i="5" a="1"/>
  <c r="AI205" i="5" a="1"/>
  <c r="AN129" i="5" a="1"/>
  <c r="X247" i="5" a="1"/>
  <c r="AN345" i="5" a="1"/>
  <c r="AK106" i="5" a="1"/>
  <c r="AH581" i="5" a="1"/>
  <c r="AI482" i="5" a="1"/>
  <c r="F84" i="5" a="1"/>
  <c r="G546" i="5" a="1"/>
  <c r="AN438" i="5" a="1"/>
  <c r="AG387" i="5" a="1"/>
  <c r="G563" i="5" a="1"/>
  <c r="I180" i="5" a="1"/>
  <c r="O67" i="5" a="1"/>
  <c r="F180" i="5" a="1"/>
  <c r="J575" i="5" a="1"/>
  <c r="F116" i="5" a="1"/>
  <c r="AK517" i="5" a="1"/>
  <c r="AK494" i="5" a="1"/>
  <c r="E505" i="5" a="1"/>
  <c r="A20" i="5" a="1"/>
  <c r="AK528" i="5" a="1"/>
  <c r="AG56" i="5" a="1"/>
  <c r="AH343" i="5" a="1"/>
  <c r="I545" i="5" a="1"/>
  <c r="O224" i="5" a="1"/>
  <c r="A582" i="5" a="1"/>
  <c r="E432" i="5" a="1"/>
  <c r="AH7" i="5" a="1"/>
  <c r="O361" i="5" a="1"/>
  <c r="F130" i="5" a="1"/>
  <c r="AQ483" i="5" a="1"/>
  <c r="F510" i="5" a="1"/>
  <c r="A554" i="5" a="1"/>
  <c r="F95" i="5" a="1"/>
  <c r="AG604" i="5" a="1"/>
  <c r="A142" i="5" a="1"/>
  <c r="G15" i="5" a="1"/>
  <c r="X172" i="5" a="1"/>
  <c r="F600" i="5" a="1"/>
  <c r="A30" i="5" a="1"/>
  <c r="AQ33" i="5" a="1"/>
  <c r="G493" i="5" a="1"/>
  <c r="AN352" i="5" a="1"/>
  <c r="A524" i="5" a="1"/>
  <c r="I398" i="5" a="1"/>
  <c r="X374" i="5" a="1"/>
  <c r="AQ70" i="5" a="1"/>
  <c r="J219" i="5" a="1"/>
  <c r="A84" i="5" a="1"/>
  <c r="AJ536" i="5" a="1"/>
  <c r="X45" i="5" a="1"/>
  <c r="F89" i="5" a="1"/>
  <c r="AQ364" i="5" a="1"/>
  <c r="E527" i="5" a="1"/>
  <c r="A8" i="5" a="1"/>
  <c r="J360" i="5" a="1"/>
  <c r="N364" i="5" a="1"/>
  <c r="AN258" i="5" a="1"/>
  <c r="A381" i="5" a="1"/>
  <c r="X329" i="5" a="1"/>
  <c r="X292" i="5" a="1"/>
  <c r="I18" i="5" a="1"/>
  <c r="N135" i="5" a="1"/>
  <c r="AJ333" i="5" a="1"/>
  <c r="AH527" i="5" a="1"/>
  <c r="O98" i="5" a="1"/>
  <c r="J374" i="5" a="1"/>
  <c r="AQ112" i="5" a="1"/>
  <c r="E598" i="5" a="1"/>
  <c r="X11" i="5" a="1"/>
  <c r="AK237" i="5" a="1"/>
  <c r="AJ452" i="5" a="1"/>
  <c r="AG181" i="5" a="1"/>
  <c r="I588" i="5" a="1"/>
  <c r="AH356" i="5" a="1"/>
  <c r="N39" i="5" a="1"/>
  <c r="AK289" i="5" a="1"/>
  <c r="E162" i="5" a="1"/>
  <c r="G435" i="5" a="1"/>
  <c r="O75" i="5" a="1"/>
  <c r="AQ464" i="5" a="1"/>
  <c r="X591" i="5" a="1"/>
  <c r="AG480" i="5" a="1"/>
  <c r="E26" i="5" a="1"/>
  <c r="O442" i="5" a="1"/>
  <c r="AQ543" i="5" a="1"/>
  <c r="E37" i="5" a="1"/>
  <c r="O491" i="5" a="1"/>
  <c r="AG523" i="5" a="1"/>
  <c r="AK169" i="5" a="1"/>
  <c r="AN18" i="5" a="1"/>
  <c r="X581" i="5" a="1"/>
  <c r="AG418" i="5" a="1"/>
  <c r="X491" i="5" a="1"/>
  <c r="AK486" i="5" a="1"/>
  <c r="X187" i="5" a="1"/>
  <c r="AH135" i="5" a="1"/>
  <c r="AQ373" i="5" a="1"/>
  <c r="AN120" i="5" a="1"/>
  <c r="F457" i="5" a="1"/>
  <c r="AI600" i="5" a="1"/>
  <c r="AG218" i="5" a="1"/>
  <c r="E453" i="5" a="1"/>
  <c r="I379" i="5" a="1"/>
  <c r="AK105" i="5" a="1"/>
  <c r="F158" i="5" a="1"/>
  <c r="G247" i="5" a="1"/>
  <c r="I544" i="5" a="1"/>
  <c r="E360" i="5" a="1"/>
  <c r="F473" i="5" a="1"/>
  <c r="AI559" i="5" a="1"/>
  <c r="AK192" i="5" a="1"/>
  <c r="I539" i="5" a="1"/>
  <c r="AH122" i="5" a="1"/>
  <c r="AJ477" i="5" a="1"/>
  <c r="AJ459" i="5" a="1"/>
  <c r="I45" i="5" a="1"/>
  <c r="E272" i="5" a="1"/>
  <c r="I542" i="5" a="1"/>
  <c r="I523" i="5" a="1"/>
  <c r="F126" i="5" a="1"/>
  <c r="AQ460" i="5" a="1"/>
  <c r="A295" i="5" a="1"/>
  <c r="AK225" i="5" a="1"/>
  <c r="F131" i="5" a="1"/>
  <c r="AK421" i="5" a="1"/>
  <c r="AN602" i="5" a="1"/>
  <c r="O175" i="5" a="1"/>
  <c r="F528" i="5" a="1"/>
  <c r="X250" i="5" a="1"/>
  <c r="A89" i="5" a="1"/>
  <c r="A530" i="5" a="1"/>
  <c r="E390" i="5" a="1"/>
  <c r="AN470" i="5" a="1"/>
  <c r="AH137" i="5" a="1"/>
  <c r="N467" i="5" a="1"/>
  <c r="G242" i="5" a="1"/>
  <c r="AK360" i="5" a="1"/>
  <c r="F117" i="5" a="1"/>
  <c r="AJ482" i="5" a="1"/>
  <c r="O429" i="5" a="1"/>
  <c r="AQ71" i="5" a="1"/>
  <c r="AH369" i="5" a="1"/>
  <c r="AK336" i="5" a="1"/>
  <c r="G265" i="5" a="1"/>
  <c r="G545" i="5" a="1"/>
  <c r="AG171" i="5" a="1"/>
  <c r="F524" i="5" a="1"/>
  <c r="AI570" i="5" a="1"/>
  <c r="AK23" i="5" a="1"/>
  <c r="E38" i="5" a="1"/>
  <c r="AK305" i="5" a="1"/>
  <c r="AQ85" i="5" a="1"/>
  <c r="AG109" i="5" a="1"/>
  <c r="F445" i="5" a="1"/>
  <c r="AN290" i="5" a="1"/>
  <c r="AI186" i="5" a="1"/>
  <c r="X116" i="5" a="1"/>
  <c r="E499" i="5" a="1"/>
  <c r="AQ408" i="5" a="1"/>
  <c r="G590" i="5" a="1"/>
  <c r="AN324" i="5" a="1"/>
  <c r="AJ605" i="5" a="1"/>
  <c r="X67" i="5" a="1"/>
  <c r="AN485" i="5" a="1"/>
  <c r="AN179" i="5" a="1"/>
  <c r="G403" i="5" a="1"/>
  <c r="A112" i="5" a="1"/>
  <c r="F4" i="5" a="1"/>
  <c r="AN115" i="5" a="1"/>
  <c r="O111" i="5" a="1"/>
  <c r="AG574" i="5" a="1"/>
  <c r="J515" i="5" a="1"/>
  <c r="O359" i="5" a="1"/>
  <c r="F135" i="5" a="1"/>
  <c r="I208" i="5" a="1"/>
  <c r="F96" i="5" a="1"/>
  <c r="I15" i="5" a="1"/>
  <c r="AN382" i="5" a="1"/>
  <c r="AQ562" i="5" a="1"/>
  <c r="AG340" i="5" a="1"/>
  <c r="J413" i="5" a="1"/>
  <c r="F557" i="5" a="1"/>
  <c r="AN83" i="5" a="1"/>
  <c r="AK366" i="5" a="1"/>
  <c r="AI26" i="5" a="1"/>
  <c r="AI492" i="5" a="1"/>
  <c r="AN442" i="5" a="1"/>
  <c r="AG410" i="5" a="1"/>
  <c r="G331" i="5" a="1"/>
  <c r="AG229" i="5" a="1"/>
  <c r="I267" i="5" a="1"/>
  <c r="J327" i="5" a="1"/>
  <c r="AN30" i="5" a="1"/>
  <c r="F596" i="5" a="1"/>
  <c r="J530" i="5" a="1"/>
  <c r="AN525" i="5" a="1"/>
  <c r="I446" i="5" a="1"/>
  <c r="AK500" i="5" a="1"/>
  <c r="AK138" i="5" a="1"/>
  <c r="AG55" i="5" a="1"/>
  <c r="I294" i="5" a="1"/>
  <c r="F314" i="5" a="1"/>
  <c r="G63" i="5" a="1"/>
  <c r="F217" i="5" a="1"/>
  <c r="AG65" i="5" a="1"/>
  <c r="AI496" i="5" a="1"/>
  <c r="I489" i="5" a="1"/>
  <c r="AG544" i="5" a="1"/>
  <c r="AG34" i="5" a="1"/>
  <c r="F545" i="5" a="1"/>
  <c r="E323" i="5" a="1"/>
  <c r="AQ77" i="5" a="1"/>
  <c r="AN31" i="5" a="1"/>
  <c r="G103" i="5" a="1"/>
  <c r="AG496" i="5" a="1"/>
  <c r="N133" i="5" a="1"/>
  <c r="AJ525" i="5" a="1"/>
  <c r="AQ37" i="5" a="1"/>
  <c r="N365" i="5" a="1"/>
  <c r="AN439" i="5" a="1"/>
  <c r="AN125" i="5" a="1"/>
  <c r="AN87" i="5" a="1"/>
  <c r="G498" i="5" a="1"/>
  <c r="AH83" i="5" a="1"/>
  <c r="AQ173" i="5" a="1"/>
  <c r="F224" i="5" a="1"/>
  <c r="O248" i="5" a="1"/>
  <c r="AG154" i="5" a="1"/>
  <c r="O577" i="5" a="1"/>
  <c r="AQ348" i="5" a="1"/>
  <c r="AJ563" i="5" a="1"/>
  <c r="I526" i="5" a="1"/>
  <c r="AJ204" i="5" a="1"/>
  <c r="AQ175" i="5" a="1"/>
  <c r="F597" i="5" a="1"/>
  <c r="G115" i="5" a="1"/>
  <c r="X543" i="5" a="1"/>
  <c r="A56" i="5" a="1"/>
  <c r="N126" i="5" a="1"/>
  <c r="E171" i="5" a="1"/>
  <c r="I274" i="5" a="1"/>
  <c r="X489" i="5" a="1"/>
  <c r="AI199" i="5" a="1"/>
  <c r="N35" i="5" a="1"/>
  <c r="AK463" i="5" a="1"/>
  <c r="AG422" i="5" a="1"/>
  <c r="A450" i="5" a="1"/>
  <c r="AG439" i="5" a="1"/>
  <c r="AG573" i="5" a="1"/>
  <c r="AK221" i="5" a="1"/>
  <c r="E102" i="5" a="1"/>
  <c r="AG423" i="5" a="1"/>
  <c r="I372" i="5" a="1"/>
  <c r="X308" i="5" a="1"/>
  <c r="E502" i="5" a="1"/>
  <c r="G210" i="5" a="1"/>
  <c r="F193" i="5" a="1"/>
  <c r="F505" i="5" a="1"/>
  <c r="AJ41" i="5" a="1"/>
  <c r="AG390" i="5" a="1"/>
  <c r="AG66" i="5" a="1"/>
  <c r="AN106" i="5" a="1"/>
  <c r="I326" i="5" a="1"/>
  <c r="AJ123" i="5" a="1"/>
  <c r="O230" i="5" a="1"/>
  <c r="AJ331" i="5" a="1"/>
  <c r="N97" i="5" a="1"/>
  <c r="N203" i="5" a="1"/>
  <c r="E512" i="5" a="1"/>
  <c r="AN469" i="5" a="1"/>
  <c r="J503" i="5" a="1"/>
  <c r="AQ375" i="5" a="1"/>
  <c r="AK483" i="5" a="1"/>
  <c r="A255" i="5" a="1"/>
  <c r="I217" i="5" a="1"/>
  <c r="AQ104" i="5" a="1"/>
  <c r="I482" i="5" a="1"/>
  <c r="I344" i="5" a="1"/>
  <c r="AG566" i="5" a="1"/>
  <c r="N96" i="5" a="1"/>
  <c r="AQ81" i="5" a="1"/>
  <c r="E460" i="5" a="1"/>
  <c r="G514" i="5" a="1"/>
  <c r="N223" i="5" a="1"/>
  <c r="AH223" i="5" a="1"/>
  <c r="AQ544" i="5" a="1"/>
  <c r="AJ354" i="5" a="1"/>
  <c r="AQ163" i="5" a="1"/>
  <c r="E288" i="5" a="1"/>
  <c r="E258" i="5" a="1"/>
  <c r="AN126" i="5" a="1"/>
  <c r="AK435" i="5" a="1"/>
  <c r="AG175" i="5" a="1"/>
  <c r="O470" i="5" a="1"/>
  <c r="AG54" i="5" a="1"/>
  <c r="AJ107" i="5" a="1"/>
  <c r="AN459" i="5" a="1"/>
  <c r="AI317" i="5" a="1"/>
  <c r="E587" i="5" a="1"/>
  <c r="AH463" i="5" a="1"/>
  <c r="F263" i="5" a="1"/>
  <c r="E520" i="5" a="1"/>
  <c r="A314" i="5" a="1"/>
  <c r="I490" i="5" a="1"/>
  <c r="AI221" i="5" a="1"/>
  <c r="AK411" i="5" a="1"/>
  <c r="AH196" i="5" a="1"/>
  <c r="G130" i="5" a="1"/>
  <c r="AK229" i="5" a="1"/>
  <c r="AG276" i="5" a="1"/>
  <c r="AN80" i="5" a="1"/>
  <c r="A569" i="5" a="1"/>
  <c r="A214" i="5" a="1"/>
  <c r="G310" i="5" a="1"/>
  <c r="AQ494" i="5" a="1"/>
  <c r="I308" i="5" a="1"/>
  <c r="AN45" i="5" a="1"/>
  <c r="O531" i="5" a="1"/>
  <c r="I356" i="5" a="1"/>
  <c r="AI487" i="5" a="1"/>
  <c r="I370" i="5" a="1"/>
  <c r="J593" i="5" a="1"/>
  <c r="AK202" i="5" a="1"/>
  <c r="J519" i="5" a="1"/>
  <c r="A298" i="5" a="1"/>
  <c r="AQ538" i="5" a="1"/>
  <c r="J476" i="5" a="1"/>
  <c r="G525" i="5" a="1"/>
  <c r="G52" i="5" a="1"/>
  <c r="I409" i="5" a="1"/>
  <c r="G240" i="5" a="1"/>
  <c r="O10" i="5" a="1"/>
  <c r="O379" i="5" a="1"/>
  <c r="J456" i="5" a="1"/>
  <c r="AI598" i="5" a="1"/>
  <c r="X502" i="5" a="1"/>
  <c r="AN559" i="5" a="1"/>
  <c r="AG204" i="5" a="1"/>
  <c r="E14" i="5" a="1"/>
  <c r="AH85" i="5" a="1"/>
  <c r="AG219" i="5" a="1"/>
  <c r="E227" i="5" a="1"/>
  <c r="X540" i="5" a="1"/>
  <c r="AN319" i="5" a="1"/>
  <c r="AQ363" i="5" a="1"/>
  <c r="I603" i="5" a="1"/>
  <c r="AJ466" i="5" a="1"/>
  <c r="O455" i="5" a="1"/>
  <c r="F209" i="5" a="1"/>
  <c r="F79" i="5" a="1"/>
  <c r="G45" i="5" a="1"/>
  <c r="O272" i="5" a="1"/>
  <c r="AG73" i="5" a="1"/>
  <c r="X163" i="5" a="1"/>
  <c r="AG486" i="5" a="1"/>
  <c r="I602" i="5" a="1"/>
  <c r="AG12" i="5" a="1"/>
  <c r="G412" i="5" a="1"/>
  <c r="J193" i="5" a="1"/>
  <c r="AK590" i="5" a="1"/>
  <c r="A111" i="5" a="1"/>
  <c r="AG513" i="5" a="1"/>
  <c r="E200" i="5" a="1"/>
  <c r="A210" i="5" a="1"/>
  <c r="AG546" i="5" a="1"/>
  <c r="G291" i="5" a="1"/>
  <c r="A605" i="5" a="1"/>
  <c r="E470" i="5" a="1"/>
  <c r="E270" i="5" a="1"/>
  <c r="I558" i="5" a="1"/>
  <c r="O133" i="5" a="1"/>
  <c r="J248" i="5" a="1"/>
  <c r="AK73" i="5" a="1"/>
  <c r="I37" i="5" a="1"/>
  <c r="AH466" i="5" a="1"/>
  <c r="AI360" i="5" a="1"/>
  <c r="A483" i="5" a="1"/>
  <c r="AQ455" i="5" a="1"/>
  <c r="I299" i="5" a="1"/>
  <c r="F148" i="5" a="1"/>
  <c r="I158" i="5" a="1"/>
  <c r="F387" i="5" a="1"/>
  <c r="AH464" i="5" a="1"/>
  <c r="X430" i="5" a="1"/>
  <c r="J203" i="5" a="1"/>
  <c r="F606" i="5" a="1"/>
  <c r="E93" i="5" a="1"/>
  <c r="AG235" i="5" a="1"/>
  <c r="F250" i="5" a="1"/>
  <c r="AH363" i="5" a="1"/>
  <c r="X285" i="5" a="1"/>
  <c r="J345" i="5" a="1"/>
  <c r="F122" i="5" a="1"/>
  <c r="I535" i="5" a="1"/>
  <c r="E487" i="5" a="1"/>
  <c r="AJ601" i="5" a="1"/>
  <c r="G524" i="5" a="1"/>
  <c r="AG3" i="5" a="1"/>
  <c r="AQ487" i="5" a="1"/>
  <c r="AG515" i="5" a="1"/>
  <c r="AQ256" i="5" a="1"/>
  <c r="E104" i="5" a="1"/>
  <c r="E57" i="5" a="1"/>
  <c r="AQ318" i="5" a="1"/>
  <c r="AK306" i="5" a="1"/>
  <c r="E119" i="5" a="1"/>
  <c r="AN400" i="5" a="1"/>
  <c r="AQ570" i="5" a="1"/>
  <c r="AH31" i="5" a="1"/>
  <c r="I247" i="5" a="1"/>
  <c r="I164" i="5" a="1"/>
  <c r="O274" i="5" a="1"/>
  <c r="O237" i="5" a="1"/>
  <c r="AN221" i="5" a="1"/>
  <c r="AQ413" i="5" a="1"/>
  <c r="O97" i="5" a="1"/>
  <c r="G284" i="5" a="1"/>
  <c r="AG497" i="5" a="1"/>
  <c r="AK166" i="5" a="1"/>
  <c r="I113" i="5" a="1"/>
  <c r="AN122" i="5" a="1"/>
  <c r="AG476" i="5" a="1"/>
  <c r="AJ361" i="5" a="1"/>
  <c r="I156" i="5" a="1"/>
  <c r="A52" i="5" a="1"/>
  <c r="X500" i="5" a="1"/>
  <c r="AI539" i="5" a="1"/>
  <c r="AN561" i="5" a="1"/>
  <c r="E7" i="3" a="1"/>
  <c r="O81" i="5" a="1"/>
  <c r="I353" i="5" a="1"/>
  <c r="X475" i="5" a="1"/>
  <c r="E48" i="5" a="1"/>
  <c r="G77" i="5" a="1"/>
  <c r="AJ522" i="5" a="1"/>
  <c r="O572" i="5" a="1"/>
  <c r="J591" i="5" a="1"/>
  <c r="AQ170" i="5" a="1"/>
  <c r="F181" i="5" a="1"/>
  <c r="O294" i="5" a="1"/>
  <c r="E147" i="5" a="1"/>
  <c r="AQ181" i="5" a="1"/>
  <c r="AI364" i="5" a="1"/>
  <c r="F187" i="5" a="1"/>
  <c r="A250" i="5" a="1"/>
  <c r="E307" i="5" a="1"/>
  <c r="F570" i="5" a="1"/>
  <c r="F213" i="5" a="1"/>
  <c r="A76" i="5" a="1"/>
  <c r="AQ465" i="5" a="1"/>
  <c r="AJ476" i="5" a="1"/>
  <c r="I309" i="5" a="1"/>
  <c r="AQ415" i="5" a="1"/>
  <c r="AQ467" i="5" a="1"/>
  <c r="AG430" i="5" a="1"/>
  <c r="F179" i="5" a="1"/>
  <c r="G536" i="5" a="1"/>
  <c r="E330" i="5" a="1"/>
  <c r="J427" i="5" a="1"/>
  <c r="AQ496" i="5" a="1"/>
  <c r="E199" i="5" a="1"/>
  <c r="AJ509" i="5" a="1"/>
  <c r="I210" i="5" a="1"/>
  <c r="G256" i="5" a="1"/>
  <c r="AH316" i="5" a="1"/>
  <c r="AK293" i="5" a="1"/>
  <c r="F359" i="5" a="1"/>
  <c r="A10" i="5" a="1"/>
  <c r="A247" i="5" a="1"/>
  <c r="A166" i="5" a="1"/>
  <c r="AK512" i="5" a="1"/>
  <c r="AG239" i="5" a="1"/>
  <c r="X220" i="5" a="1"/>
  <c r="AJ593" i="5" a="1"/>
  <c r="N457" i="5" a="1"/>
  <c r="AG607" i="5" a="1"/>
  <c r="AK277" i="5" a="1"/>
  <c r="AQ134" i="5" a="1"/>
  <c r="AN46" i="5" a="1"/>
  <c r="O423" i="5" a="1"/>
  <c r="J488" i="5" a="1"/>
  <c r="AQ526" i="5" a="1"/>
  <c r="E494" i="5" a="1"/>
  <c r="F560" i="5" a="1"/>
  <c r="X579" i="5" a="1"/>
  <c r="AQ461" i="5" a="1"/>
  <c r="AQ484" i="5" a="1"/>
  <c r="AH35" i="5" a="1"/>
  <c r="O376" i="5" a="1"/>
  <c r="O604" i="5" a="1"/>
  <c r="AI131" i="5" a="1"/>
  <c r="AG78" i="5" a="1"/>
  <c r="AG335" i="5" a="1"/>
  <c r="A63" i="5" a="1"/>
  <c r="AN32" i="5" a="1"/>
  <c r="AG212" i="5" a="1"/>
  <c r="AG89" i="5" a="1"/>
  <c r="E269" i="5" a="1"/>
  <c r="AG252" i="5" a="1"/>
  <c r="AI211" i="5" a="1"/>
  <c r="AI591" i="5" a="1"/>
  <c r="I21" i="5" a="1"/>
  <c r="AH574" i="5" a="1"/>
  <c r="X226" i="5" a="1"/>
  <c r="A118" i="5" a="1"/>
  <c r="AG191" i="5" a="1"/>
  <c r="AQ401" i="5" a="1"/>
  <c r="E306" i="5" a="1"/>
  <c r="AJ469" i="5" a="1"/>
  <c r="O581" i="5" a="1"/>
  <c r="J478" i="5" a="1"/>
  <c r="J574" i="5" a="1"/>
  <c r="J180" i="5" a="1"/>
  <c r="AI5" i="5" a="1"/>
  <c r="J549" i="5" a="1"/>
  <c r="AK89" i="5" a="1"/>
  <c r="X570" i="5" a="1"/>
  <c r="F118" i="5" a="1"/>
  <c r="A471" i="5" a="1"/>
  <c r="I60" i="5" a="1"/>
  <c r="F324" i="5" a="1"/>
  <c r="AN587" i="5" a="1"/>
  <c r="AI33" i="5" a="1"/>
  <c r="AQ313" i="5" a="1"/>
  <c r="J293" i="5" a="1"/>
  <c r="O334" i="5" a="1"/>
  <c r="E473" i="5" a="1"/>
  <c r="G495" i="5" a="1"/>
  <c r="AK116" i="5" a="1"/>
  <c r="AK206" i="5" a="1"/>
  <c r="AK189" i="5" a="1"/>
  <c r="O405" i="5" a="1"/>
  <c r="AH500" i="5" a="1"/>
  <c r="N455" i="5" a="1"/>
  <c r="N563" i="5" a="1"/>
  <c r="G68" i="5" a="1"/>
  <c r="AQ513" i="5" a="1"/>
  <c r="J394" i="5" a="1"/>
  <c r="AK29" i="5" a="1"/>
  <c r="AJ350" i="5" a="1"/>
  <c r="F183" i="5" a="1"/>
  <c r="AQ505" i="5" a="1"/>
  <c r="AH209" i="5" a="1"/>
  <c r="I92" i="5" a="1"/>
  <c r="I501" i="5" a="1"/>
  <c r="J505" i="5" a="1"/>
  <c r="I119" i="5" a="1"/>
  <c r="O400" i="5" a="1"/>
  <c r="N103" i="5" a="1"/>
  <c r="A462" i="5" a="1"/>
  <c r="AH493" i="5" a="1"/>
  <c r="AH233" i="5" a="1"/>
  <c r="A37" i="5" a="1"/>
  <c r="AI515" i="5" a="1"/>
  <c r="A422" i="5" a="1"/>
  <c r="E561" i="5" a="1"/>
  <c r="AG94" i="5" a="1"/>
  <c r="AG599" i="5" a="1"/>
  <c r="AK395" i="5" a="1"/>
  <c r="AG421" i="5" a="1"/>
  <c r="I220" i="5" a="1"/>
  <c r="G355" i="5" a="1"/>
  <c r="A607" i="5" a="1"/>
  <c r="G272" i="5" a="1"/>
  <c r="J467" i="5" a="1"/>
  <c r="X79" i="5" a="1"/>
  <c r="O576" i="5" a="1"/>
  <c r="G136" i="5" a="1"/>
  <c r="E490" i="5" a="1"/>
  <c r="F152" i="5" a="1"/>
  <c r="I324" i="5" a="1"/>
  <c r="AN502" i="5" a="1"/>
  <c r="G274" i="5" a="1"/>
  <c r="A222" i="5" a="1"/>
  <c r="O189" i="5" a="1"/>
  <c r="AH119" i="5" a="1"/>
  <c r="AG577" i="5" a="1"/>
  <c r="AI583" i="5" a="1"/>
  <c r="O34" i="5" a="1"/>
  <c r="AQ239" i="5" a="1"/>
  <c r="G396" i="5" a="1"/>
  <c r="O503" i="5" a="1"/>
  <c r="I211" i="5" a="1"/>
  <c r="AI548" i="5" a="1"/>
  <c r="J610" i="5" a="1"/>
  <c r="O148" i="5" a="1"/>
  <c r="F436" i="5" a="1"/>
  <c r="F25" i="5" a="1"/>
  <c r="G156" i="5" a="1"/>
  <c r="AN315" i="5" a="1"/>
  <c r="A183" i="5" a="1"/>
  <c r="E481" i="5" a="1"/>
  <c r="AK586" i="5" a="1"/>
  <c r="AK459" i="5" a="1"/>
  <c r="A428" i="5" a="1"/>
  <c r="O401" i="5" a="1"/>
  <c r="AK172" i="5" a="1"/>
  <c r="AN202" i="5" a="1"/>
  <c r="F97" i="5" a="1"/>
  <c r="E226" i="5" a="1"/>
  <c r="G364" i="5" a="1"/>
  <c r="A218" i="5" a="1"/>
  <c r="AN292" i="5" a="1"/>
  <c r="X108" i="5" a="1"/>
  <c r="E338" i="5" a="1"/>
  <c r="A606" i="5" a="1"/>
  <c r="G460" i="5" a="1"/>
  <c r="A176" i="5" a="1"/>
  <c r="F358" i="5" a="1"/>
  <c r="AK602" i="5" a="1"/>
  <c r="G114" i="5" a="1"/>
  <c r="I381" i="5" a="1"/>
  <c r="O289" i="5" a="1"/>
  <c r="AH460" i="5" a="1"/>
  <c r="AK77" i="5" a="1"/>
  <c r="F203" i="5" a="1"/>
  <c r="AH133" i="5" a="1"/>
  <c r="F353" i="5" a="1"/>
  <c r="I182" i="5" a="1"/>
  <c r="E542" i="5" a="1"/>
  <c r="AK358" i="5" a="1"/>
  <c r="F491" i="5" a="1"/>
  <c r="AH590" i="5" a="1"/>
  <c r="E88" i="5" a="1"/>
  <c r="AQ257" i="5" a="1"/>
  <c r="AQ611" i="5" a="1"/>
  <c r="G277" i="5" a="1"/>
  <c r="E349" i="5" a="1"/>
  <c r="AJ531" i="5" a="1"/>
  <c r="I255" i="5" a="1"/>
  <c r="AG592" i="5" a="1"/>
  <c r="F21" i="5" a="1"/>
  <c r="O253" i="5" a="1"/>
  <c r="X28" i="5" a="1"/>
  <c r="AN16" i="5" a="1"/>
  <c r="AH467" i="5" a="1"/>
  <c r="A470" i="5" a="1"/>
  <c r="O447" i="5" a="1"/>
  <c r="AK310" i="5" a="1"/>
  <c r="F289" i="5" a="1"/>
  <c r="A493" i="5" a="1"/>
  <c r="AH548" i="5" a="1"/>
  <c r="AI206" i="5" a="1"/>
  <c r="O69" i="5" a="1"/>
  <c r="AN299" i="5" a="1"/>
  <c r="AN545" i="5" a="1"/>
  <c r="X231" i="5" a="1"/>
  <c r="AK348" i="5" a="1"/>
  <c r="AG134" i="5" a="1"/>
  <c r="O584" i="5" a="1"/>
  <c r="X436" i="5" a="1"/>
  <c r="X531" i="5" a="1"/>
  <c r="I104" i="5" a="1"/>
  <c r="I385" i="5" a="1"/>
  <c r="O197" i="5" a="1"/>
  <c r="AI12" i="5" a="1"/>
  <c r="AJ368" i="5" a="1"/>
  <c r="AJ129" i="5" a="1"/>
  <c r="AG261" i="5" a="1"/>
  <c r="X248" i="5" a="1"/>
  <c r="G506" i="5" a="1"/>
  <c r="J455" i="5" a="1"/>
  <c r="AQ516" i="5" a="1"/>
  <c r="I52" i="5" a="1"/>
  <c r="X307" i="5" a="1"/>
  <c r="O15" i="5" a="1"/>
  <c r="F587" i="5" a="1"/>
  <c r="E193" i="5" a="1"/>
  <c r="E214" i="5" a="1"/>
  <c r="AQ287" i="5" a="1"/>
  <c r="AJ586" i="5" a="1"/>
  <c r="AQ587" i="5" a="1"/>
  <c r="E550" i="5" a="1"/>
  <c r="G2" i="5" a="1"/>
  <c r="J566" i="5" a="1"/>
  <c r="AN610" i="5" a="1"/>
  <c r="AJ87" i="5" a="1"/>
  <c r="A83" i="5" a="1"/>
  <c r="E468" i="5" a="1"/>
  <c r="A177" i="5" a="1"/>
  <c r="F419" i="5" a="1"/>
  <c r="G365" i="5" a="1"/>
  <c r="X90" i="5" a="1"/>
  <c r="E99" i="5" a="1"/>
  <c r="O161" i="5" a="1"/>
  <c r="E190" i="5" a="1"/>
  <c r="AK343" i="5" a="1"/>
  <c r="J313" i="5" a="1"/>
  <c r="AJ330" i="5" a="1"/>
  <c r="AI325" i="5" a="1"/>
  <c r="I352" i="5" a="1"/>
  <c r="F299" i="5" a="1"/>
  <c r="I139" i="5" a="1"/>
  <c r="I552" i="5" a="1"/>
  <c r="AG346" i="5" a="1"/>
  <c r="AN594" i="5" a="1"/>
  <c r="G165" i="5" a="1"/>
  <c r="AK447" i="5" a="1"/>
  <c r="F422" i="5" a="1"/>
  <c r="AI93" i="5" a="1"/>
  <c r="I126" i="5" a="1"/>
  <c r="J280" i="5" a="1"/>
  <c r="J236" i="5" a="1"/>
  <c r="AQ58" i="5" a="1"/>
  <c r="N332" i="5" a="1"/>
  <c r="AG545" i="5" a="1"/>
  <c r="AK397" i="5" a="1"/>
  <c r="O598" i="5" a="1"/>
  <c r="AI562" i="5" a="1"/>
  <c r="E78" i="5" a="1"/>
  <c r="AH611" i="5" a="1"/>
  <c r="G438" i="5" a="1"/>
  <c r="AN452" i="5" a="1"/>
  <c r="AK294" i="5" a="1"/>
  <c r="AG395" i="5" a="1"/>
  <c r="G217" i="5" a="1"/>
  <c r="O605" i="5" a="1"/>
  <c r="O413" i="5" a="1"/>
  <c r="J309" i="5" a="1"/>
  <c r="O211" i="5" a="1"/>
  <c r="AN378" i="5" a="1"/>
  <c r="F496" i="5" a="1"/>
  <c r="X179" i="5" a="1"/>
  <c r="J568" i="5" a="1"/>
  <c r="A60" i="5" a="1"/>
  <c r="A383" i="5" a="1"/>
  <c r="AN584" i="5" a="1"/>
  <c r="AG258" i="5" a="1"/>
  <c r="AI201" i="5" a="1"/>
  <c r="AN326" i="5" a="1"/>
  <c r="AK31" i="5" a="1"/>
  <c r="G27" i="5" a="1"/>
  <c r="I486" i="5" a="1"/>
  <c r="E569" i="5" a="1"/>
  <c r="AG350" i="5" a="1"/>
  <c r="I122" i="5" a="1"/>
  <c r="I159" i="5" a="1"/>
  <c r="E83" i="5" a="1"/>
  <c r="AQ308" i="5" a="1"/>
  <c r="E209" i="5" a="1"/>
  <c r="AK434" i="5" a="1"/>
  <c r="AK126" i="5" a="1"/>
  <c r="AN127" i="5" a="1"/>
  <c r="F437" i="5" a="1"/>
  <c r="F106" i="5" a="1"/>
  <c r="X260" i="5" a="1"/>
  <c r="O196" i="5" a="1"/>
  <c r="AN461" i="5" a="1"/>
  <c r="A161" i="5" a="1"/>
  <c r="AQ450" i="5" a="1"/>
  <c r="AH344" i="5" a="1"/>
  <c r="G49" i="5" a="1"/>
  <c r="F481" i="5" a="1"/>
  <c r="AG521" i="5" a="1"/>
  <c r="J535" i="5" a="1"/>
  <c r="AQ366" i="5" a="1"/>
  <c r="AJ475" i="5" a="1"/>
  <c r="A356" i="5" a="1"/>
  <c r="AG473" i="5" a="1"/>
  <c r="I84" i="5" a="1"/>
  <c r="I559" i="5" a="1"/>
  <c r="O13" i="5" a="1"/>
  <c r="A21" i="5" a="1"/>
  <c r="AQ551" i="5" a="1"/>
  <c r="A279" i="5" a="1"/>
  <c r="O345" i="5" a="1"/>
  <c r="AN600" i="5" a="1"/>
  <c r="AH473" i="5" a="1"/>
  <c r="AG517" i="5" a="1"/>
  <c r="AH457" i="5" a="1"/>
  <c r="G209" i="5" a="1"/>
  <c r="G457" i="5" a="1"/>
  <c r="X466" i="5" a="1"/>
  <c r="X288" i="5" a="1"/>
  <c r="AK203" i="5" a="1"/>
  <c r="E279" i="5" a="1"/>
  <c r="E513" i="5" a="1"/>
  <c r="E46" i="5" a="1"/>
  <c r="F427" i="5" a="1"/>
  <c r="A278" i="5" a="1"/>
  <c r="X302" i="5" a="1"/>
  <c r="A203" i="5" a="1"/>
  <c r="X560" i="5" a="1"/>
  <c r="G295" i="5" a="1"/>
  <c r="N570" i="5" a="1"/>
  <c r="G227" i="5" a="1"/>
  <c r="AN458" i="5" a="1"/>
  <c r="F583" i="5" a="1"/>
  <c r="AI116" i="5" a="1"/>
  <c r="X425" i="5" a="1"/>
  <c r="AH591" i="5" a="1"/>
  <c r="X282" i="5" a="1"/>
  <c r="AJ568" i="5" a="1"/>
  <c r="AG498" i="5" a="1"/>
  <c r="O440" i="5" a="1"/>
  <c r="E11" i="5" a="1"/>
  <c r="AQ331" i="5" a="1"/>
  <c r="AN166" i="5" a="1"/>
  <c r="J594" i="5" a="1"/>
  <c r="A29" i="5" a="1"/>
  <c r="AN536" i="5" a="1"/>
  <c r="F461" i="5" a="1"/>
  <c r="X434" i="5" a="1"/>
  <c r="A564" i="5" a="1"/>
  <c r="J547" i="5" a="1"/>
  <c r="F137" i="5" a="1"/>
  <c r="E222" i="5" a="1"/>
  <c r="AJ93" i="5" a="1"/>
  <c r="X76" i="5" a="1"/>
  <c r="AJ130" i="5" a="1"/>
  <c r="G226" i="5" a="1"/>
  <c r="X322" i="5" a="1"/>
  <c r="I548" i="5" a="1"/>
  <c r="I35" i="5" a="1"/>
  <c r="G609" i="5" a="1"/>
  <c r="F350" i="5" a="1"/>
  <c r="AK531" i="5" a="1"/>
  <c r="AQ431" i="5" a="1"/>
  <c r="AJ34" i="5" a="1"/>
  <c r="X210" i="5" a="1"/>
  <c r="AQ449" i="5" a="1"/>
  <c r="F593" i="5" a="1"/>
  <c r="AJ103" i="5" a="1"/>
  <c r="AI228" i="5" a="1"/>
  <c r="O368" i="5" a="1"/>
  <c r="AN593" i="5" a="1"/>
  <c r="N460" i="5" a="1"/>
  <c r="AK596" i="5" a="1"/>
  <c r="AQ56" i="5" a="1"/>
  <c r="O123" i="5" a="1"/>
  <c r="AI137" i="5" a="1"/>
  <c r="I19" i="5" a="1"/>
  <c r="AG79" i="5" a="1"/>
  <c r="AK582" i="5" a="1"/>
  <c r="AK272" i="5" a="1"/>
  <c r="E554" i="5" a="1"/>
  <c r="G325" i="5" a="1"/>
  <c r="F582" i="5" a="1"/>
  <c r="I403" i="5" a="1"/>
  <c r="E84" i="5" a="1"/>
  <c r="J406" i="5" a="1"/>
  <c r="A23" i="5" a="1"/>
  <c r="AI499" i="5" a="1"/>
  <c r="AG100" i="5" a="1"/>
  <c r="AK545" i="5" a="1"/>
  <c r="AQ98" i="5" a="1"/>
  <c r="F100" i="5" a="1"/>
  <c r="G205" i="5" a="1"/>
  <c r="F73" i="5" a="1"/>
  <c r="A266" i="5" a="1"/>
  <c r="X104" i="5" a="1"/>
  <c r="AH198" i="5" a="1"/>
  <c r="E249" i="5" a="1"/>
  <c r="G26" i="5" a="1"/>
  <c r="AG25" i="5" a="1"/>
  <c r="X400" i="5" a="1"/>
  <c r="AH608" i="5" a="1"/>
  <c r="A305" i="5" a="1"/>
  <c r="AI113" i="5" a="1"/>
  <c r="AI590" i="5" a="1"/>
  <c r="X180" i="5" a="1"/>
  <c r="J440" i="5" a="1"/>
  <c r="O246" i="5" a="1"/>
  <c r="AG402" i="5" a="1"/>
  <c r="AQ501" i="5" a="1"/>
  <c r="AG155" i="5" a="1"/>
  <c r="AK412" i="5" a="1"/>
  <c r="O522" i="5" a="1"/>
  <c r="E91" i="5" a="1"/>
  <c r="AN272" i="5" a="1"/>
  <c r="AQ261" i="5" a="1"/>
  <c r="O183" i="5" a="1"/>
  <c r="O137" i="5" a="1"/>
  <c r="AN332" i="5" a="1"/>
  <c r="AI587" i="5" a="1"/>
  <c r="AK288" i="5" a="1"/>
  <c r="O171" i="5" a="1"/>
  <c r="J307" i="5" a="1"/>
  <c r="I149" i="5" a="1"/>
  <c r="AN521" i="5" a="1"/>
  <c r="AJ326" i="5" a="1"/>
  <c r="G164" i="5" a="1"/>
  <c r="AQ328" i="5" a="1"/>
  <c r="AK471" i="5" a="1"/>
  <c r="G440" i="5" a="1"/>
  <c r="F512" i="5" a="1"/>
  <c r="AQ298" i="5" a="1"/>
  <c r="AK444" i="5" a="1"/>
  <c r="AQ147" i="5" a="1"/>
  <c r="AK324" i="5" a="1"/>
  <c r="AK469" i="5" a="1"/>
  <c r="AK333" i="5" a="1"/>
  <c r="X178" i="5" a="1"/>
  <c r="AI218" i="5" a="1"/>
  <c r="AK21" i="5" a="1"/>
  <c r="AG436" i="5" a="1"/>
  <c r="AH361" i="5" a="1"/>
  <c r="J403" i="5" a="1"/>
  <c r="N351" i="5" a="1"/>
  <c r="A104" i="5" a="1"/>
  <c r="N209" i="5" a="1"/>
  <c r="N554" i="5" a="1"/>
  <c r="AH228" i="5" a="1"/>
  <c r="E480" i="5" a="1"/>
  <c r="AJ514" i="5" a="1"/>
  <c r="O66" i="5" a="1"/>
  <c r="G316" i="5" a="1"/>
  <c r="X190" i="5" a="1"/>
  <c r="AQ194" i="5" a="1"/>
  <c r="J188" i="5" a="1"/>
  <c r="O596" i="5" a="1"/>
  <c r="G35" i="5" a="1"/>
  <c r="AH505" i="5" a="1"/>
  <c r="AG90" i="5" a="1"/>
  <c r="AG92" i="5" a="1"/>
  <c r="E523" i="5" a="1"/>
  <c r="I456" i="5" a="1"/>
  <c r="AK388" i="5" a="1"/>
  <c r="I278" i="5" a="1"/>
  <c r="AG264" i="5" a="1"/>
  <c r="A583" i="5" a="1"/>
  <c r="E352" i="5" a="1"/>
  <c r="AQ304" i="5" a="1"/>
  <c r="E155" i="5" a="1"/>
  <c r="AH569" i="5" a="1"/>
  <c r="O590" i="5" a="1"/>
  <c r="AQ294" i="5" a="1"/>
  <c r="X525" i="5" a="1"/>
  <c r="A225" i="5" a="1"/>
  <c r="A68" i="5" a="1"/>
  <c r="X223" i="5" a="1"/>
  <c r="AK339" i="5" a="1"/>
  <c r="F527" i="5" a="1"/>
  <c r="AG446" i="5" a="1"/>
  <c r="G573" i="5" a="1"/>
  <c r="AK320" i="5" a="1"/>
  <c r="O546" i="5" a="1"/>
  <c r="X56" i="5" a="1"/>
  <c r="E120" i="5" a="1"/>
  <c r="F521" i="5" a="1"/>
  <c r="AG196" i="5" a="1"/>
  <c r="AQ485" i="5" a="1"/>
  <c r="AQ265" i="5" a="1"/>
  <c r="F276" i="5" a="1"/>
  <c r="J551" i="5" a="1"/>
  <c r="I395" i="5" a="1"/>
  <c r="X185" i="5" a="1"/>
  <c r="N339" i="5" a="1"/>
  <c r="O313" i="5" a="1"/>
  <c r="A446" i="5" a="1"/>
  <c r="F260" i="5" a="1"/>
  <c r="AQ128" i="5" a="1"/>
  <c r="I561" i="5" a="1"/>
  <c r="AQ425" i="5" a="1"/>
  <c r="O364" i="5" a="1"/>
  <c r="E52" i="5" a="1"/>
  <c r="A573" i="5" a="1"/>
  <c r="AJ518" i="5" a="1"/>
  <c r="X404" i="5" a="1"/>
  <c r="I550" i="5" a="1"/>
  <c r="AN24" i="5" a="1"/>
  <c r="F321" i="5" a="1"/>
  <c r="E94" i="5" a="1"/>
  <c r="AH16" i="5" a="1"/>
  <c r="F47" i="5" a="1"/>
  <c r="I256" i="5" a="1"/>
  <c r="AG267" i="5" a="1"/>
  <c r="AQ358" i="5" a="1"/>
  <c r="F369" i="5" a="1"/>
  <c r="X506" i="5" a="1"/>
  <c r="AK176" i="5" a="1"/>
  <c r="J336" i="5" a="1"/>
  <c r="N551" i="5" a="1"/>
  <c r="F357" i="5" a="1"/>
  <c r="AG575" i="5" a="1"/>
  <c r="AI530" i="5" a="1"/>
  <c r="AI577" i="5" a="1"/>
  <c r="I166" i="5" a="1"/>
  <c r="G526" i="5" a="1"/>
  <c r="I373" i="5" a="1"/>
  <c r="N331" i="5" a="1"/>
  <c r="AK278" i="5" a="1"/>
  <c r="AN370" i="5" a="1"/>
  <c r="AQ434" i="5" a="1"/>
  <c r="J584" i="5" a="1"/>
  <c r="AK242" i="5" a="1"/>
  <c r="AG47" i="5" a="1"/>
  <c r="AJ530" i="5" a="1"/>
  <c r="E372" i="5" a="1"/>
  <c r="AG238" i="5" a="1"/>
  <c r="X74" i="5" a="1"/>
  <c r="G181" i="5" a="1"/>
  <c r="G555" i="5" a="1"/>
  <c r="AN423" i="5" a="1"/>
  <c r="E255" i="5" a="1"/>
  <c r="O518" i="5" a="1"/>
  <c r="E416" i="5" a="1"/>
  <c r="AH514" i="5" a="1"/>
  <c r="AK351" i="5" a="1"/>
  <c r="X236" i="5" a="1"/>
  <c r="A191" i="5" a="1"/>
  <c r="AJ33" i="5" a="1"/>
  <c r="F245" i="5" a="1"/>
  <c r="E298" i="5" a="1"/>
  <c r="AK48" i="5" a="1"/>
  <c r="AN581" i="5" a="1"/>
  <c r="AN77" i="5" a="1"/>
  <c r="AQ359" i="5" a="1"/>
  <c r="G4" i="5" a="1"/>
  <c r="E51" i="5" a="1"/>
  <c r="O4" i="5" a="1"/>
  <c r="AQ174" i="5" a="1"/>
  <c r="AK111" i="5" a="1"/>
  <c r="J275" i="5" a="1"/>
  <c r="AH538" i="5" a="1"/>
  <c r="J266" i="5" a="1"/>
  <c r="E609" i="5" a="1"/>
  <c r="E169" i="5" a="1"/>
  <c r="AN311" i="5" a="1"/>
  <c r="O506" i="5" a="1"/>
  <c r="A371" i="5" a="1"/>
  <c r="X444" i="5" a="1"/>
  <c r="O176" i="5" a="1"/>
  <c r="AG45" i="5" a="1"/>
  <c r="A448" i="5" a="1"/>
  <c r="AK592" i="5" a="1"/>
  <c r="AJ202" i="5" a="1"/>
  <c r="G33" i="5" a="1"/>
  <c r="A236" i="5" a="1"/>
  <c r="AN405" i="5" a="1"/>
  <c r="O588" i="5" a="1"/>
  <c r="AH594" i="5" a="1"/>
  <c r="A480" i="5" a="1"/>
  <c r="AN417" i="5" a="1"/>
  <c r="X476" i="5" a="1"/>
  <c r="I500" i="5" a="1"/>
  <c r="AQ356" i="5" a="1"/>
  <c r="O515" i="5" a="1"/>
  <c r="N482" i="5" a="1"/>
  <c r="AI521" i="5" a="1"/>
  <c r="I452" i="5" a="1"/>
  <c r="X557" i="5" a="1"/>
  <c r="A263" i="5" a="1"/>
  <c r="AN235" i="5" a="1"/>
  <c r="O270" i="5" a="1"/>
  <c r="AK290" i="5" a="1"/>
  <c r="AH558" i="5" a="1"/>
  <c r="J259" i="5" a="1"/>
  <c r="AG152" i="5" a="1"/>
  <c r="J520" i="5" a="1"/>
  <c r="O9" i="5" a="1"/>
  <c r="F384" i="5" a="1"/>
  <c r="F154" i="5" a="1"/>
  <c r="O474" i="5" a="1"/>
  <c r="G335" i="5" a="1"/>
  <c r="AI39" i="5" a="1"/>
  <c r="I328" i="5" a="1"/>
  <c r="AK241" i="5" a="1"/>
  <c r="A341" i="5" a="1"/>
  <c r="AQ519" i="5" a="1"/>
  <c r="AJ99" i="5" a="1"/>
  <c r="I57" i="5" a="1"/>
  <c r="J191" i="5" a="1"/>
  <c r="AH117" i="5" a="1"/>
  <c r="AG310" i="5" a="1"/>
  <c r="AG220" i="5" a="1"/>
  <c r="E301" i="5" a="1"/>
  <c r="I334" i="5" a="1"/>
  <c r="I528" i="5" a="1"/>
  <c r="AH94" i="5" a="1"/>
  <c r="X151" i="5" a="1"/>
  <c r="F119" i="5" a="1"/>
  <c r="AH545" i="5" a="1"/>
  <c r="AN577" i="5" a="1"/>
  <c r="A339" i="5" a="1"/>
  <c r="AJ486" i="5" a="1"/>
  <c r="N566" i="5" a="1"/>
  <c r="A12" i="5" a="1"/>
  <c r="AJ453" i="5" a="1"/>
  <c r="I108" i="5" a="1"/>
  <c r="J546" i="5" a="1"/>
  <c r="F475" i="5" a="1"/>
  <c r="X412" i="5" a="1"/>
  <c r="AJ200" i="5" a="1"/>
  <c r="A492" i="5" a="1"/>
  <c r="I311" i="5" a="1"/>
  <c r="AQ267" i="5" a="1"/>
  <c r="O262" i="5" a="1"/>
  <c r="O194" i="5" a="1"/>
  <c r="I459" i="5" a="1"/>
  <c r="E336" i="5" a="1"/>
  <c r="F575" i="5" a="1"/>
  <c r="J395" i="5" a="1"/>
  <c r="N559" i="5" a="1"/>
  <c r="X195" i="5" a="1"/>
  <c r="AN60" i="5" a="1"/>
  <c r="O254" i="5" a="1"/>
  <c r="X552" i="5" a="1"/>
  <c r="A336" i="5" a="1"/>
  <c r="AG2" i="5" a="1"/>
  <c r="AG16" i="5" a="1"/>
  <c r="AN478" i="5" a="1"/>
  <c r="AH353" i="5" a="1"/>
  <c r="X583" i="5" a="1"/>
  <c r="A367" i="5" a="1"/>
  <c r="I118" i="5" a="1"/>
  <c r="AJ543" i="5" a="1"/>
  <c r="AI232" i="5" a="1"/>
  <c r="AQ212" i="5" a="1"/>
  <c r="AQ76" i="5" a="1"/>
  <c r="O26" i="5" a="1"/>
  <c r="E242" i="5" a="1"/>
  <c r="AQ545" i="5" a="1"/>
  <c r="A167" i="5" a="1"/>
  <c r="N335" i="5" a="1"/>
  <c r="AJ109" i="5" a="1"/>
  <c r="AK62" i="5" a="1"/>
  <c r="A539" i="5" a="1"/>
  <c r="D3" i="3" a="1"/>
  <c r="N13" i="5" a="1"/>
  <c r="A555" i="5" a="1"/>
  <c r="AN297" i="5" a="1"/>
  <c r="A296" i="5" a="1"/>
  <c r="F501" i="5" a="1"/>
  <c r="AG534" i="5" a="1"/>
  <c r="O62" i="5" a="1"/>
  <c r="X219" i="5" a="1"/>
  <c r="G574" i="5" a="1"/>
  <c r="X143" i="5" a="1"/>
  <c r="O39" i="5" a="1"/>
  <c r="A434" i="5" a="1"/>
  <c r="F124" i="5" a="1"/>
  <c r="AQ454" i="5" a="1"/>
  <c r="N547" i="5" a="1"/>
  <c r="A550" i="5" a="1"/>
  <c r="I435" i="5" a="1"/>
  <c r="O543" i="5" a="1"/>
  <c r="E103" i="5" a="1"/>
  <c r="G117" i="5" a="1"/>
  <c r="AN138" i="5" a="1"/>
  <c r="AK161" i="5" a="1"/>
  <c r="AJ213" i="5" a="1"/>
  <c r="AH136" i="5" a="1"/>
  <c r="AQ129" i="5" a="1"/>
  <c r="N475" i="5" a="1"/>
  <c r="F393" i="5" a="1"/>
  <c r="I365" i="5" a="1"/>
  <c r="J209" i="5" a="1"/>
  <c r="F206" i="5" a="1"/>
  <c r="E331" i="5" a="1"/>
  <c r="AJ223" i="5" a="1"/>
  <c r="G486" i="5" a="1"/>
  <c r="AN247" i="5" a="1"/>
  <c r="I103" i="5" a="1"/>
  <c r="G206" i="5" a="1"/>
  <c r="AG394" i="5" a="1"/>
  <c r="X555" i="5" a="1"/>
  <c r="O519" i="5" a="1"/>
  <c r="AN34" i="5" a="1"/>
  <c r="J541" i="5" a="1"/>
  <c r="AK54" i="5" a="1"/>
  <c r="A559" i="5" a="1"/>
  <c r="AN357" i="5" a="1"/>
  <c r="AG375" i="5" a="1"/>
  <c r="F265" i="5" a="1"/>
  <c r="G296" i="5" a="1"/>
  <c r="A226" i="5" a="1"/>
  <c r="AI599" i="5" a="1"/>
  <c r="AQ192" i="5" a="1"/>
  <c r="AK374" i="5" a="1"/>
  <c r="AG290" i="5" a="1"/>
  <c r="AH606" i="5" a="1"/>
  <c r="AI35" i="5" a="1"/>
  <c r="E4" i="3" a="1"/>
  <c r="AI84" i="5" a="1"/>
  <c r="G212" i="5" a="1"/>
  <c r="I315" i="5" a="1"/>
  <c r="I303" i="5" a="1"/>
  <c r="G104" i="5" a="1"/>
  <c r="AI582" i="5" a="1"/>
  <c r="G405" i="5" a="1"/>
  <c r="A99" i="5" a="1"/>
  <c r="F243" i="5" a="1"/>
  <c r="AI37" i="5" a="1"/>
  <c r="AQ560" i="5" a="1"/>
  <c r="AG203" i="5" a="1"/>
  <c r="AG538" i="5" a="1"/>
  <c r="O500" i="5" a="1"/>
  <c r="I581" i="5" a="1"/>
  <c r="F29" i="5" a="1"/>
  <c r="G452" i="5" a="1"/>
  <c r="AQ146" i="5" a="1"/>
  <c r="O602" i="5" a="1"/>
  <c r="AG243" i="5" a="1"/>
  <c r="AJ100" i="5" a="1"/>
  <c r="AJ125" i="5" a="1"/>
  <c r="AK53" i="5" a="1"/>
  <c r="O378" i="5" a="1"/>
  <c r="AH22" i="5" a="1"/>
  <c r="AH30" i="5" a="1"/>
  <c r="I331" i="5" a="1"/>
  <c r="E508" i="5" a="1"/>
  <c r="G532" i="5" a="1"/>
  <c r="G229" i="5" a="1"/>
  <c r="AI108" i="5" a="1"/>
  <c r="X578" i="5" a="1"/>
  <c r="F536" i="5" a="1"/>
  <c r="AQ395" i="5" a="1"/>
  <c r="G461" i="5" a="1"/>
  <c r="F568" i="5" a="1"/>
  <c r="AN436" i="5" a="1"/>
  <c r="I230" i="5" a="1"/>
  <c r="AK364" i="5" a="1"/>
  <c r="J190" i="5" a="1"/>
  <c r="AG578" i="5" a="1"/>
  <c r="O77" i="5" a="1"/>
  <c r="N36" i="5" a="1"/>
  <c r="AJ112" i="5" a="1"/>
  <c r="AN72" i="5" a="1"/>
  <c r="O370" i="5" a="1"/>
  <c r="AG333" i="5" a="1"/>
  <c r="AH33" i="5" a="1"/>
  <c r="E413" i="5" a="1"/>
  <c r="AK39" i="5" a="1"/>
  <c r="A219" i="5" a="1"/>
  <c r="I332" i="5" a="1"/>
  <c r="O422" i="5" a="1"/>
  <c r="AN243" i="5" a="1"/>
  <c r="G154" i="5" a="1"/>
  <c r="J579" i="5" a="1"/>
  <c r="AG226" i="5" a="1"/>
  <c r="N208" i="5" a="1"/>
  <c r="AI346" i="5" a="1"/>
  <c r="AQ371" i="5" a="1"/>
  <c r="J428" i="5" a="1"/>
  <c r="A376" i="5" a="1"/>
  <c r="AK212" i="5" a="1"/>
  <c r="E563" i="5" a="1"/>
  <c r="AH187" i="5" a="1"/>
  <c r="J562" i="5" a="1"/>
  <c r="A237" i="5" a="1"/>
  <c r="G332" i="5" a="1"/>
  <c r="AN234" i="5" a="1"/>
  <c r="AI488" i="5" a="1"/>
  <c r="X153" i="5" a="1"/>
  <c r="AI130" i="5" a="1"/>
  <c r="AG265" i="5" a="1"/>
  <c r="E597" i="5" a="1"/>
  <c r="AK276" i="5" a="1"/>
  <c r="I556" i="5" a="1"/>
  <c r="AN76" i="5" a="1"/>
  <c r="E40" i="5" a="1"/>
  <c r="AQ347" i="5" a="1"/>
  <c r="O206" i="5" a="1"/>
  <c r="AJ599" i="5" a="1"/>
  <c r="AG151" i="5" a="1"/>
  <c r="E402" i="5" a="1"/>
  <c r="AG561" i="5" a="1"/>
  <c r="AK101" i="5" a="1"/>
  <c r="E334" i="5" a="1"/>
  <c r="AJ187" i="5" a="1"/>
  <c r="J381" i="5" a="1"/>
  <c r="G173" i="5" a="1"/>
  <c r="AJ606" i="5" a="1"/>
  <c r="AQ307" i="5" a="1"/>
  <c r="AH192" i="5" a="1"/>
  <c r="I129" i="5" a="1"/>
  <c r="AH118" i="5" a="1"/>
  <c r="J539" i="5" a="1"/>
  <c r="F258" i="5" a="1"/>
  <c r="F308" i="5" a="1"/>
  <c r="AN284" i="5" a="1"/>
  <c r="AH129" i="5" a="1"/>
  <c r="F336" i="5" a="1"/>
  <c r="J598" i="5" a="1"/>
  <c r="F601" i="5" a="1"/>
  <c r="G406" i="5" a="1"/>
  <c r="AN128" i="5" a="1"/>
  <c r="AH544" i="5" a="1"/>
  <c r="F98" i="5" a="1"/>
  <c r="X239" i="5" a="1"/>
  <c r="O303" i="5" a="1"/>
  <c r="F172" i="5" a="1"/>
  <c r="AN39" i="5" a="1"/>
  <c r="AH317" i="5" a="1"/>
  <c r="O258" i="5" a="1"/>
  <c r="AG528" i="5" a="1"/>
  <c r="AG514" i="5" a="1"/>
  <c r="E112" i="5" a="1"/>
  <c r="G34" i="5" a="1"/>
  <c r="I513" i="5" a="1"/>
  <c r="E68" i="5" a="1"/>
  <c r="AH116" i="5" a="1"/>
  <c r="E579" i="5" a="1"/>
  <c r="AG43" i="5" a="1"/>
  <c r="AN441" i="5" a="1"/>
  <c r="O527" i="5" a="1"/>
  <c r="AQ488" i="5" a="1"/>
  <c r="X253" i="5" a="1"/>
  <c r="E488" i="5" a="1"/>
  <c r="AN383" i="5" a="1"/>
  <c r="E370" i="5" a="1"/>
  <c r="J189" i="5" a="1"/>
  <c r="AI195" i="5" a="1"/>
  <c r="AN86" i="5" a="1"/>
  <c r="AQ176" i="5" a="1"/>
  <c r="G389" i="5" a="1"/>
  <c r="AK56" i="5" a="1"/>
  <c r="AJ510" i="5" a="1"/>
  <c r="O210" i="5" a="1"/>
  <c r="F270" i="5" a="1"/>
  <c r="AJ560" i="5" a="1"/>
  <c r="AI595" i="5" a="1"/>
  <c r="F392" i="5" a="1"/>
  <c r="O330" i="5" a="1"/>
  <c r="AG499" i="5" a="1"/>
  <c r="AG326" i="5" a="1"/>
  <c r="AK584" i="5" a="1"/>
  <c r="A499" i="5" a="1"/>
  <c r="O420" i="5" a="1"/>
  <c r="J261" i="5" a="1"/>
  <c r="AG519" i="5" a="1"/>
  <c r="AN491" i="5" a="1"/>
  <c r="AG116" i="5" a="1"/>
  <c r="E441" i="5" a="1"/>
  <c r="AJ118" i="5" a="1"/>
  <c r="AK450" i="5" a="1"/>
  <c r="AK571" i="5" a="1"/>
  <c r="AG412" i="5" a="1"/>
  <c r="AN375" i="5" a="1"/>
  <c r="AK205" i="5" a="1"/>
  <c r="O394" i="5" a="1"/>
  <c r="AG132" i="5" a="1"/>
  <c r="A80" i="5" a="1"/>
  <c r="A326" i="5" a="1"/>
  <c r="O397" i="5" a="1"/>
  <c r="AJ604" i="5" a="1"/>
  <c r="AG540" i="5" a="1"/>
  <c r="F478" i="5" a="1"/>
  <c r="F103" i="5" a="1"/>
  <c r="O275" i="5" a="1"/>
  <c r="I597" i="5" a="1"/>
  <c r="E134" i="5" a="1"/>
  <c r="AG280" i="5" a="1"/>
  <c r="O16" i="5" a="1"/>
  <c r="O517" i="5" a="1"/>
  <c r="J240" i="5" a="1"/>
  <c r="AG237" i="5" a="1"/>
  <c r="AG140" i="5" a="1"/>
  <c r="AJ602" i="5" a="1"/>
  <c r="J542" i="5" a="1"/>
  <c r="AJ520" i="5" a="1"/>
  <c r="AK135" i="5" a="1"/>
  <c r="G313" i="5" a="1"/>
  <c r="G199" i="5" a="1"/>
  <c r="AK95" i="5" a="1"/>
  <c r="G482" i="5" a="1"/>
  <c r="N105" i="5" a="1"/>
  <c r="AQ162" i="5" a="1"/>
  <c r="J421" i="5" a="1"/>
  <c r="X111" i="5" a="1"/>
  <c r="AH563" i="5" a="1"/>
  <c r="AH334" i="5" a="1"/>
  <c r="AQ145" i="5" a="1"/>
  <c r="G357" i="5" a="1"/>
  <c r="A514" i="5" a="1"/>
  <c r="AI17" i="5" a="1"/>
  <c r="AG339" i="5" a="1"/>
  <c r="AJ329" i="5" a="1"/>
  <c r="AN110" i="5" a="1"/>
  <c r="A47" i="5" a="1"/>
  <c r="AQ540" i="5" a="1"/>
  <c r="E565" i="5" a="1"/>
  <c r="A503" i="5" a="1"/>
  <c r="O180" i="5" a="1"/>
  <c r="AK217" i="5" a="1"/>
  <c r="O391" i="5" a="1"/>
  <c r="AG596" i="5" a="1"/>
  <c r="AK487" i="5" a="1"/>
  <c r="A592" i="5" a="1"/>
  <c r="AQ500" i="5" a="1"/>
  <c r="AH222" i="5" a="1"/>
  <c r="N25" i="5" a="1"/>
  <c r="O513" i="5" a="1"/>
  <c r="AG294" i="5" a="1"/>
  <c r="AG370" i="5" a="1"/>
  <c r="AQ220" i="5" a="1"/>
  <c r="F294" i="5" a="1"/>
  <c r="AG426" i="5" a="1"/>
  <c r="AQ80" i="5" a="1"/>
  <c r="AJ194" i="5" a="1"/>
  <c r="AH346" i="5" a="1"/>
  <c r="J522" i="5" a="1"/>
  <c r="A452" i="5" a="1"/>
  <c r="AJ105" i="5" a="1"/>
  <c r="AQ499" i="5" a="1"/>
  <c r="F238" i="5" a="1"/>
  <c r="F567" i="5" a="1"/>
  <c r="AI589" i="5" a="1"/>
  <c r="O314" i="5" a="1"/>
  <c r="AK59" i="5" a="1"/>
  <c r="AH93" i="5" a="1"/>
  <c r="AQ27" i="5" a="1"/>
  <c r="G507" i="5" a="1"/>
  <c r="AH490" i="5" a="1"/>
  <c r="X585" i="5" a="1"/>
  <c r="AH91" i="5" a="1"/>
  <c r="J239" i="5" a="1"/>
  <c r="I195" i="5" a="1"/>
  <c r="G468" i="5" a="1"/>
  <c r="AQ59" i="5" a="1"/>
  <c r="AG605" i="5" a="1"/>
  <c r="I141" i="5" a="1"/>
  <c r="AN158" i="5" a="1"/>
  <c r="N360" i="5" a="1"/>
  <c r="AQ416" i="5" a="1"/>
  <c r="AG406" i="5" a="1"/>
  <c r="I508" i="5" a="1"/>
  <c r="N134" i="5" a="1"/>
  <c r="AK191" i="5" a="1"/>
  <c r="F75" i="5" a="1"/>
  <c r="E564" i="5" a="1"/>
  <c r="O432" i="5" a="1"/>
  <c r="X91" i="5" a="1"/>
  <c r="E177" i="5" a="1"/>
  <c r="AK400" i="5" a="1"/>
  <c r="A363" i="5" a="1"/>
  <c r="AN208" i="5" a="1"/>
  <c r="X368" i="5" a="1"/>
  <c r="O450" i="5" a="1"/>
  <c r="N194" i="5" a="1"/>
  <c r="X138" i="5" a="1"/>
  <c r="AG246" i="5" a="1"/>
  <c r="AJ97" i="5" a="1"/>
  <c r="E536" i="5" a="1"/>
  <c r="G600" i="5" a="1"/>
  <c r="E36" i="5" a="1"/>
  <c r="AQ244" i="5" a="1"/>
  <c r="A553" i="5" a="1"/>
  <c r="AG146" i="5" a="1"/>
  <c r="AK354" i="5" a="1"/>
  <c r="O283" i="5" a="1"/>
  <c r="N450" i="5" a="1"/>
  <c r="A458" i="5" a="1"/>
  <c r="G579" i="5" a="1"/>
  <c r="A509" i="5" a="1"/>
  <c r="O561" i="5" a="1"/>
  <c r="A407" i="5" a="1"/>
  <c r="AK182" i="5" a="1"/>
  <c r="J401" i="5" a="1"/>
  <c r="O437" i="5" a="1"/>
  <c r="A71" i="5" a="1"/>
  <c r="I467" i="5" a="1"/>
  <c r="F45" i="5" a="1"/>
  <c r="AG318" i="5" a="1"/>
  <c r="AI469" i="5" a="1"/>
  <c r="AH24" i="5" a="1"/>
  <c r="AN7" i="5" a="1"/>
  <c r="AQ274" i="5" a="1"/>
  <c r="AQ188" i="5" a="1"/>
  <c r="O38" i="5" a="1"/>
  <c r="AK209" i="5" a="1"/>
  <c r="AJ207" i="5" a="1"/>
  <c r="I475" i="5" a="1"/>
  <c r="X568" i="5" a="1"/>
  <c r="E223" i="5" a="1"/>
  <c r="AH561" i="5" a="1"/>
  <c r="O385" i="5" a="1"/>
  <c r="A516" i="5" a="1"/>
  <c r="F381" i="5" a="1"/>
  <c r="A156" i="5" a="1"/>
  <c r="G303" i="5" a="1"/>
  <c r="AQ111" i="5" a="1"/>
  <c r="I580" i="5" a="1"/>
  <c r="AK162" i="5" a="1"/>
  <c r="G584" i="5" a="1"/>
  <c r="AQ253" i="5" a="1"/>
  <c r="E66" i="5" a="1"/>
  <c r="F595" i="5" a="1"/>
  <c r="O61" i="5" a="1"/>
  <c r="F231" i="5" a="1"/>
  <c r="I312" i="5" a="1"/>
  <c r="A135" i="5" a="1"/>
  <c r="AG233" i="5" a="1"/>
  <c r="J412" i="5" a="1"/>
  <c r="E165" i="5" a="1"/>
  <c r="AI328" i="5" a="1"/>
  <c r="J494" i="5" a="1"/>
  <c r="A129" i="5" a="1"/>
  <c r="AI525" i="5" a="1"/>
  <c r="AI347" i="5" a="1"/>
  <c r="X6" i="5" a="1"/>
  <c r="AG130" i="5" a="1"/>
  <c r="X186" i="5" a="1"/>
  <c r="AK574" i="5" a="1"/>
  <c r="X323" i="5" a="1"/>
  <c r="AH113" i="5" a="1"/>
  <c r="G423" i="5" a="1"/>
  <c r="F90" i="5" a="1"/>
  <c r="F555" i="5" a="1"/>
  <c r="J301" i="5" a="1"/>
  <c r="X139" i="5" a="1"/>
  <c r="N345" i="5" a="1"/>
  <c r="G500" i="5" a="1"/>
  <c r="O545" i="5" a="1"/>
  <c r="AH524" i="5" a="1"/>
  <c r="AH559" i="5" a="1"/>
  <c r="AK297" i="5" a="1"/>
  <c r="AQ168" i="5" a="1"/>
  <c r="AK359" i="5" a="1"/>
  <c r="O528" i="5" a="1"/>
  <c r="AN123" i="5" a="1"/>
  <c r="X289" i="5" a="1"/>
  <c r="AK28" i="5" a="1"/>
  <c r="I457" i="5" a="1"/>
  <c r="N451" i="5" a="1"/>
  <c r="AN349" i="5" a="1"/>
  <c r="E30" i="5" a="1"/>
  <c r="AJ507" i="5" a="1"/>
  <c r="O403" i="5" a="1"/>
  <c r="AI543" i="5" a="1"/>
  <c r="AK428" i="5" a="1"/>
  <c r="F609" i="5" a="1"/>
  <c r="X275" i="5" a="1"/>
  <c r="X592" i="5" a="1"/>
  <c r="I568" i="5" a="1"/>
  <c r="I298" i="5" a="1"/>
  <c r="X339" i="5" a="1"/>
  <c r="N102" i="5" a="1"/>
  <c r="AK314" i="5" a="1"/>
  <c r="AK124" i="5" a="1"/>
  <c r="AQ478" i="5" a="1"/>
  <c r="G260" i="5" a="1"/>
  <c r="J511" i="5" a="1"/>
  <c r="O387" i="5" a="1"/>
  <c r="AH318" i="5" a="1"/>
  <c r="AI363" i="5" a="1"/>
  <c r="X544" i="5" a="1"/>
  <c r="F191" i="5" a="1"/>
  <c r="E166" i="5" a="1"/>
  <c r="E153" i="5" a="1"/>
  <c r="AI509" i="5" a="1"/>
  <c r="E118" i="5" a="1"/>
  <c r="AK392" i="5" a="1"/>
  <c r="AK129" i="5" a="1"/>
  <c r="F506" i="5" a="1"/>
  <c r="AH537" i="5" a="1"/>
  <c r="O328" i="5" a="1"/>
  <c r="A246" i="5" a="1"/>
  <c r="I507" i="5" a="1"/>
  <c r="F169" i="5" a="1"/>
  <c r="AQ66" i="5" a="1"/>
  <c r="A158" i="5" a="1"/>
  <c r="O548" i="5" a="1"/>
  <c r="O140" i="5" a="1"/>
  <c r="F32" i="5" a="1"/>
  <c r="AN608" i="5" a="1"/>
  <c r="AG449" i="5" a="1"/>
  <c r="A529" i="5" a="1"/>
  <c r="AJ366" i="5" a="1"/>
  <c r="A120" i="5" a="1"/>
  <c r="X257" i="5" a="1"/>
  <c r="AH534" i="5" a="1"/>
  <c r="AK464" i="5" a="1"/>
  <c r="G418" i="5" a="1"/>
  <c r="O502" i="5" a="1"/>
  <c r="F468" i="5" a="1"/>
  <c r="A522" i="5" a="1"/>
  <c r="F556" i="5" a="1"/>
  <c r="AQ278" i="5" a="1"/>
  <c r="AN89" i="5" a="1"/>
  <c r="J317" i="5" a="1"/>
  <c r="AH468" i="5" a="1"/>
  <c r="AG23" i="5" a="1"/>
  <c r="AK214" i="5" a="1"/>
  <c r="O460" i="5" a="1"/>
  <c r="X203" i="5" a="1"/>
  <c r="G322" i="5" a="1"/>
  <c r="A87" i="5" a="1"/>
  <c r="AG115" i="5" a="1"/>
  <c r="A333" i="5" a="1"/>
  <c r="AJ212" i="5" a="1"/>
  <c r="A505" i="5" a="1"/>
  <c r="AN449" i="5" a="1"/>
  <c r="F219" i="5" a="1"/>
  <c r="AK474" i="5" a="1"/>
  <c r="AQ276" i="5" a="1"/>
  <c r="F297" i="5" a="1"/>
  <c r="E332" i="5" a="1"/>
  <c r="AG365" i="5" a="1"/>
  <c r="A318" i="5" a="1"/>
  <c r="AN215" i="5" a="1"/>
  <c r="E168" i="5" a="1"/>
  <c r="E595" i="5" a="1"/>
  <c r="J595" i="5" a="1"/>
  <c r="AK331" i="5" a="1"/>
  <c r="A497" i="5" a="1"/>
  <c r="AH21" i="5" a="1"/>
  <c r="O170" i="5" a="1"/>
  <c r="AH39" i="5" a="1"/>
  <c r="AG30" i="5" a="1"/>
  <c r="AK481" i="5" a="1"/>
  <c r="AH225" i="5" a="1"/>
  <c r="O333" i="5" a="1"/>
  <c r="AI16" i="5" a="1"/>
  <c r="E530" i="5" a="1"/>
  <c r="F319" i="5" a="1"/>
  <c r="AK510" i="5" a="1"/>
  <c r="AK576" i="5" a="1"/>
  <c r="AH120" i="5" a="1"/>
  <c r="O58" i="5" a="1"/>
  <c r="J587" i="5" a="1"/>
  <c r="O471" i="5" a="1"/>
  <c r="X369" i="5" a="1"/>
  <c r="N122" i="5" a="1"/>
  <c r="AI357" i="5" a="1"/>
  <c r="AN503" i="5" a="1"/>
  <c r="A230" i="5" a="1"/>
  <c r="J277" i="5" a="1"/>
  <c r="E106" i="5" a="1"/>
  <c r="AJ116" i="5" a="1"/>
  <c r="A558" i="5" a="1"/>
  <c r="AQ74" i="5" a="1"/>
  <c r="AG554" i="5" a="1"/>
  <c r="AG384" i="5" a="1"/>
  <c r="I187" i="5" a="1"/>
  <c r="AN580" i="5" a="1"/>
  <c r="F533" i="5" a="1"/>
  <c r="AN225" i="5" a="1"/>
  <c r="I546" i="5" a="1"/>
  <c r="AN337" i="5" a="1"/>
  <c r="G480" i="5" a="1"/>
  <c r="AG126" i="5" a="1"/>
  <c r="F110" i="5" a="1"/>
  <c r="I190" i="5" a="1"/>
  <c r="O252" i="5" a="1"/>
  <c r="A124" i="5" a="1"/>
  <c r="AG305" i="5" a="1"/>
  <c r="AI9" i="5" a="1"/>
  <c r="AI95" i="5" a="1"/>
  <c r="AN538" i="5" a="1"/>
  <c r="F406" i="5" a="1"/>
  <c r="F368" i="5" a="1"/>
  <c r="AI557" i="5" a="1"/>
  <c r="AN139" i="5" a="1"/>
  <c r="G140" i="5" a="1"/>
  <c r="O130" i="5" a="1"/>
  <c r="X115" i="5" a="1"/>
  <c r="AN364" i="5" a="1"/>
  <c r="O504" i="5" a="1"/>
  <c r="AN309" i="5" a="1"/>
  <c r="X419" i="5" a="1"/>
  <c r="F352" i="5" a="1"/>
  <c r="A184" i="5" a="1"/>
  <c r="AG327" i="5" a="1"/>
  <c r="AG323" i="5" a="1"/>
  <c r="AN342" i="5" a="1"/>
  <c r="O11" i="5" a="1"/>
  <c r="AG177" i="5" a="1"/>
  <c r="AG135" i="5" a="1"/>
  <c r="G604" i="5" a="1"/>
  <c r="F548" i="5" a="1"/>
  <c r="I335" i="5" a="1"/>
  <c r="AH336" i="5" a="1"/>
  <c r="AK283" i="5" a="1"/>
  <c r="AQ166" i="5" a="1"/>
  <c r="E201" i="5" a="1"/>
  <c r="AH232" i="5" a="1"/>
  <c r="AJ455" i="5" a="1"/>
  <c r="G560" i="5" a="1"/>
  <c r="AG295" i="5" a="1"/>
  <c r="AN394" i="5" a="1"/>
  <c r="AK18" i="5" a="1"/>
  <c r="G279" i="5" a="1"/>
  <c r="AJ519" i="5" a="1"/>
  <c r="AK507" i="5" a="1"/>
  <c r="AN136" i="5" a="1"/>
  <c r="I200" i="5" a="1"/>
  <c r="AK104" i="5" a="1"/>
  <c r="O25" i="5" a="1"/>
  <c r="G572" i="5" a="1"/>
  <c r="I397" i="5" a="1"/>
  <c r="A519" i="5" a="1"/>
  <c r="AJ577" i="5" a="1"/>
  <c r="AQ539" i="5" a="1"/>
  <c r="AG139" i="5" a="1"/>
  <c r="AQ46" i="5" a="1"/>
  <c r="AK266" i="5" a="1"/>
  <c r="A194" i="5" a="1"/>
  <c r="A399" i="5" a="1"/>
  <c r="AI462" i="5" a="1"/>
  <c r="G585" i="5" a="1"/>
  <c r="A70" i="5" a="1"/>
  <c r="A239" i="5" a="1"/>
  <c r="J410" i="5" a="1"/>
  <c r="AI125" i="5" a="1"/>
  <c r="AI214" i="5" a="1"/>
  <c r="AI355" i="5" a="1"/>
  <c r="AH551" i="5" a="1"/>
  <c r="O357" i="5" a="1"/>
  <c r="X513" i="5" a="1"/>
  <c r="AK455" i="5" a="1"/>
  <c r="J323" i="5" a="1"/>
  <c r="G196" i="5" a="1"/>
  <c r="AK49" i="5" a="1"/>
  <c r="J509" i="5" a="1"/>
  <c r="I458" i="5" a="1"/>
  <c r="AI230" i="5" a="1"/>
  <c r="G384" i="5" a="1"/>
  <c r="A157" i="5" a="1"/>
  <c r="A160" i="5" a="1"/>
  <c r="AQ69" i="5" a="1"/>
  <c r="AK273" i="5" a="1"/>
  <c r="I238" i="5" a="1"/>
  <c r="AN431" i="5" a="1"/>
  <c r="O498" i="5" a="1"/>
  <c r="AI552" i="5" a="1"/>
  <c r="AQ108" i="5" a="1"/>
  <c r="AG183" i="5" a="1"/>
  <c r="AG520" i="5" a="1"/>
  <c r="X335" i="5" a="1"/>
  <c r="I99" i="5" a="1"/>
  <c r="G557" i="5" a="1"/>
  <c r="E385" i="5" a="1"/>
  <c r="AN484" i="5" a="1"/>
  <c r="A325" i="5" a="1"/>
  <c r="AN533" i="5" a="1"/>
  <c r="I529" i="5" a="1"/>
  <c r="AQ136" i="5" a="1"/>
  <c r="AN298" i="5" a="1"/>
  <c r="O65" i="5" a="1"/>
  <c r="I61" i="5" a="1"/>
  <c r="N206" i="5" a="1"/>
  <c r="AH103" i="5" a="1"/>
  <c r="A343" i="5" a="1"/>
  <c r="F572" i="5" a="1"/>
  <c r="I420" i="5" a="1"/>
  <c r="N464" i="5" a="1"/>
  <c r="E467" i="5" a="1"/>
  <c r="A61" i="5" a="1"/>
  <c r="AN20" i="5" a="1"/>
  <c r="I448" i="5" a="1"/>
  <c r="I494" i="5" a="1"/>
  <c r="AI550" i="5" a="1"/>
  <c r="AQ433" i="5" a="1"/>
  <c r="F251" i="5" a="1"/>
  <c r="G427" i="5" a="1"/>
  <c r="A518" i="5" a="1"/>
  <c r="AH96" i="5" a="1"/>
  <c r="F63" i="5" a="1"/>
  <c r="AG76" i="5" a="1"/>
  <c r="G547" i="5" a="1"/>
  <c r="A547" i="5" a="1"/>
  <c r="N359" i="5" a="1"/>
  <c r="AG431" i="5" a="1"/>
  <c r="J322" i="5" a="1"/>
  <c r="AQ101" i="5" a="1"/>
  <c r="J273" i="5" a="1"/>
  <c r="E361" i="5" a="1"/>
  <c r="J516" i="5" a="1"/>
  <c r="F458" i="5" a="1"/>
  <c r="AQ292" i="5" a="1"/>
  <c r="E492" i="5" a="1"/>
  <c r="AJ110" i="5" a="1"/>
  <c r="AI189" i="5" a="1"/>
  <c r="A374" i="5" a="1"/>
  <c r="F412" i="5" a="1"/>
  <c r="A199" i="5" a="1"/>
  <c r="O611" i="5" a="1"/>
  <c r="F480" i="5" a="1"/>
  <c r="F365" i="5" a="1"/>
  <c r="X103" i="5" a="1"/>
  <c r="I325" i="5" a="1"/>
  <c r="O421" i="5" a="1"/>
  <c r="A545" i="5" a="1"/>
  <c r="X125" i="5" a="1"/>
  <c r="J545" i="5" a="1"/>
  <c r="F467" i="5" a="1"/>
  <c r="AJ538" i="5" a="1"/>
  <c r="F9" i="5" a="1"/>
  <c r="X96" i="5" a="1"/>
  <c r="A196" i="5" a="1"/>
  <c r="AQ94" i="5" a="1"/>
  <c r="I112" i="5" a="1"/>
  <c r="G142" i="5" a="1"/>
  <c r="O60" i="5" a="1"/>
  <c r="X189" i="5" a="1"/>
  <c r="J572" i="5" a="1"/>
  <c r="AK230" i="5" a="1"/>
  <c r="J341" i="5" a="1"/>
  <c r="X428" i="5" a="1"/>
  <c r="O349" i="5" a="1"/>
  <c r="G409" i="5" a="1"/>
  <c r="A408" i="5" a="1"/>
  <c r="J518" i="5" a="1"/>
  <c r="AI192" i="5" a="1"/>
  <c r="E240" i="5" a="1"/>
  <c r="I270" i="5" a="1"/>
  <c r="AQ3" i="5" a="1"/>
  <c r="E276" i="5" a="1"/>
  <c r="AJ95" i="5" a="1"/>
  <c r="F161" i="5" a="1"/>
  <c r="AN254" i="5" a="1"/>
  <c r="O396" i="5" a="1"/>
  <c r="O87" i="5" a="1"/>
  <c r="AI537" i="5" a="1"/>
  <c r="AN58" i="5" a="1"/>
  <c r="AG136" i="5" a="1"/>
  <c r="AK83" i="5" a="1"/>
  <c r="AH326" i="5" a="1"/>
  <c r="F264" i="5" a="1"/>
  <c r="AG41" i="5" a="1"/>
  <c r="G596" i="5" a="1"/>
  <c r="AN23" i="5" a="1"/>
  <c r="G445" i="5" a="1"/>
  <c r="I73" i="5" a="1"/>
  <c r="F390" i="5" a="1"/>
  <c r="AN54" i="5" a="1"/>
  <c r="X27" i="5" a="1"/>
  <c r="AN307" i="5" a="1"/>
  <c r="G112" i="5" a="1"/>
  <c r="AK199" i="5" a="1"/>
  <c r="X343" i="5" a="1"/>
  <c r="A593" i="5" a="1"/>
  <c r="O158" i="5" a="1"/>
  <c r="G193" i="5" a="1"/>
  <c r="X573" i="5" a="1"/>
  <c r="J224" i="5" a="1"/>
  <c r="O499" i="5" a="1"/>
  <c r="A378" i="5" a="1"/>
  <c r="AQ5" i="5" a="1"/>
  <c r="X382" i="5" a="1"/>
  <c r="F495" i="5" a="1"/>
  <c r="AG40" i="5" a="1"/>
  <c r="I165" i="5" a="1"/>
  <c r="AG91" i="5" a="1"/>
  <c r="O296" i="5" a="1"/>
  <c r="X451" i="5" a="1"/>
  <c r="AJ201" i="5" a="1"/>
  <c r="E415" i="5" a="1"/>
  <c r="E351" i="5" a="1"/>
  <c r="I152" i="5" a="1"/>
  <c r="AI223" i="5" a="1"/>
  <c r="AN513" i="5" a="1"/>
  <c r="J474" i="5" a="1"/>
  <c r="AG234" i="5" a="1"/>
  <c r="AG471" i="5" a="1"/>
  <c r="AN226" i="5" a="1"/>
  <c r="I565" i="5" a="1"/>
  <c r="G47" i="5" a="1"/>
  <c r="AI184" i="5" a="1"/>
  <c r="AI99" i="5" a="1"/>
  <c r="G489" i="5" a="1"/>
  <c r="N40" i="5" a="1"/>
  <c r="AN496" i="5" a="1"/>
  <c r="G231" i="5" a="1"/>
  <c r="AG377" i="5" a="1"/>
  <c r="O311" i="5" a="1"/>
  <c r="AQ340" i="5" a="1"/>
  <c r="AQ351" i="5" a="1"/>
  <c r="E311" i="5" a="1"/>
  <c r="AN341" i="5" a="1"/>
  <c r="J462" i="5" a="1"/>
  <c r="A312" i="5" a="1"/>
  <c r="AI556" i="5" a="1"/>
  <c r="AQ381" i="5" a="1"/>
  <c r="AJ191" i="5" a="1"/>
  <c r="F298" i="5" a="1"/>
  <c r="J295" i="5" a="1"/>
  <c r="AN573" i="5" a="1"/>
  <c r="I495" i="5" a="1"/>
  <c r="AI362" i="5" a="1"/>
  <c r="I426" i="5" a="1"/>
  <c r="AN198" i="5" a="1"/>
  <c r="AI87" i="5" a="1"/>
  <c r="AH191" i="5" a="1"/>
  <c r="G611" i="5" a="1"/>
  <c r="E189" i="5" a="1"/>
  <c r="AQ231" i="5" a="1"/>
  <c r="AQ605" i="5" a="1"/>
  <c r="AQ515" i="5" a="1"/>
  <c r="AQ165" i="5" a="1"/>
  <c r="I123" i="5" a="1"/>
  <c r="AN463" i="5" a="1"/>
  <c r="AQ148" i="5" a="1"/>
  <c r="AG13" i="5" a="1"/>
  <c r="AK461" i="5" a="1"/>
  <c r="AN193" i="5" a="1"/>
  <c r="AK14" i="5" a="1"/>
  <c r="AN588" i="5" a="1"/>
  <c r="A488" i="5" a="1"/>
  <c r="AH315" i="5" a="1"/>
  <c r="I505" i="5" a="1"/>
  <c r="J560" i="5" a="1"/>
  <c r="N471" i="5" a="1"/>
  <c r="A283" i="5" a="1"/>
  <c r="E422" i="5" a="1"/>
  <c r="AG336" i="5" a="1"/>
  <c r="AK580" i="5" a="1"/>
  <c r="F303" i="5" a="1"/>
  <c r="X29" i="5" a="1"/>
  <c r="AI135" i="5" a="1"/>
  <c r="AG501" i="5" a="1"/>
  <c r="O186" i="5" a="1"/>
  <c r="F7" i="5" a="1"/>
  <c r="O492" i="5" a="1"/>
  <c r="AK345" i="5" a="1"/>
  <c r="X137" i="5" a="1"/>
  <c r="J356" i="5" a="1"/>
  <c r="X359" i="5" a="1"/>
  <c r="I44" i="5" a="1"/>
  <c r="E161" i="5" a="1"/>
  <c r="X495" i="5" a="1"/>
  <c r="F602" i="5" a="1"/>
  <c r="AI335" i="5" a="1"/>
  <c r="A321" i="5" a="1"/>
  <c r="AK396" i="5" a="1"/>
  <c r="AN211" i="5" a="1"/>
  <c r="G14" i="5" a="1"/>
  <c r="X455" i="5" a="1"/>
  <c r="AK541" i="5" a="1"/>
  <c r="AN517" i="5" a="1"/>
  <c r="O214" i="5" a="1"/>
  <c r="E602" i="5" a="1"/>
  <c r="AK96" i="5" a="1"/>
  <c r="F342" i="5" a="1"/>
  <c r="F307" i="5" a="1"/>
  <c r="A16" i="5" a="1"/>
  <c r="A453" i="5" a="1"/>
  <c r="AG22" i="5" a="1"/>
  <c r="A473" i="5" a="1"/>
  <c r="J329" i="5" a="1"/>
  <c r="G81" i="5" a="1"/>
  <c r="E356" i="5" a="1"/>
  <c r="G366" i="5" a="1"/>
  <c r="J215" i="5" a="1"/>
  <c r="F535" i="5" a="1"/>
  <c r="AN506" i="5" a="1"/>
  <c r="AN13" i="5" a="1"/>
  <c r="AG194" i="5" a="1"/>
  <c r="AN241" i="5" a="1"/>
  <c r="AH585" i="5" a="1"/>
  <c r="AQ556" i="5" a="1"/>
  <c r="E76" i="5" a="1"/>
  <c r="N215" i="5" a="1"/>
  <c r="I6" i="2" a="1"/>
  <c r="J310" i="5" a="1"/>
  <c r="AJ583" i="5" a="1"/>
  <c r="AG172" i="5" a="1"/>
  <c r="I553" i="5" a="1"/>
  <c r="AG506" i="5" a="1"/>
  <c r="X420" i="5" a="1"/>
  <c r="AK308" i="5" a="1"/>
  <c r="I564" i="5" a="1"/>
  <c r="F591" i="5" a="1"/>
  <c r="I342" i="5" a="1"/>
  <c r="AI233" i="5" a="1"/>
  <c r="G137" i="5" a="1"/>
  <c r="A377" i="5" a="1"/>
  <c r="AN343" i="5" a="1"/>
  <c r="O249" i="5" a="1"/>
  <c r="G424" i="5" a="1"/>
  <c r="AJ500" i="5" a="1"/>
  <c r="AN173" i="5" a="1"/>
  <c r="AN196" i="5" a="1"/>
  <c r="AI604" i="5" a="1"/>
  <c r="A491" i="5" a="1"/>
  <c r="AG558" i="5" a="1"/>
  <c r="O608" i="5" a="1"/>
  <c r="O96" i="5" a="1"/>
  <c r="G71" i="5" a="1"/>
  <c r="AN565" i="5" a="1"/>
  <c r="E296" i="5" a="1"/>
  <c r="AI457" i="5" a="1"/>
  <c r="G410" i="5" a="1"/>
  <c r="X518" i="5" a="1"/>
  <c r="AQ531" i="5" a="1"/>
  <c r="AQ427" i="5" a="1"/>
  <c r="AJ498" i="5" a="1"/>
  <c r="AK609" i="5" a="1"/>
  <c r="AK315" i="5" a="1"/>
  <c r="AK134" i="5" a="1"/>
  <c r="AG105" i="5" a="1"/>
  <c r="X319" i="5" a="1"/>
  <c r="I145" i="5" a="1"/>
  <c r="O356" i="5" a="1"/>
  <c r="AG57" i="5" a="1"/>
  <c r="X452" i="5" a="1"/>
  <c r="G258" i="5" a="1"/>
  <c r="A114" i="5" a="1"/>
  <c r="X117" i="5" a="1"/>
  <c r="I322" i="5" a="1"/>
  <c r="AK108" i="5" a="1"/>
  <c r="AG479" i="5" a="1"/>
  <c r="AG201" i="5" a="1"/>
  <c r="AQ271" i="5" a="1"/>
  <c r="F237" i="5" a="1"/>
  <c r="O54" i="5" a="1"/>
  <c r="AH549" i="5" a="1"/>
  <c r="J332" i="5" a="1"/>
  <c r="AI7" i="5" a="1"/>
  <c r="AH197" i="5" a="1"/>
  <c r="G362" i="5" a="1"/>
  <c r="O290" i="5" a="1"/>
  <c r="G476" i="5" a="1"/>
  <c r="X458" i="5" a="1"/>
  <c r="O2" i="5" a="1"/>
  <c r="AK581" i="5" a="1"/>
  <c r="J231" i="5" a="1"/>
  <c r="G151" i="5" a="1"/>
  <c r="AN551" i="5" a="1"/>
  <c r="J602" i="5" a="1"/>
  <c r="O552" i="5" a="1"/>
  <c r="AN550" i="5" a="1"/>
  <c r="I504" i="5" a="1"/>
  <c r="N228" i="5" a="1"/>
  <c r="G570" i="5" a="1"/>
  <c r="E343" i="5" a="1"/>
  <c r="J303" i="5" a="1"/>
  <c r="AG304" i="5" a="1"/>
  <c r="AI483" i="5" a="1"/>
  <c r="E451" i="5" a="1"/>
  <c r="X284" i="5" a="1"/>
  <c r="AN249" i="5" a="1"/>
  <c r="AH350" i="5" a="1"/>
  <c r="O222" i="5" a="1"/>
  <c r="I13" i="5" a="1"/>
  <c r="E377" i="5" a="1"/>
  <c r="A185" i="5" a="1"/>
  <c r="X264" i="5" a="1"/>
  <c r="G449" i="5" a="1"/>
  <c r="AG278" i="5" a="1"/>
  <c r="AN203" i="5" a="1"/>
  <c r="AH532" i="5" a="1"/>
  <c r="AN401" i="5" a="1"/>
  <c r="A229" i="5" a="1"/>
  <c r="AH519" i="5" a="1"/>
  <c r="A578" i="5" a="1"/>
  <c r="E555" i="5" a="1"/>
  <c r="G61" i="5" a="1"/>
  <c r="A389" i="5" a="1"/>
  <c r="E221" i="5" a="1"/>
  <c r="AG110" i="5" a="1"/>
  <c r="AK433" i="5" a="1"/>
  <c r="E366" i="5" a="1"/>
  <c r="F283" i="5" a="1"/>
  <c r="AN133" i="5" a="1"/>
  <c r="F447" i="5" a="1"/>
  <c r="G286" i="5" a="1"/>
  <c r="AG490" i="5" a="1"/>
  <c r="O529" i="5" a="1"/>
  <c r="F477" i="5" a="1"/>
  <c r="I517" i="5" a="1"/>
  <c r="AK128" i="5" a="1"/>
  <c r="E538" i="5" a="1"/>
  <c r="AG531" i="5" a="1"/>
  <c r="AN362" i="5" a="1"/>
  <c r="F378" i="5" a="1"/>
  <c r="G329" i="5" a="1"/>
  <c r="AK523" i="5" a="1"/>
  <c r="AG594" i="5" a="1"/>
  <c r="AI605" i="5" a="1"/>
  <c r="AJ221" i="5" a="1"/>
  <c r="I7" i="5" a="1"/>
  <c r="AN604" i="5" a="1"/>
  <c r="O318" i="5" a="1"/>
  <c r="AN121" i="5" a="1"/>
  <c r="G238" i="5" a="1"/>
  <c r="AQ428" i="5" a="1"/>
  <c r="A574" i="5" a="1"/>
  <c r="AK457" i="5" a="1"/>
  <c r="G394" i="5" a="1"/>
  <c r="I288" i="5" a="1"/>
  <c r="N205" i="5" a="1"/>
  <c r="E263" i="5" a="1"/>
  <c r="A192" i="5" a="1"/>
  <c r="I401" i="5" a="1"/>
  <c r="AK608" i="5" a="1"/>
  <c r="N191" i="5" a="1"/>
  <c r="G488" i="5" a="1"/>
  <c r="AI96" i="5" a="1"/>
  <c r="AI123" i="5" a="1"/>
  <c r="J246" i="5" a="1"/>
  <c r="AQ385" i="5" a="1"/>
  <c r="F68" i="5" a="1"/>
  <c r="AN574" i="5" a="1"/>
  <c r="I196" i="5" a="1"/>
  <c r="X268" i="5" a="1"/>
  <c r="A88" i="5" a="1"/>
  <c r="J475" i="5" a="1"/>
  <c r="AK145" i="5" a="1"/>
  <c r="AN175" i="5" a="1"/>
  <c r="A91" i="5" a="1"/>
  <c r="E152" i="5" a="1"/>
  <c r="I157" i="5" a="1"/>
  <c r="A169" i="5" a="1"/>
  <c r="F338" i="5" a="1"/>
  <c r="E20" i="5" a="1"/>
  <c r="AI190" i="5" a="1"/>
  <c r="G505" i="5" a="1"/>
  <c r="O22" i="5" a="1"/>
  <c r="G312" i="5" a="1"/>
  <c r="I455" i="5" a="1"/>
  <c r="AG117" i="5" a="1"/>
  <c r="AN395" i="5" a="1"/>
  <c r="AJ328" i="5" a="1"/>
  <c r="X320" i="5" a="1"/>
  <c r="AH511" i="5" a="1"/>
  <c r="F22" i="5" a="1"/>
  <c r="AK570" i="5" a="1"/>
  <c r="I584" i="5" a="1"/>
  <c r="F242" i="5" a="1"/>
  <c r="I69" i="5" a="1"/>
  <c r="AN430" i="5" a="1"/>
  <c r="A150" i="5" a="1"/>
  <c r="AK352" i="5" a="1"/>
  <c r="AQ394" i="5" a="1"/>
  <c r="AQ62" i="5" a="1"/>
  <c r="E407" i="5" a="1"/>
  <c r="AN153" i="5" a="1"/>
  <c r="AN239" i="5" a="1"/>
  <c r="A275" i="5" a="1"/>
  <c r="G259" i="5" a="1"/>
  <c r="AJ214" i="5" a="1"/>
  <c r="N550" i="5" a="1"/>
  <c r="E611" i="5" a="1"/>
  <c r="G119" i="5" a="1"/>
  <c r="E256" i="5" a="1"/>
  <c r="G70" i="5" a="1"/>
  <c r="F471" i="5" a="1"/>
  <c r="J500" i="5" a="1"/>
  <c r="X174" i="5" a="1"/>
  <c r="AG502" i="5" a="1"/>
  <c r="G58" i="5" a="1"/>
  <c r="I384" i="5" a="1"/>
  <c r="AK201" i="5" a="1"/>
  <c r="O236" i="5" a="1"/>
  <c r="AQ349" i="5" a="1"/>
  <c r="E291" i="5" a="1"/>
  <c r="E399" i="5" a="1"/>
  <c r="O358" i="5" a="1"/>
  <c r="E241" i="5" a="1"/>
  <c r="AG508" i="5" a="1"/>
  <c r="G287" i="5" a="1"/>
  <c r="X51" i="5" a="1"/>
  <c r="AK236" i="5" a="1"/>
  <c r="AK158" i="5" a="1"/>
  <c r="AG127" i="5" a="1"/>
  <c r="E56" i="5" a="1"/>
  <c r="N204" i="5" a="1"/>
  <c r="O241" i="5" a="1"/>
  <c r="AQ15" i="5" a="1"/>
  <c r="F418" i="5" a="1"/>
  <c r="F463" i="5" a="1"/>
  <c r="AK46" i="5" a="1"/>
  <c r="A15" i="5" a="1"/>
  <c r="AH521" i="5" a="1"/>
  <c r="X225" i="5" a="1"/>
  <c r="AJ183" i="5" a="1"/>
  <c r="F409" i="5" a="1"/>
  <c r="AK125" i="5" a="1"/>
  <c r="AG386" i="5" a="1"/>
  <c r="AQ262" i="5" a="1"/>
  <c r="O201" i="5" a="1"/>
  <c r="AK381" i="5" a="1"/>
  <c r="X383" i="5" a="1"/>
  <c r="AG268" i="5" a="1"/>
  <c r="E144" i="5" a="1"/>
  <c r="A440" i="5" a="1"/>
  <c r="N461" i="5" a="1"/>
  <c r="AK405" i="5" a="1"/>
  <c r="AQ414" i="5" a="1"/>
  <c r="E172" i="5" a="1"/>
  <c r="X196" i="5" a="1"/>
  <c r="F69" i="5" a="1"/>
  <c r="E424" i="5" a="1"/>
  <c r="X256" i="5" a="1"/>
  <c r="AI610" i="5" a="1"/>
  <c r="AH541" i="5" a="1"/>
  <c r="N104" i="5" a="1"/>
  <c r="G349" i="5" a="1"/>
  <c r="AI450" i="5" a="1"/>
  <c r="I197" i="5" a="1"/>
  <c r="AN141" i="5" a="1"/>
  <c r="AI485" i="5" a="1"/>
  <c r="O463" i="5" a="1"/>
  <c r="G586" i="5" a="1"/>
  <c r="A125" i="5" a="1"/>
  <c r="AI216" i="5" a="1"/>
  <c r="AQ542" i="5" a="1"/>
  <c r="A301" i="5" a="1"/>
  <c r="A50" i="5" a="1"/>
  <c r="A531" i="5" a="1"/>
  <c r="E157" i="5" a="1"/>
  <c r="X472" i="5" a="1"/>
  <c r="F33" i="5" a="1"/>
  <c r="AQ43" i="5" a="1"/>
  <c r="O480" i="5" a="1"/>
  <c r="AN497" i="5" a="1"/>
  <c r="J398" i="5" a="1"/>
  <c r="AI522" i="5" a="1"/>
  <c r="AQ530" i="5" a="1"/>
  <c r="A32" i="5" a="1"/>
  <c r="A310" i="5" a="1"/>
  <c r="O458" i="5" a="1"/>
  <c r="AH560" i="5" a="1"/>
  <c r="E346" i="5" a="1"/>
  <c r="AG18" i="5" a="1"/>
  <c r="AK394" i="5" a="1"/>
  <c r="X604" i="5" a="1"/>
  <c r="A6" i="5" a="1"/>
  <c r="AI340" i="5" a="1"/>
  <c r="F159" i="5" a="1"/>
  <c r="G18" i="5" a="1"/>
  <c r="J304" i="5" a="1"/>
  <c r="AK144" i="5" a="1"/>
  <c r="AN44" i="5" a="1"/>
  <c r="X192" i="5" a="1"/>
  <c r="AH352" i="5" a="1"/>
  <c r="E235" i="5" a="1"/>
  <c r="AK233" i="5" a="1"/>
  <c r="E15" i="5" a="1"/>
  <c r="F346" i="5" a="1"/>
  <c r="AH587" i="5" a="1"/>
  <c r="A201" i="5" a="1"/>
  <c r="O541" i="5" a="1"/>
  <c r="AQ585" i="5" a="1"/>
  <c r="E435" i="5" a="1"/>
  <c r="A355" i="5" a="1"/>
  <c r="AG485" i="5" a="1"/>
  <c r="O418" i="5" a="1"/>
  <c r="A535" i="5" a="1"/>
  <c r="AG21" i="5" a="1"/>
  <c r="G264" i="5" a="1"/>
  <c r="X63" i="5" a="1"/>
  <c r="AJ464" i="5" a="1"/>
  <c r="X351" i="5" a="1"/>
  <c r="I175" i="5" a="1"/>
  <c r="AG138" i="5" a="1"/>
  <c r="E292" i="5" a="1"/>
  <c r="G22" i="5" a="1"/>
  <c r="AK82" i="5" a="1"/>
  <c r="I162" i="5" a="1"/>
  <c r="F435" i="5" a="1"/>
  <c r="J419" i="5" a="1"/>
  <c r="A75" i="5" a="1"/>
  <c r="E409" i="5" a="1"/>
  <c r="G368" i="5" a="1"/>
  <c r="F508" i="5" a="1"/>
  <c r="E529" i="5" a="1"/>
  <c r="AN486" i="5" a="1"/>
  <c r="G466" i="5" a="1"/>
  <c r="AQ448" i="5" a="1"/>
  <c r="I291" i="5" a="1"/>
  <c r="G167" i="5" a="1"/>
  <c r="E516" i="5" a="1"/>
  <c r="F446" i="5" a="1"/>
  <c r="G432" i="5" a="1"/>
  <c r="AK373" i="5" a="1"/>
  <c r="G343" i="5" a="1"/>
  <c r="E21" i="5" a="1"/>
  <c r="X358" i="5" a="1"/>
  <c r="I46" i="5" a="1"/>
  <c r="AG75" i="5" a="1"/>
  <c r="AN38" i="5" a="1"/>
  <c r="I387" i="5" a="1"/>
  <c r="AN200" i="5" a="1"/>
  <c r="AK347" i="5" a="1"/>
  <c r="AG28" i="5" a="1"/>
  <c r="G387" i="5" a="1"/>
  <c r="AG273" i="5" a="1"/>
  <c r="X130" i="5" a="1"/>
  <c r="A598" i="5" a="1"/>
  <c r="N121" i="5" a="1"/>
  <c r="AG611" i="5" a="1"/>
  <c r="AI326" i="5" a="1"/>
  <c r="AI585" i="5" a="1"/>
  <c r="AJ89" i="5" a="1"/>
  <c r="N334" i="5" a="1"/>
  <c r="AH542" i="5" a="1"/>
  <c r="A351" i="5" a="1"/>
  <c r="AN354" i="5" a="1"/>
  <c r="A244" i="5" a="1"/>
  <c r="AN522" i="5" a="1"/>
  <c r="J238" i="5" a="1"/>
  <c r="E590" i="5" a="1"/>
  <c r="I413" i="5" a="1"/>
  <c r="A500" i="5" a="1"/>
  <c r="AH525" i="5" a="1"/>
  <c r="O532" i="5" a="1"/>
  <c r="F493" i="5" a="1"/>
  <c r="AQ390" i="5" a="1"/>
  <c r="AK524" i="5" a="1"/>
  <c r="AQ197" i="5" a="1"/>
  <c r="E274" i="5" a="1"/>
  <c r="X164" i="5" a="1"/>
  <c r="AJ362" i="5" a="1"/>
  <c r="AI454" i="5" a="1"/>
  <c r="AK213" i="5" a="1"/>
  <c r="AG407" i="5" a="1"/>
  <c r="G248" i="5" a="1"/>
  <c r="AI460" i="5" a="1"/>
  <c r="F189" i="5" a="1"/>
  <c r="AQ179" i="5" a="1"/>
  <c r="X482" i="5" a="1"/>
  <c r="G299" i="5" a="1"/>
  <c r="X49" i="5" a="1"/>
  <c r="O131" i="5" a="1"/>
  <c r="O510" i="5" a="1"/>
  <c r="O583" i="5" a="1"/>
  <c r="AK168" i="5" a="1"/>
  <c r="AK271" i="5" a="1"/>
  <c r="AJ503" i="5" a="1"/>
  <c r="F10" i="5" a="1"/>
  <c r="X176" i="5" a="1"/>
  <c r="O365" i="5" a="1"/>
  <c r="F371" i="5" a="1"/>
  <c r="I269" i="5" a="1"/>
  <c r="A447" i="5" a="1"/>
  <c r="J576" i="5" a="1"/>
  <c r="AQ91" i="5" a="1"/>
  <c r="AK322" i="5" a="1"/>
  <c r="N113" i="5" a="1"/>
  <c r="AQ47" i="5" a="1"/>
  <c r="AN322" i="5" a="1"/>
  <c r="AN11" i="5" a="1"/>
  <c r="J340" i="5" a="1"/>
  <c r="G92" i="5" a="1"/>
  <c r="I132" i="5" a="1"/>
  <c r="AG582" i="5" a="1"/>
  <c r="AK160" i="5" a="1"/>
  <c r="AG112" i="5" a="1"/>
  <c r="J354" i="5" a="1"/>
  <c r="F404" i="5" a="1"/>
  <c r="E63" i="5" a="1"/>
  <c r="N125" i="5" a="1"/>
  <c r="AG173" i="5" a="1"/>
  <c r="F247" i="5" a="1"/>
  <c r="A103" i="5" a="1"/>
  <c r="I423" i="5" a="1"/>
  <c r="AG108" i="5" a="1"/>
  <c r="AQ54" i="5" a="1"/>
  <c r="F255" i="5" a="1"/>
  <c r="A181" i="5" a="1"/>
  <c r="A507" i="5" a="1"/>
  <c r="E384" i="5" a="1"/>
  <c r="AH578" i="5" a="1"/>
  <c r="X64" i="5" a="1"/>
  <c r="AI207" i="5" a="1"/>
  <c r="E540" i="5" a="1"/>
  <c r="A268" i="5" a="1"/>
  <c r="AK254" i="5" a="1"/>
  <c r="E345" i="5" a="1"/>
  <c r="AJ493" i="5" a="1"/>
  <c r="AQ202" i="5" a="1"/>
  <c r="F585" i="5" a="1"/>
  <c r="I225" i="5" a="1"/>
  <c r="F442" i="5" a="1"/>
  <c r="E100" i="5" a="1"/>
  <c r="AG511" i="5" a="1"/>
  <c r="J359" i="5" a="1"/>
  <c r="AG447" i="5" a="1"/>
  <c r="AQ117" i="5" a="1"/>
  <c r="G411" i="5" a="1"/>
  <c r="AQ48" i="5" a="1"/>
  <c r="A449" i="5" a="1"/>
  <c r="E109" i="5" a="1"/>
  <c r="AG286" i="5" a="1"/>
  <c r="O266" i="5" a="1"/>
  <c r="AN268" i="5" a="1"/>
  <c r="N357" i="5" a="1"/>
  <c r="AJ492" i="5" a="1"/>
  <c r="X241" i="5" a="1"/>
  <c r="AN437" i="5" a="1"/>
  <c r="A69" i="5" a="1"/>
  <c r="AN475" i="5" a="1"/>
  <c r="AJ585" i="5" a="1"/>
  <c r="AN81" i="5" a="1"/>
  <c r="AK117" i="5" a="1"/>
  <c r="G191" i="5" a="1"/>
  <c r="AQ315" i="5" a="1"/>
  <c r="AI461" i="5" a="1"/>
  <c r="J228" i="5" a="1"/>
  <c r="F315" i="5" a="1"/>
  <c r="AI575" i="5" a="1"/>
  <c r="A409" i="5" a="1"/>
  <c r="F6" i="5" a="1"/>
  <c r="I600" i="5" a="1"/>
  <c r="AI584" i="5" a="1"/>
  <c r="I198" i="5" a="1"/>
  <c r="AQ469" i="5" a="1"/>
  <c r="J487" i="5" a="1"/>
  <c r="A485" i="5" a="1"/>
  <c r="AG348" i="5" a="1"/>
  <c r="J283" i="5" a="1"/>
  <c r="AH601" i="5" a="1"/>
  <c r="X567" i="5" a="1"/>
  <c r="AN227" i="5" a="1"/>
  <c r="AK552" i="5" a="1"/>
  <c r="AG82" i="5" a="1"/>
  <c r="AN204" i="5" a="1"/>
  <c r="E518" i="5" a="1"/>
  <c r="O343" i="5" a="1"/>
  <c r="J290" i="5" a="1"/>
  <c r="I376" i="5" a="1"/>
  <c r="AK504" i="5" a="1"/>
  <c r="A198" i="5" a="1"/>
  <c r="AH181" i="5" a="1"/>
  <c r="AN68" i="5" a="1"/>
  <c r="AG216" i="5" a="1"/>
  <c r="AH474" i="5" a="1"/>
  <c r="AG556" i="5" a="1"/>
  <c r="AN582" i="5" a="1"/>
  <c r="I55" i="5" a="1"/>
  <c r="AJ521" i="5" a="1"/>
  <c r="F566" i="5" a="1"/>
  <c r="J331" i="5" a="1"/>
  <c r="E353" i="5" a="1"/>
  <c r="F207" i="5" a="1"/>
  <c r="X548" i="5" a="1"/>
  <c r="A186" i="5" a="1"/>
  <c r="N216" i="5" a="1"/>
  <c r="X238" i="5" a="1"/>
  <c r="E547" i="5" a="1"/>
  <c r="E605" i="5" a="1"/>
  <c r="X356" i="5" a="1"/>
  <c r="AN255" i="5" a="1"/>
  <c r="J377" i="5" a="1"/>
  <c r="X150" i="5" a="1"/>
  <c r="O416" i="5" a="1"/>
  <c r="AG427" i="5" a="1"/>
  <c r="AN446" i="5" a="1"/>
  <c r="X159" i="5" a="1"/>
  <c r="O30" i="5" a="1"/>
  <c r="X313" i="5" a="1"/>
  <c r="I341" i="5" a="1"/>
  <c r="AK520" i="5" a="1"/>
  <c r="X538" i="5" a="1"/>
  <c r="AN590" i="5" a="1"/>
  <c r="X588" i="5" a="1"/>
  <c r="F452" i="5" a="1"/>
  <c r="AG432" i="5" a="1"/>
  <c r="AQ51" i="5" a="1"/>
  <c r="AG186" i="5" a="1"/>
  <c r="AQ482" i="5" a="1"/>
  <c r="N561" i="5" a="1"/>
  <c r="G539" i="5" a="1"/>
  <c r="A11" i="5" a="1"/>
  <c r="X429" i="5" a="1"/>
  <c r="AG389" i="5" a="1"/>
  <c r="O452" i="5" a="1"/>
  <c r="AJ358" i="5" a="1"/>
  <c r="J353" i="5" a="1"/>
  <c r="A413" i="5" a="1"/>
  <c r="I393" i="5" a="1"/>
  <c r="I509" i="5" a="1"/>
  <c r="X134" i="5" a="1"/>
  <c r="E115" i="5" a="1"/>
  <c r="G172" i="5" a="1"/>
  <c r="A42" i="5" a="1"/>
  <c r="F233" i="5" a="1"/>
  <c r="AH98" i="5" a="1"/>
  <c r="G369" i="5" a="1"/>
  <c r="AK553" i="5" a="1"/>
  <c r="AQ88" i="5" a="1"/>
  <c r="A145" i="5" a="1"/>
  <c r="AG263" i="5" a="1"/>
  <c r="AH480" i="5" a="1"/>
  <c r="AI203" i="5" a="1"/>
  <c r="J232" i="5" a="1"/>
  <c r="AQ120" i="5" a="1"/>
  <c r="J372" i="5" a="1"/>
  <c r="A604" i="5" a="1"/>
  <c r="AH522" i="5" a="1"/>
  <c r="A601" i="5" a="1"/>
  <c r="X587" i="5" a="1"/>
  <c r="F474" i="5" a="1"/>
  <c r="A206" i="5" a="1"/>
  <c r="J445" i="5" a="1"/>
  <c r="I237" i="5" a="1"/>
  <c r="AH184" i="5" a="1"/>
  <c r="AQ151" i="5" a="1"/>
  <c r="I512" i="5" a="1"/>
  <c r="O287" i="5" a="1"/>
  <c r="AK3" i="5" a="1"/>
  <c r="A195" i="5" a="1"/>
  <c r="E497" i="5" a="1"/>
  <c r="AK210" i="5" a="1"/>
  <c r="X158" i="5" a="1"/>
  <c r="AI458" i="5" a="1"/>
  <c r="E493" i="5" a="1"/>
  <c r="A162" i="5" a="1"/>
  <c r="AI453" i="5" a="1"/>
  <c r="AI29" i="5" a="1"/>
  <c r="X565" i="5" a="1"/>
  <c r="AQ158" i="5" a="1"/>
  <c r="J271" i="5" a="1"/>
  <c r="E151" i="5" a="1"/>
  <c r="AK235" i="5" a="1"/>
  <c r="G53" i="5" a="1"/>
  <c r="F20" i="5" a="1"/>
  <c r="AI545" i="5" a="1"/>
  <c r="F498" i="5" a="1"/>
  <c r="F87" i="5" a="1"/>
  <c r="J314" i="5" a="1"/>
  <c r="I259" i="5" a="1"/>
  <c r="X325" i="5" a="1"/>
  <c r="X347" i="5" a="1"/>
  <c r="AG581" i="5" a="1"/>
  <c r="I85" i="5" a="1"/>
  <c r="AG248" i="5" a="1"/>
  <c r="F301" i="5" a="1"/>
  <c r="AG347" i="5" a="1"/>
  <c r="AJ600" i="5" a="1"/>
  <c r="E457" i="5" a="1"/>
  <c r="AH109" i="5" a="1"/>
  <c r="E302" i="5" a="1"/>
  <c r="X82" i="5" a="1"/>
  <c r="AI109" i="5" a="1"/>
  <c r="A364" i="5" a="1"/>
  <c r="A101" i="5" a="1"/>
  <c r="E328" i="5" a="1"/>
  <c r="J399" i="5" a="1"/>
  <c r="AK327" i="5" a="1"/>
  <c r="F134" i="5" a="1"/>
  <c r="I340" i="5" a="1"/>
  <c r="O487" i="5" a="1"/>
  <c r="I7" i="2" a="1"/>
  <c r="A294" i="5" a="1"/>
  <c r="G28" i="5" a="1"/>
  <c r="X128" i="5" a="1"/>
  <c r="AQ305" i="5" a="1"/>
  <c r="I476" i="5" a="1"/>
  <c r="N333" i="5" a="1"/>
  <c r="X4" i="5" a="1"/>
  <c r="AG560" i="5" a="1"/>
  <c r="AN425" i="5" a="1"/>
  <c r="F544" i="5" a="1"/>
  <c r="G118" i="5" a="1"/>
  <c r="J411" i="5" a="1"/>
  <c r="J497" i="5" a="1"/>
  <c r="O533" i="5" a="1"/>
  <c r="X3" i="5" a="1"/>
  <c r="X418" i="5" a="1"/>
  <c r="O20" i="5" a="1"/>
  <c r="N330" i="5" a="1"/>
  <c r="I425" i="5" a="1"/>
  <c r="AJ573" i="5" a="1"/>
  <c r="J222" i="5" a="1"/>
  <c r="AN340" i="5" a="1"/>
  <c r="AI181" i="5" a="1"/>
  <c r="AQ25" i="5" a="1"/>
  <c r="AK159" i="5" a="1"/>
  <c r="AH89" i="5" a="1"/>
  <c r="F543" i="5" a="1"/>
  <c r="AK514" i="5" a="1"/>
  <c r="AK425" i="5" a="1"/>
  <c r="AK597" i="5" a="1"/>
  <c r="AH37" i="5" a="1"/>
  <c r="G529" i="5" a="1"/>
  <c r="G29" i="5" a="1"/>
  <c r="G98" i="5" a="1"/>
  <c r="F479" i="5" a="1"/>
  <c r="E55" i="5" a="1"/>
  <c r="AG200" i="5" a="1"/>
  <c r="A25" i="5" a="1"/>
  <c r="AG188" i="5" a="1"/>
  <c r="E82" i="5" a="1"/>
  <c r="O127" i="5" a="1"/>
  <c r="G106" i="5" a="1"/>
  <c r="E260" i="5" a="1"/>
  <c r="AK61" i="5" a="1"/>
  <c r="AQ301" i="5" a="1"/>
  <c r="F470" i="5" a="1"/>
  <c r="AG564" i="5" a="1"/>
  <c r="O428" i="5" a="1"/>
  <c r="G12" i="5" a="1"/>
  <c r="AQ115" i="5" a="1"/>
  <c r="AN477" i="5" a="1"/>
  <c r="I179" i="5" a="1"/>
  <c r="AN213" i="5" a="1"/>
  <c r="F72" i="5" a="1"/>
  <c r="F145" i="5" a="1"/>
  <c r="X521" i="5" a="1"/>
  <c r="AN335" i="5" a="1"/>
  <c r="I205" i="5" a="1"/>
  <c r="G548" i="5" a="1"/>
  <c r="AN473" i="5" a="1"/>
  <c r="AG509" i="5" a="1"/>
  <c r="O179" i="5" a="1"/>
  <c r="AH200" i="5" a="1"/>
  <c r="AK157" i="5" a="1"/>
  <c r="A437" i="5" a="1"/>
  <c r="G484" i="5" a="1"/>
  <c r="G186" i="5" a="1"/>
  <c r="AI316" i="5" a="1"/>
  <c r="E124" i="5" a="1"/>
  <c r="AK301" i="5" a="1"/>
  <c r="I434" i="5" a="1"/>
  <c r="A18" i="5" a="1"/>
  <c r="O342" i="5" a="1"/>
  <c r="E515" i="5" a="1"/>
  <c r="AQ213" i="5" a="1"/>
  <c r="F246" i="5" a="1"/>
  <c r="F236" i="5" a="1"/>
  <c r="A337" i="5" a="1"/>
  <c r="E216" i="5" a="1"/>
  <c r="AN406" i="5" a="1"/>
  <c r="G382" i="5" a="1"/>
  <c r="AG453" i="5" a="1"/>
  <c r="G593" i="5" a="1"/>
  <c r="AG214" i="5" a="1"/>
  <c r="A5" i="3" a="1"/>
  <c r="AH604" i="5" a="1"/>
  <c r="AQ38" i="5" a="1"/>
  <c r="AI513" i="5" a="1"/>
  <c r="X354" i="5" a="1"/>
  <c r="AN220" i="5" a="1"/>
  <c r="N356" i="5" a="1"/>
  <c r="G478" i="5" a="1"/>
  <c r="AJ189" i="5" a="1"/>
  <c r="O276" i="5" a="1"/>
  <c r="E521" i="5" a="1"/>
  <c r="AN412" i="5" a="1"/>
  <c r="X365" i="5" a="1"/>
  <c r="AN192" i="5" a="1"/>
  <c r="F27" i="5" a="1"/>
  <c r="AH600" i="5" a="1"/>
  <c r="N189" i="5" a="1"/>
  <c r="AN589" i="5" a="1"/>
  <c r="AI25" i="5" a="1"/>
  <c r="G470" i="5" a="1"/>
  <c r="N32" i="5" a="1"/>
  <c r="AN490" i="5" a="1"/>
  <c r="AN184" i="5" a="1"/>
  <c r="O495" i="5" a="1"/>
  <c r="A280" i="5" a="1"/>
  <c r="I594" i="5" a="1"/>
  <c r="A541" i="5" a="1"/>
  <c r="G236" i="5" a="1"/>
  <c r="F554" i="5" a="1"/>
  <c r="X59" i="5" a="1"/>
  <c r="O466" i="5" a="1"/>
  <c r="E313" i="5" a="1"/>
  <c r="AI588" i="5" a="1"/>
  <c r="AH217" i="5" a="1"/>
  <c r="AI315" i="5" a="1"/>
  <c r="N560" i="5" a="1"/>
  <c r="I567" i="5" a="1"/>
  <c r="AI106" i="5" a="1"/>
  <c r="AK197" i="5" a="1"/>
  <c r="E218" i="5" a="1"/>
  <c r="AH588" i="5" a="1"/>
  <c r="AQ172" i="5" a="1"/>
  <c r="I511" i="5" a="1"/>
  <c r="F5" i="5" a="1"/>
  <c r="AJ471" i="5" a="1"/>
  <c r="N231" i="5" a="1"/>
  <c r="O375" i="5" a="1"/>
  <c r="AN308" i="5" a="1"/>
  <c r="E254" i="5" a="1"/>
  <c r="I436" i="5" a="1"/>
  <c r="AN231" i="5" a="1"/>
  <c r="AH323" i="5" a="1"/>
  <c r="AK262" i="5" a="1"/>
  <c r="F405" i="5" a="1"/>
  <c r="AG176" i="5" a="1"/>
  <c r="F153" i="5" a="1"/>
  <c r="AH513" i="5" a="1"/>
  <c r="A327" i="5" a="1"/>
  <c r="I590" i="5" a="1"/>
  <c r="X78" i="5" a="1"/>
  <c r="F3" i="3" a="1"/>
  <c r="N229" i="5" a="1"/>
  <c r="O520" i="5" a="1"/>
  <c r="E310" i="5" a="1"/>
  <c r="E264" i="5" a="1"/>
  <c r="O557" i="5" a="1"/>
  <c r="A299" i="5" a="1"/>
  <c r="X298" i="5" a="1"/>
  <c r="G464" i="5" a="1"/>
  <c r="AG210" i="5" a="1"/>
  <c r="I133" i="5" a="1"/>
  <c r="AK261" i="5" a="1"/>
  <c r="AG192" i="5" a="1"/>
  <c r="F383" i="5" a="1"/>
  <c r="A243" i="5" a="1"/>
  <c r="A180" i="5" a="1"/>
  <c r="X222" i="5" a="1"/>
  <c r="X16" i="5" a="1"/>
  <c r="J461" i="5" a="1"/>
  <c r="I554" i="5" a="1"/>
  <c r="AH202" i="5" a="1"/>
  <c r="AG597" i="5" a="1"/>
  <c r="E203" i="5" a="1"/>
  <c r="E340" i="5" a="1"/>
  <c r="AQ367" i="5" a="1"/>
  <c r="AG279" i="5" a="1"/>
  <c r="X603" i="5" a="1"/>
  <c r="G105" i="5" a="1"/>
  <c r="AJ193" i="5" a="1"/>
  <c r="O295" i="5" a="1"/>
  <c r="I589" i="5" a="1"/>
  <c r="X380" i="5" a="1"/>
  <c r="I153" i="5" a="1"/>
  <c r="F347" i="5" a="1"/>
  <c r="A187" i="5" a="1"/>
  <c r="A567" i="5" a="1"/>
  <c r="X470" i="5" a="1"/>
  <c r="AH526" i="5" a="1"/>
  <c r="A540" i="5" a="1"/>
  <c r="N93" i="5" a="1"/>
  <c r="AN260" i="5" a="1"/>
  <c r="F483" i="5" a="1"/>
  <c r="AH126" i="5" a="1"/>
  <c r="AK84" i="5" a="1"/>
  <c r="N567" i="5" a="1"/>
  <c r="AQ489" i="5" a="1"/>
  <c r="AK91" i="5" a="1"/>
  <c r="X511" i="5" a="1"/>
  <c r="I417" i="5" a="1"/>
  <c r="I286" i="5" a="1"/>
  <c r="G72" i="5" a="1"/>
  <c r="AJ555" i="5" a="1"/>
  <c r="G78" i="5" a="1"/>
  <c r="O182" i="5" a="1"/>
  <c r="AH481" i="5" a="1"/>
  <c r="G601" i="5" a="1"/>
  <c r="I75" i="5" a="1"/>
  <c r="AK35" i="5" a="1"/>
  <c r="E289" i="5" a="1"/>
  <c r="G566" i="5" a="1"/>
  <c r="G314" i="5" a="1"/>
  <c r="E314" i="5" a="1"/>
  <c r="E367" i="5" a="1"/>
  <c r="E309" i="5" a="1"/>
  <c r="AG179" i="5" a="1"/>
  <c r="G499" i="5" a="1"/>
  <c r="AN261" i="5" a="1"/>
  <c r="I17" i="5" a="1"/>
  <c r="J298" i="5" a="1"/>
  <c r="AG39" i="5" a="1"/>
  <c r="N34" i="5" a="1"/>
  <c r="X332" i="5" a="1"/>
  <c r="E116" i="5" a="1"/>
  <c r="X349" i="5" a="1"/>
  <c r="AK417" i="5" a="1"/>
  <c r="J392" i="5" a="1"/>
  <c r="G337" i="5" a="1"/>
  <c r="X155" i="5" a="1"/>
  <c r="O508" i="5" a="1"/>
  <c r="AQ412" i="5" a="1"/>
  <c r="N340" i="5" a="1"/>
  <c r="F218" i="5" a="1"/>
  <c r="J483" i="5" a="1"/>
  <c r="AJ133" i="5" a="1"/>
  <c r="J417" i="5" a="1"/>
  <c r="A284" i="5" a="1"/>
  <c r="I414" i="5" a="1"/>
  <c r="X34" i="5" a="1"/>
  <c r="E320" i="5" a="1"/>
  <c r="AQ529" i="5" a="1"/>
  <c r="F516" i="5" a="1"/>
  <c r="X372" i="5" a="1"/>
  <c r="F215" i="5" a="1"/>
  <c r="F227" i="5" a="1"/>
  <c r="A602" i="5" a="1"/>
  <c r="AN168" i="5" a="1"/>
  <c r="AI497" i="5" a="1"/>
  <c r="AQ24" i="5" a="1"/>
  <c r="O288" i="5" a="1"/>
  <c r="AN53" i="5" a="1"/>
  <c r="I216" i="5" a="1"/>
  <c r="G246" i="5" a="1"/>
  <c r="AJ127" i="5" a="1"/>
  <c r="F186" i="5" a="1"/>
  <c r="X405" i="5" a="1"/>
  <c r="AQ346" i="5" a="1"/>
  <c r="X228" i="5" a="1"/>
  <c r="AG15" i="5" a="1"/>
  <c r="AI486" i="5" a="1"/>
  <c r="AN397" i="5" a="1"/>
  <c r="AK465" i="5" a="1"/>
  <c r="I316" i="5" a="1"/>
  <c r="F182" i="5" a="1"/>
  <c r="AK216" i="5" a="1"/>
  <c r="X242" i="5" a="1"/>
  <c r="AH536" i="5" a="1"/>
  <c r="AG270" i="5" a="1"/>
  <c r="I56" i="5" a="1"/>
  <c r="AK605" i="5" a="1"/>
  <c r="A340" i="5" a="1"/>
  <c r="G180" i="5" a="1"/>
  <c r="O408" i="5" a="1"/>
  <c r="AN544" i="5" a="1"/>
  <c r="AI136" i="5" a="1"/>
  <c r="N478" i="5" a="1"/>
  <c r="G602" i="5" a="1"/>
  <c r="N569" i="5" a="1"/>
  <c r="A585" i="5" a="1"/>
  <c r="AG182" i="5" a="1"/>
  <c r="F337" i="5" a="1"/>
  <c r="F212" i="5" a="1"/>
  <c r="AI324" i="5" a="1"/>
  <c r="AN187" i="5" a="1"/>
  <c r="E167" i="5" a="1"/>
  <c r="AK109" i="5" a="1"/>
  <c r="AJ90" i="5" a="1"/>
  <c r="AH451" i="5" a="1"/>
  <c r="E273" i="5" a="1"/>
  <c r="AN358" i="5" a="1"/>
  <c r="AJ179" i="5" a="1"/>
  <c r="F269" i="5" a="1"/>
  <c r="I532" i="5" a="1"/>
  <c r="AQ594" i="5" a="1"/>
  <c r="I582" i="5" a="1"/>
  <c r="X528" i="5" a="1"/>
  <c r="E522" i="5" a="1"/>
  <c r="AQ588" i="5" a="1"/>
  <c r="J244" i="5" a="1"/>
  <c r="AH593" i="5" a="1"/>
  <c r="AJ532" i="5" a="1"/>
  <c r="X605" i="5" a="1"/>
  <c r="AJ113" i="5" a="1"/>
  <c r="E6" i="5" a="1"/>
  <c r="AI133" i="5" a="1"/>
  <c r="AH553" i="5" a="1"/>
  <c r="F14" i="5" a="1"/>
  <c r="X243" i="5" a="1"/>
  <c r="A4" i="3" a="1"/>
  <c r="F62" i="5" a="1"/>
  <c r="X211" i="5" a="1"/>
  <c r="AG224" i="5" a="1"/>
  <c r="AQ153" i="5" a="1"/>
  <c r="AG405" i="5" a="1"/>
  <c r="E213" i="5" a="1"/>
  <c r="I226" i="5" a="1"/>
  <c r="O190" i="5" a="1"/>
  <c r="E462" i="5" a="1"/>
  <c r="AQ92" i="5" a="1"/>
  <c r="AJ551" i="5" a="1"/>
  <c r="AK398" i="5" a="1"/>
  <c r="AN274" i="5" a="1"/>
  <c r="N94" i="5" a="1"/>
  <c r="AG572" i="5" a="1"/>
  <c r="AG475" i="5" a="1"/>
  <c r="X30" i="5" a="1"/>
  <c r="AQ403" i="5" a="1"/>
  <c r="AK371" i="5" a="1"/>
  <c r="I140" i="5" a="1"/>
  <c r="O238" i="5" a="1"/>
  <c r="F266" i="5" a="1"/>
  <c r="AI119" i="5" a="1"/>
  <c r="J338" i="5" a="1"/>
  <c r="O42" i="5" a="1"/>
  <c r="G182" i="5" a="1"/>
  <c r="AG137" i="5" a="1"/>
  <c r="I161" i="5" a="1"/>
  <c r="E293" i="5" a="1"/>
  <c r="AQ302" i="5" a="1"/>
  <c r="I31" i="5" a="1"/>
  <c r="A64" i="5" a="1"/>
  <c r="X414" i="5" a="1"/>
  <c r="N576" i="5" a="1"/>
  <c r="G429" i="5" a="1"/>
  <c r="I292" i="5" a="1"/>
  <c r="AN464" i="5" a="1"/>
  <c r="A498" i="5" a="1"/>
  <c r="E430" i="5" a="1"/>
  <c r="AI129" i="5" a="1"/>
  <c r="I431" i="5" a="1"/>
  <c r="F453" i="5" a="1"/>
  <c r="I540" i="5" a="1"/>
  <c r="AN214" i="5" a="1"/>
  <c r="AQ491" i="5" a="1"/>
  <c r="X291" i="5" a="1"/>
  <c r="G288" i="5" a="1"/>
  <c r="AG51" i="5" a="1"/>
  <c r="G551" i="5" a="1"/>
  <c r="AH528" i="5" a="1"/>
  <c r="A286" i="5" a="1"/>
  <c r="J349" i="5" a="1"/>
  <c r="AH595" i="5" a="1"/>
  <c r="X582" i="5" a="1"/>
  <c r="AK302" i="5" a="1"/>
  <c r="F232" i="5" a="1"/>
  <c r="G370" i="5" a="1"/>
  <c r="AK150" i="5" a="1"/>
  <c r="AG416" i="5" a="1"/>
  <c r="G155" i="5" a="1"/>
  <c r="AJ181" i="5" a="1"/>
  <c r="O103" i="5" a="1"/>
  <c r="I3" i="5" a="1"/>
  <c r="J351" i="5" a="1"/>
  <c r="X559" i="5" a="1"/>
  <c r="AQ490" i="5" a="1"/>
  <c r="AN507" i="5" a="1"/>
  <c r="X281" i="5" a="1"/>
  <c r="AK243" i="5" a="1"/>
  <c r="AG491" i="5" a="1"/>
  <c r="F268" i="5" a="1"/>
  <c r="I404" i="5" a="1"/>
  <c r="G576" i="5" a="1"/>
  <c r="AG489" i="5" a="1"/>
  <c r="O23" i="5" a="1"/>
  <c r="AK594" i="5" a="1"/>
  <c r="AN435" i="5" a="1"/>
  <c r="AJ37" i="5" a="1"/>
  <c r="AJ335" i="5" a="1"/>
  <c r="X360" i="5" a="1"/>
  <c r="I281" i="5" a="1"/>
  <c r="I232" i="5" a="1"/>
  <c r="J376" i="5" a="1"/>
  <c r="F94" i="5" a="1"/>
  <c r="AG338" i="5" a="1"/>
  <c r="F2" i="3" a="1"/>
  <c r="AI19" i="5" a="1"/>
  <c r="A445" i="5" a="1"/>
  <c r="F287" i="5" a="1"/>
  <c r="A322" i="5" a="1"/>
  <c r="AQ224" i="5" a="1"/>
  <c r="F438" i="5" a="1"/>
  <c r="J330" i="5" a="1"/>
  <c r="AG414" i="5" a="1"/>
  <c r="F440" i="5" a="1"/>
  <c r="AQ477" i="5" a="1"/>
  <c r="F394" i="5" a="1"/>
  <c r="AH82" i="5" a="1"/>
  <c r="AJ562" i="5" a="1"/>
  <c r="G109" i="5" a="1"/>
  <c r="G421" i="5" a="1"/>
  <c r="I419" i="5" a="1"/>
  <c r="G564" i="5" a="1"/>
  <c r="AI204" i="5" a="1"/>
  <c r="AH547" i="5" a="1"/>
  <c r="X324" i="5" a="1"/>
  <c r="AH539" i="5" a="1"/>
  <c r="N202" i="5" a="1"/>
  <c r="O609" i="5" a="1"/>
  <c r="AH11" i="5" a="1"/>
  <c r="A105" i="5" a="1"/>
  <c r="I42" i="5" a="1"/>
  <c r="AJ13" i="5" a="1"/>
  <c r="AJ365" i="5" a="1"/>
  <c r="AN8" i="5" a="1"/>
  <c r="G241" i="5" a="1"/>
  <c r="AH565" i="5" a="1"/>
  <c r="AN409" i="5" a="1"/>
  <c r="G598" i="5" a="1"/>
  <c r="AH205" i="5" a="1"/>
  <c r="AQ11" i="5" a="1"/>
  <c r="AQ169" i="5" a="1"/>
  <c r="O526" i="5" a="1"/>
  <c r="AH110" i="5" a="1"/>
  <c r="A27" i="5" a="1"/>
  <c r="AG536" i="5" a="1"/>
  <c r="X464" i="5" a="1"/>
  <c r="AK415" i="5" a="1"/>
  <c r="AQ26" i="5" a="1"/>
  <c r="F407" i="5" a="1"/>
  <c r="E501" i="5" a="1"/>
  <c r="AQ399" i="5" a="1"/>
  <c r="AK522" i="5" a="1"/>
  <c r="I22" i="5" a="1"/>
  <c r="A548" i="5" a="1"/>
  <c r="AQ141" i="5" a="1"/>
  <c r="O68" i="5" a="1"/>
  <c r="AN427" i="5" a="1"/>
  <c r="AN177" i="5" a="1"/>
  <c r="AH482" i="5" a="1"/>
  <c r="I188" i="5" a="1"/>
  <c r="AG98" i="5" a="1"/>
  <c r="A95" i="5" a="1"/>
  <c r="I58" i="5" a="1"/>
  <c r="X593" i="5" a="1"/>
  <c r="AN568" i="5" a="1"/>
  <c r="AG420" i="5" a="1"/>
  <c r="N342" i="5" a="1"/>
  <c r="O524" i="5" a="1"/>
  <c r="A139" i="5" a="1"/>
  <c r="A174" i="5" a="1"/>
  <c r="G83" i="5" a="1"/>
  <c r="X503" i="5" a="1"/>
  <c r="X435" i="5" a="1"/>
  <c r="AG361" i="5" a="1"/>
  <c r="X524" i="5" a="1"/>
  <c r="AI85" i="5" a="1"/>
  <c r="AN67" i="5" a="1"/>
  <c r="AI212" i="5" a="1"/>
  <c r="O132" i="5" a="1"/>
  <c r="AN595" i="5" a="1"/>
  <c r="X574" i="5" a="1"/>
  <c r="A349" i="5" a="1"/>
  <c r="X331" i="5" a="1"/>
  <c r="AN494" i="5" a="1"/>
  <c r="AN527" i="5" a="1"/>
  <c r="AQ537" i="5" a="1"/>
  <c r="AQ525" i="5" a="1"/>
  <c r="E401" i="5" a="1"/>
  <c r="E439" i="5" a="1"/>
  <c r="AH573" i="5" a="1"/>
  <c r="F282" i="5" a="1"/>
  <c r="AN237" i="5" a="1"/>
  <c r="G607" i="5" a="1"/>
  <c r="J473" i="5" a="1"/>
  <c r="O187" i="5" a="1"/>
  <c r="AG588" i="5" a="1"/>
  <c r="AK477" i="5" a="1"/>
  <c r="AQ475" i="5" a="1"/>
  <c r="E170" i="5" a="1"/>
  <c r="F155" i="5" a="1"/>
  <c r="I240" i="5" a="1"/>
  <c r="AH18" i="5" a="1"/>
  <c r="AQ422" i="5" a="1"/>
  <c r="G3" i="5" a="1"/>
  <c r="G359" i="5" a="1"/>
  <c r="F225" i="5" a="1"/>
  <c r="AH188" i="5" a="1"/>
  <c r="A44" i="5" a="1"/>
  <c r="AH190" i="5" a="1"/>
  <c r="E183" i="5" a="1"/>
  <c r="I47" i="5" a="1"/>
  <c r="O490" i="5" a="1"/>
  <c r="F60" i="5" a="1"/>
  <c r="A291" i="5" a="1"/>
  <c r="AQ281" i="5" a="1"/>
  <c r="O102" i="5" a="1"/>
  <c r="F579" i="5" a="1"/>
  <c r="AJ334" i="5" a="1"/>
  <c r="AQ32" i="5" a="1"/>
  <c r="AN418" i="5" a="1"/>
  <c r="AK329" i="5" a="1"/>
  <c r="AG11" i="5" a="1"/>
  <c r="J581" i="5" a="1"/>
  <c r="AQ300" i="5" a="1"/>
  <c r="J603" i="5" a="1"/>
  <c r="F396" i="5" a="1"/>
  <c r="AH185" i="5" a="1"/>
  <c r="AQ451" i="5" a="1"/>
  <c r="N117" i="5" a="1"/>
  <c r="F133" i="5" a="1"/>
  <c r="AK601" i="5" a="1"/>
  <c r="I93" i="5" a="1"/>
  <c r="G44" i="5" a="1"/>
  <c r="AG165" i="5" a="1"/>
  <c r="E463" i="5" a="1"/>
  <c r="I246" i="5" a="1"/>
  <c r="I142" i="5" a="1"/>
  <c r="G25" i="5" a="1"/>
  <c r="AN350" i="5" a="1"/>
  <c r="X303" i="5" a="1"/>
  <c r="F8" i="5" a="1"/>
  <c r="A533" i="5" a="1"/>
  <c r="AK181" i="5" a="1"/>
  <c r="AQ557" i="5" a="1"/>
  <c r="X595" i="5" a="1"/>
  <c r="I378" i="5" a="1"/>
  <c r="AQ209" i="5" a="1"/>
  <c r="E243" i="5" a="1"/>
  <c r="O219" i="5" a="1"/>
  <c r="AQ36" i="5" a="1"/>
  <c r="AQ65" i="5" a="1"/>
  <c r="AK133" i="5" a="1"/>
  <c r="AK127" i="5" a="1"/>
  <c r="E58" i="5" a="1"/>
  <c r="AN246" i="5" a="1"/>
  <c r="I502" i="5" a="1"/>
  <c r="E77" i="5" a="1"/>
  <c r="A566" i="5" a="1"/>
  <c r="A375" i="5" a="1"/>
  <c r="I264" i="5" a="1"/>
  <c r="AN445" i="5" a="1"/>
  <c r="AI491" i="5" a="1"/>
  <c r="AJ523" i="5" a="1"/>
  <c r="AG482" i="5" a="1"/>
  <c r="AN84" i="5" a="1"/>
  <c r="X140" i="5" a="1"/>
  <c r="AN330" i="5" a="1"/>
  <c r="AK183" i="5" a="1"/>
  <c r="F54" i="5" a="1"/>
  <c r="AQ311" i="5" a="1"/>
  <c r="AQ559" i="5" a="1"/>
  <c r="E586" i="5" a="1"/>
  <c r="AN514" i="5" a="1"/>
  <c r="F530" i="5" a="1"/>
  <c r="A248" i="5" a="1"/>
  <c r="I355" i="5" a="1"/>
  <c r="F15" i="5" a="1"/>
  <c r="G219" i="5" a="1"/>
  <c r="AN283" i="5" a="1"/>
  <c r="AQ252" i="5" a="1"/>
  <c r="E524" i="5" a="1"/>
  <c r="AN183" i="5" a="1"/>
  <c r="A221" i="5" a="1"/>
  <c r="E90" i="5" a="1"/>
  <c r="I89" i="5" a="1"/>
  <c r="AG50" i="5" a="1"/>
  <c r="AG60" i="5" a="1"/>
  <c r="AH503" i="5" a="1"/>
  <c r="AN314" i="5" a="1"/>
  <c r="AQ83" i="5" a="1"/>
  <c r="AJ28" i="5" a="1"/>
  <c r="A594" i="5" a="1"/>
  <c r="AK565" i="5" a="1"/>
  <c r="AQ383" i="5" a="1"/>
  <c r="I8" i="5" a="1"/>
  <c r="AQ107" i="5" a="1"/>
  <c r="AI114" i="5" a="1"/>
  <c r="G280" i="5" a="1"/>
  <c r="O309" i="5" a="1"/>
  <c r="G39" i="5" a="1"/>
  <c r="G23" i="5" a="1"/>
  <c r="AH131" i="5" a="1"/>
  <c r="A317" i="5" a="1"/>
  <c r="AG236" i="5" a="1"/>
  <c r="AQ438" i="5" a="1"/>
  <c r="O597" i="5" a="1"/>
  <c r="AK7" i="5" a="1"/>
  <c r="A134" i="5" a="1"/>
  <c r="F44" i="5" a="1"/>
  <c r="J601" i="5" a="1"/>
  <c r="E285" i="5" a="1"/>
  <c r="AQ109" i="5" a="1"/>
  <c r="AI98" i="5" a="1"/>
  <c r="AG434" i="5" a="1"/>
  <c r="A3" i="5" a="1"/>
  <c r="O395" i="5" a="1"/>
  <c r="AK11" i="5" a="1"/>
  <c r="F306" i="5" a="1"/>
  <c r="AG437" i="5" a="1"/>
  <c r="AI601" i="5" a="1"/>
  <c r="G513" i="5" a="1"/>
  <c r="O430" i="5" a="1"/>
  <c r="AK69" i="5" a="1"/>
  <c r="AK323" i="5" a="1"/>
  <c r="AQ319" i="5" a="1"/>
  <c r="J348" i="5" a="1"/>
  <c r="AG114" i="5" a="1"/>
  <c r="X267" i="5" a="1"/>
  <c r="I236" i="5" a="1"/>
  <c r="AQ509" i="5" a="1"/>
  <c r="AK508" i="5" a="1"/>
  <c r="G36" i="5" a="1"/>
  <c r="AG274" i="5" a="1"/>
  <c r="AH36" i="5" a="1"/>
  <c r="I71" i="5" a="1"/>
  <c r="G451" i="5" a="1"/>
  <c r="AG148" i="5" a="1"/>
  <c r="J339" i="5" a="1"/>
  <c r="N16" i="5" a="1"/>
  <c r="AJ461" i="5" a="1"/>
  <c r="X305" i="5" a="1"/>
  <c r="G99" i="5" a="1"/>
  <c r="A81" i="5" a="1"/>
  <c r="AG601" i="5" a="1"/>
  <c r="AN288" i="5" a="1"/>
  <c r="AH459" i="5" a="1"/>
  <c r="J493" i="5" a="1"/>
  <c r="G455" i="5" a="1"/>
  <c r="A163" i="5" a="1"/>
  <c r="X600" i="5" a="1"/>
  <c r="X522" i="5" a="1"/>
  <c r="AN398" i="5" a="1"/>
  <c r="X263" i="5" a="1"/>
  <c r="AQ241" i="5" a="1"/>
  <c r="E22" i="5" a="1"/>
  <c r="AQ14" i="5" a="1"/>
  <c r="N549" i="5" a="1"/>
  <c r="X99" i="5" a="1"/>
  <c r="F200" i="5" a="1"/>
  <c r="AG349" i="5" a="1"/>
  <c r="AI82" i="5" a="1"/>
  <c r="A170" i="5" a="1"/>
  <c r="O509" i="5" a="1"/>
  <c r="AQ105" i="5" a="1"/>
  <c r="J407" i="5" a="1"/>
  <c r="AN356" i="5" a="1"/>
  <c r="E546" i="5" a="1"/>
  <c r="O216" i="5" a="1"/>
  <c r="I443" i="5" a="1"/>
  <c r="AH206" i="5" a="1"/>
  <c r="O157" i="5" a="1"/>
  <c r="AN344" i="5" a="1"/>
  <c r="J258" i="5" a="1"/>
  <c r="F531" i="5" a="1"/>
  <c r="I207" i="5" a="1"/>
  <c r="AG298" i="5" a="1"/>
  <c r="I176" i="5" a="1"/>
  <c r="AG369" i="5" a="1"/>
  <c r="AQ609" i="5" a="1"/>
  <c r="J490" i="5" a="1"/>
  <c r="I254" i="5" a="1"/>
  <c r="I268" i="5" a="1"/>
  <c r="G297" i="5" a="1"/>
  <c r="AG444" i="5" a="1"/>
  <c r="X299" i="5" a="1"/>
  <c r="G60" i="5" a="1"/>
  <c r="AH178" i="5" a="1"/>
  <c r="AQ342" i="5" a="1"/>
  <c r="AK99" i="5" a="1"/>
  <c r="J543" i="5" a="1"/>
  <c r="N469" i="5" a="1"/>
  <c r="X120" i="5" a="1"/>
  <c r="N463" i="5" a="1"/>
  <c r="G38" i="5" a="1"/>
  <c r="AG396" i="5" a="1"/>
  <c r="A432" i="5" a="1"/>
  <c r="X205" i="5" a="1"/>
  <c r="I307" i="5" a="1"/>
  <c r="O468" i="5" a="1"/>
  <c r="AQ35" i="5" a="1"/>
  <c r="AG102" i="5" a="1"/>
  <c r="E87" i="5" a="1"/>
  <c r="G304" i="5" a="1"/>
  <c r="AG543" i="5" a="1"/>
  <c r="J384" i="5" a="1"/>
  <c r="E105" i="5" a="1"/>
  <c r="A419" i="5" a="1"/>
  <c r="F194" i="5" a="1"/>
  <c r="O188" i="5" a="1"/>
  <c r="AQ589" i="5" a="1"/>
  <c r="AG455" i="5" a="1"/>
  <c r="AI194" i="5" a="1"/>
  <c r="E477" i="5" a="1"/>
  <c r="AQ586" i="5" a="1"/>
  <c r="G472" i="5" a="1"/>
  <c r="A342" i="5" a="1"/>
  <c r="O126" i="5" a="1"/>
  <c r="J179" i="5" a="1"/>
  <c r="I193" i="5" a="1"/>
  <c r="G523" i="5" a="1"/>
  <c r="O538" i="5" a="1"/>
  <c r="AQ576" i="5" a="1"/>
  <c r="A2" i="3" a="1"/>
  <c r="AJ463" i="5" a="1"/>
  <c r="AH230" i="5" a="1"/>
  <c r="AG83" i="5" a="1"/>
  <c r="G276" i="5" a="1"/>
  <c r="I333" i="5" a="1"/>
  <c r="X181" i="5" a="1"/>
  <c r="F573" i="5" a="1"/>
  <c r="AI208" i="5" a="1"/>
  <c r="F235" i="5" a="1"/>
  <c r="O417" i="5" a="1"/>
  <c r="O436" i="5" a="1"/>
  <c r="AJ18" i="5" a="1"/>
  <c r="J524" i="5" a="1"/>
  <c r="F111" i="5" a="1"/>
  <c r="X83" i="5" a="1"/>
  <c r="E207" i="5" a="1"/>
  <c r="I177" i="5" a="1"/>
  <c r="F178" i="5" a="1"/>
  <c r="G492" i="5" a="1"/>
  <c r="X80" i="5" a="1"/>
  <c r="AH368" i="5" a="1"/>
  <c r="F363" i="5" a="1"/>
  <c r="E41" i="5" a="1"/>
  <c r="X387" i="5" a="1"/>
  <c r="I11" i="5" a="1"/>
  <c r="AJ134" i="5" a="1"/>
  <c r="AN552" i="5" a="1"/>
  <c r="A208" i="5" a="1"/>
  <c r="I199" i="5" a="1"/>
  <c r="X334" i="5" a="1"/>
  <c r="N12" i="5" a="1"/>
  <c r="AK40" i="5" a="1"/>
  <c r="O229" i="5" a="1"/>
  <c r="AK256" i="5" a="1"/>
  <c r="E474" i="5" a="1"/>
  <c r="X391" i="5" a="1"/>
  <c r="AK316" i="5" a="1"/>
  <c r="AQ336" i="5" a="1"/>
  <c r="AQ330" i="5" a="1"/>
  <c r="AI523" i="5" a="1"/>
  <c r="F349" i="5" a="1"/>
  <c r="AN583" i="5" a="1"/>
  <c r="X204" i="5" a="1"/>
  <c r="D5" i="3" a="1"/>
  <c r="E434" i="5" a="1"/>
  <c r="I346" i="5" a="1"/>
  <c r="AQ84" i="5" a="1"/>
  <c r="N565" i="5" a="1"/>
  <c r="I174" i="5" a="1"/>
  <c r="G487" i="5" a="1"/>
  <c r="AK497" i="5" a="1"/>
  <c r="N328" i="5" a="1"/>
  <c r="X545" i="5" a="1"/>
  <c r="AI334" i="5" a="1"/>
  <c r="AQ258" i="5" a="1"/>
  <c r="AN282" i="5" a="1"/>
  <c r="AK260" i="5" a="1"/>
  <c r="AN33" i="5" a="1"/>
  <c r="AK456" i="5" a="1"/>
  <c r="AQ103" i="5" a="1"/>
  <c r="G352" i="5" a="1"/>
  <c r="I327" i="5" a="1"/>
  <c r="AN528" i="5" a="1"/>
  <c r="G385" i="5" a="1"/>
  <c r="X61" i="5" a="1"/>
  <c r="AQ584" i="5" a="1"/>
  <c r="AK572" i="5" a="1"/>
  <c r="G515" i="5" a="1"/>
  <c r="AQ242" i="5" a="1"/>
  <c r="E381" i="5" a="1"/>
  <c r="N483" i="5" a="1"/>
  <c r="G378" i="5" a="1"/>
  <c r="AG232" i="5" a="1"/>
  <c r="A391" i="5" a="1"/>
  <c r="X348" i="5" a="1"/>
  <c r="E510" i="5" a="1"/>
  <c r="AI15" i="5" a="1"/>
  <c r="I358" i="5" a="1"/>
  <c r="G606" i="5" a="1"/>
  <c r="I604" i="5" a="1"/>
  <c r="A137" i="5" a="1"/>
  <c r="AN144" i="5" a="1"/>
  <c r="G558" i="5" a="1"/>
  <c r="AK74" i="5" a="1"/>
  <c r="X496" i="5" a="1"/>
  <c r="F80" i="5" a="1"/>
  <c r="AQ592" i="5" a="1"/>
  <c r="J249" i="5" a="1"/>
  <c r="E160" i="5" a="1"/>
  <c r="AK346" i="5" a="1"/>
  <c r="AI493" i="5" a="1"/>
  <c r="AH12" i="5" a="1"/>
  <c r="X175" i="5" a="1"/>
  <c r="X553" i="5" a="1"/>
  <c r="I525" i="5" a="1"/>
  <c r="AH27" i="5" a="1"/>
  <c r="J199" i="5" a="1"/>
  <c r="I339" i="5" a="1"/>
  <c r="N21" i="5" a="1"/>
  <c r="AN371" i="5" a="1"/>
  <c r="AK325" i="5" a="1"/>
  <c r="AK268" i="5" a="1"/>
  <c r="I189" i="5" a="1"/>
  <c r="AQ571" i="5" a="1"/>
  <c r="AI476" i="5" a="1"/>
  <c r="N472" i="5" a="1"/>
  <c r="AG507" i="5" a="1"/>
  <c r="A609" i="5" a="1"/>
  <c r="G171" i="5" a="1"/>
  <c r="F199" i="5" a="1"/>
  <c r="AQ563" i="5" a="1"/>
  <c r="F398" i="5" a="1"/>
  <c r="I201" i="5" a="1"/>
  <c r="O146" i="5" a="1"/>
  <c r="AQ290" i="5" a="1"/>
  <c r="AG69" i="5" a="1"/>
  <c r="AN205" i="5" a="1"/>
  <c r="AQ565" i="5" a="1"/>
  <c r="G605" i="5" a="1"/>
  <c r="F166" i="5" a="1"/>
  <c r="AJ351" i="5" a="1"/>
  <c r="X206" i="5" a="1"/>
  <c r="N200" i="5" a="1"/>
  <c r="AK424" i="5" a="1"/>
  <c r="AI481" i="5" a="1"/>
  <c r="O571" i="5" a="1"/>
  <c r="X135" i="5" a="1"/>
  <c r="A33" i="5" a="1"/>
  <c r="G428" i="5" a="1"/>
  <c r="AK431" i="5" a="1"/>
  <c r="AN367" i="5" a="1"/>
  <c r="AG35" i="5" a="1"/>
  <c r="I169" i="5" a="1"/>
  <c r="G43" i="5" a="1"/>
  <c r="AI508" i="5" a="1"/>
  <c r="AN351" i="5" a="1"/>
  <c r="X201" i="5" a="1"/>
  <c r="G425" i="5" a="1"/>
  <c r="F201" i="5" a="1"/>
  <c r="AG550" i="5" a="1"/>
  <c r="AK153" i="5" a="1"/>
  <c r="AQ389" i="5" a="1"/>
  <c r="F423" i="5" a="1"/>
  <c r="AH341" i="5" a="1"/>
  <c r="J197" i="5" a="1"/>
  <c r="AK70" i="5" a="1"/>
  <c r="J393" i="5" a="1"/>
  <c r="N217" i="5" a="1"/>
  <c r="I50" i="5" a="1"/>
  <c r="X272" i="5" a="1"/>
  <c r="O41" i="5" a="1"/>
  <c r="AI134" i="5" a="1"/>
  <c r="F599" i="5" a="1"/>
  <c r="J264" i="5" a="1"/>
  <c r="J260" i="5" a="1"/>
  <c r="A204" i="5" a="1"/>
  <c r="X424" i="5" a="1"/>
  <c r="I26" i="5" a="1"/>
  <c r="J302" i="5" a="1"/>
  <c r="X426" i="5" a="1"/>
  <c r="AG74" i="5" a="1"/>
  <c r="AQ6" i="5" a="1"/>
  <c r="O390" i="5" a="1"/>
  <c r="AI356" i="5" a="1"/>
  <c r="AQ493" i="5" a="1"/>
  <c r="X167" i="5" a="1"/>
  <c r="AK295" i="5" a="1"/>
  <c r="AN102" i="5" a="1"/>
  <c r="E362" i="5" a="1"/>
  <c r="AQ250" i="5" a="1"/>
  <c r="AJ584" i="5" a="1"/>
  <c r="AK416" i="5" a="1"/>
  <c r="J472" i="5" a="1"/>
  <c r="AK600" i="5" a="1"/>
  <c r="AQ310" i="5" a="1"/>
  <c r="I33" i="5" a="1"/>
  <c r="AJ182" i="5" a="1"/>
  <c r="AG376" i="5" a="1"/>
  <c r="AQ246" i="5" a="1"/>
  <c r="AG70" i="5" a="1"/>
  <c r="J433" i="5" a="1"/>
  <c r="AQ423" i="5" a="1"/>
  <c r="AI32" i="5" a="1"/>
  <c r="AQ599" i="5" a="1"/>
  <c r="G583" i="5" a="1"/>
  <c r="G292" i="5" a="1"/>
  <c r="J200" i="5" a="1"/>
  <c r="AG71" i="5" a="1"/>
  <c r="AI198" i="5" a="1"/>
  <c r="AG44" i="5" a="1"/>
  <c r="AN69" i="5" a="1"/>
  <c r="J533" i="5" a="1"/>
  <c r="N349" i="5" a="1"/>
  <c r="AK123" i="5" a="1"/>
  <c r="AN572" i="5" a="1"/>
  <c r="A608" i="5" a="1"/>
  <c r="O516" i="5" a="1"/>
  <c r="G483" i="5" a="1"/>
  <c r="O14" i="5" a="1"/>
  <c r="AG46" i="5" a="1"/>
  <c r="AK32" i="5" a="1"/>
  <c r="AH99" i="5" a="1"/>
  <c r="F489" i="5" a="1"/>
  <c r="E335" i="5" a="1"/>
  <c r="N10" i="5" a="1"/>
  <c r="N27" i="5" a="1"/>
  <c r="O477" i="5" a="1"/>
  <c r="AQ468" i="5" a="1"/>
  <c r="G230" i="5" a="1"/>
  <c r="G398" i="5" a="1"/>
  <c r="AI28" i="5" a="1"/>
  <c r="AH15" i="5" a="1"/>
  <c r="G254" i="5" a="1"/>
  <c r="AI479" i="5" a="1"/>
  <c r="E388" i="5" a="1"/>
  <c r="AQ362" i="5" a="1"/>
  <c r="G508" i="5" a="1"/>
  <c r="G190" i="5" a="1"/>
  <c r="AK190" i="5" a="1"/>
  <c r="A393" i="5" a="1"/>
  <c r="F24" i="5" a="1"/>
  <c r="AG163" i="5" a="1"/>
  <c r="I578" i="5" a="1"/>
  <c r="X542" i="5" a="1"/>
  <c r="O567" i="5" a="1"/>
  <c r="I471" i="5" a="1"/>
  <c r="AQ189" i="5" a="1"/>
  <c r="A335" i="5" a="1"/>
  <c r="AI40" i="5" a="1"/>
  <c r="G533" i="5" a="1"/>
  <c r="O412" i="5" a="1"/>
  <c r="AI227" i="5" a="1"/>
  <c r="AJ8" i="5" a="1"/>
  <c r="I392" i="5" a="1"/>
  <c r="F92" i="5" a="1"/>
  <c r="AJ128" i="5" a="1"/>
  <c r="AH218" i="5" a="1"/>
  <c r="J423" i="5" a="1"/>
  <c r="A481" i="5" a="1"/>
  <c r="AQ344" i="5" a="1"/>
  <c r="O204" i="5" a="1"/>
  <c r="F163" i="5" a="1"/>
  <c r="I40" i="5" a="1"/>
  <c r="O273" i="5" a="1"/>
  <c r="X442" i="5" a="1"/>
  <c r="F366" i="5" a="1"/>
  <c r="AH333" i="5" a="1"/>
  <c r="E450" i="5" a="1"/>
  <c r="A302" i="5" a="1"/>
  <c r="A143" i="5" a="1"/>
  <c r="AN185" i="5" a="1"/>
  <c r="AI210" i="5" a="1"/>
  <c r="AI518" i="5" a="1"/>
  <c r="AK6" i="5" a="1"/>
  <c r="F460" i="5" a="1"/>
  <c r="E122" i="5" a="1"/>
  <c r="O46" i="5" a="1"/>
  <c r="E12" i="5" a="1"/>
  <c r="G244" i="5" a="1"/>
  <c r="AK384" i="5" a="1"/>
  <c r="AJ324" i="5" a="1"/>
  <c r="AN360" i="5" a="1"/>
  <c r="AQ376" i="5" a="1"/>
  <c r="J201" i="5" a="1"/>
  <c r="X209" i="5" a="1"/>
  <c r="E108" i="5" a="1"/>
  <c r="O213" i="5" a="1"/>
  <c r="AQ510" i="5" a="1"/>
  <c r="AG285" i="5" a="1"/>
  <c r="N221" i="5" a="1"/>
  <c r="I577" i="5" a="1"/>
  <c r="E594" i="5" a="1"/>
  <c r="AN195" i="5" a="1"/>
  <c r="G345" i="5" a="1"/>
  <c r="AJ454" i="5" a="1"/>
  <c r="AK587" i="5" a="1"/>
  <c r="AN289" i="5" a="1"/>
  <c r="AK43" i="5" a="1"/>
  <c r="E411" i="5" a="1"/>
  <c r="F485" i="5" a="1"/>
  <c r="F598" i="5" a="1"/>
  <c r="AI3" i="5" a="1"/>
  <c r="AK140" i="5" a="1"/>
  <c r="A396" i="5" a="1"/>
  <c r="AN142" i="5" a="1"/>
  <c r="I287" i="5" a="1"/>
  <c r="AJ502" i="5" a="1"/>
  <c r="AN199" i="5" a="1"/>
  <c r="E135" i="5" a="1"/>
  <c r="AH105" i="5" a="1"/>
  <c r="AK443" i="5" a="1"/>
  <c r="I233" i="5" a="1"/>
  <c r="AG533" i="5" a="1"/>
  <c r="AG541" i="5" a="1"/>
  <c r="AJ101" i="5" a="1"/>
  <c r="A487" i="5" a="1"/>
  <c r="AG17" i="5" a="1"/>
  <c r="F386" i="5" a="1"/>
  <c r="A62" i="5" a="1"/>
  <c r="O286" i="5" a="1"/>
  <c r="AG409" i="5" a="1"/>
  <c r="F205" i="5" a="1"/>
  <c r="F121" i="5" a="1"/>
  <c r="O78" i="5" a="1"/>
  <c r="AG366" i="5" a="1"/>
  <c r="AH321" i="5" a="1"/>
  <c r="F462" i="5" a="1"/>
  <c r="J241" i="5" a="1"/>
  <c r="A252" i="5" a="1"/>
  <c r="A362" i="5" a="1"/>
  <c r="AQ442" i="5" a="1"/>
  <c r="AQ443" i="5" a="1"/>
  <c r="X254" i="5" a="1"/>
  <c r="X539" i="5" a="1"/>
  <c r="AG72" i="5" a="1"/>
  <c r="A421" i="5" a="1"/>
  <c r="AG458" i="5" a="1"/>
  <c r="I135" i="5" a="1"/>
  <c r="I115" i="5" a="1"/>
  <c r="I592" i="5" a="1"/>
  <c r="I462" i="5" a="1"/>
  <c r="F441" i="5" a="1"/>
  <c r="AN101" i="5" a="1"/>
  <c r="AG241" i="5" a="1"/>
  <c r="AK473" i="5" a="1"/>
  <c r="AN453" i="5" a="1"/>
  <c r="AG598" i="5" a="1"/>
  <c r="G159" i="5" a="1"/>
  <c r="O553" i="5" a="1"/>
  <c r="O389" i="5" a="1"/>
  <c r="AG306" i="5" a="1"/>
  <c r="AI571" i="5" a="1"/>
  <c r="AH314" i="5" a="1"/>
  <c r="AI200" i="5" a="1"/>
  <c r="F367" i="5" a="1"/>
  <c r="J218" i="5" a="1"/>
  <c r="AG272" i="5" a="1"/>
  <c r="AG435" i="5" a="1"/>
  <c r="O351" i="5" a="1"/>
  <c r="AQ303" i="5" a="1"/>
  <c r="AK337" i="5" a="1"/>
  <c r="AJ458" i="5" a="1"/>
  <c r="X126" i="5" a="1"/>
  <c r="AI564" i="5" a="1"/>
  <c r="A189" i="5" a="1"/>
  <c r="A495" i="5" a="1"/>
  <c r="E198" i="5" a="1"/>
  <c r="I570" i="5" a="1"/>
  <c r="E354" i="5" a="1"/>
  <c r="J305" i="5" a="1"/>
  <c r="I607" i="5" a="1"/>
  <c r="AH86" i="5" a="1"/>
  <c r="F431" i="5" a="1"/>
  <c r="AN534" i="5" a="1"/>
  <c r="E443" i="5" a="1"/>
  <c r="E128" i="5" a="1"/>
  <c r="A306" i="5" a="1"/>
  <c r="X564" i="5" a="1"/>
  <c r="AK60" i="5" a="1"/>
  <c r="O106" i="5" a="1"/>
  <c r="AJ15" i="5" a="1"/>
  <c r="A73" i="5" a="1"/>
  <c r="X599" i="5" a="1"/>
  <c r="AQ205" i="5" a="1"/>
  <c r="AI13" i="5" a="1"/>
  <c r="F586" i="5" a="1"/>
  <c r="X81" i="5" a="1"/>
  <c r="AH340" i="5" a="1"/>
  <c r="A444" i="5" a="1"/>
  <c r="G69" i="5" a="1"/>
  <c r="AJ565" i="5" a="1"/>
  <c r="AI536" i="5" a="1"/>
  <c r="E238" i="5" a="1"/>
  <c r="AH219" i="5" a="1"/>
  <c r="AG487" i="5" a="1"/>
  <c r="F355" i="5" a="1"/>
  <c r="J267" i="5" a="1"/>
  <c r="AK103" i="5" a="1"/>
  <c r="I470" i="5" a="1"/>
  <c r="AN387" i="5" a="1"/>
  <c r="AJ20" i="5" a="1"/>
  <c r="AJ186" i="5" a="1"/>
  <c r="G185" i="5" a="1"/>
  <c r="A512" i="5" a="1"/>
  <c r="AK598" i="5" a="1"/>
  <c r="AI475" i="5" a="1"/>
  <c r="F382" i="5" a="1"/>
  <c r="I23" i="5" a="1"/>
  <c r="AI128" i="5" a="1"/>
  <c r="F332" i="5" a="1"/>
  <c r="X330" i="5" a="1"/>
  <c r="AQ237" i="5" a="1"/>
  <c r="E440" i="5" a="1"/>
  <c r="AN381" i="5" a="1"/>
  <c r="I137" i="5" a="1"/>
  <c r="A482" i="5" a="1"/>
  <c r="I96" i="5" a="1"/>
  <c r="N92" i="5" a="1"/>
  <c r="O336" i="5" a="1"/>
  <c r="O301" i="5" a="1"/>
  <c r="AN487" i="5" a="1"/>
  <c r="AJ318" i="5" a="1"/>
  <c r="N473" i="5" a="1"/>
  <c r="E248" i="5" a="1"/>
  <c r="G59" i="5" a="1"/>
  <c r="N101" i="5" a="1"/>
  <c r="J320" i="5" a="1"/>
  <c r="G587" i="5" a="1"/>
  <c r="AJ465" i="5" a="1"/>
  <c r="AI527" i="5" a="1"/>
  <c r="AG37" i="5" a="1"/>
  <c r="G270" i="5" a="1"/>
  <c r="G96" i="5" a="1"/>
  <c r="AK387" i="5" a="1"/>
  <c r="AK249" i="5" a="1"/>
  <c r="G571" i="5" a="1"/>
  <c r="AG539" i="5" a="1"/>
  <c r="E383" i="5" a="1"/>
  <c r="O142" i="5" a="1"/>
  <c r="AH455" i="5" a="1"/>
  <c r="AN419" i="5" a="1"/>
  <c r="J325" i="5" a="1"/>
  <c r="AI511" i="5" a="1"/>
  <c r="AG223" i="5" a="1"/>
  <c r="E233" i="5" a="1"/>
  <c r="AI538" i="5" a="1"/>
  <c r="J452" i="5" a="1"/>
  <c r="AH510" i="5" a="1"/>
  <c r="A360" i="5" a="1"/>
  <c r="O82" i="5" a="1"/>
  <c r="F40" i="5" a="1"/>
  <c r="AG240" i="5" a="1"/>
  <c r="AK579" i="5" a="1"/>
  <c r="E287" i="5" a="1"/>
  <c r="E427" i="5" a="1"/>
  <c r="AG10" i="5" a="1"/>
  <c r="F239" i="5" a="1"/>
  <c r="AK102" i="5" a="1"/>
  <c r="E34" i="5" a="1"/>
  <c r="O459" i="5" a="1"/>
  <c r="A517" i="5" a="1"/>
  <c r="AI126" i="5" a="1"/>
  <c r="AH498" i="5" a="1"/>
  <c r="A17" i="5" a="1"/>
  <c r="J375" i="5" a="1"/>
  <c r="A141" i="5" a="1"/>
  <c r="AK466" i="5" a="1"/>
  <c r="AN414" i="5" a="1"/>
  <c r="AI213" i="5" a="1"/>
  <c r="AK263" i="5" a="1"/>
  <c r="I400" i="5" a="1"/>
  <c r="X14" i="5" a="1"/>
  <c r="X366" i="5" a="1"/>
  <c r="AH17" i="5" a="1"/>
  <c r="AN159" i="5" a="1"/>
  <c r="G107" i="5" a="1"/>
  <c r="AK556" i="5" a="1"/>
  <c r="O113" i="5" a="1"/>
  <c r="N353" i="5" a="1"/>
  <c r="AI520" i="5" a="1"/>
  <c r="E268" i="5" a="1"/>
  <c r="AH132" i="5" a="1"/>
  <c r="AK251" i="5" a="1"/>
  <c r="E237" i="5" a="1"/>
  <c r="AN143" i="5" a="1"/>
  <c r="AQ407" i="5" a="1"/>
  <c r="I213" i="5" a="1"/>
  <c r="I383" i="5" a="1"/>
  <c r="I29" i="5" a="1"/>
  <c r="I81" i="5" a="1"/>
  <c r="G282" i="5" a="1"/>
  <c r="F421" i="5" a="1"/>
  <c r="AK232" i="5" a="1"/>
  <c r="AG579" i="5" a="1"/>
  <c r="I38" i="5" a="1"/>
  <c r="I432" i="5" a="1"/>
  <c r="N17" i="5" a="1"/>
  <c r="AN328" i="5" a="1"/>
  <c r="AI489" i="5" a="1"/>
  <c r="J489" i="5" a="1"/>
  <c r="AI196" i="5" a="1"/>
  <c r="I154" i="5" a="1"/>
  <c r="G591" i="5" a="1"/>
  <c r="AI38" i="5" a="1"/>
  <c r="AQ343" i="5" a="1"/>
  <c r="AK441" i="5" a="1"/>
  <c r="AK131" i="5" a="1"/>
  <c r="X72" i="5" a="1"/>
  <c r="AI329" i="5" a="1"/>
  <c r="F605" i="5" a="1"/>
  <c r="I491" i="5" a="1"/>
  <c r="G281" i="5" a="1"/>
  <c r="E610" i="5" a="1"/>
  <c r="A55" i="5" a="1"/>
  <c r="AH584" i="5" a="1"/>
  <c r="O327" i="5" a="1"/>
  <c r="O136" i="5" a="1"/>
  <c r="E420" i="5" a="1"/>
  <c r="X510" i="5" a="1"/>
  <c r="X479" i="5" a="1"/>
  <c r="AK275" i="5" a="1"/>
  <c r="E282" i="5" a="1"/>
  <c r="AG303" i="5" a="1"/>
  <c r="AK413" i="5" a="1"/>
  <c r="AQ45" i="5" a="1"/>
  <c r="O198" i="5" a="1"/>
  <c r="F329" i="5" a="1"/>
  <c r="AN566" i="5" a="1"/>
  <c r="J221" i="5" a="1"/>
  <c r="X314" i="5" a="1"/>
  <c r="AI314" i="5" a="1"/>
  <c r="AQ506" i="5" a="1"/>
  <c r="F115" i="5" a="1"/>
  <c r="I390" i="5" a="1"/>
  <c r="AJ558" i="5" a="1"/>
  <c r="F455" i="5" a="1"/>
  <c r="AJ592" i="5" a="1"/>
  <c r="N326" i="5" a="1"/>
  <c r="AN540" i="5" a="1"/>
  <c r="X165" i="5" a="1"/>
  <c r="AN316" i="5" a="1"/>
  <c r="A82" i="5" a="1"/>
  <c r="I310" i="5" a="1"/>
  <c r="AK422" i="5" a="1"/>
  <c r="G95" i="5" a="1"/>
  <c r="AN312" i="5" a="1"/>
  <c r="AG7" i="5" a="1"/>
  <c r="AK47" i="5" a="1"/>
  <c r="AN27" i="5" a="1"/>
  <c r="A401" i="5" a="1"/>
  <c r="G132" i="5" a="1"/>
  <c r="O393" i="5" a="1"/>
  <c r="I593" i="5" a="1"/>
  <c r="AI83" i="5" a="1"/>
  <c r="E315" i="5" a="1"/>
  <c r="J434" i="5" a="1"/>
  <c r="AI495" i="5" a="1"/>
  <c r="G580" i="5" a="1"/>
  <c r="AQ472" i="5" a="1"/>
  <c r="F515" i="5" a="1"/>
  <c r="E484" i="5" a="1"/>
  <c r="AK42" i="5" a="1"/>
  <c r="AK406" i="5" a="1"/>
  <c r="O497" i="5" a="1"/>
  <c r="G354" i="5" a="1"/>
  <c r="AN146" i="5" a="1"/>
  <c r="AK185" i="5" a="1"/>
  <c r="AK515" i="5" a="1"/>
  <c r="F322" i="5" a="1"/>
  <c r="G431" i="5" a="1"/>
  <c r="O35" i="5" a="1"/>
  <c r="AJ345" i="5" a="1"/>
  <c r="I437" i="5" a="1"/>
  <c r="F41" i="5" a="1"/>
  <c r="AQ503" i="5" a="1"/>
  <c r="N343" i="5" a="1"/>
  <c r="O462" i="5" a="1"/>
  <c r="AN520" i="5" a="1"/>
  <c r="F165" i="5" a="1"/>
  <c r="O347" i="5" a="1"/>
  <c r="J600" i="5" a="1"/>
  <c r="F173" i="5" a="1"/>
  <c r="I130" i="5" a="1"/>
  <c r="AI102" i="5" a="1"/>
  <c r="X71" i="5" a="1"/>
  <c r="AK100" i="5" a="1"/>
  <c r="AQ325" i="5" a="1"/>
  <c r="AG6" i="5" a="1"/>
  <c r="O215" i="5" a="1"/>
  <c r="O291" i="5" a="1"/>
  <c r="AQ457" i="5" a="1"/>
  <c r="E417" i="5" a="1"/>
  <c r="AI215" i="5" a="1"/>
  <c r="AN555" i="5" a="1"/>
  <c r="AN291" i="5" a="1"/>
  <c r="AN97" i="5" a="1"/>
  <c r="O110" i="5" a="1"/>
  <c r="AK307" i="5" a="1"/>
  <c r="J608" i="5" a="1"/>
  <c r="A435" i="5" a="1"/>
  <c r="X43" i="5" a="1"/>
  <c r="AG300" i="5" a="1"/>
  <c r="I144" i="5" a="1"/>
  <c r="AQ68" i="5" a="1"/>
  <c r="AJ540" i="5" a="1"/>
  <c r="G399" i="5" a="1"/>
  <c r="AJ590" i="5" a="1"/>
  <c r="E398" i="5" a="1"/>
  <c r="O71" i="5" a="1"/>
  <c r="J186" i="5" a="1"/>
  <c r="AN111" i="5" a="1"/>
  <c r="F402" i="5" a="1"/>
  <c r="E379" i="5" a="1"/>
  <c r="F177" i="5" a="1"/>
  <c r="AG147" i="5" a="1"/>
  <c r="F376" i="5" a="1"/>
  <c r="G170" i="5" a="1"/>
  <c r="J563" i="5" a="1"/>
  <c r="AK72" i="5" a="1"/>
  <c r="AI354" i="5" a="1"/>
  <c r="AQ600" i="5" a="1"/>
  <c r="O242" i="5" a="1"/>
  <c r="X453" i="5" a="1"/>
  <c r="AH332" i="5" a="1"/>
  <c r="AI132" i="5" a="1"/>
  <c r="F503" i="5" a="1"/>
  <c r="AJ323" i="5" a="1"/>
  <c r="A262" i="5" a="1"/>
  <c r="I566" i="5" a="1"/>
  <c r="J255" i="5" a="1"/>
  <c r="AK438" i="5" a="1"/>
  <c r="G268" i="5" a="1"/>
  <c r="I8" i="2" a="1"/>
  <c r="A430" i="5" a="1"/>
  <c r="AJ349" i="5" a="1"/>
  <c r="I524" i="5" a="1"/>
  <c r="AN238" i="5" a="1"/>
  <c r="O37" i="5" a="1"/>
  <c r="AI343" i="5" a="1"/>
  <c r="AJ369" i="5" a="1"/>
  <c r="N22" i="5" a="1"/>
  <c r="E261" i="5" a="1"/>
  <c r="AN130" i="5" a="1"/>
  <c r="G413" i="5" a="1"/>
  <c r="N230" i="5" a="1"/>
  <c r="X494" i="5" a="1"/>
  <c r="X188" i="5" a="1"/>
  <c r="AI567" i="5" a="1"/>
  <c r="AH494" i="5" a="1"/>
  <c r="J491" i="5" a="1"/>
  <c r="AI569" i="5" a="1"/>
  <c r="G400" i="5" a="1"/>
  <c r="AN415" i="5" a="1"/>
  <c r="AQ204" i="5" a="1"/>
  <c r="A274" i="5" a="1"/>
  <c r="AH28" i="5" a="1"/>
  <c r="X558" i="5" a="1"/>
  <c r="G162" i="5" a="1"/>
  <c r="G315" i="5" a="1"/>
  <c r="AK549" i="5" a="1"/>
  <c r="AN230" i="5" a="1"/>
  <c r="AN271" i="5" a="1"/>
  <c r="AJ185" i="5" a="1"/>
  <c r="AN505" i="5" a="1"/>
  <c r="G5" i="5" a="1"/>
  <c r="O49" i="5" a="1"/>
  <c r="G51" i="5" a="1"/>
  <c r="X364" i="5" a="1"/>
  <c r="I543" i="5" a="1"/>
  <c r="F372" i="5" a="1"/>
  <c r="AJ188" i="5" a="1"/>
  <c r="AH329" i="5" a="1"/>
  <c r="I418" i="5" a="1"/>
  <c r="AK585" i="5" a="1"/>
  <c r="G373" i="5" a="1"/>
  <c r="AG317" i="5" a="1"/>
  <c r="E230" i="5" a="1"/>
  <c r="J347" i="5" a="1"/>
  <c r="AI225" i="5" a="1"/>
  <c r="AK186" i="5" a="1"/>
  <c r="AN103" i="5" a="1"/>
  <c r="E265" i="5" a="1"/>
  <c r="AQ269" i="5" a="1"/>
  <c r="A6" i="3" a="1"/>
  <c r="AK17" i="5" a="1"/>
  <c r="O496" i="5" a="1"/>
  <c r="AN85" i="5" a="1"/>
  <c r="I608" i="5" a="1"/>
  <c r="AH324" i="5" a="1"/>
  <c r="J431" i="5" a="1"/>
  <c r="A477" i="5" a="1"/>
  <c r="I519" i="5" a="1"/>
  <c r="F316" i="5" a="1"/>
  <c r="AN454" i="5" a="1"/>
  <c r="AQ126" i="5" a="1"/>
  <c r="G121" i="5" a="1"/>
  <c r="AK57" i="5" a="1"/>
  <c r="AH483" i="5" a="1"/>
  <c r="O579" i="5" a="1"/>
  <c r="N31" i="5" a="1"/>
  <c r="AJ322" i="5" a="1"/>
  <c r="G517" i="5" a="1"/>
  <c r="AN256" i="5" a="1"/>
  <c r="G261" i="5" a="1"/>
  <c r="AJ548" i="5" a="1"/>
  <c r="J184" i="5" a="1"/>
  <c r="AK436" i="5" a="1"/>
  <c r="X199" i="5" a="1"/>
  <c r="AQ8" i="5" a="1"/>
  <c r="I170" i="5" a="1"/>
  <c r="AN277" i="5" a="1"/>
  <c r="E290" i="5" a="1"/>
  <c r="AJ474" i="5" a="1"/>
  <c r="E59" i="5" a="1"/>
  <c r="E585" i="5" a="1"/>
  <c r="A131" i="5" a="1"/>
  <c r="X112" i="5" a="1"/>
  <c r="AK291" i="5" a="1"/>
  <c r="N192" i="5" a="1"/>
  <c r="AG283" i="5" a="1"/>
  <c r="E300" i="5" a="1"/>
  <c r="F273" i="5" a="1"/>
  <c r="E426" i="5" a="1"/>
  <c r="G307" i="5" a="1"/>
  <c r="E553" i="5" a="1"/>
  <c r="N552" i="5" a="1"/>
  <c r="E253" i="5" a="1"/>
  <c r="I479" i="5" a="1"/>
  <c r="AN327" i="5" a="1"/>
  <c r="AN180" i="5" a="1"/>
  <c r="F389" i="5" a="1"/>
  <c r="AQ186" i="5" a="1"/>
  <c r="A456" i="5" a="1"/>
  <c r="I447" i="5" a="1"/>
  <c r="E496" i="5" a="1"/>
  <c r="AH504" i="5" a="1"/>
  <c r="AI549" i="5" a="1"/>
  <c r="J243" i="5" a="1"/>
  <c r="G169" i="5" a="1"/>
  <c r="AH38" i="5" a="1"/>
  <c r="AG131" i="5" a="1"/>
  <c r="AG603" i="5" a="1"/>
  <c r="AJ367" i="5" a="1"/>
  <c r="N100" i="5" a="1"/>
  <c r="O64" i="5" a="1"/>
  <c r="G203" i="5" a="1"/>
  <c r="A584" i="5" a="1"/>
  <c r="AN154" i="5" a="1"/>
  <c r="AK175" i="5" a="1"/>
  <c r="AJ496" i="5" a="1"/>
  <c r="O514" i="5" a="1"/>
  <c r="J195" i="5" a="1"/>
  <c r="N346" i="5" a="1"/>
  <c r="AH231" i="5" a="1"/>
  <c r="AK521" i="5" a="1"/>
  <c r="AK363" i="5" a="1"/>
  <c r="X197" i="5" a="1"/>
  <c r="I82" i="5" a="1"/>
  <c r="O449" i="5" a="1"/>
  <c r="AG29" i="5" a="1"/>
  <c r="AQ405" i="5" a="1"/>
  <c r="AN190" i="5" a="1"/>
  <c r="AK38" i="5" a="1"/>
  <c r="O505" i="5" a="1"/>
  <c r="AN294" i="5" a="1"/>
  <c r="AQ432" i="5" a="1"/>
  <c r="G436" i="5" a="1"/>
  <c r="N341" i="5" a="1"/>
  <c r="AI534" i="5" a="1"/>
  <c r="F497" i="5" a="1"/>
  <c r="AI188" i="5" a="1"/>
  <c r="AN9" i="5" a="1"/>
  <c r="J502" i="5" a="1"/>
  <c r="I485" i="5" a="1"/>
  <c r="AG128" i="5" a="1"/>
  <c r="AG368" i="5" a="1"/>
  <c r="I4" i="5" a="1"/>
  <c r="AG495" i="5" a="1"/>
  <c r="X556" i="5" a="1"/>
  <c r="AG542" i="5" a="1"/>
  <c r="AN556" i="5" a="1"/>
  <c r="O247" i="5" a="1"/>
  <c r="F291" i="5" a="1"/>
  <c r="E3" i="3" a="1"/>
  <c r="A586" i="5" a="1"/>
  <c r="AQ379" i="5" a="1"/>
  <c r="I330" i="5" a="1"/>
  <c r="AG157" i="5" a="1"/>
  <c r="AJ352" i="5" a="1"/>
  <c r="I105" i="5" a="1"/>
  <c r="J346" i="5" a="1"/>
  <c r="AQ547" i="5" a="1"/>
  <c r="O335" i="5" a="1"/>
  <c r="N336" i="5" a="1"/>
  <c r="E44" i="5" a="1"/>
  <c r="O226" i="5" a="1"/>
  <c r="O174" i="5" a="1"/>
  <c r="O484" i="5" a="1"/>
  <c r="X84" i="5" a="1"/>
  <c r="O573" i="5" a="1"/>
  <c r="AH322" i="5" a="1"/>
  <c r="AK120" i="5" a="1"/>
  <c r="A211" i="5" a="1"/>
  <c r="AJ594" i="5" a="1"/>
  <c r="O149" i="5" a="1"/>
  <c r="O338" i="5" a="1"/>
  <c r="AQ157" i="5" a="1"/>
  <c r="F331" i="5" a="1"/>
  <c r="AK328" i="5" a="1"/>
  <c r="O112" i="5" a="1"/>
  <c r="AG288" i="5" a="1"/>
  <c r="A373" i="5" a="1"/>
  <c r="O457" i="5" a="1"/>
  <c r="F325" i="5" a="1"/>
  <c r="A53" i="5" a="1"/>
  <c r="AQ345" i="5" a="1"/>
  <c r="J589" i="5" a="1"/>
  <c r="F388" i="5" a="1"/>
  <c r="A479" i="5" a="1"/>
  <c r="I249" i="5" a="1"/>
  <c r="AH328" i="5" a="1"/>
  <c r="AK567" i="5" a="1"/>
  <c r="E403" i="5" a="1"/>
  <c r="E482" i="5" a="1"/>
  <c r="A74" i="5" a="1"/>
  <c r="AG429" i="5" a="1"/>
  <c r="F114" i="5" a="1"/>
  <c r="I223" i="5" a="1"/>
  <c r="O167" i="5" a="1"/>
  <c r="E131" i="5" a="1"/>
  <c r="AQ140" i="5" a="1"/>
  <c r="E543" i="5" a="1"/>
  <c r="O177" i="5" a="1"/>
  <c r="O305" i="5" a="1"/>
  <c r="D7" i="3" a="1"/>
  <c r="A85" i="5" a="1"/>
  <c r="G134" i="5" a="1"/>
  <c r="E178" i="5" a="1"/>
  <c r="E5" i="3" a="1"/>
  <c r="E436" i="5" a="1"/>
  <c r="AJ472" i="5" a="1"/>
  <c r="I171" i="5" a="1"/>
  <c r="AH546" i="5" a="1"/>
  <c r="F240" i="5" a="1"/>
  <c r="G269" i="5" a="1"/>
  <c r="J506" i="5" a="1"/>
  <c r="AH562" i="5" a="1"/>
  <c r="AH123" i="5" a="1"/>
  <c r="AK368" i="5" a="1"/>
  <c r="X501" i="5" a="1"/>
  <c r="F164" i="5" a="1"/>
  <c r="F578" i="5" a="1"/>
  <c r="AK389" i="5" a="1"/>
  <c r="G324" i="5" a="1"/>
  <c r="G485" i="5" a="1"/>
  <c r="G94" i="5" a="1"/>
  <c r="A502" i="5" a="1"/>
  <c r="AI566" i="5" a="1"/>
  <c r="AI34" i="5" a="1"/>
  <c r="AQ582" i="5" a="1"/>
  <c r="O200" i="5" a="1"/>
  <c r="AI331" i="5" a="1"/>
  <c r="AH134" i="5" a="1"/>
  <c r="AQ387" i="5" a="1"/>
  <c r="N546" i="5" a="1"/>
  <c r="AG249" i="5" a="1"/>
  <c r="O218" i="5" a="1"/>
  <c r="AN295" i="5" a="1"/>
  <c r="AG584" i="5" a="1"/>
  <c r="AQ504" i="5" a="1"/>
  <c r="O104" i="5" a="1"/>
  <c r="AH114" i="5" a="1"/>
  <c r="X237" i="5" a="1"/>
  <c r="G239" i="5" a="1"/>
  <c r="AH104" i="5" a="1"/>
  <c r="AG535" i="5" a="1"/>
  <c r="G82" i="5" a="1"/>
  <c r="N474" i="5" a="1"/>
  <c r="AJ26" i="5" a="1"/>
  <c r="E438" i="5" a="1"/>
  <c r="AQ411" i="5" a="1"/>
  <c r="J362" i="5" a="1"/>
  <c r="O92" i="5" a="1"/>
  <c r="X101" i="5" a="1"/>
  <c r="X468" i="5" a="1"/>
  <c r="E347" i="5" a="1"/>
  <c r="AQ512" i="5" a="1"/>
  <c r="AG170" i="5" a="1"/>
  <c r="AG352" i="5" a="1"/>
  <c r="G348" i="5" a="1"/>
  <c r="AG404" i="5" a="1"/>
  <c r="A115" i="5" a="1"/>
  <c r="I422" i="5" a="1"/>
  <c r="X353" i="5" a="1"/>
  <c r="A54" i="5" a="1"/>
  <c r="AI220" i="5" a="1"/>
  <c r="X507" i="5" a="1"/>
  <c r="I186" i="5" a="1"/>
  <c r="AI452" i="5" a="1"/>
  <c r="E425" i="5" a="1"/>
  <c r="AG160" i="5" a="1"/>
  <c r="X32" i="5" a="1"/>
  <c r="AH23" i="5" a="1"/>
  <c r="F128" i="5" a="1"/>
  <c r="X119" i="5" a="1"/>
  <c r="G434" i="5" a="1"/>
  <c r="AJ219" i="5" a="1"/>
  <c r="A67" i="5" a="1"/>
  <c r="A386" i="5" a="1"/>
  <c r="AN413" i="5" a="1"/>
  <c r="AG113" i="5" a="1"/>
  <c r="AN578" i="5" a="1"/>
  <c r="AH195" i="5" a="1"/>
  <c r="F5" i="3" a="1"/>
  <c r="AJ10" i="5" a="1"/>
  <c r="G122" i="5" a="1"/>
  <c r="G333" i="5" a="1"/>
  <c r="A418" i="5" a="1"/>
  <c r="AN557" i="5" a="1"/>
  <c r="AJ344" i="5" a="1"/>
  <c r="X337" i="5" a="1"/>
  <c r="F305" i="5" a="1"/>
  <c r="AK536" i="5" a="1"/>
  <c r="AI609" i="5" a="1"/>
  <c r="AQ583" i="5" a="1"/>
  <c r="O341" i="5" a="1"/>
  <c r="J288" i="5" a="1"/>
  <c r="G497" i="5" a="1"/>
  <c r="AN586" i="5" a="1"/>
  <c r="O476" i="5" a="1"/>
  <c r="AK378" i="5" a="1"/>
  <c r="O3" i="5" a="1"/>
  <c r="X246" i="5" a="1"/>
  <c r="I478" i="5" a="1"/>
  <c r="AQ30" i="5" a="1"/>
  <c r="O192" i="5" a="1"/>
  <c r="I453" i="5" a="1"/>
  <c r="AQ245" i="5" a="1"/>
  <c r="AQ377" i="5" a="1"/>
  <c r="F397" i="5" a="1"/>
  <c r="AG180" i="5" a="1"/>
  <c r="O234" i="5" a="1"/>
  <c r="X467" i="5" a="1"/>
  <c r="AH355" i="5" a="1"/>
  <c r="X598" i="5" a="1"/>
  <c r="N118" i="5" a="1"/>
  <c r="AJ491" i="5" a="1"/>
  <c r="AN240" i="5" a="1"/>
  <c r="AK575" i="5" a="1"/>
  <c r="AK485" i="5" a="1"/>
  <c r="AH529" i="5" a="1"/>
  <c r="E445" i="5" a="1"/>
  <c r="AJ136" i="5" a="1"/>
  <c r="I515" i="5" a="1"/>
  <c r="AK589" i="5" a="1"/>
  <c r="AK193" i="5" a="1"/>
  <c r="G214" i="5" a="1"/>
  <c r="A41" i="5" a="1"/>
  <c r="I583" i="5" a="1"/>
  <c r="J438" i="5" a="1"/>
  <c r="X385" i="5" a="1"/>
  <c r="AN217" i="5" a="1"/>
  <c r="AN428" i="5" a="1"/>
  <c r="AN519" i="5" a="1"/>
  <c r="AI101" i="5" a="1"/>
  <c r="AH453" i="5" a="1"/>
  <c r="AQ553" i="5" a="1"/>
  <c r="AG19" i="5" a="1"/>
  <c r="E271" i="5" a="1"/>
  <c r="A311" i="5" a="1"/>
  <c r="AQ332" i="5" a="1"/>
  <c r="E592" i="5" a="1"/>
  <c r="AQ456" i="5" a="1"/>
  <c r="AG158" i="5" a="1"/>
  <c r="J460" i="5" a="1"/>
  <c r="AH479" i="5" a="1"/>
  <c r="AN248" i="5" a="1"/>
  <c r="AJ356" i="5" a="1"/>
  <c r="E495" i="5" a="1"/>
  <c r="A532" i="5" a="1"/>
  <c r="AJ610" i="5" a="1"/>
  <c r="AQ130" i="5" a="1"/>
  <c r="AI4" i="5" a="1"/>
  <c r="X462" i="5" a="1"/>
  <c r="AK178" i="5" a="1"/>
  <c r="F482" i="5" a="1"/>
  <c r="AG266" i="5" a="1"/>
  <c r="O285" i="5" a="1"/>
  <c r="AN359" i="5" a="1"/>
  <c r="A149" i="5" a="1"/>
  <c r="J446" i="5" a="1"/>
  <c r="J308" i="5" a="1"/>
  <c r="A348" i="5" a="1"/>
  <c r="F549" i="5" a="1"/>
  <c r="A551" i="5" a="1"/>
  <c r="AQ569" i="5" a="1"/>
  <c r="AI183" i="5" a="1"/>
  <c r="I377" i="5" a="1"/>
  <c r="N38" i="5" a="1"/>
  <c r="AQ295" i="5" a="1"/>
  <c r="O550" i="5" a="1"/>
  <c r="E541" i="5" a="1"/>
  <c r="AK94" i="5" a="1"/>
  <c r="E429" i="5" a="1"/>
  <c r="G458" i="5" a="1"/>
  <c r="AG481" i="5" a="1"/>
  <c r="I343" i="5" a="1"/>
  <c r="AI561" i="5" a="1"/>
  <c r="AQ549" i="5" a="1"/>
  <c r="O540" i="5" a="1"/>
  <c r="A40" i="5" a="1"/>
  <c r="F214" i="5" a="1"/>
  <c r="AG61" i="5" a="1"/>
  <c r="AJ217" i="5" a="1"/>
  <c r="X499" i="5" a="1"/>
  <c r="F487" i="5" a="1"/>
  <c r="G150" i="5" a="1"/>
  <c r="AJ485" i="5" a="1"/>
  <c r="AQ273" i="5" a="1"/>
  <c r="AI187" i="5" a="1"/>
  <c r="AI219" i="5" a="1"/>
  <c r="O261" i="5" a="1"/>
  <c r="N29" i="5" a="1"/>
  <c r="I359" i="5" a="1"/>
  <c r="J383" i="5" a="1"/>
  <c r="X24" i="5" a="1"/>
  <c r="AN162" i="5" a="1"/>
  <c r="N573" i="5" a="1"/>
  <c r="O29" i="5" a="1"/>
  <c r="AI586" i="5" a="1"/>
  <c r="AQ114" i="5" a="1"/>
  <c r="AK493" i="5" a="1"/>
  <c r="G42" i="5" a="1"/>
  <c r="A154" i="5" a="1"/>
  <c r="E71" i="5" a="1"/>
  <c r="E397" i="5" a="1"/>
  <c r="X15" i="5" a="1"/>
  <c r="X447" i="5" a="1"/>
  <c r="AG120" i="5" a="1"/>
  <c r="G395" i="5" a="1"/>
  <c r="G463" i="5" a="1"/>
  <c r="AK234" i="5" a="1"/>
  <c r="AI367" i="5" a="1"/>
  <c r="AQ388" i="5" a="1"/>
  <c r="AK311" i="5" a="1"/>
  <c r="AN480" i="5" a="1"/>
  <c r="AH212" i="5" a="1"/>
  <c r="J272" i="5" a="1"/>
  <c r="A281" i="5" a="1"/>
  <c r="X461" i="5" a="1"/>
  <c r="F454" i="5" a="1"/>
  <c r="AH108" i="5" a="1"/>
  <c r="E138" i="5" a="1"/>
  <c r="G37" i="5" a="1"/>
  <c r="AQ437" i="5" a="1"/>
  <c r="AG291" i="5" a="1"/>
  <c r="AJ5" i="5" a="1"/>
  <c r="G221" i="5" a="1"/>
  <c r="E593" i="5" a="1"/>
  <c r="E342" i="5" a="1"/>
  <c r="AQ293" i="5" a="1"/>
  <c r="AI524" i="5" a="1"/>
  <c r="J468" i="5" a="1"/>
  <c r="AK139" i="5" a="1"/>
  <c r="AQ34" i="5" a="1"/>
  <c r="AG161" i="5" a="1"/>
  <c r="A39" i="5" a="1"/>
  <c r="O116" i="5" a="1"/>
  <c r="AG262" i="5" a="1"/>
  <c r="E145" i="5" a="1"/>
  <c r="AG580" i="5" a="1"/>
  <c r="AJ355" i="5" a="1"/>
  <c r="AI202" i="5" a="1"/>
  <c r="F309" i="5" a="1"/>
  <c r="AN269" i="5" a="1"/>
  <c r="X316" i="5" a="1"/>
  <c r="X566" i="5" a="1"/>
  <c r="AN443" i="5" a="1"/>
  <c r="X57" i="5" a="1"/>
  <c r="AJ511" i="5" a="1"/>
  <c r="AG372" i="5" a="1"/>
  <c r="G442" i="5" a="1"/>
  <c r="J256" i="5" a="1"/>
  <c r="AQ143" i="5" a="1"/>
  <c r="O339" i="5" a="1"/>
  <c r="F574" i="5" a="1"/>
  <c r="AH508" i="5" a="1"/>
  <c r="AJ11" i="5" a="1"/>
  <c r="AN468" i="5" a="1"/>
  <c r="AH533" i="5" a="1"/>
  <c r="N187" i="5" a="1"/>
  <c r="AQ511" i="5" a="1"/>
  <c r="G278" i="5" a="1"/>
  <c r="AQ251" i="5" a="1"/>
  <c r="A454" i="5" a="1"/>
  <c r="O439" i="5" a="1"/>
  <c r="G64" i="5" a="1"/>
  <c r="X144" i="5" a="1"/>
  <c r="G79" i="5" a="1"/>
  <c r="AH211" i="5" a="1"/>
  <c r="G66" i="5" a="1"/>
  <c r="AN411" i="5" a="1"/>
  <c r="X584" i="5" a="1"/>
  <c r="AN105" i="5" a="1"/>
  <c r="J223" i="5" a="1"/>
  <c r="E572" i="5" a="1"/>
  <c r="F450" i="5" a="1"/>
  <c r="AN306" i="5" a="1"/>
  <c r="AI560" i="5" a="1"/>
  <c r="G342" i="5" a="1"/>
  <c r="J501" i="5" a="1"/>
  <c r="AK246" i="5" a="1"/>
  <c r="G450" i="5" a="1"/>
  <c r="AI224" i="5" a="1"/>
  <c r="AI456" i="5" a="1"/>
  <c r="X244" i="5" a="1"/>
  <c r="O109" i="5" a="1"/>
  <c r="A563" i="5" a="1"/>
  <c r="AJ595" i="5" a="1"/>
  <c r="X234" i="5" a="1"/>
  <c r="O434" i="5" a="1"/>
  <c r="AG413" i="5" a="1"/>
  <c r="E212" i="5" a="1"/>
  <c r="G404" i="5" a="1"/>
  <c r="G309" i="5" a="1"/>
  <c r="O320" i="5" a="1"/>
  <c r="E368" i="5" a="1"/>
  <c r="X230" i="5" a="1"/>
  <c r="AG38" i="5" a="1"/>
  <c r="AG505" i="5" a="1"/>
  <c r="F50" i="5" a="1"/>
  <c r="J289" i="5" a="1"/>
  <c r="AK386" i="5" a="1"/>
  <c r="AN563" i="5" a="1"/>
  <c r="A590" i="5" a="1"/>
  <c r="AG271" i="5" a="1"/>
  <c r="A72" i="5" a="1"/>
  <c r="E206" i="5" a="1"/>
  <c r="AH335" i="5" a="1"/>
  <c r="AH193" i="5" a="1"/>
  <c r="E324" i="5" a="1"/>
  <c r="O21" i="5" a="1"/>
  <c r="AK296" i="5" a="1"/>
  <c r="G388" i="5" a="1"/>
  <c r="X235" i="5" a="1"/>
  <c r="AI338" i="5" a="1"/>
  <c r="AK554" i="5" a="1"/>
  <c r="G163" i="5" a="1"/>
  <c r="G565" i="5" a="1"/>
  <c r="O19" i="5" a="1"/>
  <c r="AN547" i="5" a="1"/>
  <c r="AQ392" i="5" a="1"/>
  <c r="AK223" i="5" a="1"/>
  <c r="X38" i="5" a="1"/>
  <c r="X433" i="5" a="1"/>
  <c r="AG468" i="5" a="1"/>
  <c r="J425" i="5" a="1"/>
  <c r="E608" i="5" a="1"/>
  <c r="E5" i="5" a="1"/>
  <c r="AQ167" i="5" a="1"/>
  <c r="A234" i="5" a="1"/>
  <c r="AK24" i="5" a="1"/>
  <c r="AG557" i="5" a="1"/>
  <c r="X448" i="5" a="1"/>
  <c r="G208" i="5" a="1"/>
  <c r="AQ254" i="5" a="1"/>
  <c r="N456" i="5" a="1"/>
  <c r="E62" i="5" a="1"/>
  <c r="I371" i="5" a="1"/>
  <c r="F146" i="5" a="1"/>
  <c r="O124" i="5" a="1"/>
  <c r="AH358" i="5" a="1"/>
  <c r="J484" i="5" a="1"/>
  <c r="O523" i="5" a="1"/>
  <c r="AQ550" i="5" a="1"/>
  <c r="O607" i="5" a="1"/>
  <c r="AN310" i="5" a="1"/>
  <c r="AH491" i="5" a="1"/>
  <c r="J300" i="5" a="1"/>
  <c r="F333" i="5" a="1"/>
  <c r="AQ333" i="5" a="1"/>
  <c r="F64" i="5" a="1"/>
  <c r="AH215" i="5" a="1"/>
  <c r="AH583" i="5" a="1"/>
  <c r="F509" i="5" a="1"/>
  <c r="AQ206" i="5" a="1"/>
  <c r="AI127" i="5" a="1"/>
  <c r="E181" i="5" a="1"/>
  <c r="AN592" i="5" a="1"/>
  <c r="AN36" i="5" a="1"/>
  <c r="J414" i="5" a="1"/>
  <c r="A369" i="5" a="1"/>
  <c r="I380" i="5" a="1"/>
  <c r="G320" i="5" a="1"/>
  <c r="AJ184" i="5" a="1"/>
  <c r="AQ259" i="5" a="1"/>
  <c r="AH348" i="5" a="1"/>
  <c r="AI501" i="5" a="1"/>
  <c r="A22" i="5" a="1"/>
  <c r="AJ229" i="5" a="1"/>
  <c r="AI568" i="5" a="1"/>
  <c r="AG93" i="5" a="1"/>
  <c r="AQ161" i="5" a="1"/>
  <c r="F67" i="5" a="1"/>
  <c r="AJ195" i="5" a="1"/>
  <c r="F253" i="5" a="1"/>
  <c r="X182" i="5" a="1"/>
  <c r="AG529" i="5" a="1"/>
  <c r="G285" i="5" a="1"/>
  <c r="O325" i="5" a="1"/>
  <c r="O381" i="5" a="1"/>
  <c r="AK453" i="5" a="1"/>
  <c r="A474" i="5" a="1"/>
  <c r="O594" i="5" a="1"/>
  <c r="O122" i="5" a="1"/>
  <c r="AN339" i="5" a="1"/>
  <c r="F293" i="5" a="1"/>
  <c r="AJ180" i="5" a="1"/>
  <c r="AI581" i="5" a="1"/>
  <c r="AK599" i="5" a="1"/>
  <c r="F401" i="5" a="1"/>
  <c r="G494" i="5" a="1"/>
  <c r="AJ609" i="5" a="1"/>
  <c r="AK258" i="5" a="1"/>
  <c r="F373" i="5" a="1"/>
  <c r="A395" i="5" a="1"/>
  <c r="I466" i="5" a="1"/>
  <c r="F335" i="5" a="1"/>
  <c r="AG121" i="5" a="1"/>
  <c r="F288" i="5" a="1"/>
  <c r="J333" i="5" a="1"/>
  <c r="X54" i="5" a="1"/>
  <c r="E437" i="5" a="1"/>
  <c r="G293" i="5" a="1"/>
  <c r="J556" i="5" a="1"/>
  <c r="AK198" i="5" a="1"/>
  <c r="A464" i="5" a="1"/>
  <c r="A58" i="5" a="1"/>
  <c r="AG313" i="5" a="1"/>
  <c r="I549" i="5" a="1"/>
  <c r="F51" i="5" a="1"/>
  <c r="AG189" i="5" a="1"/>
  <c r="AH125" i="5" a="1"/>
  <c r="AI342" i="5" a="1"/>
  <c r="E447" i="5" a="1"/>
  <c r="F26" i="5" a="1"/>
  <c r="J508" i="5" a="1"/>
  <c r="AN197" i="5" a="1"/>
  <c r="AG470" i="5" a="1"/>
  <c r="E389" i="5" a="1"/>
  <c r="G594" i="5" a="1"/>
  <c r="F465" i="5" a="1"/>
  <c r="F43" i="5" a="1"/>
  <c r="AG424" i="5" a="1"/>
  <c r="AH14" i="5" a="1"/>
  <c r="AH10" i="5" a="1"/>
  <c r="G235" i="5" a="1"/>
  <c r="F400" i="5" a="1"/>
  <c r="A190" i="5" a="1"/>
  <c r="A130" i="5" a="1"/>
  <c r="AN210" i="5" a="1"/>
  <c r="N352" i="5" a="1"/>
  <c r="I562" i="5" a="1"/>
  <c r="J217" i="5" a="1"/>
  <c r="X121" i="5" a="1"/>
  <c r="G177" i="5" a="1"/>
  <c r="AJ533" i="5" a="1"/>
  <c r="AN114" i="5" a="1"/>
  <c r="O419" i="5" a="1"/>
  <c r="F197" i="5" a="1"/>
  <c r="AN15" i="5" a="1"/>
  <c r="F216" i="5" a="1"/>
  <c r="AG526" i="5" a="1"/>
  <c r="O59" i="5" a="1"/>
  <c r="O332" i="5" a="1"/>
  <c r="AG371" i="5" a="1"/>
  <c r="I185" i="5" a="1"/>
  <c r="AN353" i="5" a="1"/>
  <c r="AG315" i="5" a="1"/>
  <c r="AK16" i="5" a="1"/>
  <c r="J269" i="5" a="1"/>
  <c r="AK350" i="5" a="1"/>
  <c r="E229" i="5" a="1"/>
  <c r="AH570" i="5" a="1"/>
  <c r="AQ100" i="5" a="1"/>
  <c r="G530" i="5" a="1"/>
  <c r="G575" i="5" a="1"/>
  <c r="AK490" i="5" a="1"/>
  <c r="O269" i="5" a="1"/>
  <c r="AG367" i="5" a="1"/>
  <c r="AQ524" i="5" a="1"/>
  <c r="F188" i="5" a="1"/>
  <c r="AK595" i="5" a="1"/>
  <c r="AN451" i="5" a="1"/>
  <c r="G127" i="5" a="1"/>
  <c r="I10" i="5" a="1"/>
  <c r="AQ110" i="5" a="1"/>
  <c r="F328" i="5" a="1"/>
  <c r="J358" i="5" a="1"/>
  <c r="AJ552" i="5" a="1"/>
  <c r="A546" i="5" a="1"/>
  <c r="A560" i="5" a="1"/>
  <c r="AN516" i="5" a="1"/>
  <c r="X245" i="5" a="1"/>
  <c r="N476" i="5" a="1"/>
  <c r="O227" i="5" a="1"/>
  <c r="O542" i="5" a="1"/>
  <c r="J252" i="5" a="1"/>
  <c r="I102" i="5" a="1"/>
  <c r="AI124" i="5" a="1"/>
  <c r="E215" i="5" a="1"/>
  <c r="AH496" i="5" a="1"/>
  <c r="AN444" i="5" a="1"/>
  <c r="X529" i="5" a="1"/>
  <c r="AG119" i="5" a="1"/>
  <c r="O544" i="5" a="1"/>
  <c r="G351" i="5" a="1"/>
  <c r="O606" i="5" a="1"/>
  <c r="AH572" i="5" a="1"/>
  <c r="A232" i="5" a="1"/>
  <c r="G377" i="5" a="1"/>
  <c r="A24" i="5" a="1"/>
  <c r="N129" i="5" a="1"/>
  <c r="AQ393" i="5" a="1"/>
  <c r="E459" i="5" a="1"/>
  <c r="X390" i="5" a="1"/>
  <c r="AG213" i="5" a="1"/>
  <c r="I242" i="5" a="1"/>
  <c r="AN301" i="5" a="1"/>
  <c r="A329" i="5" a="1"/>
  <c r="J282" i="5" a="1"/>
  <c r="AG215" i="5" a="1"/>
  <c r="I100" i="5" a="1"/>
  <c r="AQ309" i="5" a="1"/>
  <c r="AK547" i="5" a="1"/>
  <c r="N485" i="5" a="1"/>
  <c r="AN145" i="5" a="1"/>
  <c r="I74" i="5" a="1"/>
  <c r="AK525" i="5" a="1"/>
  <c r="AI358" i="5" a="1"/>
  <c r="I366" i="5" a="1"/>
  <c r="F476" i="5" a="1"/>
  <c r="O125" i="5" a="1"/>
  <c r="AG275" i="5" a="1"/>
  <c r="AK67" i="5" a="1"/>
  <c r="J387" i="5" a="1"/>
  <c r="AG466" i="5" a="1"/>
  <c r="I492" i="5" a="1"/>
  <c r="AJ14" i="5" a="1"/>
  <c r="I163" i="5" a="1"/>
  <c r="I221" i="5" a="1"/>
  <c r="O409" i="5" a="1"/>
  <c r="AK402" i="5" a="1"/>
  <c r="G481" i="5" a="1"/>
  <c r="A106" i="5" a="1"/>
  <c r="AN549" i="5" a="1"/>
  <c r="F151" i="5" a="1"/>
  <c r="E606" i="5" a="1"/>
  <c r="AG58" i="5" a="1"/>
  <c r="X297" i="5" a="1"/>
  <c r="AN384" i="5" a="1"/>
  <c r="AQ96" i="5" a="1"/>
  <c r="G178" i="5" a="1"/>
  <c r="J418" i="5" a="1"/>
  <c r="J378" i="5" a="1"/>
  <c r="AQ320" i="5" a="1"/>
  <c r="N222" i="5" a="1"/>
  <c r="AH194" i="5" a="1"/>
  <c r="AQ121" i="5" a="1"/>
  <c r="X439" i="5" a="1"/>
  <c r="N323" i="5" a="1"/>
  <c r="A217" i="5" a="1"/>
  <c r="AK548" i="5" a="1"/>
  <c r="G502" i="5" a="1"/>
  <c r="O489" i="5" a="1"/>
  <c r="AJ38" i="5" a="1"/>
  <c r="AK149" i="5" a="1"/>
  <c r="E150" i="5" a="1"/>
  <c r="AQ171" i="5" a="1"/>
  <c r="AQ106" i="5" a="1"/>
  <c r="I27" i="5" a="1"/>
  <c r="AK170" i="5" a="1"/>
  <c r="AN606" i="5" a="1"/>
  <c r="G86" i="5" a="1"/>
  <c r="AI602" i="5" a="1"/>
  <c r="O152" i="5" a="1"/>
  <c r="I231" i="5" a="1"/>
  <c r="AJ332" i="5" a="1"/>
  <c r="O589" i="5" a="1"/>
  <c r="AN455" i="5" a="1"/>
  <c r="AK452" i="5" a="1"/>
  <c r="AI11" i="5" a="1"/>
  <c r="AH183" i="5" a="1"/>
  <c r="AN286" i="5" a="1"/>
  <c r="AN165" i="5" a="1"/>
  <c r="I204" i="5" a="1"/>
  <c r="G113" i="5" a="1"/>
  <c r="A438" i="5" a="1"/>
  <c r="O191" i="5" a="1"/>
  <c r="AQ238" i="5" a="1"/>
  <c r="O101" i="5" a="1"/>
  <c r="AG537" i="5" a="1"/>
  <c r="F279" i="5" a="1"/>
  <c r="AJ545" i="5" a="1"/>
  <c r="F70" i="5" a="1"/>
  <c r="O6" i="5" a="1"/>
  <c r="AN201" i="5" a="1"/>
  <c r="X198" i="5" a="1"/>
  <c r="AH518" i="5" a="1"/>
  <c r="I146" i="5" a="1"/>
  <c r="I265" i="5" a="1"/>
  <c r="A277" i="5" a="1"/>
  <c r="AI526" i="5" a="1"/>
  <c r="I173" i="5" a="1"/>
  <c r="N562" i="5" a="1"/>
  <c r="X512" i="5" a="1"/>
  <c r="F36" i="5" a="1"/>
  <c r="J492" i="5" a="1"/>
  <c r="F588" i="5" a="1"/>
  <c r="X249" i="5" a="1"/>
  <c r="AI182" i="5" a="1"/>
  <c r="E252" i="5" a="1"/>
  <c r="AK253" i="5" a="1"/>
  <c r="AJ347" i="5" a="1"/>
  <c r="G334" i="5" a="1"/>
  <c r="I318" i="5" a="1"/>
  <c r="AJ126" i="5" a="1"/>
  <c r="AQ452" i="5" a="1"/>
  <c r="A402" i="5" a="1"/>
  <c r="AQ581" i="5" a="1"/>
  <c r="AG451" i="5" a="1"/>
  <c r="AN278" i="5" a="1"/>
  <c r="N127" i="5" a="1"/>
  <c r="I66" i="5" a="1"/>
  <c r="AQ334" i="5" a="1"/>
  <c r="X273" i="5" a="1"/>
  <c r="O208" i="5" a="1"/>
  <c r="AN25" i="5" a="1"/>
  <c r="AN91" i="5" a="1"/>
  <c r="AI121" i="5" a="1"/>
  <c r="I262" i="5" a="1"/>
  <c r="AH32" i="5" a="1"/>
  <c r="AQ268" i="5" a="1"/>
  <c r="AG231" i="5" a="1"/>
  <c r="F2" i="5" a="1"/>
  <c r="O377" i="5" a="1"/>
  <c r="F49" i="5" a="1"/>
  <c r="E382" i="5" a="1"/>
  <c r="AJ203" i="5" a="1"/>
  <c r="AG95" i="5" a="1"/>
  <c r="AK418" i="5" a="1"/>
  <c r="X2" i="5" a="1"/>
  <c r="AQ602" i="5" a="1"/>
  <c r="AN393" i="5" a="1"/>
  <c r="G48" i="5" a="1"/>
  <c r="AN163" i="5" a="1"/>
  <c r="AI14" i="5" a="1"/>
  <c r="J588" i="5" a="1"/>
  <c r="N112" i="5" a="1"/>
  <c r="F102" i="5" a="1"/>
  <c r="F517" i="5" a="1"/>
  <c r="G422" i="5" a="1"/>
  <c r="AN264" i="5" a="1"/>
  <c r="I227" i="5" a="1"/>
  <c r="E322" i="5" a="1"/>
  <c r="F71" i="5" a="1"/>
  <c r="O337" i="5" a="1"/>
  <c r="F42" i="5" a="1"/>
  <c r="X40" i="5" a="1"/>
  <c r="F500" i="5" a="1"/>
  <c r="F138" i="5" a="1"/>
  <c r="AH40" i="5" a="1"/>
  <c r="F38" i="5" a="1"/>
  <c r="N338" i="5" a="1"/>
  <c r="AJ192" i="5" a="1"/>
  <c r="AN424" i="5" a="1"/>
  <c r="G319" i="5" a="1"/>
  <c r="AH469" i="5" a="1"/>
  <c r="F439" i="5" a="1"/>
  <c r="AG88" i="5" a="1"/>
  <c r="AG287" i="5" a="1"/>
  <c r="O453" i="5" a="1"/>
  <c r="AN2" i="5" a="1"/>
  <c r="F78" i="5" a="1"/>
  <c r="G147" i="5" a="1"/>
  <c r="A178" i="5" a="1"/>
  <c r="AJ7" i="5" a="1"/>
  <c r="AN4" i="5" a="1"/>
  <c r="AG606" i="5" a="1"/>
  <c r="G192" i="5" a="1"/>
  <c r="G469" i="5" a="1"/>
  <c r="I301" i="5" a="1"/>
  <c r="E251" i="5" a="1"/>
  <c r="X132" i="5" a="1"/>
  <c r="AN3" i="5" a="1"/>
  <c r="AG586" i="5" a="1"/>
  <c r="AJ227" i="5" a="1"/>
  <c r="AQ191" i="5" a="1"/>
  <c r="A331" i="5" a="1"/>
  <c r="X162" i="5" a="1"/>
  <c r="AI112" i="5" a="1"/>
  <c r="AI464" i="5" a="1"/>
  <c r="AQ207" i="5" a="1"/>
  <c r="AH115" i="5" a="1"/>
  <c r="AQ391" i="5" a="1"/>
  <c r="A212" i="5" a="1"/>
  <c r="AQ521" i="5" a="1"/>
  <c r="AG36" i="5" a="1"/>
  <c r="X52" i="5" a="1"/>
  <c r="AI105" i="5" a="1"/>
  <c r="J498" i="5" a="1"/>
  <c r="AN483" i="5" a="1"/>
  <c r="AK540" i="5" a="1"/>
  <c r="AH41" i="5" a="1"/>
  <c r="N232" i="5" a="1"/>
  <c r="X407" i="5" a="1"/>
  <c r="F581" i="5" a="1"/>
  <c r="AK427" i="5" a="1"/>
  <c r="AQ219" i="5" a="1"/>
  <c r="I297" i="5" a="1"/>
  <c r="AQ326" i="5" a="1"/>
  <c r="AG53" i="5" a="1"/>
  <c r="AI503" i="5" a="1"/>
  <c r="F341" i="5" a="1"/>
  <c r="X346" i="5" a="1"/>
  <c r="X389" i="5" a="1"/>
  <c r="AK45" i="5" a="1"/>
  <c r="I65" i="5" a="1"/>
  <c r="AI193" i="5" a="1"/>
  <c r="AN334" i="5" a="1"/>
  <c r="AH566" i="5" a="1"/>
  <c r="G85" i="5" a="1"/>
  <c r="E498" i="5" a="1"/>
  <c r="J281" i="5" a="1"/>
  <c r="J532" i="5" a="1"/>
  <c r="I192" i="5" a="1"/>
  <c r="AK220" i="5" a="1"/>
  <c r="AK51" i="5" a="1"/>
  <c r="I239" i="5" a="1"/>
  <c r="E39" i="5" a="1"/>
  <c r="AK318" i="5" a="1"/>
  <c r="AH227" i="5" a="1"/>
  <c r="F417" i="5" a="1"/>
  <c r="AN554" i="5" a="1"/>
  <c r="AK151" i="5" a="1"/>
  <c r="A534" i="5" a="1"/>
  <c r="G250" i="5" a="1"/>
  <c r="I62" i="5" a="1"/>
  <c r="X97" i="5" a="1"/>
  <c r="G522" i="5" a="1"/>
  <c r="O271" i="5" a="1"/>
  <c r="AQ50" i="5" a="1"/>
  <c r="AG448" i="5" a="1"/>
  <c r="AN385" i="5" a="1"/>
  <c r="O212" i="5" a="1"/>
  <c r="O118" i="5" a="1"/>
  <c r="AG97" i="5" a="1"/>
  <c r="N358" i="5" a="1"/>
  <c r="A332" i="5" a="1"/>
  <c r="J561" i="5" a="1"/>
  <c r="A165" i="5" a="1"/>
  <c r="E97" i="5" a="1"/>
  <c r="E568" i="5" a="1"/>
  <c r="AH130" i="5" a="1"/>
  <c r="AK98" i="5" a="1"/>
  <c r="A379" i="5" a="1"/>
  <c r="J570" i="5" a="1"/>
  <c r="J454" i="5" a="1"/>
  <c r="X514" i="5" a="1"/>
  <c r="X530" i="5" a="1"/>
  <c r="A146" i="5" a="1"/>
  <c r="J534" i="5" a="1"/>
  <c r="AH337" i="5" a="1"/>
  <c r="N555" i="5" a="1"/>
  <c r="AI23" i="5" a="1"/>
  <c r="A525" i="5" a="1"/>
  <c r="AI472" i="5" a="1"/>
  <c r="O245" i="5" a="1"/>
  <c r="AQ527" i="5" a="1"/>
  <c r="AQ210" i="5" a="1"/>
  <c r="X274" i="5" a="1"/>
  <c r="AG378" i="5" a="1"/>
  <c r="AJ4" i="5" a="1"/>
  <c r="O297" i="5" a="1"/>
  <c r="A476" i="5" a="1"/>
  <c r="AQ370" i="5" a="1"/>
  <c r="AK557" i="5" a="1"/>
  <c r="O150" i="5" a="1"/>
  <c r="AK593" i="5" a="1"/>
  <c r="AN70" i="5" a="1"/>
  <c r="AJ501" i="5" a="1"/>
  <c r="AI611" i="5" a="1"/>
  <c r="I248" i="5" a="1"/>
  <c r="AJ319" i="5" a="1"/>
  <c r="AK470" i="5" a="1"/>
  <c r="X350" i="5" a="1"/>
  <c r="A285" i="5" a="1"/>
  <c r="AI365" i="5" a="1"/>
  <c r="I445" i="5" a="1"/>
  <c r="E396" i="5" a="1"/>
  <c r="G184" i="5" a="1"/>
  <c r="AJ456" i="5" a="1"/>
  <c r="I181" i="5" a="1"/>
  <c r="A451" i="5" a="1"/>
  <c r="N453" i="5" a="1"/>
  <c r="G74" i="5" a="1"/>
  <c r="AJ554" i="5" a="1"/>
  <c r="J442" i="5" a="1"/>
  <c r="AG187" i="5" a="1"/>
  <c r="AQ64" i="5" a="1"/>
  <c r="AH365" i="5" a="1"/>
  <c r="X39" i="5" a="1"/>
  <c r="AQ182" i="5" a="1"/>
  <c r="A256" i="5" a="1"/>
  <c r="I518" i="5" a="1"/>
  <c r="AJ190" i="5" a="1"/>
  <c r="A501" i="5" a="1"/>
  <c r="X395" i="5" a="1"/>
  <c r="I527" i="5" a="1"/>
  <c r="AK25" i="5" a="1"/>
  <c r="AG570" i="5" a="1"/>
  <c r="AQ180" i="5" a="1"/>
  <c r="AG85" i="5" a="1"/>
  <c r="G289" i="5" a="1"/>
  <c r="AK376" i="5" a="1"/>
  <c r="O153" i="5" a="1"/>
  <c r="AH531" i="5" a="1"/>
  <c r="G339" i="5" a="1"/>
  <c r="X46" i="5" a="1"/>
  <c r="O324" i="5" a="1"/>
  <c r="AK448" i="5" a="1"/>
  <c r="F185" i="5" a="1"/>
  <c r="AG403" i="5" a="1"/>
  <c r="AN481" i="5" a="1"/>
  <c r="A570" i="5" a="1"/>
  <c r="AI368" i="5" a="1"/>
  <c r="X160" i="5" a="1"/>
  <c r="AG504" i="5" a="1"/>
  <c r="A581" i="5" a="1"/>
  <c r="AJ121" i="5" a="1"/>
  <c r="AJ23" i="5" a="1"/>
  <c r="I289" i="5" a="1"/>
  <c r="F88" i="5" a="1"/>
  <c r="AG555" i="5" a="1"/>
  <c r="G479" i="5" a="1"/>
  <c r="AQ296" i="5" a="1"/>
  <c r="AI97" i="5" a="1"/>
  <c r="AN147" i="5" a="1"/>
  <c r="G550" i="5" a="1"/>
  <c r="AG33" i="5" a="1"/>
  <c r="AG256" i="5" a="1"/>
  <c r="AI350" i="5" a="1"/>
  <c r="AQ590" i="5" a="1"/>
  <c r="J443" i="5" a="1"/>
  <c r="AG600" i="5" a="1"/>
  <c r="I260" i="5" a="1"/>
  <c r="AN94" i="5" a="1"/>
  <c r="J292" i="5" a="1"/>
  <c r="AJ232" i="5" a="1"/>
  <c r="J315" i="5" a="1"/>
  <c r="AH454" i="5" a="1"/>
  <c r="I111" i="5" a="1"/>
  <c r="AG59" i="5" a="1"/>
  <c r="X401" i="5" a="1"/>
  <c r="E549" i="5" a="1"/>
  <c r="E517" i="5" a="1"/>
  <c r="AI480" i="5" a="1"/>
  <c r="AQ142" i="5" a="1"/>
  <c r="E259" i="5" a="1"/>
  <c r="I480" i="5" a="1"/>
  <c r="A241" i="5" a="1"/>
  <c r="E319" i="5" a="1"/>
  <c r="AK569" i="5" a="1"/>
  <c r="AG123" i="5" a="1"/>
  <c r="AI120" i="5" a="1"/>
  <c r="AK228" i="5" a="1"/>
  <c r="E503" i="5" a="1"/>
  <c r="AN479" i="5" a="1"/>
  <c r="I70" i="5" a="1"/>
  <c r="I336" i="5" a="1"/>
  <c r="I460" i="5" a="1"/>
  <c r="X486" i="5" a="1"/>
  <c r="I483" i="5" a="1"/>
  <c r="O559" i="5" a="1"/>
  <c r="AH586" i="5" a="1"/>
  <c r="AQ280" i="5" a="1"/>
  <c r="AN10" i="5" a="1"/>
  <c r="AN270" i="5" a="1"/>
  <c r="J416" i="5" a="1"/>
  <c r="AN429" i="5" a="1"/>
  <c r="I121" i="5" a="1"/>
  <c r="AG587" i="5" a="1"/>
  <c r="AI41" i="5" a="1"/>
  <c r="A108" i="5" a="1"/>
  <c r="F323" i="5" a="1"/>
  <c r="O94" i="5" a="1"/>
  <c r="AH13" i="5" a="1"/>
  <c r="AH461" i="5" a="1"/>
  <c r="AG169" i="5" a="1"/>
  <c r="E143" i="5" a="1"/>
  <c r="E491" i="5" a="1"/>
  <c r="X344" i="5" a="1"/>
  <c r="J437" i="5" a="1"/>
  <c r="O352" i="5" a="1"/>
  <c r="A467" i="5" a="1"/>
  <c r="I348" i="5" a="1"/>
  <c r="AN465" i="5" a="1"/>
  <c r="X20" i="5" a="1"/>
  <c r="AK207" i="5" a="1"/>
  <c r="G93" i="5" a="1"/>
  <c r="AK30" i="5" a="1"/>
  <c r="AQ183" i="5" a="1"/>
  <c r="I257" i="5" a="1"/>
  <c r="AN160" i="5" a="1"/>
  <c r="E591" i="5" a="1"/>
  <c r="AJ542" i="5" a="1"/>
  <c r="AQ190" i="5" a="1"/>
  <c r="G344" i="5" a="1"/>
  <c r="F553" i="5" a="1"/>
  <c r="X114" i="5" a="1"/>
  <c r="F443" i="5" a="1"/>
  <c r="I357" i="5" a="1"/>
  <c r="J297" i="5" a="1"/>
  <c r="AQ453" i="5" a="1"/>
  <c r="A527" i="5" a="1"/>
  <c r="I293" i="5" a="1"/>
  <c r="E45" i="5" a="1"/>
  <c r="O472" i="5" a="1"/>
  <c r="AN149" i="5" a="1"/>
  <c r="G46" i="5" a="1"/>
  <c r="I503" i="5" a="1"/>
  <c r="F343" i="5" a="1"/>
  <c r="O534" i="5" a="1"/>
  <c r="G592" i="5" a="1"/>
  <c r="J276" i="5" a="1"/>
  <c r="J409" i="5" a="1"/>
  <c r="AK607" i="5" a="1"/>
  <c r="O369" i="5" a="1"/>
  <c r="AQ402" i="5" a="1"/>
  <c r="AG255" i="5" a="1"/>
  <c r="I472" i="5" a="1"/>
  <c r="G211" i="5" a="1"/>
  <c r="I439" i="5" a="1"/>
  <c r="X279" i="5" a="1"/>
  <c r="I410" i="5" a="1"/>
  <c r="AH599" i="5" a="1"/>
  <c r="AJ94" i="5" a="1"/>
  <c r="AK132" i="5" a="1"/>
  <c r="X532" i="5" a="1"/>
  <c r="AI361" i="5" a="1"/>
  <c r="E566" i="5" a="1"/>
  <c r="I3" i="2" a="1"/>
  <c r="AN40" i="5" a="1"/>
  <c r="N136" i="5" a="1"/>
  <c r="F256" i="5" a="1"/>
  <c r="O425" i="5" a="1"/>
  <c r="AQ284" i="5" a="1"/>
  <c r="G372" i="5" a="1"/>
  <c r="F113" i="5" a="1"/>
  <c r="E18" i="5" a="1"/>
  <c r="F149" i="5" a="1"/>
  <c r="AK551" i="5" a="1"/>
  <c r="I150" i="5" a="1"/>
  <c r="F223" i="5" a="1"/>
  <c r="O556" i="5" a="1"/>
  <c r="A589" i="5" a="1"/>
  <c r="A94" i="5" a="1"/>
  <c r="E537" i="5" a="1"/>
  <c r="I41" i="5" a="1"/>
  <c r="A19" i="5" a="1"/>
  <c r="J552" i="5" a="1"/>
  <c r="G168" i="5" a="1"/>
  <c r="AH319" i="5" a="1"/>
  <c r="O326" i="5" a="1"/>
  <c r="AG391" i="5" a="1"/>
  <c r="E179" i="5" a="1"/>
  <c r="AK564" i="5" a="1"/>
  <c r="AK423" i="5" a="1"/>
  <c r="F472" i="5" a="1"/>
  <c r="AN279" i="5" a="1"/>
  <c r="O481" i="5" a="1"/>
  <c r="F469" i="5" a="1"/>
  <c r="I369" i="5" a="1"/>
  <c r="G554" i="5" a="1"/>
  <c r="G350" i="5" a="1"/>
  <c r="AK475" i="5" a="1"/>
  <c r="A26" i="5" a="1"/>
  <c r="I579" i="5" a="1"/>
  <c r="AQ306" i="5" a="1"/>
  <c r="F160" i="5" a="1"/>
  <c r="AJ544" i="5" a="1"/>
  <c r="G568" i="5" a="1"/>
  <c r="X214" i="5" a="1"/>
  <c r="E295" i="5" a="1"/>
  <c r="J385" i="5" a="1"/>
  <c r="X296" i="5" a="1"/>
  <c r="F608" i="5" a="1"/>
  <c r="G520" i="5" a="1"/>
  <c r="A552" i="5" a="1"/>
  <c r="AI332" i="5" a="1"/>
  <c r="AJ216" i="5" a="1"/>
  <c r="N193" i="5" a="1"/>
  <c r="I296" i="5" a="1"/>
  <c r="AJ348" i="5" a="1"/>
  <c r="F426" i="5" a="1"/>
  <c r="AQ266" i="5" a="1"/>
  <c r="J185" i="5" a="1"/>
  <c r="AN26" i="5" a="1"/>
  <c r="I51" i="5" a="1"/>
  <c r="F317" i="5" a="1"/>
  <c r="A426" i="5" a="1"/>
  <c r="O115" i="5" a="1"/>
  <c r="O566" i="5" a="1"/>
  <c r="AN49" i="5" a="1"/>
  <c r="A425" i="5" a="1"/>
  <c r="AQ61" i="5" a="1"/>
  <c r="AN266" i="5" a="1"/>
  <c r="X432" i="5" a="1"/>
  <c r="E599" i="5" a="1"/>
  <c r="AN75" i="5" a="1"/>
  <c r="AQ18" i="5" a="1"/>
  <c r="AI547" i="5" a="1"/>
  <c r="G321" i="5" a="1"/>
  <c r="O340" i="5" a="1"/>
  <c r="E557" i="5" a="1"/>
  <c r="I321" i="5" a="1"/>
  <c r="AJ19" i="5" a="1"/>
  <c r="I283" i="5" a="1"/>
  <c r="X454" i="5" a="1"/>
  <c r="F318" i="5" a="1"/>
  <c r="N324" i="5" a="1"/>
  <c r="G9" i="5" a="1"/>
  <c r="X88" i="5" a="1"/>
  <c r="O435" i="5" a="1"/>
  <c r="AG24" i="5" a="1"/>
  <c r="AK409" i="5" a="1"/>
  <c r="AG4" i="5" a="1"/>
  <c r="O267" i="5" a="1"/>
  <c r="N458" i="5" a="1"/>
  <c r="E283" i="5" a="1"/>
  <c r="AK52" i="5" a="1"/>
  <c r="AG20" i="5" a="1"/>
  <c r="AQ16" i="5" a="1"/>
  <c r="O536" i="5" a="1"/>
  <c r="A202" i="5" a="1"/>
  <c r="AI477" i="5" a="1"/>
  <c r="AK114" i="5" a="1"/>
  <c r="AQ517" i="5" a="1"/>
  <c r="AJ117" i="5" a="1"/>
  <c r="X261" i="5" a="1"/>
  <c r="G55" i="5" a="1"/>
  <c r="AN41" i="5" a="1"/>
  <c r="AK501" i="5" a="1"/>
  <c r="AN172" i="5" a="1"/>
  <c r="X355" i="5" a="1"/>
  <c r="AG359" i="5" a="1"/>
  <c r="A28" i="5" a="1"/>
  <c r="G290" i="5" a="1"/>
  <c r="F30" i="5" a="1"/>
  <c r="AG593" i="5" a="1"/>
  <c r="J350" i="5" a="1"/>
  <c r="F429" i="5" a="1"/>
  <c r="J396" i="5" a="1"/>
  <c r="G176" i="5" a="1"/>
  <c r="AH102" i="5" a="1"/>
  <c r="G89" i="5" a="1"/>
  <c r="E400" i="5" a="1"/>
  <c r="F262" i="5" a="1"/>
  <c r="AQ384" i="5" a="1"/>
  <c r="AH216" i="5" a="1"/>
  <c r="N132" i="5" a="1"/>
  <c r="F230" i="5" a="1"/>
  <c r="AH2" i="5" a="1"/>
  <c r="AI504" i="5" a="1"/>
  <c r="I280" i="5" a="1"/>
  <c r="E96" i="5" a="1"/>
  <c r="X493" i="5" a="1"/>
  <c r="AJ504" i="5" a="1"/>
  <c r="AN303" i="5" a="1"/>
  <c r="AG302" i="5" a="1"/>
  <c r="I32" i="5" a="1"/>
  <c r="AN252" i="5" a="1"/>
  <c r="AN320" i="5" a="1"/>
  <c r="AK420" i="5" a="1"/>
  <c r="I235" i="5" a="1"/>
  <c r="A34" i="5" a="1"/>
  <c r="E202" i="5" a="1"/>
  <c r="AI366" i="5" a="1"/>
  <c r="I406" i="5" a="1"/>
  <c r="E464" i="5" a="1"/>
  <c r="O117" i="5" a="1"/>
  <c r="AK530" i="5" a="1"/>
  <c r="F147" i="5" a="1"/>
  <c r="G474" i="5" a="1"/>
  <c r="AK484" i="5" a="1"/>
  <c r="AQ380" i="5" a="1"/>
  <c r="X517" i="5" a="1"/>
  <c r="A387" i="5" a="1"/>
  <c r="J404" i="5" a="1"/>
  <c r="O591" i="5" a="1"/>
  <c r="N227" i="5" a="1"/>
  <c r="X194" i="5" a="1"/>
  <c r="G152" i="5" a="1"/>
  <c r="X183" i="5" a="1"/>
  <c r="N226" i="5" a="1"/>
  <c r="F74" i="5" a="1"/>
  <c r="X221" i="5" a="1"/>
  <c r="AJ106" i="5" a="1"/>
  <c r="AG472" i="5" a="1"/>
  <c r="O485" i="5" a="1"/>
  <c r="J312" i="5" a="1"/>
  <c r="F310" i="5" a="1"/>
  <c r="I498" i="5" a="1"/>
  <c r="J212" i="5" a="1"/>
  <c r="AQ135" i="5" a="1"/>
  <c r="AK426" i="5" a="1"/>
  <c r="AH596" i="5" a="1"/>
  <c r="I128" i="5" a="1"/>
  <c r="AQ368" i="5" a="1"/>
  <c r="I127" i="5" a="1"/>
  <c r="AG142" i="5" a="1"/>
  <c r="I569" i="5" a="1"/>
  <c r="J226" i="5" a="1"/>
  <c r="A140" i="5" a="1"/>
  <c r="G148" i="5" a="1"/>
  <c r="O135" i="5" a="1"/>
  <c r="A526" i="5" a="1"/>
  <c r="AK34" i="5" a="1"/>
  <c r="AK78" i="5" a="1"/>
  <c r="I110" i="5" a="1"/>
  <c r="N108" i="5" a="1"/>
  <c r="A231" i="5" a="1"/>
  <c r="G391" i="5" a="1"/>
  <c r="J525" i="5" a="1"/>
  <c r="AN457" i="5" a="1"/>
  <c r="AN558" i="5" a="1"/>
  <c r="AK591" i="5" a="1"/>
  <c r="G475" i="5" a="1"/>
  <c r="E85" i="5" a="1"/>
  <c r="F112" i="5" a="1"/>
  <c r="E6" i="3" a="1"/>
  <c r="G131" i="5" a="1"/>
  <c r="F267" i="5" a="1"/>
  <c r="AK499" i="5" a="1"/>
  <c r="G426" i="5" a="1"/>
  <c r="AN74" i="5" a="1"/>
  <c r="AI222" i="5" a="1"/>
  <c r="AJ564" i="5" a="1"/>
  <c r="E3" i="5" a="1"/>
  <c r="O464" i="5" a="1"/>
  <c r="AN591" i="5" a="1"/>
  <c r="G300" i="5" a="1"/>
  <c r="G317" i="5" a="1"/>
  <c r="AK37" i="5" a="1"/>
  <c r="X207" i="5" a="1"/>
  <c r="X474" i="5" a="1"/>
  <c r="X240" i="5" a="1"/>
  <c r="F123" i="5" a="1"/>
  <c r="AH499" i="5" a="1"/>
  <c r="F66" i="5" a="1"/>
  <c r="E60" i="5" a="1"/>
  <c r="X149" i="5" a="1"/>
  <c r="I474" i="5" a="1"/>
  <c r="J578" i="5" a="1"/>
  <c r="AH121" i="5" a="1"/>
  <c r="X17" i="5" a="1"/>
  <c r="N26" i="5" a="1"/>
  <c r="AQ481" i="5" a="1"/>
  <c r="A122" i="5" a="1"/>
  <c r="F278" i="5" a="1"/>
  <c r="A521" i="5" a="1"/>
  <c r="F125" i="5" a="1"/>
  <c r="I160" i="5" a="1"/>
  <c r="AK356" i="5" a="1"/>
  <c r="I202" i="5" a="1"/>
  <c r="I116" i="5" a="1"/>
  <c r="AJ316" i="5" a="1"/>
  <c r="O601" i="5" a="1"/>
  <c r="AG590" i="5" a="1"/>
  <c r="AJ527" i="5" a="1"/>
  <c r="AJ35" i="5" a="1"/>
  <c r="F513" i="5" a="1"/>
  <c r="AG164" i="5" a="1"/>
  <c r="AK2" i="5" a="1"/>
  <c r="E500" i="5" a="1"/>
  <c r="AG205" i="5" a="1"/>
  <c r="A366" i="5" a="1"/>
  <c r="I77" i="5" a="1"/>
  <c r="I53" i="5" a="1"/>
  <c r="I252" i="5" a="1"/>
  <c r="AN275" i="5" a="1"/>
  <c r="AK527" i="5" a="1"/>
  <c r="AN99" i="5" a="1"/>
  <c r="AQ404" i="5" a="1"/>
  <c r="N581" i="5" a="1"/>
  <c r="G124" i="5" a="1"/>
  <c r="AJ96" i="5" a="1"/>
  <c r="I295" i="5" a="1"/>
  <c r="A459" i="5" a="1"/>
  <c r="O138" i="5" a="1"/>
  <c r="AK68" i="5" a="1"/>
  <c r="AQ430" i="5" a="1"/>
  <c r="A121" i="5" a="1"/>
  <c r="O205" i="5" a="1"/>
  <c r="AJ21" i="5" a="1"/>
  <c r="AH201" i="5" a="1"/>
  <c r="X142" i="5" a="1"/>
  <c r="G207" i="5" a="1"/>
  <c r="X403" i="5" a="1"/>
  <c r="I463" i="5" a="1"/>
  <c r="AG400" i="5" a="1"/>
  <c r="AQ335" i="5" a="1"/>
  <c r="AJ27" i="5" a="1"/>
  <c r="X227" i="5" a="1"/>
  <c r="N568" i="5" a="1"/>
  <c r="AK75" i="5" a="1"/>
  <c r="E337" i="5" a="1"/>
  <c r="O100" i="5" a="1"/>
  <c r="F91" i="5" a="1"/>
  <c r="AK383" i="5" a="1"/>
  <c r="G157" i="5" a="1"/>
  <c r="AK281" i="5" a="1"/>
  <c r="J344" i="5" a="1"/>
  <c r="O465" i="5" a="1"/>
  <c r="F132" i="5" a="1"/>
  <c r="I241" i="5" a="1"/>
  <c r="AQ198" i="5" a="1"/>
  <c r="E531" i="5" a="1"/>
  <c r="E69" i="5" a="1"/>
  <c r="AH603" i="5" a="1"/>
  <c r="N201" i="5" a="1"/>
  <c r="AQ199" i="5" a="1"/>
  <c r="AG392" i="5" a="1"/>
  <c r="X200" i="5" a="1"/>
  <c r="J457" i="5" a="1"/>
  <c r="AQ164" i="5" a="1"/>
  <c r="AJ567" i="5" a="1"/>
  <c r="I215" i="5" a="1"/>
  <c r="E275" i="5" a="1"/>
  <c r="X232" i="5" a="1"/>
  <c r="I362" i="5" a="1"/>
  <c r="F547" i="5" a="1"/>
  <c r="I338" i="5" a="1"/>
  <c r="X145" i="5" a="1"/>
  <c r="AK180" i="5" a="1"/>
  <c r="J357" i="5" a="1"/>
  <c r="I351" i="5" a="1"/>
  <c r="AQ193" i="5" a="1"/>
  <c r="AK377" i="5" a="1"/>
  <c r="I218" i="5" a="1"/>
  <c r="AQ249" i="5" a="1"/>
  <c r="J400" i="5" a="1"/>
  <c r="AG559" i="5" a="1"/>
  <c r="G213" i="5" a="1"/>
  <c r="F284" i="5" a="1"/>
  <c r="AQ534" i="5" a="1"/>
  <c r="A227" i="5" a="1"/>
  <c r="AN318" i="5" a="1"/>
  <c r="F4" i="3" a="1"/>
  <c r="AN59" i="5" a="1"/>
  <c r="N210" i="5" a="1"/>
  <c r="E23" i="5" a="1"/>
  <c r="AN302" i="5" a="1"/>
  <c r="E391" i="5" a="1"/>
  <c r="I551" i="5" a="1"/>
  <c r="G528" i="5" a="1"/>
  <c r="AQ492" i="5" a="1"/>
  <c r="G408" i="5" a="1"/>
  <c r="N37" i="5" a="1"/>
  <c r="N361" i="5" a="1"/>
  <c r="E308" i="5" a="1"/>
  <c r="X422" i="5" a="1"/>
  <c r="N327" i="5" a="1"/>
  <c r="N369" i="5" a="1"/>
  <c r="AK401" i="5" a="1"/>
  <c r="AG197" i="5" a="1"/>
  <c r="AG319" i="5" a="1"/>
  <c r="A595" i="5" a="1"/>
  <c r="X157" i="5" a="1"/>
  <c r="AK284" i="5" a="1"/>
  <c r="G511" i="5" a="1"/>
  <c r="AJ226" i="5" a="1"/>
  <c r="AK240" i="5" a="1"/>
  <c r="N115" i="5" a="1"/>
  <c r="AG379" i="5" a="1"/>
  <c r="X487" i="5" a="1"/>
  <c r="AH128" i="5" a="1"/>
  <c r="F327" i="5" a="1"/>
  <c r="O163" i="5" a="1"/>
  <c r="AQ514" i="5" a="1"/>
  <c r="AG551" i="5" a="1"/>
  <c r="AN450" i="5" a="1"/>
  <c r="G379" i="5" a="1"/>
  <c r="A490" i="5" a="1"/>
  <c r="J432" i="5" a="1"/>
  <c r="AN96" i="5" a="1"/>
  <c r="N344" i="5" a="1"/>
  <c r="AJ588" i="5" a="1"/>
  <c r="AN498" i="5" a="1"/>
  <c r="E458" i="5" a="1"/>
  <c r="AN368" i="5" a="1"/>
  <c r="O360" i="5" a="1"/>
  <c r="I464" i="5" a="1"/>
  <c r="AK173" i="5" a="1"/>
  <c r="O488" i="5" a="1"/>
  <c r="X520" i="5" a="1"/>
  <c r="O507" i="5" a="1"/>
  <c r="AI592" i="5" a="1"/>
  <c r="X406" i="5" a="1"/>
  <c r="J233" i="5" a="1"/>
  <c r="AN389" i="5" a="1"/>
  <c r="AH554" i="5" a="1"/>
  <c r="O5" i="5" a="1"/>
  <c r="G257" i="5" a="1"/>
  <c r="O415" i="5" a="1"/>
  <c r="F136" i="5" a="1"/>
  <c r="X35" i="5" a="1"/>
  <c r="N109" i="5" a="1"/>
  <c r="AG129" i="5" a="1"/>
  <c r="G153" i="5" a="1"/>
  <c r="AQ44" i="5" a="1"/>
  <c r="J227" i="5" a="1"/>
  <c r="AG193" i="5" a="1"/>
  <c r="AJ137" i="5" a="1"/>
  <c r="O168" i="5" a="1"/>
  <c r="O159" i="5" a="1"/>
  <c r="AN404" i="5" a="1"/>
  <c r="G67" i="5" a="1"/>
  <c r="AI352" i="5" a="1"/>
  <c r="G54" i="5" a="1"/>
  <c r="E326" i="5" a="1"/>
  <c r="X300" i="5" a="1"/>
  <c r="AK174" i="5" a="1"/>
  <c r="A538" i="5" a="1"/>
  <c r="J466" i="5" a="1"/>
  <c r="F399" i="5" a="1"/>
  <c r="O223" i="5" a="1"/>
  <c r="AN79" i="5" a="1"/>
  <c r="AH90" i="5" a="1"/>
  <c r="X362" i="5" a="1"/>
  <c r="A282" i="5" a="1"/>
  <c r="A164" i="5" a="1"/>
  <c r="G441" i="5" a="1"/>
  <c r="AK353" i="5" a="1"/>
  <c r="O83" i="5" a="1"/>
  <c r="E556" i="5" a="1"/>
  <c r="O52" i="5" a="1"/>
  <c r="A128" i="5" a="1"/>
  <c r="A562" i="5" a="1"/>
  <c r="AG250" i="5" a="1"/>
  <c r="A353" i="5" a="1"/>
  <c r="F300" i="5" a="1"/>
  <c r="A561" i="5" a="1"/>
  <c r="AG478" i="5" a="1"/>
  <c r="AK136" i="5" a="1"/>
  <c r="F449" i="5" a="1"/>
  <c r="G386" i="5" a="1"/>
  <c r="A334" i="5" a="1"/>
  <c r="AK344" i="5" a="1"/>
  <c r="X561" i="5" a="1"/>
  <c r="AN93" i="5" a="1"/>
  <c r="G582" i="5" a="1"/>
  <c r="AN95" i="5" a="1"/>
  <c r="J296" i="5" a="1"/>
  <c r="E365" i="5" a="1"/>
  <c r="AJ559" i="5" a="1"/>
  <c r="AN434" i="5" a="1"/>
  <c r="O93" i="5" a="1"/>
  <c r="X371" i="5" a="1"/>
  <c r="E127" i="5" a="1"/>
  <c r="AN317" i="5" a="1"/>
  <c r="AQ7" i="5" a="1"/>
  <c r="AQ555" i="5" a="1"/>
  <c r="AK458" i="5" a="1"/>
  <c r="AK107" i="5" a="1"/>
  <c r="A416" i="5" a="1"/>
  <c r="O86" i="5" a="1"/>
  <c r="E173" i="5" a="1"/>
  <c r="AN66" i="5" a="1"/>
  <c r="A513" i="5" a="1"/>
  <c r="AK248" i="5" a="1"/>
  <c r="AG440" i="5" a="1"/>
  <c r="F537" i="5" a="1"/>
  <c r="A486" i="5" a="1"/>
  <c r="AG457" i="5" a="1"/>
  <c r="X98" i="5" a="1"/>
  <c r="J559" i="5" a="1"/>
  <c r="AQ596" i="5" a="1"/>
  <c r="O366" i="5" a="1"/>
  <c r="AK478" i="5" a="1"/>
  <c r="AK509" i="5" a="1"/>
  <c r="G273" i="5" a="1"/>
  <c r="AN542" i="5" a="1"/>
  <c r="AQ439" i="5" a="1"/>
  <c r="AG67" i="5" a="1"/>
  <c r="AQ486" i="5" a="1"/>
  <c r="J486" i="5" a="1"/>
  <c r="J517" i="5" a="1"/>
  <c r="J471" i="5" a="1"/>
  <c r="AH602" i="5" a="1"/>
  <c r="J214" i="5" a="1"/>
  <c r="X262" i="5" a="1"/>
  <c r="AI463" i="5" a="1"/>
  <c r="AH339" i="5" a="1"/>
  <c r="I444" i="5" a="1"/>
  <c r="O27" i="5" a="1"/>
  <c r="F141" i="5" a="1"/>
  <c r="AJ608" i="5" a="1"/>
  <c r="AK482" i="5" a="1"/>
  <c r="AH364" i="5" a="1"/>
  <c r="AQ471" i="5" a="1"/>
  <c r="AN346" i="5" a="1"/>
  <c r="I534" i="5" a="1"/>
  <c r="F425" i="5" a="1"/>
  <c r="I209" i="5" a="1"/>
  <c r="A320" i="5" a="1"/>
  <c r="AG199" i="5" a="1"/>
  <c r="AN579" i="5" a="1"/>
  <c r="O128" i="5" a="1"/>
  <c r="O461" i="5" a="1"/>
  <c r="I114" i="5" a="1"/>
  <c r="X75" i="5" a="1"/>
  <c r="E232" i="5" a="1"/>
  <c r="J485" i="5" a="1"/>
  <c r="AQ532" i="5" a="1"/>
  <c r="AG454" i="5" a="1"/>
  <c r="E363" i="5" a="1"/>
  <c r="O51" i="5" a="1"/>
  <c r="G218" i="5" a="1"/>
  <c r="I520" i="5" a="1"/>
  <c r="AG5" i="5" a="1"/>
  <c r="J422" i="5" a="1"/>
  <c r="O575" i="5" a="1"/>
  <c r="AQ329" i="5" a="1"/>
  <c r="AN338" i="5" a="1"/>
  <c r="G57" i="5" a="1"/>
  <c r="X65" i="5" a="1"/>
  <c r="AQ42" i="5" a="1"/>
  <c r="AG247" i="5" a="1"/>
  <c r="E528" i="5" a="1"/>
  <c r="O277" i="5" a="1"/>
  <c r="O511" i="5" a="1"/>
  <c r="AQ406" i="5" a="1"/>
  <c r="AN296" i="5" a="1"/>
  <c r="F99" i="5" a="1"/>
  <c r="J205" i="5" a="1"/>
  <c r="AQ473" i="5" a="1"/>
  <c r="F379" i="5" a="1"/>
  <c r="E589" i="5" a="1"/>
  <c r="E163" i="5" a="1"/>
  <c r="J311" i="5" a="1"/>
  <c r="AN61" i="5" a="1"/>
  <c r="AH509" i="5" a="1"/>
  <c r="O603" i="5" a="1"/>
  <c r="AJ120" i="5" a="1"/>
  <c r="AG31" i="5" a="1"/>
  <c r="A45" i="5" a="1"/>
  <c r="AG522" i="5" a="1"/>
  <c r="AN416" i="5" a="1"/>
  <c r="AG284" i="5" a="1"/>
  <c r="AG329" i="5" a="1"/>
  <c r="F139" i="5" a="1"/>
  <c r="AN539" i="5" a="1"/>
  <c r="G204" i="5" a="1"/>
  <c r="O322" i="5" a="1"/>
  <c r="I228" i="5" a="1"/>
  <c r="F31" i="5" a="1"/>
  <c r="F594" i="5" a="1"/>
  <c r="AG259" i="5" a="1"/>
  <c r="A347" i="5" a="1"/>
  <c r="E423" i="5" a="1"/>
  <c r="AQ518" i="5" a="1"/>
  <c r="AK285" i="5" a="1"/>
  <c r="AQ502" i="5" a="1"/>
  <c r="AI542" i="5" a="1"/>
  <c r="A213" i="5" a="1"/>
  <c r="AJ343" i="5" a="1"/>
  <c r="AJ570" i="5" a="1"/>
  <c r="AH338" i="5" a="1"/>
  <c r="X68" i="5" a="1"/>
  <c r="X87" i="5" a="1"/>
  <c r="AN51" i="5" a="1"/>
  <c r="A220" i="5" a="1"/>
  <c r="AK505" i="5" a="1"/>
  <c r="AI606" i="5" a="1"/>
  <c r="AJ582" i="5" a="1"/>
  <c r="X124" i="5" a="1"/>
  <c r="AN62" i="5" a="1"/>
  <c r="AG277" i="5" a="1"/>
  <c r="AJ327" i="5" a="1"/>
  <c r="I245" i="5" a="1"/>
  <c r="G496" i="5" a="1"/>
  <c r="I428" i="5" a="1"/>
  <c r="G544" i="5" a="1"/>
  <c r="AN598" i="5" a="1"/>
  <c r="AQ447" i="5" a="1"/>
  <c r="AK66" i="5" a="1"/>
  <c r="J237" i="5" a="1"/>
  <c r="I263" i="5" a="1"/>
  <c r="O344" i="5" a="1"/>
  <c r="E558" i="5" a="1"/>
  <c r="X478" i="5" a="1"/>
  <c r="A441" i="5" a="1"/>
  <c r="O306" i="5" a="1"/>
  <c r="I86" i="5" a="1"/>
  <c r="AI502" i="5" a="1"/>
  <c r="J605" i="5" a="1"/>
  <c r="AQ177" i="5" a="1"/>
  <c r="A136" i="5" a="1"/>
  <c r="I394" i="5" a="1"/>
  <c r="O280" i="5" a="1"/>
  <c r="G537" i="5" a="1"/>
  <c r="AH470" i="5" a="1"/>
  <c r="AH199" i="5" a="1"/>
  <c r="J274" i="5" a="1"/>
  <c r="AN73" i="5" a="1"/>
  <c r="J554" i="5" a="1"/>
  <c r="AN355" i="5" a="1"/>
  <c r="AK255" i="5" a="1"/>
  <c r="A404" i="5" a="1"/>
  <c r="O407" i="5" a="1"/>
  <c r="A372" i="5" a="1"/>
  <c r="F252" i="5" a="1"/>
  <c r="A330" i="5" a="1"/>
  <c r="E277" i="5" a="1"/>
  <c r="AK76" i="5" a="1"/>
  <c r="AG548" i="5" a="1"/>
  <c r="AK568" i="5" a="1"/>
  <c r="AQ90" i="5" a="1"/>
  <c r="AJ506" i="5" a="1"/>
  <c r="I271" i="5" a="1"/>
  <c r="AK222" i="5" a="1"/>
  <c r="F249" i="5" a="1"/>
  <c r="AI349" i="5" a="1"/>
  <c r="N128" i="5" a="1"/>
  <c r="O260" i="5" a="1"/>
  <c r="X148" i="5" a="1"/>
  <c r="AN304" i="5" a="1"/>
  <c r="F603" i="5" a="1"/>
  <c r="F311" i="5" a="1"/>
  <c r="AI110" i="5" a="1"/>
  <c r="F280" i="5" a="1"/>
  <c r="AG168" i="5" a="1"/>
  <c r="E239" i="5" a="1"/>
  <c r="X377" i="5" a="1"/>
  <c r="AH25" i="5" a="1"/>
  <c r="J386" i="5" a="1"/>
  <c r="AG331" i="5" a="1"/>
  <c r="AG296" i="5" a="1"/>
  <c r="X69" i="5" a="1"/>
  <c r="J526" i="5" a="1"/>
  <c r="F277" i="5" a="1"/>
  <c r="G527" i="5" a="1"/>
  <c r="AK33" i="5" a="1"/>
  <c r="AH478" i="5" a="1"/>
  <c r="AI20" i="5" a="1"/>
  <c r="AQ409" i="5" a="1"/>
  <c r="N575" i="5" a="1"/>
  <c r="AQ40" i="5" a="1"/>
  <c r="F403" i="5" a="1"/>
  <c r="F101" i="5" a="1"/>
  <c r="X127" i="5" a="1"/>
  <c r="G174" i="5" a="1"/>
  <c r="AG363" i="5" a="1"/>
  <c r="A245" i="5" a="1"/>
  <c r="J441" i="5" a="1"/>
  <c r="E111" i="5" a="1"/>
  <c r="X411" i="5" a="1"/>
  <c r="X122" i="5" a="1"/>
  <c r="A102" i="5" a="1"/>
  <c r="AQ123" i="5" a="1"/>
  <c r="F558" i="5" a="1"/>
  <c r="I87" i="5" a="1"/>
  <c r="O184" i="5" a="1"/>
  <c r="AH224" i="5" a="1"/>
  <c r="I510" i="5" a="1"/>
  <c r="O169" i="5" a="1"/>
  <c r="AK542" i="5" a="1"/>
  <c r="AN92" i="5" a="1"/>
  <c r="O162" i="5" a="1"/>
  <c r="AG330" i="5" a="1"/>
  <c r="AH492" i="5" a="1"/>
  <c r="F302" i="5" a="1"/>
  <c r="AN512" i="5" a="1"/>
  <c r="F432" i="5" a="1"/>
  <c r="AI320" i="5" a="1"/>
  <c r="F380" i="5" a="1"/>
  <c r="A289" i="5" a="1"/>
  <c r="AG532" i="5" a="1"/>
  <c r="AH325" i="5" a="1"/>
  <c r="A197" i="5" a="1"/>
  <c r="AK313" i="5" a="1"/>
  <c r="I134" i="5" a="1"/>
  <c r="E316" i="5" a="1"/>
  <c r="J368" i="5" a="1"/>
  <c r="AN82" i="5" a="1"/>
  <c r="J253" i="5" a="1"/>
  <c r="AN47" i="5" a="1"/>
  <c r="O456" i="5" a="1"/>
  <c r="AG260" i="5" a="1"/>
  <c r="AI473" i="5" a="1"/>
  <c r="AQ152" i="5" a="1"/>
  <c r="AK304" i="5" a="1"/>
  <c r="AQ52" i="5" a="1"/>
  <c r="J550" i="5" a="1"/>
  <c r="N137" i="5" a="1"/>
  <c r="I224" i="5" a="1"/>
  <c r="AI345" i="5" a="1"/>
  <c r="I497" i="5" a="1"/>
  <c r="J606" i="5" a="1"/>
  <c r="AN515" i="5" a="1"/>
  <c r="AQ435" i="5" a="1"/>
  <c r="J245" i="5" a="1"/>
  <c r="AG49" i="5" a="1"/>
  <c r="AK561" i="5" a="1"/>
  <c r="AK15" i="5" a="1"/>
  <c r="AN71" i="5" a="1"/>
  <c r="AI10" i="5" a="1"/>
  <c r="A611" i="5" a="1"/>
  <c r="AG344" i="5" a="1"/>
  <c r="O134" i="5" a="1"/>
  <c r="F434" i="5" a="1"/>
  <c r="N574" i="5" a="1"/>
  <c r="AG62" i="5" a="1"/>
  <c r="J251" i="5" a="1"/>
  <c r="I591" i="5" a="1"/>
  <c r="I576" i="5" a="1"/>
  <c r="F519" i="5" a="1"/>
  <c r="AJ497" i="5" a="1"/>
  <c r="AJ24" i="5" a="1"/>
  <c r="E4" i="5" a="1"/>
  <c r="O228" i="5" a="1"/>
  <c r="D6" i="3" a="1"/>
  <c r="O482" i="5" a="1"/>
  <c r="O45" i="5" a="1"/>
  <c r="J495" i="5" a="1"/>
  <c r="F261" i="5" a="1"/>
  <c r="X535" i="5" a="1"/>
  <c r="AG64" i="5" a="1"/>
  <c r="AG364" i="5" a="1"/>
  <c r="AJ220" i="5" a="1"/>
  <c r="N99" i="5" a="1"/>
  <c r="AG419" i="5" a="1"/>
  <c r="F140" i="5" a="1"/>
  <c r="I49" i="5" a="1"/>
  <c r="AQ9" i="5" a="1"/>
  <c r="E129" i="5" a="1"/>
  <c r="AQ297" i="5" a="1"/>
  <c r="I450" i="5" a="1"/>
  <c r="A591" i="5" a="1"/>
  <c r="O549" i="5" a="1"/>
  <c r="G283" i="5" a="1"/>
  <c r="AN245" i="5" a="1"/>
  <c r="AK152" i="5" a="1"/>
  <c r="G252" i="5" a="1"/>
  <c r="AQ272" i="5" a="1"/>
  <c r="AN348" i="5" a="1"/>
  <c r="AI474" i="5" a="1"/>
  <c r="AK215" i="5" a="1"/>
  <c r="A240" i="5" a="1"/>
  <c r="AG469" i="5" a="1"/>
  <c r="G392" i="5" a="1"/>
  <c r="E95" i="5" a="1"/>
  <c r="G129" i="5" a="1"/>
  <c r="X251" i="5" a="1"/>
  <c r="AG610" i="5" a="1"/>
  <c r="A297" i="5" a="1"/>
  <c r="A313" i="5" a="1"/>
  <c r="F248" i="5" a="1"/>
  <c r="AG297" i="5" a="1"/>
  <c r="AI468" i="5" a="1"/>
  <c r="F534" i="5" a="1"/>
  <c r="I67" i="5" a="1"/>
  <c r="I251" i="5" a="1"/>
  <c r="E25" i="5" a="1"/>
  <c r="X86" i="5" a="1"/>
  <c r="AG320" i="5" a="1"/>
  <c r="J465" i="5" a="1"/>
  <c r="A380" i="5" a="1"/>
  <c r="F413" i="5" a="1"/>
  <c r="J324" i="5" a="1"/>
  <c r="AH186" i="5" a="1"/>
  <c r="E486" i="5" a="1"/>
  <c r="X141" i="5" a="1"/>
  <c r="X546" i="5" a="1"/>
  <c r="AK112" i="5" a="1"/>
  <c r="AH497" i="5" a="1"/>
  <c r="N577" i="5" a="1"/>
  <c r="J286" i="5" a="1"/>
  <c r="AH84" i="5" a="1"/>
  <c r="G84" i="5" a="1"/>
  <c r="I222" i="5" a="1"/>
  <c r="J599" i="5" a="1"/>
  <c r="O129" i="5" a="1"/>
  <c r="AG86" i="5" a="1"/>
  <c r="A398" i="5" a="1"/>
  <c r="F190" i="5" a="1"/>
  <c r="AN174" i="5" a="1"/>
  <c r="I277" i="5" a="1"/>
  <c r="F16" i="5" a="1"/>
  <c r="AJ230" i="5" a="1"/>
  <c r="I461" i="5" a="1"/>
  <c r="E114" i="5" a="1"/>
  <c r="AG417" i="5" a="1"/>
  <c r="E188" i="5" a="1"/>
  <c r="E121" i="5" a="1"/>
  <c r="G194" i="5" a="1"/>
  <c r="A127" i="5" a="1"/>
  <c r="E421" i="5" a="1"/>
  <c r="I396" i="5" a="1"/>
  <c r="F611" i="5" a="1"/>
  <c r="E534" i="5" a="1"/>
  <c r="I364" i="5" a="1"/>
  <c r="O321" i="5" a="1"/>
  <c r="AG355" i="5" a="1"/>
  <c r="G195" i="5" a="1"/>
  <c r="AK560" i="5" a="1"/>
  <c r="X398" i="5" a="1"/>
  <c r="AJ339" i="5" a="1"/>
  <c r="AH555" i="5" a="1"/>
  <c r="A587" i="5" a="1"/>
  <c r="G397" i="5" a="1"/>
  <c r="AH351" i="5" a="1"/>
  <c r="AN403" i="5" a="1"/>
  <c r="E137" i="5" a="1"/>
  <c r="AQ580" i="5" a="1"/>
  <c r="AI465" i="5" a="1"/>
  <c r="AQ4" i="5" a="1"/>
  <c r="I59" i="5" a="1"/>
  <c r="AN605" i="5" a="1"/>
  <c r="G610" i="5" a="1"/>
  <c r="O399" i="5" a="1"/>
  <c r="E194" i="5" a="1"/>
  <c r="X336" i="5" a="1"/>
  <c r="O363" i="5" a="1"/>
  <c r="G216" i="5" a="1"/>
  <c r="X508" i="5" a="1"/>
  <c r="AI91" i="5" a="1"/>
  <c r="E31" i="5" a="1"/>
  <c r="N366" i="5" a="1"/>
  <c r="J512" i="5" a="1"/>
  <c r="A293" i="5" a="1"/>
  <c r="AG68" i="5" a="1"/>
  <c r="AQ150" i="5" a="1"/>
  <c r="N20" i="5" a="1"/>
  <c r="G374" i="5" a="1"/>
  <c r="AI179" i="5" a="1"/>
  <c r="AK26" i="5" a="1"/>
  <c r="G275" i="5" a="1"/>
  <c r="I131" i="5" a="1"/>
  <c r="AJ598" i="5" a="1"/>
  <c r="E141" i="5" a="1"/>
  <c r="I273" i="5" a="1"/>
  <c r="AN207" i="5" a="1"/>
  <c r="AN63" i="5" a="1"/>
  <c r="AI209" i="5" a="1"/>
  <c r="AQ317" i="5" a="1"/>
  <c r="AI322" i="5" a="1"/>
  <c r="AN391" i="5" a="1"/>
  <c r="F330" i="5" a="1"/>
  <c r="AQ228" i="5" a="1"/>
  <c r="X465" i="5" a="1"/>
  <c r="A315" i="5" a="1"/>
  <c r="AK403" i="5" a="1"/>
  <c r="AK498" i="5" a="1"/>
  <c r="J250" i="5" a="1"/>
  <c r="F234" i="5" a="1"/>
  <c r="I433" i="5" a="1"/>
  <c r="AK259" i="5" a="1"/>
  <c r="N198" i="5" a="1"/>
  <c r="A59" i="5" a="1"/>
  <c r="AH360" i="5" a="1"/>
  <c r="N207" i="5" a="1"/>
  <c r="AK538" i="5" a="1"/>
  <c r="AK451" i="5" a="1"/>
  <c r="X488" i="5" a="1"/>
  <c r="AN186" i="5" a="1"/>
  <c r="AH592" i="5" a="1"/>
  <c r="X321" i="5" a="1"/>
  <c r="J225" i="5" a="1"/>
  <c r="G56" i="5" a="1"/>
  <c r="AQ591" i="5" a="1"/>
  <c r="AH523" i="5" a="1"/>
  <c r="N468" i="5" a="1"/>
  <c r="AQ522" i="5" a="1"/>
  <c r="AI517" i="5" a="1"/>
  <c r="A271" i="5" a="1"/>
  <c r="F410" i="5" a="1"/>
  <c r="AN392" i="5" a="1"/>
  <c r="E344" i="5" a="1"/>
  <c r="F361" i="5" a="1"/>
  <c r="X290" i="5" a="1"/>
  <c r="X259" i="5" a="1"/>
  <c r="AK267" i="5" a="1"/>
  <c r="G183" i="5" a="1"/>
  <c r="AN116" i="5" a="1"/>
  <c r="AG351" i="5" a="1"/>
  <c r="AJ314" i="5" a="1"/>
  <c r="AK270" i="5" a="1"/>
  <c r="I5" i="5" a="1"/>
  <c r="AN191" i="5" a="1"/>
  <c r="O414" i="5" a="1"/>
  <c r="I345" i="5" a="1"/>
  <c r="F370" i="5" a="1"/>
  <c r="AN597" i="5" a="1"/>
  <c r="AN134" i="5" a="1"/>
  <c r="E581" i="5" a="1"/>
  <c r="AN426" i="5" a="1"/>
  <c r="A536" i="5" a="1"/>
  <c r="F83" i="5" a="1"/>
  <c r="G224" i="5" a="1"/>
  <c r="A411" i="5" a="1"/>
  <c r="F17" i="5" a="1"/>
  <c r="G446" i="5" a="1"/>
  <c r="I337" i="5" a="1"/>
  <c r="O55" i="5" a="1"/>
  <c r="AG299" i="5" a="1"/>
  <c r="AN157" i="5" a="1"/>
  <c r="AN333" i="5" a="1"/>
  <c r="J555" i="5" a="1"/>
  <c r="AK445" i="5" a="1"/>
  <c r="D4" i="3" a="1"/>
  <c r="E600" i="5" a="1"/>
  <c r="AQ417" i="5" a="1"/>
  <c r="F76" i="5" a="1"/>
  <c r="E489" i="5" a="1"/>
  <c r="N213" i="5" a="1"/>
  <c r="G65" i="5" a="1"/>
  <c r="I191" i="5" a="1"/>
  <c r="AG321" i="5" a="1"/>
  <c r="E191" i="5" a="1"/>
  <c r="I314" i="5" a="1"/>
  <c r="AI531" i="5" a="1"/>
  <c r="AG225" i="5" a="1"/>
  <c r="G100" i="5" a="1"/>
  <c r="F174" i="5" a="1"/>
  <c r="AN5" i="5" a="1"/>
  <c r="G234" i="5" a="1"/>
  <c r="O220" i="5" a="1"/>
  <c r="E192" i="5" a="1"/>
  <c r="AK88" i="5" a="1"/>
  <c r="A273" i="5" a="1"/>
  <c r="A414" i="5" a="1"/>
  <c r="G363" i="5" a="1"/>
  <c r="AK218" i="5" a="1"/>
  <c r="AK365" i="5" a="1"/>
  <c r="O47" i="5" a="1"/>
  <c r="I405" i="5" a="1"/>
  <c r="AJ196" i="5" a="1"/>
  <c r="F202" i="5" a="1"/>
  <c r="AJ341" i="5" a="1"/>
  <c r="AG518" i="5" a="1"/>
  <c r="X309" i="5" a="1"/>
  <c r="I427" i="5" a="1"/>
  <c r="G215" i="5" a="1"/>
  <c r="E392" i="5" a="1"/>
  <c r="A460" i="5" a="1"/>
  <c r="AK390" i="5" a="1"/>
  <c r="AN267" i="5" a="1"/>
  <c r="A147" i="5" a="1"/>
  <c r="AI579" i="5" a="1"/>
  <c r="G503" i="5" a="1"/>
  <c r="F65" i="5" a="1"/>
  <c r="AN300" i="5" a="1"/>
  <c r="AG456" i="5" a="1"/>
  <c r="X594" i="5" a="1"/>
  <c r="F82" i="5" a="1"/>
  <c r="AQ352" i="5" a="1"/>
  <c r="AK9" i="5" a="1"/>
  <c r="AN109" i="5" a="1"/>
  <c r="I587" i="5" a="1"/>
  <c r="X293" i="5" a="1"/>
  <c r="F290" i="5" a="1"/>
  <c r="X427" i="5" a="1"/>
  <c r="AI348" i="5" a="1"/>
  <c r="O33" i="5" a="1"/>
  <c r="AG547" i="5" a="1"/>
  <c r="J337" i="5" a="1"/>
  <c r="I317" i="5" a="1"/>
  <c r="F344" i="5" a="1"/>
  <c r="O580" i="5" a="1"/>
  <c r="E442" i="5" a="1"/>
  <c r="AK419" i="5" a="1"/>
  <c r="A350" i="5" a="1"/>
  <c r="AK118" i="5" a="1"/>
  <c r="O12" i="5" a="1"/>
  <c r="A427" i="5" a="1"/>
  <c r="AN181" i="5" a="1"/>
  <c r="O44" i="5" a="1"/>
  <c r="A478" i="5" a="1"/>
  <c r="A417" i="5" a="1"/>
  <c r="E43" i="5" a="1"/>
  <c r="X62" i="5" a="1"/>
  <c r="AG460" i="5" a="1"/>
  <c r="I203" i="5" a="1"/>
  <c r="AN188" i="5" a="1"/>
  <c r="AH349" i="5" a="1"/>
  <c r="AQ230" i="5" a="1"/>
  <c r="AN78" i="5" a="1"/>
  <c r="AI330" i="5" a="1"/>
  <c r="I477" i="5" a="1"/>
  <c r="G262" i="5" a="1"/>
  <c r="AG227" i="5" a="1"/>
  <c r="X170" i="5" a="1"/>
  <c r="O221" i="5" a="1"/>
  <c r="O105" i="5" a="1"/>
  <c r="A603" i="5" a="1"/>
  <c r="I183" i="5" a="1"/>
  <c r="AG356" i="5" a="1"/>
  <c r="AN219" i="5" a="1"/>
  <c r="J235" i="5" a="1"/>
  <c r="G519" i="5" a="1"/>
  <c r="A442" i="5" a="1"/>
  <c r="I290" i="5" a="1"/>
  <c r="AK449" i="5" a="1"/>
  <c r="G416" i="5" a="1"/>
  <c r="G32" i="5" a="1"/>
  <c r="AG118" i="5" a="1"/>
  <c r="A382" i="5" a="1"/>
  <c r="X66" i="5" a="1"/>
  <c r="E472" i="5" a="1"/>
  <c r="G158" i="5" a="1"/>
  <c r="I391" i="5" a="1"/>
  <c r="AJ579" i="5" a="1"/>
  <c r="G346" i="5" a="1"/>
  <c r="AK274" i="5" a="1"/>
  <c r="AN489" i="5" a="1"/>
  <c r="AQ21" i="5" a="1"/>
  <c r="X460" i="5" a="1"/>
  <c r="E479" i="5" a="1"/>
  <c r="F424" i="5" a="1"/>
  <c r="AH571" i="5" a="1"/>
  <c r="AK219" i="5" a="1"/>
  <c r="X224" i="5" a="1"/>
  <c r="AN132" i="5" a="1"/>
  <c r="F351" i="5" a="1"/>
  <c r="G559" i="5" a="1"/>
  <c r="J299" i="5" a="1"/>
  <c r="AQ378" i="5" a="1"/>
  <c r="AH345" i="5" a="1"/>
  <c r="X93" i="5" a="1"/>
  <c r="I323" i="5" a="1"/>
  <c r="AJ549" i="5" a="1"/>
  <c r="I412" i="5" a="1"/>
  <c r="G330" i="5" a="1"/>
  <c r="G439" i="5" a="1"/>
  <c r="O438" i="5" a="1"/>
  <c r="I536" i="5" a="1"/>
  <c r="O445" i="5" a="1"/>
  <c r="F592" i="5" a="1"/>
  <c r="AJ490" i="5" a="1"/>
  <c r="A132" i="5" a="1"/>
  <c r="E395" i="5" a="1"/>
  <c r="AQ119" i="5" a="1"/>
  <c r="X110" i="5" a="1"/>
  <c r="AG211" i="5" a="1"/>
  <c r="E350" i="5" a="1"/>
  <c r="E70" i="5" a="1"/>
  <c r="O256" i="5" a="1"/>
  <c r="AK165" i="5" a="1"/>
  <c r="AJ315" i="5" a="1"/>
  <c r="AK19" i="5" a="1"/>
  <c r="AQ355" i="5" a="1"/>
  <c r="O304" i="5" a="1"/>
  <c r="J366" i="5" a="1"/>
  <c r="AI580" i="5" a="1"/>
  <c r="AQ200" i="5" a="1"/>
  <c r="F580" i="5" a="1"/>
  <c r="N220" i="5" a="1"/>
  <c r="AI24" i="5" a="1"/>
  <c r="J548" i="5" a="1"/>
  <c r="AK280" i="5" a="1"/>
  <c r="AQ601" i="5" a="1"/>
  <c r="AQ536" i="5" a="1"/>
  <c r="X208" i="5" a="1"/>
  <c r="O568" i="5" a="1"/>
  <c r="AJ124" i="5" a="1"/>
  <c r="AG26" i="5" a="1"/>
  <c r="AH354" i="5" a="1"/>
  <c r="J210" i="5" a="1"/>
  <c r="J263" i="5" a="1"/>
  <c r="O255" i="5" a="1"/>
  <c r="O264" i="5" a="1"/>
  <c r="AI607" i="5" a="1"/>
  <c r="F499" i="5" a="1"/>
  <c r="I319" i="5" a="1"/>
  <c r="O139" i="5" a="1"/>
  <c r="O595" i="5" a="1"/>
  <c r="AQ436" i="5" a="1"/>
  <c r="E551" i="5" a="1"/>
  <c r="I253" i="5" a="1"/>
  <c r="E28" i="5" a="1"/>
  <c r="F107" i="5" a="1"/>
  <c r="AJ363" i="5" a="1"/>
  <c r="G30" i="5" a="1"/>
  <c r="F257" i="5" a="1"/>
  <c r="AQ214" i="5" a="1"/>
  <c r="AQ286" i="5" a="1"/>
  <c r="F416" i="5" a="1"/>
  <c r="AN460" i="5" a="1"/>
  <c r="AI565" i="5" a="1"/>
  <c r="X213" i="5" a="1"/>
  <c r="AN209" i="5" a="1"/>
  <c r="J187" i="5" a="1"/>
  <c r="AK115" i="5" a="1"/>
  <c r="N107" i="5" a="1"/>
  <c r="J234" i="5" a="1"/>
  <c r="I25" i="5" a="1"/>
  <c r="AQ579" i="5" a="1"/>
  <c r="AH477" i="5" a="1"/>
  <c r="AK85" i="5" a="1"/>
  <c r="G308" i="5" a="1"/>
  <c r="AQ277" i="5" a="1"/>
  <c r="N114" i="5" a="1"/>
  <c r="E504" i="5" a="1"/>
  <c r="AG124" i="5" a="1"/>
  <c r="AQ226" i="5" a="1"/>
  <c r="AK442" i="5" a="1"/>
  <c r="J183" i="5" a="1"/>
  <c r="A251" i="5" a="1"/>
  <c r="N199" i="5" a="1"/>
  <c r="AK369" i="5" a="1"/>
  <c r="O160" i="5" a="1"/>
  <c r="J481" i="5" a="1"/>
  <c r="G393" i="5" a="1"/>
  <c r="AN518" i="5" a="1"/>
  <c r="I407" i="5" a="1"/>
  <c r="O562" i="5" a="1"/>
  <c r="J582" i="5" a="1"/>
  <c r="I97" i="5" a="1"/>
  <c r="AK81" i="5" a="1"/>
  <c r="AK282" i="5" a="1"/>
  <c r="A126" i="5" a="1"/>
  <c r="E149" i="5" a="1"/>
  <c r="AK231" i="5" a="1"/>
  <c r="A205" i="5" a="1"/>
  <c r="N211" i="5" a="1"/>
  <c r="AK537" i="5" a="1"/>
  <c r="AQ72" i="5" a="1"/>
  <c r="A48" i="5" a="1"/>
  <c r="A556" i="5" a="1"/>
  <c r="A151" i="5" a="1"/>
  <c r="J202" i="5" a="1"/>
  <c r="AQ558" i="5" a="1"/>
  <c r="G135" i="5" a="1"/>
  <c r="AN388" i="5" a="1"/>
  <c r="O315" i="5" a="1"/>
  <c r="AN492" i="5" a="1"/>
  <c r="F226" i="5" a="1"/>
  <c r="X94" i="5" a="1"/>
  <c r="F281" i="5" a="1"/>
  <c r="AG84" i="5" a="1"/>
  <c r="O244" i="5" a="1"/>
  <c r="E286" i="5" a="1"/>
  <c r="I28" i="5" a="1"/>
  <c r="F58" i="5" a="1"/>
  <c r="O195" i="5" a="1"/>
  <c r="N131" i="5" a="1"/>
  <c r="I243" i="5" a="1"/>
  <c r="O348" i="5" a="1"/>
  <c r="AQ314" i="5" a="1"/>
  <c r="A267" i="5" a="1"/>
  <c r="I148" i="5" a="1"/>
  <c r="AG380" i="5" a="1"/>
  <c r="N572" i="5" a="1"/>
  <c r="J429" i="5" a="1"/>
  <c r="AK460" i="5" a="1"/>
  <c r="J343" i="5" a="1"/>
  <c r="AI90" i="5" a="1"/>
  <c r="J207" i="5" a="1"/>
  <c r="J181" i="5" a="1"/>
  <c r="I4" i="2" a="1"/>
  <c r="X9" i="5" a="1"/>
  <c r="AJ92" i="5" a="1"/>
  <c r="AK4" i="5" a="1"/>
  <c r="X315" i="5" a="1"/>
  <c r="F507" i="5" a="1"/>
  <c r="AQ324" i="5" a="1"/>
  <c r="G323" i="5" a="1"/>
  <c r="AK171" i="5" a="1"/>
  <c r="G415" i="5" a="1"/>
  <c r="J254" i="5" a="1"/>
  <c r="AJ30" i="5" a="1"/>
  <c r="X361" i="5" a="1"/>
  <c r="I106" i="5" a="1"/>
  <c r="AK211" i="5" a="1"/>
  <c r="J426" i="5" a="1"/>
  <c r="O235" i="5" a="1"/>
  <c r="N116" i="5" a="1"/>
  <c r="E196" i="5" a="1"/>
  <c r="AN476" i="5" a="1"/>
  <c r="AG222" i="5" a="1"/>
  <c r="E217" i="5" a="1"/>
  <c r="J504" i="5" a="1"/>
  <c r="AI8" i="5" a="1"/>
  <c r="E596" i="5" a="1"/>
  <c r="G509" i="5" a="1"/>
  <c r="X417" i="5" a="1"/>
  <c r="G220" i="5" a="1"/>
  <c r="AQ19" i="5" a="1"/>
  <c r="AQ350" i="5" a="1"/>
  <c r="I178" i="5" a="1"/>
  <c r="E49" i="5" a="1"/>
  <c r="A78" i="5" a="1"/>
  <c r="G126" i="5" a="1"/>
  <c r="AK195" i="5" a="1"/>
  <c r="AQ283" i="5" a="1"/>
  <c r="O57" i="5" a="1"/>
  <c r="AN29" i="5" a="1"/>
  <c r="X492" i="5" a="1"/>
  <c r="F520" i="5" a="1"/>
  <c r="AQ78" i="5" a="1"/>
  <c r="AI510" i="5" a="1"/>
  <c r="AK335" i="5" a="1"/>
  <c r="E176" i="5" a="1"/>
  <c r="F168" i="5" a="1"/>
  <c r="G271" i="5" a="1"/>
  <c r="AQ424" i="5" a="1"/>
  <c r="O114" i="5" a="1"/>
  <c r="F196" i="5" a="1"/>
  <c r="X50" i="5" a="1"/>
  <c r="G336" i="5" a="1"/>
  <c r="AN156" i="5" a="1"/>
  <c r="AI466" i="5" a="1"/>
  <c r="AI117" i="5" a="1"/>
  <c r="E304" i="5" a="1"/>
  <c r="X161" i="5" a="1"/>
  <c r="A361" i="5" a="1"/>
  <c r="X589" i="5" a="1"/>
  <c r="AJ228" i="5" a="1"/>
  <c r="F448" i="5" a="1"/>
  <c r="J208" i="5" a="1"/>
  <c r="X25" i="5" a="1"/>
  <c r="AQ218" i="5" a="1"/>
  <c r="N470" i="5" a="1"/>
  <c r="X352" i="5" a="1"/>
  <c r="A412" i="5" a="1"/>
  <c r="J464" i="5" a="1"/>
  <c r="AN22" i="5" a="1"/>
  <c r="E7" i="5" a="1"/>
  <c r="AK467" i="5" a="1"/>
  <c r="G50" i="5" a="1"/>
  <c r="O7" i="5" a="1"/>
  <c r="E294" i="5" a="1"/>
  <c r="A568" i="5" a="1"/>
  <c r="I499" i="5" a="1"/>
  <c r="O154" i="5" a="1"/>
  <c r="AN402" i="5" a="1"/>
  <c r="A209" i="5" a="1"/>
  <c r="E584" i="5" a="1"/>
  <c r="A179" i="5" a="1"/>
  <c r="G302" i="5" a="1"/>
  <c r="F459" i="5" a="1"/>
  <c r="A43" i="5" a="1"/>
  <c r="G8" i="5" a="1"/>
  <c r="G318" i="5" a="1"/>
  <c r="AG388" i="5" a="1"/>
  <c r="E329" i="5" a="1"/>
  <c r="AN408" i="5" a="1"/>
  <c r="G473" i="5" a="1"/>
  <c r="AG101" i="5" a="1"/>
  <c r="F541" i="5" a="1"/>
  <c r="AK479" i="5" a="1"/>
  <c r="J365" i="5" a="1"/>
  <c r="AG608" i="5" a="1"/>
  <c r="G477" i="5" a="1"/>
  <c r="I36" i="5" a="1"/>
  <c r="O410" i="5" a="1"/>
  <c r="I440" i="5" a="1"/>
  <c r="X423" i="5" a="1"/>
  <c r="O441" i="5" a="1"/>
  <c r="AI594" i="5" a="1"/>
  <c r="E359" i="5" a="1"/>
  <c r="AJ553" i="5" a="1"/>
  <c r="J279" i="5" a="1"/>
  <c r="AK588" i="5" a="1"/>
  <c r="X328" i="5" a="1"/>
  <c r="AG257" i="5" a="1"/>
  <c r="J268" i="5" a="1"/>
  <c r="AQ421" i="5" a="1"/>
  <c r="AI229" i="5" a="1"/>
  <c r="I300" i="5" a="1"/>
  <c r="E195" i="5" a="1"/>
  <c r="I229" i="5" a="1"/>
  <c r="AQ233" i="5" a="1"/>
  <c r="A304" i="5" a="1"/>
  <c r="I304" i="5" a="1"/>
  <c r="AJ40" i="5" a="1"/>
  <c r="X77" i="5" a="1"/>
  <c r="A338" i="5" a="1"/>
  <c r="AK279" i="5" a="1"/>
  <c r="J448" i="5" a="1"/>
  <c r="G358" i="5" a="1"/>
  <c r="AK566" i="5" a="1"/>
  <c r="AJ9" i="5" a="1"/>
  <c r="AQ22" i="5" a="1"/>
  <c r="AG325" i="5" a="1"/>
  <c r="E220" i="5" a="1"/>
  <c r="G340" i="5" a="1"/>
  <c r="AJ572" i="5" a="1"/>
  <c r="E376" i="5" a="1"/>
  <c r="AQ41" i="5" a="1"/>
  <c r="O308" i="5" a="1"/>
  <c r="F488" i="5" a="1"/>
  <c r="I155" i="5" a="1"/>
  <c r="E208" i="5" a="1"/>
  <c r="AH34" i="5" a="1"/>
  <c r="AG190" i="5" a="1"/>
  <c r="AG167" i="5" a="1"/>
  <c r="N14" i="5" a="1"/>
  <c r="X105" i="5" a="1"/>
  <c r="E139" i="5" a="1"/>
  <c r="X541" i="5" a="1"/>
  <c r="AG488" i="5" a="1"/>
  <c r="AG568" i="5" a="1"/>
  <c r="E297" i="5" a="1"/>
  <c r="AQ327" i="5" a="1"/>
  <c r="AH124" i="5" a="1"/>
  <c r="E54" i="5" a="1"/>
  <c r="E410" i="5" a="1"/>
  <c r="O402" i="5" a="1"/>
  <c r="AG149" i="5" a="1"/>
  <c r="A424" i="5" a="1"/>
  <c r="AN607" i="5" a="1"/>
  <c r="F295" i="5" a="1"/>
  <c r="AK122" i="5" a="1"/>
  <c r="AJ513" i="5" a="1"/>
  <c r="AN194" i="5" a="1"/>
  <c r="I487" i="5" a="1"/>
  <c r="E29" i="5" a="1"/>
  <c r="I538" i="5" a="1"/>
  <c r="F312" i="5" a="1"/>
  <c r="X146" i="5" a="1"/>
  <c r="AK534" i="5" a="1"/>
  <c r="AK224" i="5" a="1"/>
  <c r="AK408" i="5" a="1"/>
  <c r="AI533" i="5" a="1"/>
  <c r="AH530" i="5" a="1"/>
  <c r="A133" i="5" a="1"/>
  <c r="AQ211" i="5" a="1"/>
  <c r="AG178" i="5" a="1"/>
  <c r="G16" i="5" a="1"/>
  <c r="AI6" i="5" a="1"/>
  <c r="G347" i="5" a="1"/>
  <c r="AK247" i="5" a="1"/>
  <c r="F444" i="5" a="1"/>
  <c r="F195" i="5" a="1"/>
  <c r="O563" i="5" a="1"/>
  <c r="F340" i="5" a="1"/>
  <c r="AN216" i="5" a="1"/>
  <c r="AK410" i="5" a="1"/>
  <c r="X318" i="5" a="1"/>
  <c r="AN611" i="5" a="1"/>
  <c r="AQ227" i="5" a="1"/>
  <c r="F171" i="5" a="1"/>
  <c r="AQ365" i="5" a="1"/>
  <c r="AN64" i="5" a="1"/>
  <c r="AQ573" i="5" a="1"/>
  <c r="AN495" i="5" a="1"/>
  <c r="AJ84" i="5" a="1"/>
  <c r="AK22" i="5" a="1"/>
  <c r="AG150" i="5" a="1"/>
  <c r="AQ426" i="5" a="1"/>
  <c r="X131" i="5" a="1"/>
  <c r="E575" i="5" a="1"/>
  <c r="I563" i="5" a="1"/>
  <c r="N90" i="5" a="1"/>
  <c r="G420" i="5" a="1"/>
  <c r="E394" i="5" a="1"/>
  <c r="AK269" i="5" a="1"/>
  <c r="J447" i="5" a="1"/>
  <c r="AN543" i="5" a="1"/>
  <c r="J430" i="5" a="1"/>
  <c r="F559" i="5" a="1"/>
  <c r="F59" i="5" a="1"/>
  <c r="A405" i="5" a="1"/>
  <c r="X255" i="5" a="1"/>
  <c r="AN182" i="5" a="1"/>
  <c r="G588" i="5" a="1"/>
  <c r="E573" i="5" a="1"/>
  <c r="G225" i="5" a="1"/>
  <c r="E156" i="5" a="1"/>
  <c r="AQ154" i="5" a="1"/>
  <c r="I313" i="5" a="1"/>
  <c r="AN280" i="5" a="1"/>
  <c r="A469" i="5" a="1"/>
  <c r="AJ550" i="5" a="1"/>
  <c r="AK519" i="5" a="1"/>
  <c r="F204" i="5" a="1"/>
  <c r="AQ229" i="5" a="1"/>
  <c r="AG145" i="5" a="1"/>
  <c r="E73" i="5" a="1"/>
  <c r="AJ575" i="5" a="1"/>
  <c r="X218" i="5" a="1"/>
  <c r="J567" i="5" a="1"/>
  <c r="AK606" i="5" a="1"/>
  <c r="J204" i="5" a="1"/>
  <c r="X446" i="5" a="1"/>
  <c r="AN609" i="5" a="1"/>
  <c r="G491" i="5" a="1"/>
  <c r="X450" i="5" a="1"/>
  <c r="G253" i="5" a="1"/>
  <c r="AN482" i="5" a="1"/>
  <c r="J213" i="5" a="1"/>
  <c r="O372" i="5" a="1"/>
  <c r="AQ360" i="5" a="1"/>
  <c r="X596" i="5" a="1"/>
  <c r="I514" i="5" a="1"/>
  <c r="I138" i="5" a="1"/>
  <c r="E404" i="5" a="1"/>
  <c r="F285" i="5" a="1"/>
  <c r="G41" i="5" a="1"/>
  <c r="I147" i="5" a="1"/>
  <c r="J463" i="5" a="1"/>
  <c r="X286" i="5" a="1"/>
  <c r="A596" i="5" a="1"/>
  <c r="AJ6" i="5" a="1"/>
  <c r="AK200" i="5" a="1"/>
  <c r="O558" i="5" a="1"/>
  <c r="F167" i="5" a="1"/>
  <c r="AK50" i="5" a="1"/>
  <c r="AQ133" i="5" a="1"/>
  <c r="O312" i="5" a="1"/>
  <c r="AG425" i="5" a="1"/>
  <c r="F415" i="5" a="1"/>
  <c r="J364" i="5" a="1"/>
  <c r="AN601" i="5" a="1"/>
  <c r="O454" i="5" a="1"/>
  <c r="F486" i="5" a="1"/>
  <c r="AN562" i="5" a="1"/>
  <c r="AG562" i="5" a="1"/>
  <c r="G75" i="5" a="1"/>
  <c r="A13" i="5" a="1"/>
  <c r="E574" i="5" a="1"/>
  <c r="F385" i="5" a="1"/>
  <c r="AI197" i="5" a="1"/>
  <c r="X457" i="5" a="1"/>
  <c r="O95" i="5" a="1"/>
  <c r="I276" i="5" a="1"/>
  <c r="AQ201" i="5" a="1"/>
  <c r="A155" i="5" a="1"/>
  <c r="X55" i="5" a="1"/>
  <c r="AK188" i="5" a="1"/>
  <c r="F395" i="5" a="1"/>
  <c r="AJ470" i="5" a="1"/>
  <c r="X342" i="5" a="1"/>
  <c r="J294" i="5" a="1"/>
  <c r="AJ115" i="5" a="1"/>
  <c r="X601" i="5" a="1"/>
  <c r="E19" i="5" a="1"/>
  <c r="AG48" i="5" a="1"/>
  <c r="AQ593" i="5" a="1"/>
  <c r="A253" i="5" a="1"/>
  <c r="AQ575" i="5" a="1"/>
  <c r="AN410" i="5" a="1"/>
  <c r="G187" i="5" a="1"/>
  <c r="AQ87" i="5" a="1"/>
  <c r="E74" i="5" a="1"/>
  <c r="AI359" i="5" a="1"/>
  <c r="AN169" i="5" a="1"/>
  <c r="AQ217" i="5" a="1"/>
  <c r="AH107" i="5" a="1"/>
  <c r="O433" i="5" a="1"/>
  <c r="X301" i="5" a="1"/>
  <c r="O144" i="5" a="1"/>
  <c r="G232" i="5" a="1"/>
  <c r="AK110" i="5" a="1"/>
  <c r="F274" i="5" a="1"/>
  <c r="X258" i="5" a="1"/>
  <c r="F55" i="5" a="1"/>
  <c r="E47" i="5" a="1"/>
  <c r="N484" i="5" a="1"/>
  <c r="AQ312" i="5" a="1"/>
  <c r="AQ221" i="5" a="1"/>
  <c r="X283" i="5" a="1"/>
  <c r="F360" i="5" a="1"/>
  <c r="E247" i="5" a="1"/>
  <c r="AQ353" i="5" a="1"/>
  <c r="AK90" i="5" a="1"/>
  <c r="E154" i="5" a="1"/>
  <c r="J480" i="5" a="1"/>
  <c r="A324" i="5" a="1"/>
  <c r="O203" i="5" a="1"/>
  <c r="X497" i="5" a="1"/>
  <c r="AK361" i="5" a="1"/>
  <c r="A193" i="5" a="1"/>
  <c r="A323" i="5" a="1"/>
  <c r="AK349" i="5" a="1"/>
  <c r="AG602" i="5" a="1"/>
  <c r="AG122" i="5" a="1"/>
  <c r="O444" i="5" a="1"/>
  <c r="E180" i="5" a="1"/>
  <c r="N186" i="5" a="1"/>
  <c r="A429" i="5" a="1"/>
  <c r="AI333" i="5" a="1"/>
  <c r="O99" i="5" a="1"/>
  <c r="J544" i="5" a="1"/>
  <c r="G21" i="5" a="1"/>
  <c r="AK503" i="5" a="1"/>
  <c r="AQ139" i="5" a="1"/>
  <c r="AQ73" i="5" a="1"/>
  <c r="G73" i="5" a="1"/>
  <c r="J335" i="5" a="1"/>
  <c r="G97" i="5" a="1"/>
  <c r="X278" i="5" a="1"/>
  <c r="AJ337" i="5" a="1"/>
  <c r="E184" i="5" a="1"/>
  <c r="G76" i="5" a="1"/>
  <c r="AI519" i="5" a="1"/>
  <c r="E358" i="5" a="1"/>
  <c r="O317" i="5" a="1"/>
  <c r="X102" i="5" a="1"/>
  <c r="AQ357" i="5" a="1"/>
  <c r="AG411" i="5" a="1"/>
  <c r="G577" i="5" a="1"/>
  <c r="X459" i="5" a="1"/>
  <c r="E373" i="5" a="1"/>
  <c r="N195" i="5" a="1"/>
  <c r="AK379" i="5" a="1"/>
  <c r="J382" i="5" a="1"/>
  <c r="AG208" i="5" a="1"/>
  <c r="AG398" i="5" a="1"/>
  <c r="I488" i="5" a="1"/>
  <c r="G145" i="5" a="1"/>
  <c r="AH465" i="5" a="1"/>
  <c r="A152" i="5" a="1"/>
  <c r="X106" i="5" a="1"/>
  <c r="O443" i="5" a="1"/>
  <c r="AH6" i="5" a="1"/>
  <c r="J408" i="5" a="1"/>
  <c r="I596" i="5" a="1"/>
  <c r="F494" i="5" a="1"/>
  <c r="F550" i="5" a="1"/>
  <c r="F607" i="5" a="1"/>
  <c r="F241" i="5" a="1"/>
  <c r="AK244" i="5" a="1"/>
  <c r="X386" i="5" a="1"/>
  <c r="A109" i="5" a="1"/>
  <c r="AK27" i="5" a="1"/>
  <c r="O120" i="5" a="1"/>
  <c r="AN447" i="5" a="1"/>
  <c r="AH484" i="5" a="1"/>
  <c r="AN570" i="5" a="1"/>
  <c r="AI490" i="5" a="1"/>
  <c r="X378" i="5" a="1"/>
  <c r="I90" i="5" a="1"/>
  <c r="G19" i="5" a="1"/>
  <c r="X607" i="5" a="1"/>
  <c r="X92" i="5" a="1"/>
  <c r="N480" i="5" a="1"/>
  <c r="A466" i="5" a="1"/>
  <c r="AQ546" i="5" a="1"/>
  <c r="AQ603" i="5" a="1"/>
  <c r="AH489" i="5" a="1"/>
  <c r="AJ596" i="5" a="1"/>
  <c r="I555" i="5" a="1"/>
  <c r="E321" i="5" a="1"/>
  <c r="AQ149" i="5" a="1"/>
  <c r="N120" i="5" a="1"/>
  <c r="O225" i="5" a="1"/>
  <c r="A410" i="5" a="1"/>
  <c r="AI92" i="5" a="1"/>
  <c r="AH452" i="5" a="1"/>
  <c r="AQ57" i="5" a="1"/>
  <c r="AG565" i="5" a="1"/>
  <c r="AN224" i="5" a="1"/>
  <c r="AK380" i="5" a="1"/>
  <c r="J449" i="5" a="1"/>
  <c r="J528" i="5" a="1"/>
  <c r="N579" i="5" a="1"/>
  <c r="G11" i="5" a="1"/>
  <c r="X252" i="5" a="1"/>
  <c r="AN265" i="5" a="1"/>
  <c r="AH88" i="5" a="1"/>
  <c r="F176" i="5" a="1"/>
  <c r="AH577" i="5" a="1"/>
  <c r="E562" i="5" a="1"/>
  <c r="AQ60" i="5" a="1"/>
  <c r="G471" i="5" a="1"/>
  <c r="O564" i="5" a="1"/>
  <c r="X154" i="5" a="1"/>
  <c r="AH19" i="5" a="1"/>
  <c r="AG9" i="5" a="1"/>
  <c r="AN52" i="5" a="1"/>
  <c r="E507" i="5" a="1"/>
  <c r="A119" i="5" a="1"/>
  <c r="AJ516" i="5" a="1"/>
  <c r="J291" i="5" a="1"/>
  <c r="AJ534" i="5" a="1"/>
  <c r="O239" i="5" a="1"/>
  <c r="G414" i="5" a="1"/>
  <c r="I14" i="5" a="1"/>
  <c r="O79" i="5" a="1"/>
  <c r="O467" i="5" a="1"/>
  <c r="J278" i="5" a="1"/>
  <c r="AG198" i="5" a="1"/>
  <c r="X312" i="5" a="1"/>
  <c r="A537" i="5" a="1"/>
  <c r="F428" i="5" a="1"/>
  <c r="A420" i="5" a="1"/>
  <c r="AN117" i="5" a="1"/>
  <c r="AI551" i="5" a="1"/>
  <c r="AJ225" i="5" a="1"/>
  <c r="AI94" i="5" a="1"/>
  <c r="X409" i="5" a="1"/>
  <c r="E244" i="5" a="1"/>
  <c r="AH535" i="5" a="1"/>
  <c r="AQ548" i="5" a="1"/>
  <c r="E469" i="5" a="1"/>
  <c r="AK113" i="5" a="1"/>
  <c r="A173" i="5" a="1"/>
  <c r="AK309" i="5" a="1"/>
  <c r="I347" i="5" a="1"/>
  <c r="O373" i="5" a="1"/>
  <c r="E187" i="5" a="1"/>
  <c r="I375" i="5" a="1"/>
  <c r="AG316" i="5" a="1"/>
  <c r="X441" i="5" a="1"/>
  <c r="AH456" i="5" a="1"/>
  <c r="X379" i="5" a="1"/>
  <c r="AI191" i="5" a="1"/>
  <c r="AH179" i="5" a="1"/>
  <c r="AQ235" i="5" a="1"/>
  <c r="AG244" i="5" a="1"/>
  <c r="AJ108" i="5" a="1"/>
  <c r="O350" i="5" a="1"/>
  <c r="AI553" i="5" a="1"/>
  <c r="AG441" i="5" a="1"/>
  <c r="AQ222" i="5" a="1"/>
  <c r="AN372" i="5" a="1"/>
  <c r="AN407" i="5" a="1"/>
  <c r="E583" i="5" a="1"/>
  <c r="E16" i="5" a="1"/>
  <c r="AQ144" i="5" a="1"/>
  <c r="AI327" i="5" a="1"/>
  <c r="G562" i="5" a="1"/>
  <c r="X534" i="5" a="1"/>
  <c r="O593" i="5" a="1"/>
  <c r="X413" i="5" a="1"/>
  <c r="AN222" i="5" a="1"/>
  <c r="G197" i="5" a="1"/>
  <c r="AN12" i="5" a="1"/>
  <c r="AN48" i="5" a="1"/>
  <c r="AJ39" i="5" a="1"/>
  <c r="E317" i="5" a="1"/>
  <c r="AN107" i="5" a="1"/>
  <c r="I266" i="5" a="1"/>
  <c r="J388" i="5" a="1"/>
  <c r="AG144" i="5" a="1"/>
  <c r="X89" i="5" a="1"/>
  <c r="I250" i="5" a="1"/>
  <c r="AQ497" i="5" a="1"/>
  <c r="I493" i="5" a="1"/>
  <c r="J496" i="5" a="1"/>
  <c r="F391" i="5" a="1"/>
  <c r="AG111" i="5" a="1"/>
  <c r="AG589" i="5" a="1"/>
  <c r="X575" i="5" a="1"/>
  <c r="AQ595" i="5" a="1"/>
  <c r="AJ353" i="5" a="1"/>
  <c r="J306" i="5" a="1"/>
  <c r="AN206" i="5" a="1"/>
  <c r="AI31" i="5" a="1"/>
  <c r="G311" i="5" a="1"/>
  <c r="J230" i="5" a="1"/>
  <c r="N454" i="5" a="1"/>
  <c r="AI344" i="5" a="1"/>
  <c r="AG143" i="5" a="1"/>
  <c r="AQ386" i="5" a="1"/>
  <c r="A571" i="5" a="1"/>
  <c r="AJ325" i="5" a="1"/>
  <c r="F244" i="5" a="1"/>
  <c r="AQ196" i="5" a="1"/>
  <c r="AN336" i="5" a="1"/>
  <c r="AI471" i="5" a="1"/>
  <c r="X129" i="5" a="1"/>
  <c r="O298" i="5" a="1"/>
  <c r="J257" i="5" a="1"/>
  <c r="AH580" i="5" a="1"/>
  <c r="AH580" i="5" l="1"/>
  <c r="J257" i="5"/>
  <c r="O298" i="5"/>
  <c r="X129" i="5"/>
  <c r="AI471" i="5"/>
  <c r="AN336" i="5"/>
  <c r="AQ196" i="5"/>
  <c r="F244" i="5"/>
  <c r="AJ325" i="5"/>
  <c r="A571" i="5"/>
  <c r="AQ386" i="5"/>
  <c r="AG143" i="5"/>
  <c r="AI344" i="5"/>
  <c r="N454" i="5"/>
  <c r="J230" i="5"/>
  <c r="G311" i="5"/>
  <c r="AI31" i="5"/>
  <c r="AN206" i="5"/>
  <c r="J306" i="5"/>
  <c r="AJ353" i="5"/>
  <c r="AQ595" i="5"/>
  <c r="X575" i="5"/>
  <c r="AG589" i="5"/>
  <c r="AG111" i="5"/>
  <c r="F391" i="5"/>
  <c r="J496" i="5"/>
  <c r="I493" i="5"/>
  <c r="AQ497" i="5"/>
  <c r="I250" i="5"/>
  <c r="X89" i="5"/>
  <c r="AG144" i="5"/>
  <c r="J388" i="5"/>
  <c r="I266" i="5"/>
  <c r="AN107" i="5"/>
  <c r="E317" i="5"/>
  <c r="AJ39" i="5"/>
  <c r="AN48" i="5"/>
  <c r="AN12" i="5"/>
  <c r="G197" i="5"/>
  <c r="AN222" i="5"/>
  <c r="X413" i="5"/>
  <c r="O593" i="5"/>
  <c r="X534" i="5"/>
  <c r="G562" i="5"/>
  <c r="AI327" i="5"/>
  <c r="AQ144" i="5"/>
  <c r="E16" i="5"/>
  <c r="E583" i="5"/>
  <c r="AN407" i="5"/>
  <c r="AN372" i="5"/>
  <c r="AQ222" i="5"/>
  <c r="AG441" i="5"/>
  <c r="AI553" i="5"/>
  <c r="O350" i="5"/>
  <c r="AJ108" i="5"/>
  <c r="AG244" i="5"/>
  <c r="AQ235" i="5"/>
  <c r="AH179" i="5"/>
  <c r="AI191" i="5"/>
  <c r="X379" i="5"/>
  <c r="AH456" i="5"/>
  <c r="X441" i="5"/>
  <c r="AG316" i="5"/>
  <c r="I375" i="5"/>
  <c r="E187" i="5"/>
  <c r="O373" i="5"/>
  <c r="I347" i="5"/>
  <c r="AK309" i="5"/>
  <c r="A173" i="5"/>
  <c r="AK113" i="5"/>
  <c r="E469" i="5"/>
  <c r="AQ548" i="5"/>
  <c r="AH535" i="5"/>
  <c r="E244" i="5"/>
  <c r="X409" i="5"/>
  <c r="AI94" i="5"/>
  <c r="AJ225" i="5"/>
  <c r="AI551" i="5"/>
  <c r="AN117" i="5"/>
  <c r="A420" i="5"/>
  <c r="F428" i="5"/>
  <c r="A537" i="5"/>
  <c r="X312" i="5"/>
  <c r="AG198" i="5"/>
  <c r="J278" i="5"/>
  <c r="O467" i="5"/>
  <c r="O79" i="5"/>
  <c r="I14" i="5"/>
  <c r="G414" i="5"/>
  <c r="O239" i="5"/>
  <c r="AJ534" i="5"/>
  <c r="J291" i="5"/>
  <c r="AJ516" i="5"/>
  <c r="A119" i="5"/>
  <c r="E507" i="5"/>
  <c r="AN52" i="5"/>
  <c r="AG9" i="5"/>
  <c r="AH19" i="5"/>
  <c r="X154" i="5"/>
  <c r="O564" i="5"/>
  <c r="G471" i="5"/>
  <c r="AQ60" i="5"/>
  <c r="E562" i="5"/>
  <c r="AH577" i="5"/>
  <c r="F176" i="5"/>
  <c r="AH88" i="5"/>
  <c r="AN265" i="5"/>
  <c r="X252" i="5"/>
  <c r="G11" i="5"/>
  <c r="N579" i="5"/>
  <c r="J528" i="5"/>
  <c r="J449" i="5"/>
  <c r="AK380" i="5"/>
  <c r="AN224" i="5"/>
  <c r="AG565" i="5"/>
  <c r="AQ57" i="5"/>
  <c r="AH452" i="5"/>
  <c r="AI92" i="5"/>
  <c r="A410" i="5"/>
  <c r="O225" i="5"/>
  <c r="N120" i="5"/>
  <c r="AQ149" i="5"/>
  <c r="E321" i="5"/>
  <c r="I555" i="5"/>
  <c r="AJ596" i="5"/>
  <c r="AH489" i="5"/>
  <c r="AQ603" i="5"/>
  <c r="AQ546" i="5"/>
  <c r="A466" i="5"/>
  <c r="N480" i="5"/>
  <c r="X92" i="5"/>
  <c r="X607" i="5"/>
  <c r="G19" i="5"/>
  <c r="I90" i="5"/>
  <c r="X378" i="5"/>
  <c r="AI490" i="5"/>
  <c r="AN570" i="5"/>
  <c r="AH484" i="5"/>
  <c r="AN447" i="5"/>
  <c r="O120" i="5"/>
  <c r="AK27" i="5"/>
  <c r="A109" i="5"/>
  <c r="X386" i="5"/>
  <c r="AK244" i="5"/>
  <c r="F241" i="5"/>
  <c r="F607" i="5"/>
  <c r="F550" i="5"/>
  <c r="F494" i="5"/>
  <c r="I596" i="5"/>
  <c r="J408" i="5"/>
  <c r="AH6" i="5"/>
  <c r="O443" i="5"/>
  <c r="X106" i="5"/>
  <c r="A152" i="5"/>
  <c r="AH465" i="5"/>
  <c r="G145" i="5"/>
  <c r="I488" i="5"/>
  <c r="AG398" i="5"/>
  <c r="AG208" i="5"/>
  <c r="J382" i="5"/>
  <c r="AK379" i="5"/>
  <c r="N195" i="5"/>
  <c r="E373" i="5"/>
  <c r="X459" i="5"/>
  <c r="G577" i="5"/>
  <c r="AG411" i="5"/>
  <c r="AQ357" i="5"/>
  <c r="X102" i="5"/>
  <c r="O317" i="5"/>
  <c r="E358" i="5"/>
  <c r="AI519" i="5"/>
  <c r="G76" i="5"/>
  <c r="E184" i="5"/>
  <c r="AJ337" i="5"/>
  <c r="X278" i="5"/>
  <c r="G97" i="5"/>
  <c r="J335" i="5"/>
  <c r="G73" i="5"/>
  <c r="AQ73" i="5"/>
  <c r="AQ139" i="5"/>
  <c r="AK503" i="5"/>
  <c r="G21" i="5"/>
  <c r="J544" i="5"/>
  <c r="O99" i="5"/>
  <c r="AI333" i="5"/>
  <c r="A429" i="5"/>
  <c r="N186" i="5"/>
  <c r="E180" i="5"/>
  <c r="O444" i="5"/>
  <c r="AG122" i="5"/>
  <c r="AG602" i="5"/>
  <c r="AK349" i="5"/>
  <c r="A323" i="5"/>
  <c r="A193" i="5"/>
  <c r="AK361" i="5"/>
  <c r="X497" i="5"/>
  <c r="O203" i="5"/>
  <c r="A324" i="5"/>
  <c r="J480" i="5"/>
  <c r="E154" i="5"/>
  <c r="AK90" i="5"/>
  <c r="AQ353" i="5"/>
  <c r="E247" i="5"/>
  <c r="F360" i="5"/>
  <c r="X283" i="5"/>
  <c r="AQ221" i="5"/>
  <c r="AQ312" i="5"/>
  <c r="N484" i="5"/>
  <c r="E47" i="5"/>
  <c r="F55" i="5"/>
  <c r="X258" i="5"/>
  <c r="F274" i="5"/>
  <c r="AK110" i="5"/>
  <c r="G232" i="5"/>
  <c r="O144" i="5"/>
  <c r="X301" i="5"/>
  <c r="O433" i="5"/>
  <c r="AH107" i="5"/>
  <c r="AQ217" i="5"/>
  <c r="AN169" i="5"/>
  <c r="AI359" i="5"/>
  <c r="E74" i="5"/>
  <c r="AQ87" i="5"/>
  <c r="G187" i="5"/>
  <c r="AN410" i="5"/>
  <c r="AQ575" i="5"/>
  <c r="A253" i="5"/>
  <c r="AQ593" i="5"/>
  <c r="AG48" i="5"/>
  <c r="E19" i="5"/>
  <c r="X601" i="5"/>
  <c r="AJ115" i="5"/>
  <c r="J294" i="5"/>
  <c r="X342" i="5"/>
  <c r="AJ470" i="5"/>
  <c r="F395" i="5"/>
  <c r="AK188" i="5"/>
  <c r="X55" i="5"/>
  <c r="A155" i="5"/>
  <c r="AQ201" i="5"/>
  <c r="I276" i="5"/>
  <c r="O95" i="5"/>
  <c r="X457" i="5"/>
  <c r="AI197" i="5"/>
  <c r="F385" i="5"/>
  <c r="E574" i="5"/>
  <c r="A13" i="5"/>
  <c r="G75" i="5"/>
  <c r="AG562" i="5"/>
  <c r="AN562" i="5"/>
  <c r="F486" i="5"/>
  <c r="O454" i="5"/>
  <c r="AN601" i="5"/>
  <c r="J364" i="5"/>
  <c r="F415" i="5"/>
  <c r="AG425" i="5"/>
  <c r="O312" i="5"/>
  <c r="AQ133" i="5"/>
  <c r="AK50" i="5"/>
  <c r="F167" i="5"/>
  <c r="O558" i="5"/>
  <c r="AK200" i="5"/>
  <c r="AJ6" i="5"/>
  <c r="A596" i="5"/>
  <c r="X286" i="5"/>
  <c r="J463" i="5"/>
  <c r="I147" i="5"/>
  <c r="G41" i="5"/>
  <c r="F285" i="5"/>
  <c r="E404" i="5"/>
  <c r="I138" i="5"/>
  <c r="I514" i="5"/>
  <c r="X596" i="5"/>
  <c r="AQ360" i="5"/>
  <c r="O372" i="5"/>
  <c r="J213" i="5"/>
  <c r="AN482" i="5"/>
  <c r="G253" i="5"/>
  <c r="X450" i="5"/>
  <c r="G491" i="5"/>
  <c r="AN609" i="5"/>
  <c r="X446" i="5"/>
  <c r="J204" i="5"/>
  <c r="AK606" i="5"/>
  <c r="J567" i="5"/>
  <c r="X218" i="5"/>
  <c r="AJ575" i="5"/>
  <c r="E73" i="5"/>
  <c r="AG145" i="5"/>
  <c r="AQ229" i="5"/>
  <c r="F204" i="5"/>
  <c r="AK519" i="5"/>
  <c r="AJ550" i="5"/>
  <c r="A469" i="5"/>
  <c r="AN280" i="5"/>
  <c r="I313" i="5"/>
  <c r="AQ154" i="5"/>
  <c r="E156" i="5"/>
  <c r="G225" i="5"/>
  <c r="E573" i="5"/>
  <c r="G588" i="5"/>
  <c r="AN182" i="5"/>
  <c r="X255" i="5"/>
  <c r="A405" i="5"/>
  <c r="F59" i="5"/>
  <c r="F559" i="5"/>
  <c r="J430" i="5"/>
  <c r="AN543" i="5"/>
  <c r="J447" i="5"/>
  <c r="AK269" i="5"/>
  <c r="E394" i="5"/>
  <c r="G420" i="5"/>
  <c r="N90" i="5"/>
  <c r="I563" i="5"/>
  <c r="E575" i="5"/>
  <c r="X131" i="5"/>
  <c r="AQ426" i="5"/>
  <c r="AG150" i="5"/>
  <c r="AK22" i="5"/>
  <c r="AJ84" i="5"/>
  <c r="AN495" i="5"/>
  <c r="AQ573" i="5"/>
  <c r="AN64" i="5"/>
  <c r="AQ365" i="5"/>
  <c r="F171" i="5"/>
  <c r="AQ227" i="5"/>
  <c r="AN611" i="5"/>
  <c r="X318" i="5"/>
  <c r="AK410" i="5"/>
  <c r="AN216" i="5"/>
  <c r="F340" i="5"/>
  <c r="O563" i="5"/>
  <c r="F195" i="5"/>
  <c r="F444" i="5"/>
  <c r="AK247" i="5"/>
  <c r="G347" i="5"/>
  <c r="AI6" i="5"/>
  <c r="G16" i="5"/>
  <c r="AG178" i="5"/>
  <c r="AQ211" i="5"/>
  <c r="A133" i="5"/>
  <c r="AH530" i="5"/>
  <c r="AI533" i="5"/>
  <c r="AK408" i="5"/>
  <c r="AK224" i="5"/>
  <c r="AK534" i="5"/>
  <c r="X146" i="5"/>
  <c r="F312" i="5"/>
  <c r="I538" i="5"/>
  <c r="E29" i="5"/>
  <c r="I487" i="5"/>
  <c r="AN194" i="5"/>
  <c r="AJ513" i="5"/>
  <c r="AK122" i="5"/>
  <c r="F295" i="5"/>
  <c r="AN607" i="5"/>
  <c r="A424" i="5"/>
  <c r="AG149" i="5"/>
  <c r="O402" i="5"/>
  <c r="E410" i="5"/>
  <c r="E54" i="5"/>
  <c r="AH124" i="5"/>
  <c r="AQ327" i="5"/>
  <c r="E297" i="5"/>
  <c r="AG568" i="5"/>
  <c r="AG488" i="5"/>
  <c r="X541" i="5"/>
  <c r="E139" i="5"/>
  <c r="X105" i="5"/>
  <c r="N14" i="5"/>
  <c r="AG167" i="5"/>
  <c r="AG190" i="5"/>
  <c r="AH34" i="5"/>
  <c r="E208" i="5"/>
  <c r="I155" i="5"/>
  <c r="F488" i="5"/>
  <c r="O308" i="5"/>
  <c r="AQ41" i="5"/>
  <c r="E376" i="5"/>
  <c r="AJ572" i="5"/>
  <c r="G340" i="5"/>
  <c r="E220" i="5"/>
  <c r="AG325" i="5"/>
  <c r="AQ22" i="5"/>
  <c r="AJ9" i="5"/>
  <c r="AK566" i="5"/>
  <c r="G358" i="5"/>
  <c r="J448" i="5"/>
  <c r="AK279" i="5"/>
  <c r="A338" i="5"/>
  <c r="X77" i="5"/>
  <c r="AJ40" i="5"/>
  <c r="I304" i="5"/>
  <c r="A304" i="5"/>
  <c r="AQ233" i="5"/>
  <c r="I229" i="5"/>
  <c r="E195" i="5"/>
  <c r="I300" i="5"/>
  <c r="AI229" i="5"/>
  <c r="AQ421" i="5"/>
  <c r="J268" i="5"/>
  <c r="AG257" i="5"/>
  <c r="X328" i="5"/>
  <c r="AK588" i="5"/>
  <c r="J279" i="5"/>
  <c r="AJ553" i="5"/>
  <c r="E359" i="5"/>
  <c r="AI594" i="5"/>
  <c r="O441" i="5"/>
  <c r="X423" i="5"/>
  <c r="I440" i="5"/>
  <c r="O410" i="5"/>
  <c r="I36" i="5"/>
  <c r="G477" i="5"/>
  <c r="AG608" i="5"/>
  <c r="J365" i="5"/>
  <c r="AK479" i="5"/>
  <c r="F541" i="5"/>
  <c r="AG101" i="5"/>
  <c r="G473" i="5"/>
  <c r="AN408" i="5"/>
  <c r="E329" i="5"/>
  <c r="AG388" i="5"/>
  <c r="G318" i="5"/>
  <c r="G8" i="5"/>
  <c r="A43" i="5"/>
  <c r="F459" i="5"/>
  <c r="G302" i="5"/>
  <c r="A179" i="5"/>
  <c r="E584" i="5"/>
  <c r="A209" i="5"/>
  <c r="AN402" i="5"/>
  <c r="O154" i="5"/>
  <c r="I499" i="5"/>
  <c r="A568" i="5"/>
  <c r="E294" i="5"/>
  <c r="O7" i="5"/>
  <c r="G50" i="5"/>
  <c r="AK467" i="5"/>
  <c r="E7" i="5"/>
  <c r="AN22" i="5"/>
  <c r="J464" i="5"/>
  <c r="A412" i="5"/>
  <c r="X352" i="5"/>
  <c r="N470" i="5"/>
  <c r="AQ218" i="5"/>
  <c r="X25" i="5"/>
  <c r="J208" i="5"/>
  <c r="F448" i="5"/>
  <c r="AJ228" i="5"/>
  <c r="X589" i="5"/>
  <c r="A361" i="5"/>
  <c r="X161" i="5"/>
  <c r="E304" i="5"/>
  <c r="AI117" i="5"/>
  <c r="AI466" i="5"/>
  <c r="AN156" i="5"/>
  <c r="G336" i="5"/>
  <c r="X50" i="5"/>
  <c r="F196" i="5"/>
  <c r="O114" i="5"/>
  <c r="AQ424" i="5"/>
  <c r="G271" i="5"/>
  <c r="F168" i="5"/>
  <c r="E176" i="5"/>
  <c r="AK335" i="5"/>
  <c r="AI510" i="5"/>
  <c r="AQ78" i="5"/>
  <c r="F520" i="5"/>
  <c r="X492" i="5"/>
  <c r="AN29" i="5"/>
  <c r="O57" i="5"/>
  <c r="AQ283" i="5"/>
  <c r="AK195" i="5"/>
  <c r="G126" i="5"/>
  <c r="A78" i="5"/>
  <c r="E49" i="5"/>
  <c r="I178" i="5"/>
  <c r="AQ350" i="5"/>
  <c r="AQ19" i="5"/>
  <c r="G220" i="5"/>
  <c r="X417" i="5"/>
  <c r="G509" i="5"/>
  <c r="E596" i="5"/>
  <c r="AI8" i="5"/>
  <c r="J504" i="5"/>
  <c r="E217" i="5"/>
  <c r="AG222" i="5"/>
  <c r="AN476" i="5"/>
  <c r="E196" i="5"/>
  <c r="N116" i="5"/>
  <c r="O235" i="5"/>
  <c r="J426" i="5"/>
  <c r="AK211" i="5"/>
  <c r="I106" i="5"/>
  <c r="X361" i="5"/>
  <c r="AJ30" i="5"/>
  <c r="J254" i="5"/>
  <c r="G415" i="5"/>
  <c r="AK171" i="5"/>
  <c r="G323" i="5"/>
  <c r="AQ324" i="5"/>
  <c r="F507" i="5"/>
  <c r="X315" i="5"/>
  <c r="AK4" i="5"/>
  <c r="AJ92" i="5"/>
  <c r="X9" i="5"/>
  <c r="I4" i="2"/>
  <c r="J181" i="5"/>
  <c r="J207" i="5"/>
  <c r="AI90" i="5"/>
  <c r="J343" i="5"/>
  <c r="AK460" i="5"/>
  <c r="J429" i="5"/>
  <c r="N572" i="5"/>
  <c r="AG380" i="5"/>
  <c r="I148" i="5"/>
  <c r="A267" i="5"/>
  <c r="AQ314" i="5"/>
  <c r="O348" i="5"/>
  <c r="I243" i="5"/>
  <c r="N131" i="5"/>
  <c r="O195" i="5"/>
  <c r="F58" i="5"/>
  <c r="I28" i="5"/>
  <c r="E286" i="5"/>
  <c r="O244" i="5"/>
  <c r="AG84" i="5"/>
  <c r="F281" i="5"/>
  <c r="X94" i="5"/>
  <c r="F226" i="5"/>
  <c r="AN492" i="5"/>
  <c r="O315" i="5"/>
  <c r="AN388" i="5"/>
  <c r="G135" i="5"/>
  <c r="AQ558" i="5"/>
  <c r="J202" i="5"/>
  <c r="A151" i="5"/>
  <c r="A556" i="5"/>
  <c r="A48" i="5"/>
  <c r="AQ72" i="5"/>
  <c r="AK537" i="5"/>
  <c r="N211" i="5"/>
  <c r="A205" i="5"/>
  <c r="AK231" i="5"/>
  <c r="E149" i="5"/>
  <c r="A126" i="5"/>
  <c r="AK282" i="5"/>
  <c r="AK81" i="5"/>
  <c r="I97" i="5"/>
  <c r="J582" i="5"/>
  <c r="O562" i="5"/>
  <c r="I407" i="5"/>
  <c r="AN518" i="5"/>
  <c r="G393" i="5"/>
  <c r="J481" i="5"/>
  <c r="O160" i="5"/>
  <c r="AK369" i="5"/>
  <c r="N199" i="5"/>
  <c r="A251" i="5"/>
  <c r="J183" i="5"/>
  <c r="AK442" i="5"/>
  <c r="AQ226" i="5"/>
  <c r="AG124" i="5"/>
  <c r="E504" i="5"/>
  <c r="N114" i="5"/>
  <c r="AQ277" i="5"/>
  <c r="G308" i="5"/>
  <c r="AK85" i="5"/>
  <c r="AH477" i="5"/>
  <c r="AQ579" i="5"/>
  <c r="I25" i="5"/>
  <c r="J234" i="5"/>
  <c r="N107" i="5"/>
  <c r="AK115" i="5"/>
  <c r="J187" i="5"/>
  <c r="AN209" i="5"/>
  <c r="X213" i="5"/>
  <c r="AI565" i="5"/>
  <c r="AN460" i="5"/>
  <c r="F416" i="5"/>
  <c r="AQ286" i="5"/>
  <c r="AQ214" i="5"/>
  <c r="F257" i="5"/>
  <c r="G30" i="5"/>
  <c r="AJ363" i="5"/>
  <c r="F107" i="5"/>
  <c r="E28" i="5"/>
  <c r="I253" i="5"/>
  <c r="E551" i="5"/>
  <c r="AQ436" i="5"/>
  <c r="O595" i="5"/>
  <c r="O139" i="5"/>
  <c r="I319" i="5"/>
  <c r="F499" i="5"/>
  <c r="AI607" i="5"/>
  <c r="O264" i="5"/>
  <c r="O255" i="5"/>
  <c r="J263" i="5"/>
  <c r="J210" i="5"/>
  <c r="AH354" i="5"/>
  <c r="AG26" i="5"/>
  <c r="AJ124" i="5"/>
  <c r="O568" i="5"/>
  <c r="X208" i="5"/>
  <c r="AQ536" i="5"/>
  <c r="AQ601" i="5"/>
  <c r="AK280" i="5"/>
  <c r="J548" i="5"/>
  <c r="AI24" i="5"/>
  <c r="N220" i="5"/>
  <c r="F580" i="5"/>
  <c r="AQ200" i="5"/>
  <c r="AI580" i="5"/>
  <c r="J366" i="5"/>
  <c r="O304" i="5"/>
  <c r="AQ355" i="5"/>
  <c r="AK19" i="5"/>
  <c r="AJ315" i="5"/>
  <c r="AK165" i="5"/>
  <c r="O256" i="5"/>
  <c r="E70" i="5"/>
  <c r="E350" i="5"/>
  <c r="AG211" i="5"/>
  <c r="X110" i="5"/>
  <c r="AQ119" i="5"/>
  <c r="E395" i="5"/>
  <c r="A132" i="5"/>
  <c r="AJ490" i="5"/>
  <c r="F592" i="5"/>
  <c r="O445" i="5"/>
  <c r="I536" i="5"/>
  <c r="O438" i="5"/>
  <c r="G439" i="5"/>
  <c r="G330" i="5"/>
  <c r="I412" i="5"/>
  <c r="AJ549" i="5"/>
  <c r="I323" i="5"/>
  <c r="X93" i="5"/>
  <c r="AH345" i="5"/>
  <c r="AQ378" i="5"/>
  <c r="J299" i="5"/>
  <c r="G559" i="5"/>
  <c r="F351" i="5"/>
  <c r="AN132" i="5"/>
  <c r="X224" i="5"/>
  <c r="AK219" i="5"/>
  <c r="AH571" i="5"/>
  <c r="F424" i="5"/>
  <c r="E479" i="5"/>
  <c r="X460" i="5"/>
  <c r="AQ21" i="5"/>
  <c r="AN489" i="5"/>
  <c r="AK274" i="5"/>
  <c r="G346" i="5"/>
  <c r="AJ579" i="5"/>
  <c r="I391" i="5"/>
  <c r="G158" i="5"/>
  <c r="E472" i="5"/>
  <c r="X66" i="5"/>
  <c r="A382" i="5"/>
  <c r="AG118" i="5"/>
  <c r="G32" i="5"/>
  <c r="G416" i="5"/>
  <c r="AK449" i="5"/>
  <c r="I290" i="5"/>
  <c r="A442" i="5"/>
  <c r="G519" i="5"/>
  <c r="J235" i="5"/>
  <c r="AN219" i="5"/>
  <c r="AG356" i="5"/>
  <c r="I183" i="5"/>
  <c r="A603" i="5"/>
  <c r="O105" i="5"/>
  <c r="O221" i="5"/>
  <c r="X170" i="5"/>
  <c r="AG227" i="5"/>
  <c r="G262" i="5"/>
  <c r="I477" i="5"/>
  <c r="AI330" i="5"/>
  <c r="AN78" i="5"/>
  <c r="AQ230" i="5"/>
  <c r="AH349" i="5"/>
  <c r="AN188" i="5"/>
  <c r="I203" i="5"/>
  <c r="AG460" i="5"/>
  <c r="X62" i="5"/>
  <c r="E43" i="5"/>
  <c r="A417" i="5"/>
  <c r="A478" i="5"/>
  <c r="O44" i="5"/>
  <c r="AN181" i="5"/>
  <c r="A427" i="5"/>
  <c r="O12" i="5"/>
  <c r="AK118" i="5"/>
  <c r="A350" i="5"/>
  <c r="AK419" i="5"/>
  <c r="E442" i="5"/>
  <c r="O580" i="5"/>
  <c r="F344" i="5"/>
  <c r="I317" i="5"/>
  <c r="J337" i="5"/>
  <c r="AG547" i="5"/>
  <c r="O33" i="5"/>
  <c r="AI348" i="5"/>
  <c r="X427" i="5"/>
  <c r="H427" i="5" s="1"/>
  <c r="F290" i="5"/>
  <c r="X293" i="5"/>
  <c r="I587" i="5"/>
  <c r="AN109" i="5"/>
  <c r="AK9" i="5"/>
  <c r="AQ352" i="5"/>
  <c r="F82" i="5"/>
  <c r="X594" i="5"/>
  <c r="AG456" i="5"/>
  <c r="AN300" i="5"/>
  <c r="F65" i="5"/>
  <c r="G503" i="5"/>
  <c r="AI579" i="5"/>
  <c r="A147" i="5"/>
  <c r="AN267" i="5"/>
  <c r="AK390" i="5"/>
  <c r="A460" i="5"/>
  <c r="E392" i="5"/>
  <c r="G215" i="5"/>
  <c r="I427" i="5"/>
  <c r="X309" i="5"/>
  <c r="AG518" i="5"/>
  <c r="AJ341" i="5"/>
  <c r="F202" i="5"/>
  <c r="AJ196" i="5"/>
  <c r="I405" i="5"/>
  <c r="O47" i="5"/>
  <c r="AK365" i="5"/>
  <c r="AK218" i="5"/>
  <c r="G363" i="5"/>
  <c r="A414" i="5"/>
  <c r="A273" i="5"/>
  <c r="AK88" i="5"/>
  <c r="E192" i="5"/>
  <c r="O220" i="5"/>
  <c r="G234" i="5"/>
  <c r="AN5" i="5"/>
  <c r="F174" i="5"/>
  <c r="G100" i="5"/>
  <c r="AG225" i="5"/>
  <c r="AI531" i="5"/>
  <c r="I314" i="5"/>
  <c r="E191" i="5"/>
  <c r="AG321" i="5"/>
  <c r="I191" i="5"/>
  <c r="G65" i="5"/>
  <c r="N213" i="5"/>
  <c r="E489" i="5"/>
  <c r="F76" i="5"/>
  <c r="AQ417" i="5"/>
  <c r="E600" i="5"/>
  <c r="D4" i="3"/>
  <c r="AK445" i="5"/>
  <c r="J555" i="5"/>
  <c r="AN333" i="5"/>
  <c r="AN157" i="5"/>
  <c r="AG299" i="5"/>
  <c r="O55" i="5"/>
  <c r="I337" i="5"/>
  <c r="G446" i="5"/>
  <c r="F17" i="5"/>
  <c r="A411" i="5"/>
  <c r="G224" i="5"/>
  <c r="F83" i="5"/>
  <c r="A536" i="5"/>
  <c r="AN426" i="5"/>
  <c r="E581" i="5"/>
  <c r="AN134" i="5"/>
  <c r="AN597" i="5"/>
  <c r="F370" i="5"/>
  <c r="I345" i="5"/>
  <c r="O414" i="5"/>
  <c r="AN191" i="5"/>
  <c r="I5" i="5"/>
  <c r="AK270" i="5"/>
  <c r="AJ314" i="5"/>
  <c r="AG351" i="5"/>
  <c r="AN116" i="5"/>
  <c r="G183" i="5"/>
  <c r="AK267" i="5"/>
  <c r="X259" i="5"/>
  <c r="X290" i="5"/>
  <c r="F361" i="5"/>
  <c r="E344" i="5"/>
  <c r="AN392" i="5"/>
  <c r="F410" i="5"/>
  <c r="A271" i="5"/>
  <c r="AI517" i="5"/>
  <c r="AQ522" i="5"/>
  <c r="N468" i="5"/>
  <c r="AH523" i="5"/>
  <c r="AQ591" i="5"/>
  <c r="G56" i="5"/>
  <c r="J225" i="5"/>
  <c r="X321" i="5"/>
  <c r="AH592" i="5"/>
  <c r="AN186" i="5"/>
  <c r="X488" i="5"/>
  <c r="AK451" i="5"/>
  <c r="AK538" i="5"/>
  <c r="N207" i="5"/>
  <c r="AH360" i="5"/>
  <c r="A59" i="5"/>
  <c r="N198" i="5"/>
  <c r="AK259" i="5"/>
  <c r="I433" i="5"/>
  <c r="F234" i="5"/>
  <c r="J250" i="5"/>
  <c r="AK498" i="5"/>
  <c r="AK403" i="5"/>
  <c r="A315" i="5"/>
  <c r="X465" i="5"/>
  <c r="AQ228" i="5"/>
  <c r="F330" i="5"/>
  <c r="AN391" i="5"/>
  <c r="AI322" i="5"/>
  <c r="AQ317" i="5"/>
  <c r="AI209" i="5"/>
  <c r="AN63" i="5"/>
  <c r="AN207" i="5"/>
  <c r="I273" i="5"/>
  <c r="E141" i="5"/>
  <c r="AJ598" i="5"/>
  <c r="I131" i="5"/>
  <c r="G275" i="5"/>
  <c r="AK26" i="5"/>
  <c r="AI179" i="5"/>
  <c r="G374" i="5"/>
  <c r="N20" i="5"/>
  <c r="AQ150" i="5"/>
  <c r="AG68" i="5"/>
  <c r="A293" i="5"/>
  <c r="J512" i="5"/>
  <c r="N366" i="5"/>
  <c r="E31" i="5"/>
  <c r="AI91" i="5"/>
  <c r="X508" i="5"/>
  <c r="G216" i="5"/>
  <c r="O363" i="5"/>
  <c r="X336" i="5"/>
  <c r="E194" i="5"/>
  <c r="O399" i="5"/>
  <c r="G610" i="5"/>
  <c r="AN605" i="5"/>
  <c r="I59" i="5"/>
  <c r="AQ4" i="5"/>
  <c r="AI465" i="5"/>
  <c r="AQ580" i="5"/>
  <c r="E137" i="5"/>
  <c r="AN403" i="5"/>
  <c r="AH351" i="5"/>
  <c r="G397" i="5"/>
  <c r="A587" i="5"/>
  <c r="AH555" i="5"/>
  <c r="AJ339" i="5"/>
  <c r="X398" i="5"/>
  <c r="AK560" i="5"/>
  <c r="G195" i="5"/>
  <c r="AG355" i="5"/>
  <c r="O321" i="5"/>
  <c r="I364" i="5"/>
  <c r="E534" i="5"/>
  <c r="F611" i="5"/>
  <c r="I396" i="5"/>
  <c r="E421" i="5"/>
  <c r="A127" i="5"/>
  <c r="G194" i="5"/>
  <c r="E121" i="5"/>
  <c r="E188" i="5"/>
  <c r="AG417" i="5"/>
  <c r="E114" i="5"/>
  <c r="I461" i="5"/>
  <c r="AJ230" i="5"/>
  <c r="F16" i="5"/>
  <c r="I277" i="5"/>
  <c r="AN174" i="5"/>
  <c r="F190" i="5"/>
  <c r="A398" i="5"/>
  <c r="AG86" i="5"/>
  <c r="O129" i="5"/>
  <c r="J599" i="5"/>
  <c r="I222" i="5"/>
  <c r="G84" i="5"/>
  <c r="AH84" i="5"/>
  <c r="J286" i="5"/>
  <c r="N577" i="5"/>
  <c r="AH497" i="5"/>
  <c r="AK112" i="5"/>
  <c r="X546" i="5"/>
  <c r="X141" i="5"/>
  <c r="E486" i="5"/>
  <c r="AH186" i="5"/>
  <c r="J324" i="5"/>
  <c r="F413" i="5"/>
  <c r="A380" i="5"/>
  <c r="J465" i="5"/>
  <c r="AG320" i="5"/>
  <c r="X86" i="5"/>
  <c r="E25" i="5"/>
  <c r="I251" i="5"/>
  <c r="I67" i="5"/>
  <c r="F534" i="5"/>
  <c r="AI468" i="5"/>
  <c r="AG297" i="5"/>
  <c r="F248" i="5"/>
  <c r="A313" i="5"/>
  <c r="A297" i="5"/>
  <c r="AG610" i="5"/>
  <c r="X251" i="5"/>
  <c r="H251" i="5" s="1"/>
  <c r="G129" i="5"/>
  <c r="E95" i="5"/>
  <c r="G392" i="5"/>
  <c r="AG469" i="5"/>
  <c r="A240" i="5"/>
  <c r="AK215" i="5"/>
  <c r="AI474" i="5"/>
  <c r="AN348" i="5"/>
  <c r="AQ272" i="5"/>
  <c r="G252" i="5"/>
  <c r="AK152" i="5"/>
  <c r="AN245" i="5"/>
  <c r="G283" i="5"/>
  <c r="O549" i="5"/>
  <c r="A591" i="5"/>
  <c r="I450" i="5"/>
  <c r="AQ297" i="5"/>
  <c r="E129" i="5"/>
  <c r="AQ9" i="5"/>
  <c r="I49" i="5"/>
  <c r="F140" i="5"/>
  <c r="AG419" i="5"/>
  <c r="N99" i="5"/>
  <c r="AJ220" i="5"/>
  <c r="AG364" i="5"/>
  <c r="AG64" i="5"/>
  <c r="X535" i="5"/>
  <c r="F261" i="5"/>
  <c r="J495" i="5"/>
  <c r="O45" i="5"/>
  <c r="O482" i="5"/>
  <c r="D6" i="3"/>
  <c r="O228" i="5"/>
  <c r="E4" i="5"/>
  <c r="AJ24" i="5"/>
  <c r="AJ497" i="5"/>
  <c r="F519" i="5"/>
  <c r="I576" i="5"/>
  <c r="I591" i="5"/>
  <c r="J251" i="5"/>
  <c r="AG62" i="5"/>
  <c r="N574" i="5"/>
  <c r="F434" i="5"/>
  <c r="O134" i="5"/>
  <c r="AG344" i="5"/>
  <c r="A611" i="5"/>
  <c r="AI10" i="5"/>
  <c r="AN71" i="5"/>
  <c r="AK15" i="5"/>
  <c r="AK561" i="5"/>
  <c r="AG49" i="5"/>
  <c r="J245" i="5"/>
  <c r="AQ435" i="5"/>
  <c r="AN515" i="5"/>
  <c r="J606" i="5"/>
  <c r="I497" i="5"/>
  <c r="AI345" i="5"/>
  <c r="I224" i="5"/>
  <c r="N137" i="5"/>
  <c r="J550" i="5"/>
  <c r="AQ52" i="5"/>
  <c r="AK304" i="5"/>
  <c r="AQ152" i="5"/>
  <c r="AI473" i="5"/>
  <c r="AG260" i="5"/>
  <c r="O456" i="5"/>
  <c r="AN47" i="5"/>
  <c r="J253" i="5"/>
  <c r="AN82" i="5"/>
  <c r="J368" i="5"/>
  <c r="E316" i="5"/>
  <c r="I134" i="5"/>
  <c r="AK313" i="5"/>
  <c r="A197" i="5"/>
  <c r="AH325" i="5"/>
  <c r="AG532" i="5"/>
  <c r="A289" i="5"/>
  <c r="F380" i="5"/>
  <c r="AI320" i="5"/>
  <c r="F432" i="5"/>
  <c r="AN512" i="5"/>
  <c r="F302" i="5"/>
  <c r="AH492" i="5"/>
  <c r="AG330" i="5"/>
  <c r="O162" i="5"/>
  <c r="AN92" i="5"/>
  <c r="AK542" i="5"/>
  <c r="O169" i="5"/>
  <c r="I510" i="5"/>
  <c r="AH224" i="5"/>
  <c r="O184" i="5"/>
  <c r="I87" i="5"/>
  <c r="F558" i="5"/>
  <c r="AQ123" i="5"/>
  <c r="A102" i="5"/>
  <c r="X122" i="5"/>
  <c r="X411" i="5"/>
  <c r="H411" i="5" s="1"/>
  <c r="E111" i="5"/>
  <c r="J441" i="5"/>
  <c r="A245" i="5"/>
  <c r="AG363" i="5"/>
  <c r="G174" i="5"/>
  <c r="X127" i="5"/>
  <c r="H127" i="5" s="1"/>
  <c r="F101" i="5"/>
  <c r="F403" i="5"/>
  <c r="AQ40" i="5"/>
  <c r="N575" i="5"/>
  <c r="AQ409" i="5"/>
  <c r="AI20" i="5"/>
  <c r="AH478" i="5"/>
  <c r="AK33" i="5"/>
  <c r="G527" i="5"/>
  <c r="F277" i="5"/>
  <c r="J526" i="5"/>
  <c r="X69" i="5"/>
  <c r="AG296" i="5"/>
  <c r="AG331" i="5"/>
  <c r="J386" i="5"/>
  <c r="AH25" i="5"/>
  <c r="X377" i="5"/>
  <c r="E239" i="5"/>
  <c r="AG168" i="5"/>
  <c r="F280" i="5"/>
  <c r="AI110" i="5"/>
  <c r="F311" i="5"/>
  <c r="F603" i="5"/>
  <c r="AN304" i="5"/>
  <c r="X148" i="5"/>
  <c r="O260" i="5"/>
  <c r="N128" i="5"/>
  <c r="AI349" i="5"/>
  <c r="F249" i="5"/>
  <c r="AK222" i="5"/>
  <c r="I271" i="5"/>
  <c r="AJ506" i="5"/>
  <c r="AQ90" i="5"/>
  <c r="AK568" i="5"/>
  <c r="AG548" i="5"/>
  <c r="AK76" i="5"/>
  <c r="E277" i="5"/>
  <c r="A330" i="5"/>
  <c r="F252" i="5"/>
  <c r="A372" i="5"/>
  <c r="O407" i="5"/>
  <c r="A404" i="5"/>
  <c r="AK255" i="5"/>
  <c r="AN355" i="5"/>
  <c r="J554" i="5"/>
  <c r="AN73" i="5"/>
  <c r="J274" i="5"/>
  <c r="AH199" i="5"/>
  <c r="AH470" i="5"/>
  <c r="G537" i="5"/>
  <c r="O280" i="5"/>
  <c r="I394" i="5"/>
  <c r="A136" i="5"/>
  <c r="AQ177" i="5"/>
  <c r="J605" i="5"/>
  <c r="AI502" i="5"/>
  <c r="I86" i="5"/>
  <c r="O306" i="5"/>
  <c r="A441" i="5"/>
  <c r="X478" i="5"/>
  <c r="H478" i="5" s="1"/>
  <c r="E558" i="5"/>
  <c r="O344" i="5"/>
  <c r="I263" i="5"/>
  <c r="J237" i="5"/>
  <c r="AK66" i="5"/>
  <c r="AQ447" i="5"/>
  <c r="AN598" i="5"/>
  <c r="G544" i="5"/>
  <c r="I428" i="5"/>
  <c r="G496" i="5"/>
  <c r="I245" i="5"/>
  <c r="AJ327" i="5"/>
  <c r="AG277" i="5"/>
  <c r="AN62" i="5"/>
  <c r="X124" i="5"/>
  <c r="AJ582" i="5"/>
  <c r="AI606" i="5"/>
  <c r="AK505" i="5"/>
  <c r="A220" i="5"/>
  <c r="AN51" i="5"/>
  <c r="X87" i="5"/>
  <c r="X68" i="5"/>
  <c r="AH338" i="5"/>
  <c r="AJ570" i="5"/>
  <c r="AJ343" i="5"/>
  <c r="A213" i="5"/>
  <c r="AI542" i="5"/>
  <c r="AQ502" i="5"/>
  <c r="AK285" i="5"/>
  <c r="AQ518" i="5"/>
  <c r="E423" i="5"/>
  <c r="A347" i="5"/>
  <c r="AG259" i="5"/>
  <c r="F594" i="5"/>
  <c r="F31" i="5"/>
  <c r="I228" i="5"/>
  <c r="O322" i="5"/>
  <c r="G204" i="5"/>
  <c r="AN539" i="5"/>
  <c r="F139" i="5"/>
  <c r="AG329" i="5"/>
  <c r="AG284" i="5"/>
  <c r="AN416" i="5"/>
  <c r="AG522" i="5"/>
  <c r="A45" i="5"/>
  <c r="AG31" i="5"/>
  <c r="AJ120" i="5"/>
  <c r="O603" i="5"/>
  <c r="AH509" i="5"/>
  <c r="AN61" i="5"/>
  <c r="J311" i="5"/>
  <c r="E163" i="5"/>
  <c r="E589" i="5"/>
  <c r="F379" i="5"/>
  <c r="AQ473" i="5"/>
  <c r="J205" i="5"/>
  <c r="F99" i="5"/>
  <c r="AN296" i="5"/>
  <c r="AQ406" i="5"/>
  <c r="O511" i="5"/>
  <c r="O277" i="5"/>
  <c r="E528" i="5"/>
  <c r="AG247" i="5"/>
  <c r="AQ42" i="5"/>
  <c r="X65" i="5"/>
  <c r="G57" i="5"/>
  <c r="AN338" i="5"/>
  <c r="AQ329" i="5"/>
  <c r="O575" i="5"/>
  <c r="J422" i="5"/>
  <c r="AG5" i="5"/>
  <c r="I520" i="5"/>
  <c r="G218" i="5"/>
  <c r="O51" i="5"/>
  <c r="E363" i="5"/>
  <c r="AG454" i="5"/>
  <c r="AQ532" i="5"/>
  <c r="J485" i="5"/>
  <c r="E232" i="5"/>
  <c r="X75" i="5"/>
  <c r="I114" i="5"/>
  <c r="O461" i="5"/>
  <c r="O128" i="5"/>
  <c r="AN579" i="5"/>
  <c r="AG199" i="5"/>
  <c r="A320" i="5"/>
  <c r="I209" i="5"/>
  <c r="F425" i="5"/>
  <c r="I534" i="5"/>
  <c r="AN346" i="5"/>
  <c r="AQ471" i="5"/>
  <c r="AH364" i="5"/>
  <c r="AK482" i="5"/>
  <c r="AJ608" i="5"/>
  <c r="F141" i="5"/>
  <c r="O27" i="5"/>
  <c r="I444" i="5"/>
  <c r="AH339" i="5"/>
  <c r="AI463" i="5"/>
  <c r="X262" i="5"/>
  <c r="J214" i="5"/>
  <c r="AH602" i="5"/>
  <c r="J471" i="5"/>
  <c r="J517" i="5"/>
  <c r="J486" i="5"/>
  <c r="AQ486" i="5"/>
  <c r="AG67" i="5"/>
  <c r="AQ439" i="5"/>
  <c r="AN542" i="5"/>
  <c r="G273" i="5"/>
  <c r="AK509" i="5"/>
  <c r="AK478" i="5"/>
  <c r="O366" i="5"/>
  <c r="AQ596" i="5"/>
  <c r="J559" i="5"/>
  <c r="X98" i="5"/>
  <c r="AG457" i="5"/>
  <c r="A486" i="5"/>
  <c r="F537" i="5"/>
  <c r="AG440" i="5"/>
  <c r="AK248" i="5"/>
  <c r="A513" i="5"/>
  <c r="AN66" i="5"/>
  <c r="E173" i="5"/>
  <c r="O86" i="5"/>
  <c r="A416" i="5"/>
  <c r="AK107" i="5"/>
  <c r="AK458" i="5"/>
  <c r="AQ555" i="5"/>
  <c r="AQ7" i="5"/>
  <c r="AN317" i="5"/>
  <c r="E127" i="5"/>
  <c r="X371" i="5"/>
  <c r="O93" i="5"/>
  <c r="AN434" i="5"/>
  <c r="AJ559" i="5"/>
  <c r="E365" i="5"/>
  <c r="J296" i="5"/>
  <c r="AN95" i="5"/>
  <c r="G582" i="5"/>
  <c r="AN93" i="5"/>
  <c r="X561" i="5"/>
  <c r="AK344" i="5"/>
  <c r="A334" i="5"/>
  <c r="G386" i="5"/>
  <c r="F449" i="5"/>
  <c r="AK136" i="5"/>
  <c r="AG478" i="5"/>
  <c r="A561" i="5"/>
  <c r="F300" i="5"/>
  <c r="A353" i="5"/>
  <c r="AG250" i="5"/>
  <c r="A562" i="5"/>
  <c r="A128" i="5"/>
  <c r="O52" i="5"/>
  <c r="E556" i="5"/>
  <c r="O83" i="5"/>
  <c r="AK353" i="5"/>
  <c r="G441" i="5"/>
  <c r="A164" i="5"/>
  <c r="A282" i="5"/>
  <c r="X362" i="5"/>
  <c r="AH90" i="5"/>
  <c r="AN79" i="5"/>
  <c r="O223" i="5"/>
  <c r="F399" i="5"/>
  <c r="J466" i="5"/>
  <c r="A538" i="5"/>
  <c r="AK174" i="5"/>
  <c r="X300" i="5"/>
  <c r="E326" i="5"/>
  <c r="G54" i="5"/>
  <c r="AI352" i="5"/>
  <c r="G67" i="5"/>
  <c r="AN404" i="5"/>
  <c r="O159" i="5"/>
  <c r="O168" i="5"/>
  <c r="AJ137" i="5"/>
  <c r="AG193" i="5"/>
  <c r="J227" i="5"/>
  <c r="AQ44" i="5"/>
  <c r="G153" i="5"/>
  <c r="AG129" i="5"/>
  <c r="N109" i="5"/>
  <c r="X35" i="5"/>
  <c r="F136" i="5"/>
  <c r="O415" i="5"/>
  <c r="G257" i="5"/>
  <c r="O5" i="5"/>
  <c r="AH554" i="5"/>
  <c r="AN389" i="5"/>
  <c r="J233" i="5"/>
  <c r="X406" i="5"/>
  <c r="AI592" i="5"/>
  <c r="O507" i="5"/>
  <c r="X520" i="5"/>
  <c r="O488" i="5"/>
  <c r="AK173" i="5"/>
  <c r="I464" i="5"/>
  <c r="O360" i="5"/>
  <c r="AN368" i="5"/>
  <c r="E458" i="5"/>
  <c r="AN498" i="5"/>
  <c r="AJ588" i="5"/>
  <c r="N344" i="5"/>
  <c r="AN96" i="5"/>
  <c r="J432" i="5"/>
  <c r="A490" i="5"/>
  <c r="G379" i="5"/>
  <c r="AN450" i="5"/>
  <c r="AG551" i="5"/>
  <c r="AQ514" i="5"/>
  <c r="O163" i="5"/>
  <c r="F327" i="5"/>
  <c r="AH128" i="5"/>
  <c r="X487" i="5"/>
  <c r="AG379" i="5"/>
  <c r="N115" i="5"/>
  <c r="AK240" i="5"/>
  <c r="AJ226" i="5"/>
  <c r="G511" i="5"/>
  <c r="AK284" i="5"/>
  <c r="X157" i="5"/>
  <c r="A595" i="5"/>
  <c r="AG319" i="5"/>
  <c r="AG197" i="5"/>
  <c r="AK401" i="5"/>
  <c r="N369" i="5"/>
  <c r="N327" i="5"/>
  <c r="X422" i="5"/>
  <c r="E308" i="5"/>
  <c r="N361" i="5"/>
  <c r="N37" i="5"/>
  <c r="G408" i="5"/>
  <c r="AQ492" i="5"/>
  <c r="G528" i="5"/>
  <c r="I551" i="5"/>
  <c r="E391" i="5"/>
  <c r="AN302" i="5"/>
  <c r="E23" i="5"/>
  <c r="N210" i="5"/>
  <c r="AN59" i="5"/>
  <c r="F4" i="3"/>
  <c r="AN318" i="5"/>
  <c r="A227" i="5"/>
  <c r="AQ534" i="5"/>
  <c r="F284" i="5"/>
  <c r="G213" i="5"/>
  <c r="AG559" i="5"/>
  <c r="J400" i="5"/>
  <c r="AQ249" i="5"/>
  <c r="I218" i="5"/>
  <c r="AK377" i="5"/>
  <c r="AQ193" i="5"/>
  <c r="I351" i="5"/>
  <c r="J357" i="5"/>
  <c r="AK180" i="5"/>
  <c r="X145" i="5"/>
  <c r="I338" i="5"/>
  <c r="F547" i="5"/>
  <c r="I362" i="5"/>
  <c r="X232" i="5"/>
  <c r="E275" i="5"/>
  <c r="I215" i="5"/>
  <c r="AJ567" i="5"/>
  <c r="AQ164" i="5"/>
  <c r="J457" i="5"/>
  <c r="X200" i="5"/>
  <c r="AG392" i="5"/>
  <c r="AQ199" i="5"/>
  <c r="N201" i="5"/>
  <c r="AH603" i="5"/>
  <c r="E69" i="5"/>
  <c r="E531" i="5"/>
  <c r="AQ198" i="5"/>
  <c r="I241" i="5"/>
  <c r="F132" i="5"/>
  <c r="O465" i="5"/>
  <c r="J344" i="5"/>
  <c r="AK281" i="5"/>
  <c r="G157" i="5"/>
  <c r="AK383" i="5"/>
  <c r="F91" i="5"/>
  <c r="O100" i="5"/>
  <c r="E337" i="5"/>
  <c r="AK75" i="5"/>
  <c r="N568" i="5"/>
  <c r="X227" i="5"/>
  <c r="H227" i="5" s="1"/>
  <c r="AJ27" i="5"/>
  <c r="AQ335" i="5"/>
  <c r="AG400" i="5"/>
  <c r="I463" i="5"/>
  <c r="X403" i="5"/>
  <c r="G207" i="5"/>
  <c r="X142" i="5"/>
  <c r="AH201" i="5"/>
  <c r="AJ21" i="5"/>
  <c r="O205" i="5"/>
  <c r="A121" i="5"/>
  <c r="AQ430" i="5"/>
  <c r="AK68" i="5"/>
  <c r="O138" i="5"/>
  <c r="A459" i="5"/>
  <c r="I295" i="5"/>
  <c r="AJ96" i="5"/>
  <c r="G124" i="5"/>
  <c r="N581" i="5"/>
  <c r="AQ404" i="5"/>
  <c r="AN99" i="5"/>
  <c r="AK527" i="5"/>
  <c r="AN275" i="5"/>
  <c r="I252" i="5"/>
  <c r="I53" i="5"/>
  <c r="I77" i="5"/>
  <c r="A366" i="5"/>
  <c r="AG205" i="5"/>
  <c r="E500" i="5"/>
  <c r="AK2" i="5"/>
  <c r="AG164" i="5"/>
  <c r="F513" i="5"/>
  <c r="AJ35" i="5"/>
  <c r="AJ527" i="5"/>
  <c r="AG590" i="5"/>
  <c r="O601" i="5"/>
  <c r="AJ316" i="5"/>
  <c r="I116" i="5"/>
  <c r="I202" i="5"/>
  <c r="AK356" i="5"/>
  <c r="I160" i="5"/>
  <c r="F125" i="5"/>
  <c r="A521" i="5"/>
  <c r="F278" i="5"/>
  <c r="A122" i="5"/>
  <c r="AQ481" i="5"/>
  <c r="N26" i="5"/>
  <c r="X17" i="5"/>
  <c r="AH121" i="5"/>
  <c r="J578" i="5"/>
  <c r="I474" i="5"/>
  <c r="X149" i="5"/>
  <c r="E60" i="5"/>
  <c r="F66" i="5"/>
  <c r="AH499" i="5"/>
  <c r="F123" i="5"/>
  <c r="X240" i="5"/>
  <c r="H240" i="5" s="1"/>
  <c r="X474" i="5"/>
  <c r="X207" i="5"/>
  <c r="AK37" i="5"/>
  <c r="G317" i="5"/>
  <c r="G300" i="5"/>
  <c r="AN591" i="5"/>
  <c r="O464" i="5"/>
  <c r="E3" i="5"/>
  <c r="AJ564" i="5"/>
  <c r="AI222" i="5"/>
  <c r="AN74" i="5"/>
  <c r="G426" i="5"/>
  <c r="AK499" i="5"/>
  <c r="F267" i="5"/>
  <c r="G131" i="5"/>
  <c r="E6" i="3"/>
  <c r="F112" i="5"/>
  <c r="E85" i="5"/>
  <c r="G475" i="5"/>
  <c r="AK591" i="5"/>
  <c r="AN558" i="5"/>
  <c r="AN457" i="5"/>
  <c r="J525" i="5"/>
  <c r="G391" i="5"/>
  <c r="A231" i="5"/>
  <c r="N108" i="5"/>
  <c r="I110" i="5"/>
  <c r="AK78" i="5"/>
  <c r="AK34" i="5"/>
  <c r="A526" i="5"/>
  <c r="O135" i="5"/>
  <c r="G148" i="5"/>
  <c r="A140" i="5"/>
  <c r="J226" i="5"/>
  <c r="I569" i="5"/>
  <c r="AG142" i="5"/>
  <c r="I127" i="5"/>
  <c r="AQ368" i="5"/>
  <c r="I128" i="5"/>
  <c r="AH596" i="5"/>
  <c r="AK426" i="5"/>
  <c r="AQ135" i="5"/>
  <c r="J212" i="5"/>
  <c r="I498" i="5"/>
  <c r="F310" i="5"/>
  <c r="J312" i="5"/>
  <c r="O485" i="5"/>
  <c r="AG472" i="5"/>
  <c r="AJ106" i="5"/>
  <c r="X221" i="5"/>
  <c r="F74" i="5"/>
  <c r="N226" i="5"/>
  <c r="X183" i="5"/>
  <c r="G152" i="5"/>
  <c r="X194" i="5"/>
  <c r="N227" i="5"/>
  <c r="O591" i="5"/>
  <c r="J404" i="5"/>
  <c r="A387" i="5"/>
  <c r="X517" i="5"/>
  <c r="AQ380" i="5"/>
  <c r="AK484" i="5"/>
  <c r="G474" i="5"/>
  <c r="F147" i="5"/>
  <c r="AK530" i="5"/>
  <c r="O117" i="5"/>
  <c r="E464" i="5"/>
  <c r="I406" i="5"/>
  <c r="AI366" i="5"/>
  <c r="E202" i="5"/>
  <c r="A34" i="5"/>
  <c r="I235" i="5"/>
  <c r="AK420" i="5"/>
  <c r="AN320" i="5"/>
  <c r="AN252" i="5"/>
  <c r="I32" i="5"/>
  <c r="AG302" i="5"/>
  <c r="AN303" i="5"/>
  <c r="AJ504" i="5"/>
  <c r="X493" i="5"/>
  <c r="E96" i="5"/>
  <c r="I280" i="5"/>
  <c r="AI504" i="5"/>
  <c r="AH2" i="5"/>
  <c r="F230" i="5"/>
  <c r="N132" i="5"/>
  <c r="AH216" i="5"/>
  <c r="AQ384" i="5"/>
  <c r="F262" i="5"/>
  <c r="E400" i="5"/>
  <c r="G89" i="5"/>
  <c r="AH102" i="5"/>
  <c r="G176" i="5"/>
  <c r="J396" i="5"/>
  <c r="F429" i="5"/>
  <c r="J350" i="5"/>
  <c r="AG593" i="5"/>
  <c r="F30" i="5"/>
  <c r="G290" i="5"/>
  <c r="A28" i="5"/>
  <c r="AG359" i="5"/>
  <c r="X355" i="5"/>
  <c r="AN172" i="5"/>
  <c r="AK501" i="5"/>
  <c r="AN41" i="5"/>
  <c r="G55" i="5"/>
  <c r="X261" i="5"/>
  <c r="AJ117" i="5"/>
  <c r="AQ517" i="5"/>
  <c r="AK114" i="5"/>
  <c r="AI477" i="5"/>
  <c r="A202" i="5"/>
  <c r="O536" i="5"/>
  <c r="AQ16" i="5"/>
  <c r="AG20" i="5"/>
  <c r="AK52" i="5"/>
  <c r="E283" i="5"/>
  <c r="N458" i="5"/>
  <c r="O267" i="5"/>
  <c r="AG4" i="5"/>
  <c r="AK409" i="5"/>
  <c r="AG24" i="5"/>
  <c r="O435" i="5"/>
  <c r="X88" i="5"/>
  <c r="G9" i="5"/>
  <c r="N324" i="5"/>
  <c r="F318" i="5"/>
  <c r="X454" i="5"/>
  <c r="I283" i="5"/>
  <c r="AJ19" i="5"/>
  <c r="I321" i="5"/>
  <c r="E557" i="5"/>
  <c r="O340" i="5"/>
  <c r="G321" i="5"/>
  <c r="AI547" i="5"/>
  <c r="AQ18" i="5"/>
  <c r="AN75" i="5"/>
  <c r="E599" i="5"/>
  <c r="X432" i="5"/>
  <c r="AN266" i="5"/>
  <c r="AQ61" i="5"/>
  <c r="A425" i="5"/>
  <c r="AN49" i="5"/>
  <c r="O566" i="5"/>
  <c r="O115" i="5"/>
  <c r="A426" i="5"/>
  <c r="F317" i="5"/>
  <c r="I51" i="5"/>
  <c r="AN26" i="5"/>
  <c r="J185" i="5"/>
  <c r="AQ266" i="5"/>
  <c r="F426" i="5"/>
  <c r="AJ348" i="5"/>
  <c r="I296" i="5"/>
  <c r="N193" i="5"/>
  <c r="AJ216" i="5"/>
  <c r="AI332" i="5"/>
  <c r="A552" i="5"/>
  <c r="G520" i="5"/>
  <c r="F608" i="5"/>
  <c r="X296" i="5"/>
  <c r="J385" i="5"/>
  <c r="E295" i="5"/>
  <c r="X214" i="5"/>
  <c r="G568" i="5"/>
  <c r="AJ544" i="5"/>
  <c r="F160" i="5"/>
  <c r="AQ306" i="5"/>
  <c r="I579" i="5"/>
  <c r="A26" i="5"/>
  <c r="AK475" i="5"/>
  <c r="G350" i="5"/>
  <c r="G554" i="5"/>
  <c r="I369" i="5"/>
  <c r="F469" i="5"/>
  <c r="O481" i="5"/>
  <c r="AN279" i="5"/>
  <c r="F472" i="5"/>
  <c r="AK423" i="5"/>
  <c r="AK564" i="5"/>
  <c r="E179" i="5"/>
  <c r="AG391" i="5"/>
  <c r="O326" i="5"/>
  <c r="AH319" i="5"/>
  <c r="G168" i="5"/>
  <c r="J552" i="5"/>
  <c r="A19" i="5"/>
  <c r="I41" i="5"/>
  <c r="E537" i="5"/>
  <c r="A94" i="5"/>
  <c r="A589" i="5"/>
  <c r="O556" i="5"/>
  <c r="F223" i="5"/>
  <c r="I150" i="5"/>
  <c r="AK551" i="5"/>
  <c r="F149" i="5"/>
  <c r="E18" i="5"/>
  <c r="F113" i="5"/>
  <c r="G372" i="5"/>
  <c r="AQ284" i="5"/>
  <c r="O425" i="5"/>
  <c r="F256" i="5"/>
  <c r="N136" i="5"/>
  <c r="AN40" i="5"/>
  <c r="I3" i="2"/>
  <c r="E566" i="5"/>
  <c r="AI361" i="5"/>
  <c r="X532" i="5"/>
  <c r="AK132" i="5"/>
  <c r="AJ94" i="5"/>
  <c r="AH599" i="5"/>
  <c r="I410" i="5"/>
  <c r="X279" i="5"/>
  <c r="I439" i="5"/>
  <c r="G211" i="5"/>
  <c r="I472" i="5"/>
  <c r="AG255" i="5"/>
  <c r="AQ402" i="5"/>
  <c r="O369" i="5"/>
  <c r="AK607" i="5"/>
  <c r="J409" i="5"/>
  <c r="J276" i="5"/>
  <c r="G592" i="5"/>
  <c r="O534" i="5"/>
  <c r="F343" i="5"/>
  <c r="I503" i="5"/>
  <c r="G46" i="5"/>
  <c r="AN149" i="5"/>
  <c r="O472" i="5"/>
  <c r="E45" i="5"/>
  <c r="I293" i="5"/>
  <c r="A527" i="5"/>
  <c r="AQ453" i="5"/>
  <c r="J297" i="5"/>
  <c r="I357" i="5"/>
  <c r="F443" i="5"/>
  <c r="X114" i="5"/>
  <c r="F553" i="5"/>
  <c r="G344" i="5"/>
  <c r="AQ190" i="5"/>
  <c r="AJ542" i="5"/>
  <c r="E591" i="5"/>
  <c r="AN160" i="5"/>
  <c r="I257" i="5"/>
  <c r="AQ183" i="5"/>
  <c r="AK30" i="5"/>
  <c r="G93" i="5"/>
  <c r="AK207" i="5"/>
  <c r="X20" i="5"/>
  <c r="AN465" i="5"/>
  <c r="I348" i="5"/>
  <c r="A467" i="5"/>
  <c r="O352" i="5"/>
  <c r="J437" i="5"/>
  <c r="X344" i="5"/>
  <c r="E491" i="5"/>
  <c r="E143" i="5"/>
  <c r="AG169" i="5"/>
  <c r="AH461" i="5"/>
  <c r="AH13" i="5"/>
  <c r="O94" i="5"/>
  <c r="F323" i="5"/>
  <c r="A108" i="5"/>
  <c r="AI41" i="5"/>
  <c r="AG587" i="5"/>
  <c r="I121" i="5"/>
  <c r="AN429" i="5"/>
  <c r="J416" i="5"/>
  <c r="AN270" i="5"/>
  <c r="AN10" i="5"/>
  <c r="AQ280" i="5"/>
  <c r="AH586" i="5"/>
  <c r="O559" i="5"/>
  <c r="I483" i="5"/>
  <c r="X486" i="5"/>
  <c r="H486" i="5" s="1"/>
  <c r="I460" i="5"/>
  <c r="I336" i="5"/>
  <c r="I70" i="5"/>
  <c r="AN479" i="5"/>
  <c r="E503" i="5"/>
  <c r="AK228" i="5"/>
  <c r="AI120" i="5"/>
  <c r="AG123" i="5"/>
  <c r="AK569" i="5"/>
  <c r="E319" i="5"/>
  <c r="A241" i="5"/>
  <c r="I480" i="5"/>
  <c r="E259" i="5"/>
  <c r="AQ142" i="5"/>
  <c r="AI480" i="5"/>
  <c r="E517" i="5"/>
  <c r="E549" i="5"/>
  <c r="X401" i="5"/>
  <c r="AG59" i="5"/>
  <c r="I111" i="5"/>
  <c r="AH454" i="5"/>
  <c r="J315" i="5"/>
  <c r="AJ232" i="5"/>
  <c r="J292" i="5"/>
  <c r="AN94" i="5"/>
  <c r="I260" i="5"/>
  <c r="AG600" i="5"/>
  <c r="J443" i="5"/>
  <c r="AQ590" i="5"/>
  <c r="AI350" i="5"/>
  <c r="AG256" i="5"/>
  <c r="AG33" i="5"/>
  <c r="G550" i="5"/>
  <c r="AN147" i="5"/>
  <c r="AI97" i="5"/>
  <c r="AQ296" i="5"/>
  <c r="G479" i="5"/>
  <c r="AG555" i="5"/>
  <c r="F88" i="5"/>
  <c r="I289" i="5"/>
  <c r="AJ23" i="5"/>
  <c r="AJ121" i="5"/>
  <c r="A581" i="5"/>
  <c r="AG504" i="5"/>
  <c r="X160" i="5"/>
  <c r="AI368" i="5"/>
  <c r="A570" i="5"/>
  <c r="AN481" i="5"/>
  <c r="AG403" i="5"/>
  <c r="F185" i="5"/>
  <c r="AK448" i="5"/>
  <c r="O324" i="5"/>
  <c r="X46" i="5"/>
  <c r="G339" i="5"/>
  <c r="AH531" i="5"/>
  <c r="O153" i="5"/>
  <c r="AK376" i="5"/>
  <c r="G289" i="5"/>
  <c r="AG85" i="5"/>
  <c r="AQ180" i="5"/>
  <c r="AG570" i="5"/>
  <c r="AK25" i="5"/>
  <c r="I527" i="5"/>
  <c r="X395" i="5"/>
  <c r="A501" i="5"/>
  <c r="AJ190" i="5"/>
  <c r="I518" i="5"/>
  <c r="A256" i="5"/>
  <c r="AQ182" i="5"/>
  <c r="X39" i="5"/>
  <c r="AH365" i="5"/>
  <c r="AQ64" i="5"/>
  <c r="AG187" i="5"/>
  <c r="J442" i="5"/>
  <c r="AJ554" i="5"/>
  <c r="G74" i="5"/>
  <c r="N453" i="5"/>
  <c r="A451" i="5"/>
  <c r="I181" i="5"/>
  <c r="AJ456" i="5"/>
  <c r="G184" i="5"/>
  <c r="E396" i="5"/>
  <c r="I445" i="5"/>
  <c r="AI365" i="5"/>
  <c r="A285" i="5"/>
  <c r="X350" i="5"/>
  <c r="H350" i="5" s="1"/>
  <c r="AK470" i="5"/>
  <c r="AJ319" i="5"/>
  <c r="I248" i="5"/>
  <c r="AI611" i="5"/>
  <c r="AJ501" i="5"/>
  <c r="AN70" i="5"/>
  <c r="AK593" i="5"/>
  <c r="O150" i="5"/>
  <c r="AK557" i="5"/>
  <c r="AQ370" i="5"/>
  <c r="A476" i="5"/>
  <c r="O297" i="5"/>
  <c r="AJ4" i="5"/>
  <c r="AG378" i="5"/>
  <c r="X274" i="5"/>
  <c r="AQ210" i="5"/>
  <c r="AQ527" i="5"/>
  <c r="O245" i="5"/>
  <c r="AI472" i="5"/>
  <c r="A525" i="5"/>
  <c r="AI23" i="5"/>
  <c r="N555" i="5"/>
  <c r="AH337" i="5"/>
  <c r="J534" i="5"/>
  <c r="A146" i="5"/>
  <c r="X530" i="5"/>
  <c r="X514" i="5"/>
  <c r="J454" i="5"/>
  <c r="J570" i="5"/>
  <c r="A379" i="5"/>
  <c r="AK98" i="5"/>
  <c r="AH130" i="5"/>
  <c r="E568" i="5"/>
  <c r="E97" i="5"/>
  <c r="A165" i="5"/>
  <c r="J561" i="5"/>
  <c r="A332" i="5"/>
  <c r="N358" i="5"/>
  <c r="AG97" i="5"/>
  <c r="O118" i="5"/>
  <c r="O212" i="5"/>
  <c r="AN385" i="5"/>
  <c r="AG448" i="5"/>
  <c r="AQ50" i="5"/>
  <c r="O271" i="5"/>
  <c r="G522" i="5"/>
  <c r="X97" i="5"/>
  <c r="I62" i="5"/>
  <c r="G250" i="5"/>
  <c r="A534" i="5"/>
  <c r="AK151" i="5"/>
  <c r="AN554" i="5"/>
  <c r="F417" i="5"/>
  <c r="AH227" i="5"/>
  <c r="AK318" i="5"/>
  <c r="E39" i="5"/>
  <c r="I239" i="5"/>
  <c r="AK51" i="5"/>
  <c r="AK220" i="5"/>
  <c r="I192" i="5"/>
  <c r="J532" i="5"/>
  <c r="J281" i="5"/>
  <c r="E498" i="5"/>
  <c r="G85" i="5"/>
  <c r="AH566" i="5"/>
  <c r="AN334" i="5"/>
  <c r="AI193" i="5"/>
  <c r="I65" i="5"/>
  <c r="AK45" i="5"/>
  <c r="X389" i="5"/>
  <c r="X346" i="5"/>
  <c r="F341" i="5"/>
  <c r="AI503" i="5"/>
  <c r="AG53" i="5"/>
  <c r="AQ326" i="5"/>
  <c r="I297" i="5"/>
  <c r="AQ219" i="5"/>
  <c r="AK427" i="5"/>
  <c r="F581" i="5"/>
  <c r="X407" i="5"/>
  <c r="N232" i="5"/>
  <c r="AH41" i="5"/>
  <c r="AK540" i="5"/>
  <c r="AN483" i="5"/>
  <c r="J498" i="5"/>
  <c r="AI105" i="5"/>
  <c r="X52" i="5"/>
  <c r="AG36" i="5"/>
  <c r="AQ521" i="5"/>
  <c r="A212" i="5"/>
  <c r="AQ391" i="5"/>
  <c r="AH115" i="5"/>
  <c r="AQ207" i="5"/>
  <c r="AI464" i="5"/>
  <c r="AI112" i="5"/>
  <c r="X162" i="5"/>
  <c r="A331" i="5"/>
  <c r="AQ191" i="5"/>
  <c r="AJ227" i="5"/>
  <c r="AG586" i="5"/>
  <c r="AN3" i="5"/>
  <c r="X132" i="5"/>
  <c r="H132" i="5" s="1"/>
  <c r="E251" i="5"/>
  <c r="I301" i="5"/>
  <c r="G469" i="5"/>
  <c r="G192" i="5"/>
  <c r="AG606" i="5"/>
  <c r="AN4" i="5"/>
  <c r="AJ7" i="5"/>
  <c r="A178" i="5"/>
  <c r="G147" i="5"/>
  <c r="F78" i="5"/>
  <c r="AN2" i="5"/>
  <c r="O453" i="5"/>
  <c r="AG287" i="5"/>
  <c r="AG88" i="5"/>
  <c r="F439" i="5"/>
  <c r="AH469" i="5"/>
  <c r="G319" i="5"/>
  <c r="AN424" i="5"/>
  <c r="AJ192" i="5"/>
  <c r="N338" i="5"/>
  <c r="F38" i="5"/>
  <c r="AH40" i="5"/>
  <c r="F138" i="5"/>
  <c r="F500" i="5"/>
  <c r="X40" i="5"/>
  <c r="F42" i="5"/>
  <c r="O337" i="5"/>
  <c r="F71" i="5"/>
  <c r="E322" i="5"/>
  <c r="I227" i="5"/>
  <c r="AN264" i="5"/>
  <c r="G422" i="5"/>
  <c r="F517" i="5"/>
  <c r="F102" i="5"/>
  <c r="N112" i="5"/>
  <c r="J588" i="5"/>
  <c r="AI14" i="5"/>
  <c r="AN163" i="5"/>
  <c r="G48" i="5"/>
  <c r="AN393" i="5"/>
  <c r="AQ602" i="5"/>
  <c r="X2" i="5"/>
  <c r="AK418" i="5"/>
  <c r="AG95" i="5"/>
  <c r="AJ203" i="5"/>
  <c r="E382" i="5"/>
  <c r="F49" i="5"/>
  <c r="O377" i="5"/>
  <c r="F2" i="5"/>
  <c r="AG231" i="5"/>
  <c r="AQ268" i="5"/>
  <c r="AH32" i="5"/>
  <c r="I262" i="5"/>
  <c r="AI121" i="5"/>
  <c r="AN91" i="5"/>
  <c r="AN25" i="5"/>
  <c r="O208" i="5"/>
  <c r="X273" i="5"/>
  <c r="H273" i="5" s="1"/>
  <c r="AQ334" i="5"/>
  <c r="I66" i="5"/>
  <c r="N127" i="5"/>
  <c r="AN278" i="5"/>
  <c r="AG451" i="5"/>
  <c r="AQ581" i="5"/>
  <c r="A402" i="5"/>
  <c r="AQ452" i="5"/>
  <c r="AJ126" i="5"/>
  <c r="I318" i="5"/>
  <c r="G334" i="5"/>
  <c r="AJ347" i="5"/>
  <c r="AK253" i="5"/>
  <c r="E252" i="5"/>
  <c r="AI182" i="5"/>
  <c r="X249" i="5"/>
  <c r="F588" i="5"/>
  <c r="J492" i="5"/>
  <c r="F36" i="5"/>
  <c r="X512" i="5"/>
  <c r="N562" i="5"/>
  <c r="I173" i="5"/>
  <c r="AI526" i="5"/>
  <c r="A277" i="5"/>
  <c r="I265" i="5"/>
  <c r="I146" i="5"/>
  <c r="AH518" i="5"/>
  <c r="X198" i="5"/>
  <c r="AN201" i="5"/>
  <c r="O6" i="5"/>
  <c r="F70" i="5"/>
  <c r="AJ545" i="5"/>
  <c r="F279" i="5"/>
  <c r="AG537" i="5"/>
  <c r="O101" i="5"/>
  <c r="AQ238" i="5"/>
  <c r="O191" i="5"/>
  <c r="A438" i="5"/>
  <c r="G113" i="5"/>
  <c r="I204" i="5"/>
  <c r="AN165" i="5"/>
  <c r="AN286" i="5"/>
  <c r="AH183" i="5"/>
  <c r="AI11" i="5"/>
  <c r="AK452" i="5"/>
  <c r="AN455" i="5"/>
  <c r="O589" i="5"/>
  <c r="AJ332" i="5"/>
  <c r="I231" i="5"/>
  <c r="O152" i="5"/>
  <c r="AI602" i="5"/>
  <c r="G86" i="5"/>
  <c r="AN606" i="5"/>
  <c r="AK170" i="5"/>
  <c r="I27" i="5"/>
  <c r="AQ106" i="5"/>
  <c r="AQ171" i="5"/>
  <c r="E150" i="5"/>
  <c r="AK149" i="5"/>
  <c r="AJ38" i="5"/>
  <c r="O489" i="5"/>
  <c r="G502" i="5"/>
  <c r="AK548" i="5"/>
  <c r="A217" i="5"/>
  <c r="N323" i="5"/>
  <c r="X439" i="5"/>
  <c r="AQ121" i="5"/>
  <c r="AH194" i="5"/>
  <c r="N222" i="5"/>
  <c r="AQ320" i="5"/>
  <c r="J378" i="5"/>
  <c r="J418" i="5"/>
  <c r="G178" i="5"/>
  <c r="AQ96" i="5"/>
  <c r="AN384" i="5"/>
  <c r="X297" i="5"/>
  <c r="H297" i="5" s="1"/>
  <c r="AG58" i="5"/>
  <c r="E606" i="5"/>
  <c r="F151" i="5"/>
  <c r="AN549" i="5"/>
  <c r="A106" i="5"/>
  <c r="G481" i="5"/>
  <c r="AK402" i="5"/>
  <c r="O409" i="5"/>
  <c r="I221" i="5"/>
  <c r="I163" i="5"/>
  <c r="AJ14" i="5"/>
  <c r="I492" i="5"/>
  <c r="AG466" i="5"/>
  <c r="J387" i="5"/>
  <c r="AK67" i="5"/>
  <c r="AG275" i="5"/>
  <c r="O125" i="5"/>
  <c r="F476" i="5"/>
  <c r="I366" i="5"/>
  <c r="AI358" i="5"/>
  <c r="AK525" i="5"/>
  <c r="I74" i="5"/>
  <c r="AN145" i="5"/>
  <c r="N485" i="5"/>
  <c r="AK547" i="5"/>
  <c r="AQ309" i="5"/>
  <c r="I100" i="5"/>
  <c r="AG215" i="5"/>
  <c r="J282" i="5"/>
  <c r="A329" i="5"/>
  <c r="AN301" i="5"/>
  <c r="I242" i="5"/>
  <c r="AG213" i="5"/>
  <c r="X390" i="5"/>
  <c r="E459" i="5"/>
  <c r="AQ393" i="5"/>
  <c r="N129" i="5"/>
  <c r="A24" i="5"/>
  <c r="G377" i="5"/>
  <c r="A232" i="5"/>
  <c r="AH572" i="5"/>
  <c r="O606" i="5"/>
  <c r="G351" i="5"/>
  <c r="O544" i="5"/>
  <c r="AG119" i="5"/>
  <c r="X529" i="5"/>
  <c r="AN444" i="5"/>
  <c r="AH496" i="5"/>
  <c r="E215" i="5"/>
  <c r="AI124" i="5"/>
  <c r="I102" i="5"/>
  <c r="J252" i="5"/>
  <c r="O542" i="5"/>
  <c r="O227" i="5"/>
  <c r="N476" i="5"/>
  <c r="X245" i="5"/>
  <c r="H245" i="5" s="1"/>
  <c r="AN516" i="5"/>
  <c r="A560" i="5"/>
  <c r="A546" i="5"/>
  <c r="AJ552" i="5"/>
  <c r="J358" i="5"/>
  <c r="F328" i="5"/>
  <c r="AQ110" i="5"/>
  <c r="I10" i="5"/>
  <c r="G127" i="5"/>
  <c r="AN451" i="5"/>
  <c r="AK595" i="5"/>
  <c r="F188" i="5"/>
  <c r="AQ524" i="5"/>
  <c r="AG367" i="5"/>
  <c r="O269" i="5"/>
  <c r="AK490" i="5"/>
  <c r="G575" i="5"/>
  <c r="G530" i="5"/>
  <c r="AQ100" i="5"/>
  <c r="AH570" i="5"/>
  <c r="E229" i="5"/>
  <c r="AK350" i="5"/>
  <c r="J269" i="5"/>
  <c r="AK16" i="5"/>
  <c r="AG315" i="5"/>
  <c r="AN353" i="5"/>
  <c r="I185" i="5"/>
  <c r="AG371" i="5"/>
  <c r="O332" i="5"/>
  <c r="O59" i="5"/>
  <c r="AG526" i="5"/>
  <c r="F216" i="5"/>
  <c r="AN15" i="5"/>
  <c r="F197" i="5"/>
  <c r="O419" i="5"/>
  <c r="AN114" i="5"/>
  <c r="AJ533" i="5"/>
  <c r="G177" i="5"/>
  <c r="X121" i="5"/>
  <c r="H121" i="5" s="1"/>
  <c r="J217" i="5"/>
  <c r="I562" i="5"/>
  <c r="N352" i="5"/>
  <c r="AN210" i="5"/>
  <c r="A130" i="5"/>
  <c r="A190" i="5"/>
  <c r="F400" i="5"/>
  <c r="G235" i="5"/>
  <c r="AH10" i="5"/>
  <c r="AH14" i="5"/>
  <c r="AG424" i="5"/>
  <c r="F43" i="5"/>
  <c r="F465" i="5"/>
  <c r="G594" i="5"/>
  <c r="E389" i="5"/>
  <c r="AG470" i="5"/>
  <c r="AN197" i="5"/>
  <c r="J508" i="5"/>
  <c r="F26" i="5"/>
  <c r="E447" i="5"/>
  <c r="AI342" i="5"/>
  <c r="AH125" i="5"/>
  <c r="AG189" i="5"/>
  <c r="F51" i="5"/>
  <c r="I549" i="5"/>
  <c r="AG313" i="5"/>
  <c r="A58" i="5"/>
  <c r="A464" i="5"/>
  <c r="AK198" i="5"/>
  <c r="J556" i="5"/>
  <c r="G293" i="5"/>
  <c r="E437" i="5"/>
  <c r="X54" i="5"/>
  <c r="J333" i="5"/>
  <c r="F288" i="5"/>
  <c r="AG121" i="5"/>
  <c r="F335" i="5"/>
  <c r="I466" i="5"/>
  <c r="A395" i="5"/>
  <c r="F373" i="5"/>
  <c r="AK258" i="5"/>
  <c r="AJ609" i="5"/>
  <c r="G494" i="5"/>
  <c r="F401" i="5"/>
  <c r="AK599" i="5"/>
  <c r="AI581" i="5"/>
  <c r="AJ180" i="5"/>
  <c r="F293" i="5"/>
  <c r="AN339" i="5"/>
  <c r="O122" i="5"/>
  <c r="O594" i="5"/>
  <c r="A474" i="5"/>
  <c r="AK453" i="5"/>
  <c r="O381" i="5"/>
  <c r="O325" i="5"/>
  <c r="G285" i="5"/>
  <c r="AG529" i="5"/>
  <c r="X182" i="5"/>
  <c r="F253" i="5"/>
  <c r="AJ195" i="5"/>
  <c r="F67" i="5"/>
  <c r="AQ161" i="5"/>
  <c r="AG93" i="5"/>
  <c r="AI568" i="5"/>
  <c r="AJ229" i="5"/>
  <c r="A22" i="5"/>
  <c r="AI501" i="5"/>
  <c r="AH348" i="5"/>
  <c r="AQ259" i="5"/>
  <c r="AJ184" i="5"/>
  <c r="G320" i="5"/>
  <c r="I380" i="5"/>
  <c r="A369" i="5"/>
  <c r="J414" i="5"/>
  <c r="AN36" i="5"/>
  <c r="AN592" i="5"/>
  <c r="E181" i="5"/>
  <c r="AI127" i="5"/>
  <c r="AQ206" i="5"/>
  <c r="F509" i="5"/>
  <c r="AH583" i="5"/>
  <c r="AH215" i="5"/>
  <c r="F64" i="5"/>
  <c r="AQ333" i="5"/>
  <c r="F333" i="5"/>
  <c r="J300" i="5"/>
  <c r="AH491" i="5"/>
  <c r="AN310" i="5"/>
  <c r="O607" i="5"/>
  <c r="AQ550" i="5"/>
  <c r="O523" i="5"/>
  <c r="J484" i="5"/>
  <c r="AH358" i="5"/>
  <c r="O124" i="5"/>
  <c r="F146" i="5"/>
  <c r="I371" i="5"/>
  <c r="E62" i="5"/>
  <c r="N456" i="5"/>
  <c r="AQ254" i="5"/>
  <c r="G208" i="5"/>
  <c r="X448" i="5"/>
  <c r="AG557" i="5"/>
  <c r="AK24" i="5"/>
  <c r="A234" i="5"/>
  <c r="AQ167" i="5"/>
  <c r="E5" i="5"/>
  <c r="E608" i="5"/>
  <c r="J425" i="5"/>
  <c r="AG468" i="5"/>
  <c r="X433" i="5"/>
  <c r="X38" i="5"/>
  <c r="AK223" i="5"/>
  <c r="AQ392" i="5"/>
  <c r="AN547" i="5"/>
  <c r="O19" i="5"/>
  <c r="G565" i="5"/>
  <c r="G163" i="5"/>
  <c r="AK554" i="5"/>
  <c r="AI338" i="5"/>
  <c r="X235" i="5"/>
  <c r="G388" i="5"/>
  <c r="AK296" i="5"/>
  <c r="O21" i="5"/>
  <c r="E324" i="5"/>
  <c r="AH193" i="5"/>
  <c r="AH335" i="5"/>
  <c r="E206" i="5"/>
  <c r="A72" i="5"/>
  <c r="AG271" i="5"/>
  <c r="A590" i="5"/>
  <c r="AN563" i="5"/>
  <c r="AK386" i="5"/>
  <c r="J289" i="5"/>
  <c r="F50" i="5"/>
  <c r="AG505" i="5"/>
  <c r="AG38" i="5"/>
  <c r="X230" i="5"/>
  <c r="E368" i="5"/>
  <c r="O320" i="5"/>
  <c r="G309" i="5"/>
  <c r="G404" i="5"/>
  <c r="E212" i="5"/>
  <c r="AG413" i="5"/>
  <c r="O434" i="5"/>
  <c r="X234" i="5"/>
  <c r="H234" i="5" s="1"/>
  <c r="AJ595" i="5"/>
  <c r="A563" i="5"/>
  <c r="O109" i="5"/>
  <c r="X244" i="5"/>
  <c r="AI456" i="5"/>
  <c r="AI224" i="5"/>
  <c r="G450" i="5"/>
  <c r="AK246" i="5"/>
  <c r="J501" i="5"/>
  <c r="G342" i="5"/>
  <c r="AI560" i="5"/>
  <c r="AN306" i="5"/>
  <c r="F450" i="5"/>
  <c r="E572" i="5"/>
  <c r="J223" i="5"/>
  <c r="AN105" i="5"/>
  <c r="X584" i="5"/>
  <c r="AN411" i="5"/>
  <c r="G66" i="5"/>
  <c r="AH211" i="5"/>
  <c r="G79" i="5"/>
  <c r="X144" i="5"/>
  <c r="G64" i="5"/>
  <c r="O439" i="5"/>
  <c r="A454" i="5"/>
  <c r="AQ251" i="5"/>
  <c r="G278" i="5"/>
  <c r="AQ511" i="5"/>
  <c r="N187" i="5"/>
  <c r="AH533" i="5"/>
  <c r="AN468" i="5"/>
  <c r="AJ11" i="5"/>
  <c r="AH508" i="5"/>
  <c r="F574" i="5"/>
  <c r="O339" i="5"/>
  <c r="AQ143" i="5"/>
  <c r="J256" i="5"/>
  <c r="G442" i="5"/>
  <c r="AG372" i="5"/>
  <c r="AJ511" i="5"/>
  <c r="X57" i="5"/>
  <c r="AN443" i="5"/>
  <c r="X566" i="5"/>
  <c r="X316" i="5"/>
  <c r="AN269" i="5"/>
  <c r="F309" i="5"/>
  <c r="AI202" i="5"/>
  <c r="AJ355" i="5"/>
  <c r="AG580" i="5"/>
  <c r="E145" i="5"/>
  <c r="AG262" i="5"/>
  <c r="O116" i="5"/>
  <c r="A39" i="5"/>
  <c r="AG161" i="5"/>
  <c r="AQ34" i="5"/>
  <c r="AK139" i="5"/>
  <c r="J468" i="5"/>
  <c r="AI524" i="5"/>
  <c r="AQ293" i="5"/>
  <c r="E342" i="5"/>
  <c r="E593" i="5"/>
  <c r="G221" i="5"/>
  <c r="AJ5" i="5"/>
  <c r="AG291" i="5"/>
  <c r="AQ437" i="5"/>
  <c r="G37" i="5"/>
  <c r="E138" i="5"/>
  <c r="AH108" i="5"/>
  <c r="F454" i="5"/>
  <c r="X461" i="5"/>
  <c r="A281" i="5"/>
  <c r="J272" i="5"/>
  <c r="AH212" i="5"/>
  <c r="AN480" i="5"/>
  <c r="AK311" i="5"/>
  <c r="AQ388" i="5"/>
  <c r="AI367" i="5"/>
  <c r="AK234" i="5"/>
  <c r="G463" i="5"/>
  <c r="G395" i="5"/>
  <c r="AG120" i="5"/>
  <c r="X447" i="5"/>
  <c r="X15" i="5"/>
  <c r="E397" i="5"/>
  <c r="E71" i="5"/>
  <c r="A154" i="5"/>
  <c r="G42" i="5"/>
  <c r="AK493" i="5"/>
  <c r="AQ114" i="5"/>
  <c r="AI586" i="5"/>
  <c r="O29" i="5"/>
  <c r="N573" i="5"/>
  <c r="AN162" i="5"/>
  <c r="X24" i="5"/>
  <c r="H24" i="5" s="1"/>
  <c r="J383" i="5"/>
  <c r="I359" i="5"/>
  <c r="N29" i="5"/>
  <c r="O261" i="5"/>
  <c r="AI219" i="5"/>
  <c r="AI187" i="5"/>
  <c r="AQ273" i="5"/>
  <c r="AJ485" i="5"/>
  <c r="G150" i="5"/>
  <c r="F487" i="5"/>
  <c r="X499" i="5"/>
  <c r="AJ217" i="5"/>
  <c r="AG61" i="5"/>
  <c r="F214" i="5"/>
  <c r="A40" i="5"/>
  <c r="O540" i="5"/>
  <c r="AQ549" i="5"/>
  <c r="AI561" i="5"/>
  <c r="I343" i="5"/>
  <c r="AG481" i="5"/>
  <c r="G458" i="5"/>
  <c r="E429" i="5"/>
  <c r="AK94" i="5"/>
  <c r="E541" i="5"/>
  <c r="O550" i="5"/>
  <c r="AQ295" i="5"/>
  <c r="N38" i="5"/>
  <c r="I377" i="5"/>
  <c r="AI183" i="5"/>
  <c r="AQ569" i="5"/>
  <c r="A551" i="5"/>
  <c r="F549" i="5"/>
  <c r="A348" i="5"/>
  <c r="J308" i="5"/>
  <c r="J446" i="5"/>
  <c r="A149" i="5"/>
  <c r="AN359" i="5"/>
  <c r="O285" i="5"/>
  <c r="AG266" i="5"/>
  <c r="F482" i="5"/>
  <c r="AK178" i="5"/>
  <c r="X462" i="5"/>
  <c r="AI4" i="5"/>
  <c r="AQ130" i="5"/>
  <c r="AJ610" i="5"/>
  <c r="A532" i="5"/>
  <c r="E495" i="5"/>
  <c r="AJ356" i="5"/>
  <c r="AN248" i="5"/>
  <c r="AH479" i="5"/>
  <c r="J460" i="5"/>
  <c r="AG158" i="5"/>
  <c r="AQ456" i="5"/>
  <c r="E592" i="5"/>
  <c r="AQ332" i="5"/>
  <c r="A311" i="5"/>
  <c r="E271" i="5"/>
  <c r="AG19" i="5"/>
  <c r="AQ553" i="5"/>
  <c r="AH453" i="5"/>
  <c r="AI101" i="5"/>
  <c r="AN519" i="5"/>
  <c r="AN428" i="5"/>
  <c r="AN217" i="5"/>
  <c r="X385" i="5"/>
  <c r="J438" i="5"/>
  <c r="I583" i="5"/>
  <c r="A41" i="5"/>
  <c r="G214" i="5"/>
  <c r="AK193" i="5"/>
  <c r="AK589" i="5"/>
  <c r="I515" i="5"/>
  <c r="AJ136" i="5"/>
  <c r="E445" i="5"/>
  <c r="AH529" i="5"/>
  <c r="AK485" i="5"/>
  <c r="AK575" i="5"/>
  <c r="AN240" i="5"/>
  <c r="AJ491" i="5"/>
  <c r="N118" i="5"/>
  <c r="X598" i="5"/>
  <c r="AH355" i="5"/>
  <c r="X467" i="5"/>
  <c r="H467" i="5" s="1"/>
  <c r="O234" i="5"/>
  <c r="AG180" i="5"/>
  <c r="F397" i="5"/>
  <c r="AQ377" i="5"/>
  <c r="AQ245" i="5"/>
  <c r="I453" i="5"/>
  <c r="O192" i="5"/>
  <c r="AQ30" i="5"/>
  <c r="I478" i="5"/>
  <c r="X246" i="5"/>
  <c r="O3" i="5"/>
  <c r="AK378" i="5"/>
  <c r="O476" i="5"/>
  <c r="AN586" i="5"/>
  <c r="G497" i="5"/>
  <c r="J288" i="5"/>
  <c r="O341" i="5"/>
  <c r="AQ583" i="5"/>
  <c r="AI609" i="5"/>
  <c r="AK536" i="5"/>
  <c r="F305" i="5"/>
  <c r="X337" i="5"/>
  <c r="AJ344" i="5"/>
  <c r="AN557" i="5"/>
  <c r="A418" i="5"/>
  <c r="G333" i="5"/>
  <c r="G122" i="5"/>
  <c r="AJ10" i="5"/>
  <c r="F5" i="3"/>
  <c r="AH195" i="5"/>
  <c r="AN578" i="5"/>
  <c r="AG113" i="5"/>
  <c r="AN413" i="5"/>
  <c r="A386" i="5"/>
  <c r="A67" i="5"/>
  <c r="AJ219" i="5"/>
  <c r="G434" i="5"/>
  <c r="X119" i="5"/>
  <c r="F128" i="5"/>
  <c r="AH23" i="5"/>
  <c r="X32" i="5"/>
  <c r="AG160" i="5"/>
  <c r="E425" i="5"/>
  <c r="AI452" i="5"/>
  <c r="I186" i="5"/>
  <c r="X507" i="5"/>
  <c r="AI220" i="5"/>
  <c r="A54" i="5"/>
  <c r="X353" i="5"/>
  <c r="H353" i="5" s="1"/>
  <c r="I422" i="5"/>
  <c r="A115" i="5"/>
  <c r="AG404" i="5"/>
  <c r="G348" i="5"/>
  <c r="AG352" i="5"/>
  <c r="AG170" i="5"/>
  <c r="AQ512" i="5"/>
  <c r="E347" i="5"/>
  <c r="X468" i="5"/>
  <c r="X101" i="5"/>
  <c r="O92" i="5"/>
  <c r="J362" i="5"/>
  <c r="AQ411" i="5"/>
  <c r="E438" i="5"/>
  <c r="AJ26" i="5"/>
  <c r="N474" i="5"/>
  <c r="G82" i="5"/>
  <c r="AG535" i="5"/>
  <c r="AH104" i="5"/>
  <c r="G239" i="5"/>
  <c r="X237" i="5"/>
  <c r="AH114" i="5"/>
  <c r="O104" i="5"/>
  <c r="AQ504" i="5"/>
  <c r="AG584" i="5"/>
  <c r="AN295" i="5"/>
  <c r="O218" i="5"/>
  <c r="AG249" i="5"/>
  <c r="N546" i="5"/>
  <c r="AQ387" i="5"/>
  <c r="AH134" i="5"/>
  <c r="AI331" i="5"/>
  <c r="O200" i="5"/>
  <c r="AQ582" i="5"/>
  <c r="AI34" i="5"/>
  <c r="AI566" i="5"/>
  <c r="A502" i="5"/>
  <c r="G94" i="5"/>
  <c r="G485" i="5"/>
  <c r="G324" i="5"/>
  <c r="AK389" i="5"/>
  <c r="F578" i="5"/>
  <c r="F164" i="5"/>
  <c r="X501" i="5"/>
  <c r="H501" i="5" s="1"/>
  <c r="AK368" i="5"/>
  <c r="AH123" i="5"/>
  <c r="AH562" i="5"/>
  <c r="J506" i="5"/>
  <c r="G269" i="5"/>
  <c r="F240" i="5"/>
  <c r="AH546" i="5"/>
  <c r="I171" i="5"/>
  <c r="AJ472" i="5"/>
  <c r="E436" i="5"/>
  <c r="E5" i="3"/>
  <c r="E178" i="5"/>
  <c r="G134" i="5"/>
  <c r="A85" i="5"/>
  <c r="D7" i="3"/>
  <c r="O305" i="5"/>
  <c r="O177" i="5"/>
  <c r="E543" i="5"/>
  <c r="AQ140" i="5"/>
  <c r="E131" i="5"/>
  <c r="O167" i="5"/>
  <c r="I223" i="5"/>
  <c r="F114" i="5"/>
  <c r="AG429" i="5"/>
  <c r="A74" i="5"/>
  <c r="E482" i="5"/>
  <c r="E403" i="5"/>
  <c r="AK567" i="5"/>
  <c r="AH328" i="5"/>
  <c r="I249" i="5"/>
  <c r="A479" i="5"/>
  <c r="F388" i="5"/>
  <c r="J589" i="5"/>
  <c r="AQ345" i="5"/>
  <c r="A53" i="5"/>
  <c r="F325" i="5"/>
  <c r="O457" i="5"/>
  <c r="A373" i="5"/>
  <c r="AG288" i="5"/>
  <c r="O112" i="5"/>
  <c r="AK328" i="5"/>
  <c r="F331" i="5"/>
  <c r="AQ157" i="5"/>
  <c r="O338" i="5"/>
  <c r="O149" i="5"/>
  <c r="AJ594" i="5"/>
  <c r="A211" i="5"/>
  <c r="AK120" i="5"/>
  <c r="AH322" i="5"/>
  <c r="O573" i="5"/>
  <c r="X84" i="5"/>
  <c r="O484" i="5"/>
  <c r="O174" i="5"/>
  <c r="O226" i="5"/>
  <c r="E44" i="5"/>
  <c r="N336" i="5"/>
  <c r="O335" i="5"/>
  <c r="AQ547" i="5"/>
  <c r="J346" i="5"/>
  <c r="I105" i="5"/>
  <c r="AJ352" i="5"/>
  <c r="AG157" i="5"/>
  <c r="I330" i="5"/>
  <c r="AQ379" i="5"/>
  <c r="A586" i="5"/>
  <c r="E3" i="3"/>
  <c r="F291" i="5"/>
  <c r="O247" i="5"/>
  <c r="AN556" i="5"/>
  <c r="AG542" i="5"/>
  <c r="X556" i="5"/>
  <c r="H556" i="5" s="1"/>
  <c r="AG495" i="5"/>
  <c r="I4" i="5"/>
  <c r="AG368" i="5"/>
  <c r="AG128" i="5"/>
  <c r="I485" i="5"/>
  <c r="J502" i="5"/>
  <c r="AN9" i="5"/>
  <c r="AI188" i="5"/>
  <c r="F497" i="5"/>
  <c r="AI534" i="5"/>
  <c r="N341" i="5"/>
  <c r="G436" i="5"/>
  <c r="AQ432" i="5"/>
  <c r="AN294" i="5"/>
  <c r="O505" i="5"/>
  <c r="AK38" i="5"/>
  <c r="AN190" i="5"/>
  <c r="AQ405" i="5"/>
  <c r="AG29" i="5"/>
  <c r="O449" i="5"/>
  <c r="I82" i="5"/>
  <c r="X197" i="5"/>
  <c r="H197" i="5" s="1"/>
  <c r="AK363" i="5"/>
  <c r="AK521" i="5"/>
  <c r="AH231" i="5"/>
  <c r="N346" i="5"/>
  <c r="J195" i="5"/>
  <c r="O514" i="5"/>
  <c r="AJ496" i="5"/>
  <c r="AK175" i="5"/>
  <c r="AN154" i="5"/>
  <c r="A584" i="5"/>
  <c r="G203" i="5"/>
  <c r="O64" i="5"/>
  <c r="N100" i="5"/>
  <c r="AJ367" i="5"/>
  <c r="AG603" i="5"/>
  <c r="AG131" i="5"/>
  <c r="AH38" i="5"/>
  <c r="G169" i="5"/>
  <c r="J243" i="5"/>
  <c r="AI549" i="5"/>
  <c r="AH504" i="5"/>
  <c r="E496" i="5"/>
  <c r="I447" i="5"/>
  <c r="A456" i="5"/>
  <c r="AQ186" i="5"/>
  <c r="F389" i="5"/>
  <c r="AN180" i="5"/>
  <c r="AN327" i="5"/>
  <c r="I479" i="5"/>
  <c r="E253" i="5"/>
  <c r="N552" i="5"/>
  <c r="E553" i="5"/>
  <c r="G307" i="5"/>
  <c r="E426" i="5"/>
  <c r="F273" i="5"/>
  <c r="E300" i="5"/>
  <c r="AG283" i="5"/>
  <c r="N192" i="5"/>
  <c r="AK291" i="5"/>
  <c r="X112" i="5"/>
  <c r="A131" i="5"/>
  <c r="E585" i="5"/>
  <c r="E59" i="5"/>
  <c r="AJ474" i="5"/>
  <c r="E290" i="5"/>
  <c r="AN277" i="5"/>
  <c r="I170" i="5"/>
  <c r="AQ8" i="5"/>
  <c r="X199" i="5"/>
  <c r="AK436" i="5"/>
  <c r="J184" i="5"/>
  <c r="AJ548" i="5"/>
  <c r="G261" i="5"/>
  <c r="AN256" i="5"/>
  <c r="G517" i="5"/>
  <c r="AJ322" i="5"/>
  <c r="N31" i="5"/>
  <c r="O579" i="5"/>
  <c r="AH483" i="5"/>
  <c r="AK57" i="5"/>
  <c r="G121" i="5"/>
  <c r="AQ126" i="5"/>
  <c r="AN454" i="5"/>
  <c r="F316" i="5"/>
  <c r="I519" i="5"/>
  <c r="A477" i="5"/>
  <c r="J431" i="5"/>
  <c r="AH324" i="5"/>
  <c r="I608" i="5"/>
  <c r="AN85" i="5"/>
  <c r="O496" i="5"/>
  <c r="AK17" i="5"/>
  <c r="A6" i="3"/>
  <c r="AQ269" i="5"/>
  <c r="E265" i="5"/>
  <c r="AN103" i="5"/>
  <c r="AK186" i="5"/>
  <c r="AI225" i="5"/>
  <c r="J347" i="5"/>
  <c r="E230" i="5"/>
  <c r="AG317" i="5"/>
  <c r="G373" i="5"/>
  <c r="AK585" i="5"/>
  <c r="I418" i="5"/>
  <c r="AH329" i="5"/>
  <c r="AJ188" i="5"/>
  <c r="F372" i="5"/>
  <c r="I543" i="5"/>
  <c r="X364" i="5"/>
  <c r="G51" i="5"/>
  <c r="O49" i="5"/>
  <c r="G5" i="5"/>
  <c r="AN505" i="5"/>
  <c r="AJ185" i="5"/>
  <c r="AN271" i="5"/>
  <c r="AN230" i="5"/>
  <c r="AK549" i="5"/>
  <c r="G315" i="5"/>
  <c r="G162" i="5"/>
  <c r="X558" i="5"/>
  <c r="AH28" i="5"/>
  <c r="A274" i="5"/>
  <c r="AQ204" i="5"/>
  <c r="AN415" i="5"/>
  <c r="G400" i="5"/>
  <c r="AI569" i="5"/>
  <c r="J491" i="5"/>
  <c r="AH494" i="5"/>
  <c r="AI567" i="5"/>
  <c r="X188" i="5"/>
  <c r="X494" i="5"/>
  <c r="N230" i="5"/>
  <c r="G413" i="5"/>
  <c r="AN130" i="5"/>
  <c r="E261" i="5"/>
  <c r="N22" i="5"/>
  <c r="AJ369" i="5"/>
  <c r="AI343" i="5"/>
  <c r="O37" i="5"/>
  <c r="AN238" i="5"/>
  <c r="I524" i="5"/>
  <c r="AJ349" i="5"/>
  <c r="A430" i="5"/>
  <c r="I8" i="2"/>
  <c r="G268" i="5"/>
  <c r="AK438" i="5"/>
  <c r="J255" i="5"/>
  <c r="I566" i="5"/>
  <c r="A262" i="5"/>
  <c r="AJ323" i="5"/>
  <c r="F503" i="5"/>
  <c r="AI132" i="5"/>
  <c r="AH332" i="5"/>
  <c r="X453" i="5"/>
  <c r="O242" i="5"/>
  <c r="AQ600" i="5"/>
  <c r="AI354" i="5"/>
  <c r="AK72" i="5"/>
  <c r="J563" i="5"/>
  <c r="G170" i="5"/>
  <c r="F376" i="5"/>
  <c r="AG147" i="5"/>
  <c r="F177" i="5"/>
  <c r="E379" i="5"/>
  <c r="F402" i="5"/>
  <c r="AN111" i="5"/>
  <c r="J186" i="5"/>
  <c r="O71" i="5"/>
  <c r="E398" i="5"/>
  <c r="AJ590" i="5"/>
  <c r="G399" i="5"/>
  <c r="AJ540" i="5"/>
  <c r="AQ68" i="5"/>
  <c r="I144" i="5"/>
  <c r="AG300" i="5"/>
  <c r="X43" i="5"/>
  <c r="H43" i="5" s="1"/>
  <c r="A435" i="5"/>
  <c r="J608" i="5"/>
  <c r="AK307" i="5"/>
  <c r="O110" i="5"/>
  <c r="AN97" i="5"/>
  <c r="AN291" i="5"/>
  <c r="AN555" i="5"/>
  <c r="AI215" i="5"/>
  <c r="E417" i="5"/>
  <c r="AQ457" i="5"/>
  <c r="O291" i="5"/>
  <c r="O215" i="5"/>
  <c r="AG6" i="5"/>
  <c r="AQ325" i="5"/>
  <c r="AK100" i="5"/>
  <c r="X71" i="5"/>
  <c r="AI102" i="5"/>
  <c r="I130" i="5"/>
  <c r="F173" i="5"/>
  <c r="J600" i="5"/>
  <c r="O347" i="5"/>
  <c r="F165" i="5"/>
  <c r="AN520" i="5"/>
  <c r="O462" i="5"/>
  <c r="N343" i="5"/>
  <c r="AQ503" i="5"/>
  <c r="F41" i="5"/>
  <c r="I437" i="5"/>
  <c r="AJ345" i="5"/>
  <c r="O35" i="5"/>
  <c r="G431" i="5"/>
  <c r="F322" i="5"/>
  <c r="AK515" i="5"/>
  <c r="AK185" i="5"/>
  <c r="AN146" i="5"/>
  <c r="G354" i="5"/>
  <c r="O497" i="5"/>
  <c r="AK406" i="5"/>
  <c r="AK42" i="5"/>
  <c r="E484" i="5"/>
  <c r="F515" i="5"/>
  <c r="AQ472" i="5"/>
  <c r="G580" i="5"/>
  <c r="AI495" i="5"/>
  <c r="J434" i="5"/>
  <c r="E315" i="5"/>
  <c r="AI83" i="5"/>
  <c r="I593" i="5"/>
  <c r="O393" i="5"/>
  <c r="G132" i="5"/>
  <c r="A401" i="5"/>
  <c r="AN27" i="5"/>
  <c r="AK47" i="5"/>
  <c r="AG7" i="5"/>
  <c r="AN312" i="5"/>
  <c r="G95" i="5"/>
  <c r="AK422" i="5"/>
  <c r="I310" i="5"/>
  <c r="A82" i="5"/>
  <c r="AN316" i="5"/>
  <c r="X165" i="5"/>
  <c r="H165" i="5" s="1"/>
  <c r="AN540" i="5"/>
  <c r="N326" i="5"/>
  <c r="AJ592" i="5"/>
  <c r="F455" i="5"/>
  <c r="AJ558" i="5"/>
  <c r="I390" i="5"/>
  <c r="F115" i="5"/>
  <c r="AQ506" i="5"/>
  <c r="AI314" i="5"/>
  <c r="X314" i="5"/>
  <c r="J221" i="5"/>
  <c r="AN566" i="5"/>
  <c r="F329" i="5"/>
  <c r="O198" i="5"/>
  <c r="AQ45" i="5"/>
  <c r="AK413" i="5"/>
  <c r="AG303" i="5"/>
  <c r="E282" i="5"/>
  <c r="AK275" i="5"/>
  <c r="X479" i="5"/>
  <c r="H479" i="5" s="1"/>
  <c r="X510" i="5"/>
  <c r="E420" i="5"/>
  <c r="O136" i="5"/>
  <c r="O327" i="5"/>
  <c r="AH584" i="5"/>
  <c r="A55" i="5"/>
  <c r="E610" i="5"/>
  <c r="G281" i="5"/>
  <c r="I491" i="5"/>
  <c r="F605" i="5"/>
  <c r="AI329" i="5"/>
  <c r="X72" i="5"/>
  <c r="H72" i="5" s="1"/>
  <c r="AK131" i="5"/>
  <c r="AK441" i="5"/>
  <c r="AQ343" i="5"/>
  <c r="AI38" i="5"/>
  <c r="G591" i="5"/>
  <c r="I154" i="5"/>
  <c r="AI196" i="5"/>
  <c r="J489" i="5"/>
  <c r="AI489" i="5"/>
  <c r="AN328" i="5"/>
  <c r="N17" i="5"/>
  <c r="I432" i="5"/>
  <c r="I38" i="5"/>
  <c r="AG579" i="5"/>
  <c r="AK232" i="5"/>
  <c r="F421" i="5"/>
  <c r="G282" i="5"/>
  <c r="I81" i="5"/>
  <c r="I29" i="5"/>
  <c r="I383" i="5"/>
  <c r="I213" i="5"/>
  <c r="AQ407" i="5"/>
  <c r="AN143" i="5"/>
  <c r="E237" i="5"/>
  <c r="AK251" i="5"/>
  <c r="AH132" i="5"/>
  <c r="E268" i="5"/>
  <c r="AI520" i="5"/>
  <c r="N353" i="5"/>
  <c r="O113" i="5"/>
  <c r="AK556" i="5"/>
  <c r="G107" i="5"/>
  <c r="AN159" i="5"/>
  <c r="AH17" i="5"/>
  <c r="X366" i="5"/>
  <c r="H366" i="5" s="1"/>
  <c r="X14" i="5"/>
  <c r="I400" i="5"/>
  <c r="AK263" i="5"/>
  <c r="AI213" i="5"/>
  <c r="AN414" i="5"/>
  <c r="AK466" i="5"/>
  <c r="A141" i="5"/>
  <c r="J375" i="5"/>
  <c r="A17" i="5"/>
  <c r="AH498" i="5"/>
  <c r="AI126" i="5"/>
  <c r="A517" i="5"/>
  <c r="O459" i="5"/>
  <c r="E34" i="5"/>
  <c r="AK102" i="5"/>
  <c r="F239" i="5"/>
  <c r="AG10" i="5"/>
  <c r="E427" i="5"/>
  <c r="E287" i="5"/>
  <c r="AK579" i="5"/>
  <c r="AG240" i="5"/>
  <c r="F40" i="5"/>
  <c r="O82" i="5"/>
  <c r="A360" i="5"/>
  <c r="AH510" i="5"/>
  <c r="J452" i="5"/>
  <c r="AI538" i="5"/>
  <c r="E233" i="5"/>
  <c r="AG223" i="5"/>
  <c r="AI511" i="5"/>
  <c r="J325" i="5"/>
  <c r="AN419" i="5"/>
  <c r="AH455" i="5"/>
  <c r="O142" i="5"/>
  <c r="E383" i="5"/>
  <c r="AG539" i="5"/>
  <c r="G571" i="5"/>
  <c r="AK249" i="5"/>
  <c r="AK387" i="5"/>
  <c r="G96" i="5"/>
  <c r="G270" i="5"/>
  <c r="AG37" i="5"/>
  <c r="AI527" i="5"/>
  <c r="AJ465" i="5"/>
  <c r="G587" i="5"/>
  <c r="J320" i="5"/>
  <c r="N101" i="5"/>
  <c r="G59" i="5"/>
  <c r="E248" i="5"/>
  <c r="N473" i="5"/>
  <c r="AJ318" i="5"/>
  <c r="AN487" i="5"/>
  <c r="O301" i="5"/>
  <c r="O336" i="5"/>
  <c r="N92" i="5"/>
  <c r="I96" i="5"/>
  <c r="A482" i="5"/>
  <c r="I137" i="5"/>
  <c r="AN381" i="5"/>
  <c r="E440" i="5"/>
  <c r="AQ237" i="5"/>
  <c r="X330" i="5"/>
  <c r="H330" i="5" s="1"/>
  <c r="F332" i="5"/>
  <c r="AI128" i="5"/>
  <c r="I23" i="5"/>
  <c r="F382" i="5"/>
  <c r="AI475" i="5"/>
  <c r="AK598" i="5"/>
  <c r="A512" i="5"/>
  <c r="G185" i="5"/>
  <c r="AJ186" i="5"/>
  <c r="AJ20" i="5"/>
  <c r="AN387" i="5"/>
  <c r="I470" i="5"/>
  <c r="AK103" i="5"/>
  <c r="J267" i="5"/>
  <c r="F355" i="5"/>
  <c r="AG487" i="5"/>
  <c r="AH219" i="5"/>
  <c r="E238" i="5"/>
  <c r="AI536" i="5"/>
  <c r="AJ565" i="5"/>
  <c r="G69" i="5"/>
  <c r="A444" i="5"/>
  <c r="AH340" i="5"/>
  <c r="X81" i="5"/>
  <c r="F586" i="5"/>
  <c r="AI13" i="5"/>
  <c r="AQ205" i="5"/>
  <c r="X599" i="5"/>
  <c r="A73" i="5"/>
  <c r="AJ15" i="5"/>
  <c r="O106" i="5"/>
  <c r="AK60" i="5"/>
  <c r="X564" i="5"/>
  <c r="A306" i="5"/>
  <c r="E128" i="5"/>
  <c r="E443" i="5"/>
  <c r="AN534" i="5"/>
  <c r="F431" i="5"/>
  <c r="AH86" i="5"/>
  <c r="I607" i="5"/>
  <c r="J305" i="5"/>
  <c r="E354" i="5"/>
  <c r="I570" i="5"/>
  <c r="E198" i="5"/>
  <c r="A495" i="5"/>
  <c r="A189" i="5"/>
  <c r="AI564" i="5"/>
  <c r="X126" i="5"/>
  <c r="H126" i="5" s="1"/>
  <c r="AJ458" i="5"/>
  <c r="AK337" i="5"/>
  <c r="AQ303" i="5"/>
  <c r="O351" i="5"/>
  <c r="AG435" i="5"/>
  <c r="AG272" i="5"/>
  <c r="J218" i="5"/>
  <c r="F367" i="5"/>
  <c r="AI200" i="5"/>
  <c r="AH314" i="5"/>
  <c r="AI571" i="5"/>
  <c r="AG306" i="5"/>
  <c r="O389" i="5"/>
  <c r="O553" i="5"/>
  <c r="G159" i="5"/>
  <c r="AG598" i="5"/>
  <c r="AN453" i="5"/>
  <c r="AK473" i="5"/>
  <c r="AG241" i="5"/>
  <c r="AN101" i="5"/>
  <c r="F441" i="5"/>
  <c r="I462" i="5"/>
  <c r="I592" i="5"/>
  <c r="I115" i="5"/>
  <c r="I135" i="5"/>
  <c r="AG458" i="5"/>
  <c r="A421" i="5"/>
  <c r="AG72" i="5"/>
  <c r="X539" i="5"/>
  <c r="X254" i="5"/>
  <c r="AQ443" i="5"/>
  <c r="AQ442" i="5"/>
  <c r="A362" i="5"/>
  <c r="A252" i="5"/>
  <c r="J241" i="5"/>
  <c r="F462" i="5"/>
  <c r="AH321" i="5"/>
  <c r="AG366" i="5"/>
  <c r="O78" i="5"/>
  <c r="F121" i="5"/>
  <c r="F205" i="5"/>
  <c r="AG409" i="5"/>
  <c r="O286" i="5"/>
  <c r="A62" i="5"/>
  <c r="F386" i="5"/>
  <c r="AG17" i="5"/>
  <c r="A487" i="5"/>
  <c r="AJ101" i="5"/>
  <c r="AG541" i="5"/>
  <c r="AG533" i="5"/>
  <c r="I233" i="5"/>
  <c r="AK443" i="5"/>
  <c r="AH105" i="5"/>
  <c r="E135" i="5"/>
  <c r="AN199" i="5"/>
  <c r="AJ502" i="5"/>
  <c r="I287" i="5"/>
  <c r="AN142" i="5"/>
  <c r="A396" i="5"/>
  <c r="AK140" i="5"/>
  <c r="AI3" i="5"/>
  <c r="F598" i="5"/>
  <c r="F485" i="5"/>
  <c r="E411" i="5"/>
  <c r="AK43" i="5"/>
  <c r="AN289" i="5"/>
  <c r="AK587" i="5"/>
  <c r="AJ454" i="5"/>
  <c r="G345" i="5"/>
  <c r="AN195" i="5"/>
  <c r="E594" i="5"/>
  <c r="I577" i="5"/>
  <c r="N221" i="5"/>
  <c r="AG285" i="5"/>
  <c r="AQ510" i="5"/>
  <c r="O213" i="5"/>
  <c r="E108" i="5"/>
  <c r="X209" i="5"/>
  <c r="H209" i="5" s="1"/>
  <c r="J201" i="5"/>
  <c r="AQ376" i="5"/>
  <c r="AN360" i="5"/>
  <c r="AJ324" i="5"/>
  <c r="AK384" i="5"/>
  <c r="G244" i="5"/>
  <c r="E12" i="5"/>
  <c r="O46" i="5"/>
  <c r="E122" i="5"/>
  <c r="F460" i="5"/>
  <c r="AK6" i="5"/>
  <c r="AI518" i="5"/>
  <c r="AI210" i="5"/>
  <c r="AN185" i="5"/>
  <c r="A143" i="5"/>
  <c r="A302" i="5"/>
  <c r="E450" i="5"/>
  <c r="AH333" i="5"/>
  <c r="F366" i="5"/>
  <c r="X442" i="5"/>
  <c r="H442" i="5" s="1"/>
  <c r="O273" i="5"/>
  <c r="I40" i="5"/>
  <c r="F163" i="5"/>
  <c r="O204" i="5"/>
  <c r="AQ344" i="5"/>
  <c r="A481" i="5"/>
  <c r="J423" i="5"/>
  <c r="AH218" i="5"/>
  <c r="AJ128" i="5"/>
  <c r="F92" i="5"/>
  <c r="I392" i="5"/>
  <c r="AJ8" i="5"/>
  <c r="AI227" i="5"/>
  <c r="O412" i="5"/>
  <c r="G533" i="5"/>
  <c r="AI40" i="5"/>
  <c r="A335" i="5"/>
  <c r="AQ189" i="5"/>
  <c r="I471" i="5"/>
  <c r="O567" i="5"/>
  <c r="X542" i="5"/>
  <c r="I578" i="5"/>
  <c r="AG163" i="5"/>
  <c r="F24" i="5"/>
  <c r="A393" i="5"/>
  <c r="AK190" i="5"/>
  <c r="G190" i="5"/>
  <c r="G508" i="5"/>
  <c r="AQ362" i="5"/>
  <c r="E388" i="5"/>
  <c r="AI479" i="5"/>
  <c r="G254" i="5"/>
  <c r="AH15" i="5"/>
  <c r="AI28" i="5"/>
  <c r="G398" i="5"/>
  <c r="G230" i="5"/>
  <c r="AQ468" i="5"/>
  <c r="O477" i="5"/>
  <c r="N27" i="5"/>
  <c r="N10" i="5"/>
  <c r="E335" i="5"/>
  <c r="F489" i="5"/>
  <c r="AH99" i="5"/>
  <c r="AK32" i="5"/>
  <c r="AG46" i="5"/>
  <c r="O14" i="5"/>
  <c r="G483" i="5"/>
  <c r="O516" i="5"/>
  <c r="A608" i="5"/>
  <c r="AN572" i="5"/>
  <c r="AK123" i="5"/>
  <c r="N349" i="5"/>
  <c r="J533" i="5"/>
  <c r="AN69" i="5"/>
  <c r="AG44" i="5"/>
  <c r="AI198" i="5"/>
  <c r="AG71" i="5"/>
  <c r="J200" i="5"/>
  <c r="G292" i="5"/>
  <c r="G583" i="5"/>
  <c r="AQ599" i="5"/>
  <c r="AI32" i="5"/>
  <c r="AQ423" i="5"/>
  <c r="J433" i="5"/>
  <c r="AG70" i="5"/>
  <c r="AQ246" i="5"/>
  <c r="AG376" i="5"/>
  <c r="AJ182" i="5"/>
  <c r="I33" i="5"/>
  <c r="AQ310" i="5"/>
  <c r="AK600" i="5"/>
  <c r="J472" i="5"/>
  <c r="AK416" i="5"/>
  <c r="AJ584" i="5"/>
  <c r="AQ250" i="5"/>
  <c r="E362" i="5"/>
  <c r="AN102" i="5"/>
  <c r="AK295" i="5"/>
  <c r="X167" i="5"/>
  <c r="AQ493" i="5"/>
  <c r="AI356" i="5"/>
  <c r="O390" i="5"/>
  <c r="AQ6" i="5"/>
  <c r="AG74" i="5"/>
  <c r="X426" i="5"/>
  <c r="H426" i="5" s="1"/>
  <c r="J302" i="5"/>
  <c r="I26" i="5"/>
  <c r="X424" i="5"/>
  <c r="H424" i="5" s="1"/>
  <c r="A204" i="5"/>
  <c r="J260" i="5"/>
  <c r="J264" i="5"/>
  <c r="F599" i="5"/>
  <c r="AI134" i="5"/>
  <c r="O41" i="5"/>
  <c r="X272" i="5"/>
  <c r="I50" i="5"/>
  <c r="N217" i="5"/>
  <c r="J393" i="5"/>
  <c r="AK70" i="5"/>
  <c r="J197" i="5"/>
  <c r="AH341" i="5"/>
  <c r="F423" i="5"/>
  <c r="AQ389" i="5"/>
  <c r="AK153" i="5"/>
  <c r="AG550" i="5"/>
  <c r="F201" i="5"/>
  <c r="G425" i="5"/>
  <c r="X201" i="5"/>
  <c r="AN351" i="5"/>
  <c r="AI508" i="5"/>
  <c r="G43" i="5"/>
  <c r="I169" i="5"/>
  <c r="AG35" i="5"/>
  <c r="AN367" i="5"/>
  <c r="AK431" i="5"/>
  <c r="G428" i="5"/>
  <c r="A33" i="5"/>
  <c r="X135" i="5"/>
  <c r="O571" i="5"/>
  <c r="AI481" i="5"/>
  <c r="AK424" i="5"/>
  <c r="N200" i="5"/>
  <c r="X206" i="5"/>
  <c r="AJ351" i="5"/>
  <c r="F166" i="5"/>
  <c r="G605" i="5"/>
  <c r="AQ565" i="5"/>
  <c r="AN205" i="5"/>
  <c r="AG69" i="5"/>
  <c r="AQ290" i="5"/>
  <c r="O146" i="5"/>
  <c r="I201" i="5"/>
  <c r="F398" i="5"/>
  <c r="AQ563" i="5"/>
  <c r="F199" i="5"/>
  <c r="G171" i="5"/>
  <c r="A609" i="5"/>
  <c r="AG507" i="5"/>
  <c r="N472" i="5"/>
  <c r="AI476" i="5"/>
  <c r="AQ571" i="5"/>
  <c r="I189" i="5"/>
  <c r="AK268" i="5"/>
  <c r="AK325" i="5"/>
  <c r="AN371" i="5"/>
  <c r="N21" i="5"/>
  <c r="I339" i="5"/>
  <c r="J199" i="5"/>
  <c r="AH27" i="5"/>
  <c r="I525" i="5"/>
  <c r="X553" i="5"/>
  <c r="X175" i="5"/>
  <c r="AH12" i="5"/>
  <c r="AI493" i="5"/>
  <c r="AK346" i="5"/>
  <c r="E160" i="5"/>
  <c r="J249" i="5"/>
  <c r="AQ592" i="5"/>
  <c r="F80" i="5"/>
  <c r="X496" i="5"/>
  <c r="AK74" i="5"/>
  <c r="G558" i="5"/>
  <c r="AN144" i="5"/>
  <c r="A137" i="5"/>
  <c r="I604" i="5"/>
  <c r="G606" i="5"/>
  <c r="I358" i="5"/>
  <c r="AI15" i="5"/>
  <c r="E510" i="5"/>
  <c r="X348" i="5"/>
  <c r="H348" i="5" s="1"/>
  <c r="A391" i="5"/>
  <c r="AG232" i="5"/>
  <c r="G378" i="5"/>
  <c r="N483" i="5"/>
  <c r="E381" i="5"/>
  <c r="AQ242" i="5"/>
  <c r="G515" i="5"/>
  <c r="AK572" i="5"/>
  <c r="AQ584" i="5"/>
  <c r="X61" i="5"/>
  <c r="G385" i="5"/>
  <c r="AN528" i="5"/>
  <c r="I327" i="5"/>
  <c r="G352" i="5"/>
  <c r="AQ103" i="5"/>
  <c r="AK456" i="5"/>
  <c r="AN33" i="5"/>
  <c r="AK260" i="5"/>
  <c r="AN282" i="5"/>
  <c r="AQ258" i="5"/>
  <c r="AI334" i="5"/>
  <c r="X545" i="5"/>
  <c r="N328" i="5"/>
  <c r="AK497" i="5"/>
  <c r="G487" i="5"/>
  <c r="I174" i="5"/>
  <c r="N565" i="5"/>
  <c r="AQ84" i="5"/>
  <c r="I346" i="5"/>
  <c r="E434" i="5"/>
  <c r="D5" i="3"/>
  <c r="X204" i="5"/>
  <c r="H204" i="5" s="1"/>
  <c r="AN583" i="5"/>
  <c r="F349" i="5"/>
  <c r="AI523" i="5"/>
  <c r="AQ330" i="5"/>
  <c r="AQ336" i="5"/>
  <c r="AK316" i="5"/>
  <c r="X391" i="5"/>
  <c r="E474" i="5"/>
  <c r="AK256" i="5"/>
  <c r="O229" i="5"/>
  <c r="AK40" i="5"/>
  <c r="N12" i="5"/>
  <c r="X334" i="5"/>
  <c r="I199" i="5"/>
  <c r="A208" i="5"/>
  <c r="AN552" i="5"/>
  <c r="AJ134" i="5"/>
  <c r="I11" i="5"/>
  <c r="X387" i="5"/>
  <c r="H387" i="5" s="1"/>
  <c r="E41" i="5"/>
  <c r="F363" i="5"/>
  <c r="AH368" i="5"/>
  <c r="X80" i="5"/>
  <c r="G492" i="5"/>
  <c r="F178" i="5"/>
  <c r="I177" i="5"/>
  <c r="E207" i="5"/>
  <c r="X83" i="5"/>
  <c r="F111" i="5"/>
  <c r="J524" i="5"/>
  <c r="AJ18" i="5"/>
  <c r="O436" i="5"/>
  <c r="O417" i="5"/>
  <c r="F235" i="5"/>
  <c r="AI208" i="5"/>
  <c r="F573" i="5"/>
  <c r="X181" i="5"/>
  <c r="I333" i="5"/>
  <c r="G276" i="5"/>
  <c r="AG83" i="5"/>
  <c r="AH230" i="5"/>
  <c r="AJ463" i="5"/>
  <c r="A2" i="3"/>
  <c r="AQ576" i="5"/>
  <c r="O538" i="5"/>
  <c r="G523" i="5"/>
  <c r="I193" i="5"/>
  <c r="J179" i="5"/>
  <c r="O126" i="5"/>
  <c r="A342" i="5"/>
  <c r="G472" i="5"/>
  <c r="AQ586" i="5"/>
  <c r="E477" i="5"/>
  <c r="AI194" i="5"/>
  <c r="AG455" i="5"/>
  <c r="AQ589" i="5"/>
  <c r="O188" i="5"/>
  <c r="F194" i="5"/>
  <c r="A419" i="5"/>
  <c r="E105" i="5"/>
  <c r="J384" i="5"/>
  <c r="AG543" i="5"/>
  <c r="G304" i="5"/>
  <c r="E87" i="5"/>
  <c r="AG102" i="5"/>
  <c r="AQ35" i="5"/>
  <c r="O468" i="5"/>
  <c r="I307" i="5"/>
  <c r="X205" i="5"/>
  <c r="H205" i="5" s="1"/>
  <c r="A432" i="5"/>
  <c r="AG396" i="5"/>
  <c r="G38" i="5"/>
  <c r="N463" i="5"/>
  <c r="X120" i="5"/>
  <c r="N469" i="5"/>
  <c r="J543" i="5"/>
  <c r="AK99" i="5"/>
  <c r="AQ342" i="5"/>
  <c r="AH178" i="5"/>
  <c r="G60" i="5"/>
  <c r="X299" i="5"/>
  <c r="AG444" i="5"/>
  <c r="G297" i="5"/>
  <c r="I268" i="5"/>
  <c r="I254" i="5"/>
  <c r="J490" i="5"/>
  <c r="AQ609" i="5"/>
  <c r="AG369" i="5"/>
  <c r="I176" i="5"/>
  <c r="AG298" i="5"/>
  <c r="I207" i="5"/>
  <c r="F531" i="5"/>
  <c r="J258" i="5"/>
  <c r="AN344" i="5"/>
  <c r="O157" i="5"/>
  <c r="AH206" i="5"/>
  <c r="I443" i="5"/>
  <c r="O216" i="5"/>
  <c r="E546" i="5"/>
  <c r="AN356" i="5"/>
  <c r="J407" i="5"/>
  <c r="AQ105" i="5"/>
  <c r="O509" i="5"/>
  <c r="A170" i="5"/>
  <c r="AI82" i="5"/>
  <c r="AG349" i="5"/>
  <c r="F200" i="5"/>
  <c r="X99" i="5"/>
  <c r="N549" i="5"/>
  <c r="AQ14" i="5"/>
  <c r="E22" i="5"/>
  <c r="AQ241" i="5"/>
  <c r="X263" i="5"/>
  <c r="AN398" i="5"/>
  <c r="X522" i="5"/>
  <c r="X600" i="5"/>
  <c r="A163" i="5"/>
  <c r="G455" i="5"/>
  <c r="J493" i="5"/>
  <c r="AH459" i="5"/>
  <c r="AN288" i="5"/>
  <c r="AG601" i="5"/>
  <c r="A81" i="5"/>
  <c r="G99" i="5"/>
  <c r="X305" i="5"/>
  <c r="AJ461" i="5"/>
  <c r="N16" i="5"/>
  <c r="J339" i="5"/>
  <c r="AG148" i="5"/>
  <c r="G451" i="5"/>
  <c r="I71" i="5"/>
  <c r="AH36" i="5"/>
  <c r="AG274" i="5"/>
  <c r="G36" i="5"/>
  <c r="AK508" i="5"/>
  <c r="AQ509" i="5"/>
  <c r="I236" i="5"/>
  <c r="X267" i="5"/>
  <c r="AG114" i="5"/>
  <c r="J348" i="5"/>
  <c r="AQ319" i="5"/>
  <c r="AK323" i="5"/>
  <c r="AK69" i="5"/>
  <c r="O430" i="5"/>
  <c r="G513" i="5"/>
  <c r="AI601" i="5"/>
  <c r="AG437" i="5"/>
  <c r="F306" i="5"/>
  <c r="AK11" i="5"/>
  <c r="O395" i="5"/>
  <c r="A3" i="5"/>
  <c r="AG434" i="5"/>
  <c r="AI98" i="5"/>
  <c r="AQ109" i="5"/>
  <c r="E285" i="5"/>
  <c r="J601" i="5"/>
  <c r="F44" i="5"/>
  <c r="A134" i="5"/>
  <c r="AK7" i="5"/>
  <c r="O597" i="5"/>
  <c r="AQ438" i="5"/>
  <c r="AG236" i="5"/>
  <c r="A317" i="5"/>
  <c r="AH131" i="5"/>
  <c r="G23" i="5"/>
  <c r="G39" i="5"/>
  <c r="O309" i="5"/>
  <c r="G280" i="5"/>
  <c r="AI114" i="5"/>
  <c r="AQ107" i="5"/>
  <c r="I8" i="5"/>
  <c r="AQ383" i="5"/>
  <c r="AK565" i="5"/>
  <c r="A594" i="5"/>
  <c r="AJ28" i="5"/>
  <c r="AQ83" i="5"/>
  <c r="AN314" i="5"/>
  <c r="AH503" i="5"/>
  <c r="AG60" i="5"/>
  <c r="AG50" i="5"/>
  <c r="I89" i="5"/>
  <c r="E90" i="5"/>
  <c r="A221" i="5"/>
  <c r="AN183" i="5"/>
  <c r="E524" i="5"/>
  <c r="AQ252" i="5"/>
  <c r="AN283" i="5"/>
  <c r="G219" i="5"/>
  <c r="F15" i="5"/>
  <c r="I355" i="5"/>
  <c r="A248" i="5"/>
  <c r="F530" i="5"/>
  <c r="AN514" i="5"/>
  <c r="E586" i="5"/>
  <c r="AQ559" i="5"/>
  <c r="AQ311" i="5"/>
  <c r="F54" i="5"/>
  <c r="AK183" i="5"/>
  <c r="AN330" i="5"/>
  <c r="X140" i="5"/>
  <c r="H140" i="5" s="1"/>
  <c r="AN84" i="5"/>
  <c r="AG482" i="5"/>
  <c r="AJ523" i="5"/>
  <c r="AI491" i="5"/>
  <c r="AN445" i="5"/>
  <c r="I264" i="5"/>
  <c r="A375" i="5"/>
  <c r="A566" i="5"/>
  <c r="E77" i="5"/>
  <c r="I502" i="5"/>
  <c r="AN246" i="5"/>
  <c r="E58" i="5"/>
  <c r="AK127" i="5"/>
  <c r="AK133" i="5"/>
  <c r="AQ65" i="5"/>
  <c r="AQ36" i="5"/>
  <c r="O219" i="5"/>
  <c r="E243" i="5"/>
  <c r="AQ209" i="5"/>
  <c r="I378" i="5"/>
  <c r="X595" i="5"/>
  <c r="AQ557" i="5"/>
  <c r="AK181" i="5"/>
  <c r="A533" i="5"/>
  <c r="F8" i="5"/>
  <c r="X303" i="5"/>
  <c r="AN350" i="5"/>
  <c r="G25" i="5"/>
  <c r="I142" i="5"/>
  <c r="I246" i="5"/>
  <c r="E463" i="5"/>
  <c r="AG165" i="5"/>
  <c r="G44" i="5"/>
  <c r="I93" i="5"/>
  <c r="AK601" i="5"/>
  <c r="F133" i="5"/>
  <c r="N117" i="5"/>
  <c r="AQ451" i="5"/>
  <c r="AH185" i="5"/>
  <c r="F396" i="5"/>
  <c r="J603" i="5"/>
  <c r="AQ300" i="5"/>
  <c r="J581" i="5"/>
  <c r="AG11" i="5"/>
  <c r="AK329" i="5"/>
  <c r="AN418" i="5"/>
  <c r="AQ32" i="5"/>
  <c r="AJ334" i="5"/>
  <c r="F579" i="5"/>
  <c r="O102" i="5"/>
  <c r="AQ281" i="5"/>
  <c r="A291" i="5"/>
  <c r="F60" i="5"/>
  <c r="O490" i="5"/>
  <c r="I47" i="5"/>
  <c r="E183" i="5"/>
  <c r="AH190" i="5"/>
  <c r="A44" i="5"/>
  <c r="AH188" i="5"/>
  <c r="F225" i="5"/>
  <c r="G359" i="5"/>
  <c r="G3" i="5"/>
  <c r="AQ422" i="5"/>
  <c r="AH18" i="5"/>
  <c r="I240" i="5"/>
  <c r="F155" i="5"/>
  <c r="E170" i="5"/>
  <c r="AQ475" i="5"/>
  <c r="AK477" i="5"/>
  <c r="AG588" i="5"/>
  <c r="O187" i="5"/>
  <c r="J473" i="5"/>
  <c r="G607" i="5"/>
  <c r="AN237" i="5"/>
  <c r="F282" i="5"/>
  <c r="AH573" i="5"/>
  <c r="E439" i="5"/>
  <c r="E401" i="5"/>
  <c r="AQ525" i="5"/>
  <c r="AQ537" i="5"/>
  <c r="AN527" i="5"/>
  <c r="AN494" i="5"/>
  <c r="X331" i="5"/>
  <c r="H331" i="5" s="1"/>
  <c r="A349" i="5"/>
  <c r="X574" i="5"/>
  <c r="AN595" i="5"/>
  <c r="O132" i="5"/>
  <c r="AI212" i="5"/>
  <c r="AN67" i="5"/>
  <c r="AI85" i="5"/>
  <c r="X524" i="5"/>
  <c r="AG361" i="5"/>
  <c r="X435" i="5"/>
  <c r="H435" i="5" s="1"/>
  <c r="X503" i="5"/>
  <c r="G83" i="5"/>
  <c r="A174" i="5"/>
  <c r="A139" i="5"/>
  <c r="O524" i="5"/>
  <c r="N342" i="5"/>
  <c r="AG420" i="5"/>
  <c r="AN568" i="5"/>
  <c r="X593" i="5"/>
  <c r="I58" i="5"/>
  <c r="A95" i="5"/>
  <c r="AG98" i="5"/>
  <c r="I188" i="5"/>
  <c r="AH482" i="5"/>
  <c r="AN177" i="5"/>
  <c r="AN427" i="5"/>
  <c r="O68" i="5"/>
  <c r="AQ141" i="5"/>
  <c r="A548" i="5"/>
  <c r="I22" i="5"/>
  <c r="AK522" i="5"/>
  <c r="AQ399" i="5"/>
  <c r="E501" i="5"/>
  <c r="F407" i="5"/>
  <c r="AQ26" i="5"/>
  <c r="AK415" i="5"/>
  <c r="X464" i="5"/>
  <c r="H464" i="5" s="1"/>
  <c r="AG536" i="5"/>
  <c r="A27" i="5"/>
  <c r="AH110" i="5"/>
  <c r="O526" i="5"/>
  <c r="AQ169" i="5"/>
  <c r="AQ11" i="5"/>
  <c r="AH205" i="5"/>
  <c r="G598" i="5"/>
  <c r="AN409" i="5"/>
  <c r="AH565" i="5"/>
  <c r="G241" i="5"/>
  <c r="AN8" i="5"/>
  <c r="AJ365" i="5"/>
  <c r="AJ13" i="5"/>
  <c r="I42" i="5"/>
  <c r="A105" i="5"/>
  <c r="AH11" i="5"/>
  <c r="O609" i="5"/>
  <c r="N202" i="5"/>
  <c r="AH539" i="5"/>
  <c r="X324" i="5"/>
  <c r="AH547" i="5"/>
  <c r="AI204" i="5"/>
  <c r="G564" i="5"/>
  <c r="I419" i="5"/>
  <c r="G421" i="5"/>
  <c r="G109" i="5"/>
  <c r="AJ562" i="5"/>
  <c r="AH82" i="5"/>
  <c r="F394" i="5"/>
  <c r="AQ477" i="5"/>
  <c r="F440" i="5"/>
  <c r="AG414" i="5"/>
  <c r="J330" i="5"/>
  <c r="F438" i="5"/>
  <c r="AQ224" i="5"/>
  <c r="A322" i="5"/>
  <c r="F287" i="5"/>
  <c r="A445" i="5"/>
  <c r="AI19" i="5"/>
  <c r="F2" i="3"/>
  <c r="AG338" i="5"/>
  <c r="F94" i="5"/>
  <c r="J376" i="5"/>
  <c r="I232" i="5"/>
  <c r="I281" i="5"/>
  <c r="X360" i="5"/>
  <c r="H360" i="5" s="1"/>
  <c r="AJ335" i="5"/>
  <c r="AJ37" i="5"/>
  <c r="AN435" i="5"/>
  <c r="AK594" i="5"/>
  <c r="O23" i="5"/>
  <c r="AG489" i="5"/>
  <c r="G576" i="5"/>
  <c r="I404" i="5"/>
  <c r="F268" i="5"/>
  <c r="AG491" i="5"/>
  <c r="AK243" i="5"/>
  <c r="X281" i="5"/>
  <c r="H281" i="5" s="1"/>
  <c r="AN507" i="5"/>
  <c r="AQ490" i="5"/>
  <c r="X559" i="5"/>
  <c r="J351" i="5"/>
  <c r="I3" i="5"/>
  <c r="O103" i="5"/>
  <c r="AJ181" i="5"/>
  <c r="G155" i="5"/>
  <c r="AG416" i="5"/>
  <c r="AK150" i="5"/>
  <c r="G370" i="5"/>
  <c r="F232" i="5"/>
  <c r="AK302" i="5"/>
  <c r="X582" i="5"/>
  <c r="AH595" i="5"/>
  <c r="J349" i="5"/>
  <c r="A286" i="5"/>
  <c r="AH528" i="5"/>
  <c r="G551" i="5"/>
  <c r="AG51" i="5"/>
  <c r="G288" i="5"/>
  <c r="X291" i="5"/>
  <c r="H291" i="5" s="1"/>
  <c r="AQ491" i="5"/>
  <c r="AN214" i="5"/>
  <c r="I540" i="5"/>
  <c r="F453" i="5"/>
  <c r="I431" i="5"/>
  <c r="AI129" i="5"/>
  <c r="E430" i="5"/>
  <c r="A498" i="5"/>
  <c r="AN464" i="5"/>
  <c r="I292" i="5"/>
  <c r="G429" i="5"/>
  <c r="N576" i="5"/>
  <c r="X414" i="5"/>
  <c r="H414" i="5" s="1"/>
  <c r="A64" i="5"/>
  <c r="I31" i="5"/>
  <c r="AQ302" i="5"/>
  <c r="E293" i="5"/>
  <c r="I161" i="5"/>
  <c r="AG137" i="5"/>
  <c r="G182" i="5"/>
  <c r="O42" i="5"/>
  <c r="J338" i="5"/>
  <c r="AI119" i="5"/>
  <c r="F266" i="5"/>
  <c r="O238" i="5"/>
  <c r="I140" i="5"/>
  <c r="AK371" i="5"/>
  <c r="AQ403" i="5"/>
  <c r="X30" i="5"/>
  <c r="AG475" i="5"/>
  <c r="AG572" i="5"/>
  <c r="N94" i="5"/>
  <c r="AN274" i="5"/>
  <c r="AK398" i="5"/>
  <c r="AJ551" i="5"/>
  <c r="AQ92" i="5"/>
  <c r="E462" i="5"/>
  <c r="O190" i="5"/>
  <c r="I226" i="5"/>
  <c r="E213" i="5"/>
  <c r="AG405" i="5"/>
  <c r="AQ153" i="5"/>
  <c r="AG224" i="5"/>
  <c r="X211" i="5"/>
  <c r="H211" i="5" s="1"/>
  <c r="F62" i="5"/>
  <c r="A4" i="3"/>
  <c r="X243" i="5"/>
  <c r="F14" i="5"/>
  <c r="AH553" i="5"/>
  <c r="AI133" i="5"/>
  <c r="E6" i="5"/>
  <c r="AJ113" i="5"/>
  <c r="X605" i="5"/>
  <c r="AJ532" i="5"/>
  <c r="AH593" i="5"/>
  <c r="J244" i="5"/>
  <c r="AQ588" i="5"/>
  <c r="E522" i="5"/>
  <c r="X528" i="5"/>
  <c r="I582" i="5"/>
  <c r="AQ594" i="5"/>
  <c r="I532" i="5"/>
  <c r="F269" i="5"/>
  <c r="AJ179" i="5"/>
  <c r="AN358" i="5"/>
  <c r="E273" i="5"/>
  <c r="AH451" i="5"/>
  <c r="AJ90" i="5"/>
  <c r="AK109" i="5"/>
  <c r="E167" i="5"/>
  <c r="AN187" i="5"/>
  <c r="AI324" i="5"/>
  <c r="F212" i="5"/>
  <c r="F337" i="5"/>
  <c r="AG182" i="5"/>
  <c r="A585" i="5"/>
  <c r="N569" i="5"/>
  <c r="G602" i="5"/>
  <c r="N478" i="5"/>
  <c r="AI136" i="5"/>
  <c r="AN544" i="5"/>
  <c r="O408" i="5"/>
  <c r="G180" i="5"/>
  <c r="A340" i="5"/>
  <c r="AK605" i="5"/>
  <c r="I56" i="5"/>
  <c r="AG270" i="5"/>
  <c r="AH536" i="5"/>
  <c r="X242" i="5"/>
  <c r="AK216" i="5"/>
  <c r="F182" i="5"/>
  <c r="I316" i="5"/>
  <c r="AK465" i="5"/>
  <c r="AN397" i="5"/>
  <c r="AI486" i="5"/>
  <c r="AG15" i="5"/>
  <c r="X228" i="5"/>
  <c r="AQ346" i="5"/>
  <c r="X405" i="5"/>
  <c r="H405" i="5" s="1"/>
  <c r="F186" i="5"/>
  <c r="AJ127" i="5"/>
  <c r="G246" i="5"/>
  <c r="I216" i="5"/>
  <c r="AN53" i="5"/>
  <c r="O288" i="5"/>
  <c r="AQ24" i="5"/>
  <c r="AI497" i="5"/>
  <c r="AN168" i="5"/>
  <c r="A602" i="5"/>
  <c r="F227" i="5"/>
  <c r="F215" i="5"/>
  <c r="X372" i="5"/>
  <c r="H372" i="5" s="1"/>
  <c r="F516" i="5"/>
  <c r="AQ529" i="5"/>
  <c r="E320" i="5"/>
  <c r="X34" i="5"/>
  <c r="I414" i="5"/>
  <c r="A284" i="5"/>
  <c r="J417" i="5"/>
  <c r="AJ133" i="5"/>
  <c r="J483" i="5"/>
  <c r="F218" i="5"/>
  <c r="N340" i="5"/>
  <c r="AQ412" i="5"/>
  <c r="O508" i="5"/>
  <c r="X155" i="5"/>
  <c r="H155" i="5" s="1"/>
  <c r="G337" i="5"/>
  <c r="J392" i="5"/>
  <c r="AK417" i="5"/>
  <c r="X349" i="5"/>
  <c r="H349" i="5" s="1"/>
  <c r="E116" i="5"/>
  <c r="X332" i="5"/>
  <c r="H332" i="5" s="1"/>
  <c r="N34" i="5"/>
  <c r="AG39" i="5"/>
  <c r="J298" i="5"/>
  <c r="I17" i="5"/>
  <c r="AN261" i="5"/>
  <c r="G499" i="5"/>
  <c r="AG179" i="5"/>
  <c r="E309" i="5"/>
  <c r="E367" i="5"/>
  <c r="E314" i="5"/>
  <c r="G314" i="5"/>
  <c r="G566" i="5"/>
  <c r="E289" i="5"/>
  <c r="AK35" i="5"/>
  <c r="I75" i="5"/>
  <c r="G601" i="5"/>
  <c r="AH481" i="5"/>
  <c r="O182" i="5"/>
  <c r="G78" i="5"/>
  <c r="AJ555" i="5"/>
  <c r="G72" i="5"/>
  <c r="I286" i="5"/>
  <c r="I417" i="5"/>
  <c r="X511" i="5"/>
  <c r="AK91" i="5"/>
  <c r="AQ489" i="5"/>
  <c r="N567" i="5"/>
  <c r="AK84" i="5"/>
  <c r="AH126" i="5"/>
  <c r="F483" i="5"/>
  <c r="AN260" i="5"/>
  <c r="N93" i="5"/>
  <c r="A540" i="5"/>
  <c r="AH526" i="5"/>
  <c r="X470" i="5"/>
  <c r="A567" i="5"/>
  <c r="A187" i="5"/>
  <c r="F347" i="5"/>
  <c r="I153" i="5"/>
  <c r="X380" i="5"/>
  <c r="H380" i="5" s="1"/>
  <c r="I589" i="5"/>
  <c r="O295" i="5"/>
  <c r="AJ193" i="5"/>
  <c r="G105" i="5"/>
  <c r="X603" i="5"/>
  <c r="H603" i="5" s="1"/>
  <c r="AG279" i="5"/>
  <c r="AQ367" i="5"/>
  <c r="E340" i="5"/>
  <c r="E203" i="5"/>
  <c r="AG597" i="5"/>
  <c r="AH202" i="5"/>
  <c r="I554" i="5"/>
  <c r="J461" i="5"/>
  <c r="X16" i="5"/>
  <c r="X222" i="5"/>
  <c r="A180" i="5"/>
  <c r="A243" i="5"/>
  <c r="F383" i="5"/>
  <c r="AG192" i="5"/>
  <c r="AK261" i="5"/>
  <c r="I133" i="5"/>
  <c r="AG210" i="5"/>
  <c r="G464" i="5"/>
  <c r="X298" i="5"/>
  <c r="A299" i="5"/>
  <c r="O557" i="5"/>
  <c r="E264" i="5"/>
  <c r="E310" i="5"/>
  <c r="O520" i="5"/>
  <c r="N229" i="5"/>
  <c r="F3" i="3"/>
  <c r="X78" i="5"/>
  <c r="H78" i="5" s="1"/>
  <c r="I590" i="5"/>
  <c r="A327" i="5"/>
  <c r="AH513" i="5"/>
  <c r="F153" i="5"/>
  <c r="AG176" i="5"/>
  <c r="F405" i="5"/>
  <c r="AK262" i="5"/>
  <c r="AH323" i="5"/>
  <c r="AN231" i="5"/>
  <c r="I436" i="5"/>
  <c r="E254" i="5"/>
  <c r="AN308" i="5"/>
  <c r="O375" i="5"/>
  <c r="N231" i="5"/>
  <c r="AJ471" i="5"/>
  <c r="F5" i="5"/>
  <c r="I511" i="5"/>
  <c r="AQ172" i="5"/>
  <c r="AH588" i="5"/>
  <c r="E218" i="5"/>
  <c r="AK197" i="5"/>
  <c r="AI106" i="5"/>
  <c r="I567" i="5"/>
  <c r="N560" i="5"/>
  <c r="AI315" i="5"/>
  <c r="AH217" i="5"/>
  <c r="AI588" i="5"/>
  <c r="E313" i="5"/>
  <c r="O466" i="5"/>
  <c r="X59" i="5"/>
  <c r="H59" i="5" s="1"/>
  <c r="F554" i="5"/>
  <c r="G236" i="5"/>
  <c r="A541" i="5"/>
  <c r="I594" i="5"/>
  <c r="A280" i="5"/>
  <c r="O495" i="5"/>
  <c r="AN184" i="5"/>
  <c r="AN490" i="5"/>
  <c r="N32" i="5"/>
  <c r="G470" i="5"/>
  <c r="AI25" i="5"/>
  <c r="AN589" i="5"/>
  <c r="N189" i="5"/>
  <c r="AH600" i="5"/>
  <c r="F27" i="5"/>
  <c r="AN192" i="5"/>
  <c r="X365" i="5"/>
  <c r="AN412" i="5"/>
  <c r="E521" i="5"/>
  <c r="O276" i="5"/>
  <c r="AJ189" i="5"/>
  <c r="G478" i="5"/>
  <c r="N356" i="5"/>
  <c r="AN220" i="5"/>
  <c r="X354" i="5"/>
  <c r="AI513" i="5"/>
  <c r="AQ38" i="5"/>
  <c r="AH604" i="5"/>
  <c r="A5" i="3"/>
  <c r="AG214" i="5"/>
  <c r="G593" i="5"/>
  <c r="AG453" i="5"/>
  <c r="G382" i="5"/>
  <c r="AN406" i="5"/>
  <c r="E216" i="5"/>
  <c r="A337" i="5"/>
  <c r="F236" i="5"/>
  <c r="F246" i="5"/>
  <c r="AQ213" i="5"/>
  <c r="E515" i="5"/>
  <c r="O342" i="5"/>
  <c r="A18" i="5"/>
  <c r="I434" i="5"/>
  <c r="AK301" i="5"/>
  <c r="E124" i="5"/>
  <c r="AI316" i="5"/>
  <c r="G186" i="5"/>
  <c r="G484" i="5"/>
  <c r="A437" i="5"/>
  <c r="AK157" i="5"/>
  <c r="AH200" i="5"/>
  <c r="O179" i="5"/>
  <c r="AG509" i="5"/>
  <c r="AN473" i="5"/>
  <c r="G548" i="5"/>
  <c r="I205" i="5"/>
  <c r="AN335" i="5"/>
  <c r="X521" i="5"/>
  <c r="H521" i="5" s="1"/>
  <c r="F145" i="5"/>
  <c r="F72" i="5"/>
  <c r="AN213" i="5"/>
  <c r="I179" i="5"/>
  <c r="AN477" i="5"/>
  <c r="AQ115" i="5"/>
  <c r="G12" i="5"/>
  <c r="O428" i="5"/>
  <c r="AG564" i="5"/>
  <c r="F470" i="5"/>
  <c r="AQ301" i="5"/>
  <c r="AK61" i="5"/>
  <c r="E260" i="5"/>
  <c r="G106" i="5"/>
  <c r="O127" i="5"/>
  <c r="E82" i="5"/>
  <c r="AG188" i="5"/>
  <c r="A25" i="5"/>
  <c r="AG200" i="5"/>
  <c r="E55" i="5"/>
  <c r="F479" i="5"/>
  <c r="G98" i="5"/>
  <c r="G29" i="5"/>
  <c r="G529" i="5"/>
  <c r="AH37" i="5"/>
  <c r="AK597" i="5"/>
  <c r="AK425" i="5"/>
  <c r="AK514" i="5"/>
  <c r="F543" i="5"/>
  <c r="AH89" i="5"/>
  <c r="AK159" i="5"/>
  <c r="AQ25" i="5"/>
  <c r="AI181" i="5"/>
  <c r="AN340" i="5"/>
  <c r="J222" i="5"/>
  <c r="AJ573" i="5"/>
  <c r="I425" i="5"/>
  <c r="N330" i="5"/>
  <c r="O20" i="5"/>
  <c r="X418" i="5"/>
  <c r="X3" i="5"/>
  <c r="H3" i="5" s="1"/>
  <c r="O533" i="5"/>
  <c r="J497" i="5"/>
  <c r="J411" i="5"/>
  <c r="G118" i="5"/>
  <c r="F544" i="5"/>
  <c r="AN425" i="5"/>
  <c r="AG560" i="5"/>
  <c r="X4" i="5"/>
  <c r="N333" i="5"/>
  <c r="I476" i="5"/>
  <c r="AQ305" i="5"/>
  <c r="X128" i="5"/>
  <c r="H128" i="5" s="1"/>
  <c r="G28" i="5"/>
  <c r="A294" i="5"/>
  <c r="I7" i="2"/>
  <c r="O487" i="5"/>
  <c r="I340" i="5"/>
  <c r="F134" i="5"/>
  <c r="AK327" i="5"/>
  <c r="J399" i="5"/>
  <c r="E328" i="5"/>
  <c r="A101" i="5"/>
  <c r="A364" i="5"/>
  <c r="AI109" i="5"/>
  <c r="X82" i="5"/>
  <c r="E302" i="5"/>
  <c r="AH109" i="5"/>
  <c r="E457" i="5"/>
  <c r="AJ600" i="5"/>
  <c r="AG347" i="5"/>
  <c r="F301" i="5"/>
  <c r="AG248" i="5"/>
  <c r="I85" i="5"/>
  <c r="AG581" i="5"/>
  <c r="X347" i="5"/>
  <c r="H347" i="5" s="1"/>
  <c r="X325" i="5"/>
  <c r="I259" i="5"/>
  <c r="J314" i="5"/>
  <c r="F87" i="5"/>
  <c r="F498" i="5"/>
  <c r="AI545" i="5"/>
  <c r="F20" i="5"/>
  <c r="G53" i="5"/>
  <c r="AK235" i="5"/>
  <c r="E151" i="5"/>
  <c r="J271" i="5"/>
  <c r="AQ158" i="5"/>
  <c r="X565" i="5"/>
  <c r="AI29" i="5"/>
  <c r="AI453" i="5"/>
  <c r="A162" i="5"/>
  <c r="E493" i="5"/>
  <c r="AI458" i="5"/>
  <c r="X158" i="5"/>
  <c r="AK210" i="5"/>
  <c r="E497" i="5"/>
  <c r="A195" i="5"/>
  <c r="AK3" i="5"/>
  <c r="O287" i="5"/>
  <c r="I512" i="5"/>
  <c r="AQ151" i="5"/>
  <c r="AH184" i="5"/>
  <c r="I237" i="5"/>
  <c r="J445" i="5"/>
  <c r="A206" i="5"/>
  <c r="F474" i="5"/>
  <c r="X587" i="5"/>
  <c r="H587" i="5" s="1"/>
  <c r="A601" i="5"/>
  <c r="AH522" i="5"/>
  <c r="A604" i="5"/>
  <c r="J372" i="5"/>
  <c r="AQ120" i="5"/>
  <c r="J232" i="5"/>
  <c r="AI203" i="5"/>
  <c r="AH480" i="5"/>
  <c r="AG263" i="5"/>
  <c r="A145" i="5"/>
  <c r="AQ88" i="5"/>
  <c r="AK553" i="5"/>
  <c r="G369" i="5"/>
  <c r="AH98" i="5"/>
  <c r="F233" i="5"/>
  <c r="A42" i="5"/>
  <c r="G172" i="5"/>
  <c r="E115" i="5"/>
  <c r="X134" i="5"/>
  <c r="H134" i="5" s="1"/>
  <c r="I509" i="5"/>
  <c r="I393" i="5"/>
  <c r="A413" i="5"/>
  <c r="J353" i="5"/>
  <c r="AJ358" i="5"/>
  <c r="O452" i="5"/>
  <c r="AG389" i="5"/>
  <c r="X429" i="5"/>
  <c r="H429" i="5" s="1"/>
  <c r="A11" i="5"/>
  <c r="G539" i="5"/>
  <c r="N561" i="5"/>
  <c r="AQ482" i="5"/>
  <c r="AG186" i="5"/>
  <c r="AQ51" i="5"/>
  <c r="AG432" i="5"/>
  <c r="F452" i="5"/>
  <c r="X588" i="5"/>
  <c r="AN590" i="5"/>
  <c r="X538" i="5"/>
  <c r="AK520" i="5"/>
  <c r="I341" i="5"/>
  <c r="X313" i="5"/>
  <c r="H313" i="5" s="1"/>
  <c r="O30" i="5"/>
  <c r="X159" i="5"/>
  <c r="AN446" i="5"/>
  <c r="AG427" i="5"/>
  <c r="O416" i="5"/>
  <c r="X150" i="5"/>
  <c r="J377" i="5"/>
  <c r="AN255" i="5"/>
  <c r="X356" i="5"/>
  <c r="E605" i="5"/>
  <c r="E547" i="5"/>
  <c r="X238" i="5"/>
  <c r="N216" i="5"/>
  <c r="A186" i="5"/>
  <c r="X548" i="5"/>
  <c r="H548" i="5" s="1"/>
  <c r="F207" i="5"/>
  <c r="E353" i="5"/>
  <c r="J331" i="5"/>
  <c r="F566" i="5"/>
  <c r="AJ521" i="5"/>
  <c r="I55" i="5"/>
  <c r="AN582" i="5"/>
  <c r="AG556" i="5"/>
  <c r="AH474" i="5"/>
  <c r="AG216" i="5"/>
  <c r="AN68" i="5"/>
  <c r="AH181" i="5"/>
  <c r="A198" i="5"/>
  <c r="AK504" i="5"/>
  <c r="I376" i="5"/>
  <c r="J290" i="5"/>
  <c r="O343" i="5"/>
  <c r="E518" i="5"/>
  <c r="AN204" i="5"/>
  <c r="AG82" i="5"/>
  <c r="AK552" i="5"/>
  <c r="AN227" i="5"/>
  <c r="X567" i="5"/>
  <c r="AH601" i="5"/>
  <c r="J283" i="5"/>
  <c r="AG348" i="5"/>
  <c r="A485" i="5"/>
  <c r="J487" i="5"/>
  <c r="AQ469" i="5"/>
  <c r="I198" i="5"/>
  <c r="AI584" i="5"/>
  <c r="I600" i="5"/>
  <c r="F6" i="5"/>
  <c r="A409" i="5"/>
  <c r="AI575" i="5"/>
  <c r="F315" i="5"/>
  <c r="J228" i="5"/>
  <c r="AI461" i="5"/>
  <c r="AQ315" i="5"/>
  <c r="G191" i="5"/>
  <c r="AK117" i="5"/>
  <c r="AN81" i="5"/>
  <c r="AJ585" i="5"/>
  <c r="AN475" i="5"/>
  <c r="A69" i="5"/>
  <c r="AN437" i="5"/>
  <c r="X241" i="5"/>
  <c r="H241" i="5" s="1"/>
  <c r="AJ492" i="5"/>
  <c r="N357" i="5"/>
  <c r="AN268" i="5"/>
  <c r="O266" i="5"/>
  <c r="AG286" i="5"/>
  <c r="E109" i="5"/>
  <c r="A449" i="5"/>
  <c r="AQ48" i="5"/>
  <c r="G411" i="5"/>
  <c r="AQ117" i="5"/>
  <c r="AG447" i="5"/>
  <c r="J359" i="5"/>
  <c r="AG511" i="5"/>
  <c r="E100" i="5"/>
  <c r="F442" i="5"/>
  <c r="I225" i="5"/>
  <c r="F585" i="5"/>
  <c r="AQ202" i="5"/>
  <c r="AJ493" i="5"/>
  <c r="E345" i="5"/>
  <c r="AK254" i="5"/>
  <c r="A268" i="5"/>
  <c r="E540" i="5"/>
  <c r="AI207" i="5"/>
  <c r="X64" i="5"/>
  <c r="H64" i="5" s="1"/>
  <c r="AH578" i="5"/>
  <c r="E384" i="5"/>
  <c r="A507" i="5"/>
  <c r="A181" i="5"/>
  <c r="F255" i="5"/>
  <c r="AQ54" i="5"/>
  <c r="AG108" i="5"/>
  <c r="I423" i="5"/>
  <c r="A103" i="5"/>
  <c r="F247" i="5"/>
  <c r="AG173" i="5"/>
  <c r="N125" i="5"/>
  <c r="E63" i="5"/>
  <c r="F404" i="5"/>
  <c r="J354" i="5"/>
  <c r="AG112" i="5"/>
  <c r="AK160" i="5"/>
  <c r="AG582" i="5"/>
  <c r="I132" i="5"/>
  <c r="G92" i="5"/>
  <c r="J340" i="5"/>
  <c r="AN11" i="5"/>
  <c r="AN322" i="5"/>
  <c r="AQ47" i="5"/>
  <c r="N113" i="5"/>
  <c r="AK322" i="5"/>
  <c r="AQ91" i="5"/>
  <c r="J576" i="5"/>
  <c r="A447" i="5"/>
  <c r="I269" i="5"/>
  <c r="F371" i="5"/>
  <c r="O365" i="5"/>
  <c r="X176" i="5"/>
  <c r="F10" i="5"/>
  <c r="AJ503" i="5"/>
  <c r="AK271" i="5"/>
  <c r="AK168" i="5"/>
  <c r="O583" i="5"/>
  <c r="O510" i="5"/>
  <c r="O131" i="5"/>
  <c r="X49" i="5"/>
  <c r="G299" i="5"/>
  <c r="X482" i="5"/>
  <c r="H482" i="5" s="1"/>
  <c r="AQ179" i="5"/>
  <c r="F189" i="5"/>
  <c r="AI460" i="5"/>
  <c r="G248" i="5"/>
  <c r="AG407" i="5"/>
  <c r="AK213" i="5"/>
  <c r="AI454" i="5"/>
  <c r="AJ362" i="5"/>
  <c r="X164" i="5"/>
  <c r="E274" i="5"/>
  <c r="AQ197" i="5"/>
  <c r="AK524" i="5"/>
  <c r="AQ390" i="5"/>
  <c r="F493" i="5"/>
  <c r="O532" i="5"/>
  <c r="AH525" i="5"/>
  <c r="A500" i="5"/>
  <c r="I413" i="5"/>
  <c r="E590" i="5"/>
  <c r="J238" i="5"/>
  <c r="AN522" i="5"/>
  <c r="A244" i="5"/>
  <c r="AN354" i="5"/>
  <c r="A351" i="5"/>
  <c r="AH542" i="5"/>
  <c r="N334" i="5"/>
  <c r="AJ89" i="5"/>
  <c r="AI585" i="5"/>
  <c r="AI326" i="5"/>
  <c r="AG611" i="5"/>
  <c r="N121" i="5"/>
  <c r="A598" i="5"/>
  <c r="X130" i="5"/>
  <c r="H130" i="5" s="1"/>
  <c r="AG273" i="5"/>
  <c r="G387" i="5"/>
  <c r="AG28" i="5"/>
  <c r="AK347" i="5"/>
  <c r="AN200" i="5"/>
  <c r="I387" i="5"/>
  <c r="AN38" i="5"/>
  <c r="AG75" i="5"/>
  <c r="I46" i="5"/>
  <c r="X358" i="5"/>
  <c r="E21" i="5"/>
  <c r="G343" i="5"/>
  <c r="AK373" i="5"/>
  <c r="G432" i="5"/>
  <c r="F446" i="5"/>
  <c r="E516" i="5"/>
  <c r="G167" i="5"/>
  <c r="I291" i="5"/>
  <c r="AQ448" i="5"/>
  <c r="G466" i="5"/>
  <c r="AN486" i="5"/>
  <c r="E529" i="5"/>
  <c r="F508" i="5"/>
  <c r="G368" i="5"/>
  <c r="E409" i="5"/>
  <c r="A75" i="5"/>
  <c r="J419" i="5"/>
  <c r="F435" i="5"/>
  <c r="I162" i="5"/>
  <c r="AK82" i="5"/>
  <c r="G22" i="5"/>
  <c r="E292" i="5"/>
  <c r="AG138" i="5"/>
  <c r="I175" i="5"/>
  <c r="X351" i="5"/>
  <c r="H351" i="5" s="1"/>
  <c r="AJ464" i="5"/>
  <c r="X63" i="5"/>
  <c r="G264" i="5"/>
  <c r="AG21" i="5"/>
  <c r="A535" i="5"/>
  <c r="O418" i="5"/>
  <c r="AG485" i="5"/>
  <c r="A355" i="5"/>
  <c r="E435" i="5"/>
  <c r="AQ585" i="5"/>
  <c r="O541" i="5"/>
  <c r="A201" i="5"/>
  <c r="AH587" i="5"/>
  <c r="F346" i="5"/>
  <c r="E15" i="5"/>
  <c r="AK233" i="5"/>
  <c r="E235" i="5"/>
  <c r="AH352" i="5"/>
  <c r="X192" i="5"/>
  <c r="AN44" i="5"/>
  <c r="AK144" i="5"/>
  <c r="J304" i="5"/>
  <c r="G18" i="5"/>
  <c r="F159" i="5"/>
  <c r="AI340" i="5"/>
  <c r="A6" i="5"/>
  <c r="X604" i="5"/>
  <c r="H604" i="5" s="1"/>
  <c r="AK394" i="5"/>
  <c r="AG18" i="5"/>
  <c r="E346" i="5"/>
  <c r="AH560" i="5"/>
  <c r="O458" i="5"/>
  <c r="A310" i="5"/>
  <c r="A32" i="5"/>
  <c r="AQ530" i="5"/>
  <c r="AI522" i="5"/>
  <c r="J398" i="5"/>
  <c r="AN497" i="5"/>
  <c r="O480" i="5"/>
  <c r="AQ43" i="5"/>
  <c r="F33" i="5"/>
  <c r="X472" i="5"/>
  <c r="E157" i="5"/>
  <c r="A531" i="5"/>
  <c r="A50" i="5"/>
  <c r="A301" i="5"/>
  <c r="AQ542" i="5"/>
  <c r="AI216" i="5"/>
  <c r="A125" i="5"/>
  <c r="G586" i="5"/>
  <c r="O463" i="5"/>
  <c r="AI485" i="5"/>
  <c r="AN141" i="5"/>
  <c r="I197" i="5"/>
  <c r="AI450" i="5"/>
  <c r="G349" i="5"/>
  <c r="N104" i="5"/>
  <c r="AH541" i="5"/>
  <c r="AI610" i="5"/>
  <c r="X256" i="5"/>
  <c r="E424" i="5"/>
  <c r="F69" i="5"/>
  <c r="X196" i="5"/>
  <c r="E172" i="5"/>
  <c r="AQ414" i="5"/>
  <c r="AK405" i="5"/>
  <c r="N461" i="5"/>
  <c r="A440" i="5"/>
  <c r="E144" i="5"/>
  <c r="AG268" i="5"/>
  <c r="X383" i="5"/>
  <c r="AK381" i="5"/>
  <c r="O201" i="5"/>
  <c r="AQ262" i="5"/>
  <c r="AG386" i="5"/>
  <c r="AK125" i="5"/>
  <c r="F409" i="5"/>
  <c r="AJ183" i="5"/>
  <c r="X225" i="5"/>
  <c r="AH521" i="5"/>
  <c r="A15" i="5"/>
  <c r="AK46" i="5"/>
  <c r="F463" i="5"/>
  <c r="F418" i="5"/>
  <c r="AQ15" i="5"/>
  <c r="O241" i="5"/>
  <c r="N204" i="5"/>
  <c r="E56" i="5"/>
  <c r="AG127" i="5"/>
  <c r="AK158" i="5"/>
  <c r="AK236" i="5"/>
  <c r="X51" i="5"/>
  <c r="G287" i="5"/>
  <c r="AG508" i="5"/>
  <c r="E241" i="5"/>
  <c r="O358" i="5"/>
  <c r="E399" i="5"/>
  <c r="E291" i="5"/>
  <c r="AQ349" i="5"/>
  <c r="O236" i="5"/>
  <c r="AK201" i="5"/>
  <c r="I384" i="5"/>
  <c r="G58" i="5"/>
  <c r="AG502" i="5"/>
  <c r="X174" i="5"/>
  <c r="H174" i="5" s="1"/>
  <c r="J500" i="5"/>
  <c r="F471" i="5"/>
  <c r="G70" i="5"/>
  <c r="E256" i="5"/>
  <c r="G119" i="5"/>
  <c r="E611" i="5"/>
  <c r="N550" i="5"/>
  <c r="AJ214" i="5"/>
  <c r="G259" i="5"/>
  <c r="A275" i="5"/>
  <c r="AN239" i="5"/>
  <c r="AN153" i="5"/>
  <c r="E407" i="5"/>
  <c r="AQ62" i="5"/>
  <c r="AQ394" i="5"/>
  <c r="AK352" i="5"/>
  <c r="A150" i="5"/>
  <c r="AN430" i="5"/>
  <c r="I69" i="5"/>
  <c r="F242" i="5"/>
  <c r="I584" i="5"/>
  <c r="AK570" i="5"/>
  <c r="F22" i="5"/>
  <c r="AH511" i="5"/>
  <c r="X320" i="5"/>
  <c r="H320" i="5" s="1"/>
  <c r="AJ328" i="5"/>
  <c r="AN395" i="5"/>
  <c r="AG117" i="5"/>
  <c r="I455" i="5"/>
  <c r="G312" i="5"/>
  <c r="O22" i="5"/>
  <c r="G505" i="5"/>
  <c r="AI190" i="5"/>
  <c r="E20" i="5"/>
  <c r="F338" i="5"/>
  <c r="A169" i="5"/>
  <c r="I157" i="5"/>
  <c r="E152" i="5"/>
  <c r="A91" i="5"/>
  <c r="AN175" i="5"/>
  <c r="AK145" i="5"/>
  <c r="J475" i="5"/>
  <c r="A88" i="5"/>
  <c r="X268" i="5"/>
  <c r="H268" i="5" s="1"/>
  <c r="I196" i="5"/>
  <c r="AN574" i="5"/>
  <c r="F68" i="5"/>
  <c r="AQ385" i="5"/>
  <c r="J246" i="5"/>
  <c r="AI123" i="5"/>
  <c r="AI96" i="5"/>
  <c r="G488" i="5"/>
  <c r="N191" i="5"/>
  <c r="AK608" i="5"/>
  <c r="I401" i="5"/>
  <c r="A192" i="5"/>
  <c r="E263" i="5"/>
  <c r="N205" i="5"/>
  <c r="I288" i="5"/>
  <c r="G394" i="5"/>
  <c r="AK457" i="5"/>
  <c r="A574" i="5"/>
  <c r="AQ428" i="5"/>
  <c r="G238" i="5"/>
  <c r="AN121" i="5"/>
  <c r="O318" i="5"/>
  <c r="AN604" i="5"/>
  <c r="I7" i="5"/>
  <c r="AJ221" i="5"/>
  <c r="AI605" i="5"/>
  <c r="AG594" i="5"/>
  <c r="AK523" i="5"/>
  <c r="G329" i="5"/>
  <c r="F378" i="5"/>
  <c r="AN362" i="5"/>
  <c r="AG531" i="5"/>
  <c r="E538" i="5"/>
  <c r="AK128" i="5"/>
  <c r="I517" i="5"/>
  <c r="F477" i="5"/>
  <c r="O529" i="5"/>
  <c r="AG490" i="5"/>
  <c r="G286" i="5"/>
  <c r="F447" i="5"/>
  <c r="AN133" i="5"/>
  <c r="F283" i="5"/>
  <c r="E366" i="5"/>
  <c r="AK433" i="5"/>
  <c r="AG110" i="5"/>
  <c r="E221" i="5"/>
  <c r="A389" i="5"/>
  <c r="G61" i="5"/>
  <c r="E555" i="5"/>
  <c r="A578" i="5"/>
  <c r="AH519" i="5"/>
  <c r="A229" i="5"/>
  <c r="AN401" i="5"/>
  <c r="AH532" i="5"/>
  <c r="AN203" i="5"/>
  <c r="AG278" i="5"/>
  <c r="G449" i="5"/>
  <c r="X264" i="5"/>
  <c r="A185" i="5"/>
  <c r="E377" i="5"/>
  <c r="I13" i="5"/>
  <c r="O222" i="5"/>
  <c r="AH350" i="5"/>
  <c r="AN249" i="5"/>
  <c r="X284" i="5"/>
  <c r="H284" i="5" s="1"/>
  <c r="E451" i="5"/>
  <c r="AI483" i="5"/>
  <c r="AG304" i="5"/>
  <c r="J303" i="5"/>
  <c r="E343" i="5"/>
  <c r="G570" i="5"/>
  <c r="N228" i="5"/>
  <c r="I504" i="5"/>
  <c r="AN550" i="5"/>
  <c r="O552" i="5"/>
  <c r="J602" i="5"/>
  <c r="AN551" i="5"/>
  <c r="G151" i="5"/>
  <c r="J231" i="5"/>
  <c r="AK581" i="5"/>
  <c r="O2" i="5"/>
  <c r="X458" i="5"/>
  <c r="G476" i="5"/>
  <c r="O290" i="5"/>
  <c r="G362" i="5"/>
  <c r="AH197" i="5"/>
  <c r="AI7" i="5"/>
  <c r="J332" i="5"/>
  <c r="AH549" i="5"/>
  <c r="O54" i="5"/>
  <c r="F237" i="5"/>
  <c r="AQ271" i="5"/>
  <c r="AG201" i="5"/>
  <c r="AG479" i="5"/>
  <c r="AK108" i="5"/>
  <c r="I322" i="5"/>
  <c r="X117" i="5"/>
  <c r="A114" i="5"/>
  <c r="G258" i="5"/>
  <c r="X452" i="5"/>
  <c r="AG57" i="5"/>
  <c r="O356" i="5"/>
  <c r="I145" i="5"/>
  <c r="X319" i="5"/>
  <c r="AG105" i="5"/>
  <c r="AK134" i="5"/>
  <c r="AK315" i="5"/>
  <c r="AK609" i="5"/>
  <c r="AJ498" i="5"/>
  <c r="AQ427" i="5"/>
  <c r="AQ531" i="5"/>
  <c r="X518" i="5"/>
  <c r="G410" i="5"/>
  <c r="AI457" i="5"/>
  <c r="E296" i="5"/>
  <c r="AN565" i="5"/>
  <c r="G71" i="5"/>
  <c r="O96" i="5"/>
  <c r="O608" i="5"/>
  <c r="AG558" i="5"/>
  <c r="A491" i="5"/>
  <c r="AI604" i="5"/>
  <c r="AN196" i="5"/>
  <c r="AN173" i="5"/>
  <c r="AJ500" i="5"/>
  <c r="G424" i="5"/>
  <c r="O249" i="5"/>
  <c r="AN343" i="5"/>
  <c r="A377" i="5"/>
  <c r="G137" i="5"/>
  <c r="AI233" i="5"/>
  <c r="I342" i="5"/>
  <c r="F591" i="5"/>
  <c r="I564" i="5"/>
  <c r="AK308" i="5"/>
  <c r="X420" i="5"/>
  <c r="H420" i="5" s="1"/>
  <c r="AG506" i="5"/>
  <c r="I553" i="5"/>
  <c r="AG172" i="5"/>
  <c r="AJ583" i="5"/>
  <c r="J310" i="5"/>
  <c r="I6" i="2"/>
  <c r="N215" i="5"/>
  <c r="E76" i="5"/>
  <c r="AQ556" i="5"/>
  <c r="AH585" i="5"/>
  <c r="AN241" i="5"/>
  <c r="AG194" i="5"/>
  <c r="AN13" i="5"/>
  <c r="AN506" i="5"/>
  <c r="F535" i="5"/>
  <c r="J215" i="5"/>
  <c r="G366" i="5"/>
  <c r="E356" i="5"/>
  <c r="G81" i="5"/>
  <c r="J329" i="5"/>
  <c r="A473" i="5"/>
  <c r="AG22" i="5"/>
  <c r="A453" i="5"/>
  <c r="A16" i="5"/>
  <c r="F307" i="5"/>
  <c r="F342" i="5"/>
  <c r="AK96" i="5"/>
  <c r="E602" i="5"/>
  <c r="O214" i="5"/>
  <c r="AN517" i="5"/>
  <c r="AK541" i="5"/>
  <c r="X455" i="5"/>
  <c r="G14" i="5"/>
  <c r="AN211" i="5"/>
  <c r="AK396" i="5"/>
  <c r="A321" i="5"/>
  <c r="AI335" i="5"/>
  <c r="F602" i="5"/>
  <c r="X495" i="5"/>
  <c r="E161" i="5"/>
  <c r="I44" i="5"/>
  <c r="X359" i="5"/>
  <c r="J356" i="5"/>
  <c r="X137" i="5"/>
  <c r="H137" i="5" s="1"/>
  <c r="AK345" i="5"/>
  <c r="O492" i="5"/>
  <c r="F7" i="5"/>
  <c r="O186" i="5"/>
  <c r="AG501" i="5"/>
  <c r="AI135" i="5"/>
  <c r="X29" i="5"/>
  <c r="F303" i="5"/>
  <c r="AK580" i="5"/>
  <c r="AG336" i="5"/>
  <c r="E422" i="5"/>
  <c r="A283" i="5"/>
  <c r="N471" i="5"/>
  <c r="J560" i="5"/>
  <c r="I505" i="5"/>
  <c r="AH315" i="5"/>
  <c r="A488" i="5"/>
  <c r="AN588" i="5"/>
  <c r="AK14" i="5"/>
  <c r="AN193" i="5"/>
  <c r="AK461" i="5"/>
  <c r="AG13" i="5"/>
  <c r="AQ148" i="5"/>
  <c r="AN463" i="5"/>
  <c r="I123" i="5"/>
  <c r="AQ165" i="5"/>
  <c r="AQ515" i="5"/>
  <c r="AQ605" i="5"/>
  <c r="AQ231" i="5"/>
  <c r="E189" i="5"/>
  <c r="G611" i="5"/>
  <c r="AH191" i="5"/>
  <c r="AI87" i="5"/>
  <c r="AN198" i="5"/>
  <c r="I426" i="5"/>
  <c r="AI362" i="5"/>
  <c r="I495" i="5"/>
  <c r="AN573" i="5"/>
  <c r="J295" i="5"/>
  <c r="F298" i="5"/>
  <c r="AJ191" i="5"/>
  <c r="AQ381" i="5"/>
  <c r="AI556" i="5"/>
  <c r="A312" i="5"/>
  <c r="J462" i="5"/>
  <c r="AN341" i="5"/>
  <c r="E311" i="5"/>
  <c r="AQ351" i="5"/>
  <c r="AQ340" i="5"/>
  <c r="O311" i="5"/>
  <c r="AG377" i="5"/>
  <c r="G231" i="5"/>
  <c r="AN496" i="5"/>
  <c r="N40" i="5"/>
  <c r="G489" i="5"/>
  <c r="AI99" i="5"/>
  <c r="AI184" i="5"/>
  <c r="G47" i="5"/>
  <c r="I565" i="5"/>
  <c r="AN226" i="5"/>
  <c r="AG471" i="5"/>
  <c r="AG234" i="5"/>
  <c r="J474" i="5"/>
  <c r="AN513" i="5"/>
  <c r="AI223" i="5"/>
  <c r="I152" i="5"/>
  <c r="E351" i="5"/>
  <c r="E415" i="5"/>
  <c r="AJ201" i="5"/>
  <c r="X451" i="5"/>
  <c r="H451" i="5" s="1"/>
  <c r="O296" i="5"/>
  <c r="AG91" i="5"/>
  <c r="I165" i="5"/>
  <c r="AG40" i="5"/>
  <c r="F495" i="5"/>
  <c r="X382" i="5"/>
  <c r="H382" i="5" s="1"/>
  <c r="AQ5" i="5"/>
  <c r="A378" i="5"/>
  <c r="O499" i="5"/>
  <c r="J224" i="5"/>
  <c r="X573" i="5"/>
  <c r="G193" i="5"/>
  <c r="O158" i="5"/>
  <c r="A593" i="5"/>
  <c r="X343" i="5"/>
  <c r="AK199" i="5"/>
  <c r="G112" i="5"/>
  <c r="AN307" i="5"/>
  <c r="X27" i="5"/>
  <c r="H27" i="5" s="1"/>
  <c r="AN54" i="5"/>
  <c r="F390" i="5"/>
  <c r="I73" i="5"/>
  <c r="G445" i="5"/>
  <c r="AN23" i="5"/>
  <c r="G596" i="5"/>
  <c r="AG41" i="5"/>
  <c r="F264" i="5"/>
  <c r="AH326" i="5"/>
  <c r="AK83" i="5"/>
  <c r="AG136" i="5"/>
  <c r="AN58" i="5"/>
  <c r="AI537" i="5"/>
  <c r="O87" i="5"/>
  <c r="O396" i="5"/>
  <c r="AN254" i="5"/>
  <c r="F161" i="5"/>
  <c r="AJ95" i="5"/>
  <c r="E276" i="5"/>
  <c r="AQ3" i="5"/>
  <c r="I270" i="5"/>
  <c r="E240" i="5"/>
  <c r="AI192" i="5"/>
  <c r="J518" i="5"/>
  <c r="A408" i="5"/>
  <c r="G409" i="5"/>
  <c r="O349" i="5"/>
  <c r="X428" i="5"/>
  <c r="J341" i="5"/>
  <c r="AK230" i="5"/>
  <c r="J572" i="5"/>
  <c r="X189" i="5"/>
  <c r="H189" i="5" s="1"/>
  <c r="O60" i="5"/>
  <c r="G142" i="5"/>
  <c r="I112" i="5"/>
  <c r="AQ94" i="5"/>
  <c r="A196" i="5"/>
  <c r="X96" i="5"/>
  <c r="F9" i="5"/>
  <c r="AJ538" i="5"/>
  <c r="F467" i="5"/>
  <c r="J545" i="5"/>
  <c r="X125" i="5"/>
  <c r="A545" i="5"/>
  <c r="O421" i="5"/>
  <c r="I325" i="5"/>
  <c r="X103" i="5"/>
  <c r="H103" i="5" s="1"/>
  <c r="F365" i="5"/>
  <c r="F480" i="5"/>
  <c r="O611" i="5"/>
  <c r="A199" i="5"/>
  <c r="F412" i="5"/>
  <c r="A374" i="5"/>
  <c r="AI189" i="5"/>
  <c r="AJ110" i="5"/>
  <c r="E492" i="5"/>
  <c r="AQ292" i="5"/>
  <c r="F458" i="5"/>
  <c r="J516" i="5"/>
  <c r="E361" i="5"/>
  <c r="J273" i="5"/>
  <c r="AQ101" i="5"/>
  <c r="J322" i="5"/>
  <c r="AG431" i="5"/>
  <c r="N359" i="5"/>
  <c r="A547" i="5"/>
  <c r="G547" i="5"/>
  <c r="AG76" i="5"/>
  <c r="F63" i="5"/>
  <c r="AH96" i="5"/>
  <c r="A518" i="5"/>
  <c r="G427" i="5"/>
  <c r="F251" i="5"/>
  <c r="AQ433" i="5"/>
  <c r="AI550" i="5"/>
  <c r="I494" i="5"/>
  <c r="I448" i="5"/>
  <c r="AN20" i="5"/>
  <c r="A61" i="5"/>
  <c r="E467" i="5"/>
  <c r="N464" i="5"/>
  <c r="I420" i="5"/>
  <c r="F572" i="5"/>
  <c r="A343" i="5"/>
  <c r="AH103" i="5"/>
  <c r="N206" i="5"/>
  <c r="I61" i="5"/>
  <c r="O65" i="5"/>
  <c r="AN298" i="5"/>
  <c r="AQ136" i="5"/>
  <c r="I529" i="5"/>
  <c r="AN533" i="5"/>
  <c r="A325" i="5"/>
  <c r="AN484" i="5"/>
  <c r="E385" i="5"/>
  <c r="G557" i="5"/>
  <c r="I99" i="5"/>
  <c r="X335" i="5"/>
  <c r="H335" i="5" s="1"/>
  <c r="AG520" i="5"/>
  <c r="AG183" i="5"/>
  <c r="AQ108" i="5"/>
  <c r="AI552" i="5"/>
  <c r="O498" i="5"/>
  <c r="AN431" i="5"/>
  <c r="I238" i="5"/>
  <c r="AK273" i="5"/>
  <c r="AQ69" i="5"/>
  <c r="A160" i="5"/>
  <c r="A157" i="5"/>
  <c r="G384" i="5"/>
  <c r="AI230" i="5"/>
  <c r="I458" i="5"/>
  <c r="J509" i="5"/>
  <c r="AK49" i="5"/>
  <c r="G196" i="5"/>
  <c r="J323" i="5"/>
  <c r="AK455" i="5"/>
  <c r="X513" i="5"/>
  <c r="H513" i="5" s="1"/>
  <c r="O357" i="5"/>
  <c r="AH551" i="5"/>
  <c r="AI355" i="5"/>
  <c r="AI214" i="5"/>
  <c r="AI125" i="5"/>
  <c r="J410" i="5"/>
  <c r="A239" i="5"/>
  <c r="A70" i="5"/>
  <c r="G585" i="5"/>
  <c r="AI462" i="5"/>
  <c r="A399" i="5"/>
  <c r="A194" i="5"/>
  <c r="AK266" i="5"/>
  <c r="AQ46" i="5"/>
  <c r="AG139" i="5"/>
  <c r="AQ539" i="5"/>
  <c r="AJ577" i="5"/>
  <c r="A519" i="5"/>
  <c r="I397" i="5"/>
  <c r="G572" i="5"/>
  <c r="O25" i="5"/>
  <c r="AK104" i="5"/>
  <c r="I200" i="5"/>
  <c r="AN136" i="5"/>
  <c r="AK507" i="5"/>
  <c r="AJ519" i="5"/>
  <c r="G279" i="5"/>
  <c r="AK18" i="5"/>
  <c r="AN394" i="5"/>
  <c r="AG295" i="5"/>
  <c r="G560" i="5"/>
  <c r="AJ455" i="5"/>
  <c r="AH232" i="5"/>
  <c r="E201" i="5"/>
  <c r="AQ166" i="5"/>
  <c r="AK283" i="5"/>
  <c r="AH336" i="5"/>
  <c r="I335" i="5"/>
  <c r="F548" i="5"/>
  <c r="G604" i="5"/>
  <c r="AG135" i="5"/>
  <c r="AG177" i="5"/>
  <c r="O11" i="5"/>
  <c r="AN342" i="5"/>
  <c r="AG323" i="5"/>
  <c r="AG327" i="5"/>
  <c r="A184" i="5"/>
  <c r="F352" i="5"/>
  <c r="X419" i="5"/>
  <c r="H419" i="5" s="1"/>
  <c r="AN309" i="5"/>
  <c r="O504" i="5"/>
  <c r="AN364" i="5"/>
  <c r="X115" i="5"/>
  <c r="H115" i="5" s="1"/>
  <c r="O130" i="5"/>
  <c r="G140" i="5"/>
  <c r="AN139" i="5"/>
  <c r="AI557" i="5"/>
  <c r="F368" i="5"/>
  <c r="F406" i="5"/>
  <c r="AN538" i="5"/>
  <c r="AI95" i="5"/>
  <c r="AI9" i="5"/>
  <c r="AG305" i="5"/>
  <c r="A124" i="5"/>
  <c r="O252" i="5"/>
  <c r="I190" i="5"/>
  <c r="F110" i="5"/>
  <c r="AG126" i="5"/>
  <c r="G480" i="5"/>
  <c r="AN337" i="5"/>
  <c r="I546" i="5"/>
  <c r="AN225" i="5"/>
  <c r="F533" i="5"/>
  <c r="AN580" i="5"/>
  <c r="I187" i="5"/>
  <c r="AG384" i="5"/>
  <c r="AG554" i="5"/>
  <c r="AQ74" i="5"/>
  <c r="A558" i="5"/>
  <c r="AJ116" i="5"/>
  <c r="E106" i="5"/>
  <c r="J277" i="5"/>
  <c r="A230" i="5"/>
  <c r="AN503" i="5"/>
  <c r="AI357" i="5"/>
  <c r="N122" i="5"/>
  <c r="X369" i="5"/>
  <c r="H369" i="5" s="1"/>
  <c r="O471" i="5"/>
  <c r="J587" i="5"/>
  <c r="O58" i="5"/>
  <c r="AH120" i="5"/>
  <c r="AK576" i="5"/>
  <c r="AK510" i="5"/>
  <c r="F319" i="5"/>
  <c r="E530" i="5"/>
  <c r="AI16" i="5"/>
  <c r="O333" i="5"/>
  <c r="AH225" i="5"/>
  <c r="AK481" i="5"/>
  <c r="AG30" i="5"/>
  <c r="AH39" i="5"/>
  <c r="O170" i="5"/>
  <c r="AH21" i="5"/>
  <c r="A497" i="5"/>
  <c r="AK331" i="5"/>
  <c r="J595" i="5"/>
  <c r="E595" i="5"/>
  <c r="E168" i="5"/>
  <c r="AN215" i="5"/>
  <c r="A318" i="5"/>
  <c r="AG365" i="5"/>
  <c r="E332" i="5"/>
  <c r="F297" i="5"/>
  <c r="AQ276" i="5"/>
  <c r="AK474" i="5"/>
  <c r="F219" i="5"/>
  <c r="AN449" i="5"/>
  <c r="A505" i="5"/>
  <c r="AJ212" i="5"/>
  <c r="A333" i="5"/>
  <c r="AG115" i="5"/>
  <c r="A87" i="5"/>
  <c r="G322" i="5"/>
  <c r="X203" i="5"/>
  <c r="O460" i="5"/>
  <c r="AK214" i="5"/>
  <c r="AG23" i="5"/>
  <c r="AH468" i="5"/>
  <c r="J317" i="5"/>
  <c r="AN89" i="5"/>
  <c r="AQ278" i="5"/>
  <c r="F556" i="5"/>
  <c r="A522" i="5"/>
  <c r="F468" i="5"/>
  <c r="O502" i="5"/>
  <c r="G418" i="5"/>
  <c r="AK464" i="5"/>
  <c r="AH534" i="5"/>
  <c r="X257" i="5"/>
  <c r="A120" i="5"/>
  <c r="AJ366" i="5"/>
  <c r="A529" i="5"/>
  <c r="AG449" i="5"/>
  <c r="AN608" i="5"/>
  <c r="F32" i="5"/>
  <c r="O140" i="5"/>
  <c r="O548" i="5"/>
  <c r="A158" i="5"/>
  <c r="AQ66" i="5"/>
  <c r="F169" i="5"/>
  <c r="I507" i="5"/>
  <c r="A246" i="5"/>
  <c r="O328" i="5"/>
  <c r="AH537" i="5"/>
  <c r="F506" i="5"/>
  <c r="AK129" i="5"/>
  <c r="AK392" i="5"/>
  <c r="E118" i="5"/>
  <c r="AI509" i="5"/>
  <c r="E153" i="5"/>
  <c r="E166" i="5"/>
  <c r="F191" i="5"/>
  <c r="X544" i="5"/>
  <c r="AI363" i="5"/>
  <c r="AH318" i="5"/>
  <c r="O387" i="5"/>
  <c r="J511" i="5"/>
  <c r="G260" i="5"/>
  <c r="AQ478" i="5"/>
  <c r="AK124" i="5"/>
  <c r="AK314" i="5"/>
  <c r="N102" i="5"/>
  <c r="X339" i="5"/>
  <c r="I298" i="5"/>
  <c r="I568" i="5"/>
  <c r="X592" i="5"/>
  <c r="X275" i="5"/>
  <c r="H275" i="5" s="1"/>
  <c r="F609" i="5"/>
  <c r="AK428" i="5"/>
  <c r="AI543" i="5"/>
  <c r="O403" i="5"/>
  <c r="AJ507" i="5"/>
  <c r="E30" i="5"/>
  <c r="AN349" i="5"/>
  <c r="N451" i="5"/>
  <c r="I457" i="5"/>
  <c r="AK28" i="5"/>
  <c r="X289" i="5"/>
  <c r="H289" i="5" s="1"/>
  <c r="AN123" i="5"/>
  <c r="O528" i="5"/>
  <c r="AK359" i="5"/>
  <c r="AQ168" i="5"/>
  <c r="AK297" i="5"/>
  <c r="AH559" i="5"/>
  <c r="AH524" i="5"/>
  <c r="O545" i="5"/>
  <c r="G500" i="5"/>
  <c r="N345" i="5"/>
  <c r="X139" i="5"/>
  <c r="J301" i="5"/>
  <c r="F555" i="5"/>
  <c r="F90" i="5"/>
  <c r="G423" i="5"/>
  <c r="AH113" i="5"/>
  <c r="X323" i="5"/>
  <c r="H323" i="5" s="1"/>
  <c r="AK574" i="5"/>
  <c r="X186" i="5"/>
  <c r="H186" i="5" s="1"/>
  <c r="AG130" i="5"/>
  <c r="X6" i="5"/>
  <c r="H6" i="5" s="1"/>
  <c r="AI347" i="5"/>
  <c r="AI525" i="5"/>
  <c r="A129" i="5"/>
  <c r="J494" i="5"/>
  <c r="AI328" i="5"/>
  <c r="E165" i="5"/>
  <c r="J412" i="5"/>
  <c r="AG233" i="5"/>
  <c r="A135" i="5"/>
  <c r="I312" i="5"/>
  <c r="F231" i="5"/>
  <c r="O61" i="5"/>
  <c r="F595" i="5"/>
  <c r="E66" i="5"/>
  <c r="AQ253" i="5"/>
  <c r="G584" i="5"/>
  <c r="AK162" i="5"/>
  <c r="I580" i="5"/>
  <c r="AQ111" i="5"/>
  <c r="G303" i="5"/>
  <c r="A156" i="5"/>
  <c r="F381" i="5"/>
  <c r="A516" i="5"/>
  <c r="O385" i="5"/>
  <c r="AH561" i="5"/>
  <c r="E223" i="5"/>
  <c r="X568" i="5"/>
  <c r="H568" i="5" s="1"/>
  <c r="I475" i="5"/>
  <c r="AJ207" i="5"/>
  <c r="AK209" i="5"/>
  <c r="O38" i="5"/>
  <c r="AQ188" i="5"/>
  <c r="AQ274" i="5"/>
  <c r="AN7" i="5"/>
  <c r="AH24" i="5"/>
  <c r="AI469" i="5"/>
  <c r="AG318" i="5"/>
  <c r="F45" i="5"/>
  <c r="I467" i="5"/>
  <c r="A71" i="5"/>
  <c r="O437" i="5"/>
  <c r="J401" i="5"/>
  <c r="AK182" i="5"/>
  <c r="A407" i="5"/>
  <c r="O561" i="5"/>
  <c r="A509" i="5"/>
  <c r="G579" i="5"/>
  <c r="A458" i="5"/>
  <c r="N450" i="5"/>
  <c r="O283" i="5"/>
  <c r="AK354" i="5"/>
  <c r="AG146" i="5"/>
  <c r="A553" i="5"/>
  <c r="AQ244" i="5"/>
  <c r="E36" i="5"/>
  <c r="G600" i="5"/>
  <c r="E536" i="5"/>
  <c r="AJ97" i="5"/>
  <c r="AG246" i="5"/>
  <c r="X138" i="5"/>
  <c r="N194" i="5"/>
  <c r="O450" i="5"/>
  <c r="X368" i="5"/>
  <c r="AN208" i="5"/>
  <c r="A363" i="5"/>
  <c r="AK400" i="5"/>
  <c r="E177" i="5"/>
  <c r="X91" i="5"/>
  <c r="H91" i="5" s="1"/>
  <c r="O432" i="5"/>
  <c r="E564" i="5"/>
  <c r="F75" i="5"/>
  <c r="AK191" i="5"/>
  <c r="N134" i="5"/>
  <c r="I508" i="5"/>
  <c r="AG406" i="5"/>
  <c r="AQ416" i="5"/>
  <c r="N360" i="5"/>
  <c r="AN158" i="5"/>
  <c r="I141" i="5"/>
  <c r="AG605" i="5"/>
  <c r="AQ59" i="5"/>
  <c r="G468" i="5"/>
  <c r="I195" i="5"/>
  <c r="J239" i="5"/>
  <c r="AH91" i="5"/>
  <c r="X585" i="5"/>
  <c r="H585" i="5" s="1"/>
  <c r="AH490" i="5"/>
  <c r="G507" i="5"/>
  <c r="AQ27" i="5"/>
  <c r="AH93" i="5"/>
  <c r="AK59" i="5"/>
  <c r="O314" i="5"/>
  <c r="AI589" i="5"/>
  <c r="F567" i="5"/>
  <c r="F238" i="5"/>
  <c r="AQ499" i="5"/>
  <c r="AJ105" i="5"/>
  <c r="A452" i="5"/>
  <c r="J522" i="5"/>
  <c r="AH346" i="5"/>
  <c r="AJ194" i="5"/>
  <c r="AQ80" i="5"/>
  <c r="AG426" i="5"/>
  <c r="F294" i="5"/>
  <c r="AQ220" i="5"/>
  <c r="AG370" i="5"/>
  <c r="AG294" i="5"/>
  <c r="O513" i="5"/>
  <c r="N25" i="5"/>
  <c r="AH222" i="5"/>
  <c r="AQ500" i="5"/>
  <c r="A592" i="5"/>
  <c r="AK487" i="5"/>
  <c r="AG596" i="5"/>
  <c r="O391" i="5"/>
  <c r="AK217" i="5"/>
  <c r="O180" i="5"/>
  <c r="A503" i="5"/>
  <c r="E565" i="5"/>
  <c r="AQ540" i="5"/>
  <c r="A47" i="5"/>
  <c r="AN110" i="5"/>
  <c r="AJ329" i="5"/>
  <c r="AG339" i="5"/>
  <c r="AI17" i="5"/>
  <c r="A514" i="5"/>
  <c r="G357" i="5"/>
  <c r="AQ145" i="5"/>
  <c r="AH334" i="5"/>
  <c r="AH563" i="5"/>
  <c r="X111" i="5"/>
  <c r="J421" i="5"/>
  <c r="AQ162" i="5"/>
  <c r="N105" i="5"/>
  <c r="G482" i="5"/>
  <c r="AK95" i="5"/>
  <c r="G199" i="5"/>
  <c r="G313" i="5"/>
  <c r="AK135" i="5"/>
  <c r="AJ520" i="5"/>
  <c r="J542" i="5"/>
  <c r="AJ602" i="5"/>
  <c r="AG140" i="5"/>
  <c r="AG237" i="5"/>
  <c r="J240" i="5"/>
  <c r="O517" i="5"/>
  <c r="O16" i="5"/>
  <c r="AG280" i="5"/>
  <c r="E134" i="5"/>
  <c r="I597" i="5"/>
  <c r="O275" i="5"/>
  <c r="F103" i="5"/>
  <c r="F478" i="5"/>
  <c r="AG540" i="5"/>
  <c r="AJ604" i="5"/>
  <c r="O397" i="5"/>
  <c r="A326" i="5"/>
  <c r="A80" i="5"/>
  <c r="AG132" i="5"/>
  <c r="O394" i="5"/>
  <c r="AK205" i="5"/>
  <c r="AN375" i="5"/>
  <c r="AG412" i="5"/>
  <c r="AK571" i="5"/>
  <c r="AK450" i="5"/>
  <c r="AJ118" i="5"/>
  <c r="E441" i="5"/>
  <c r="AG116" i="5"/>
  <c r="AN491" i="5"/>
  <c r="AG519" i="5"/>
  <c r="J261" i="5"/>
  <c r="O420" i="5"/>
  <c r="A499" i="5"/>
  <c r="AK584" i="5"/>
  <c r="AG326" i="5"/>
  <c r="AG499" i="5"/>
  <c r="O330" i="5"/>
  <c r="F392" i="5"/>
  <c r="AI595" i="5"/>
  <c r="AJ560" i="5"/>
  <c r="F270" i="5"/>
  <c r="O210" i="5"/>
  <c r="AJ510" i="5"/>
  <c r="AK56" i="5"/>
  <c r="G389" i="5"/>
  <c r="AQ176" i="5"/>
  <c r="AN86" i="5"/>
  <c r="AI195" i="5"/>
  <c r="J189" i="5"/>
  <c r="E370" i="5"/>
  <c r="AN383" i="5"/>
  <c r="E488" i="5"/>
  <c r="X253" i="5"/>
  <c r="H253" i="5" s="1"/>
  <c r="AQ488" i="5"/>
  <c r="O527" i="5"/>
  <c r="AN441" i="5"/>
  <c r="AG43" i="5"/>
  <c r="E579" i="5"/>
  <c r="AH116" i="5"/>
  <c r="E68" i="5"/>
  <c r="I513" i="5"/>
  <c r="G34" i="5"/>
  <c r="E112" i="5"/>
  <c r="AG514" i="5"/>
  <c r="AG528" i="5"/>
  <c r="O258" i="5"/>
  <c r="AH317" i="5"/>
  <c r="AN39" i="5"/>
  <c r="F172" i="5"/>
  <c r="O303" i="5"/>
  <c r="X239" i="5"/>
  <c r="H239" i="5" s="1"/>
  <c r="F98" i="5"/>
  <c r="AH544" i="5"/>
  <c r="AN128" i="5"/>
  <c r="G406" i="5"/>
  <c r="F601" i="5"/>
  <c r="J598" i="5"/>
  <c r="F336" i="5"/>
  <c r="AH129" i="5"/>
  <c r="AN284" i="5"/>
  <c r="F308" i="5"/>
  <c r="F258" i="5"/>
  <c r="J539" i="5"/>
  <c r="AH118" i="5"/>
  <c r="I129" i="5"/>
  <c r="AH192" i="5"/>
  <c r="AQ307" i="5"/>
  <c r="AJ606" i="5"/>
  <c r="G173" i="5"/>
  <c r="J381" i="5"/>
  <c r="AJ187" i="5"/>
  <c r="E334" i="5"/>
  <c r="AK101" i="5"/>
  <c r="AG561" i="5"/>
  <c r="E402" i="5"/>
  <c r="AG151" i="5"/>
  <c r="AJ599" i="5"/>
  <c r="O206" i="5"/>
  <c r="AQ347" i="5"/>
  <c r="E40" i="5"/>
  <c r="AN76" i="5"/>
  <c r="I556" i="5"/>
  <c r="AK276" i="5"/>
  <c r="E597" i="5"/>
  <c r="AG265" i="5"/>
  <c r="AI130" i="5"/>
  <c r="X153" i="5"/>
  <c r="AI488" i="5"/>
  <c r="AN234" i="5"/>
  <c r="G332" i="5"/>
  <c r="A237" i="5"/>
  <c r="J562" i="5"/>
  <c r="AH187" i="5"/>
  <c r="E563" i="5"/>
  <c r="AK212" i="5"/>
  <c r="A376" i="5"/>
  <c r="J428" i="5"/>
  <c r="AQ371" i="5"/>
  <c r="AI346" i="5"/>
  <c r="N208" i="5"/>
  <c r="AG226" i="5"/>
  <c r="J579" i="5"/>
  <c r="G154" i="5"/>
  <c r="AN243" i="5"/>
  <c r="O422" i="5"/>
  <c r="I332" i="5"/>
  <c r="A219" i="5"/>
  <c r="AK39" i="5"/>
  <c r="E413" i="5"/>
  <c r="AH33" i="5"/>
  <c r="AG333" i="5"/>
  <c r="O370" i="5"/>
  <c r="AN72" i="5"/>
  <c r="AJ112" i="5"/>
  <c r="N36" i="5"/>
  <c r="O77" i="5"/>
  <c r="AG578" i="5"/>
  <c r="J190" i="5"/>
  <c r="AK364" i="5"/>
  <c r="I230" i="5"/>
  <c r="AN436" i="5"/>
  <c r="F568" i="5"/>
  <c r="G461" i="5"/>
  <c r="AQ395" i="5"/>
  <c r="F536" i="5"/>
  <c r="X578" i="5"/>
  <c r="H578" i="5" s="1"/>
  <c r="AI108" i="5"/>
  <c r="G229" i="5"/>
  <c r="G532" i="5"/>
  <c r="E508" i="5"/>
  <c r="I331" i="5"/>
  <c r="AH30" i="5"/>
  <c r="AH22" i="5"/>
  <c r="O378" i="5"/>
  <c r="AK53" i="5"/>
  <c r="AJ125" i="5"/>
  <c r="AJ100" i="5"/>
  <c r="AG243" i="5"/>
  <c r="O602" i="5"/>
  <c r="AQ146" i="5"/>
  <c r="G452" i="5"/>
  <c r="F29" i="5"/>
  <c r="I581" i="5"/>
  <c r="O500" i="5"/>
  <c r="AG538" i="5"/>
  <c r="AG203" i="5"/>
  <c r="AQ560" i="5"/>
  <c r="AI37" i="5"/>
  <c r="F243" i="5"/>
  <c r="A99" i="5"/>
  <c r="G405" i="5"/>
  <c r="AI582" i="5"/>
  <c r="G104" i="5"/>
  <c r="I303" i="5"/>
  <c r="I315" i="5"/>
  <c r="G212" i="5"/>
  <c r="AI84" i="5"/>
  <c r="E4" i="3"/>
  <c r="AI35" i="5"/>
  <c r="AH606" i="5"/>
  <c r="AG290" i="5"/>
  <c r="AK374" i="5"/>
  <c r="AQ192" i="5"/>
  <c r="AI599" i="5"/>
  <c r="A226" i="5"/>
  <c r="G296" i="5"/>
  <c r="F265" i="5"/>
  <c r="AG375" i="5"/>
  <c r="AN357" i="5"/>
  <c r="A559" i="5"/>
  <c r="AK54" i="5"/>
  <c r="J541" i="5"/>
  <c r="AN34" i="5"/>
  <c r="O519" i="5"/>
  <c r="X555" i="5"/>
  <c r="AG394" i="5"/>
  <c r="G206" i="5"/>
  <c r="I103" i="5"/>
  <c r="AN247" i="5"/>
  <c r="G486" i="5"/>
  <c r="AJ223" i="5"/>
  <c r="E331" i="5"/>
  <c r="F206" i="5"/>
  <c r="J209" i="5"/>
  <c r="I365" i="5"/>
  <c r="F393" i="5"/>
  <c r="N475" i="5"/>
  <c r="AQ129" i="5"/>
  <c r="AH136" i="5"/>
  <c r="AJ213" i="5"/>
  <c r="AK161" i="5"/>
  <c r="AN138" i="5"/>
  <c r="G117" i="5"/>
  <c r="E103" i="5"/>
  <c r="O543" i="5"/>
  <c r="I435" i="5"/>
  <c r="A550" i="5"/>
  <c r="N547" i="5"/>
  <c r="AQ454" i="5"/>
  <c r="F124" i="5"/>
  <c r="A434" i="5"/>
  <c r="O39" i="5"/>
  <c r="X143" i="5"/>
  <c r="G574" i="5"/>
  <c r="X219" i="5"/>
  <c r="H219" i="5" s="1"/>
  <c r="O62" i="5"/>
  <c r="AG534" i="5"/>
  <c r="F501" i="5"/>
  <c r="A296" i="5"/>
  <c r="AN297" i="5"/>
  <c r="A555" i="5"/>
  <c r="N13" i="5"/>
  <c r="D3" i="3"/>
  <c r="A539" i="5"/>
  <c r="AK62" i="5"/>
  <c r="AJ109" i="5"/>
  <c r="N335" i="5"/>
  <c r="A167" i="5"/>
  <c r="AQ545" i="5"/>
  <c r="E242" i="5"/>
  <c r="O26" i="5"/>
  <c r="AQ76" i="5"/>
  <c r="AQ212" i="5"/>
  <c r="AI232" i="5"/>
  <c r="AJ543" i="5"/>
  <c r="I118" i="5"/>
  <c r="A367" i="5"/>
  <c r="X583" i="5"/>
  <c r="AH353" i="5"/>
  <c r="AN478" i="5"/>
  <c r="AG16" i="5"/>
  <c r="AG2" i="5"/>
  <c r="A336" i="5"/>
  <c r="X552" i="5"/>
  <c r="H552" i="5" s="1"/>
  <c r="O254" i="5"/>
  <c r="AN60" i="5"/>
  <c r="X195" i="5"/>
  <c r="H195" i="5" s="1"/>
  <c r="N559" i="5"/>
  <c r="J395" i="5"/>
  <c r="F575" i="5"/>
  <c r="E336" i="5"/>
  <c r="I459" i="5"/>
  <c r="O194" i="5"/>
  <c r="O262" i="5"/>
  <c r="AQ267" i="5"/>
  <c r="I311" i="5"/>
  <c r="A492" i="5"/>
  <c r="AJ200" i="5"/>
  <c r="X412" i="5"/>
  <c r="H412" i="5" s="1"/>
  <c r="F475" i="5"/>
  <c r="J546" i="5"/>
  <c r="I108" i="5"/>
  <c r="AJ453" i="5"/>
  <c r="A12" i="5"/>
  <c r="N566" i="5"/>
  <c r="AJ486" i="5"/>
  <c r="A339" i="5"/>
  <c r="AN577" i="5"/>
  <c r="AH545" i="5"/>
  <c r="F119" i="5"/>
  <c r="X151" i="5"/>
  <c r="H151" i="5" s="1"/>
  <c r="AH94" i="5"/>
  <c r="I528" i="5"/>
  <c r="I334" i="5"/>
  <c r="E301" i="5"/>
  <c r="AG220" i="5"/>
  <c r="AG310" i="5"/>
  <c r="AH117" i="5"/>
  <c r="J191" i="5"/>
  <c r="I57" i="5"/>
  <c r="AJ99" i="5"/>
  <c r="AQ519" i="5"/>
  <c r="A341" i="5"/>
  <c r="AK241" i="5"/>
  <c r="I328" i="5"/>
  <c r="AI39" i="5"/>
  <c r="G335" i="5"/>
  <c r="O474" i="5"/>
  <c r="F154" i="5"/>
  <c r="F384" i="5"/>
  <c r="O9" i="5"/>
  <c r="J520" i="5"/>
  <c r="AG152" i="5"/>
  <c r="J259" i="5"/>
  <c r="AH558" i="5"/>
  <c r="AK290" i="5"/>
  <c r="O270" i="5"/>
  <c r="AN235" i="5"/>
  <c r="A263" i="5"/>
  <c r="X557" i="5"/>
  <c r="I452" i="5"/>
  <c r="AI521" i="5"/>
  <c r="N482" i="5"/>
  <c r="O515" i="5"/>
  <c r="AQ356" i="5"/>
  <c r="I500" i="5"/>
  <c r="X476" i="5"/>
  <c r="H476" i="5" s="1"/>
  <c r="AN417" i="5"/>
  <c r="A480" i="5"/>
  <c r="AH594" i="5"/>
  <c r="O588" i="5"/>
  <c r="AN405" i="5"/>
  <c r="A236" i="5"/>
  <c r="G33" i="5"/>
  <c r="AJ202" i="5"/>
  <c r="AK592" i="5"/>
  <c r="A448" i="5"/>
  <c r="AG45" i="5"/>
  <c r="O176" i="5"/>
  <c r="X444" i="5"/>
  <c r="H444" i="5" s="1"/>
  <c r="A371" i="5"/>
  <c r="O506" i="5"/>
  <c r="AN311" i="5"/>
  <c r="E169" i="5"/>
  <c r="E609" i="5"/>
  <c r="J266" i="5"/>
  <c r="AH538" i="5"/>
  <c r="J275" i="5"/>
  <c r="AK111" i="5"/>
  <c r="AQ174" i="5"/>
  <c r="O4" i="5"/>
  <c r="E51" i="5"/>
  <c r="G4" i="5"/>
  <c r="AQ359" i="5"/>
  <c r="AN77" i="5"/>
  <c r="AN581" i="5"/>
  <c r="AK48" i="5"/>
  <c r="E298" i="5"/>
  <c r="F245" i="5"/>
  <c r="AJ33" i="5"/>
  <c r="A191" i="5"/>
  <c r="X236" i="5"/>
  <c r="H236" i="5" s="1"/>
  <c r="AK351" i="5"/>
  <c r="AH514" i="5"/>
  <c r="E416" i="5"/>
  <c r="O518" i="5"/>
  <c r="E255" i="5"/>
  <c r="AN423" i="5"/>
  <c r="G555" i="5"/>
  <c r="G181" i="5"/>
  <c r="X74" i="5"/>
  <c r="H74" i="5" s="1"/>
  <c r="AG238" i="5"/>
  <c r="E372" i="5"/>
  <c r="AJ530" i="5"/>
  <c r="AG47" i="5"/>
  <c r="AK242" i="5"/>
  <c r="J584" i="5"/>
  <c r="AQ434" i="5"/>
  <c r="AN370" i="5"/>
  <c r="AK278" i="5"/>
  <c r="N331" i="5"/>
  <c r="I373" i="5"/>
  <c r="G526" i="5"/>
  <c r="I166" i="5"/>
  <c r="AI577" i="5"/>
  <c r="AI530" i="5"/>
  <c r="AG575" i="5"/>
  <c r="F357" i="5"/>
  <c r="N551" i="5"/>
  <c r="J336" i="5"/>
  <c r="AK176" i="5"/>
  <c r="X506" i="5"/>
  <c r="F369" i="5"/>
  <c r="AQ358" i="5"/>
  <c r="AG267" i="5"/>
  <c r="I256" i="5"/>
  <c r="F47" i="5"/>
  <c r="AH16" i="5"/>
  <c r="E94" i="5"/>
  <c r="F321" i="5"/>
  <c r="AN24" i="5"/>
  <c r="I550" i="5"/>
  <c r="X404" i="5"/>
  <c r="H404" i="5" s="1"/>
  <c r="AJ518" i="5"/>
  <c r="A573" i="5"/>
  <c r="E52" i="5"/>
  <c r="O364" i="5"/>
  <c r="AQ425" i="5"/>
  <c r="I561" i="5"/>
  <c r="AQ128" i="5"/>
  <c r="F260" i="5"/>
  <c r="A446" i="5"/>
  <c r="O313" i="5"/>
  <c r="N339" i="5"/>
  <c r="X185" i="5"/>
  <c r="H185" i="5" s="1"/>
  <c r="I395" i="5"/>
  <c r="J551" i="5"/>
  <c r="F276" i="5"/>
  <c r="AQ265" i="5"/>
  <c r="AQ485" i="5"/>
  <c r="AG196" i="5"/>
  <c r="F521" i="5"/>
  <c r="E120" i="5"/>
  <c r="X56" i="5"/>
  <c r="O546" i="5"/>
  <c r="AK320" i="5"/>
  <c r="G573" i="5"/>
  <c r="AG446" i="5"/>
  <c r="F527" i="5"/>
  <c r="AK339" i="5"/>
  <c r="X223" i="5"/>
  <c r="A68" i="5"/>
  <c r="A225" i="5"/>
  <c r="X525" i="5"/>
  <c r="H525" i="5" s="1"/>
  <c r="AQ294" i="5"/>
  <c r="O590" i="5"/>
  <c r="AH569" i="5"/>
  <c r="E155" i="5"/>
  <c r="AQ304" i="5"/>
  <c r="E352" i="5"/>
  <c r="A583" i="5"/>
  <c r="AG264" i="5"/>
  <c r="I278" i="5"/>
  <c r="AK388" i="5"/>
  <c r="I456" i="5"/>
  <c r="E523" i="5"/>
  <c r="AG92" i="5"/>
  <c r="AG90" i="5"/>
  <c r="AH505" i="5"/>
  <c r="G35" i="5"/>
  <c r="O596" i="5"/>
  <c r="J188" i="5"/>
  <c r="AQ194" i="5"/>
  <c r="X190" i="5"/>
  <c r="H190" i="5" s="1"/>
  <c r="G316" i="5"/>
  <c r="O66" i="5"/>
  <c r="AJ514" i="5"/>
  <c r="E480" i="5"/>
  <c r="AH228" i="5"/>
  <c r="N554" i="5"/>
  <c r="N209" i="5"/>
  <c r="A104" i="5"/>
  <c r="N351" i="5"/>
  <c r="J403" i="5"/>
  <c r="AH361" i="5"/>
  <c r="AG436" i="5"/>
  <c r="AK21" i="5"/>
  <c r="AI218" i="5"/>
  <c r="X178" i="5"/>
  <c r="AK333" i="5"/>
  <c r="AK469" i="5"/>
  <c r="AK324" i="5"/>
  <c r="AQ147" i="5"/>
  <c r="AK444" i="5"/>
  <c r="AQ298" i="5"/>
  <c r="F512" i="5"/>
  <c r="G440" i="5"/>
  <c r="AK471" i="5"/>
  <c r="AQ328" i="5"/>
  <c r="G164" i="5"/>
  <c r="AJ326" i="5"/>
  <c r="AN521" i="5"/>
  <c r="I149" i="5"/>
  <c r="J307" i="5"/>
  <c r="O171" i="5"/>
  <c r="AK288" i="5"/>
  <c r="AI587" i="5"/>
  <c r="AN332" i="5"/>
  <c r="O137" i="5"/>
  <c r="O183" i="5"/>
  <c r="AQ261" i="5"/>
  <c r="AN272" i="5"/>
  <c r="E91" i="5"/>
  <c r="O522" i="5"/>
  <c r="AK412" i="5"/>
  <c r="AG155" i="5"/>
  <c r="AQ501" i="5"/>
  <c r="AG402" i="5"/>
  <c r="O246" i="5"/>
  <c r="J440" i="5"/>
  <c r="X180" i="5"/>
  <c r="H180" i="5" s="1"/>
  <c r="AI590" i="5"/>
  <c r="AI113" i="5"/>
  <c r="A305" i="5"/>
  <c r="AH608" i="5"/>
  <c r="X400" i="5"/>
  <c r="AG25" i="5"/>
  <c r="G26" i="5"/>
  <c r="E249" i="5"/>
  <c r="AH198" i="5"/>
  <c r="X104" i="5"/>
  <c r="A266" i="5"/>
  <c r="F73" i="5"/>
  <c r="G205" i="5"/>
  <c r="F100" i="5"/>
  <c r="AQ98" i="5"/>
  <c r="AK545" i="5"/>
  <c r="AG100" i="5"/>
  <c r="AI499" i="5"/>
  <c r="A23" i="5"/>
  <c r="J406" i="5"/>
  <c r="E84" i="5"/>
  <c r="I403" i="5"/>
  <c r="F582" i="5"/>
  <c r="G325" i="5"/>
  <c r="E554" i="5"/>
  <c r="AK272" i="5"/>
  <c r="AK582" i="5"/>
  <c r="AG79" i="5"/>
  <c r="I19" i="5"/>
  <c r="AI137" i="5"/>
  <c r="O123" i="5"/>
  <c r="AQ56" i="5"/>
  <c r="AK596" i="5"/>
  <c r="N460" i="5"/>
  <c r="AN593" i="5"/>
  <c r="O368" i="5"/>
  <c r="AI228" i="5"/>
  <c r="AJ103" i="5"/>
  <c r="F593" i="5"/>
  <c r="AQ449" i="5"/>
  <c r="X210" i="5"/>
  <c r="AJ34" i="5"/>
  <c r="AQ431" i="5"/>
  <c r="AK531" i="5"/>
  <c r="F350" i="5"/>
  <c r="G609" i="5"/>
  <c r="I35" i="5"/>
  <c r="I548" i="5"/>
  <c r="X322" i="5"/>
  <c r="H322" i="5" s="1"/>
  <c r="G226" i="5"/>
  <c r="AJ130" i="5"/>
  <c r="X76" i="5"/>
  <c r="AJ93" i="5"/>
  <c r="E222" i="5"/>
  <c r="F137" i="5"/>
  <c r="J547" i="5"/>
  <c r="A564" i="5"/>
  <c r="X434" i="5"/>
  <c r="H434" i="5" s="1"/>
  <c r="F461" i="5"/>
  <c r="AN536" i="5"/>
  <c r="A29" i="5"/>
  <c r="J594" i="5"/>
  <c r="AN166" i="5"/>
  <c r="AQ331" i="5"/>
  <c r="E11" i="5"/>
  <c r="O440" i="5"/>
  <c r="AG498" i="5"/>
  <c r="AJ568" i="5"/>
  <c r="X282" i="5"/>
  <c r="H282" i="5" s="1"/>
  <c r="AH591" i="5"/>
  <c r="X425" i="5"/>
  <c r="H425" i="5" s="1"/>
  <c r="AI116" i="5"/>
  <c r="F583" i="5"/>
  <c r="AN458" i="5"/>
  <c r="G227" i="5"/>
  <c r="N570" i="5"/>
  <c r="G295" i="5"/>
  <c r="X560" i="5"/>
  <c r="A203" i="5"/>
  <c r="X302" i="5"/>
  <c r="H302" i="5" s="1"/>
  <c r="A278" i="5"/>
  <c r="F427" i="5"/>
  <c r="E46" i="5"/>
  <c r="E513" i="5"/>
  <c r="E279" i="5"/>
  <c r="AK203" i="5"/>
  <c r="X288" i="5"/>
  <c r="X466" i="5"/>
  <c r="H466" i="5" s="1"/>
  <c r="G457" i="5"/>
  <c r="G209" i="5"/>
  <c r="AH457" i="5"/>
  <c r="AG517" i="5"/>
  <c r="AH473" i="5"/>
  <c r="AN600" i="5"/>
  <c r="O345" i="5"/>
  <c r="A279" i="5"/>
  <c r="AQ551" i="5"/>
  <c r="A21" i="5"/>
  <c r="O13" i="5"/>
  <c r="I559" i="5"/>
  <c r="I84" i="5"/>
  <c r="AG473" i="5"/>
  <c r="A356" i="5"/>
  <c r="AJ475" i="5"/>
  <c r="AQ366" i="5"/>
  <c r="J535" i="5"/>
  <c r="AG521" i="5"/>
  <c r="F481" i="5"/>
  <c r="G49" i="5"/>
  <c r="AH344" i="5"/>
  <c r="AQ450" i="5"/>
  <c r="A161" i="5"/>
  <c r="AN461" i="5"/>
  <c r="O196" i="5"/>
  <c r="X260" i="5"/>
  <c r="F106" i="5"/>
  <c r="F437" i="5"/>
  <c r="AN127" i="5"/>
  <c r="AK126" i="5"/>
  <c r="AK434" i="5"/>
  <c r="E209" i="5"/>
  <c r="AQ308" i="5"/>
  <c r="E83" i="5"/>
  <c r="I159" i="5"/>
  <c r="I122" i="5"/>
  <c r="AG350" i="5"/>
  <c r="E569" i="5"/>
  <c r="I486" i="5"/>
  <c r="G27" i="5"/>
  <c r="AK31" i="5"/>
  <c r="AN326" i="5"/>
  <c r="AI201" i="5"/>
  <c r="AG258" i="5"/>
  <c r="AN584" i="5"/>
  <c r="A383" i="5"/>
  <c r="A60" i="5"/>
  <c r="J568" i="5"/>
  <c r="X179" i="5"/>
  <c r="H179" i="5" s="1"/>
  <c r="F496" i="5"/>
  <c r="AN378" i="5"/>
  <c r="O211" i="5"/>
  <c r="J309" i="5"/>
  <c r="O413" i="5"/>
  <c r="O605" i="5"/>
  <c r="G217" i="5"/>
  <c r="AG395" i="5"/>
  <c r="AK294" i="5"/>
  <c r="AN452" i="5"/>
  <c r="G438" i="5"/>
  <c r="AH611" i="5"/>
  <c r="E78" i="5"/>
  <c r="AI562" i="5"/>
  <c r="O598" i="5"/>
  <c r="AK397" i="5"/>
  <c r="AG545" i="5"/>
  <c r="N332" i="5"/>
  <c r="AQ58" i="5"/>
  <c r="J236" i="5"/>
  <c r="J280" i="5"/>
  <c r="I126" i="5"/>
  <c r="AI93" i="5"/>
  <c r="F422" i="5"/>
  <c r="AK447" i="5"/>
  <c r="G165" i="5"/>
  <c r="AN594" i="5"/>
  <c r="AG346" i="5"/>
  <c r="I552" i="5"/>
  <c r="I139" i="5"/>
  <c r="F299" i="5"/>
  <c r="I352" i="5"/>
  <c r="AI325" i="5"/>
  <c r="AJ330" i="5"/>
  <c r="J313" i="5"/>
  <c r="AK343" i="5"/>
  <c r="E190" i="5"/>
  <c r="O161" i="5"/>
  <c r="E99" i="5"/>
  <c r="X90" i="5"/>
  <c r="G365" i="5"/>
  <c r="F419" i="5"/>
  <c r="A177" i="5"/>
  <c r="E468" i="5"/>
  <c r="A83" i="5"/>
  <c r="AJ87" i="5"/>
  <c r="AN610" i="5"/>
  <c r="J566" i="5"/>
  <c r="G2" i="5"/>
  <c r="E550" i="5"/>
  <c r="AQ587" i="5"/>
  <c r="AJ586" i="5"/>
  <c r="AQ287" i="5"/>
  <c r="E214" i="5"/>
  <c r="E193" i="5"/>
  <c r="F587" i="5"/>
  <c r="O15" i="5"/>
  <c r="X307" i="5"/>
  <c r="I52" i="5"/>
  <c r="AQ516" i="5"/>
  <c r="J455" i="5"/>
  <c r="G506" i="5"/>
  <c r="X248" i="5"/>
  <c r="H248" i="5" s="1"/>
  <c r="AG261" i="5"/>
  <c r="AJ129" i="5"/>
  <c r="AJ368" i="5"/>
  <c r="AI12" i="5"/>
  <c r="O197" i="5"/>
  <c r="I385" i="5"/>
  <c r="I104" i="5"/>
  <c r="X531" i="5"/>
  <c r="H531" i="5" s="1"/>
  <c r="X436" i="5"/>
  <c r="O584" i="5"/>
  <c r="AG134" i="5"/>
  <c r="AK348" i="5"/>
  <c r="X231" i="5"/>
  <c r="H231" i="5" s="1"/>
  <c r="AN545" i="5"/>
  <c r="AN299" i="5"/>
  <c r="O69" i="5"/>
  <c r="AI206" i="5"/>
  <c r="AH548" i="5"/>
  <c r="A493" i="5"/>
  <c r="F289" i="5"/>
  <c r="AK310" i="5"/>
  <c r="O447" i="5"/>
  <c r="A470" i="5"/>
  <c r="AH467" i="5"/>
  <c r="AN16" i="5"/>
  <c r="X28" i="5"/>
  <c r="H28" i="5" s="1"/>
  <c r="O253" i="5"/>
  <c r="F21" i="5"/>
  <c r="AG592" i="5"/>
  <c r="I255" i="5"/>
  <c r="AJ531" i="5"/>
  <c r="E349" i="5"/>
  <c r="G277" i="5"/>
  <c r="AQ611" i="5"/>
  <c r="AQ257" i="5"/>
  <c r="E88" i="5"/>
  <c r="AH590" i="5"/>
  <c r="F491" i="5"/>
  <c r="AK358" i="5"/>
  <c r="E542" i="5"/>
  <c r="I182" i="5"/>
  <c r="F353" i="5"/>
  <c r="AH133" i="5"/>
  <c r="F203" i="5"/>
  <c r="AK77" i="5"/>
  <c r="AH460" i="5"/>
  <c r="O289" i="5"/>
  <c r="I381" i="5"/>
  <c r="G114" i="5"/>
  <c r="AK602" i="5"/>
  <c r="F358" i="5"/>
  <c r="A176" i="5"/>
  <c r="G460" i="5"/>
  <c r="A606" i="5"/>
  <c r="E338" i="5"/>
  <c r="X108" i="5"/>
  <c r="H108" i="5" s="1"/>
  <c r="AN292" i="5"/>
  <c r="A218" i="5"/>
  <c r="G364" i="5"/>
  <c r="E226" i="5"/>
  <c r="F97" i="5"/>
  <c r="AN202" i="5"/>
  <c r="AK172" i="5"/>
  <c r="O401" i="5"/>
  <c r="A428" i="5"/>
  <c r="AK459" i="5"/>
  <c r="AK586" i="5"/>
  <c r="E481" i="5"/>
  <c r="A183" i="5"/>
  <c r="AN315" i="5"/>
  <c r="G156" i="5"/>
  <c r="F25" i="5"/>
  <c r="F436" i="5"/>
  <c r="O148" i="5"/>
  <c r="J610" i="5"/>
  <c r="AI548" i="5"/>
  <c r="I211" i="5"/>
  <c r="O503" i="5"/>
  <c r="G396" i="5"/>
  <c r="AQ239" i="5"/>
  <c r="O34" i="5"/>
  <c r="AI583" i="5"/>
  <c r="AG577" i="5"/>
  <c r="AH119" i="5"/>
  <c r="O189" i="5"/>
  <c r="A222" i="5"/>
  <c r="G274" i="5"/>
  <c r="AN502" i="5"/>
  <c r="I324" i="5"/>
  <c r="F152" i="5"/>
  <c r="E490" i="5"/>
  <c r="G136" i="5"/>
  <c r="O576" i="5"/>
  <c r="X79" i="5"/>
  <c r="J467" i="5"/>
  <c r="G272" i="5"/>
  <c r="A607" i="5"/>
  <c r="G355" i="5"/>
  <c r="I220" i="5"/>
  <c r="AG421" i="5"/>
  <c r="AK395" i="5"/>
  <c r="AG599" i="5"/>
  <c r="AG94" i="5"/>
  <c r="E561" i="5"/>
  <c r="A422" i="5"/>
  <c r="AI515" i="5"/>
  <c r="A37" i="5"/>
  <c r="AH233" i="5"/>
  <c r="AH493" i="5"/>
  <c r="A462" i="5"/>
  <c r="N103" i="5"/>
  <c r="O400" i="5"/>
  <c r="I119" i="5"/>
  <c r="J505" i="5"/>
  <c r="I501" i="5"/>
  <c r="I92" i="5"/>
  <c r="AH209" i="5"/>
  <c r="AQ505" i="5"/>
  <c r="F183" i="5"/>
  <c r="AJ350" i="5"/>
  <c r="AK29" i="5"/>
  <c r="J394" i="5"/>
  <c r="AQ513" i="5"/>
  <c r="G68" i="5"/>
  <c r="N563" i="5"/>
  <c r="N455" i="5"/>
  <c r="AH500" i="5"/>
  <c r="O405" i="5"/>
  <c r="AK189" i="5"/>
  <c r="AK206" i="5"/>
  <c r="AK116" i="5"/>
  <c r="G495" i="5"/>
  <c r="E473" i="5"/>
  <c r="O334" i="5"/>
  <c r="J293" i="5"/>
  <c r="AQ313" i="5"/>
  <c r="AI33" i="5"/>
  <c r="AN587" i="5"/>
  <c r="F324" i="5"/>
  <c r="I60" i="5"/>
  <c r="A471" i="5"/>
  <c r="F118" i="5"/>
  <c r="X570" i="5"/>
  <c r="H570" i="5" s="1"/>
  <c r="AK89" i="5"/>
  <c r="J549" i="5"/>
  <c r="AI5" i="5"/>
  <c r="J180" i="5"/>
  <c r="J574" i="5"/>
  <c r="J478" i="5"/>
  <c r="O581" i="5"/>
  <c r="AJ469" i="5"/>
  <c r="E306" i="5"/>
  <c r="AQ401" i="5"/>
  <c r="AG191" i="5"/>
  <c r="A118" i="5"/>
  <c r="X226" i="5"/>
  <c r="H226" i="5" s="1"/>
  <c r="AH574" i="5"/>
  <c r="I21" i="5"/>
  <c r="AI591" i="5"/>
  <c r="AI211" i="5"/>
  <c r="AG252" i="5"/>
  <c r="E269" i="5"/>
  <c r="AG89" i="5"/>
  <c r="AG212" i="5"/>
  <c r="AN32" i="5"/>
  <c r="A63" i="5"/>
  <c r="AG335" i="5"/>
  <c r="AG78" i="5"/>
  <c r="AI131" i="5"/>
  <c r="O604" i="5"/>
  <c r="O376" i="5"/>
  <c r="AH35" i="5"/>
  <c r="AQ484" i="5"/>
  <c r="AQ461" i="5"/>
  <c r="X579" i="5"/>
  <c r="F560" i="5"/>
  <c r="E494" i="5"/>
  <c r="AQ526" i="5"/>
  <c r="J488" i="5"/>
  <c r="O423" i="5"/>
  <c r="AN46" i="5"/>
  <c r="AQ134" i="5"/>
  <c r="AK277" i="5"/>
  <c r="AG607" i="5"/>
  <c r="N457" i="5"/>
  <c r="AJ593" i="5"/>
  <c r="X220" i="5"/>
  <c r="H220" i="5" s="1"/>
  <c r="AG239" i="5"/>
  <c r="AK512" i="5"/>
  <c r="A166" i="5"/>
  <c r="A247" i="5"/>
  <c r="A10" i="5"/>
  <c r="F359" i="5"/>
  <c r="AK293" i="5"/>
  <c r="AH316" i="5"/>
  <c r="G256" i="5"/>
  <c r="I210" i="5"/>
  <c r="AJ509" i="5"/>
  <c r="E199" i="5"/>
  <c r="AQ496" i="5"/>
  <c r="J427" i="5"/>
  <c r="E330" i="5"/>
  <c r="G536" i="5"/>
  <c r="F179" i="5"/>
  <c r="AG430" i="5"/>
  <c r="AQ467" i="5"/>
  <c r="AQ415" i="5"/>
  <c r="I309" i="5"/>
  <c r="AJ476" i="5"/>
  <c r="AQ465" i="5"/>
  <c r="A76" i="5"/>
  <c r="F213" i="5"/>
  <c r="F570" i="5"/>
  <c r="E307" i="5"/>
  <c r="A250" i="5"/>
  <c r="F187" i="5"/>
  <c r="AI364" i="5"/>
  <c r="AQ181" i="5"/>
  <c r="E147" i="5"/>
  <c r="O294" i="5"/>
  <c r="F181" i="5"/>
  <c r="AQ170" i="5"/>
  <c r="J591" i="5"/>
  <c r="O572" i="5"/>
  <c r="AJ522" i="5"/>
  <c r="G77" i="5"/>
  <c r="E48" i="5"/>
  <c r="X475" i="5"/>
  <c r="I353" i="5"/>
  <c r="O81" i="5"/>
  <c r="E7" i="3"/>
  <c r="AN561" i="5"/>
  <c r="AI539" i="5"/>
  <c r="X500" i="5"/>
  <c r="H500" i="5" s="1"/>
  <c r="A52" i="5"/>
  <c r="I156" i="5"/>
  <c r="AJ361" i="5"/>
  <c r="AG476" i="5"/>
  <c r="AN122" i="5"/>
  <c r="I113" i="5"/>
  <c r="AK166" i="5"/>
  <c r="AG497" i="5"/>
  <c r="G284" i="5"/>
  <c r="O97" i="5"/>
  <c r="AQ413" i="5"/>
  <c r="AN221" i="5"/>
  <c r="O237" i="5"/>
  <c r="O274" i="5"/>
  <c r="I164" i="5"/>
  <c r="I247" i="5"/>
  <c r="AH31" i="5"/>
  <c r="AQ570" i="5"/>
  <c r="AN400" i="5"/>
  <c r="E119" i="5"/>
  <c r="AK306" i="5"/>
  <c r="AQ318" i="5"/>
  <c r="E57" i="5"/>
  <c r="E104" i="5"/>
  <c r="AQ256" i="5"/>
  <c r="AG515" i="5"/>
  <c r="AQ487" i="5"/>
  <c r="AG3" i="5"/>
  <c r="G524" i="5"/>
  <c r="AJ601" i="5"/>
  <c r="E487" i="5"/>
  <c r="I535" i="5"/>
  <c r="F122" i="5"/>
  <c r="J345" i="5"/>
  <c r="X285" i="5"/>
  <c r="H285" i="5" s="1"/>
  <c r="AH363" i="5"/>
  <c r="F250" i="5"/>
  <c r="AG235" i="5"/>
  <c r="E93" i="5"/>
  <c r="F606" i="5"/>
  <c r="J203" i="5"/>
  <c r="X430" i="5"/>
  <c r="H430" i="5" s="1"/>
  <c r="AH464" i="5"/>
  <c r="F387" i="5"/>
  <c r="I158" i="5"/>
  <c r="F148" i="5"/>
  <c r="I299" i="5"/>
  <c r="AQ455" i="5"/>
  <c r="A483" i="5"/>
  <c r="AI360" i="5"/>
  <c r="AH466" i="5"/>
  <c r="I37" i="5"/>
  <c r="AK73" i="5"/>
  <c r="J248" i="5"/>
  <c r="O133" i="5"/>
  <c r="I558" i="5"/>
  <c r="E270" i="5"/>
  <c r="E470" i="5"/>
  <c r="A605" i="5"/>
  <c r="G291" i="5"/>
  <c r="AG546" i="5"/>
  <c r="A210" i="5"/>
  <c r="E200" i="5"/>
  <c r="AG513" i="5"/>
  <c r="A111" i="5"/>
  <c r="AK590" i="5"/>
  <c r="J193" i="5"/>
  <c r="G412" i="5"/>
  <c r="AG12" i="5"/>
  <c r="I602" i="5"/>
  <c r="AG486" i="5"/>
  <c r="X163" i="5"/>
  <c r="H163" i="5" s="1"/>
  <c r="AG73" i="5"/>
  <c r="O272" i="5"/>
  <c r="G45" i="5"/>
  <c r="F79" i="5"/>
  <c r="F209" i="5"/>
  <c r="O455" i="5"/>
  <c r="AJ466" i="5"/>
  <c r="I603" i="5"/>
  <c r="AQ363" i="5"/>
  <c r="AN319" i="5"/>
  <c r="X540" i="5"/>
  <c r="H540" i="5" s="1"/>
  <c r="E227" i="5"/>
  <c r="AG219" i="5"/>
  <c r="AH85" i="5"/>
  <c r="E14" i="5"/>
  <c r="AG204" i="5"/>
  <c r="AN559" i="5"/>
  <c r="X502" i="5"/>
  <c r="H502" i="5" s="1"/>
  <c r="AI598" i="5"/>
  <c r="J456" i="5"/>
  <c r="O379" i="5"/>
  <c r="O10" i="5"/>
  <c r="G240" i="5"/>
  <c r="I409" i="5"/>
  <c r="G52" i="5"/>
  <c r="G525" i="5"/>
  <c r="J476" i="5"/>
  <c r="AQ538" i="5"/>
  <c r="A298" i="5"/>
  <c r="J519" i="5"/>
  <c r="AK202" i="5"/>
  <c r="J593" i="5"/>
  <c r="I370" i="5"/>
  <c r="AI487" i="5"/>
  <c r="I356" i="5"/>
  <c r="O531" i="5"/>
  <c r="AN45" i="5"/>
  <c r="I308" i="5"/>
  <c r="AQ494" i="5"/>
  <c r="G310" i="5"/>
  <c r="A214" i="5"/>
  <c r="A569" i="5"/>
  <c r="AN80" i="5"/>
  <c r="AG276" i="5"/>
  <c r="AK229" i="5"/>
  <c r="G130" i="5"/>
  <c r="AH196" i="5"/>
  <c r="AK411" i="5"/>
  <c r="AI221" i="5"/>
  <c r="I490" i="5"/>
  <c r="A314" i="5"/>
  <c r="E520" i="5"/>
  <c r="F263" i="5"/>
  <c r="AH463" i="5"/>
  <c r="E587" i="5"/>
  <c r="AI317" i="5"/>
  <c r="AN459" i="5"/>
  <c r="AJ107" i="5"/>
  <c r="AG54" i="5"/>
  <c r="O470" i="5"/>
  <c r="AG175" i="5"/>
  <c r="AK435" i="5"/>
  <c r="AN126" i="5"/>
  <c r="E258" i="5"/>
  <c r="E288" i="5"/>
  <c r="AQ163" i="5"/>
  <c r="AJ354" i="5"/>
  <c r="AQ544" i="5"/>
  <c r="AH223" i="5"/>
  <c r="N223" i="5"/>
  <c r="G514" i="5"/>
  <c r="E460" i="5"/>
  <c r="AQ81" i="5"/>
  <c r="N96" i="5"/>
  <c r="AG566" i="5"/>
  <c r="I344" i="5"/>
  <c r="I482" i="5"/>
  <c r="AQ104" i="5"/>
  <c r="I217" i="5"/>
  <c r="A255" i="5"/>
  <c r="AK483" i="5"/>
  <c r="AQ375" i="5"/>
  <c r="J503" i="5"/>
  <c r="AN469" i="5"/>
  <c r="E512" i="5"/>
  <c r="N203" i="5"/>
  <c r="N97" i="5"/>
  <c r="AJ331" i="5"/>
  <c r="O230" i="5"/>
  <c r="AJ123" i="5"/>
  <c r="I326" i="5"/>
  <c r="AN106" i="5"/>
  <c r="AG66" i="5"/>
  <c r="AG390" i="5"/>
  <c r="AJ41" i="5"/>
  <c r="F505" i="5"/>
  <c r="F193" i="5"/>
  <c r="G210" i="5"/>
  <c r="E502" i="5"/>
  <c r="X308" i="5"/>
  <c r="I372" i="5"/>
  <c r="AG423" i="5"/>
  <c r="E102" i="5"/>
  <c r="AK221" i="5"/>
  <c r="AG573" i="5"/>
  <c r="AG439" i="5"/>
  <c r="A450" i="5"/>
  <c r="AG422" i="5"/>
  <c r="AK463" i="5"/>
  <c r="N35" i="5"/>
  <c r="AI199" i="5"/>
  <c r="X489" i="5"/>
  <c r="I274" i="5"/>
  <c r="E171" i="5"/>
  <c r="N126" i="5"/>
  <c r="A56" i="5"/>
  <c r="X543" i="5"/>
  <c r="G115" i="5"/>
  <c r="F597" i="5"/>
  <c r="AQ175" i="5"/>
  <c r="AJ204" i="5"/>
  <c r="I526" i="5"/>
  <c r="AJ563" i="5"/>
  <c r="AQ348" i="5"/>
  <c r="O577" i="5"/>
  <c r="AG154" i="5"/>
  <c r="O248" i="5"/>
  <c r="F224" i="5"/>
  <c r="AQ173" i="5"/>
  <c r="AH83" i="5"/>
  <c r="G498" i="5"/>
  <c r="AN87" i="5"/>
  <c r="AN125" i="5"/>
  <c r="AN439" i="5"/>
  <c r="N365" i="5"/>
  <c r="AQ37" i="5"/>
  <c r="AJ525" i="5"/>
  <c r="N133" i="5"/>
  <c r="AG496" i="5"/>
  <c r="G103" i="5"/>
  <c r="AN31" i="5"/>
  <c r="AQ77" i="5"/>
  <c r="E323" i="5"/>
  <c r="F545" i="5"/>
  <c r="AG34" i="5"/>
  <c r="AG544" i="5"/>
  <c r="I489" i="5"/>
  <c r="AI496" i="5"/>
  <c r="AG65" i="5"/>
  <c r="F217" i="5"/>
  <c r="G63" i="5"/>
  <c r="F314" i="5"/>
  <c r="I294" i="5"/>
  <c r="AG55" i="5"/>
  <c r="AK138" i="5"/>
  <c r="AK500" i="5"/>
  <c r="I446" i="5"/>
  <c r="AN525" i="5"/>
  <c r="J530" i="5"/>
  <c r="F596" i="5"/>
  <c r="AN30" i="5"/>
  <c r="J327" i="5"/>
  <c r="I267" i="5"/>
  <c r="AG229" i="5"/>
  <c r="G331" i="5"/>
  <c r="AG410" i="5"/>
  <c r="AN442" i="5"/>
  <c r="AI492" i="5"/>
  <c r="AI26" i="5"/>
  <c r="AK366" i="5"/>
  <c r="AN83" i="5"/>
  <c r="F557" i="5"/>
  <c r="J413" i="5"/>
  <c r="AG340" i="5"/>
  <c r="AQ562" i="5"/>
  <c r="AN382" i="5"/>
  <c r="I15" i="5"/>
  <c r="F96" i="5"/>
  <c r="I208" i="5"/>
  <c r="F135" i="5"/>
  <c r="O359" i="5"/>
  <c r="J515" i="5"/>
  <c r="AG574" i="5"/>
  <c r="O111" i="5"/>
  <c r="AN115" i="5"/>
  <c r="F4" i="5"/>
  <c r="A112" i="5"/>
  <c r="G403" i="5"/>
  <c r="AN179" i="5"/>
  <c r="AN485" i="5"/>
  <c r="X67" i="5"/>
  <c r="H67" i="5" s="1"/>
  <c r="AJ605" i="5"/>
  <c r="AN324" i="5"/>
  <c r="G590" i="5"/>
  <c r="AQ408" i="5"/>
  <c r="E499" i="5"/>
  <c r="X116" i="5"/>
  <c r="AI186" i="5"/>
  <c r="AN290" i="5"/>
  <c r="F445" i="5"/>
  <c r="AG109" i="5"/>
  <c r="AQ85" i="5"/>
  <c r="AK305" i="5"/>
  <c r="E38" i="5"/>
  <c r="AK23" i="5"/>
  <c r="AI570" i="5"/>
  <c r="F524" i="5"/>
  <c r="AG171" i="5"/>
  <c r="G545" i="5"/>
  <c r="G265" i="5"/>
  <c r="AK336" i="5"/>
  <c r="AH369" i="5"/>
  <c r="AQ71" i="5"/>
  <c r="O429" i="5"/>
  <c r="AJ482" i="5"/>
  <c r="F117" i="5"/>
  <c r="AK360" i="5"/>
  <c r="G242" i="5"/>
  <c r="N467" i="5"/>
  <c r="AH137" i="5"/>
  <c r="AN470" i="5"/>
  <c r="E390" i="5"/>
  <c r="A530" i="5"/>
  <c r="A89" i="5"/>
  <c r="X250" i="5"/>
  <c r="H250" i="5" s="1"/>
  <c r="F528" i="5"/>
  <c r="O175" i="5"/>
  <c r="AN602" i="5"/>
  <c r="AK421" i="5"/>
  <c r="F131" i="5"/>
  <c r="AK225" i="5"/>
  <c r="A295" i="5"/>
  <c r="AQ460" i="5"/>
  <c r="F126" i="5"/>
  <c r="I523" i="5"/>
  <c r="I542" i="5"/>
  <c r="E272" i="5"/>
  <c r="I45" i="5"/>
  <c r="AJ459" i="5"/>
  <c r="AJ477" i="5"/>
  <c r="AH122" i="5"/>
  <c r="I539" i="5"/>
  <c r="AK192" i="5"/>
  <c r="AI559" i="5"/>
  <c r="F473" i="5"/>
  <c r="E360" i="5"/>
  <c r="I544" i="5"/>
  <c r="G247" i="5"/>
  <c r="F158" i="5"/>
  <c r="AK105" i="5"/>
  <c r="I379" i="5"/>
  <c r="E453" i="5"/>
  <c r="AG218" i="5"/>
  <c r="AI600" i="5"/>
  <c r="F457" i="5"/>
  <c r="AN120" i="5"/>
  <c r="AQ373" i="5"/>
  <c r="AH135" i="5"/>
  <c r="X187" i="5"/>
  <c r="H187" i="5" s="1"/>
  <c r="AK486" i="5"/>
  <c r="X491" i="5"/>
  <c r="H491" i="5" s="1"/>
  <c r="AG418" i="5"/>
  <c r="X581" i="5"/>
  <c r="H581" i="5" s="1"/>
  <c r="AN18" i="5"/>
  <c r="AK169" i="5"/>
  <c r="AG523" i="5"/>
  <c r="O491" i="5"/>
  <c r="E37" i="5"/>
  <c r="AQ543" i="5"/>
  <c r="O442" i="5"/>
  <c r="E26" i="5"/>
  <c r="AG480" i="5"/>
  <c r="X591" i="5"/>
  <c r="H591" i="5" s="1"/>
  <c r="AQ464" i="5"/>
  <c r="O75" i="5"/>
  <c r="G435" i="5"/>
  <c r="E162" i="5"/>
  <c r="AK289" i="5"/>
  <c r="N39" i="5"/>
  <c r="AH356" i="5"/>
  <c r="I588" i="5"/>
  <c r="AG181" i="5"/>
  <c r="AJ452" i="5"/>
  <c r="AK237" i="5"/>
  <c r="X11" i="5"/>
  <c r="H11" i="5" s="1"/>
  <c r="E598" i="5"/>
  <c r="AQ112" i="5"/>
  <c r="J374" i="5"/>
  <c r="O98" i="5"/>
  <c r="AH527" i="5"/>
  <c r="AJ333" i="5"/>
  <c r="N135" i="5"/>
  <c r="I18" i="5"/>
  <c r="X292" i="5"/>
  <c r="X329" i="5"/>
  <c r="H329" i="5" s="1"/>
  <c r="A381" i="5"/>
  <c r="AN258" i="5"/>
  <c r="N364" i="5"/>
  <c r="J360" i="5"/>
  <c r="A8" i="5"/>
  <c r="E527" i="5"/>
  <c r="AQ364" i="5"/>
  <c r="F89" i="5"/>
  <c r="X45" i="5"/>
  <c r="H45" i="5" s="1"/>
  <c r="AJ536" i="5"/>
  <c r="A84" i="5"/>
  <c r="J219" i="5"/>
  <c r="AQ70" i="5"/>
  <c r="X374" i="5"/>
  <c r="H374" i="5" s="1"/>
  <c r="I398" i="5"/>
  <c r="A524" i="5"/>
  <c r="AN352" i="5"/>
  <c r="G493" i="5"/>
  <c r="AQ33" i="5"/>
  <c r="A30" i="5"/>
  <c r="F600" i="5"/>
  <c r="X172" i="5"/>
  <c r="G15" i="5"/>
  <c r="A142" i="5"/>
  <c r="AG604" i="5"/>
  <c r="F95" i="5"/>
  <c r="A554" i="5"/>
  <c r="F510" i="5"/>
  <c r="AQ483" i="5"/>
  <c r="F130" i="5"/>
  <c r="O361" i="5"/>
  <c r="AH7" i="5"/>
  <c r="E432" i="5"/>
  <c r="A582" i="5"/>
  <c r="O224" i="5"/>
  <c r="I545" i="5"/>
  <c r="AH343" i="5"/>
  <c r="AG56" i="5"/>
  <c r="AK528" i="5"/>
  <c r="A20" i="5"/>
  <c r="E505" i="5"/>
  <c r="AK494" i="5"/>
  <c r="AK517" i="5"/>
  <c r="F116" i="5"/>
  <c r="J575" i="5"/>
  <c r="F180" i="5"/>
  <c r="O67" i="5"/>
  <c r="I180" i="5"/>
  <c r="G563" i="5"/>
  <c r="AG387" i="5"/>
  <c r="AN438" i="5"/>
  <c r="G546" i="5"/>
  <c r="F84" i="5"/>
  <c r="AI482" i="5"/>
  <c r="AH581" i="5"/>
  <c r="AK106" i="5"/>
  <c r="AN345" i="5"/>
  <c r="X247" i="5"/>
  <c r="H247" i="5" s="1"/>
  <c r="AN129" i="5"/>
  <c r="AI205" i="5"/>
  <c r="X562" i="5"/>
  <c r="H562" i="5" s="1"/>
  <c r="E262" i="5"/>
  <c r="AK563" i="5"/>
  <c r="AJ581" i="5"/>
  <c r="AJ488" i="5"/>
  <c r="AQ418" i="5"/>
  <c r="AG343" i="5"/>
  <c r="E80" i="5"/>
  <c r="AK252" i="5"/>
  <c r="AN421" i="5"/>
  <c r="AG553" i="5"/>
  <c r="O292" i="5"/>
  <c r="F604" i="5"/>
  <c r="AI231" i="5"/>
  <c r="F451" i="5"/>
  <c r="O398" i="5"/>
  <c r="AN287" i="5"/>
  <c r="F19" i="5"/>
  <c r="AH3" i="5"/>
  <c r="AG230" i="5"/>
  <c r="G338" i="5"/>
  <c r="AK87" i="5"/>
  <c r="J211" i="5"/>
  <c r="X402" i="5"/>
  <c r="H402" i="5" s="1"/>
  <c r="AQ89" i="5"/>
  <c r="G40" i="5"/>
  <c r="A65" i="5"/>
  <c r="AK357" i="5"/>
  <c r="F430" i="5"/>
  <c r="AK146" i="5"/>
  <c r="F564" i="5"/>
  <c r="AJ135" i="5"/>
  <c r="N465" i="5"/>
  <c r="AN420" i="5"/>
  <c r="N548" i="5"/>
  <c r="I143" i="5"/>
  <c r="O18" i="5"/>
  <c r="AQ178" i="5"/>
  <c r="J182" i="5"/>
  <c r="G371" i="5"/>
  <c r="A153" i="5"/>
  <c r="A46" i="5"/>
  <c r="G201" i="5"/>
  <c r="F34" i="5"/>
  <c r="F456" i="5"/>
  <c r="F175" i="5"/>
  <c r="AH472" i="5"/>
  <c r="G10" i="5"/>
  <c r="AQ462" i="5"/>
  <c r="AI369" i="5"/>
  <c r="I16" i="5"/>
  <c r="AI351" i="5"/>
  <c r="AG209" i="5"/>
  <c r="J597" i="5"/>
  <c r="I43" i="5"/>
  <c r="AQ263" i="5"/>
  <c r="AG307" i="5"/>
  <c r="F52" i="5"/>
  <c r="AJ132" i="5"/>
  <c r="AI546" i="5"/>
  <c r="AN57" i="5"/>
  <c r="AQ131" i="5"/>
  <c r="AQ338" i="5"/>
  <c r="X47" i="5"/>
  <c r="H47" i="5" s="1"/>
  <c r="AN585" i="5"/>
  <c r="A543" i="5"/>
  <c r="N106" i="5"/>
  <c r="A494" i="5"/>
  <c r="F275" i="5"/>
  <c r="G263" i="5"/>
  <c r="O486" i="5"/>
  <c r="AK502" i="5"/>
  <c r="AQ566" i="5"/>
  <c r="AH366" i="5"/>
  <c r="AQ608" i="5"/>
  <c r="AK340" i="5"/>
  <c r="J342" i="5"/>
  <c r="AI563" i="5"/>
  <c r="AI500" i="5"/>
  <c r="O479" i="5"/>
  <c r="A228" i="5"/>
  <c r="N481" i="5"/>
  <c r="AK143" i="5"/>
  <c r="E35" i="5"/>
  <c r="I5" i="2"/>
  <c r="AH101" i="5"/>
  <c r="AJ478" i="5"/>
  <c r="AJ603" i="5"/>
  <c r="AQ466" i="5"/>
  <c r="AJ480" i="5"/>
  <c r="G202" i="5"/>
  <c r="AG289" i="5"/>
  <c r="AQ195" i="5"/>
  <c r="N578" i="5"/>
  <c r="E375" i="5"/>
  <c r="J371" i="5"/>
  <c r="F522" i="5"/>
  <c r="AG322" i="5"/>
  <c r="X215" i="5"/>
  <c r="F53" i="5"/>
  <c r="AI353" i="5"/>
  <c r="AQ20" i="5"/>
  <c r="G326" i="5"/>
  <c r="G402" i="5"/>
  <c r="I279" i="5"/>
  <c r="G433" i="5"/>
  <c r="I320" i="5"/>
  <c r="J604" i="5"/>
  <c r="O382" i="5"/>
  <c r="AK65" i="5"/>
  <c r="AG107" i="5"/>
  <c r="F142" i="5"/>
  <c r="G356" i="5"/>
  <c r="I350" i="5"/>
  <c r="J527" i="5"/>
  <c r="AK97" i="5"/>
  <c r="AI597" i="5"/>
  <c r="AG477" i="5"/>
  <c r="AH609" i="5"/>
  <c r="G138" i="5"/>
  <c r="N354" i="5"/>
  <c r="AK577" i="5"/>
  <c r="O166" i="5"/>
  <c r="O388" i="5"/>
  <c r="X345" i="5"/>
  <c r="E559" i="5"/>
  <c r="AQ288" i="5"/>
  <c r="X438" i="5"/>
  <c r="AI321" i="5"/>
  <c r="N188" i="5"/>
  <c r="X549" i="5"/>
  <c r="F523" i="5"/>
  <c r="AQ420" i="5"/>
  <c r="I411" i="5"/>
  <c r="AK539" i="5"/>
  <c r="F93" i="5"/>
  <c r="I83" i="5"/>
  <c r="AQ382" i="5"/>
  <c r="I219" i="5"/>
  <c r="AH486" i="5"/>
  <c r="AN321" i="5"/>
  <c r="AQ397" i="5"/>
  <c r="G599" i="5"/>
  <c r="E485" i="5"/>
  <c r="AN21" i="5"/>
  <c r="X563" i="5"/>
  <c r="E471" i="5"/>
  <c r="O493" i="5"/>
  <c r="AQ55" i="5"/>
  <c r="I91" i="5"/>
  <c r="I610" i="5"/>
  <c r="AK12" i="5"/>
  <c r="E461" i="5"/>
  <c r="E267" i="5"/>
  <c r="I95" i="5"/>
  <c r="AJ16" i="5"/>
  <c r="I506" i="5"/>
  <c r="AG382" i="5"/>
  <c r="AJ505" i="5"/>
  <c r="AQ369" i="5"/>
  <c r="E67" i="5"/>
  <c r="A461" i="5"/>
  <c r="O147" i="5"/>
  <c r="AG184" i="5"/>
  <c r="AI111" i="5"/>
  <c r="N337" i="5"/>
  <c r="AK555" i="5"/>
  <c r="A565" i="5"/>
  <c r="E211" i="5"/>
  <c r="AQ341" i="5"/>
  <c r="J435" i="5"/>
  <c r="AK341" i="5"/>
  <c r="AG493" i="5"/>
  <c r="A49" i="5"/>
  <c r="J596" i="5"/>
  <c r="O323" i="5"/>
  <c r="AK154" i="5"/>
  <c r="A394" i="5"/>
  <c r="J451" i="5"/>
  <c r="AN524" i="5"/>
  <c r="N224" i="5"/>
  <c r="AK5" i="5"/>
  <c r="J334" i="5"/>
  <c r="AK164" i="5"/>
  <c r="A439" i="5"/>
  <c r="O165" i="5"/>
  <c r="O202" i="5"/>
  <c r="AK546" i="5"/>
  <c r="AQ498" i="5"/>
  <c r="E234" i="5"/>
  <c r="E607" i="5"/>
  <c r="O172" i="5"/>
  <c r="AI451" i="5"/>
  <c r="I484" i="5"/>
  <c r="AK375" i="5"/>
  <c r="AK535" i="5"/>
  <c r="A346" i="5"/>
  <c r="X611" i="5"/>
  <c r="H611" i="5" s="1"/>
  <c r="AK543" i="5"/>
  <c r="X42" i="5"/>
  <c r="AJ561" i="5"/>
  <c r="G237" i="5"/>
  <c r="X287" i="5"/>
  <c r="AJ359" i="5"/>
  <c r="F296" i="5"/>
  <c r="AN390" i="5"/>
  <c r="E387" i="5"/>
  <c r="I272" i="5"/>
  <c r="AG362" i="5"/>
  <c r="I76" i="5"/>
  <c r="X233" i="5"/>
  <c r="I441" i="5"/>
  <c r="G88" i="5"/>
  <c r="AQ39" i="5"/>
  <c r="AJ119" i="5"/>
  <c r="AI339" i="5"/>
  <c r="G542" i="5"/>
  <c r="AJ462" i="5"/>
  <c r="AN374" i="5"/>
  <c r="E98" i="5"/>
  <c r="AK476" i="5"/>
  <c r="I72" i="5"/>
  <c r="AK488" i="5"/>
  <c r="G501" i="5"/>
  <c r="F222" i="5"/>
  <c r="F576" i="5"/>
  <c r="AG125" i="5"/>
  <c r="AN510" i="5"/>
  <c r="AH598" i="5"/>
  <c r="AH8" i="5"/>
  <c r="O355" i="5"/>
  <c r="AN112" i="5"/>
  <c r="E210" i="5"/>
  <c r="AG80" i="5"/>
  <c r="G198" i="5"/>
  <c r="AG516" i="5"/>
  <c r="AK414" i="5"/>
  <c r="AK196" i="5"/>
  <c r="F518" i="5"/>
  <c r="G383" i="5"/>
  <c r="O574" i="5"/>
  <c r="J564" i="5"/>
  <c r="AQ396" i="5"/>
  <c r="O84" i="5"/>
  <c r="A51" i="5"/>
  <c r="AJ208" i="5"/>
  <c r="AK148" i="5"/>
  <c r="AG99" i="5"/>
  <c r="X515" i="5"/>
  <c r="AG474" i="5"/>
  <c r="G13" i="5"/>
  <c r="AJ205" i="5"/>
  <c r="AI514" i="5"/>
  <c r="A215" i="5"/>
  <c r="N367" i="5"/>
  <c r="G143" i="5"/>
  <c r="X572" i="5"/>
  <c r="AG530" i="5"/>
  <c r="O380" i="5"/>
  <c r="I361" i="5"/>
  <c r="F354" i="5"/>
  <c r="AN399" i="5"/>
  <c r="J450" i="5"/>
  <c r="AH515" i="5"/>
  <c r="AI341" i="5"/>
  <c r="AK495" i="5"/>
  <c r="A352" i="5"/>
  <c r="O494" i="5"/>
  <c r="E374" i="5"/>
  <c r="X590" i="5"/>
  <c r="H590" i="5" s="1"/>
  <c r="AN176" i="5"/>
  <c r="J538" i="5"/>
  <c r="AK86" i="5"/>
  <c r="O209" i="5"/>
  <c r="AN508" i="5"/>
  <c r="O279" i="5"/>
  <c r="E539" i="5"/>
  <c r="AK208" i="5"/>
  <c r="AK462" i="5"/>
  <c r="AH112" i="5"/>
  <c r="AQ31" i="5"/>
  <c r="E455" i="5"/>
  <c r="O40" i="5"/>
  <c r="AJ102" i="5"/>
  <c r="AJ321" i="5"/>
  <c r="G245" i="5"/>
  <c r="X173" i="5"/>
  <c r="H173" i="5" s="1"/>
  <c r="O427" i="5"/>
  <c r="AH127" i="5"/>
  <c r="F259" i="5"/>
  <c r="AJ320" i="5"/>
  <c r="O599" i="5"/>
  <c r="AQ374" i="5"/>
  <c r="AG357" i="5"/>
  <c r="N110" i="5"/>
  <c r="X277" i="5"/>
  <c r="H277" i="5" s="1"/>
  <c r="E405" i="5"/>
  <c r="E431" i="5"/>
  <c r="AK321" i="5"/>
  <c r="E86" i="5"/>
  <c r="O411" i="5"/>
  <c r="AG459" i="5"/>
  <c r="I275" i="5"/>
  <c r="E378" i="5"/>
  <c r="E380" i="5"/>
  <c r="O582" i="5"/>
  <c r="X392" i="5"/>
  <c r="AN422" i="5"/>
  <c r="O555" i="5"/>
  <c r="AQ372" i="5"/>
  <c r="G361" i="5"/>
  <c r="AI122" i="5"/>
  <c r="O36" i="5"/>
  <c r="A300" i="5"/>
  <c r="AG576" i="5"/>
  <c r="E136" i="5"/>
  <c r="AH605" i="5"/>
  <c r="AQ322" i="5"/>
  <c r="I611" i="5"/>
  <c r="O386" i="5"/>
  <c r="X527" i="5"/>
  <c r="H527" i="5" s="1"/>
  <c r="AK437" i="5"/>
  <c r="E333" i="5"/>
  <c r="AG87" i="5"/>
  <c r="AQ23" i="5"/>
  <c r="F162" i="5"/>
  <c r="X202" i="5"/>
  <c r="H202" i="5" s="1"/>
  <c r="AH576" i="5"/>
  <c r="I537" i="5"/>
  <c r="AQ2" i="5"/>
  <c r="AK391" i="5"/>
  <c r="E281" i="5"/>
  <c r="E236" i="5"/>
  <c r="AN88" i="5"/>
  <c r="AG503" i="5"/>
  <c r="AH100" i="5"/>
  <c r="AI100" i="5"/>
  <c r="G139" i="5"/>
  <c r="E133" i="5"/>
  <c r="J540" i="5"/>
  <c r="AH520" i="5"/>
  <c r="AG494" i="5"/>
  <c r="AK480" i="5"/>
  <c r="AN532" i="5"/>
  <c r="I194" i="5"/>
  <c r="AI478" i="5"/>
  <c r="AQ572" i="5"/>
  <c r="X408" i="5"/>
  <c r="H408" i="5" s="1"/>
  <c r="G166" i="5"/>
  <c r="AI104" i="5"/>
  <c r="J420" i="5"/>
  <c r="X166" i="5"/>
  <c r="H166" i="5" s="1"/>
  <c r="AG492" i="5"/>
  <c r="A544" i="5"/>
  <c r="AK10" i="5"/>
  <c r="O232" i="5"/>
  <c r="AG52" i="5"/>
  <c r="O362" i="5"/>
  <c r="G62" i="5"/>
  <c r="N33" i="5"/>
  <c r="F356" i="5"/>
  <c r="AQ125" i="5"/>
  <c r="I606" i="5"/>
  <c r="AQ232" i="5"/>
  <c r="AQ86" i="5"/>
  <c r="I601" i="5"/>
  <c r="O539" i="5"/>
  <c r="AJ526" i="5"/>
  <c r="X147" i="5"/>
  <c r="H147" i="5" s="1"/>
  <c r="I598" i="5"/>
  <c r="AJ197" i="5"/>
  <c r="G459" i="5"/>
  <c r="G267" i="5"/>
  <c r="A292" i="5"/>
  <c r="G223" i="5"/>
  <c r="F610" i="5"/>
  <c r="AG32" i="5"/>
  <c r="O207" i="5"/>
  <c r="E2" i="5"/>
  <c r="I261" i="5"/>
  <c r="O76" i="5"/>
  <c r="AQ552" i="5"/>
  <c r="A276" i="5"/>
  <c r="X171" i="5"/>
  <c r="O48" i="5"/>
  <c r="A357" i="5"/>
  <c r="I408" i="5"/>
  <c r="AK71" i="5"/>
  <c r="O300" i="5"/>
  <c r="AJ2" i="5"/>
  <c r="O525" i="5"/>
  <c r="AK64" i="5"/>
  <c r="I585" i="5"/>
  <c r="F362" i="5"/>
  <c r="I374" i="5"/>
  <c r="AQ93" i="5"/>
  <c r="AN152" i="5"/>
  <c r="AH567" i="5"/>
  <c r="AN440" i="5"/>
  <c r="AN90" i="5"/>
  <c r="AK20" i="5"/>
  <c r="AG385" i="5"/>
  <c r="J521" i="5"/>
  <c r="G504" i="5"/>
  <c r="G108" i="5"/>
  <c r="A308" i="5"/>
  <c r="AI540" i="5"/>
  <c r="AN218" i="5"/>
  <c r="AQ17" i="5"/>
  <c r="AG358" i="5"/>
  <c r="AN131" i="5"/>
  <c r="AQ429" i="5"/>
  <c r="F23" i="5"/>
  <c r="AJ224" i="5"/>
  <c r="AH320" i="5"/>
  <c r="X375" i="5"/>
  <c r="H375" i="5" s="1"/>
  <c r="F127" i="5"/>
  <c r="F377" i="5"/>
  <c r="A557" i="5"/>
  <c r="AK404" i="5"/>
  <c r="N119" i="5"/>
  <c r="G447" i="5"/>
  <c r="AJ91" i="5"/>
  <c r="AK399" i="5"/>
  <c r="AG293" i="5"/>
  <c r="AK204" i="5"/>
  <c r="AG609" i="5"/>
  <c r="AH221" i="5"/>
  <c r="AQ568" i="5"/>
  <c r="AJ487" i="5"/>
  <c r="A489" i="5"/>
  <c r="I117" i="5"/>
  <c r="AN276" i="5"/>
  <c r="J558" i="5"/>
  <c r="AK610" i="5"/>
  <c r="AJ111" i="5"/>
  <c r="AJ198" i="5"/>
  <c r="AQ225" i="5"/>
  <c r="AQ398" i="5"/>
  <c r="J229" i="5"/>
  <c r="A307" i="5"/>
  <c r="AQ459" i="5"/>
  <c r="E355" i="5"/>
  <c r="F490" i="5"/>
  <c r="G419" i="5"/>
  <c r="G454" i="5"/>
  <c r="AQ445" i="5"/>
  <c r="AN386" i="5"/>
  <c r="N355" i="5"/>
  <c r="I438" i="5"/>
  <c r="AQ400" i="5"/>
  <c r="AN155" i="5"/>
  <c r="AK506" i="5"/>
  <c r="G101" i="5"/>
  <c r="AK578" i="5"/>
  <c r="G189" i="5"/>
  <c r="O586" i="5"/>
  <c r="A258" i="5"/>
  <c r="F320" i="5"/>
  <c r="G161" i="5"/>
  <c r="A223" i="5"/>
  <c r="I599" i="5"/>
  <c r="AK472" i="5"/>
  <c r="AJ360" i="5"/>
  <c r="AG552" i="5"/>
  <c r="I172" i="5"/>
  <c r="AH512" i="5"/>
  <c r="G531" i="5"/>
  <c r="AI217" i="5"/>
  <c r="X367" i="5"/>
  <c r="H367" i="5" s="1"/>
  <c r="AI319" i="5"/>
  <c r="A110" i="5"/>
  <c r="AQ291" i="5"/>
  <c r="G251" i="5"/>
  <c r="AJ12" i="5"/>
  <c r="AG133" i="5"/>
  <c r="A265" i="5"/>
  <c r="AJ587" i="5"/>
  <c r="AQ446" i="5"/>
  <c r="AG465" i="5"/>
  <c r="AK147" i="5"/>
  <c r="AN560" i="5"/>
  <c r="AJ85" i="5"/>
  <c r="AQ243" i="5"/>
  <c r="AI88" i="5"/>
  <c r="E101" i="5"/>
  <c r="AG381" i="5"/>
  <c r="O243" i="5"/>
  <c r="J536" i="5"/>
  <c r="N368" i="5"/>
  <c r="AG373" i="5"/>
  <c r="I421" i="5"/>
  <c r="AN376" i="5"/>
  <c r="AG251" i="5"/>
  <c r="AH582" i="5"/>
  <c r="AH203" i="5"/>
  <c r="AH485" i="5"/>
  <c r="F77" i="5"/>
  <c r="I214" i="5"/>
  <c r="AG27" i="5"/>
  <c r="E406" i="5"/>
  <c r="E408" i="5"/>
  <c r="AI336" i="5"/>
  <c r="G110" i="5"/>
  <c r="N123" i="5"/>
  <c r="F348" i="5"/>
  <c r="AQ13" i="5"/>
  <c r="O73" i="5"/>
  <c r="AJ336" i="5"/>
  <c r="AN232" i="5"/>
  <c r="E228" i="5"/>
  <c r="N553" i="5"/>
  <c r="E465" i="5"/>
  <c r="G603" i="5"/>
  <c r="O451" i="5"/>
  <c r="AG461" i="5"/>
  <c r="J590" i="5"/>
  <c r="AK491" i="5"/>
  <c r="AI574" i="5"/>
  <c r="AQ528" i="5"/>
  <c r="AN119" i="5"/>
  <c r="A390" i="5"/>
  <c r="F589" i="5"/>
  <c r="F345" i="5"/>
  <c r="G518" i="5"/>
  <c r="AQ275" i="5"/>
  <c r="F11" i="5"/>
  <c r="X136" i="5"/>
  <c r="H136" i="5" s="1"/>
  <c r="O329" i="5"/>
  <c r="A359" i="5"/>
  <c r="AQ564" i="5"/>
  <c r="X269" i="5"/>
  <c r="F408" i="5"/>
  <c r="A384" i="5"/>
  <c r="O145" i="5"/>
  <c r="AG228" i="5"/>
  <c r="X523" i="5"/>
  <c r="X169" i="5"/>
  <c r="H169" i="5" s="1"/>
  <c r="X10" i="5"/>
  <c r="H10" i="5" s="1"/>
  <c r="A576" i="5"/>
  <c r="AI107" i="5"/>
  <c r="X456" i="5"/>
  <c r="H456" i="5" s="1"/>
  <c r="AK130" i="5"/>
  <c r="E393" i="5"/>
  <c r="I244" i="5"/>
  <c r="O121" i="5"/>
  <c r="A35" i="5"/>
  <c r="AK137" i="5"/>
  <c r="J367" i="5"/>
  <c r="X536" i="5"/>
  <c r="H536" i="5" s="1"/>
  <c r="I88" i="5"/>
  <c r="AG104" i="5"/>
  <c r="E364" i="5"/>
  <c r="O193" i="5"/>
  <c r="E603" i="5"/>
  <c r="I416" i="5"/>
  <c r="AK92" i="5"/>
  <c r="AJ450" i="5"/>
  <c r="AJ515" i="5"/>
  <c r="AH327" i="5"/>
  <c r="A354" i="5"/>
  <c r="F105" i="5"/>
  <c r="AK287" i="5"/>
  <c r="AK36" i="5"/>
  <c r="AH331" i="5"/>
  <c r="AN135" i="5"/>
  <c r="I367" i="5"/>
  <c r="E110" i="5"/>
  <c r="X608" i="5"/>
  <c r="H608" i="5" s="1"/>
  <c r="X107" i="5"/>
  <c r="AJ346" i="5"/>
  <c r="E75" i="5"/>
  <c r="O178" i="5"/>
  <c r="J537" i="5"/>
  <c r="A290" i="5"/>
  <c r="AN259" i="5"/>
  <c r="AN108" i="5"/>
  <c r="AJ222" i="5"/>
  <c r="I302" i="5"/>
  <c r="I530" i="5"/>
  <c r="AK526" i="5"/>
  <c r="X12" i="5"/>
  <c r="H12" i="5" s="1"/>
  <c r="G543" i="5"/>
  <c r="O107" i="5"/>
  <c r="AH458" i="5"/>
  <c r="X537" i="5"/>
  <c r="H537" i="5" s="1"/>
  <c r="J458" i="5"/>
  <c r="N212" i="5"/>
  <c r="AN530" i="5"/>
  <c r="J469" i="5"/>
  <c r="X445" i="5"/>
  <c r="H445" i="5" s="1"/>
  <c r="E278" i="5"/>
  <c r="I382" i="5"/>
  <c r="I533" i="5"/>
  <c r="E266" i="5"/>
  <c r="G200" i="5"/>
  <c r="O570" i="5"/>
  <c r="O250" i="5"/>
  <c r="A224" i="5"/>
  <c r="E280" i="5"/>
  <c r="N190" i="5"/>
  <c r="N329" i="5"/>
  <c r="J571" i="5"/>
  <c r="AN253" i="5"/>
  <c r="A515" i="5"/>
  <c r="I206" i="5"/>
  <c r="A599" i="5"/>
  <c r="AK496" i="5"/>
  <c r="AN17" i="5"/>
  <c r="N322" i="5"/>
  <c r="A433" i="5"/>
  <c r="O56" i="5"/>
  <c r="J194" i="5"/>
  <c r="AI36" i="5"/>
  <c r="J247" i="5"/>
  <c r="O302" i="5"/>
  <c r="AQ523" i="5"/>
  <c r="AQ410" i="5"/>
  <c r="F254" i="5"/>
  <c r="O141" i="5"/>
  <c r="I399" i="5"/>
  <c r="AG443" i="5"/>
  <c r="O281" i="5"/>
  <c r="AH226" i="5"/>
  <c r="O610" i="5"/>
  <c r="N23" i="5"/>
  <c r="AQ234" i="5"/>
  <c r="AG8" i="5"/>
  <c r="AG571" i="5"/>
  <c r="AG452" i="5"/>
  <c r="F526" i="5"/>
  <c r="AG354" i="5"/>
  <c r="AG42" i="5"/>
  <c r="A90" i="5"/>
  <c r="J482" i="5"/>
  <c r="A572" i="5"/>
  <c r="N225" i="5"/>
  <c r="AJ489" i="5"/>
  <c r="N557" i="5"/>
  <c r="AK141" i="5"/>
  <c r="F272" i="5"/>
  <c r="A117" i="5"/>
  <c r="F525" i="5"/>
  <c r="O578" i="5"/>
  <c r="AQ97" i="5"/>
  <c r="G141" i="5"/>
  <c r="G327" i="5"/>
  <c r="AN14" i="5"/>
  <c r="AN223" i="5"/>
  <c r="F85" i="5"/>
  <c r="AG195" i="5"/>
  <c r="E327" i="5"/>
  <c r="G111" i="5"/>
  <c r="AN366" i="5"/>
  <c r="AG401" i="5"/>
  <c r="E341" i="5"/>
  <c r="AN262" i="5"/>
  <c r="AH550" i="5"/>
  <c r="AK513" i="5"/>
  <c r="AJ589" i="5"/>
  <c r="J206" i="5"/>
  <c r="I389" i="5"/>
  <c r="X519" i="5"/>
  <c r="H519" i="5" s="1"/>
  <c r="X421" i="5"/>
  <c r="H421" i="5" s="1"/>
  <c r="O371" i="5"/>
  <c r="AQ216" i="5"/>
  <c r="E567" i="5"/>
  <c r="I39" i="5"/>
  <c r="AQ610" i="5"/>
  <c r="AH214" i="5"/>
  <c r="X602" i="5"/>
  <c r="H602" i="5" s="1"/>
  <c r="A4" i="5"/>
  <c r="AI118" i="5"/>
  <c r="F539" i="5"/>
  <c r="AN546" i="5"/>
  <c r="AJ31" i="5"/>
  <c r="G444" i="5"/>
  <c r="AH543" i="5"/>
  <c r="AG77" i="5"/>
  <c r="G31" i="5"/>
  <c r="J513" i="5"/>
  <c r="X23" i="5"/>
  <c r="H23" i="5" s="1"/>
  <c r="E532" i="5"/>
  <c r="I9" i="5"/>
  <c r="AG512" i="5"/>
  <c r="G589" i="5"/>
  <c r="I415" i="5"/>
  <c r="G578" i="5"/>
  <c r="O404" i="5"/>
  <c r="AN541" i="5"/>
  <c r="AJ17" i="5"/>
  <c r="J424" i="5"/>
  <c r="A235" i="5"/>
  <c r="AQ339" i="5"/>
  <c r="I12" i="5"/>
  <c r="N571" i="5"/>
  <c r="X416" i="5"/>
  <c r="H416" i="5" s="1"/>
  <c r="A7" i="5"/>
  <c r="AG253" i="5"/>
  <c r="X31" i="5"/>
  <c r="A159" i="5"/>
  <c r="A249" i="5"/>
  <c r="O512" i="5"/>
  <c r="AQ79" i="5"/>
  <c r="AK342" i="5"/>
  <c r="O448" i="5"/>
  <c r="I430" i="5"/>
  <c r="G465" i="5"/>
  <c r="AQ604" i="5"/>
  <c r="AN571" i="5"/>
  <c r="J415" i="5"/>
  <c r="AQ578" i="5"/>
  <c r="E466" i="5"/>
  <c r="E175" i="5"/>
  <c r="AH575" i="5"/>
  <c r="AG549" i="5"/>
  <c r="G144" i="5"/>
  <c r="AK13" i="5"/>
  <c r="AN124" i="5"/>
  <c r="AJ317" i="5"/>
  <c r="AK226" i="5"/>
  <c r="N111" i="5"/>
  <c r="E257" i="5"/>
  <c r="AH589" i="5"/>
  <c r="O268" i="5"/>
  <c r="O173" i="5"/>
  <c r="X504" i="5"/>
  <c r="X340" i="5"/>
  <c r="H340" i="5" s="1"/>
  <c r="E186" i="5"/>
  <c r="AH29" i="5"/>
  <c r="E123" i="5"/>
  <c r="I363" i="5"/>
  <c r="I282" i="5"/>
  <c r="A328" i="5"/>
  <c r="N580" i="5"/>
  <c r="AQ248" i="5"/>
  <c r="G448" i="5"/>
  <c r="A7" i="3"/>
  <c r="N41" i="5"/>
  <c r="F157" i="5"/>
  <c r="AJ481" i="5"/>
  <c r="AK177" i="5"/>
  <c r="O426" i="5"/>
  <c r="AJ556" i="5"/>
  <c r="AN493" i="5"/>
  <c r="E412" i="5"/>
  <c r="E483" i="5"/>
  <c r="AQ440" i="5"/>
  <c r="F150" i="5"/>
  <c r="E456" i="5"/>
  <c r="J459" i="5"/>
  <c r="E548" i="5"/>
  <c r="AN233" i="5"/>
  <c r="X304" i="5"/>
  <c r="H304" i="5" s="1"/>
  <c r="E428" i="5"/>
  <c r="J265" i="5"/>
  <c r="I522" i="5"/>
  <c r="A392" i="5"/>
  <c r="E24" i="5"/>
  <c r="I284" i="5"/>
  <c r="AK250" i="5"/>
  <c r="AG433" i="5"/>
  <c r="E197" i="5"/>
  <c r="AJ535" i="5"/>
  <c r="A57" i="5"/>
  <c r="AK372" i="5"/>
  <c r="F414" i="5"/>
  <c r="AQ354" i="5"/>
  <c r="J390" i="5"/>
  <c r="I101" i="5"/>
  <c r="X431" i="5"/>
  <c r="AI467" i="5"/>
  <c r="AG156" i="5"/>
  <c r="AG527" i="5"/>
  <c r="AN548" i="5"/>
  <c r="X551" i="5"/>
  <c r="H551" i="5" s="1"/>
  <c r="X18" i="5"/>
  <c r="H18" i="5" s="1"/>
  <c r="G490" i="5"/>
  <c r="E348" i="5"/>
  <c r="X547" i="5"/>
  <c r="H547" i="5" s="1"/>
  <c r="AG585" i="5"/>
  <c r="E126" i="5"/>
  <c r="AN257" i="5"/>
  <c r="AN456" i="5"/>
  <c r="X363" i="5"/>
  <c r="H363" i="5" s="1"/>
  <c r="E312" i="5"/>
  <c r="I54" i="5"/>
  <c r="AQ495" i="5"/>
  <c r="AJ499" i="5"/>
  <c r="A528" i="5"/>
  <c r="E2" i="3"/>
  <c r="I402" i="5"/>
  <c r="A577" i="5"/>
  <c r="O80" i="5"/>
  <c r="G255" i="5"/>
  <c r="O151" i="5"/>
  <c r="X484" i="5"/>
  <c r="F326" i="5"/>
  <c r="AG311" i="5"/>
  <c r="A403" i="5"/>
  <c r="AH189" i="5"/>
  <c r="E582" i="5"/>
  <c r="E552" i="5"/>
  <c r="E454" i="5"/>
  <c r="AQ270" i="5"/>
  <c r="J553" i="5"/>
  <c r="AJ483" i="5"/>
  <c r="AG442" i="5"/>
  <c r="G553" i="5"/>
  <c r="G540" i="5"/>
  <c r="F28" i="5"/>
  <c r="AI30" i="5"/>
  <c r="AQ67" i="5"/>
  <c r="X109" i="5"/>
  <c r="AI532" i="5"/>
  <c r="O547" i="5"/>
  <c r="O265" i="5"/>
  <c r="F61" i="5"/>
  <c r="G375" i="5"/>
  <c r="O24" i="5"/>
  <c r="O156" i="5"/>
  <c r="X341" i="5"/>
  <c r="H341" i="5" s="1"/>
  <c r="AH501" i="5"/>
  <c r="AQ184" i="5"/>
  <c r="X294" i="5"/>
  <c r="H294" i="5" s="1"/>
  <c r="O8" i="5"/>
  <c r="E570" i="5"/>
  <c r="AJ211" i="5"/>
  <c r="AK338" i="5"/>
  <c r="AG221" i="5"/>
  <c r="F86" i="5"/>
  <c r="E444" i="5"/>
  <c r="A216" i="5"/>
  <c r="I120" i="5"/>
  <c r="AH180" i="5"/>
  <c r="AQ185" i="5"/>
  <c r="E42" i="5"/>
  <c r="AJ3" i="5"/>
  <c r="A96" i="5"/>
  <c r="AK511" i="5"/>
  <c r="E325" i="5"/>
  <c r="I473" i="5"/>
  <c r="E478" i="5"/>
  <c r="F511" i="5"/>
  <c r="A5" i="5"/>
  <c r="J611" i="5"/>
  <c r="F228" i="5"/>
  <c r="AQ337" i="5"/>
  <c r="AJ537" i="5"/>
  <c r="E419" i="5"/>
  <c r="O231" i="5"/>
  <c r="AN281" i="5"/>
  <c r="AK544" i="5"/>
  <c r="E245" i="5"/>
  <c r="O569" i="5"/>
  <c r="AK292" i="5"/>
  <c r="A260" i="5"/>
  <c r="AQ567" i="5"/>
  <c r="AN50" i="5"/>
  <c r="J585" i="5"/>
  <c r="F39" i="5"/>
  <c r="AG353" i="5"/>
  <c r="AI512" i="5"/>
  <c r="AH516" i="5"/>
  <c r="X526" i="5"/>
  <c r="H526" i="5" s="1"/>
  <c r="F81" i="5"/>
  <c r="J507" i="5"/>
  <c r="J531" i="5"/>
  <c r="I24" i="5"/>
  <c r="AG360" i="5"/>
  <c r="AN526" i="5"/>
  <c r="I442" i="5"/>
  <c r="AK63" i="5"/>
  <c r="O17" i="5"/>
  <c r="AQ321" i="5"/>
  <c r="O278" i="5"/>
  <c r="G149" i="5"/>
  <c r="E578" i="5"/>
  <c r="AG207" i="5"/>
  <c r="X13" i="5"/>
  <c r="H13" i="5" s="1"/>
  <c r="AH92" i="5"/>
  <c r="AJ517" i="5"/>
  <c r="O90" i="5"/>
  <c r="AK550" i="5"/>
  <c r="AG14" i="5"/>
  <c r="AH229" i="5"/>
  <c r="X123" i="5"/>
  <c r="AK468" i="5"/>
  <c r="N11" i="5"/>
  <c r="X317" i="5"/>
  <c r="H317" i="5" s="1"/>
  <c r="AN28" i="5"/>
  <c r="AN504" i="5"/>
  <c r="N459" i="5"/>
  <c r="AK454" i="5"/>
  <c r="AN229" i="5"/>
  <c r="E174" i="5"/>
  <c r="G6" i="5"/>
  <c r="E130" i="5"/>
  <c r="N218" i="5"/>
  <c r="F170" i="5"/>
  <c r="AG450" i="5"/>
  <c r="AN363" i="5"/>
  <c r="AJ22" i="5"/>
  <c r="I79" i="5"/>
  <c r="AG524" i="5"/>
  <c r="AH476" i="5"/>
  <c r="E519" i="5"/>
  <c r="X370" i="5"/>
  <c r="AN471" i="5"/>
  <c r="A66" i="5"/>
  <c r="A309" i="5"/>
  <c r="N564" i="5"/>
  <c r="G534" i="5"/>
  <c r="O284" i="5"/>
  <c r="A475" i="5"/>
  <c r="AI608" i="5"/>
  <c r="AQ159" i="5"/>
  <c r="F220" i="5"/>
  <c r="N348" i="5"/>
  <c r="X44" i="5"/>
  <c r="H44" i="5" s="1"/>
  <c r="A116" i="5"/>
  <c r="J178" i="5"/>
  <c r="AQ138" i="5"/>
  <c r="F46" i="5"/>
  <c r="AN161" i="5"/>
  <c r="F532" i="5"/>
  <c r="G390" i="5"/>
  <c r="E107" i="5"/>
  <c r="X193" i="5"/>
  <c r="H193" i="5" s="1"/>
  <c r="AN603" i="5"/>
  <c r="G437" i="5"/>
  <c r="AK334" i="5"/>
  <c r="N130" i="5"/>
  <c r="AJ467" i="5"/>
  <c r="AH557" i="5"/>
  <c r="J355" i="5"/>
  <c r="J523" i="5"/>
  <c r="AJ131" i="5"/>
  <c r="G597" i="5"/>
  <c r="AI115" i="5"/>
  <c r="AG312" i="5"/>
  <c r="N462" i="5"/>
  <c r="F35" i="5"/>
  <c r="A238" i="5"/>
  <c r="A107" i="5"/>
  <c r="AI507" i="5"/>
  <c r="AQ289" i="5"/>
  <c r="O155" i="5"/>
  <c r="AQ361" i="5"/>
  <c r="I48" i="5"/>
  <c r="AK583" i="5"/>
  <c r="AI596" i="5"/>
  <c r="X396" i="5"/>
  <c r="H396" i="5" s="1"/>
  <c r="E601" i="5"/>
  <c r="AH207" i="5"/>
  <c r="AN171" i="5"/>
  <c r="X265" i="5"/>
  <c r="H265" i="5" s="1"/>
  <c r="X393" i="5"/>
  <c r="H393" i="5" s="1"/>
  <c r="I605" i="5"/>
  <c r="O316" i="5"/>
  <c r="AN313" i="5"/>
  <c r="J196" i="5"/>
  <c r="N30" i="5"/>
  <c r="A254" i="5"/>
  <c r="AH9" i="5"/>
  <c r="E509" i="5"/>
  <c r="I107" i="5"/>
  <c r="E142" i="5"/>
  <c r="X41" i="5"/>
  <c r="AH607" i="5"/>
  <c r="X8" i="5"/>
  <c r="H8" i="5" s="1"/>
  <c r="A400" i="5"/>
  <c r="I212" i="5"/>
  <c r="G381" i="5"/>
  <c r="AN553" i="5"/>
  <c r="I449" i="5"/>
  <c r="E50" i="5"/>
  <c r="AI318" i="5"/>
  <c r="X415" i="5"/>
  <c r="E27" i="5"/>
  <c r="F374" i="5"/>
  <c r="AH471" i="5"/>
  <c r="AI554" i="5"/>
  <c r="AN331" i="5"/>
  <c r="AQ236" i="5"/>
  <c r="AI27" i="5"/>
  <c r="I531" i="5"/>
  <c r="J370" i="5"/>
  <c r="N19" i="5"/>
  <c r="AN19" i="5"/>
  <c r="AK489" i="5"/>
  <c r="A510" i="5"/>
  <c r="E418" i="5"/>
  <c r="G294" i="5"/>
  <c r="F292" i="5"/>
  <c r="AI89" i="5"/>
  <c r="A175" i="5"/>
  <c r="X229" i="5"/>
  <c r="E125" i="5"/>
  <c r="J321" i="5"/>
  <c r="F48" i="5"/>
  <c r="X463" i="5"/>
  <c r="E182" i="5"/>
  <c r="AG484" i="5"/>
  <c r="AQ132" i="5"/>
  <c r="AI544" i="5"/>
  <c r="O473" i="5"/>
  <c r="E371" i="5"/>
  <c r="G510" i="5"/>
  <c r="G430" i="5"/>
  <c r="AG159" i="5"/>
  <c r="AH182" i="5"/>
  <c r="AK119" i="5"/>
  <c r="AN305" i="5"/>
  <c r="X26" i="5"/>
  <c r="H26" i="5" s="1"/>
  <c r="AN474" i="5"/>
  <c r="AN564" i="5"/>
  <c r="O119" i="5"/>
  <c r="A588" i="5"/>
  <c r="AK317" i="5"/>
  <c r="AG393" i="5"/>
  <c r="X133" i="5"/>
  <c r="H133" i="5" s="1"/>
  <c r="E148" i="5"/>
  <c r="A113" i="5"/>
  <c r="E61" i="5"/>
  <c r="O501" i="5"/>
  <c r="AG583" i="5"/>
  <c r="AH342" i="5"/>
  <c r="A188" i="5"/>
  <c r="X437" i="5"/>
  <c r="H437" i="5" s="1"/>
  <c r="X58" i="5"/>
  <c r="G298" i="5"/>
  <c r="AK265" i="5"/>
  <c r="E446" i="5"/>
  <c r="AN433" i="5"/>
  <c r="O346" i="5"/>
  <c r="F192" i="5"/>
  <c r="X399" i="5"/>
  <c r="H399" i="5" s="1"/>
  <c r="AQ279" i="5"/>
  <c r="AN100" i="5"/>
  <c r="AJ591" i="5"/>
  <c r="F104" i="5"/>
  <c r="N124" i="5"/>
  <c r="A123" i="5"/>
  <c r="E164" i="5"/>
  <c r="E81" i="5"/>
  <c r="G569" i="5"/>
  <c r="G561" i="5"/>
  <c r="AI337" i="5"/>
  <c r="AN148" i="5"/>
  <c r="E414" i="5"/>
  <c r="I516" i="5"/>
  <c r="O384" i="5"/>
  <c r="O28" i="5"/>
  <c r="F109" i="5"/>
  <c r="AK429" i="5"/>
  <c r="X280" i="5"/>
  <c r="H280" i="5" s="1"/>
  <c r="AG206" i="5"/>
  <c r="G80" i="5"/>
  <c r="AQ102" i="5"/>
  <c r="I68" i="5"/>
  <c r="AI535" i="5"/>
  <c r="AN472" i="5"/>
  <c r="G188" i="5"/>
  <c r="AN263" i="5"/>
  <c r="X509" i="5"/>
  <c r="H509" i="5" s="1"/>
  <c r="O85" i="5"/>
  <c r="AH502" i="5"/>
  <c r="X373" i="5"/>
  <c r="H373" i="5" s="1"/>
  <c r="AQ507" i="5"/>
  <c r="AJ557" i="5"/>
  <c r="O565" i="5"/>
  <c r="AQ116" i="5"/>
  <c r="J380" i="5"/>
  <c r="E305" i="5"/>
  <c r="X490" i="5"/>
  <c r="X36" i="5"/>
  <c r="X580" i="5"/>
  <c r="AG397" i="5"/>
  <c r="F364" i="5"/>
  <c r="E476" i="5"/>
  <c r="O108" i="5"/>
  <c r="X33" i="5"/>
  <c r="H33" i="5" s="1"/>
  <c r="AG281" i="5"/>
  <c r="N363" i="5"/>
  <c r="I496" i="5"/>
  <c r="AJ83" i="5"/>
  <c r="I595" i="5"/>
  <c r="F221" i="5"/>
  <c r="AG166" i="5"/>
  <c r="I2" i="5"/>
  <c r="AN361" i="5"/>
  <c r="AK611" i="5"/>
  <c r="E79" i="5"/>
  <c r="G512" i="5"/>
  <c r="F552" i="5"/>
  <c r="AG314" i="5"/>
  <c r="E205" i="5"/>
  <c r="I20" i="5"/>
  <c r="E32" i="5"/>
  <c r="AN178" i="5"/>
  <c r="AJ524" i="5"/>
  <c r="AJ98" i="5"/>
  <c r="F562" i="5"/>
  <c r="F211" i="5"/>
  <c r="AN569" i="5"/>
  <c r="N452" i="5"/>
  <c r="E92" i="5"/>
  <c r="F466" i="5"/>
  <c r="X376" i="5"/>
  <c r="I560" i="5"/>
  <c r="G125" i="5"/>
  <c r="X597" i="5"/>
  <c r="AQ99" i="5"/>
  <c r="O446" i="5"/>
  <c r="AK604" i="5"/>
  <c r="O32" i="5"/>
  <c r="AK533" i="5"/>
  <c r="AQ29" i="5"/>
  <c r="X217" i="5"/>
  <c r="H217" i="5" s="1"/>
  <c r="X384" i="5"/>
  <c r="H384" i="5" s="1"/>
  <c r="J198" i="5"/>
  <c r="AN467" i="5"/>
  <c r="F13" i="5"/>
  <c r="X483" i="5"/>
  <c r="H483" i="5" s="1"/>
  <c r="O143" i="5"/>
  <c r="A610" i="5"/>
  <c r="AH610" i="5"/>
  <c r="J557" i="5"/>
  <c r="F313" i="5"/>
  <c r="A31" i="5"/>
  <c r="X609" i="5"/>
  <c r="H609" i="5" s="1"/>
  <c r="X152" i="5"/>
  <c r="H152" i="5" s="1"/>
  <c r="E449" i="5"/>
  <c r="N98" i="5"/>
  <c r="F590" i="5"/>
  <c r="J436" i="5"/>
  <c r="AH330" i="5"/>
  <c r="A423" i="5"/>
  <c r="J592" i="5"/>
  <c r="E588" i="5"/>
  <c r="G305" i="5"/>
  <c r="G608" i="5"/>
  <c r="O537" i="5"/>
  <c r="X73" i="5"/>
  <c r="F271" i="5"/>
  <c r="E132" i="5"/>
  <c r="AN293" i="5"/>
  <c r="X569" i="5"/>
  <c r="H569" i="5" s="1"/>
  <c r="AJ36" i="5"/>
  <c r="E535" i="5"/>
  <c r="X516" i="5"/>
  <c r="H516" i="5" s="1"/>
  <c r="AK446" i="5"/>
  <c r="AN325" i="5"/>
  <c r="AK312" i="5"/>
  <c r="A397" i="5"/>
  <c r="AQ476" i="5"/>
  <c r="A257" i="5"/>
  <c r="A272" i="5"/>
  <c r="AH579" i="5"/>
  <c r="AJ88" i="5"/>
  <c r="AN140" i="5"/>
  <c r="J402" i="5"/>
  <c r="AQ264" i="5"/>
  <c r="O164" i="5"/>
  <c r="O307" i="5"/>
  <c r="AN113" i="5"/>
  <c r="E146" i="5"/>
  <c r="AK562" i="5"/>
  <c r="AI593" i="5"/>
  <c r="AJ114" i="5"/>
  <c r="E8" i="5"/>
  <c r="E357" i="5"/>
  <c r="AN509" i="5"/>
  <c r="AK330" i="5"/>
  <c r="E219" i="5"/>
  <c r="AG438" i="5"/>
  <c r="A508" i="5"/>
  <c r="I80" i="5"/>
  <c r="I547" i="5"/>
  <c r="AI603" i="5"/>
  <c r="AQ441" i="5"/>
  <c r="G128" i="5"/>
  <c r="N477" i="5"/>
  <c r="J586" i="5"/>
  <c r="E284" i="5"/>
  <c r="A542" i="5"/>
  <c r="F56" i="5"/>
  <c r="X266" i="5"/>
  <c r="H266" i="5" s="1"/>
  <c r="E303" i="5"/>
  <c r="AI576" i="5"/>
  <c r="G328" i="5"/>
  <c r="O406" i="5"/>
  <c r="N91" i="5"/>
  <c r="AI470" i="5"/>
  <c r="A457" i="5"/>
  <c r="F57" i="5"/>
  <c r="F411" i="5"/>
  <c r="AQ203" i="5"/>
  <c r="AJ495" i="5"/>
  <c r="AK44" i="5"/>
  <c r="AH359" i="5"/>
  <c r="O554" i="5"/>
  <c r="O353" i="5"/>
  <c r="J242" i="5"/>
  <c r="F492" i="5"/>
  <c r="AQ63" i="5"/>
  <c r="F120" i="5"/>
  <c r="J373" i="5"/>
  <c r="AK558" i="5"/>
  <c r="A358" i="5"/>
  <c r="X85" i="5"/>
  <c r="H85" i="5" s="1"/>
  <c r="X295" i="5"/>
  <c r="H295" i="5" s="1"/>
  <c r="A431" i="5"/>
  <c r="O374" i="5"/>
  <c r="G535" i="5"/>
  <c r="AG500" i="5"/>
  <c r="X216" i="5"/>
  <c r="H216" i="5" s="1"/>
  <c r="AG174" i="5"/>
  <c r="F12" i="5"/>
  <c r="O74" i="5"/>
  <c r="AG591" i="5"/>
  <c r="AJ457" i="5"/>
  <c r="A93" i="5"/>
  <c r="A200" i="5"/>
  <c r="AJ233" i="5"/>
  <c r="AK529" i="5"/>
  <c r="AJ547" i="5"/>
  <c r="G380" i="5"/>
  <c r="E117" i="5"/>
  <c r="AJ494" i="5"/>
  <c r="AJ199" i="5"/>
  <c r="O469" i="5"/>
  <c r="AK163" i="5"/>
  <c r="F37" i="5"/>
  <c r="X473" i="5"/>
  <c r="H473" i="5" s="1"/>
  <c r="G123" i="5"/>
  <c r="O310" i="5"/>
  <c r="G120" i="5"/>
  <c r="AN42" i="5"/>
  <c r="X443" i="5"/>
  <c r="AN596" i="5"/>
  <c r="A443" i="5"/>
  <c r="G243" i="5"/>
  <c r="A511" i="5"/>
  <c r="AG301" i="5"/>
  <c r="O331" i="5"/>
  <c r="A436" i="5"/>
  <c r="E576" i="5"/>
  <c r="A172" i="5"/>
  <c r="F502" i="5"/>
  <c r="O354" i="5"/>
  <c r="AG96" i="5"/>
  <c r="AI555" i="5"/>
  <c r="F18" i="5"/>
  <c r="O53" i="5"/>
  <c r="E13" i="5"/>
  <c r="A79" i="5"/>
  <c r="AK167" i="5"/>
  <c r="X394" i="5"/>
  <c r="H394" i="5" s="1"/>
  <c r="G175" i="5"/>
  <c r="AK300" i="5"/>
  <c r="G91" i="5"/>
  <c r="G266" i="5"/>
  <c r="N556" i="5"/>
  <c r="X60" i="5"/>
  <c r="H60" i="5" s="1"/>
  <c r="J216" i="5"/>
  <c r="A9" i="5"/>
  <c r="X19" i="5"/>
  <c r="H19" i="5" s="1"/>
  <c r="AN599" i="5"/>
  <c r="I574" i="5"/>
  <c r="AG103" i="5"/>
  <c r="J470" i="5"/>
  <c r="AN228" i="5"/>
  <c r="I30" i="5"/>
  <c r="I388" i="5"/>
  <c r="I354" i="5"/>
  <c r="AQ419" i="5"/>
  <c r="J477" i="5"/>
  <c r="AK439" i="5"/>
  <c r="E339" i="5"/>
  <c r="AH204" i="5"/>
  <c r="AK142" i="5"/>
  <c r="AG245" i="5"/>
  <c r="AN535" i="5"/>
  <c r="AQ285" i="5"/>
  <c r="I124" i="5"/>
  <c r="AQ458" i="5"/>
  <c r="E17" i="5"/>
  <c r="F143" i="5"/>
  <c r="I468" i="5"/>
  <c r="J583" i="5"/>
  <c r="A580" i="5"/>
  <c r="I258" i="5"/>
  <c r="F514" i="5"/>
  <c r="J405" i="5"/>
  <c r="AQ255" i="5"/>
  <c r="AQ260" i="5"/>
  <c r="AK55" i="5"/>
  <c r="X326" i="5"/>
  <c r="H326" i="5" s="1"/>
  <c r="G249" i="5"/>
  <c r="A370" i="5"/>
  <c r="E65" i="5"/>
  <c r="AN567" i="5"/>
  <c r="AI455" i="5"/>
  <c r="AK299" i="5"/>
  <c r="AJ82" i="5"/>
  <c r="I541" i="5"/>
  <c r="AK80" i="5"/>
  <c r="AG408" i="5"/>
  <c r="O367" i="5"/>
  <c r="A385" i="5"/>
  <c r="AN250" i="5"/>
  <c r="AQ480" i="5"/>
  <c r="AH367" i="5"/>
  <c r="A100" i="5"/>
  <c r="E89" i="5"/>
  <c r="I368" i="5"/>
  <c r="J510" i="5"/>
  <c r="AQ541" i="5"/>
  <c r="AG185" i="5"/>
  <c r="AN56" i="5"/>
  <c r="AG217" i="5"/>
  <c r="AK41" i="5"/>
  <c r="I109" i="5"/>
  <c r="AN466" i="5"/>
  <c r="AN500" i="5"/>
  <c r="X333" i="5"/>
  <c r="H333" i="5" s="1"/>
  <c r="X70" i="5"/>
  <c r="H70" i="5" s="1"/>
  <c r="AG567" i="5"/>
  <c r="G301" i="5"/>
  <c r="X606" i="5"/>
  <c r="H606" i="5" s="1"/>
  <c r="A269" i="5"/>
  <c r="E318" i="5"/>
  <c r="AH5" i="5"/>
  <c r="AJ25" i="5"/>
  <c r="O263" i="5"/>
  <c r="AK370" i="5"/>
  <c r="AG308" i="5"/>
  <c r="E159" i="5"/>
  <c r="AK492" i="5"/>
  <c r="X306" i="5"/>
  <c r="H306" i="5" s="1"/>
  <c r="AI22" i="5"/>
  <c r="G87" i="5"/>
  <c r="AI226" i="5"/>
  <c r="F375" i="5"/>
  <c r="AJ468" i="5"/>
  <c r="F565" i="5"/>
  <c r="AN380" i="5"/>
  <c r="AH475" i="5"/>
  <c r="AN369" i="5"/>
  <c r="X177" i="5"/>
  <c r="H177" i="5" s="1"/>
  <c r="A406" i="5"/>
  <c r="J318" i="5"/>
  <c r="J607" i="5"/>
  <c r="G407" i="5"/>
  <c r="X327" i="5"/>
  <c r="H327" i="5" s="1"/>
  <c r="AG467" i="5"/>
  <c r="AK121" i="5"/>
  <c r="AG595" i="5"/>
  <c r="F584" i="5"/>
  <c r="A319" i="5"/>
  <c r="A138" i="5"/>
  <c r="A148" i="5"/>
  <c r="J287" i="5"/>
  <c r="X481" i="5"/>
  <c r="H481" i="5" s="1"/>
  <c r="A344" i="5"/>
  <c r="AJ32" i="5"/>
  <c r="AN151" i="5"/>
  <c r="A484" i="5"/>
  <c r="G341" i="5"/>
  <c r="AQ574" i="5"/>
  <c r="AN170" i="5"/>
  <c r="G456" i="5"/>
  <c r="O293" i="5"/>
  <c r="X480" i="5"/>
  <c r="H480" i="5" s="1"/>
  <c r="I572" i="5"/>
  <c r="AI572" i="5"/>
  <c r="O431" i="5"/>
  <c r="E224" i="5"/>
  <c r="AK319" i="5"/>
  <c r="J569" i="5"/>
  <c r="AQ12" i="5"/>
  <c r="AJ611" i="5"/>
  <c r="J285" i="5"/>
  <c r="AJ528" i="5"/>
  <c r="AK227" i="5"/>
  <c r="X212" i="5"/>
  <c r="H212" i="5" s="1"/>
  <c r="O259" i="5"/>
  <c r="AK332" i="5"/>
  <c r="N197" i="5"/>
  <c r="I64" i="5"/>
  <c r="A270" i="5"/>
  <c r="O475" i="5"/>
  <c r="AQ577" i="5"/>
  <c r="O530" i="5"/>
  <c r="N362" i="5"/>
  <c r="AQ95" i="5"/>
  <c r="AH568" i="5"/>
  <c r="AH210" i="5"/>
  <c r="A287" i="5"/>
  <c r="AH597" i="5"/>
  <c r="O240" i="5"/>
  <c r="I609" i="5"/>
  <c r="AQ53" i="5"/>
  <c r="N24" i="5"/>
  <c r="A171" i="5"/>
  <c r="A38" i="5"/>
  <c r="O383" i="5"/>
  <c r="AJ512" i="5"/>
  <c r="I465" i="5"/>
  <c r="AK385" i="5"/>
  <c r="X498" i="5"/>
  <c r="AK573" i="5"/>
  <c r="AG563" i="5"/>
  <c r="N558" i="5"/>
  <c r="AG462" i="5"/>
  <c r="N325" i="5"/>
  <c r="AN118" i="5"/>
  <c r="AN396" i="5"/>
  <c r="A597" i="5"/>
  <c r="AJ473" i="5"/>
  <c r="AG464" i="5"/>
  <c r="N28" i="5"/>
  <c r="X21" i="5"/>
  <c r="H21" i="5" s="1"/>
  <c r="AQ10" i="5"/>
  <c r="I349" i="5"/>
  <c r="X95" i="5"/>
  <c r="H95" i="5" s="1"/>
  <c r="X610" i="5"/>
  <c r="H610" i="5" s="1"/>
  <c r="AN576" i="5"/>
  <c r="AN244" i="5"/>
  <c r="AN448" i="5"/>
  <c r="AN537" i="5"/>
  <c r="G552" i="5"/>
  <c r="AG483" i="5"/>
  <c r="J391" i="5"/>
  <c r="F420" i="5"/>
  <c r="AI484" i="5"/>
  <c r="F334" i="5"/>
  <c r="O424" i="5"/>
  <c r="X554" i="5"/>
  <c r="H554" i="5" s="1"/>
  <c r="X184" i="5"/>
  <c r="H184" i="5" s="1"/>
  <c r="AN167" i="5"/>
  <c r="O299" i="5"/>
  <c r="AN98" i="5"/>
  <c r="AQ49" i="5"/>
  <c r="AI506" i="5"/>
  <c r="X533" i="5"/>
  <c r="H533" i="5" s="1"/>
  <c r="O233" i="5"/>
  <c r="O185" i="5"/>
  <c r="AG254" i="5"/>
  <c r="AJ122" i="5"/>
  <c r="AQ127" i="5"/>
  <c r="F208" i="5"/>
  <c r="X505" i="5"/>
  <c r="H505" i="5" s="1"/>
  <c r="AK516" i="5"/>
  <c r="AQ474" i="5"/>
  <c r="I136" i="5"/>
  <c r="AN150" i="5"/>
  <c r="O89" i="5"/>
  <c r="X271" i="5"/>
  <c r="H271" i="5" s="1"/>
  <c r="I386" i="5"/>
  <c r="AG332" i="5"/>
  <c r="D2" i="3"/>
  <c r="AH362" i="5"/>
  <c r="AN365" i="5"/>
  <c r="AH495" i="5"/>
  <c r="I305" i="5"/>
  <c r="G160" i="5"/>
  <c r="AN377" i="5"/>
  <c r="E544" i="5"/>
  <c r="AK194" i="5"/>
  <c r="J192" i="5"/>
  <c r="AK518" i="5"/>
  <c r="AN529" i="5"/>
  <c r="AQ118" i="5"/>
  <c r="G179" i="5"/>
  <c r="F464" i="5"/>
  <c r="F542" i="5"/>
  <c r="J397" i="5"/>
  <c r="G376" i="5"/>
  <c r="E225" i="5"/>
  <c r="E299" i="5"/>
  <c r="N347" i="5"/>
  <c r="AH208" i="5"/>
  <c r="AJ210" i="5"/>
  <c r="AG202" i="5"/>
  <c r="AJ529" i="5"/>
  <c r="F561" i="5"/>
  <c r="F571" i="5"/>
  <c r="I98" i="5"/>
  <c r="N214" i="5"/>
  <c r="J270" i="5"/>
  <c r="AN501" i="5"/>
  <c r="I94" i="5"/>
  <c r="G7" i="5"/>
  <c r="X449" i="5"/>
  <c r="H449" i="5" s="1"/>
  <c r="X22" i="5"/>
  <c r="H22" i="5" s="1"/>
  <c r="AQ124" i="5"/>
  <c r="A506" i="5"/>
  <c r="AJ209" i="5"/>
  <c r="I451" i="5"/>
  <c r="AQ113" i="5"/>
  <c r="AJ576" i="5"/>
  <c r="AH450" i="5"/>
  <c r="AK382" i="5"/>
  <c r="AH488" i="5"/>
  <c r="AK239" i="5"/>
  <c r="AG324" i="5"/>
  <c r="A97" i="5"/>
  <c r="X191" i="5"/>
  <c r="H191" i="5" s="1"/>
  <c r="J609" i="5"/>
  <c r="F577" i="5"/>
  <c r="A168" i="5"/>
  <c r="I63" i="5"/>
  <c r="G516" i="5"/>
  <c r="A600" i="5"/>
  <c r="AQ82" i="5"/>
  <c r="I34" i="5"/>
  <c r="O63" i="5"/>
  <c r="AN242" i="5"/>
  <c r="AK238" i="5"/>
  <c r="AH4" i="5"/>
  <c r="AJ574" i="5"/>
  <c r="AJ104" i="5"/>
  <c r="AI180" i="5"/>
  <c r="A14" i="5"/>
  <c r="AN212" i="5"/>
  <c r="I469" i="5"/>
  <c r="AJ231" i="5"/>
  <c r="I586" i="5"/>
  <c r="AK286" i="5"/>
  <c r="AJ541" i="5"/>
  <c r="AJ218" i="5"/>
  <c r="AJ597" i="5"/>
  <c r="I573" i="5"/>
  <c r="F184" i="5"/>
  <c r="G360" i="5"/>
  <c r="AG162" i="5"/>
  <c r="F529" i="5"/>
  <c r="X37" i="5"/>
  <c r="H37" i="5" s="1"/>
  <c r="I6" i="5"/>
  <c r="J580" i="5"/>
  <c r="AK298" i="5"/>
  <c r="AI459" i="5"/>
  <c r="E246" i="5"/>
  <c r="J479" i="5"/>
  <c r="AJ580" i="5"/>
  <c r="AJ569" i="5"/>
  <c r="O50" i="5"/>
  <c r="AG269" i="5"/>
  <c r="J363" i="5"/>
  <c r="A575" i="5"/>
  <c r="AJ29" i="5"/>
  <c r="X113" i="5"/>
  <c r="H113" i="5" s="1"/>
  <c r="AN285" i="5"/>
  <c r="F3" i="5"/>
  <c r="J379" i="5"/>
  <c r="J529" i="5"/>
  <c r="AN575" i="5"/>
  <c r="AN488" i="5"/>
  <c r="G306" i="5"/>
  <c r="AQ533" i="5"/>
  <c r="AI178" i="5"/>
  <c r="O72" i="5"/>
  <c r="J284" i="5"/>
  <c r="AH347" i="5"/>
  <c r="E231" i="5"/>
  <c r="AK8" i="5"/>
  <c r="O70" i="5"/>
  <c r="AG153" i="5"/>
  <c r="AQ282" i="5"/>
  <c r="AJ338" i="5"/>
  <c r="A86" i="5"/>
  <c r="AN323" i="5"/>
  <c r="AG309" i="5"/>
  <c r="AN273" i="5"/>
  <c r="AG242" i="5"/>
  <c r="N15" i="5"/>
  <c r="N219" i="5"/>
  <c r="A233" i="5"/>
  <c r="G521" i="5"/>
  <c r="AJ206" i="5"/>
  <c r="AJ484" i="5"/>
  <c r="J565" i="5"/>
  <c r="E64" i="5"/>
  <c r="AN379" i="5"/>
  <c r="O535" i="5"/>
  <c r="AK393" i="5"/>
  <c r="AQ554" i="5"/>
  <c r="AK58" i="5"/>
  <c r="AH95" i="5"/>
  <c r="O483" i="5"/>
  <c r="AG141" i="5"/>
  <c r="E525" i="5"/>
  <c r="X7" i="5"/>
  <c r="H7" i="5" s="1"/>
  <c r="AQ597" i="5"/>
  <c r="AJ460" i="5"/>
  <c r="A365" i="5"/>
  <c r="AG337" i="5"/>
  <c r="O585" i="5"/>
  <c r="AN164" i="5"/>
  <c r="AG81" i="5"/>
  <c r="AN43" i="5"/>
  <c r="X388" i="5"/>
  <c r="I424" i="5"/>
  <c r="AI494" i="5"/>
  <c r="AI573" i="5"/>
  <c r="A144" i="5"/>
  <c r="AN37" i="5"/>
  <c r="E369" i="5"/>
  <c r="A288" i="5"/>
  <c r="A549" i="5"/>
  <c r="AG63" i="5"/>
  <c r="X410" i="5"/>
  <c r="H410" i="5" s="1"/>
  <c r="I360" i="5"/>
  <c r="AQ247" i="5"/>
  <c r="G90" i="5"/>
  <c r="F129" i="5"/>
  <c r="J444" i="5"/>
  <c r="AK603" i="5"/>
  <c r="O88" i="5"/>
  <c r="F433" i="5"/>
  <c r="F304" i="5"/>
  <c r="AJ342" i="5"/>
  <c r="I571" i="5"/>
  <c r="G453" i="5"/>
  <c r="AG341" i="5"/>
  <c r="AI103" i="5"/>
  <c r="AH487" i="5"/>
  <c r="AN499" i="5"/>
  <c r="AK326" i="5"/>
  <c r="AH556" i="5"/>
  <c r="AI498" i="5"/>
  <c r="AH564" i="5"/>
  <c r="O551" i="5"/>
  <c r="N233" i="5"/>
  <c r="AH111" i="5"/>
  <c r="AJ479" i="5"/>
  <c r="I575" i="5"/>
  <c r="AQ122" i="5"/>
  <c r="A496" i="5"/>
  <c r="N466" i="5"/>
  <c r="F156" i="5"/>
  <c r="X118" i="5"/>
  <c r="H118" i="5" s="1"/>
  <c r="AG399" i="5"/>
  <c r="X156" i="5"/>
  <c r="H156" i="5" s="1"/>
  <c r="X550" i="5"/>
  <c r="H550" i="5" s="1"/>
  <c r="AQ160" i="5"/>
  <c r="AH87" i="5"/>
  <c r="AJ578" i="5"/>
  <c r="AG328" i="5"/>
  <c r="J573" i="5"/>
  <c r="AI529" i="5"/>
  <c r="E33" i="5"/>
  <c r="AQ75" i="5"/>
  <c r="A77" i="5"/>
  <c r="AQ156" i="5"/>
  <c r="AJ215" i="5"/>
  <c r="A463" i="5"/>
  <c r="J352" i="5"/>
  <c r="AK257" i="5"/>
  <c r="AJ357" i="5"/>
  <c r="AK93" i="5"/>
  <c r="A504" i="5"/>
  <c r="AQ223" i="5"/>
  <c r="AK264" i="5"/>
  <c r="E475" i="5"/>
  <c r="E10" i="5"/>
  <c r="X477" i="5"/>
  <c r="H477" i="5" s="1"/>
  <c r="O282" i="5"/>
  <c r="A264" i="5"/>
  <c r="F551" i="5"/>
  <c r="G222" i="5"/>
  <c r="G595" i="5"/>
  <c r="AN236" i="5"/>
  <c r="AJ508" i="5"/>
  <c r="AN347" i="5"/>
  <c r="X571" i="5"/>
  <c r="H571" i="5" s="1"/>
  <c r="X5" i="5"/>
  <c r="H5" i="5" s="1"/>
  <c r="G467" i="5"/>
  <c r="I234" i="5"/>
  <c r="AI505" i="5"/>
  <c r="X397" i="5"/>
  <c r="H397" i="5" s="1"/>
  <c r="G541" i="5"/>
  <c r="I329" i="5"/>
  <c r="G567" i="5"/>
  <c r="AJ86" i="5"/>
  <c r="AQ299" i="5"/>
  <c r="AN531" i="5"/>
  <c r="O91" i="5"/>
  <c r="E53" i="5"/>
  <c r="AG445" i="5"/>
  <c r="AQ137" i="5"/>
  <c r="AQ479" i="5"/>
  <c r="I285" i="5"/>
  <c r="AN137" i="5"/>
  <c r="J577" i="5"/>
  <c r="J220" i="5"/>
  <c r="F563" i="5"/>
  <c r="AJ607" i="5"/>
  <c r="AQ323" i="5"/>
  <c r="AI323" i="5"/>
  <c r="I454" i="5"/>
  <c r="AI2" i="5"/>
  <c r="G133" i="5"/>
  <c r="AK440" i="5"/>
  <c r="AQ470" i="5"/>
  <c r="A465" i="5"/>
  <c r="O43" i="5"/>
  <c r="AK155" i="5"/>
  <c r="AH213" i="5"/>
  <c r="A182" i="5"/>
  <c r="F540" i="5"/>
  <c r="G17" i="5"/>
  <c r="G233" i="5"/>
  <c r="I306" i="5"/>
  <c r="G401" i="5"/>
  <c r="AG463" i="5"/>
  <c r="AI528" i="5"/>
  <c r="F144" i="5"/>
  <c r="O600" i="5"/>
  <c r="AQ598" i="5"/>
  <c r="I481" i="5"/>
  <c r="AQ215" i="5"/>
  <c r="AG383" i="5"/>
  <c r="AK559" i="5"/>
  <c r="AK430" i="5"/>
  <c r="J316" i="5"/>
  <c r="AK79" i="5"/>
  <c r="O199" i="5"/>
  <c r="E604" i="5"/>
  <c r="O392" i="5"/>
  <c r="AH507" i="5"/>
  <c r="A472" i="5"/>
  <c r="X53" i="5"/>
  <c r="H53" i="5" s="1"/>
  <c r="X357" i="5"/>
  <c r="H357" i="5" s="1"/>
  <c r="G556" i="5"/>
  <c r="G228" i="5"/>
  <c r="AN104" i="5"/>
  <c r="N196" i="5"/>
  <c r="E452" i="5"/>
  <c r="G353" i="5"/>
  <c r="AH20" i="5"/>
  <c r="AI558" i="5"/>
  <c r="F484" i="5"/>
  <c r="F504" i="5"/>
  <c r="AQ240" i="5"/>
  <c r="AG334" i="5"/>
  <c r="J361" i="5"/>
  <c r="O587" i="5"/>
  <c r="AN251" i="5"/>
  <c r="AG525" i="5"/>
  <c r="AH506" i="5"/>
  <c r="A520" i="5"/>
  <c r="J389" i="5"/>
  <c r="E433" i="5"/>
  <c r="AI18" i="5"/>
  <c r="F286" i="5"/>
  <c r="A2" i="5"/>
  <c r="AN523" i="5"/>
  <c r="X469" i="5"/>
  <c r="AJ364" i="5"/>
  <c r="AI578" i="5"/>
  <c r="AJ546" i="5"/>
  <c r="O478" i="5"/>
  <c r="J328" i="5"/>
  <c r="AJ539" i="5"/>
  <c r="AQ606" i="5"/>
  <c r="AQ155" i="5"/>
  <c r="AH26" i="5"/>
  <c r="G417" i="5"/>
  <c r="AK187" i="5"/>
  <c r="AK362" i="5"/>
  <c r="F339" i="5"/>
  <c r="J262" i="5"/>
  <c r="F210" i="5"/>
  <c r="F108" i="5"/>
  <c r="A579" i="5"/>
  <c r="X168" i="5"/>
  <c r="H168" i="5" s="1"/>
  <c r="AN65" i="5"/>
  <c r="AK156" i="5"/>
  <c r="X440" i="5"/>
  <c r="H440" i="5" s="1"/>
  <c r="A368" i="5"/>
  <c r="J499" i="5"/>
  <c r="AN55" i="5"/>
  <c r="AQ28" i="5"/>
  <c r="AN462" i="5"/>
  <c r="AH357" i="5"/>
  <c r="X276" i="5"/>
  <c r="H276" i="5" s="1"/>
  <c r="E140" i="5"/>
  <c r="X577" i="5"/>
  <c r="H577" i="5" s="1"/>
  <c r="AH517" i="5"/>
  <c r="E533" i="5"/>
  <c r="A468" i="5"/>
  <c r="G462" i="5"/>
  <c r="AI516" i="5"/>
  <c r="X338" i="5"/>
  <c r="O560" i="5"/>
  <c r="AI86" i="5"/>
  <c r="X311" i="5"/>
  <c r="H311" i="5" s="1"/>
  <c r="AK407" i="5"/>
  <c r="F538" i="5"/>
  <c r="E580" i="5"/>
  <c r="G146" i="5"/>
  <c r="F229" i="5"/>
  <c r="AK355" i="5"/>
  <c r="I557" i="5"/>
  <c r="AQ535" i="5"/>
  <c r="J439" i="5"/>
  <c r="I521" i="5"/>
  <c r="AG415" i="5"/>
  <c r="O319" i="5"/>
  <c r="J453" i="5"/>
  <c r="A455" i="5"/>
  <c r="J514" i="5"/>
  <c r="AG342" i="5"/>
  <c r="AK303" i="5"/>
  <c r="AN432" i="5"/>
  <c r="AK179" i="5"/>
  <c r="AH540" i="5"/>
  <c r="X100" i="5"/>
  <c r="H100" i="5" s="1"/>
  <c r="A345" i="5"/>
  <c r="G24" i="5"/>
  <c r="AQ463" i="5"/>
  <c r="G116" i="5"/>
  <c r="A388" i="5"/>
  <c r="A316" i="5"/>
  <c r="AQ508" i="5"/>
  <c r="A303" i="5"/>
  <c r="I151" i="5"/>
  <c r="AI185" i="5"/>
  <c r="N479" i="5"/>
  <c r="AK367" i="5"/>
  <c r="X48" i="5"/>
  <c r="H48" i="5" s="1"/>
  <c r="F546" i="5"/>
  <c r="AN35" i="5"/>
  <c r="E158" i="5"/>
  <c r="A98" i="5"/>
  <c r="AG569" i="5"/>
  <c r="A259" i="5"/>
  <c r="AN373" i="5"/>
  <c r="X471" i="5"/>
  <c r="H471" i="5" s="1"/>
  <c r="AQ444" i="5"/>
  <c r="O257" i="5"/>
  <c r="X586" i="5"/>
  <c r="H586" i="5" s="1"/>
  <c r="AG106" i="5"/>
  <c r="AG292" i="5"/>
  <c r="E577" i="5"/>
  <c r="AQ208" i="5"/>
  <c r="X270" i="5"/>
  <c r="H270" i="5" s="1"/>
  <c r="E113" i="5"/>
  <c r="E514" i="5"/>
  <c r="AQ607" i="5"/>
  <c r="N350" i="5"/>
  <c r="J319" i="5"/>
  <c r="AN511" i="5"/>
  <c r="I125" i="5"/>
  <c r="I429" i="5"/>
  <c r="AJ340" i="5"/>
  <c r="E506" i="5"/>
  <c r="E560" i="5"/>
  <c r="E386" i="5"/>
  <c r="AG510" i="5"/>
  <c r="AQ520" i="5"/>
  <c r="AH220" i="5"/>
  <c r="AK432" i="5"/>
  <c r="AN329" i="5"/>
  <c r="X381" i="5"/>
  <c r="H381" i="5" s="1"/>
  <c r="E185" i="5"/>
  <c r="AN6" i="5"/>
  <c r="AG282" i="5"/>
  <c r="F569" i="5"/>
  <c r="G549" i="5"/>
  <c r="I168" i="5"/>
  <c r="J326" i="5"/>
  <c r="A3" i="3"/>
  <c r="G20" i="5"/>
  <c r="A207" i="5"/>
  <c r="AG428" i="5"/>
  <c r="E511" i="5"/>
  <c r="E204" i="5"/>
  <c r="F198" i="5"/>
  <c r="A92" i="5"/>
  <c r="G102" i="5"/>
  <c r="A261" i="5"/>
  <c r="I78" i="5"/>
  <c r="AQ561" i="5"/>
  <c r="AI541" i="5"/>
  <c r="I167" i="5"/>
  <c r="AK184" i="5"/>
  <c r="O217" i="5"/>
  <c r="O31" i="5"/>
  <c r="J369" i="5"/>
  <c r="N18" i="5"/>
  <c r="O181" i="5"/>
  <c r="AG374" i="5"/>
  <c r="AK245" i="5"/>
  <c r="O521" i="5"/>
  <c r="O592" i="5"/>
  <c r="G538" i="5"/>
  <c r="E250" i="5"/>
  <c r="AH552" i="5"/>
  <c r="X310" i="5"/>
  <c r="AN189" i="5"/>
  <c r="A36" i="5"/>
  <c r="X576" i="5"/>
  <c r="H576" i="5" s="1"/>
  <c r="AQ316" i="5"/>
  <c r="G367" i="5"/>
  <c r="AK532" i="5"/>
  <c r="AG345" i="5"/>
  <c r="E545" i="5"/>
  <c r="A415" i="5"/>
  <c r="E448" i="5"/>
  <c r="X485" i="5"/>
  <c r="H485" i="5" s="1"/>
  <c r="E72" i="5"/>
  <c r="N95" i="5"/>
  <c r="AH97" i="5"/>
  <c r="I184" i="5"/>
  <c r="E9" i="5"/>
  <c r="AH462" i="5"/>
  <c r="AJ566" i="5"/>
  <c r="A523" i="5"/>
  <c r="A242" i="5"/>
  <c r="AJ451" i="5"/>
  <c r="AJ571" i="5"/>
  <c r="O251" i="5"/>
  <c r="AJ178" i="5"/>
  <c r="G443" i="5"/>
  <c r="AI21" i="5"/>
  <c r="E526" i="5"/>
  <c r="E571" i="5"/>
  <c r="AH106" i="5"/>
  <c r="AQ187" i="5"/>
  <c r="G581" i="5"/>
  <c r="H498" i="5" l="1"/>
  <c r="H361" i="5"/>
  <c r="H490" i="5"/>
  <c r="H104" i="5"/>
  <c r="H267" i="5"/>
  <c r="H469" i="5"/>
  <c r="H563" i="5"/>
  <c r="H178" i="5"/>
  <c r="H567" i="5"/>
  <c r="H73" i="5"/>
  <c r="H41" i="5"/>
  <c r="H139" i="5"/>
  <c r="H538" i="5"/>
  <c r="H82" i="5"/>
  <c r="H391" i="5"/>
  <c r="H42" i="5"/>
  <c r="H438" i="5"/>
  <c r="H560" i="5"/>
  <c r="H119" i="5"/>
  <c r="H58" i="5"/>
  <c r="H125" i="5"/>
  <c r="H164" i="5"/>
  <c r="H418" i="5"/>
  <c r="H34" i="5"/>
  <c r="H324" i="5"/>
  <c r="H595" i="5"/>
  <c r="H334" i="5"/>
  <c r="H310" i="5"/>
  <c r="H338" i="5"/>
  <c r="H376" i="5"/>
  <c r="H229" i="5"/>
  <c r="H109" i="5"/>
  <c r="H143" i="5"/>
  <c r="H495" i="5"/>
  <c r="H256" i="5"/>
  <c r="H388" i="5"/>
  <c r="H36" i="5"/>
  <c r="H484" i="5"/>
  <c r="H345" i="5"/>
  <c r="H489" i="5"/>
  <c r="H260" i="5"/>
  <c r="H56" i="5"/>
  <c r="H506" i="5"/>
  <c r="H557" i="5"/>
  <c r="H544" i="5"/>
  <c r="H257" i="5"/>
  <c r="H192" i="5"/>
  <c r="H356" i="5"/>
  <c r="H16" i="5"/>
  <c r="H524" i="5"/>
  <c r="H522" i="5"/>
  <c r="H542" i="5"/>
  <c r="H364" i="5"/>
  <c r="H199" i="5"/>
  <c r="H101" i="5"/>
  <c r="H316" i="5"/>
  <c r="H244" i="5"/>
  <c r="H448" i="5"/>
  <c r="H249" i="5"/>
  <c r="H2" i="5"/>
  <c r="H162" i="5"/>
  <c r="H407" i="5"/>
  <c r="H39" i="5"/>
  <c r="H20" i="5"/>
  <c r="H296" i="5"/>
  <c r="H474" i="5"/>
  <c r="H145" i="5"/>
  <c r="H300" i="5"/>
  <c r="H362" i="5"/>
  <c r="H86" i="5"/>
  <c r="H141" i="5"/>
  <c r="H315" i="5"/>
  <c r="H318" i="5"/>
  <c r="H301" i="5"/>
  <c r="H102" i="5"/>
  <c r="H370" i="5"/>
  <c r="H31" i="5"/>
  <c r="H269" i="5"/>
  <c r="H436" i="5"/>
  <c r="H90" i="5"/>
  <c r="H223" i="5"/>
  <c r="H573" i="5"/>
  <c r="H472" i="5"/>
  <c r="H63" i="5"/>
  <c r="H49" i="5"/>
  <c r="H176" i="5"/>
  <c r="H325" i="5"/>
  <c r="H228" i="5"/>
  <c r="H242" i="5"/>
  <c r="H303" i="5"/>
  <c r="H120" i="5"/>
  <c r="H61" i="5"/>
  <c r="H201" i="5"/>
  <c r="H254" i="5"/>
  <c r="H112" i="5"/>
  <c r="H468" i="5"/>
  <c r="H246" i="5"/>
  <c r="H15" i="5"/>
  <c r="H566" i="5"/>
  <c r="H40" i="5"/>
  <c r="H52" i="5"/>
  <c r="H346" i="5"/>
  <c r="H97" i="5"/>
  <c r="H274" i="5"/>
  <c r="H46" i="5"/>
  <c r="H160" i="5"/>
  <c r="H532" i="5"/>
  <c r="H454" i="5"/>
  <c r="H493" i="5"/>
  <c r="H406" i="5"/>
  <c r="H35" i="5"/>
  <c r="H65" i="5"/>
  <c r="H546" i="5"/>
  <c r="H309" i="5"/>
  <c r="H62" i="5"/>
  <c r="H93" i="5"/>
  <c r="H25" i="5"/>
  <c r="H77" i="5"/>
  <c r="H541" i="5"/>
  <c r="H255" i="5"/>
  <c r="H450" i="5"/>
  <c r="H601" i="5"/>
  <c r="H278" i="5"/>
  <c r="H386" i="5"/>
  <c r="H378" i="5"/>
  <c r="H415" i="5"/>
  <c r="H431" i="5"/>
  <c r="H392" i="5"/>
  <c r="H233" i="5"/>
  <c r="H287" i="5"/>
  <c r="H549" i="5"/>
  <c r="H215" i="5"/>
  <c r="H292" i="5"/>
  <c r="H210" i="5"/>
  <c r="H452" i="5"/>
  <c r="H582" i="5"/>
  <c r="H263" i="5"/>
  <c r="H299" i="5"/>
  <c r="H206" i="5"/>
  <c r="H539" i="5"/>
  <c r="H494" i="5"/>
  <c r="H32" i="5"/>
  <c r="H447" i="5"/>
  <c r="H390" i="5"/>
  <c r="H389" i="5"/>
  <c r="H344" i="5"/>
  <c r="H194" i="5"/>
  <c r="H17" i="5"/>
  <c r="H487" i="5"/>
  <c r="H75" i="5"/>
  <c r="H69" i="5"/>
  <c r="H535" i="5"/>
  <c r="H398" i="5"/>
  <c r="H336" i="5"/>
  <c r="H224" i="5"/>
  <c r="H492" i="5"/>
  <c r="H218" i="5"/>
  <c r="H55" i="5"/>
  <c r="H441" i="5"/>
  <c r="H89" i="5"/>
  <c r="H575" i="5"/>
  <c r="H463" i="5"/>
  <c r="H107" i="5"/>
  <c r="H172" i="5"/>
  <c r="H116" i="5"/>
  <c r="H543" i="5"/>
  <c r="H579" i="5"/>
  <c r="H555" i="5"/>
  <c r="H153" i="5"/>
  <c r="H368" i="5"/>
  <c r="H592" i="5"/>
  <c r="H96" i="5"/>
  <c r="H29" i="5"/>
  <c r="H150" i="5"/>
  <c r="H470" i="5"/>
  <c r="H243" i="5"/>
  <c r="H599" i="5"/>
  <c r="H510" i="5"/>
  <c r="H453" i="5"/>
  <c r="H188" i="5"/>
  <c r="H84" i="5"/>
  <c r="H499" i="5"/>
  <c r="H57" i="5"/>
  <c r="H584" i="5"/>
  <c r="H182" i="5"/>
  <c r="H355" i="5"/>
  <c r="H142" i="5"/>
  <c r="H157" i="5"/>
  <c r="H124" i="5"/>
  <c r="H208" i="5"/>
  <c r="H161" i="5"/>
  <c r="H283" i="5"/>
  <c r="H443" i="5"/>
  <c r="H597" i="5"/>
  <c r="H523" i="5"/>
  <c r="H572" i="5"/>
  <c r="H515" i="5"/>
  <c r="H308" i="5"/>
  <c r="H79" i="5"/>
  <c r="H288" i="5"/>
  <c r="H359" i="5"/>
  <c r="H458" i="5"/>
  <c r="H264" i="5"/>
  <c r="H225" i="5"/>
  <c r="H383" i="5"/>
  <c r="H196" i="5"/>
  <c r="H358" i="5"/>
  <c r="H80" i="5"/>
  <c r="H14" i="5"/>
  <c r="H462" i="5"/>
  <c r="H230" i="5"/>
  <c r="H54" i="5"/>
  <c r="H198" i="5"/>
  <c r="H512" i="5"/>
  <c r="H401" i="5"/>
  <c r="H114" i="5"/>
  <c r="H279" i="5"/>
  <c r="C3" i="2"/>
  <c r="B3" i="2"/>
  <c r="D3" i="2"/>
  <c r="H183" i="5"/>
  <c r="H232" i="5"/>
  <c r="H422" i="5"/>
  <c r="H561" i="5"/>
  <c r="H68" i="5"/>
  <c r="H488" i="5"/>
  <c r="H290" i="5"/>
  <c r="H293" i="5"/>
  <c r="H170" i="5"/>
  <c r="H66" i="5"/>
  <c r="H352" i="5"/>
  <c r="H131" i="5"/>
  <c r="H497" i="5"/>
  <c r="H459" i="5"/>
  <c r="H607" i="5"/>
  <c r="H252" i="5"/>
  <c r="H379" i="5"/>
  <c r="H129" i="5"/>
  <c r="H171" i="5"/>
  <c r="H428" i="5"/>
  <c r="H343" i="5"/>
  <c r="H117" i="5"/>
  <c r="H238" i="5"/>
  <c r="H565" i="5"/>
  <c r="H4" i="5"/>
  <c r="H605" i="5"/>
  <c r="H30" i="5"/>
  <c r="H559" i="5"/>
  <c r="H593" i="5"/>
  <c r="H503" i="5"/>
  <c r="H545" i="5"/>
  <c r="H496" i="5"/>
  <c r="H175" i="5"/>
  <c r="H71" i="5"/>
  <c r="H558" i="5"/>
  <c r="H237" i="5"/>
  <c r="H507" i="5"/>
  <c r="H337" i="5"/>
  <c r="H598" i="5"/>
  <c r="H385" i="5"/>
  <c r="H235" i="5"/>
  <c r="H514" i="5"/>
  <c r="H214" i="5"/>
  <c r="H88" i="5"/>
  <c r="H517" i="5"/>
  <c r="H403" i="5"/>
  <c r="H371" i="5"/>
  <c r="H87" i="5"/>
  <c r="H148" i="5"/>
  <c r="H377" i="5"/>
  <c r="H122" i="5"/>
  <c r="H508" i="5"/>
  <c r="H259" i="5"/>
  <c r="H460" i="5"/>
  <c r="H9" i="5"/>
  <c r="H50" i="5"/>
  <c r="H589" i="5"/>
  <c r="H328" i="5"/>
  <c r="H146" i="5"/>
  <c r="H457" i="5"/>
  <c r="H258" i="5"/>
  <c r="H92" i="5"/>
  <c r="H154" i="5"/>
  <c r="H312" i="5"/>
  <c r="H409" i="5"/>
  <c r="H534" i="5"/>
  <c r="H123" i="5"/>
  <c r="H504" i="5"/>
  <c r="H475" i="5"/>
  <c r="H400" i="5"/>
  <c r="H583" i="5"/>
  <c r="H138" i="5"/>
  <c r="H339" i="5"/>
  <c r="H455" i="5"/>
  <c r="H518" i="5"/>
  <c r="H319" i="5"/>
  <c r="H588" i="5"/>
  <c r="H298" i="5"/>
  <c r="H511" i="5"/>
  <c r="H574" i="5"/>
  <c r="H305" i="5"/>
  <c r="H181" i="5"/>
  <c r="H553" i="5"/>
  <c r="H272" i="5"/>
  <c r="H167" i="5"/>
  <c r="H564" i="5"/>
  <c r="H314" i="5"/>
  <c r="H461" i="5"/>
  <c r="H144" i="5"/>
  <c r="H38" i="5"/>
  <c r="H529" i="5"/>
  <c r="H439" i="5"/>
  <c r="H530" i="5"/>
  <c r="H395" i="5"/>
  <c r="H432" i="5"/>
  <c r="H261" i="5"/>
  <c r="H149" i="5"/>
  <c r="H200" i="5"/>
  <c r="H520" i="5"/>
  <c r="H98" i="5"/>
  <c r="H262" i="5"/>
  <c r="H465" i="5"/>
  <c r="H594" i="5"/>
  <c r="H213" i="5"/>
  <c r="H94" i="5"/>
  <c r="H417" i="5"/>
  <c r="H423" i="5"/>
  <c r="H446" i="5"/>
  <c r="H342" i="5"/>
  <c r="H580" i="5"/>
  <c r="H307" i="5"/>
  <c r="H76" i="5"/>
  <c r="H111" i="5"/>
  <c r="H203" i="5"/>
  <c r="H51" i="5"/>
  <c r="H159" i="5"/>
  <c r="H158" i="5"/>
  <c r="H354" i="5"/>
  <c r="H365" i="5"/>
  <c r="H222" i="5"/>
  <c r="H528" i="5"/>
  <c r="H600" i="5"/>
  <c r="H99" i="5"/>
  <c r="H83" i="5"/>
  <c r="H135" i="5"/>
  <c r="H81" i="5"/>
  <c r="H433" i="5"/>
  <c r="H221" i="5"/>
  <c r="H207" i="5"/>
  <c r="H321" i="5"/>
  <c r="H110" i="5"/>
  <c r="H105" i="5"/>
  <c r="H596" i="5"/>
  <c r="H286" i="5"/>
  <c r="H106" i="5"/>
  <c r="H413" i="5"/>
  <c r="B208" i="5" l="1"/>
  <c r="B37" i="5"/>
  <c r="B489" i="5"/>
  <c r="B501" i="5"/>
  <c r="B182" i="5"/>
  <c r="B376" i="5"/>
  <c r="B431" i="5"/>
  <c r="B168" i="5"/>
  <c r="B499" i="5"/>
  <c r="B387" i="5"/>
  <c r="B307" i="5"/>
  <c r="B211" i="5"/>
  <c r="B219" i="5"/>
  <c r="B385" i="5"/>
  <c r="B297" i="5"/>
  <c r="B81" i="5"/>
  <c r="B597" i="5"/>
  <c r="B86" i="5"/>
  <c r="B299" i="5"/>
  <c r="B285" i="5"/>
  <c r="B56" i="5"/>
  <c r="B405" i="5"/>
  <c r="B400" i="5"/>
  <c r="B393" i="5"/>
  <c r="B490" i="5"/>
  <c r="B204" i="5"/>
  <c r="B71" i="5"/>
  <c r="B550" i="5"/>
  <c r="B571" i="5"/>
  <c r="B553" i="5"/>
  <c r="B366" i="5"/>
  <c r="B497" i="5"/>
  <c r="B593" i="5"/>
  <c r="B104" i="5"/>
  <c r="B271" i="5"/>
  <c r="B492" i="5"/>
  <c r="B294" i="5"/>
  <c r="B603" i="5"/>
  <c r="B380" i="5"/>
  <c r="B130" i="5"/>
  <c r="B98" i="5"/>
  <c r="B83" i="5"/>
  <c r="B49" i="5"/>
  <c r="B602" i="5"/>
  <c r="B382" i="5"/>
  <c r="B229" i="5"/>
  <c r="B282" i="5"/>
  <c r="B417" i="5"/>
  <c r="B46" i="5"/>
  <c r="B451" i="5"/>
  <c r="B75" i="5"/>
  <c r="B164" i="5"/>
  <c r="B252" i="5"/>
  <c r="B175" i="5"/>
  <c r="B191" i="5"/>
  <c r="B502" i="5"/>
  <c r="B135" i="5"/>
  <c r="B102" i="5"/>
  <c r="B66" i="5"/>
  <c r="B233" i="5"/>
  <c r="B58" i="5"/>
  <c r="B44" i="5"/>
  <c r="B406" i="5"/>
  <c r="B487" i="5"/>
  <c r="B590" i="5"/>
  <c r="B64" i="5"/>
  <c r="B209" i="5"/>
  <c r="B2" i="3"/>
  <c r="G2" i="3" s="1"/>
  <c r="B440" i="5"/>
  <c r="B326" i="5"/>
  <c r="B270" i="5"/>
  <c r="B165" i="5"/>
  <c r="B363" i="5"/>
  <c r="B295" i="5"/>
  <c r="B377" i="5"/>
  <c r="B338" i="5"/>
  <c r="B94" i="5"/>
  <c r="B309" i="5"/>
  <c r="B572" i="5"/>
  <c r="B334" i="5"/>
  <c r="B263" i="5"/>
  <c r="B48" i="5"/>
  <c r="B445" i="5"/>
  <c r="B412" i="5"/>
  <c r="B392" i="5"/>
  <c r="B120" i="5"/>
  <c r="B428" i="5"/>
  <c r="B17" i="5"/>
  <c r="B559" i="5"/>
  <c r="B324" i="5"/>
  <c r="B186" i="5"/>
  <c r="B362" i="5"/>
  <c r="B538" i="5"/>
  <c r="B413" i="5"/>
  <c r="B304" i="5"/>
  <c r="B504" i="5"/>
  <c r="B340" i="5"/>
  <c r="B202" i="5"/>
  <c r="B93" i="5"/>
  <c r="B119" i="5"/>
  <c r="B525" i="5"/>
  <c r="B244" i="5"/>
  <c r="B249" i="5"/>
  <c r="B515" i="5"/>
  <c r="B261" i="5"/>
  <c r="B60" i="5"/>
  <c r="B189" i="5"/>
  <c r="B580" i="5"/>
  <c r="B131" i="5"/>
  <c r="B607" i="5"/>
  <c r="B573" i="5"/>
  <c r="B137" i="5"/>
  <c r="B216" i="5"/>
  <c r="B121" i="5"/>
  <c r="B32" i="5"/>
  <c r="B516" i="5"/>
  <c r="B576" i="5"/>
  <c r="B498" i="5"/>
  <c r="B361" i="5"/>
  <c r="B227" i="5"/>
  <c r="B68" i="5"/>
  <c r="B156" i="5"/>
  <c r="B449" i="5"/>
  <c r="B475" i="5"/>
  <c r="B169" i="5"/>
  <c r="B103" i="5"/>
  <c r="B381" i="5"/>
  <c r="B569" i="5"/>
  <c r="B474" i="5"/>
  <c r="B267" i="5"/>
  <c r="B134" i="5"/>
  <c r="B195" i="5"/>
  <c r="B300" i="5"/>
  <c r="B301" i="5"/>
  <c r="B584" i="5"/>
  <c r="B404" i="5"/>
  <c r="B507" i="5"/>
  <c r="B247" i="5"/>
  <c r="B328" i="5"/>
  <c r="B38" i="5"/>
  <c r="B278" i="5"/>
  <c r="B331" i="5"/>
  <c r="B482" i="5"/>
  <c r="B322" i="5"/>
  <c r="B321" i="5"/>
  <c r="B450" i="5"/>
  <c r="B5" i="5"/>
  <c r="B115" i="5"/>
  <c r="B389" i="5"/>
  <c r="B41" i="5"/>
  <c r="B100" i="5"/>
  <c r="B283" i="5"/>
  <c r="B178" i="5"/>
  <c r="B473" i="5"/>
  <c r="B372" i="5"/>
  <c r="B548" i="5"/>
  <c r="B22" i="5"/>
  <c r="B76" i="5"/>
  <c r="B319" i="5"/>
  <c r="B370" i="5"/>
  <c r="B598" i="5"/>
  <c r="B277" i="5"/>
  <c r="B327" i="5"/>
  <c r="B468" i="5"/>
  <c r="B112" i="5"/>
  <c r="B276" i="5"/>
  <c r="B223" i="5"/>
  <c r="B8" i="5"/>
  <c r="B354" i="5"/>
  <c r="B314" i="5"/>
  <c r="B495" i="5"/>
  <c r="B2" i="5"/>
  <c r="B91" i="5"/>
  <c r="B43" i="5"/>
  <c r="B288" i="5"/>
  <c r="B509" i="5"/>
  <c r="B188" i="5"/>
  <c r="B260" i="5"/>
  <c r="B196" i="5"/>
  <c r="B55" i="5"/>
  <c r="B6" i="5"/>
  <c r="B517" i="5"/>
  <c r="B171" i="5"/>
  <c r="B537" i="5"/>
  <c r="B176" i="5"/>
  <c r="B521" i="5"/>
  <c r="B436" i="5"/>
  <c r="B411" i="5"/>
  <c r="B25" i="5"/>
  <c r="B320" i="5"/>
  <c r="B596" i="5"/>
  <c r="B425" i="5"/>
  <c r="B88" i="5"/>
  <c r="B214" i="5"/>
  <c r="B111" i="5"/>
  <c r="B92" i="5"/>
  <c r="B161" i="5"/>
  <c r="B143" i="5"/>
  <c r="B105" i="5"/>
  <c r="B444" i="5"/>
  <c r="B40" i="5"/>
  <c r="B258" i="5"/>
  <c r="B287" i="5"/>
  <c r="B534" i="5"/>
  <c r="B503" i="5"/>
  <c r="B85" i="5"/>
  <c r="B336" i="5"/>
  <c r="B547" i="5"/>
  <c r="B438" i="5"/>
  <c r="B159" i="5"/>
  <c r="B305" i="5"/>
  <c r="B342" i="5"/>
  <c r="B240" i="5"/>
  <c r="B430" i="5"/>
  <c r="B532" i="5"/>
  <c r="B67" i="5"/>
  <c r="B410" i="5"/>
  <c r="B595" i="5"/>
  <c r="B179" i="5"/>
  <c r="B21" i="5"/>
  <c r="B162" i="5"/>
  <c r="B62" i="5"/>
  <c r="B30" i="5"/>
  <c r="B34" i="5"/>
  <c r="B218" i="5"/>
  <c r="B505" i="5"/>
  <c r="B514" i="5"/>
  <c r="B183" i="5"/>
  <c r="B522" i="5"/>
  <c r="B604" i="5"/>
  <c r="B144" i="5"/>
  <c r="B20" i="5"/>
  <c r="B317" i="5"/>
  <c r="B568" i="5"/>
  <c r="B15" i="5"/>
  <c r="B416" i="5"/>
  <c r="B248" i="5"/>
  <c r="B420" i="5"/>
  <c r="B480" i="5"/>
  <c r="B77" i="5"/>
  <c r="B217" i="5"/>
  <c r="B116" i="5"/>
  <c r="B136" i="5"/>
  <c r="B266" i="5"/>
  <c r="B123" i="5"/>
  <c r="B476" i="5"/>
  <c r="B588" i="5"/>
  <c r="B281" i="5"/>
  <c r="B128" i="5"/>
  <c r="B491" i="5"/>
  <c r="B544" i="5"/>
  <c r="B555" i="5"/>
  <c r="B368" i="5"/>
  <c r="B312" i="5"/>
  <c r="B552" i="5"/>
  <c r="B157" i="5"/>
  <c r="B170" i="5"/>
  <c r="B465" i="5"/>
  <c r="B316" i="5"/>
  <c r="B245" i="5"/>
  <c r="B265" i="5"/>
  <c r="B541" i="5"/>
  <c r="B308" i="5"/>
  <c r="B206" i="5"/>
  <c r="B226" i="5"/>
  <c r="B289" i="5"/>
  <c r="B384" i="5"/>
  <c r="B459" i="5"/>
  <c r="B138" i="5"/>
  <c r="B118" i="5"/>
  <c r="B479" i="5"/>
  <c r="B113" i="5"/>
  <c r="B109" i="5"/>
  <c r="B106" i="5"/>
  <c r="B221" i="5"/>
  <c r="B190" i="5"/>
  <c r="B3" i="5"/>
  <c r="B432" i="5"/>
  <c r="B264" i="5"/>
  <c r="B210" i="5"/>
  <c r="B570" i="5"/>
  <c r="B228" i="5"/>
  <c r="B383" i="5"/>
  <c r="B513" i="5"/>
  <c r="B364" i="5"/>
  <c r="B443" i="5"/>
  <c r="B293" i="5"/>
  <c r="B224" i="5"/>
  <c r="B39" i="5"/>
  <c r="B27" i="5"/>
  <c r="B51" i="5"/>
  <c r="B274" i="5"/>
  <c r="B332" i="5"/>
  <c r="B205" i="5"/>
  <c r="B243" i="5"/>
  <c r="B483" i="5"/>
  <c r="B494" i="5"/>
  <c r="B578" i="5"/>
  <c r="B535" i="5"/>
  <c r="B339" i="5"/>
  <c r="B286" i="5"/>
  <c r="B255" i="5"/>
  <c r="B360" i="5"/>
  <c r="B390" i="5"/>
  <c r="B222" i="5"/>
  <c r="B471" i="5"/>
  <c r="B29" i="5"/>
  <c r="B97" i="5"/>
  <c r="B493" i="5"/>
  <c r="B441" i="5"/>
  <c r="B369" i="5"/>
  <c r="B399" i="5"/>
  <c r="B153" i="5"/>
  <c r="B139" i="5"/>
  <c r="B280" i="5"/>
  <c r="B401" i="5"/>
  <c r="B279" i="5"/>
  <c r="B166" i="5"/>
  <c r="B200" i="5"/>
  <c r="B242" i="5"/>
  <c r="B311" i="5"/>
  <c r="B556" i="5"/>
  <c r="B395" i="5"/>
  <c r="B59" i="5"/>
  <c r="B524" i="5"/>
  <c r="B180" i="5"/>
  <c r="B172" i="5"/>
  <c r="B149" i="5"/>
  <c r="B343" i="5"/>
  <c r="B235" i="5"/>
  <c r="B24" i="5"/>
  <c r="B599" i="5"/>
  <c r="B581" i="5"/>
  <c r="B262" i="5"/>
  <c r="B528" i="5"/>
  <c r="B257" i="5"/>
  <c r="B549" i="5"/>
  <c r="B253" i="5"/>
  <c r="B539" i="5"/>
  <c r="B18" i="5"/>
  <c r="B583" i="5"/>
  <c r="B315" i="5"/>
  <c r="B519" i="5"/>
  <c r="B529" i="5"/>
  <c r="B424" i="5"/>
  <c r="B250" i="5"/>
  <c r="B408" i="5"/>
  <c r="B31" i="5"/>
  <c r="B215" i="5"/>
  <c r="B577" i="5"/>
  <c r="B330" i="5"/>
  <c r="B89" i="5"/>
  <c r="B70" i="5"/>
  <c r="B574" i="5"/>
  <c r="B374" i="5"/>
  <c r="B201" i="5"/>
  <c r="B564" i="5"/>
  <c r="B36" i="5"/>
  <c r="B129" i="5"/>
  <c r="B251" i="5"/>
  <c r="B269" i="5"/>
  <c r="B460" i="5"/>
  <c r="B254" i="5"/>
  <c r="B358" i="5"/>
  <c r="B154" i="5"/>
  <c r="B72" i="5"/>
  <c r="B174" i="5"/>
  <c r="B386" i="5"/>
  <c r="B456" i="5"/>
  <c r="B84" i="5"/>
  <c r="B42" i="5"/>
  <c r="B523" i="5"/>
  <c r="B391" i="5"/>
  <c r="B353" i="5"/>
  <c r="B575" i="5"/>
  <c r="B302" i="5"/>
  <c r="B458" i="5"/>
  <c r="B419" i="5"/>
  <c r="B5" i="3"/>
  <c r="G5" i="3" s="1"/>
  <c r="B198" i="5"/>
  <c r="B371" i="5"/>
  <c r="B185" i="5"/>
  <c r="B356" i="5"/>
  <c r="B90" i="5"/>
  <c r="B220" i="5"/>
  <c r="B13" i="5"/>
  <c r="B608" i="5"/>
  <c r="B357" i="5"/>
  <c r="B140" i="5"/>
  <c r="B558" i="5"/>
  <c r="B207" i="5"/>
  <c r="B457" i="5"/>
  <c r="B453" i="5"/>
  <c r="B610" i="5"/>
  <c r="B486" i="5"/>
  <c r="B54" i="5"/>
  <c r="B422" i="5"/>
  <c r="B592" i="5"/>
  <c r="B407" i="5"/>
  <c r="B268" i="5"/>
  <c r="B141" i="5"/>
  <c r="B150" i="5"/>
  <c r="B275" i="5"/>
  <c r="B454" i="5"/>
  <c r="B388" i="5"/>
  <c r="B124" i="5"/>
  <c r="B533" i="5"/>
  <c r="B611" i="5"/>
  <c r="B329" i="5"/>
  <c r="B470" i="5"/>
  <c r="B466" i="5"/>
  <c r="B16" i="5"/>
  <c r="B421" i="5"/>
  <c r="B409" i="5"/>
  <c r="B230" i="5"/>
  <c r="B80" i="5"/>
  <c r="B545" i="5"/>
  <c r="B375" i="5"/>
  <c r="B237" i="5"/>
  <c r="B542" i="5"/>
  <c r="B472" i="5"/>
  <c r="B203" i="5"/>
  <c r="B306" i="5"/>
  <c r="B184" i="5"/>
  <c r="B414" i="5"/>
  <c r="B145" i="5"/>
  <c r="B126" i="5"/>
  <c r="B99" i="5"/>
  <c r="B63" i="5"/>
  <c r="B148" i="5"/>
  <c r="B352" i="5"/>
  <c r="B518" i="5"/>
  <c r="B284" i="5"/>
  <c r="B403" i="5"/>
  <c r="B333" i="5"/>
  <c r="B259" i="5"/>
  <c r="B246" i="5"/>
  <c r="B461" i="5"/>
  <c r="B477" i="5"/>
  <c r="B398" i="5"/>
  <c r="B565" i="5"/>
  <c r="B447" i="5"/>
  <c r="B199" i="5"/>
  <c r="B69" i="5"/>
  <c r="B125" i="5"/>
  <c r="B536" i="5"/>
  <c r="B341" i="5"/>
  <c r="B335" i="5"/>
  <c r="B61" i="5"/>
  <c r="B7" i="5"/>
  <c r="B562" i="5"/>
  <c r="B146" i="5"/>
  <c r="B452" i="5"/>
  <c r="B6" i="3"/>
  <c r="G6" i="3" s="1"/>
  <c r="B531" i="5"/>
  <c r="B394" i="5"/>
  <c r="B546" i="5"/>
  <c r="B467" i="5"/>
  <c r="B272" i="5"/>
  <c r="B346" i="5"/>
  <c r="B10" i="5"/>
  <c r="B238" i="5"/>
  <c r="B33" i="5"/>
  <c r="B73" i="5"/>
  <c r="B96" i="5"/>
  <c r="B47" i="5"/>
  <c r="B26" i="5"/>
  <c r="B127" i="5"/>
  <c r="B292" i="5"/>
  <c r="B74" i="5"/>
  <c r="B323" i="5"/>
  <c r="B57" i="5"/>
  <c r="B50" i="5"/>
  <c r="B554" i="5"/>
  <c r="B606" i="5"/>
  <c r="B52" i="5"/>
  <c r="B310" i="5"/>
  <c r="B365" i="5"/>
  <c r="B28" i="5"/>
  <c r="B579" i="5"/>
  <c r="B351" i="5"/>
  <c r="B582" i="5"/>
  <c r="B296" i="5"/>
  <c r="B79" i="5"/>
  <c r="B426" i="5"/>
  <c r="B435" i="5"/>
  <c r="B291" i="5"/>
  <c r="B14" i="5"/>
  <c r="B181" i="5"/>
  <c r="B313" i="5"/>
  <c r="B488" i="5"/>
  <c r="B239" i="5"/>
  <c r="B236" i="5"/>
  <c r="B78" i="5"/>
  <c r="B600" i="5"/>
  <c r="B506" i="5"/>
  <c r="B605" i="5"/>
  <c r="B463" i="5"/>
  <c r="B448" i="5"/>
  <c r="B500" i="5"/>
  <c r="B19" i="5"/>
  <c r="B373" i="5"/>
  <c r="B114" i="5"/>
  <c r="B122" i="5"/>
  <c r="B437" i="5"/>
  <c r="B512" i="5"/>
  <c r="B344" i="5"/>
  <c r="B101" i="5"/>
  <c r="B433" i="5"/>
  <c r="B520" i="5"/>
  <c r="B232" i="5"/>
  <c r="B530" i="5"/>
  <c r="B11" i="5"/>
  <c r="B194" i="5"/>
  <c r="B167" i="5"/>
  <c r="B469" i="5"/>
  <c r="B225" i="5"/>
  <c r="B45" i="5"/>
  <c r="B35" i="5"/>
  <c r="B108" i="5"/>
  <c r="B551" i="5"/>
  <c r="B427" i="5"/>
  <c r="B155" i="5"/>
  <c r="B23" i="5"/>
  <c r="B163" i="5"/>
  <c r="B193" i="5"/>
  <c r="B65" i="5"/>
  <c r="B95" i="5"/>
  <c r="B455" i="5"/>
  <c r="B540" i="5"/>
  <c r="B347" i="5"/>
  <c r="B7" i="3"/>
  <c r="G7" i="3" s="1"/>
  <c r="B337" i="5"/>
  <c r="B415" i="5"/>
  <c r="B496" i="5"/>
  <c r="B303" i="5"/>
  <c r="B151" i="5"/>
  <c r="B192" i="5"/>
  <c r="B3" i="3"/>
  <c r="G3" i="3" s="1"/>
  <c r="B4" i="5"/>
  <c r="B53" i="5"/>
  <c r="B563" i="5"/>
  <c r="B378" i="5"/>
  <c r="B397" i="5"/>
  <c r="B478" i="5"/>
  <c r="B423" i="5"/>
  <c r="B147" i="5"/>
  <c r="B567" i="5"/>
  <c r="B446" i="5"/>
  <c r="B561" i="5"/>
  <c r="B349" i="5"/>
  <c r="B212" i="5"/>
  <c r="B526" i="5"/>
  <c r="B510" i="5"/>
  <c r="B318" i="5"/>
  <c r="B359" i="5"/>
  <c r="B177" i="5"/>
  <c r="B566" i="5"/>
  <c r="B298" i="5"/>
  <c r="B187" i="5"/>
  <c r="B508" i="5"/>
  <c r="B256" i="5"/>
  <c r="B439" i="5"/>
  <c r="B379" i="5"/>
  <c r="B589" i="5"/>
  <c r="B543" i="5"/>
  <c r="B464" i="5"/>
  <c r="B557" i="5"/>
  <c r="B82" i="5"/>
  <c r="B396" i="5"/>
  <c r="B367" i="5"/>
  <c r="B462" i="5"/>
  <c r="B110" i="5"/>
  <c r="B527" i="5"/>
  <c r="B234" i="5"/>
  <c r="B481" i="5"/>
  <c r="B442" i="5"/>
  <c r="B231" i="5"/>
  <c r="B601" i="5"/>
  <c r="B355" i="5"/>
  <c r="B591" i="5"/>
  <c r="B12" i="5"/>
  <c r="B594" i="5"/>
  <c r="B402" i="5"/>
  <c r="B9" i="5"/>
  <c r="B511" i="5"/>
  <c r="B418" i="5"/>
  <c r="B117" i="5"/>
  <c r="B609" i="5"/>
  <c r="B345" i="5"/>
  <c r="B290" i="5"/>
  <c r="B241" i="5"/>
  <c r="B273" i="5"/>
  <c r="B485" i="5"/>
  <c r="B434" i="5"/>
  <c r="B132" i="5"/>
  <c r="B160" i="5"/>
  <c r="B133" i="5"/>
  <c r="B587" i="5"/>
  <c r="B325" i="5"/>
  <c r="B158" i="5"/>
  <c r="B429" i="5"/>
  <c r="B484" i="5"/>
  <c r="B585" i="5"/>
  <c r="B350" i="5"/>
  <c r="B87" i="5"/>
  <c r="B197" i="5"/>
  <c r="B213" i="5"/>
  <c r="B560" i="5"/>
  <c r="B152" i="5"/>
  <c r="B348" i="5"/>
  <c r="B173" i="5"/>
  <c r="B142" i="5"/>
  <c r="B107" i="5"/>
  <c r="B586" i="5"/>
  <c r="B4" i="3"/>
  <c r="G4" i="3" s="1"/>
  <c r="C396" i="5" l="1"/>
  <c r="BM396" i="5"/>
  <c r="C194" i="5"/>
  <c r="BM194" i="5"/>
  <c r="BM7" i="5"/>
  <c r="C7" i="5"/>
  <c r="BM419" i="5"/>
  <c r="C419" i="5"/>
  <c r="C27" i="5"/>
  <c r="BM27" i="5"/>
  <c r="BM260" i="5"/>
  <c r="C260" i="5"/>
  <c r="BM442" i="5"/>
  <c r="C442" i="5"/>
  <c r="C455" i="5"/>
  <c r="BM455" i="5"/>
  <c r="BM181" i="5"/>
  <c r="C181" i="5"/>
  <c r="C565" i="5"/>
  <c r="BM565" i="5"/>
  <c r="C453" i="5"/>
  <c r="BM453" i="5"/>
  <c r="BM269" i="5"/>
  <c r="C269" i="5"/>
  <c r="C343" i="5"/>
  <c r="BM343" i="5"/>
  <c r="C570" i="5"/>
  <c r="BM570" i="5"/>
  <c r="C109" i="5"/>
  <c r="BM109" i="5"/>
  <c r="C170" i="5"/>
  <c r="BM170" i="5"/>
  <c r="BM217" i="5"/>
  <c r="C217" i="5"/>
  <c r="BM317" i="5"/>
  <c r="C317" i="5"/>
  <c r="C218" i="5"/>
  <c r="BM218" i="5"/>
  <c r="C410" i="5"/>
  <c r="BM410" i="5"/>
  <c r="C40" i="5"/>
  <c r="BM40" i="5"/>
  <c r="BM354" i="5"/>
  <c r="C354" i="5"/>
  <c r="C321" i="5"/>
  <c r="BM321" i="5"/>
  <c r="BM474" i="5"/>
  <c r="C474" i="5"/>
  <c r="BM68" i="5"/>
  <c r="C68" i="5"/>
  <c r="BM216" i="5"/>
  <c r="C216" i="5"/>
  <c r="BM261" i="5"/>
  <c r="C261" i="5"/>
  <c r="C340" i="5"/>
  <c r="BM340" i="5"/>
  <c r="C559" i="5"/>
  <c r="BM559" i="5"/>
  <c r="BM263" i="5"/>
  <c r="C263" i="5"/>
  <c r="BM363" i="5"/>
  <c r="C363" i="5"/>
  <c r="BM135" i="5"/>
  <c r="C135" i="5"/>
  <c r="C46" i="5"/>
  <c r="BM46" i="5"/>
  <c r="BM98" i="5"/>
  <c r="C98" i="5"/>
  <c r="C593" i="5"/>
  <c r="BM593" i="5"/>
  <c r="C490" i="5"/>
  <c r="BM490" i="5"/>
  <c r="C597" i="5"/>
  <c r="BM597" i="5"/>
  <c r="BM499" i="5"/>
  <c r="C499" i="5"/>
  <c r="C208" i="5"/>
  <c r="BM208" i="5"/>
  <c r="BM213" i="5"/>
  <c r="C213" i="5"/>
  <c r="BM325" i="5"/>
  <c r="C325" i="5"/>
  <c r="C241" i="5"/>
  <c r="BM241" i="5"/>
  <c r="BM402" i="5"/>
  <c r="C402" i="5"/>
  <c r="BM481" i="5"/>
  <c r="C481" i="5"/>
  <c r="C557" i="5"/>
  <c r="BM557" i="5"/>
  <c r="BM187" i="5"/>
  <c r="C187" i="5"/>
  <c r="BM212" i="5"/>
  <c r="C212" i="5"/>
  <c r="BM397" i="5"/>
  <c r="C397" i="5"/>
  <c r="C303" i="5"/>
  <c r="BM303" i="5"/>
  <c r="C95" i="5"/>
  <c r="BM95" i="5"/>
  <c r="BM108" i="5"/>
  <c r="C108" i="5"/>
  <c r="C530" i="5"/>
  <c r="BM530" i="5"/>
  <c r="BM122" i="5"/>
  <c r="C122" i="5"/>
  <c r="BM506" i="5"/>
  <c r="C506" i="5"/>
  <c r="C14" i="5"/>
  <c r="BM14" i="5"/>
  <c r="BM579" i="5"/>
  <c r="C579" i="5"/>
  <c r="BM57" i="5"/>
  <c r="C57" i="5"/>
  <c r="C73" i="5"/>
  <c r="BM73" i="5"/>
  <c r="BM394" i="5"/>
  <c r="C394" i="5"/>
  <c r="C335" i="5"/>
  <c r="BM335" i="5"/>
  <c r="C398" i="5"/>
  <c r="BM398" i="5"/>
  <c r="BM518" i="5"/>
  <c r="C518" i="5"/>
  <c r="BM184" i="5"/>
  <c r="C184" i="5"/>
  <c r="C80" i="5"/>
  <c r="BM80" i="5"/>
  <c r="BM611" i="5"/>
  <c r="C611" i="5"/>
  <c r="BM268" i="5"/>
  <c r="C268" i="5"/>
  <c r="C457" i="5"/>
  <c r="BM457" i="5"/>
  <c r="C90" i="5"/>
  <c r="BM90" i="5"/>
  <c r="BM302" i="5"/>
  <c r="C302" i="5"/>
  <c r="C386" i="5"/>
  <c r="BM386" i="5"/>
  <c r="C251" i="5"/>
  <c r="BM251" i="5"/>
  <c r="BM89" i="5"/>
  <c r="C89" i="5"/>
  <c r="BM529" i="5"/>
  <c r="C529" i="5"/>
  <c r="BM257" i="5"/>
  <c r="C257" i="5"/>
  <c r="BM149" i="5"/>
  <c r="C149" i="5"/>
  <c r="C242" i="5"/>
  <c r="BM242" i="5"/>
  <c r="BM399" i="5"/>
  <c r="C399" i="5"/>
  <c r="C390" i="5"/>
  <c r="BM390" i="5"/>
  <c r="BM483" i="5"/>
  <c r="C483" i="5"/>
  <c r="C224" i="5"/>
  <c r="BM224" i="5"/>
  <c r="BM210" i="5"/>
  <c r="C210" i="5"/>
  <c r="BM113" i="5"/>
  <c r="C113" i="5"/>
  <c r="BM206" i="5"/>
  <c r="C206" i="5"/>
  <c r="C157" i="5"/>
  <c r="BM157" i="5"/>
  <c r="C281" i="5"/>
  <c r="BM281" i="5"/>
  <c r="BM77" i="5"/>
  <c r="C77" i="5"/>
  <c r="C20" i="5"/>
  <c r="BM20" i="5"/>
  <c r="BM34" i="5"/>
  <c r="C34" i="5"/>
  <c r="C67" i="5"/>
  <c r="BM67" i="5"/>
  <c r="BM547" i="5"/>
  <c r="C547" i="5"/>
  <c r="BM444" i="5"/>
  <c r="C444" i="5"/>
  <c r="BM425" i="5"/>
  <c r="C425" i="5"/>
  <c r="C537" i="5"/>
  <c r="BM537" i="5"/>
  <c r="C509" i="5"/>
  <c r="BM509" i="5"/>
  <c r="BM8" i="5"/>
  <c r="C8" i="5"/>
  <c r="C370" i="5"/>
  <c r="BM370" i="5"/>
  <c r="BM283" i="5"/>
  <c r="C283" i="5"/>
  <c r="C322" i="5"/>
  <c r="BM322" i="5"/>
  <c r="BM404" i="5"/>
  <c r="C404" i="5"/>
  <c r="C569" i="5"/>
  <c r="BM569" i="5"/>
  <c r="C227" i="5"/>
  <c r="BM227" i="5"/>
  <c r="BM137" i="5"/>
  <c r="C137" i="5"/>
  <c r="BM515" i="5"/>
  <c r="C515" i="5"/>
  <c r="BM504" i="5"/>
  <c r="C504" i="5"/>
  <c r="C17" i="5"/>
  <c r="BM17" i="5"/>
  <c r="BM334" i="5"/>
  <c r="C334" i="5"/>
  <c r="C165" i="5"/>
  <c r="BM165" i="5"/>
  <c r="BM487" i="5"/>
  <c r="C487" i="5"/>
  <c r="BM502" i="5"/>
  <c r="C502" i="5"/>
  <c r="BM417" i="5"/>
  <c r="C417" i="5"/>
  <c r="BM130" i="5"/>
  <c r="C130" i="5"/>
  <c r="BM497" i="5"/>
  <c r="C497" i="5"/>
  <c r="C393" i="5"/>
  <c r="BM393" i="5"/>
  <c r="BM81" i="5"/>
  <c r="C81" i="5"/>
  <c r="BM168" i="5"/>
  <c r="C168" i="5"/>
  <c r="C511" i="5"/>
  <c r="BM511" i="5"/>
  <c r="C192" i="5"/>
  <c r="BM192" i="5"/>
  <c r="BM47" i="5"/>
  <c r="C47" i="5"/>
  <c r="C470" i="5"/>
  <c r="BM470" i="5"/>
  <c r="C250" i="5"/>
  <c r="BM250" i="5"/>
  <c r="BM139" i="5"/>
  <c r="C139" i="5"/>
  <c r="C465" i="5"/>
  <c r="BM465" i="5"/>
  <c r="BM595" i="5"/>
  <c r="C595" i="5"/>
  <c r="C560" i="5"/>
  <c r="BM560" i="5"/>
  <c r="C82" i="5"/>
  <c r="BM82" i="5"/>
  <c r="C551" i="5"/>
  <c r="BM551" i="5"/>
  <c r="BM96" i="5"/>
  <c r="C96" i="5"/>
  <c r="C414" i="5"/>
  <c r="BM414" i="5"/>
  <c r="BM456" i="5"/>
  <c r="C456" i="5"/>
  <c r="BM153" i="5"/>
  <c r="C153" i="5"/>
  <c r="BM188" i="5"/>
  <c r="C188" i="5"/>
  <c r="BM586" i="5"/>
  <c r="C586" i="5"/>
  <c r="C197" i="5"/>
  <c r="BM197" i="5"/>
  <c r="C587" i="5"/>
  <c r="BM587" i="5"/>
  <c r="C290" i="5"/>
  <c r="BM290" i="5"/>
  <c r="BM594" i="5"/>
  <c r="C594" i="5"/>
  <c r="BM234" i="5"/>
  <c r="C234" i="5"/>
  <c r="C464" i="5"/>
  <c r="BM464" i="5"/>
  <c r="C298" i="5"/>
  <c r="BM298" i="5"/>
  <c r="BM349" i="5"/>
  <c r="C349" i="5"/>
  <c r="BM378" i="5"/>
  <c r="C378" i="5"/>
  <c r="C496" i="5"/>
  <c r="BM496" i="5"/>
  <c r="BM65" i="5"/>
  <c r="C65" i="5"/>
  <c r="BM35" i="5"/>
  <c r="C35" i="5"/>
  <c r="BM232" i="5"/>
  <c r="C232" i="5"/>
  <c r="C114" i="5"/>
  <c r="BM114" i="5"/>
  <c r="C600" i="5"/>
  <c r="BM600" i="5"/>
  <c r="C291" i="5"/>
  <c r="BM291" i="5"/>
  <c r="BM28" i="5"/>
  <c r="C28" i="5"/>
  <c r="C323" i="5"/>
  <c r="BM323" i="5"/>
  <c r="BM33" i="5"/>
  <c r="C33" i="5"/>
  <c r="C531" i="5"/>
  <c r="BM531" i="5"/>
  <c r="C341" i="5"/>
  <c r="BM341" i="5"/>
  <c r="BM477" i="5"/>
  <c r="C477" i="5"/>
  <c r="BM352" i="5"/>
  <c r="C352" i="5"/>
  <c r="C306" i="5"/>
  <c r="BM306" i="5"/>
  <c r="BM230" i="5"/>
  <c r="C230" i="5"/>
  <c r="BM533" i="5"/>
  <c r="C533" i="5"/>
  <c r="BM407" i="5"/>
  <c r="C407" i="5"/>
  <c r="BM207" i="5"/>
  <c r="C207" i="5"/>
  <c r="BM356" i="5"/>
  <c r="C356" i="5"/>
  <c r="C575" i="5"/>
  <c r="BM575" i="5"/>
  <c r="C174" i="5"/>
  <c r="BM174" i="5"/>
  <c r="C129" i="5"/>
  <c r="BM129" i="5"/>
  <c r="C330" i="5"/>
  <c r="BM330" i="5"/>
  <c r="C519" i="5"/>
  <c r="BM519" i="5"/>
  <c r="BM528" i="5"/>
  <c r="C528" i="5"/>
  <c r="BM172" i="5"/>
  <c r="C172" i="5"/>
  <c r="BM200" i="5"/>
  <c r="C200" i="5"/>
  <c r="C369" i="5"/>
  <c r="BM369" i="5"/>
  <c r="BM360" i="5"/>
  <c r="C360" i="5"/>
  <c r="C243" i="5"/>
  <c r="BM243" i="5"/>
  <c r="BM293" i="5"/>
  <c r="C293" i="5"/>
  <c r="BM264" i="5"/>
  <c r="C264" i="5"/>
  <c r="C479" i="5"/>
  <c r="BM479" i="5"/>
  <c r="BM308" i="5"/>
  <c r="C308" i="5"/>
  <c r="C552" i="5"/>
  <c r="BM552" i="5"/>
  <c r="C588" i="5"/>
  <c r="BM588" i="5"/>
  <c r="C480" i="5"/>
  <c r="BM480" i="5"/>
  <c r="C144" i="5"/>
  <c r="BM144" i="5"/>
  <c r="C30" i="5"/>
  <c r="BM30" i="5"/>
  <c r="BM532" i="5"/>
  <c r="C532" i="5"/>
  <c r="BM336" i="5"/>
  <c r="C336" i="5"/>
  <c r="BM105" i="5"/>
  <c r="C105" i="5"/>
  <c r="C596" i="5"/>
  <c r="BM596" i="5"/>
  <c r="BM171" i="5"/>
  <c r="C171" i="5"/>
  <c r="BM288" i="5"/>
  <c r="C288" i="5"/>
  <c r="BM223" i="5"/>
  <c r="C223" i="5"/>
  <c r="BM319" i="5"/>
  <c r="C319" i="5"/>
  <c r="C100" i="5"/>
  <c r="BM100" i="5"/>
  <c r="C482" i="5"/>
  <c r="BM482" i="5"/>
  <c r="BM584" i="5"/>
  <c r="C584" i="5"/>
  <c r="C381" i="5"/>
  <c r="BM381" i="5"/>
  <c r="BM361" i="5"/>
  <c r="C361" i="5"/>
  <c r="BM573" i="5"/>
  <c r="C573" i="5"/>
  <c r="C249" i="5"/>
  <c r="BM249" i="5"/>
  <c r="C304" i="5"/>
  <c r="BM304" i="5"/>
  <c r="C428" i="5"/>
  <c r="BM428" i="5"/>
  <c r="C572" i="5"/>
  <c r="BM572" i="5"/>
  <c r="BM270" i="5"/>
  <c r="C270" i="5"/>
  <c r="BM406" i="5"/>
  <c r="C406" i="5"/>
  <c r="BM191" i="5"/>
  <c r="C191" i="5"/>
  <c r="BM282" i="5"/>
  <c r="C282" i="5"/>
  <c r="BM380" i="5"/>
  <c r="C380" i="5"/>
  <c r="C366" i="5"/>
  <c r="BM366" i="5"/>
  <c r="C400" i="5"/>
  <c r="BM400" i="5"/>
  <c r="C297" i="5"/>
  <c r="BM297" i="5"/>
  <c r="BM431" i="5"/>
  <c r="C431" i="5"/>
  <c r="C152" i="5"/>
  <c r="BM152" i="5"/>
  <c r="C510" i="5"/>
  <c r="BM510" i="5"/>
  <c r="BM582" i="5"/>
  <c r="C582" i="5"/>
  <c r="BM447" i="5"/>
  <c r="C447" i="5"/>
  <c r="BM13" i="5"/>
  <c r="C13" i="5"/>
  <c r="C235" i="5"/>
  <c r="BM235" i="5"/>
  <c r="BM106" i="5"/>
  <c r="C106" i="5"/>
  <c r="BM258" i="5"/>
  <c r="C258" i="5"/>
  <c r="C273" i="5"/>
  <c r="BM273" i="5"/>
  <c r="C478" i="5"/>
  <c r="BM478" i="5"/>
  <c r="BM50" i="5"/>
  <c r="C50" i="5"/>
  <c r="C545" i="5"/>
  <c r="BM545" i="5"/>
  <c r="BM424" i="5"/>
  <c r="C424" i="5"/>
  <c r="BM598" i="5"/>
  <c r="C598" i="5"/>
  <c r="C107" i="5"/>
  <c r="BM107" i="5"/>
  <c r="BM87" i="5"/>
  <c r="C87" i="5"/>
  <c r="BM133" i="5"/>
  <c r="C133" i="5"/>
  <c r="C345" i="5"/>
  <c r="BM345" i="5"/>
  <c r="C12" i="5"/>
  <c r="BM12" i="5"/>
  <c r="BM527" i="5"/>
  <c r="C527" i="5"/>
  <c r="BM543" i="5"/>
  <c r="C543" i="5"/>
  <c r="BM566" i="5"/>
  <c r="C566" i="5"/>
  <c r="BM561" i="5"/>
  <c r="C561" i="5"/>
  <c r="BM563" i="5"/>
  <c r="C563" i="5"/>
  <c r="C415" i="5"/>
  <c r="BM415" i="5"/>
  <c r="C193" i="5"/>
  <c r="BM193" i="5"/>
  <c r="C45" i="5"/>
  <c r="BM45" i="5"/>
  <c r="BM520" i="5"/>
  <c r="C520" i="5"/>
  <c r="C373" i="5"/>
  <c r="BM373" i="5"/>
  <c r="C78" i="5"/>
  <c r="BM78" i="5"/>
  <c r="C435" i="5"/>
  <c r="BM435" i="5"/>
  <c r="C365" i="5"/>
  <c r="BM365" i="5"/>
  <c r="C74" i="5"/>
  <c r="BM74" i="5"/>
  <c r="BM238" i="5"/>
  <c r="C238" i="5"/>
  <c r="C536" i="5"/>
  <c r="BM536" i="5"/>
  <c r="BM461" i="5"/>
  <c r="C461" i="5"/>
  <c r="C148" i="5"/>
  <c r="BM148" i="5"/>
  <c r="BM203" i="5"/>
  <c r="C203" i="5"/>
  <c r="BM409" i="5"/>
  <c r="C409" i="5"/>
  <c r="C124" i="5"/>
  <c r="BM124" i="5"/>
  <c r="BM592" i="5"/>
  <c r="C592" i="5"/>
  <c r="BM558" i="5"/>
  <c r="C558" i="5"/>
  <c r="C185" i="5"/>
  <c r="BM185" i="5"/>
  <c r="C353" i="5"/>
  <c r="BM353" i="5"/>
  <c r="BM72" i="5"/>
  <c r="C72" i="5"/>
  <c r="C36" i="5"/>
  <c r="BM36" i="5"/>
  <c r="C577" i="5"/>
  <c r="BM577" i="5"/>
  <c r="C315" i="5"/>
  <c r="BM315" i="5"/>
  <c r="C262" i="5"/>
  <c r="BM262" i="5"/>
  <c r="C180" i="5"/>
  <c r="BM180" i="5"/>
  <c r="BM166" i="5"/>
  <c r="C166" i="5"/>
  <c r="BM441" i="5"/>
  <c r="C441" i="5"/>
  <c r="BM255" i="5"/>
  <c r="C255" i="5"/>
  <c r="BM205" i="5"/>
  <c r="C205" i="5"/>
  <c r="BM443" i="5"/>
  <c r="C443" i="5"/>
  <c r="C432" i="5"/>
  <c r="BM432" i="5"/>
  <c r="C118" i="5"/>
  <c r="BM118" i="5"/>
  <c r="C541" i="5"/>
  <c r="BM541" i="5"/>
  <c r="BM312" i="5"/>
  <c r="C312" i="5"/>
  <c r="BM476" i="5"/>
  <c r="C476" i="5"/>
  <c r="C420" i="5"/>
  <c r="BM420" i="5"/>
  <c r="C604" i="5"/>
  <c r="BM604" i="5"/>
  <c r="C62" i="5"/>
  <c r="BM62" i="5"/>
  <c r="BM430" i="5"/>
  <c r="C430" i="5"/>
  <c r="BM85" i="5"/>
  <c r="C85" i="5"/>
  <c r="BM143" i="5"/>
  <c r="C143" i="5"/>
  <c r="BM320" i="5"/>
  <c r="C320" i="5"/>
  <c r="C517" i="5"/>
  <c r="BM517" i="5"/>
  <c r="C43" i="5"/>
  <c r="BM43" i="5"/>
  <c r="C276" i="5"/>
  <c r="BM276" i="5"/>
  <c r="C76" i="5"/>
  <c r="BM76" i="5"/>
  <c r="C41" i="5"/>
  <c r="BM41" i="5"/>
  <c r="C331" i="5"/>
  <c r="BM331" i="5"/>
  <c r="C301" i="5"/>
  <c r="BM301" i="5"/>
  <c r="BM103" i="5"/>
  <c r="C103" i="5"/>
  <c r="BM498" i="5"/>
  <c r="C498" i="5"/>
  <c r="BM607" i="5"/>
  <c r="C607" i="5"/>
  <c r="BM244" i="5"/>
  <c r="C244" i="5"/>
  <c r="C413" i="5"/>
  <c r="BM413" i="5"/>
  <c r="C120" i="5"/>
  <c r="BM120" i="5"/>
  <c r="C309" i="5"/>
  <c r="BM309" i="5"/>
  <c r="C326" i="5"/>
  <c r="BM326" i="5"/>
  <c r="BM44" i="5"/>
  <c r="C44" i="5"/>
  <c r="C175" i="5"/>
  <c r="BM175" i="5"/>
  <c r="BM229" i="5"/>
  <c r="C229" i="5"/>
  <c r="BM603" i="5"/>
  <c r="C603" i="5"/>
  <c r="BM553" i="5"/>
  <c r="C553" i="5"/>
  <c r="C405" i="5"/>
  <c r="BM405" i="5"/>
  <c r="C385" i="5"/>
  <c r="BM385" i="5"/>
  <c r="BM376" i="5"/>
  <c r="C376" i="5"/>
  <c r="C423" i="5"/>
  <c r="BM423" i="5"/>
  <c r="C313" i="5"/>
  <c r="BM313" i="5"/>
  <c r="BM467" i="5"/>
  <c r="C467" i="5"/>
  <c r="BM610" i="5"/>
  <c r="C610" i="5"/>
  <c r="BM253" i="5"/>
  <c r="C253" i="5"/>
  <c r="BM228" i="5"/>
  <c r="C228" i="5"/>
  <c r="BM159" i="5"/>
  <c r="C159" i="5"/>
  <c r="BM158" i="5"/>
  <c r="C158" i="5"/>
  <c r="C526" i="5"/>
  <c r="BM526" i="5"/>
  <c r="BM605" i="5"/>
  <c r="C605" i="5"/>
  <c r="BM329" i="5"/>
  <c r="C329" i="5"/>
  <c r="BM549" i="5"/>
  <c r="C549" i="5"/>
  <c r="C178" i="5"/>
  <c r="BM178" i="5"/>
  <c r="BM142" i="5"/>
  <c r="C142" i="5"/>
  <c r="C350" i="5"/>
  <c r="BM350" i="5"/>
  <c r="C160" i="5"/>
  <c r="BM160" i="5"/>
  <c r="BM609" i="5"/>
  <c r="C609" i="5"/>
  <c r="BM591" i="5"/>
  <c r="C591" i="5"/>
  <c r="BM110" i="5"/>
  <c r="C110" i="5"/>
  <c r="C589" i="5"/>
  <c r="BM589" i="5"/>
  <c r="C177" i="5"/>
  <c r="BM177" i="5"/>
  <c r="C446" i="5"/>
  <c r="BM446" i="5"/>
  <c r="BM53" i="5"/>
  <c r="C53" i="5"/>
  <c r="C337" i="5"/>
  <c r="BM337" i="5"/>
  <c r="C163" i="5"/>
  <c r="BM163" i="5"/>
  <c r="C225" i="5"/>
  <c r="BM225" i="5"/>
  <c r="C433" i="5"/>
  <c r="BM433" i="5"/>
  <c r="BM19" i="5"/>
  <c r="C19" i="5"/>
  <c r="BM236" i="5"/>
  <c r="C236" i="5"/>
  <c r="BM426" i="5"/>
  <c r="C426" i="5"/>
  <c r="C310" i="5"/>
  <c r="BM310" i="5"/>
  <c r="C292" i="5"/>
  <c r="BM292" i="5"/>
  <c r="BM10" i="5"/>
  <c r="C10" i="5"/>
  <c r="BM452" i="5"/>
  <c r="C452" i="5"/>
  <c r="C125" i="5"/>
  <c r="BM125" i="5"/>
  <c r="BM246" i="5"/>
  <c r="C246" i="5"/>
  <c r="BM63" i="5"/>
  <c r="C63" i="5"/>
  <c r="BM472" i="5"/>
  <c r="C472" i="5"/>
  <c r="BM421" i="5"/>
  <c r="C421" i="5"/>
  <c r="BM388" i="5"/>
  <c r="C388" i="5"/>
  <c r="BM422" i="5"/>
  <c r="C422" i="5"/>
  <c r="BM140" i="5"/>
  <c r="C140" i="5"/>
  <c r="C371" i="5"/>
  <c r="BM371" i="5"/>
  <c r="BM391" i="5"/>
  <c r="C391" i="5"/>
  <c r="BM154" i="5"/>
  <c r="C154" i="5"/>
  <c r="BM564" i="5"/>
  <c r="C564" i="5"/>
  <c r="BM215" i="5"/>
  <c r="C215" i="5"/>
  <c r="C583" i="5"/>
  <c r="BM583" i="5"/>
  <c r="C581" i="5"/>
  <c r="BM581" i="5"/>
  <c r="BM524" i="5"/>
  <c r="C524" i="5"/>
  <c r="C279" i="5"/>
  <c r="BM279" i="5"/>
  <c r="C493" i="5"/>
  <c r="BM493" i="5"/>
  <c r="C286" i="5"/>
  <c r="BM286" i="5"/>
  <c r="BM332" i="5"/>
  <c r="C332" i="5"/>
  <c r="C364" i="5"/>
  <c r="BM364" i="5"/>
  <c r="BM3" i="5"/>
  <c r="C3" i="5"/>
  <c r="C138" i="5"/>
  <c r="BM138" i="5"/>
  <c r="BM265" i="5"/>
  <c r="C265" i="5"/>
  <c r="BM368" i="5"/>
  <c r="C368" i="5"/>
  <c r="BM123" i="5"/>
  <c r="C123" i="5"/>
  <c r="C248" i="5"/>
  <c r="BM248" i="5"/>
  <c r="BM522" i="5"/>
  <c r="C522" i="5"/>
  <c r="BM162" i="5"/>
  <c r="C162" i="5"/>
  <c r="C240" i="5"/>
  <c r="BM240" i="5"/>
  <c r="C503" i="5"/>
  <c r="BM503" i="5"/>
  <c r="BM161" i="5"/>
  <c r="C161" i="5"/>
  <c r="BM25" i="5"/>
  <c r="C25" i="5"/>
  <c r="C6" i="5"/>
  <c r="BM6" i="5"/>
  <c r="C91" i="5"/>
  <c r="BM91" i="5"/>
  <c r="BM112" i="5"/>
  <c r="C112" i="5"/>
  <c r="BM22" i="5"/>
  <c r="C22" i="5"/>
  <c r="BM389" i="5"/>
  <c r="C389" i="5"/>
  <c r="BM278" i="5"/>
  <c r="C278" i="5"/>
  <c r="C300" i="5"/>
  <c r="BM300" i="5"/>
  <c r="BM169" i="5"/>
  <c r="C169" i="5"/>
  <c r="C576" i="5"/>
  <c r="BM576" i="5"/>
  <c r="C131" i="5"/>
  <c r="BM131" i="5"/>
  <c r="C525" i="5"/>
  <c r="BM525" i="5"/>
  <c r="BM538" i="5"/>
  <c r="C538" i="5"/>
  <c r="BM392" i="5"/>
  <c r="C392" i="5"/>
  <c r="C94" i="5"/>
  <c r="BM94" i="5"/>
  <c r="C440" i="5"/>
  <c r="BM440" i="5"/>
  <c r="BM58" i="5"/>
  <c r="C58" i="5"/>
  <c r="BM252" i="5"/>
  <c r="C252" i="5"/>
  <c r="C382" i="5"/>
  <c r="BM382" i="5"/>
  <c r="C294" i="5"/>
  <c r="BM294" i="5"/>
  <c r="C571" i="5"/>
  <c r="BM571" i="5"/>
  <c r="BM56" i="5"/>
  <c r="C56" i="5"/>
  <c r="BM219" i="5"/>
  <c r="C219" i="5"/>
  <c r="BM182" i="5"/>
  <c r="C182" i="5"/>
  <c r="C256" i="5"/>
  <c r="BM256" i="5"/>
  <c r="C463" i="5"/>
  <c r="BM463" i="5"/>
  <c r="C145" i="5"/>
  <c r="BM145" i="5"/>
  <c r="C574" i="5"/>
  <c r="BM574" i="5"/>
  <c r="C578" i="5"/>
  <c r="BM578" i="5"/>
  <c r="BM314" i="5"/>
  <c r="C314" i="5"/>
  <c r="BM9" i="5"/>
  <c r="C9" i="5"/>
  <c r="BM151" i="5"/>
  <c r="C151" i="5"/>
  <c r="BM351" i="5"/>
  <c r="C351" i="5"/>
  <c r="C61" i="5"/>
  <c r="BM61" i="5"/>
  <c r="C141" i="5"/>
  <c r="BM141" i="5"/>
  <c r="C70" i="5"/>
  <c r="BM70" i="5"/>
  <c r="BM311" i="5"/>
  <c r="C311" i="5"/>
  <c r="C39" i="5"/>
  <c r="BM39" i="5"/>
  <c r="BM226" i="5"/>
  <c r="C226" i="5"/>
  <c r="C176" i="5"/>
  <c r="BM176" i="5"/>
  <c r="C173" i="5"/>
  <c r="BM173" i="5"/>
  <c r="BM585" i="5"/>
  <c r="C585" i="5"/>
  <c r="BM132" i="5"/>
  <c r="C132" i="5"/>
  <c r="BM117" i="5"/>
  <c r="C117" i="5"/>
  <c r="C355" i="5"/>
  <c r="BM355" i="5"/>
  <c r="C462" i="5"/>
  <c r="BM462" i="5"/>
  <c r="C379" i="5"/>
  <c r="BM379" i="5"/>
  <c r="C359" i="5"/>
  <c r="BM359" i="5"/>
  <c r="C567" i="5"/>
  <c r="BM567" i="5"/>
  <c r="C4" i="5"/>
  <c r="BM4" i="5"/>
  <c r="BM23" i="5"/>
  <c r="C23" i="5"/>
  <c r="C469" i="5"/>
  <c r="BM469" i="5"/>
  <c r="BM101" i="5"/>
  <c r="C101" i="5"/>
  <c r="BM500" i="5"/>
  <c r="C500" i="5"/>
  <c r="C239" i="5"/>
  <c r="BM239" i="5"/>
  <c r="BM79" i="5"/>
  <c r="C79" i="5"/>
  <c r="BM52" i="5"/>
  <c r="C52" i="5"/>
  <c r="C127" i="5"/>
  <c r="BM127" i="5"/>
  <c r="C346" i="5"/>
  <c r="BM346" i="5"/>
  <c r="C146" i="5"/>
  <c r="BM146" i="5"/>
  <c r="C69" i="5"/>
  <c r="BM69" i="5"/>
  <c r="C259" i="5"/>
  <c r="BM259" i="5"/>
  <c r="C99" i="5"/>
  <c r="BM99" i="5"/>
  <c r="BM542" i="5"/>
  <c r="C542" i="5"/>
  <c r="BM16" i="5"/>
  <c r="C16" i="5"/>
  <c r="C454" i="5"/>
  <c r="BM454" i="5"/>
  <c r="BM54" i="5"/>
  <c r="C54" i="5"/>
  <c r="C357" i="5"/>
  <c r="BM357" i="5"/>
  <c r="C198" i="5"/>
  <c r="BM198" i="5"/>
  <c r="BM523" i="5"/>
  <c r="C523" i="5"/>
  <c r="C358" i="5"/>
  <c r="BM358" i="5"/>
  <c r="C201" i="5"/>
  <c r="BM201" i="5"/>
  <c r="BM31" i="5"/>
  <c r="C31" i="5"/>
  <c r="BM18" i="5"/>
  <c r="C18" i="5"/>
  <c r="C599" i="5"/>
  <c r="BM599" i="5"/>
  <c r="C59" i="5"/>
  <c r="BM59" i="5"/>
  <c r="C401" i="5"/>
  <c r="BM401" i="5"/>
  <c r="BM97" i="5"/>
  <c r="C97" i="5"/>
  <c r="BM339" i="5"/>
  <c r="C339" i="5"/>
  <c r="C274" i="5"/>
  <c r="BM274" i="5"/>
  <c r="BM513" i="5"/>
  <c r="C513" i="5"/>
  <c r="BM190" i="5"/>
  <c r="C190" i="5"/>
  <c r="BM459" i="5"/>
  <c r="C459" i="5"/>
  <c r="BM245" i="5"/>
  <c r="C245" i="5"/>
  <c r="C555" i="5"/>
  <c r="BM555" i="5"/>
  <c r="C266" i="5"/>
  <c r="BM266" i="5"/>
  <c r="BM416" i="5"/>
  <c r="C416" i="5"/>
  <c r="BM183" i="5"/>
  <c r="C183" i="5"/>
  <c r="C21" i="5"/>
  <c r="BM21" i="5"/>
  <c r="BM342" i="5"/>
  <c r="C342" i="5"/>
  <c r="C534" i="5"/>
  <c r="BM534" i="5"/>
  <c r="BM92" i="5"/>
  <c r="C92" i="5"/>
  <c r="BM411" i="5"/>
  <c r="C411" i="5"/>
  <c r="BM55" i="5"/>
  <c r="C55" i="5"/>
  <c r="BM2" i="5"/>
  <c r="C2" i="5"/>
  <c r="C468" i="5"/>
  <c r="BM468" i="5"/>
  <c r="C548" i="5"/>
  <c r="BM548" i="5"/>
  <c r="C115" i="5"/>
  <c r="BM115" i="5"/>
  <c r="C38" i="5"/>
  <c r="BM38" i="5"/>
  <c r="C195" i="5"/>
  <c r="BM195" i="5"/>
  <c r="BM475" i="5"/>
  <c r="C475" i="5"/>
  <c r="C516" i="5"/>
  <c r="BM516" i="5"/>
  <c r="BM580" i="5"/>
  <c r="C580" i="5"/>
  <c r="BM119" i="5"/>
  <c r="C119" i="5"/>
  <c r="BM362" i="5"/>
  <c r="C362" i="5"/>
  <c r="BM412" i="5"/>
  <c r="C412" i="5"/>
  <c r="BM338" i="5"/>
  <c r="C338" i="5"/>
  <c r="C233" i="5"/>
  <c r="BM233" i="5"/>
  <c r="BM164" i="5"/>
  <c r="C164" i="5"/>
  <c r="BM602" i="5"/>
  <c r="C602" i="5"/>
  <c r="BM492" i="5"/>
  <c r="C492" i="5"/>
  <c r="C550" i="5"/>
  <c r="BM550" i="5"/>
  <c r="BM285" i="5"/>
  <c r="C285" i="5"/>
  <c r="C211" i="5"/>
  <c r="BM211" i="5"/>
  <c r="C501" i="5"/>
  <c r="BM501" i="5"/>
  <c r="BM485" i="5"/>
  <c r="C485" i="5"/>
  <c r="BM540" i="5"/>
  <c r="C540" i="5"/>
  <c r="C554" i="5"/>
  <c r="BM554" i="5"/>
  <c r="C375" i="5"/>
  <c r="BM375" i="5"/>
  <c r="C84" i="5"/>
  <c r="BM84" i="5"/>
  <c r="BM556" i="5"/>
  <c r="C556" i="5"/>
  <c r="BM289" i="5"/>
  <c r="C289" i="5"/>
  <c r="C521" i="5"/>
  <c r="BM521" i="5"/>
  <c r="BM508" i="5"/>
  <c r="C508" i="5"/>
  <c r="BM11" i="5"/>
  <c r="C11" i="5"/>
  <c r="BM546" i="5"/>
  <c r="C546" i="5"/>
  <c r="C284" i="5"/>
  <c r="BM284" i="5"/>
  <c r="BM458" i="5"/>
  <c r="C458" i="5"/>
  <c r="C222" i="5"/>
  <c r="BM222" i="5"/>
  <c r="BM88" i="5"/>
  <c r="C88" i="5"/>
  <c r="C348" i="5"/>
  <c r="BM348" i="5"/>
  <c r="C484" i="5"/>
  <c r="BM484" i="5"/>
  <c r="C434" i="5"/>
  <c r="BM434" i="5"/>
  <c r="BM418" i="5"/>
  <c r="C418" i="5"/>
  <c r="BM601" i="5"/>
  <c r="C601" i="5"/>
  <c r="C367" i="5"/>
  <c r="BM367" i="5"/>
  <c r="BM439" i="5"/>
  <c r="C439" i="5"/>
  <c r="BM318" i="5"/>
  <c r="C318" i="5"/>
  <c r="BM147" i="5"/>
  <c r="C147" i="5"/>
  <c r="C347" i="5"/>
  <c r="BM347" i="5"/>
  <c r="BM155" i="5"/>
  <c r="C155" i="5"/>
  <c r="BM167" i="5"/>
  <c r="C167" i="5"/>
  <c r="BM344" i="5"/>
  <c r="C344" i="5"/>
  <c r="C448" i="5"/>
  <c r="BM448" i="5"/>
  <c r="BM488" i="5"/>
  <c r="C488" i="5"/>
  <c r="BM296" i="5"/>
  <c r="C296" i="5"/>
  <c r="C606" i="5"/>
  <c r="BM606" i="5"/>
  <c r="BM26" i="5"/>
  <c r="C26" i="5"/>
  <c r="C272" i="5"/>
  <c r="BM272" i="5"/>
  <c r="BM562" i="5"/>
  <c r="C562" i="5"/>
  <c r="C199" i="5"/>
  <c r="BM199" i="5"/>
  <c r="BM333" i="5"/>
  <c r="C333" i="5"/>
  <c r="C126" i="5"/>
  <c r="BM126" i="5"/>
  <c r="BM237" i="5"/>
  <c r="C237" i="5"/>
  <c r="C466" i="5"/>
  <c r="BM466" i="5"/>
  <c r="BM275" i="5"/>
  <c r="C275" i="5"/>
  <c r="C486" i="5"/>
  <c r="BM486" i="5"/>
  <c r="BM608" i="5"/>
  <c r="C608" i="5"/>
  <c r="C42" i="5"/>
  <c r="BM42" i="5"/>
  <c r="C254" i="5"/>
  <c r="BM254" i="5"/>
  <c r="C374" i="5"/>
  <c r="BM374" i="5"/>
  <c r="BM408" i="5"/>
  <c r="C408" i="5"/>
  <c r="C539" i="5"/>
  <c r="BM539" i="5"/>
  <c r="BM24" i="5"/>
  <c r="C24" i="5"/>
  <c r="BM395" i="5"/>
  <c r="C395" i="5"/>
  <c r="C280" i="5"/>
  <c r="BM280" i="5"/>
  <c r="BM29" i="5"/>
  <c r="C29" i="5"/>
  <c r="BM535" i="5"/>
  <c r="C535" i="5"/>
  <c r="BM51" i="5"/>
  <c r="C51" i="5"/>
  <c r="C383" i="5"/>
  <c r="BM383" i="5"/>
  <c r="C221" i="5"/>
  <c r="BM221" i="5"/>
  <c r="C384" i="5"/>
  <c r="BM384" i="5"/>
  <c r="BM316" i="5"/>
  <c r="C316" i="5"/>
  <c r="BM544" i="5"/>
  <c r="C544" i="5"/>
  <c r="BM136" i="5"/>
  <c r="C136" i="5"/>
  <c r="C15" i="5"/>
  <c r="BM15" i="5"/>
  <c r="BM514" i="5"/>
  <c r="C514" i="5"/>
  <c r="BM179" i="5"/>
  <c r="C179" i="5"/>
  <c r="C305" i="5"/>
  <c r="BM305" i="5"/>
  <c r="BM287" i="5"/>
  <c r="C287" i="5"/>
  <c r="C111" i="5"/>
  <c r="BM111" i="5"/>
  <c r="BM436" i="5"/>
  <c r="C436" i="5"/>
  <c r="C196" i="5"/>
  <c r="BM196" i="5"/>
  <c r="C495" i="5"/>
  <c r="BM495" i="5"/>
  <c r="BM327" i="5"/>
  <c r="C327" i="5"/>
  <c r="C372" i="5"/>
  <c r="BM372" i="5"/>
  <c r="C5" i="5"/>
  <c r="BM5" i="5"/>
  <c r="BM328" i="5"/>
  <c r="C328" i="5"/>
  <c r="BM134" i="5"/>
  <c r="C134" i="5"/>
  <c r="BM449" i="5"/>
  <c r="C449" i="5"/>
  <c r="BM32" i="5"/>
  <c r="C32" i="5"/>
  <c r="BM189" i="5"/>
  <c r="C189" i="5"/>
  <c r="BM93" i="5"/>
  <c r="C93" i="5"/>
  <c r="BM186" i="5"/>
  <c r="C186" i="5"/>
  <c r="BM445" i="5"/>
  <c r="C445" i="5"/>
  <c r="BM377" i="5"/>
  <c r="C377" i="5"/>
  <c r="C209" i="5"/>
  <c r="BM209" i="5"/>
  <c r="BM66" i="5"/>
  <c r="C66" i="5"/>
  <c r="BM75" i="5"/>
  <c r="C75" i="5"/>
  <c r="C49" i="5"/>
  <c r="BM49" i="5"/>
  <c r="BM271" i="5"/>
  <c r="C271" i="5"/>
  <c r="BM71" i="5"/>
  <c r="C71" i="5"/>
  <c r="BM299" i="5"/>
  <c r="C299" i="5"/>
  <c r="BM307" i="5"/>
  <c r="C307" i="5"/>
  <c r="BM489" i="5"/>
  <c r="C489" i="5"/>
  <c r="BM429" i="5"/>
  <c r="C429" i="5"/>
  <c r="C427" i="5"/>
  <c r="BM427" i="5"/>
  <c r="C403" i="5"/>
  <c r="BM403" i="5"/>
  <c r="BM460" i="5"/>
  <c r="C460" i="5"/>
  <c r="BM471" i="5"/>
  <c r="C471" i="5"/>
  <c r="BM116" i="5"/>
  <c r="C116" i="5"/>
  <c r="BM568" i="5"/>
  <c r="C568" i="5"/>
  <c r="BM505" i="5"/>
  <c r="C505" i="5"/>
  <c r="C214" i="5"/>
  <c r="BM214" i="5"/>
  <c r="BM277" i="5"/>
  <c r="C277" i="5"/>
  <c r="C473" i="5"/>
  <c r="BM473" i="5"/>
  <c r="C450" i="5"/>
  <c r="BM450" i="5"/>
  <c r="C247" i="5"/>
  <c r="BM247" i="5"/>
  <c r="C267" i="5"/>
  <c r="BM267" i="5"/>
  <c r="BM156" i="5"/>
  <c r="C156" i="5"/>
  <c r="C121" i="5"/>
  <c r="BM121" i="5"/>
  <c r="BM60" i="5"/>
  <c r="C60" i="5"/>
  <c r="BM202" i="5"/>
  <c r="C202" i="5"/>
  <c r="C324" i="5"/>
  <c r="BM324" i="5"/>
  <c r="BM48" i="5"/>
  <c r="C48" i="5"/>
  <c r="C295" i="5"/>
  <c r="BM295" i="5"/>
  <c r="BM64" i="5"/>
  <c r="C64" i="5"/>
  <c r="BM102" i="5"/>
  <c r="C102" i="5"/>
  <c r="C451" i="5"/>
  <c r="BM451" i="5"/>
  <c r="C83" i="5"/>
  <c r="BM83" i="5"/>
  <c r="C104" i="5"/>
  <c r="BM104" i="5"/>
  <c r="C204" i="5"/>
  <c r="BM204" i="5"/>
  <c r="BM86" i="5"/>
  <c r="C86" i="5"/>
  <c r="C387" i="5"/>
  <c r="BM387" i="5"/>
  <c r="BM37" i="5"/>
  <c r="C37" i="5"/>
  <c r="BM231" i="5"/>
  <c r="C231" i="5"/>
  <c r="BM512" i="5"/>
  <c r="C512" i="5"/>
  <c r="C150" i="5"/>
  <c r="BM150" i="5"/>
  <c r="C491" i="5"/>
  <c r="BM491" i="5"/>
  <c r="BM437" i="5"/>
  <c r="C437" i="5"/>
  <c r="BM220" i="5"/>
  <c r="C220" i="5"/>
  <c r="C494" i="5"/>
  <c r="BM494" i="5"/>
  <c r="C128" i="5"/>
  <c r="BM128" i="5"/>
  <c r="BM438" i="5"/>
  <c r="C438" i="5"/>
  <c r="BM507" i="5"/>
  <c r="C507" i="5"/>
  <c r="BM590" i="5"/>
  <c r="C59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<sst xmlns="http://schemas.openxmlformats.org/spreadsheetml/2006/main" count="1137" uniqueCount="161">
  <si>
    <t>cfr</t>
  </si>
  <si>
    <t>Sex</t>
  </si>
  <si>
    <t>Patient ID</t>
  </si>
  <si>
    <t>Sample ID</t>
  </si>
  <si>
    <t>Comment</t>
  </si>
  <si>
    <t>Test name</t>
  </si>
  <si>
    <t>Start time</t>
  </si>
  <si>
    <t>Run time</t>
  </si>
  <si>
    <t>Channel</t>
  </si>
  <si>
    <t>Error code</t>
  </si>
  <si>
    <t>&lt;--- Filename to read data from</t>
  </si>
  <si>
    <t>Test_Object_Lot</t>
  </si>
  <si>
    <t>Test_Object_Expiry</t>
  </si>
  <si>
    <t>Test_Date</t>
  </si>
  <si>
    <t>Product_Type</t>
  </si>
  <si>
    <t>Process_Key</t>
  </si>
  <si>
    <t>Test Object Lot</t>
  </si>
  <si>
    <t>Comparison Object Lot</t>
  </si>
  <si>
    <t>Test Object Type</t>
  </si>
  <si>
    <t>Process Finish date</t>
  </si>
  <si>
    <t>Operator</t>
  </si>
  <si>
    <t>File</t>
  </si>
  <si>
    <t>Test SW</t>
  </si>
  <si>
    <t>Test FW</t>
  </si>
  <si>
    <t>Test Substrate</t>
  </si>
  <si>
    <t>Sample</t>
  </si>
  <si>
    <t>RunId</t>
  </si>
  <si>
    <t>Patient name</t>
  </si>
  <si>
    <t>Birth date</t>
  </si>
  <si>
    <t>Rotem</t>
  </si>
  <si>
    <t>Starter</t>
  </si>
  <si>
    <t>Stopper</t>
  </si>
  <si>
    <t>ct</t>
  </si>
  <si>
    <t>a5</t>
  </si>
  <si>
    <t>a10</t>
  </si>
  <si>
    <t>a15</t>
  </si>
  <si>
    <t>a20</t>
  </si>
  <si>
    <t>a25</t>
  </si>
  <si>
    <t>a30</t>
  </si>
  <si>
    <t>cft</t>
  </si>
  <si>
    <t>mcf</t>
  </si>
  <si>
    <t>mcft</t>
  </si>
  <si>
    <t>alpha</t>
  </si>
  <si>
    <t>li30</t>
  </si>
  <si>
    <t>li45</t>
  </si>
  <si>
    <t>li60</t>
  </si>
  <si>
    <t>ml</t>
  </si>
  <si>
    <t>lot</t>
  </si>
  <si>
    <t>clr</t>
  </si>
  <si>
    <t>ar5</t>
  </si>
  <si>
    <t>ar10</t>
  </si>
  <si>
    <t>ar15</t>
  </si>
  <si>
    <t>ar20</t>
  </si>
  <si>
    <t>ar25</t>
  </si>
  <si>
    <t>ar30</t>
  </si>
  <si>
    <t>mce</t>
  </si>
  <si>
    <t>acf</t>
  </si>
  <si>
    <t>g</t>
  </si>
  <si>
    <t>tpi</t>
  </si>
  <si>
    <t>maxv</t>
  </si>
  <si>
    <t>maxvt</t>
  </si>
  <si>
    <t>auc</t>
  </si>
  <si>
    <t>lt</t>
  </si>
  <si>
    <t>WB</t>
  </si>
  <si>
    <t>NACL70</t>
  </si>
  <si>
    <t>NACL80</t>
  </si>
  <si>
    <t>FIB</t>
  </si>
  <si>
    <t>HH</t>
  </si>
  <si>
    <t>RN</t>
  </si>
  <si>
    <t>RP</t>
  </si>
  <si>
    <t>HEM</t>
  </si>
  <si>
    <t>CAL</t>
  </si>
  <si>
    <t>ABNH</t>
  </si>
  <si>
    <t>ABNL</t>
  </si>
  <si>
    <t>Whole Blood</t>
  </si>
  <si>
    <t>70% Saline</t>
  </si>
  <si>
    <t>80% Saline</t>
  </si>
  <si>
    <t>Fibrinogen Spiked</t>
  </si>
  <si>
    <t>High Hematocrit</t>
  </si>
  <si>
    <t>ROTROL N</t>
  </si>
  <si>
    <t>ROTROL P</t>
  </si>
  <si>
    <t>Hemosil</t>
  </si>
  <si>
    <t>HemosIL Abnormal High</t>
  </si>
  <si>
    <t>HemosIL Abnormal Low</t>
  </si>
  <si>
    <t>HemosIL Calibration Plasma</t>
  </si>
  <si>
    <t>Test Object Tested</t>
  </si>
  <si>
    <t>extem</t>
  </si>
  <si>
    <t>Primary Key</t>
  </si>
  <si>
    <t>Test Sublot</t>
  </si>
  <si>
    <t>Sample Hct</t>
  </si>
  <si>
    <t>Sample Plt</t>
  </si>
  <si>
    <t>Sheet</t>
  </si>
  <si>
    <t>Dimensions</t>
  </si>
  <si>
    <t>Facts</t>
  </si>
  <si>
    <t>Comparison Object Type</t>
  </si>
  <si>
    <t>Process Keys</t>
  </si>
  <si>
    <t>Process</t>
  </si>
  <si>
    <t>Version</t>
  </si>
  <si>
    <t>v0</t>
  </si>
  <si>
    <t>Versions</t>
  </si>
  <si>
    <t>Unique Distinction</t>
  </si>
  <si>
    <t>v1</t>
  </si>
  <si>
    <t>v2</t>
  </si>
  <si>
    <t>v3</t>
  </si>
  <si>
    <t>Test_Object_Manufacturing</t>
  </si>
  <si>
    <t>Layout_Version</t>
  </si>
  <si>
    <t>60% Saline</t>
  </si>
  <si>
    <t>Check if template and source are compatible ---&gt;</t>
  </si>
  <si>
    <t>Column with required Entry (Non-Null) ---&gt;</t>
  </si>
  <si>
    <t>Delete duplicates on column ---&gt;</t>
  </si>
  <si>
    <t>EXTEM ROTROL N Precision v1</t>
  </si>
  <si>
    <t>EXTEM ROTROL P Precision v1</t>
  </si>
  <si>
    <t>EXTEM ROTROL N Precision v2</t>
  </si>
  <si>
    <t>EXTEM ROTROL P Precision v2</t>
  </si>
  <si>
    <t>EXTEM Single Sample Reagent Comparison v0</t>
  </si>
  <si>
    <t>EXTEM Heparin Sensitivity v0</t>
  </si>
  <si>
    <t>EXTEM Heat Stress Whole Blood v0</t>
  </si>
  <si>
    <t>EXTEM Heat Stress Whole ROTROL v0</t>
  </si>
  <si>
    <t>EXTEM ROTROL N Precision v0</t>
  </si>
  <si>
    <t>EXTEM ROTROL P Precision v0</t>
  </si>
  <si>
    <t>EXTEM 10xWB v0</t>
  </si>
  <si>
    <t>EXTEM 10x60%NaCl v0</t>
  </si>
  <si>
    <t>EXTEM Single Sample Reagent Comparison v1</t>
  </si>
  <si>
    <t>EXTEM Heparin Sensitivity v1</t>
  </si>
  <si>
    <t>EXTEM Heat Stress Whole Blood v1</t>
  </si>
  <si>
    <t>EXTEM Heat Stress Whole ROTROL v1</t>
  </si>
  <si>
    <t>EXTEM 10xWB v1</t>
  </si>
  <si>
    <t>EXTEM 10x60%NaCl v1</t>
  </si>
  <si>
    <t>60%Saline</t>
  </si>
  <si>
    <t>v4</t>
  </si>
  <si>
    <t>EXTEM Single Sample Reagent Comparison v2</t>
  </si>
  <si>
    <t>EXTEM Heparin Sensitivity v2</t>
  </si>
  <si>
    <t>EXTEM Heat Stress Whole Blood v2</t>
  </si>
  <si>
    <t>EXTEM Heat Stress Whole ROTROL v2</t>
  </si>
  <si>
    <t>EXTEM 10xWB v2</t>
  </si>
  <si>
    <t>EXTEM 10x60%NaCl v2</t>
  </si>
  <si>
    <t>EXTEM Single Sample Reagent Comparison v3</t>
  </si>
  <si>
    <t>EXTEM Heparin Sensitivity v3</t>
  </si>
  <si>
    <t>EXTEM Heat Stress Whole Blood v3</t>
  </si>
  <si>
    <t>EXTEM Heat Stress Whole ROTROL v3</t>
  </si>
  <si>
    <t>EXTEM ROTROL N Precision v3</t>
  </si>
  <si>
    <t>EXTEM ROTROL P Precision v3</t>
  </si>
  <si>
    <t>EXTEM 10xWB v3</t>
  </si>
  <si>
    <t>EXTEM 10x60%NaCl v3</t>
  </si>
  <si>
    <t>(r) ex-tem</t>
  </si>
  <si>
    <t>EXTEM Heparin Sensitivity v4</t>
  </si>
  <si>
    <t>EXTEM Heat Stress Whole ROTROL v4</t>
  </si>
  <si>
    <t>EXTEM Heat Stress Whole Blood v4</t>
  </si>
  <si>
    <t>EXTEM ROTROL N Precision v4</t>
  </si>
  <si>
    <t>EXTEM ROTROL P Precision v4</t>
  </si>
  <si>
    <t>EXTEM 10xWB v4</t>
  </si>
  <si>
    <t>EXTEM 10x60%NaCl v4</t>
  </si>
  <si>
    <t>v5</t>
  </si>
  <si>
    <t>EXTEM Heparin Sensitivity v5</t>
  </si>
  <si>
    <t>EXTEM Heat Stress Whole ROTROL v5</t>
  </si>
  <si>
    <t>EXTEM Heat Stress Whole Blood v5</t>
  </si>
  <si>
    <t>EXTEM ROTROL N Precision v5</t>
  </si>
  <si>
    <t>EXTEM ROTROL P Precision v5</t>
  </si>
  <si>
    <t>EXTEM 10xWB v5</t>
  </si>
  <si>
    <t>EXTEM 10x70%NaCl v5</t>
  </si>
  <si>
    <t>Extem B-1541-6  CA.xlsx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</si>
</sst>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quotePrefix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0" xfId="1"/>
    <xf numFmtId="0" fontId="1" fillId="0" borderId="0" xfId="1" applyFill="1"/>
    <xf numFmtId="164" fontId="1" fillId="0" borderId="0" xfId="1" applyNumberFormat="1"/>
    <xf numFmtId="0" fontId="2" fillId="2" borderId="0" xfId="0" applyFont="1" applyFill="1" applyBorder="1"/>
    <xf numFmtId="0" fontId="0" fillId="0" borderId="3" xfId="0" applyBorder="1"/>
    <xf numFmtId="0" fontId="2" fillId="2" borderId="4" xfId="0" applyFont="1" applyFill="1" applyBorder="1"/>
    <xf numFmtId="0" fontId="2" fillId="2" borderId="5" xfId="0" applyFont="1" applyFill="1" applyBorder="1"/>
    <xf numFmtId="14" fontId="2" fillId="2" borderId="5" xfId="0" applyNumberFormat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165" fontId="0" fillId="0" borderId="0" xfId="0" applyNumberFormat="1"/>
    <xf numFmtId="14" fontId="0" fillId="0" borderId="0" xfId="0" applyNumberFormat="1"/>
  </cellXfs>
  <cellStyles count="2">
    <cellStyle name="Normal" xfId="0" builtinId="0"/>
    <cellStyle name="Standard 3" xfId="1" xr:uid="{C6DFF4DD-96C0-4AC9-AF3C-DB5560180E2C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E04B-9BC8-472E-AE00-1135FC76BE65}">
  <dimension ref="A1:I8"/>
  <sheetViews>
    <sheetView workbookViewId="0"/>
  </sheetViews>
  <sheetFormatPr defaultRowHeight="15" x14ac:dyDescent="0.25"/>
  <cols>
    <col min="1" max="1" width="57.5703125" customWidth="1"/>
    <col min="2" max="3" width="19.42578125" customWidth="1"/>
    <col min="8" max="8" width="13.7109375" customWidth="1"/>
  </cols>
  <sheetData>
    <row r="1" spans="1:9" x14ac:dyDescent="0.25">
      <c r="A1" t="s">
        <v>160</v>
      </c>
      <c r="B1" s="1" t="s">
        <v>10</v>
      </c>
    </row>
    <row r="2" spans="1:9" x14ac:dyDescent="0.25">
      <c r="A2" t="s">
        <v>91</v>
      </c>
      <c r="B2" t="s">
        <v>92</v>
      </c>
      <c r="C2" t="s">
        <v>93</v>
      </c>
      <c r="D2" t="s">
        <v>97</v>
      </c>
      <c r="H2" t="s">
        <v>99</v>
      </c>
      <c r="I2" t="s">
        <v>100</v>
      </c>
    </row>
    <row r="3" spans="1:9" x14ac:dyDescent="0.25">
      <c r="A3" t="s">
        <v>107</v>
      </c>
      <c r="B3" t="b">
        <f ca="1">OR(I3,I4,I5,I6,I7,I8)</f>
        <v>0</v>
      </c>
      <c r="C3" t="b">
        <f ca="1">OR(I3,I4,I5,I6,I7,I8)</f>
        <v>0</v>
      </c>
      <c r="D3" t="e">
        <f ca="1">OFFSET($H$2,MATCH(TRUE,$I$2:$I$10,0)-1,0)</f>
        <v>#N/A</v>
      </c>
      <c r="H3" t="s">
        <v>98</v>
      </c>
      <c r="I3" t="b" cm="1">
        <f t="array" aca="1" ref="I3" ca="1">IFERROR(AND(ISREF(INDIRECT("'["&amp;Index!$A$1&amp;"]Übersicht Messungen'!A1",TRUE)),ISREF(INDIRECT("'["&amp;Index!$A$1&amp;"]Werte+Ergebnisse 1a + 1b'!A1",TRUE)),ISREF(INDIRECT("'["&amp;Index!$A$1&amp;"]Werte+Ergebnisse 3a '!A1",TRUE)),INDIRECT("'["&amp;Index!$A$1&amp;"]Werte und Ergebnisse 5a'!H5",TRUE)&lt;&gt;"CT"),FALSE)</f>
        <v>0</v>
      </c>
    </row>
    <row r="4" spans="1:9" x14ac:dyDescent="0.25">
      <c r="A4" t="s">
        <v>108</v>
      </c>
      <c r="B4" t="s">
        <v>105</v>
      </c>
      <c r="C4" t="s">
        <v>15</v>
      </c>
      <c r="H4" t="s">
        <v>101</v>
      </c>
      <c r="I4" t="b" cm="1">
        <f t="array" aca="1" ref="I4" ca="1">IFERROR(AND(ISREF(INDIRECT("'["&amp;Index!$A$1&amp;"]Übersicht Messungen'!A1",TRUE)),ISREF(INDIRECT("'["&amp;Index!$A$1&amp;"]Werte+Ergebnisse 1a + 1b'!A1",TRUE)),ISREF(INDIRECT("'["&amp;Index!$A$1&amp;"]Werte+Ergebnisse 3a'!A1",TRUE)),INDIRECT("'["&amp;Index!$A$1&amp;"]Werte und Ergebnisse 5a'!H5",TRUE)&lt;&gt;"CT"),FALSE)</f>
        <v>0</v>
      </c>
    </row>
    <row r="5" spans="1:9" x14ac:dyDescent="0.25">
      <c r="A5" t="s">
        <v>109</v>
      </c>
      <c r="B5" t="s">
        <v>87</v>
      </c>
      <c r="C5" t="s">
        <v>87</v>
      </c>
      <c r="H5" t="s">
        <v>102</v>
      </c>
      <c r="I5" t="b" cm="1">
        <f t="array" aca="1" ref="I5" ca="1">IFERROR(AND(ISREF(INDIRECT("'["&amp;Index!$A$1&amp;"]Übersicht Messungen'!A1",TRUE)),ISREF(INDIRECT("'["&amp;Index!$A$1&amp;"]Werte+Ergebnisse 1a + 1b'!A1",TRUE)),INDIRECT("'["&amp;Index!$A$1&amp;"]Werte und Ergebnisse 5a'!H5",TRUE)="CT"),FALSE)</f>
        <v>0</v>
      </c>
    </row>
    <row r="6" spans="1:9" x14ac:dyDescent="0.25">
      <c r="H6" t="s">
        <v>103</v>
      </c>
      <c r="I6" t="b" cm="1">
        <f t="array" aca="1" ref="I6" ca="1">IFERROR(AND(ISREF(INDIRECT("'["&amp;Index!$A$1&amp;"]Übersicht Messungen'!A1",TRUE)),ISREF(INDIRECT("'["&amp;Index!$A$1&amp;"]Auswertung 1a + 1b'!A1",TRUE)),INDIRECT("'["&amp;Index!$A$1&amp;"]Auswertung 5a'!H5",TRUE)="CT"),FALSE)</f>
        <v>0</v>
      </c>
    </row>
    <row r="7" spans="1:9" x14ac:dyDescent="0.25">
      <c r="H7" t="s">
        <v>129</v>
      </c>
      <c r="I7" t="b" cm="1">
        <f t="array" aca="1" ref="I7" ca="1">IFERROR(INDIRECT("'["&amp;Index!$A$1&amp;"]Results 3b 10x70%NaCl'!P6",TRUE)="A20",FALSE)</f>
        <v>0</v>
      </c>
    </row>
    <row r="8" spans="1:9" x14ac:dyDescent="0.25">
      <c r="H8" t="s">
        <v>152</v>
      </c>
      <c r="I8" t="b" cm="1">
        <f t="array" aca="1" ref="I8" ca="1">IFERROR(INDIRECT("'["&amp;Index!$A$1&amp;"]Results 3b 10x70%NaCl'!I9",TRUE)="A20",FALSE)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7D95-4388-4429-B1F3-A7FCFEB2D854}">
  <dimension ref="A1:G8"/>
  <sheetViews>
    <sheetView workbookViewId="0">
      <selection activeCell="A17" sqref="A17"/>
    </sheetView>
  </sheetViews>
  <sheetFormatPr defaultRowHeight="15" x14ac:dyDescent="0.25"/>
  <cols>
    <col min="1" max="1" width="17.7109375" customWidth="1"/>
    <col min="2" max="2" width="14.42578125" customWidth="1"/>
    <col min="3" max="3" width="26.42578125" customWidth="1"/>
    <col min="4" max="4" width="21" customWidth="1"/>
    <col min="5" max="5" width="17.7109375" customWidth="1"/>
    <col min="6" max="6" width="21.85546875" customWidth="1"/>
    <col min="7" max="7" width="38.140625" customWidth="1"/>
  </cols>
  <sheetData>
    <row r="1" spans="1:7" x14ac:dyDescent="0.25">
      <c r="A1" s="2" t="s">
        <v>11</v>
      </c>
      <c r="B1" s="2" t="s">
        <v>105</v>
      </c>
      <c r="C1" s="3" t="s">
        <v>104</v>
      </c>
      <c r="D1" s="3" t="s">
        <v>12</v>
      </c>
      <c r="E1" s="3" t="s">
        <v>13</v>
      </c>
      <c r="F1" s="3" t="s">
        <v>14</v>
      </c>
      <c r="G1" s="7" t="s">
        <v>87</v>
      </c>
    </row>
    <row r="2" spans="1:7" x14ac:dyDescent="0.25">
      <c r="A2" t="e" cm="1">
        <f t="array" aca="1" ref="A2" ca="1">INDIRECT("'["&amp;Index!$A$1&amp;"]Übersicht Messungen'!E6",TRUE)</f>
        <v>#REF!</v>
      </c>
      <c r="B2" t="e">
        <f ca="1">IF(Index!$D$3=Index!$H3,Index!D$3,"")</f>
        <v>#N/A</v>
      </c>
      <c r="C2" s="14"/>
      <c r="D2" t="e" cm="1">
        <f t="array" aca="1" ref="D2" ca="1">INDIRECT("'["&amp;Index!$A$1&amp;"]Übersicht Messungen'!F6",TRUE)</f>
        <v>#REF!</v>
      </c>
      <c r="E2" s="15" t="e" cm="1">
        <f t="array" aca="1" ref="E2" ca="1">INDIRECT("'["&amp;Index!$A$1&amp;"]Übersicht Messungen'!F6",TRUE)-730</f>
        <v>#REF!</v>
      </c>
      <c r="F2" t="e" cm="1">
        <f t="array" aca="1" ref="F2" ca="1">INDIRECT("'["&amp;Index!$A$1&amp;"]Übersicht Messungen'!D3",TRUE)</f>
        <v>#REF!</v>
      </c>
      <c r="G2" t="e">
        <f t="shared" ref="G2:G7" ca="1" si="0">B2&amp;"/"&amp;A2&amp;"/"&amp;E2&amp;"/"&amp;F2</f>
        <v>#N/A</v>
      </c>
    </row>
    <row r="3" spans="1:7" x14ac:dyDescent="0.25">
      <c r="A3" t="e" cm="1">
        <f t="array" aca="1" ref="A3" ca="1">INDIRECT("'["&amp;Index!$A$1&amp;"]Übersicht Messungen'!E6",TRUE)</f>
        <v>#REF!</v>
      </c>
      <c r="B3" t="e">
        <f ca="1">IF(Index!$D$3=Index!$H4,Index!D$3,"")</f>
        <v>#N/A</v>
      </c>
      <c r="C3" s="14"/>
      <c r="D3" t="e" cm="1">
        <f t="array" aca="1" ref="D3" ca="1">INDIRECT("'["&amp;Index!$A$1&amp;"]Übersicht Messungen'!F6",TRUE)</f>
        <v>#REF!</v>
      </c>
      <c r="E3" s="15" t="e" cm="1">
        <f t="array" aca="1" ref="E3" ca="1">INDIRECT("'["&amp;Index!$A$1&amp;"]Übersicht Messungen'!F6",TRUE)-730</f>
        <v>#REF!</v>
      </c>
      <c r="F3" t="e" cm="1">
        <f t="array" aca="1" ref="F3" ca="1">INDIRECT("'["&amp;Index!$A$1&amp;"]Übersicht Messungen'!D3",TRUE)</f>
        <v>#REF!</v>
      </c>
      <c r="G3" t="e">
        <f t="shared" ca="1" si="0"/>
        <v>#N/A</v>
      </c>
    </row>
    <row r="4" spans="1:7" x14ac:dyDescent="0.25">
      <c r="A4" t="e" cm="1">
        <f t="array" aca="1" ref="A4" ca="1">INDIRECT("'["&amp;Index!$A$1&amp;"]Übersicht Messungen'!E6",TRUE)</f>
        <v>#REF!</v>
      </c>
      <c r="B4" t="e">
        <f ca="1">IF(Index!$D$3=Index!$H5,Index!D$3,"")</f>
        <v>#N/A</v>
      </c>
      <c r="C4" s="14"/>
      <c r="D4" t="e" cm="1">
        <f t="array" aca="1" ref="D4" ca="1">INDIRECT("'["&amp;Index!$A$1&amp;"]Übersicht Messungen'!F6",TRUE)</f>
        <v>#REF!</v>
      </c>
      <c r="E4" s="15" t="e" cm="1">
        <f t="array" aca="1" ref="E4" ca="1">IFERROR(DATEVALUE(TEXT(INDIRECT("'["&amp;Index!$A$1&amp;"]Übersicht Messungen'!C181",TRUE),"yyyy-mm-dd")),INDIRECT("'["&amp;Index!$A$1&amp;"]Übersicht Messungen'!F6",TRUE)-730)</f>
        <v>#REF!</v>
      </c>
      <c r="F4" t="e" cm="1">
        <f t="array" aca="1" ref="F4" ca="1">INDIRECT("'["&amp;Index!$A$1&amp;"]Übersicht Messungen'!D3",TRUE)</f>
        <v>#REF!</v>
      </c>
      <c r="G4" t="e">
        <f t="shared" ca="1" si="0"/>
        <v>#N/A</v>
      </c>
    </row>
    <row r="5" spans="1:7" x14ac:dyDescent="0.25">
      <c r="A5" t="e" cm="1">
        <f t="array" aca="1" ref="A5" ca="1">INDIRECT("'["&amp;Index!$A$1&amp;"]Übersicht Messungen'!E6",TRUE)</f>
        <v>#REF!</v>
      </c>
      <c r="B5" t="e">
        <f ca="1">IF(Index!$D$3=Index!$H6,Index!D$3,"")</f>
        <v>#N/A</v>
      </c>
      <c r="C5" s="14"/>
      <c r="D5" t="e" cm="1">
        <f t="array" aca="1" ref="D5" ca="1">INDIRECT("'["&amp;Index!$A$1&amp;"]Übersicht Messungen'!F6",TRUE)</f>
        <v>#REF!</v>
      </c>
      <c r="E5" s="15" t="e" cm="1">
        <f t="array" aca="1" ref="E5" ca="1">IFERROR(DATEVALUE(TEXT(INDIRECT("'["&amp;Index!$A$1&amp;"]Übersicht Messungen'!C181",TRUE),"yyyy-mm-dd")),INDIRECT("'["&amp;Index!$A$1&amp;"]Übersicht Messungen'!F6",TRUE)-730)</f>
        <v>#REF!</v>
      </c>
      <c r="F5" t="e" cm="1">
        <f t="array" aca="1" ref="F5" ca="1">INDIRECT("'["&amp;Index!$A$1&amp;"]Übersicht Messungen'!D3",TRUE)</f>
        <v>#REF!</v>
      </c>
      <c r="G5" t="e">
        <f t="shared" ca="1" si="0"/>
        <v>#N/A</v>
      </c>
    </row>
    <row r="6" spans="1:7" x14ac:dyDescent="0.25">
      <c r="A6" t="e" cm="1">
        <f t="array" aca="1" ref="A6" ca="1">INDIRECT("'["&amp;Index!$A$1&amp;"]Overview Tests'!E7",TRUE)</f>
        <v>#REF!</v>
      </c>
      <c r="B6" t="e">
        <f ca="1">IF(Index!$D$3=Index!$H7,Index!D$3,"")</f>
        <v>#N/A</v>
      </c>
      <c r="C6" s="14"/>
      <c r="D6" s="15" t="e" cm="1">
        <f t="array" aca="1" ref="D6" ca="1">INDIRECT("'["&amp;Index!$A$1&amp;"]Overview Tests'!F7",TRUE)</f>
        <v>#REF!</v>
      </c>
      <c r="E6" s="15" t="e" cm="1">
        <f t="array" aca="1" ref="E6" ca="1">IFERROR(DATEVALUE(TEXT(INDIRECT("'["&amp;Index!$A$1&amp;"]Overview Tests'!C112",TRUE),"yyyy-mm-dd")),INDIRECT("'["&amp;Index!$A$1&amp;"]Overview Tests'!F7",TRUE)-730)</f>
        <v>#REF!</v>
      </c>
      <c r="F6" s="15" t="s">
        <v>144</v>
      </c>
      <c r="G6" t="e">
        <f t="shared" ca="1" si="0"/>
        <v>#N/A</v>
      </c>
    </row>
    <row r="7" spans="1:7" x14ac:dyDescent="0.25">
      <c r="A7" t="e" cm="1">
        <f t="array" aca="1" ref="A7" ca="1">INDIRECT("'["&amp;Index!$A$1&amp;"]Overview Tests'!E7",TRUE)</f>
        <v>#REF!</v>
      </c>
      <c r="B7" t="e">
        <f ca="1">IF(Index!$D$3=Index!$H8,Index!D$3,"")</f>
        <v>#N/A</v>
      </c>
      <c r="C7" s="14"/>
      <c r="D7" s="15" t="e" cm="1">
        <f t="array" aca="1" ref="D7" ca="1">INDIRECT("'["&amp;Index!$A$1&amp;"]Overview Tests'!F7",TRUE)</f>
        <v>#REF!</v>
      </c>
      <c r="E7" s="15" t="e" cm="1">
        <f t="array" aca="1" ref="E7" ca="1">IFERROR(DATEVALUE(TEXT(INDIRECT("'["&amp;Index!$A$1&amp;"]Overview Tests'!C112",TRUE),"yyyy-mm-dd")),INDIRECT("'["&amp;Index!$A$1&amp;"]Overview Tests'!F7",TRUE)-730)</f>
        <v>#REF!</v>
      </c>
      <c r="F7" s="15" t="s">
        <v>144</v>
      </c>
      <c r="G7" t="e">
        <f t="shared" ca="1" si="0"/>
        <v>#N/A</v>
      </c>
    </row>
    <row r="8" spans="1:7" x14ac:dyDescent="0.25">
      <c r="C8" s="14"/>
      <c r="D8" s="15"/>
      <c r="E8" s="15"/>
      <c r="F8" s="15"/>
    </row>
  </sheetData>
  <conditionalFormatting sqref="G1:G2">
    <cfRule type="duplicateValues" dxfId="7" priority="6"/>
  </conditionalFormatting>
  <conditionalFormatting sqref="G6:G8">
    <cfRule type="duplicateValues" dxfId="6" priority="4"/>
  </conditionalFormatting>
  <conditionalFormatting sqref="G4">
    <cfRule type="duplicateValues" dxfId="5" priority="3"/>
  </conditionalFormatting>
  <conditionalFormatting sqref="G3">
    <cfRule type="duplicateValues" dxfId="4" priority="2"/>
  </conditionalFormatting>
  <conditionalFormatting sqref="G5"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0DCD-33B3-4BBE-859D-15293E96F4D4}">
  <dimension ref="A1:BM611"/>
  <sheetViews>
    <sheetView tabSelected="1" workbookViewId="0">
      <pane ySplit="1" topLeftCell="A490" activePane="bottomLeft" state="frozen"/>
      <selection pane="bottomLeft" activeCell="C547" sqref="C547"/>
    </sheetView>
  </sheetViews>
  <sheetFormatPr defaultRowHeight="15" x14ac:dyDescent="0.25"/>
  <cols>
    <col min="1" max="1" width="14.28515625" bestFit="1" customWidth="1"/>
    <col min="2" max="2" width="12" bestFit="1" customWidth="1"/>
    <col min="3" max="3" width="38.85546875" customWidth="1"/>
    <col min="4" max="4" width="10.85546875" bestFit="1" customWidth="1"/>
    <col min="5" max="5" width="26" customWidth="1"/>
    <col min="6" max="6" width="18" customWidth="1"/>
    <col min="7" max="7" width="23.140625" customWidth="1"/>
    <col min="8" max="8" width="17.7109375" bestFit="1" customWidth="1"/>
    <col min="9" max="9" width="20.28515625" style="15" customWidth="1"/>
    <col min="10" max="10" width="9" bestFit="1" customWidth="1"/>
    <col min="11" max="11" width="4.28515625" bestFit="1" customWidth="1"/>
    <col min="12" max="13" width="8.140625" bestFit="1" customWidth="1"/>
    <col min="14" max="14" width="25.28515625" customWidth="1"/>
    <col min="15" max="15" width="9.7109375" customWidth="1"/>
    <col min="16" max="16" width="10.85546875" bestFit="1" customWidth="1"/>
    <col min="17" max="17" width="10.42578125" bestFit="1" customWidth="1"/>
    <col min="18" max="18" width="6.140625" bestFit="1" customWidth="1"/>
    <col min="19" max="19" width="9.7109375" bestFit="1" customWidth="1"/>
    <col min="20" max="20" width="9.85546875" bestFit="1" customWidth="1"/>
    <col min="21" max="21" width="12.85546875" bestFit="1" customWidth="1"/>
    <col min="22" max="22" width="4.140625" bestFit="1" customWidth="1"/>
    <col min="23" max="23" width="9.7109375" bestFit="1" customWidth="1"/>
    <col min="24" max="24" width="12.28515625" customWidth="1"/>
    <col min="25" max="25" width="6.85546875" bestFit="1" customWidth="1"/>
    <col min="26" max="26" width="10.140625" bestFit="1" customWidth="1"/>
    <col min="27" max="27" width="7" bestFit="1" customWidth="1"/>
    <col min="28" max="28" width="8" bestFit="1" customWidth="1"/>
    <col min="29" max="29" width="9.7109375" bestFit="1" customWidth="1"/>
    <col min="30" max="30" width="9" bestFit="1" customWidth="1"/>
    <col min="31" max="31" width="8.28515625" bestFit="1" customWidth="1"/>
    <col min="32" max="32" width="10" bestFit="1" customWidth="1"/>
    <col min="33" max="33" width="5.85546875" bestFit="1" customWidth="1"/>
    <col min="34" max="34" width="5.5703125" bestFit="1" customWidth="1"/>
    <col min="35" max="35" width="5.42578125" bestFit="1" customWidth="1"/>
    <col min="36" max="36" width="5.5703125" bestFit="1" customWidth="1"/>
    <col min="37" max="40" width="4" bestFit="1" customWidth="1"/>
    <col min="41" max="41" width="4.28515625" bestFit="1" customWidth="1"/>
    <col min="42" max="42" width="5" bestFit="1" customWidth="1"/>
    <col min="43" max="43" width="5.85546875" bestFit="1" customWidth="1"/>
    <col min="44" max="46" width="4.140625" bestFit="1" customWidth="1"/>
    <col min="47" max="48" width="3.28515625" bestFit="1" customWidth="1"/>
    <col min="49" max="49" width="3.42578125" bestFit="1" customWidth="1"/>
    <col min="50" max="50" width="3.140625" bestFit="1" customWidth="1"/>
    <col min="51" max="51" width="3.7109375" bestFit="1" customWidth="1"/>
    <col min="52" max="57" width="4.7109375" bestFit="1" customWidth="1"/>
    <col min="58" max="58" width="3.5703125" bestFit="1" customWidth="1"/>
    <col min="59" max="59" width="2" bestFit="1" customWidth="1"/>
    <col min="60" max="60" width="3.42578125" bestFit="1" customWidth="1"/>
    <col min="61" max="61" width="5.7109375" bestFit="1" customWidth="1"/>
    <col min="62" max="62" width="6.42578125" bestFit="1" customWidth="1"/>
    <col min="63" max="63" width="4" bestFit="1" customWidth="1"/>
    <col min="64" max="64" width="2.28515625" bestFit="1" customWidth="1"/>
    <col min="65" max="65" width="11.5703125" bestFit="1" customWidth="1"/>
  </cols>
  <sheetData>
    <row r="1" spans="1:65" s="8" customFormat="1" x14ac:dyDescent="0.25">
      <c r="A1" s="10" t="s">
        <v>16</v>
      </c>
      <c r="B1" s="9" t="s">
        <v>15</v>
      </c>
      <c r="C1" s="13" t="s">
        <v>96</v>
      </c>
      <c r="D1" s="10" t="s">
        <v>88</v>
      </c>
      <c r="E1" s="10" t="s">
        <v>17</v>
      </c>
      <c r="F1" s="10" t="s">
        <v>18</v>
      </c>
      <c r="G1" s="10" t="s">
        <v>94</v>
      </c>
      <c r="H1" s="10" t="s">
        <v>85</v>
      </c>
      <c r="I1" s="11" t="s">
        <v>19</v>
      </c>
      <c r="J1" s="10" t="s">
        <v>20</v>
      </c>
      <c r="K1" s="10" t="s">
        <v>21</v>
      </c>
      <c r="L1" s="10" t="s">
        <v>22</v>
      </c>
      <c r="M1" s="10" t="s">
        <v>23</v>
      </c>
      <c r="N1" s="10" t="s">
        <v>24</v>
      </c>
      <c r="O1" s="10" t="s">
        <v>25</v>
      </c>
      <c r="P1" s="10" t="s">
        <v>89</v>
      </c>
      <c r="Q1" s="10" t="s">
        <v>90</v>
      </c>
      <c r="R1" s="10" t="s">
        <v>26</v>
      </c>
      <c r="S1" s="10" t="s">
        <v>2</v>
      </c>
      <c r="T1" s="10" t="s">
        <v>3</v>
      </c>
      <c r="U1" s="10" t="s">
        <v>27</v>
      </c>
      <c r="V1" s="10" t="s">
        <v>1</v>
      </c>
      <c r="W1" s="10" t="s">
        <v>28</v>
      </c>
      <c r="X1" s="10" t="s">
        <v>4</v>
      </c>
      <c r="Y1" s="10" t="s">
        <v>29</v>
      </c>
      <c r="Z1" s="10" t="s">
        <v>5</v>
      </c>
      <c r="AA1" s="10" t="s">
        <v>30</v>
      </c>
      <c r="AB1" s="10" t="s">
        <v>31</v>
      </c>
      <c r="AC1" s="10" t="s">
        <v>6</v>
      </c>
      <c r="AD1" s="10" t="s">
        <v>7</v>
      </c>
      <c r="AE1" s="10" t="s">
        <v>8</v>
      </c>
      <c r="AF1" s="10" t="s">
        <v>9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0</v>
      </c>
      <c r="AW1" s="10" t="s">
        <v>47</v>
      </c>
      <c r="AX1" s="10" t="s">
        <v>48</v>
      </c>
      <c r="AY1" s="10" t="s">
        <v>49</v>
      </c>
      <c r="AZ1" s="10" t="s">
        <v>50</v>
      </c>
      <c r="BA1" s="10" t="s">
        <v>51</v>
      </c>
      <c r="BB1" s="10" t="s">
        <v>52</v>
      </c>
      <c r="BC1" s="10" t="s">
        <v>53</v>
      </c>
      <c r="BD1" s="10" t="s">
        <v>54</v>
      </c>
      <c r="BE1" s="10" t="s">
        <v>55</v>
      </c>
      <c r="BF1" s="10" t="s">
        <v>56</v>
      </c>
      <c r="BG1" s="10" t="s">
        <v>57</v>
      </c>
      <c r="BH1" s="10" t="s">
        <v>58</v>
      </c>
      <c r="BI1" s="10" t="s">
        <v>59</v>
      </c>
      <c r="BJ1" s="10" t="s">
        <v>60</v>
      </c>
      <c r="BK1" s="10" t="s">
        <v>61</v>
      </c>
      <c r="BL1" s="10" t="s">
        <v>62</v>
      </c>
      <c r="BM1" s="12" t="s">
        <v>87</v>
      </c>
    </row>
    <row r="2" spans="1:65" x14ac:dyDescent="0.25">
      <c r="A2" t="e" cm="1">
        <f t="array" aca="1" ref="A2" ca="1">INDIRECT("'["&amp;Index!$A$1&amp;"]Übersicht Messungen'!E6",TRUE)</f>
        <v>#REF!</v>
      </c>
      <c r="B2" t="e">
        <f ca="1">IF(Index!$D$3="v0",10001,"")</f>
        <v>#N/A</v>
      </c>
      <c r="C2" t="e">
        <f ca="1">VLOOKUP(Facts!$B2,Aux_Table!$W$1:$X$60,2,FALSE)</f>
        <v>#N/A</v>
      </c>
      <c r="D2" t="e">
        <f>NA()</f>
        <v>#N/A</v>
      </c>
      <c r="E2" t="e" cm="1">
        <f t="array" aca="1" ref="E2" ca="1">INDIRECT("'["&amp;Index!$A$1&amp;"]Übersicht Messungen'!C6",TRUE)</f>
        <v>#REF!</v>
      </c>
      <c r="F2" t="e" cm="1">
        <f t="array" aca="1" ref="F2" ca="1">INDIRECT("'["&amp;Index!$A$1&amp;"]Übersicht Messungen'!B6",TRUE)</f>
        <v>#REF!</v>
      </c>
      <c r="G2" t="e" cm="1">
        <f t="array" aca="1" ref="G2" ca="1">INDIRECT("'["&amp;Index!$A$1&amp;"]Übersicht Messungen'!B6",TRUE)</f>
        <v>#REF!</v>
      </c>
      <c r="H2" t="e">
        <f t="shared" ref="H2:H66" ca="1" si="0">X2=A2</f>
        <v>#REF!</v>
      </c>
      <c r="I2" s="15" t="e" cm="1">
        <f t="array" aca="1" ref="I2" ca="1">INDIRECT("'["&amp;Index!$A$1&amp;"]Übersicht Messungen'!F6",TRUE)-730</f>
        <v>#REF!</v>
      </c>
      <c r="K2" t="str">
        <f>Index!$A$1</f>
        <v>Extem B-1541-6  CA.xlsx</v>
      </c>
      <c r="N2" t="s">
        <v>74</v>
      </c>
      <c r="O2" t="e" cm="1">
        <f t="array" aca="1" ref="O2" ca="1">INDIRECT("'["&amp;Index!$A$1&amp;"]Werte+Ergebnisse 1a + 1b'!M2",TRUE)</f>
        <v>#REF!</v>
      </c>
      <c r="R2">
        <v>1</v>
      </c>
      <c r="X2" t="e" cm="1">
        <f t="array" aca="1" ref="X2" ca="1">INDIRECT("'["&amp;Index!$A$1&amp;"]Werte+Ergebnisse 1a + 1b'!b2",TRUE)</f>
        <v>#REF!</v>
      </c>
      <c r="Z2" t="s">
        <v>86</v>
      </c>
      <c r="AG2" t="e" cm="1">
        <f t="array" aca="1" ref="AG2" ca="1">IF(INDIRECT("'["&amp;Index!$A$1&amp;"]Werte+Ergebnisse 1a + 1b'!F2",TRUE)&gt;0,INDIRECT("'["&amp;Index!$A$1&amp;"]Werte+Ergebnisse 1a + 1b'!F2",TRUE),"")</f>
        <v>#REF!</v>
      </c>
      <c r="AH2" t="e" cm="1">
        <f t="array" aca="1" ref="AH2" ca="1">IF(INDIRECT("'["&amp;Index!$A$1&amp;"]Werte+Ergebnisse 1a + 1b'!H2",TRUE)&gt;0,INDIRECT("'["&amp;Index!$A$1&amp;"]Werte+Ergebnisse 1a + 1b'!H2",TRUE),"")</f>
        <v>#REF!</v>
      </c>
      <c r="AI2" t="e" cm="1">
        <f t="array" aca="1" ref="AI2" ca="1">IF(INDIRECT("'["&amp;Index!$A$1&amp;"]Werte+Ergebnisse 1a + 1b'!I2",TRUE)&gt;0,INDIRECT("'["&amp;Index!$A$1&amp;"]Werte+Ergebnisse 1a + 1b'!I2",TRUE),"")</f>
        <v>#REF!</v>
      </c>
      <c r="AJ2" t="e" cm="1">
        <f t="array" aca="1" ref="AJ2" ca="1">IF(INDIRECT("'["&amp;Index!$A$1&amp;"]Werte+Ergebnisse 1a + 1b'!J2",TRUE)&gt;0,INDIRECT("'["&amp;Index!$A$1&amp;"]Werte+Ergebnisse 1a + 1b'!J2",TRUE),"")</f>
        <v>#REF!</v>
      </c>
      <c r="AK2" t="e" cm="1">
        <f t="array" aca="1" ref="AK2" ca="1">IF(INDIRECT("'["&amp;Index!$A$1&amp;"]Werte+Ergebnisse 1a + 1b'!K2",TRUE)&gt;0,INDIRECT("'["&amp;Index!$A$1&amp;"]Werte+Ergebnisse 1a + 1b'!K2",TRUE),"")</f>
        <v>#REF!</v>
      </c>
      <c r="AN2" t="e" cm="1">
        <f t="array" aca="1" ref="AN2" ca="1">IF(INDIRECT("'["&amp;Index!$A$1&amp;"]Werte+Ergebnisse 1a + 1b'!G2",TRUE)&gt;0,INDIRECT("'["&amp;Index!$A$1&amp;"]Werte+Ergebnisse 1a + 1b'!G2",TRUE),"")</f>
        <v>#REF!</v>
      </c>
      <c r="AQ2" t="e" cm="1">
        <f t="array" aca="1" ref="AQ2" ca="1">IF(INDIRECT("'["&amp;Index!$A$1&amp;"]Werte+Ergebnisse 1a + 1b'!L2",TRUE)&gt;0,INDIRECT("'["&amp;Index!$A$1&amp;"]Werte+Ergebnisse 1a + 1b'!L2",TRUE),"")</f>
        <v>#REF!</v>
      </c>
      <c r="BM2" t="str">
        <f ca="1">IFERROR(IF(OR(ISERROR(B2),NOT(ISNUMBER(AG2)),AG2=0),"",B2&amp;"/"&amp;X2&amp;"/"&amp;N2&amp;"/"&amp;O2&amp;"/"&amp;R2),"")</f>
        <v/>
      </c>
    </row>
    <row r="3" spans="1:65" x14ac:dyDescent="0.25">
      <c r="A3" t="e" cm="1">
        <f t="array" aca="1" ref="A3" ca="1">INDIRECT("'["&amp;Index!$A$1&amp;"]Übersicht Messungen'!E6",TRUE)</f>
        <v>#REF!</v>
      </c>
      <c r="B3" t="e">
        <f ca="1">IF(Index!$D$3="v0",10001,"")</f>
        <v>#N/A</v>
      </c>
      <c r="C3" t="e">
        <f ca="1">VLOOKUP(Facts!$B3,Aux_Table!$W$1:$X$60,2,FALSE)</f>
        <v>#N/A</v>
      </c>
      <c r="D3" t="e">
        <f>NA()</f>
        <v>#N/A</v>
      </c>
      <c r="E3" t="e" cm="1">
        <f t="array" aca="1" ref="E3" ca="1">INDIRECT("'["&amp;Index!$A$1&amp;"]Übersicht Messungen'!C6",TRUE)</f>
        <v>#REF!</v>
      </c>
      <c r="F3" t="e" cm="1">
        <f t="array" aca="1" ref="F3" ca="1">INDIRECT("'["&amp;Index!$A$1&amp;"]Übersicht Messungen'!B6",TRUE)</f>
        <v>#REF!</v>
      </c>
      <c r="G3" t="e" cm="1">
        <f t="array" aca="1" ref="G3" ca="1">INDIRECT("'["&amp;Index!$A$1&amp;"]Übersicht Messungen'!B6",TRUE)</f>
        <v>#REF!</v>
      </c>
      <c r="H3" t="e">
        <f t="shared" ca="1" si="0"/>
        <v>#REF!</v>
      </c>
      <c r="I3" s="15" t="e" cm="1">
        <f t="array" aca="1" ref="I3" ca="1">INDIRECT("'["&amp;Index!$A$1&amp;"]Übersicht Messungen'!F6",TRUE)-730</f>
        <v>#REF!</v>
      </c>
      <c r="K3" t="str">
        <f>Index!$A$1</f>
        <v>Extem B-1541-6  CA.xlsx</v>
      </c>
      <c r="N3" t="s">
        <v>74</v>
      </c>
      <c r="O3" t="e" cm="1">
        <f t="array" aca="1" ref="O3" ca="1">INDIRECT("'["&amp;Index!$A$1&amp;"]Werte+Ergebnisse 1a + 1b'!M2",TRUE)</f>
        <v>#REF!</v>
      </c>
      <c r="R3">
        <v>2</v>
      </c>
      <c r="X3" t="e" cm="1">
        <f t="array" aca="1" ref="X3" ca="1">INDIRECT("'["&amp;Index!$A$1&amp;"]Werte+Ergebnisse 1a + 1b'!b3",TRUE)</f>
        <v>#REF!</v>
      </c>
      <c r="Z3" t="s">
        <v>86</v>
      </c>
      <c r="AG3" t="e" cm="1">
        <f t="array" aca="1" ref="AG3" ca="1">IF(INDIRECT("'["&amp;Index!$A$1&amp;"]Werte+Ergebnisse 1a + 1b'!F3",TRUE)&gt;0,INDIRECT("'["&amp;Index!$A$1&amp;"]Werte+Ergebnisse 1a + 1b'!F3",TRUE),"")</f>
        <v>#REF!</v>
      </c>
      <c r="AH3" t="e" cm="1">
        <f t="array" aca="1" ref="AH3" ca="1">IF(INDIRECT("'["&amp;Index!$A$1&amp;"]Werte+Ergebnisse 1a + 1b'!H3",TRUE)&gt;0,INDIRECT("'["&amp;Index!$A$1&amp;"]Werte+Ergebnisse 1a + 1b'!H3",TRUE),"")</f>
        <v>#REF!</v>
      </c>
      <c r="AI3" t="e" cm="1">
        <f t="array" aca="1" ref="AI3" ca="1">IF(INDIRECT("'["&amp;Index!$A$1&amp;"]Werte+Ergebnisse 1a + 1b'!I3",TRUE)&gt;0,INDIRECT("'["&amp;Index!$A$1&amp;"]Werte+Ergebnisse 1a + 1b'!I3",TRUE),"")</f>
        <v>#REF!</v>
      </c>
      <c r="AJ3" t="e" cm="1">
        <f t="array" aca="1" ref="AJ3" ca="1">IF(INDIRECT("'["&amp;Index!$A$1&amp;"]Werte+Ergebnisse 1a + 1b'!J3",TRUE)&gt;0,INDIRECT("'["&amp;Index!$A$1&amp;"]Werte+Ergebnisse 1a + 1b'!J3",TRUE),"")</f>
        <v>#REF!</v>
      </c>
      <c r="AK3" t="e" cm="1">
        <f t="array" aca="1" ref="AK3" ca="1">IF(INDIRECT("'["&amp;Index!$A$1&amp;"]Werte+Ergebnisse 1a + 1b'!K3",TRUE)&gt;0,INDIRECT("'["&amp;Index!$A$1&amp;"]Werte+Ergebnisse 1a + 1b'!K3",TRUE),"")</f>
        <v>#REF!</v>
      </c>
      <c r="AN3" t="e" cm="1">
        <f t="array" aca="1" ref="AN3" ca="1">IF(INDIRECT("'["&amp;Index!$A$1&amp;"]Werte+Ergebnisse 1a + 1b'!G3",TRUE)&gt;0,INDIRECT("'["&amp;Index!$A$1&amp;"]Werte+Ergebnisse 1a + 1b'!G3",TRUE),"")</f>
        <v>#REF!</v>
      </c>
      <c r="AQ3" t="e" cm="1">
        <f t="array" aca="1" ref="AQ3" ca="1">IF(INDIRECT("'["&amp;Index!$A$1&amp;"]Werte+Ergebnisse 1a + 1b'!L3",TRUE)&gt;0,INDIRECT("'["&amp;Index!$A$1&amp;"]Werte+Ergebnisse 1a + 1b'!L3",TRUE),"")</f>
        <v>#REF!</v>
      </c>
      <c r="BM3" t="str">
        <f t="shared" ref="BM3:BM66" ca="1" si="1">IFERROR(IF(OR(ISERROR(B3),NOT(ISNUMBER(AG3)),AG3=0),"",B3&amp;"/"&amp;X3&amp;"/"&amp;N3&amp;"/"&amp;O3&amp;"/"&amp;R3),"")</f>
        <v/>
      </c>
    </row>
    <row r="4" spans="1:65" x14ac:dyDescent="0.25">
      <c r="A4" t="e" cm="1">
        <f t="array" aca="1" ref="A4" ca="1">INDIRECT("'["&amp;Index!$A$1&amp;"]Übersicht Messungen'!E6",TRUE)</f>
        <v>#REF!</v>
      </c>
      <c r="B4" t="e">
        <f ca="1">IF(Index!$D$3="v0",10001,"")</f>
        <v>#N/A</v>
      </c>
      <c r="C4" t="e">
        <f ca="1">VLOOKUP(Facts!$B4,Aux_Table!$W$1:$X$60,2,FALSE)</f>
        <v>#N/A</v>
      </c>
      <c r="D4" t="e">
        <f>NA()</f>
        <v>#N/A</v>
      </c>
      <c r="E4" t="e" cm="1">
        <f t="array" aca="1" ref="E4" ca="1">INDIRECT("'["&amp;Index!$A$1&amp;"]Übersicht Messungen'!C6",TRUE)</f>
        <v>#REF!</v>
      </c>
      <c r="F4" t="e" cm="1">
        <f t="array" aca="1" ref="F4" ca="1">INDIRECT("'["&amp;Index!$A$1&amp;"]Übersicht Messungen'!B6",TRUE)</f>
        <v>#REF!</v>
      </c>
      <c r="G4" t="e" cm="1">
        <f t="array" aca="1" ref="G4" ca="1">INDIRECT("'["&amp;Index!$A$1&amp;"]Übersicht Messungen'!B6",TRUE)</f>
        <v>#REF!</v>
      </c>
      <c r="H4" t="e">
        <f t="shared" ca="1" si="0"/>
        <v>#REF!</v>
      </c>
      <c r="I4" s="15" t="e" cm="1">
        <f t="array" aca="1" ref="I4" ca="1">INDIRECT("'["&amp;Index!$A$1&amp;"]Übersicht Messungen'!F6",TRUE)-730</f>
        <v>#REF!</v>
      </c>
      <c r="K4" t="str">
        <f>Index!$A$1</f>
        <v>Extem B-1541-6  CA.xlsx</v>
      </c>
      <c r="N4" t="s">
        <v>74</v>
      </c>
      <c r="O4" t="e" cm="1">
        <f t="array" aca="1" ref="O4" ca="1">INDIRECT("'["&amp;Index!$A$1&amp;"]Werte+Ergebnisse 1a + 1b'!M2",TRUE)</f>
        <v>#REF!</v>
      </c>
      <c r="R4">
        <v>3</v>
      </c>
      <c r="X4" t="e" cm="1">
        <f t="array" aca="1" ref="X4" ca="1">INDIRECT("'["&amp;Index!$A$1&amp;"]Werte+Ergebnisse 1a + 1b'!b20",TRUE)</f>
        <v>#REF!</v>
      </c>
      <c r="Z4" t="s">
        <v>86</v>
      </c>
      <c r="AG4" t="e" cm="1">
        <f t="array" aca="1" ref="AG4" ca="1">IF(INDIRECT("'["&amp;Index!$A$1&amp;"]Werte+Ergebnisse 1a + 1b'!F20",TRUE)&gt;0,INDIRECT("'["&amp;Index!$A$1&amp;"]Werte+Ergebnisse 1a + 1b'!F20",TRUE),"")</f>
        <v>#REF!</v>
      </c>
      <c r="AH4" t="e" cm="1">
        <f t="array" aca="1" ref="AH4" ca="1">IF(INDIRECT("'["&amp;Index!$A$1&amp;"]Werte+Ergebnisse 1a + 1b'!H20",TRUE)&gt;0,INDIRECT("'["&amp;Index!$A$1&amp;"]Werte+Ergebnisse 1a + 1b'!H20",TRUE),"")</f>
        <v>#REF!</v>
      </c>
      <c r="AI4" t="e" cm="1">
        <f t="array" aca="1" ref="AI4" ca="1">IF(INDIRECT("'["&amp;Index!$A$1&amp;"]Werte+Ergebnisse 1a + 1b'!I20",TRUE)&gt;0,INDIRECT("'["&amp;Index!$A$1&amp;"]Werte+Ergebnisse 1a + 1b'!I20",TRUE),"")</f>
        <v>#REF!</v>
      </c>
      <c r="AJ4" t="e" cm="1">
        <f t="array" aca="1" ref="AJ4" ca="1">IF(INDIRECT("'["&amp;Index!$A$1&amp;"]Werte+Ergebnisse 1a + 1b'!J20",TRUE)&gt;0,INDIRECT("'["&amp;Index!$A$1&amp;"]Werte+Ergebnisse 1a + 1b'!J20",TRUE),"")</f>
        <v>#REF!</v>
      </c>
      <c r="AK4" t="e" cm="1">
        <f t="array" aca="1" ref="AK4" ca="1">IF(INDIRECT("'["&amp;Index!$A$1&amp;"]Werte+Ergebnisse 1a + 1b'!K20",TRUE)&gt;0,INDIRECT("'["&amp;Index!$A$1&amp;"]Werte+Ergebnisse 1a + 1b'!K20",TRUE),"")</f>
        <v>#REF!</v>
      </c>
      <c r="AN4" t="e" cm="1">
        <f t="array" aca="1" ref="AN4" ca="1">IF(INDIRECT("'["&amp;Index!$A$1&amp;"]Werte+Ergebnisse 1a + 1b'!G20",TRUE)&gt;0,INDIRECT("'["&amp;Index!$A$1&amp;"]Werte+Ergebnisse 1a + 1b'!G20",TRUE),"")</f>
        <v>#REF!</v>
      </c>
      <c r="AQ4" t="e" cm="1">
        <f t="array" aca="1" ref="AQ4" ca="1">IF(INDIRECT("'["&amp;Index!$A$1&amp;"]Werte+Ergebnisse 1a + 1b'!L20",TRUE)&gt;0,INDIRECT("'["&amp;Index!$A$1&amp;"]Werte+Ergebnisse 1a + 1b'!L20",TRUE),"")</f>
        <v>#REF!</v>
      </c>
      <c r="BM4" t="str">
        <f t="shared" ca="1" si="1"/>
        <v/>
      </c>
    </row>
    <row r="5" spans="1:65" x14ac:dyDescent="0.25">
      <c r="A5" t="e" cm="1">
        <f t="array" aca="1" ref="A5" ca="1">INDIRECT("'["&amp;Index!$A$1&amp;"]Übersicht Messungen'!E6",TRUE)</f>
        <v>#REF!</v>
      </c>
      <c r="B5" t="e">
        <f ca="1">IF(Index!$D$3="v0",10001,"")</f>
        <v>#N/A</v>
      </c>
      <c r="C5" t="e">
        <f ca="1">VLOOKUP(Facts!$B5,Aux_Table!$W$1:$X$60,2,FALSE)</f>
        <v>#N/A</v>
      </c>
      <c r="D5" t="e">
        <f>NA()</f>
        <v>#N/A</v>
      </c>
      <c r="E5" t="e" cm="1">
        <f t="array" aca="1" ref="E5" ca="1">INDIRECT("'["&amp;Index!$A$1&amp;"]Übersicht Messungen'!C6",TRUE)</f>
        <v>#REF!</v>
      </c>
      <c r="F5" t="e" cm="1">
        <f t="array" aca="1" ref="F5" ca="1">INDIRECT("'["&amp;Index!$A$1&amp;"]Übersicht Messungen'!B6",TRUE)</f>
        <v>#REF!</v>
      </c>
      <c r="G5" t="e" cm="1">
        <f t="array" aca="1" ref="G5" ca="1">INDIRECT("'["&amp;Index!$A$1&amp;"]Übersicht Messungen'!B6",TRUE)</f>
        <v>#REF!</v>
      </c>
      <c r="H5" t="e">
        <f t="shared" ca="1" si="0"/>
        <v>#REF!</v>
      </c>
      <c r="I5" s="15" t="e" cm="1">
        <f t="array" aca="1" ref="I5" ca="1">INDIRECT("'["&amp;Index!$A$1&amp;"]Übersicht Messungen'!F6",TRUE)-730</f>
        <v>#REF!</v>
      </c>
      <c r="K5" t="str">
        <f>Index!$A$1</f>
        <v>Extem B-1541-6  CA.xlsx</v>
      </c>
      <c r="N5" t="s">
        <v>74</v>
      </c>
      <c r="O5" t="e" cm="1">
        <f t="array" aca="1" ref="O5" ca="1">INDIRECT("'["&amp;Index!$A$1&amp;"]Werte+Ergebnisse 1a + 1b'!M2",TRUE)</f>
        <v>#REF!</v>
      </c>
      <c r="R5">
        <v>4</v>
      </c>
      <c r="X5" t="e" cm="1">
        <f t="array" aca="1" ref="X5" ca="1">INDIRECT("'["&amp;Index!$A$1&amp;"]Werte+Ergebnisse 1a + 1b'!b21",TRUE)</f>
        <v>#REF!</v>
      </c>
      <c r="Z5" t="s">
        <v>86</v>
      </c>
      <c r="AG5" t="e" cm="1">
        <f t="array" aca="1" ref="AG5" ca="1">IF(INDIRECT("'["&amp;Index!$A$1&amp;"]Werte+Ergebnisse 1a + 1b'!F21",TRUE)&gt;0,INDIRECT("'["&amp;Index!$A$1&amp;"]Werte+Ergebnisse 1a + 1b'!F21",TRUE),"")</f>
        <v>#REF!</v>
      </c>
      <c r="AH5" t="e" cm="1">
        <f t="array" aca="1" ref="AH5" ca="1">IF(INDIRECT("'["&amp;Index!$A$1&amp;"]Werte+Ergebnisse 1a + 1b'!H21",TRUE)&gt;0,INDIRECT("'["&amp;Index!$A$1&amp;"]Werte+Ergebnisse 1a + 1b'!H21",TRUE),"")</f>
        <v>#REF!</v>
      </c>
      <c r="AI5" t="e" cm="1">
        <f t="array" aca="1" ref="AI5" ca="1">IF(INDIRECT("'["&amp;Index!$A$1&amp;"]Werte+Ergebnisse 1a + 1b'!I21",TRUE)&gt;0,INDIRECT("'["&amp;Index!$A$1&amp;"]Werte+Ergebnisse 1a + 1b'!I21",TRUE),"")</f>
        <v>#REF!</v>
      </c>
      <c r="AJ5" t="e" cm="1">
        <f t="array" aca="1" ref="AJ5" ca="1">IF(INDIRECT("'["&amp;Index!$A$1&amp;"]Werte+Ergebnisse 1a + 1b'!J21",TRUE)&gt;0,INDIRECT("'["&amp;Index!$A$1&amp;"]Werte+Ergebnisse 1a + 1b'!J21",TRUE),"")</f>
        <v>#REF!</v>
      </c>
      <c r="AK5" t="e" cm="1">
        <f t="array" aca="1" ref="AK5" ca="1">IF(INDIRECT("'["&amp;Index!$A$1&amp;"]Werte+Ergebnisse 1a + 1b'!K21",TRUE)&gt;0,INDIRECT("'["&amp;Index!$A$1&amp;"]Werte+Ergebnisse 1a + 1b'!K21",TRUE),"")</f>
        <v>#REF!</v>
      </c>
      <c r="AN5" t="e" cm="1">
        <f t="array" aca="1" ref="AN5" ca="1">IF(INDIRECT("'["&amp;Index!$A$1&amp;"]Werte+Ergebnisse 1a + 1b'!G21",TRUE)&gt;0,INDIRECT("'["&amp;Index!$A$1&amp;"]Werte+Ergebnisse 1a + 1b'!G21",TRUE),"")</f>
        <v>#REF!</v>
      </c>
      <c r="AQ5" t="e" cm="1">
        <f t="array" aca="1" ref="AQ5" ca="1">IF(INDIRECT("'["&amp;Index!$A$1&amp;"]Werte+Ergebnisse 1a + 1b'!L21",TRUE)&gt;0,INDIRECT("'["&amp;Index!$A$1&amp;"]Werte+Ergebnisse 1a + 1b'!L21",TRUE),"")</f>
        <v>#REF!</v>
      </c>
      <c r="BM5" t="str">
        <f t="shared" ca="1" si="1"/>
        <v/>
      </c>
    </row>
    <row r="6" spans="1:65" x14ac:dyDescent="0.25">
      <c r="A6" t="e" cm="1">
        <f t="array" aca="1" ref="A6" ca="1">INDIRECT("'["&amp;Index!$A$1&amp;"]Übersicht Messungen'!E6",TRUE)</f>
        <v>#REF!</v>
      </c>
      <c r="B6" t="e">
        <f ca="1">IF(Index!$D$3="v0",10001,"")</f>
        <v>#N/A</v>
      </c>
      <c r="C6" t="e">
        <f ca="1">VLOOKUP(Facts!$B6,Aux_Table!$W$1:$X$60,2,FALSE)</f>
        <v>#N/A</v>
      </c>
      <c r="D6" t="e">
        <f>NA()</f>
        <v>#N/A</v>
      </c>
      <c r="E6" t="e" cm="1">
        <f t="array" aca="1" ref="E6" ca="1">INDIRECT("'["&amp;Index!$A$1&amp;"]Übersicht Messungen'!C6",TRUE)</f>
        <v>#REF!</v>
      </c>
      <c r="F6" t="e" cm="1">
        <f t="array" aca="1" ref="F6" ca="1">INDIRECT("'["&amp;Index!$A$1&amp;"]Übersicht Messungen'!B6",TRUE)</f>
        <v>#REF!</v>
      </c>
      <c r="G6" t="e" cm="1">
        <f t="array" aca="1" ref="G6" ca="1">INDIRECT("'["&amp;Index!$A$1&amp;"]Übersicht Messungen'!B6",TRUE)</f>
        <v>#REF!</v>
      </c>
      <c r="H6" t="e">
        <f t="shared" ca="1" si="0"/>
        <v>#REF!</v>
      </c>
      <c r="I6" s="15" t="e" cm="1">
        <f t="array" aca="1" ref="I6" ca="1">INDIRECT("'["&amp;Index!$A$1&amp;"]Übersicht Messungen'!F6",TRUE)-730</f>
        <v>#REF!</v>
      </c>
      <c r="K6" t="str">
        <f>Index!$A$1</f>
        <v>Extem B-1541-6  CA.xlsx</v>
      </c>
      <c r="N6" t="s">
        <v>74</v>
      </c>
      <c r="O6" t="e" cm="1">
        <f t="array" aca="1" ref="O6" ca="1">INDIRECT("'["&amp;Index!$A$1&amp;"]Werte+Ergebnisse 1a + 1b'!M2",TRUE)</f>
        <v>#REF!</v>
      </c>
      <c r="R6">
        <v>5</v>
      </c>
      <c r="X6" t="e" cm="1">
        <f t="array" aca="1" ref="X6" ca="1">INDIRECT("'["&amp;Index!$A$1&amp;"]Werte+Ergebnisse 1a + 1b'!b4",TRUE)</f>
        <v>#REF!</v>
      </c>
      <c r="Z6" t="s">
        <v>86</v>
      </c>
      <c r="AG6" t="e" cm="1">
        <f t="array" aca="1" ref="AG6" ca="1">IF(INDIRECT("'["&amp;Index!$A$1&amp;"]Werte+Ergebnisse 1a + 1b'!F4",TRUE)&gt;0,INDIRECT("'["&amp;Index!$A$1&amp;"]Werte+Ergebnisse 1a + 1b'!F4",TRUE),"")</f>
        <v>#REF!</v>
      </c>
      <c r="AH6" t="e" cm="1">
        <f t="array" aca="1" ref="AH6" ca="1">IF(INDIRECT("'["&amp;Index!$A$1&amp;"]Werte+Ergebnisse 1a + 1b'!H4",TRUE)&gt;0,INDIRECT("'["&amp;Index!$A$1&amp;"]Werte+Ergebnisse 1a + 1b'!H4",TRUE),"")</f>
        <v>#REF!</v>
      </c>
      <c r="AI6" t="e" cm="1">
        <f t="array" aca="1" ref="AI6" ca="1">IF(INDIRECT("'["&amp;Index!$A$1&amp;"]Werte+Ergebnisse 1a + 1b'!I4",TRUE)&gt;0,INDIRECT("'["&amp;Index!$A$1&amp;"]Werte+Ergebnisse 1a + 1b'!I4",TRUE),"")</f>
        <v>#REF!</v>
      </c>
      <c r="AJ6" t="e" cm="1">
        <f t="array" aca="1" ref="AJ6" ca="1">IF(INDIRECT("'["&amp;Index!$A$1&amp;"]Werte+Ergebnisse 1a + 1b'!J4",TRUE)&gt;0,INDIRECT("'["&amp;Index!$A$1&amp;"]Werte+Ergebnisse 1a + 1b'!J4",TRUE),"")</f>
        <v>#REF!</v>
      </c>
      <c r="AK6" t="e" cm="1">
        <f t="array" aca="1" ref="AK6" ca="1">IF(INDIRECT("'["&amp;Index!$A$1&amp;"]Werte+Ergebnisse 1a + 1b'!K4",TRUE)&gt;0,INDIRECT("'["&amp;Index!$A$1&amp;"]Werte+Ergebnisse 1a + 1b'!K4",TRUE),"")</f>
        <v>#REF!</v>
      </c>
      <c r="AN6" t="e" cm="1">
        <f t="array" aca="1" ref="AN6" ca="1">IF(INDIRECT("'["&amp;Index!$A$1&amp;"]Werte+Ergebnisse 1a + 1b'!G4",TRUE)&gt;0,INDIRECT("'["&amp;Index!$A$1&amp;"]Werte+Ergebnisse 1a + 1b'!G4",TRUE),"")</f>
        <v>#REF!</v>
      </c>
      <c r="AQ6" t="e" cm="1">
        <f t="array" aca="1" ref="AQ6" ca="1">IF(INDIRECT("'["&amp;Index!$A$1&amp;"]Werte+Ergebnisse 1a + 1b'!L4",TRUE)&gt;0,INDIRECT("'["&amp;Index!$A$1&amp;"]Werte+Ergebnisse 1a + 1b'!L4",TRUE),"")</f>
        <v>#REF!</v>
      </c>
      <c r="BM6" t="str">
        <f t="shared" ca="1" si="1"/>
        <v/>
      </c>
    </row>
    <row r="7" spans="1:65" x14ac:dyDescent="0.25">
      <c r="A7" t="e" cm="1">
        <f t="array" aca="1" ref="A7" ca="1">INDIRECT("'["&amp;Index!$A$1&amp;"]Übersicht Messungen'!E6",TRUE)</f>
        <v>#REF!</v>
      </c>
      <c r="B7" t="e">
        <f ca="1">IF(Index!$D$3="v0",10001,"")</f>
        <v>#N/A</v>
      </c>
      <c r="C7" t="e">
        <f ca="1">VLOOKUP(Facts!$B7,Aux_Table!$W$1:$X$60,2,FALSE)</f>
        <v>#N/A</v>
      </c>
      <c r="D7" t="e">
        <f>NA()</f>
        <v>#N/A</v>
      </c>
      <c r="E7" t="e" cm="1">
        <f t="array" aca="1" ref="E7" ca="1">INDIRECT("'["&amp;Index!$A$1&amp;"]Übersicht Messungen'!C6",TRUE)</f>
        <v>#REF!</v>
      </c>
      <c r="F7" t="e" cm="1">
        <f t="array" aca="1" ref="F7" ca="1">INDIRECT("'["&amp;Index!$A$1&amp;"]Übersicht Messungen'!B6",TRUE)</f>
        <v>#REF!</v>
      </c>
      <c r="G7" t="e" cm="1">
        <f t="array" aca="1" ref="G7" ca="1">INDIRECT("'["&amp;Index!$A$1&amp;"]Übersicht Messungen'!B6",TRUE)</f>
        <v>#REF!</v>
      </c>
      <c r="H7" t="e">
        <f t="shared" ca="1" si="0"/>
        <v>#REF!</v>
      </c>
      <c r="I7" s="15" t="e" cm="1">
        <f t="array" aca="1" ref="I7" ca="1">INDIRECT("'["&amp;Index!$A$1&amp;"]Übersicht Messungen'!F6",TRUE)-730</f>
        <v>#REF!</v>
      </c>
      <c r="K7" t="str">
        <f>Index!$A$1</f>
        <v>Extem B-1541-6  CA.xlsx</v>
      </c>
      <c r="N7" t="s">
        <v>74</v>
      </c>
      <c r="O7" t="e" cm="1">
        <f t="array" aca="1" ref="O7" ca="1">INDIRECT("'["&amp;Index!$A$1&amp;"]Werte+Ergebnisse 1a + 1b'!M2",TRUE)</f>
        <v>#REF!</v>
      </c>
      <c r="R7">
        <v>6</v>
      </c>
      <c r="X7" t="e" cm="1">
        <f t="array" aca="1" ref="X7" ca="1">INDIRECT("'["&amp;Index!$A$1&amp;"]Werte+Ergebnisse 1a + 1b'!b5",TRUE)</f>
        <v>#REF!</v>
      </c>
      <c r="Z7" t="s">
        <v>86</v>
      </c>
      <c r="AG7" t="e" cm="1">
        <f t="array" aca="1" ref="AG7" ca="1">IF(INDIRECT("'["&amp;Index!$A$1&amp;"]Werte+Ergebnisse 1a + 1b'!F5",TRUE)&gt;0,INDIRECT("'["&amp;Index!$A$1&amp;"]Werte+Ergebnisse 1a + 1b'!F5",TRUE),"")</f>
        <v>#REF!</v>
      </c>
      <c r="AH7" t="e" cm="1">
        <f t="array" aca="1" ref="AH7" ca="1">IF(INDIRECT("'["&amp;Index!$A$1&amp;"]Werte+Ergebnisse 1a + 1b'!H5",TRUE)&gt;0,INDIRECT("'["&amp;Index!$A$1&amp;"]Werte+Ergebnisse 1a + 1b'!H5",TRUE),"")</f>
        <v>#REF!</v>
      </c>
      <c r="AI7" t="e" cm="1">
        <f t="array" aca="1" ref="AI7" ca="1">IF(INDIRECT("'["&amp;Index!$A$1&amp;"]Werte+Ergebnisse 1a + 1b'!I5",TRUE)&gt;0,INDIRECT("'["&amp;Index!$A$1&amp;"]Werte+Ergebnisse 1a + 1b'!I5",TRUE),"")</f>
        <v>#REF!</v>
      </c>
      <c r="AJ7" t="e" cm="1">
        <f t="array" aca="1" ref="AJ7" ca="1">IF(INDIRECT("'["&amp;Index!$A$1&amp;"]Werte+Ergebnisse 1a + 1b'!J5",TRUE)&gt;0,INDIRECT("'["&amp;Index!$A$1&amp;"]Werte+Ergebnisse 1a + 1b'!J5",TRUE),"")</f>
        <v>#REF!</v>
      </c>
      <c r="AK7" t="e" cm="1">
        <f t="array" aca="1" ref="AK7" ca="1">IF(INDIRECT("'["&amp;Index!$A$1&amp;"]Werte+Ergebnisse 1a + 1b'!K5",TRUE)&gt;0,INDIRECT("'["&amp;Index!$A$1&amp;"]Werte+Ergebnisse 1a + 1b'!K5",TRUE),"")</f>
        <v>#REF!</v>
      </c>
      <c r="AN7" t="e" cm="1">
        <f t="array" aca="1" ref="AN7" ca="1">IF(INDIRECT("'["&amp;Index!$A$1&amp;"]Werte+Ergebnisse 1a + 1b'!G5",TRUE)&gt;0,INDIRECT("'["&amp;Index!$A$1&amp;"]Werte+Ergebnisse 1a + 1b'!G5",TRUE),"")</f>
        <v>#REF!</v>
      </c>
      <c r="AQ7" t="e" cm="1">
        <f t="array" aca="1" ref="AQ7" ca="1">IF(INDIRECT("'["&amp;Index!$A$1&amp;"]Werte+Ergebnisse 1a + 1b'!L5",TRUE)&gt;0,INDIRECT("'["&amp;Index!$A$1&amp;"]Werte+Ergebnisse 1a + 1b'!L5",TRUE),"")</f>
        <v>#REF!</v>
      </c>
      <c r="BM7" t="str">
        <f t="shared" ca="1" si="1"/>
        <v/>
      </c>
    </row>
    <row r="8" spans="1:65" x14ac:dyDescent="0.25">
      <c r="A8" t="e" cm="1">
        <f t="array" aca="1" ref="A8" ca="1">INDIRECT("'["&amp;Index!$A$1&amp;"]Übersicht Messungen'!E6",TRUE)</f>
        <v>#REF!</v>
      </c>
      <c r="B8" t="e">
        <f ca="1">IF(Index!$D$3="v0",10001,"")</f>
        <v>#N/A</v>
      </c>
      <c r="C8" t="e">
        <f ca="1">VLOOKUP(Facts!$B8,Aux_Table!$W$1:$X$60,2,FALSE)</f>
        <v>#N/A</v>
      </c>
      <c r="D8" t="e">
        <f>NA()</f>
        <v>#N/A</v>
      </c>
      <c r="E8" t="e" cm="1">
        <f t="array" aca="1" ref="E8" ca="1">INDIRECT("'["&amp;Index!$A$1&amp;"]Übersicht Messungen'!C6",TRUE)</f>
        <v>#REF!</v>
      </c>
      <c r="F8" t="e" cm="1">
        <f t="array" aca="1" ref="F8" ca="1">INDIRECT("'["&amp;Index!$A$1&amp;"]Übersicht Messungen'!B6",TRUE)</f>
        <v>#REF!</v>
      </c>
      <c r="G8" t="e" cm="1">
        <f t="array" aca="1" ref="G8" ca="1">INDIRECT("'["&amp;Index!$A$1&amp;"]Übersicht Messungen'!B6",TRUE)</f>
        <v>#REF!</v>
      </c>
      <c r="H8" t="e">
        <f t="shared" ca="1" si="0"/>
        <v>#REF!</v>
      </c>
      <c r="I8" s="15" t="e" cm="1">
        <f t="array" aca="1" ref="I8" ca="1">INDIRECT("'["&amp;Index!$A$1&amp;"]Übersicht Messungen'!F6",TRUE)-730</f>
        <v>#REF!</v>
      </c>
      <c r="K8" t="str">
        <f>Index!$A$1</f>
        <v>Extem B-1541-6  CA.xlsx</v>
      </c>
      <c r="N8" t="s">
        <v>74</v>
      </c>
      <c r="O8" t="e" cm="1">
        <f t="array" aca="1" ref="O8" ca="1">INDIRECT("'["&amp;Index!$A$1&amp;"]Werte+Ergebnisse 1a + 1b'!M2",TRUE)</f>
        <v>#REF!</v>
      </c>
      <c r="R8">
        <v>7</v>
      </c>
      <c r="X8" t="e" cm="1">
        <f t="array" aca="1" ref="X8" ca="1">INDIRECT("'["&amp;Index!$A$1&amp;"]Werte+Ergebnisse 1a + 1b'!b18",TRUE)</f>
        <v>#REF!</v>
      </c>
      <c r="Z8" t="s">
        <v>86</v>
      </c>
      <c r="AG8" t="e" cm="1">
        <f t="array" aca="1" ref="AG8" ca="1">IF(INDIRECT("'["&amp;Index!$A$1&amp;"]Werte+Ergebnisse 1a + 1b'!F18",TRUE)&gt;0,INDIRECT("'["&amp;Index!$A$1&amp;"]Werte+Ergebnisse 1a + 1b'!F18",TRUE),"")</f>
        <v>#REF!</v>
      </c>
      <c r="AH8" t="e" cm="1">
        <f t="array" aca="1" ref="AH8" ca="1">IF(INDIRECT("'["&amp;Index!$A$1&amp;"]Werte+Ergebnisse 1a + 1b'!H18",TRUE)&gt;0,INDIRECT("'["&amp;Index!$A$1&amp;"]Werte+Ergebnisse 1a + 1b'!H18",TRUE),"")</f>
        <v>#REF!</v>
      </c>
      <c r="AI8" t="e" cm="1">
        <f t="array" aca="1" ref="AI8" ca="1">IF(INDIRECT("'["&amp;Index!$A$1&amp;"]Werte+Ergebnisse 1a + 1b'!I18",TRUE)&gt;0,INDIRECT("'["&amp;Index!$A$1&amp;"]Werte+Ergebnisse 1a + 1b'!I18",TRUE),"")</f>
        <v>#REF!</v>
      </c>
      <c r="AJ8" t="e" cm="1">
        <f t="array" aca="1" ref="AJ8" ca="1">IF(INDIRECT("'["&amp;Index!$A$1&amp;"]Werte+Ergebnisse 1a + 1b'!J18",TRUE)&gt;0,INDIRECT("'["&amp;Index!$A$1&amp;"]Werte+Ergebnisse 1a + 1b'!J18",TRUE),"")</f>
        <v>#REF!</v>
      </c>
      <c r="AK8" t="e" cm="1">
        <f t="array" aca="1" ref="AK8" ca="1">IF(INDIRECT("'["&amp;Index!$A$1&amp;"]Werte+Ergebnisse 1a + 1b'!K18",TRUE)&gt;0,INDIRECT("'["&amp;Index!$A$1&amp;"]Werte+Ergebnisse 1a + 1b'!K18",TRUE),"")</f>
        <v>#REF!</v>
      </c>
      <c r="AN8" t="e" cm="1">
        <f t="array" aca="1" ref="AN8" ca="1">IF(INDIRECT("'["&amp;Index!$A$1&amp;"]Werte+Ergebnisse 1a + 1b'!G18",TRUE)&gt;0,INDIRECT("'["&amp;Index!$A$1&amp;"]Werte+Ergebnisse 1a + 1b'!G18",TRUE),"")</f>
        <v>#REF!</v>
      </c>
      <c r="AQ8" t="e" cm="1">
        <f t="array" aca="1" ref="AQ8" ca="1">IF(INDIRECT("'["&amp;Index!$A$1&amp;"]Werte+Ergebnisse 1a + 1b'!L18",TRUE)&gt;0,INDIRECT("'["&amp;Index!$A$1&amp;"]Werte+Ergebnisse 1a + 1b'!L18",TRUE),"")</f>
        <v>#REF!</v>
      </c>
      <c r="BM8" t="str">
        <f t="shared" ca="1" si="1"/>
        <v/>
      </c>
    </row>
    <row r="9" spans="1:65" x14ac:dyDescent="0.25">
      <c r="A9" t="e" cm="1">
        <f t="array" aca="1" ref="A9" ca="1">INDIRECT("'["&amp;Index!$A$1&amp;"]Übersicht Messungen'!E6",TRUE)</f>
        <v>#REF!</v>
      </c>
      <c r="B9" t="e">
        <f ca="1">IF(Index!$D$3="v0",10001,"")</f>
        <v>#N/A</v>
      </c>
      <c r="C9" t="e">
        <f ca="1">VLOOKUP(Facts!$B9,Aux_Table!$W$1:$X$60,2,FALSE)</f>
        <v>#N/A</v>
      </c>
      <c r="D9" t="e">
        <f>NA()</f>
        <v>#N/A</v>
      </c>
      <c r="E9" t="e" cm="1">
        <f t="array" aca="1" ref="E9" ca="1">INDIRECT("'["&amp;Index!$A$1&amp;"]Übersicht Messungen'!C6",TRUE)</f>
        <v>#REF!</v>
      </c>
      <c r="F9" t="e" cm="1">
        <f t="array" aca="1" ref="F9" ca="1">INDIRECT("'["&amp;Index!$A$1&amp;"]Übersicht Messungen'!B6",TRUE)</f>
        <v>#REF!</v>
      </c>
      <c r="G9" t="e" cm="1">
        <f t="array" aca="1" ref="G9" ca="1">INDIRECT("'["&amp;Index!$A$1&amp;"]Übersicht Messungen'!B6",TRUE)</f>
        <v>#REF!</v>
      </c>
      <c r="H9" t="e">
        <f t="shared" ca="1" si="0"/>
        <v>#REF!</v>
      </c>
      <c r="I9" s="15" t="e" cm="1">
        <f t="array" aca="1" ref="I9" ca="1">INDIRECT("'["&amp;Index!$A$1&amp;"]Übersicht Messungen'!F6",TRUE)-730</f>
        <v>#REF!</v>
      </c>
      <c r="K9" t="str">
        <f>Index!$A$1</f>
        <v>Extem B-1541-6  CA.xlsx</v>
      </c>
      <c r="N9" t="s">
        <v>74</v>
      </c>
      <c r="O9" t="e" cm="1">
        <f t="array" aca="1" ref="O9" ca="1">INDIRECT("'["&amp;Index!$A$1&amp;"]Werte+Ergebnisse 1a + 1b'!M2",TRUE)</f>
        <v>#REF!</v>
      </c>
      <c r="R9">
        <v>8</v>
      </c>
      <c r="X9" t="e" cm="1">
        <f t="array" aca="1" ref="X9" ca="1">INDIRECT("'["&amp;Index!$A$1&amp;"]Werte+Ergebnisse 1a + 1b'!b19",TRUE)</f>
        <v>#REF!</v>
      </c>
      <c r="Z9" t="s">
        <v>86</v>
      </c>
      <c r="AG9" t="e" cm="1">
        <f t="array" aca="1" ref="AG9" ca="1">IF(INDIRECT("'["&amp;Index!$A$1&amp;"]Werte+Ergebnisse 1a + 1b'!F19",TRUE)&gt;0,INDIRECT("'["&amp;Index!$A$1&amp;"]Werte+Ergebnisse 1a + 1b'!F19",TRUE),"")</f>
        <v>#REF!</v>
      </c>
      <c r="AH9" t="e" cm="1">
        <f t="array" aca="1" ref="AH9" ca="1">IF(INDIRECT("'["&amp;Index!$A$1&amp;"]Werte+Ergebnisse 1a + 1b'!H19",TRUE)&gt;0,INDIRECT("'["&amp;Index!$A$1&amp;"]Werte+Ergebnisse 1a + 1b'!H19",TRUE),"")</f>
        <v>#REF!</v>
      </c>
      <c r="AI9" t="e" cm="1">
        <f t="array" aca="1" ref="AI9" ca="1">IF(INDIRECT("'["&amp;Index!$A$1&amp;"]Werte+Ergebnisse 1a + 1b'!I19",TRUE)&gt;0,INDIRECT("'["&amp;Index!$A$1&amp;"]Werte+Ergebnisse 1a + 1b'!I19",TRUE),"")</f>
        <v>#REF!</v>
      </c>
      <c r="AJ9" t="e" cm="1">
        <f t="array" aca="1" ref="AJ9" ca="1">IF(INDIRECT("'["&amp;Index!$A$1&amp;"]Werte+Ergebnisse 1a + 1b'!J19",TRUE)&gt;0,INDIRECT("'["&amp;Index!$A$1&amp;"]Werte+Ergebnisse 1a + 1b'!J19",TRUE),"")</f>
        <v>#REF!</v>
      </c>
      <c r="AK9" t="e" cm="1">
        <f t="array" aca="1" ref="AK9" ca="1">IF(INDIRECT("'["&amp;Index!$A$1&amp;"]Werte+Ergebnisse 1a + 1b'!K19",TRUE)&gt;0,INDIRECT("'["&amp;Index!$A$1&amp;"]Werte+Ergebnisse 1a + 1b'!K19",TRUE),"")</f>
        <v>#REF!</v>
      </c>
      <c r="AN9" t="e" cm="1">
        <f t="array" aca="1" ref="AN9" ca="1">IF(INDIRECT("'["&amp;Index!$A$1&amp;"]Werte+Ergebnisse 1a + 1b'!G19",TRUE)&gt;0,INDIRECT("'["&amp;Index!$A$1&amp;"]Werte+Ergebnisse 1a + 1b'!G19",TRUE),"")</f>
        <v>#REF!</v>
      </c>
      <c r="AQ9" t="e" cm="1">
        <f t="array" aca="1" ref="AQ9" ca="1">IF(INDIRECT("'["&amp;Index!$A$1&amp;"]Werte+Ergebnisse 1a + 1b'!L19",TRUE)&gt;0,INDIRECT("'["&amp;Index!$A$1&amp;"]Werte+Ergebnisse 1a + 1b'!L19",TRUE),"")</f>
        <v>#REF!</v>
      </c>
      <c r="BM9" t="str">
        <f t="shared" ca="1" si="1"/>
        <v/>
      </c>
    </row>
    <row r="10" spans="1:65" x14ac:dyDescent="0.25">
      <c r="A10" t="e" cm="1">
        <f t="array" aca="1" ref="A10" ca="1">INDIRECT("'["&amp;Index!$A$1&amp;"]Übersicht Messungen'!E6",TRUE)</f>
        <v>#REF!</v>
      </c>
      <c r="B10" t="e">
        <f ca="1">IF(Index!$D$3="v0",10002,"")</f>
        <v>#N/A</v>
      </c>
      <c r="C10" t="e">
        <f ca="1">VLOOKUP(Facts!$B10,Aux_Table!$W$1:$X$60,2,FALSE)</f>
        <v>#N/A</v>
      </c>
      <c r="D10" t="e">
        <f>NA()</f>
        <v>#N/A</v>
      </c>
      <c r="E10" t="e" cm="1">
        <f t="array" aca="1" ref="E10" ca="1">INDIRECT("'["&amp;Index!$A$1&amp;"]Übersicht Messungen'!C6",TRUE)</f>
        <v>#REF!</v>
      </c>
      <c r="F10" t="e" cm="1">
        <f t="array" aca="1" ref="F10" ca="1">INDIRECT("'["&amp;Index!$A$1&amp;"]Übersicht Messungen'!B6",TRUE)</f>
        <v>#REF!</v>
      </c>
      <c r="G10" t="e" cm="1">
        <f t="array" aca="1" ref="G10" ca="1">INDIRECT("'["&amp;Index!$A$1&amp;"]Übersicht Messungen'!B6",TRUE)</f>
        <v>#REF!</v>
      </c>
      <c r="H10" t="e">
        <f t="shared" ca="1" si="0"/>
        <v>#REF!</v>
      </c>
      <c r="I10" s="15" t="e" cm="1">
        <f t="array" aca="1" ref="I10" ca="1">INDIRECT("'["&amp;Index!$A$1&amp;"]Übersicht Messungen'!F6",TRUE)-730</f>
        <v>#REF!</v>
      </c>
      <c r="K10" t="str">
        <f>Index!$A$1</f>
        <v>Extem B-1541-6  CA.xlsx</v>
      </c>
      <c r="N10" t="e" cm="1">
        <f t="array" aca="1" ref="N10" ca="1">INDIRECT("'["&amp;Index!$A$1&amp;"]Werte+Ergebnisse 2a + 2b'!A2",TRUE)&amp;" "&amp;INDIRECT("'["&amp;Index!$A$1&amp;"]Werte+Ergebnisse 2a + 2b'!C2",TRUE)</f>
        <v>#REF!</v>
      </c>
      <c r="O10" t="e" cm="1">
        <f t="array" aca="1" ref="O10" ca="1">INDIRECT("'["&amp;Index!$A$1&amp;"]Werte+Ergebnisse 2a + 2b'!M2",TRUE)</f>
        <v>#REF!</v>
      </c>
      <c r="R10">
        <v>1</v>
      </c>
      <c r="X10" t="e" cm="1">
        <f t="array" aca="1" ref="X10" ca="1">INDIRECT("'["&amp;Index!$A$1&amp;"]Werte+Ergebnisse 2a + 2b'!b2",TRUE)</f>
        <v>#REF!</v>
      </c>
      <c r="Z10" t="s">
        <v>86</v>
      </c>
      <c r="AG10" t="e" cm="1">
        <f t="array" aca="1" ref="AG10" ca="1">IF(INDIRECT("'["&amp;Index!$A$1&amp;"]Werte+Ergebnisse 2a + 2b'!F2",TRUE)&gt;0,INDIRECT("'["&amp;Index!$A$1&amp;"]Werte+Ergebnisse 2a + 2b'!F2",TRUE),"")</f>
        <v>#REF!</v>
      </c>
      <c r="AH10" t="e" cm="1">
        <f t="array" aca="1" ref="AH10" ca="1">IF(INDIRECT("'["&amp;Index!$A$1&amp;"]Werte+Ergebnisse 2a + 2b'!H2",TRUE)&gt;0,INDIRECT("'["&amp;Index!$A$1&amp;"]Werte+Ergebnisse 2a + 2b'!H2",TRUE),"")</f>
        <v>#REF!</v>
      </c>
      <c r="AI10" t="e" cm="1">
        <f t="array" aca="1" ref="AI10" ca="1">IF(INDIRECT("'["&amp;Index!$A$1&amp;"]Werte+Ergebnisse 2a + 2b'!I2",TRUE)&gt;0,INDIRECT("'["&amp;Index!$A$1&amp;"]Werte+Ergebnisse 2a + 2b'!I2",TRUE),"")</f>
        <v>#REF!</v>
      </c>
      <c r="AJ10" t="e" cm="1">
        <f t="array" aca="1" ref="AJ10" ca="1">IF(INDIRECT("'["&amp;Index!$A$1&amp;"]Werte+Ergebnisse 2a + 2b'!J2",TRUE)&gt;0,INDIRECT("'["&amp;Index!$A$1&amp;"]Werte+Ergebnisse 2a + 2b'!J2",TRUE),"")</f>
        <v>#REF!</v>
      </c>
      <c r="AK10" t="e" cm="1">
        <f t="array" aca="1" ref="AK10" ca="1">IF(INDIRECT("'["&amp;Index!$A$1&amp;"]Werte+Ergebnisse 2a + 2b'!K2",TRUE)&gt;0,INDIRECT("'["&amp;Index!$A$1&amp;"]Werte+Ergebnisse 2a + 2b'!K2",TRUE),"")</f>
        <v>#REF!</v>
      </c>
      <c r="AN10" t="e" cm="1">
        <f t="array" aca="1" ref="AN10" ca="1">IF(INDIRECT("'["&amp;Index!$A$1&amp;"]Werte+Ergebnisse 2a + 2b'!G2",TRUE)&gt;0,INDIRECT("'["&amp;Index!$A$1&amp;"]Werte+Ergebnisse 2a + 2b'!G2",TRUE),"")</f>
        <v>#REF!</v>
      </c>
      <c r="AQ10" t="e" cm="1">
        <f t="array" aca="1" ref="AQ10" ca="1">IF(INDIRECT("'["&amp;Index!$A$1&amp;"]Werte+Ergebnisse 2a + 2b'!L2",TRUE)&gt;0,INDIRECT("'["&amp;Index!$A$1&amp;"]Werte+Ergebnisse 2a + 2b'!L2",TRUE),"")</f>
        <v>#REF!</v>
      </c>
      <c r="BM10" t="str">
        <f t="shared" ca="1" si="1"/>
        <v/>
      </c>
    </row>
    <row r="11" spans="1:65" x14ac:dyDescent="0.25">
      <c r="A11" t="e" cm="1">
        <f t="array" aca="1" ref="A11" ca="1">INDIRECT("'["&amp;Index!$A$1&amp;"]Übersicht Messungen'!E6",TRUE)</f>
        <v>#REF!</v>
      </c>
      <c r="B11" t="e">
        <f ca="1">IF(Index!$D$3="v0",10002,"")</f>
        <v>#N/A</v>
      </c>
      <c r="C11" t="e">
        <f ca="1">VLOOKUP(Facts!$B11,Aux_Table!$W$1:$X$60,2,FALSE)</f>
        <v>#N/A</v>
      </c>
      <c r="D11" t="e">
        <f>NA()</f>
        <v>#N/A</v>
      </c>
      <c r="E11" t="e" cm="1">
        <f t="array" aca="1" ref="E11" ca="1">INDIRECT("'["&amp;Index!$A$1&amp;"]Übersicht Messungen'!C6",TRUE)</f>
        <v>#REF!</v>
      </c>
      <c r="F11" t="e" cm="1">
        <f t="array" aca="1" ref="F11" ca="1">INDIRECT("'["&amp;Index!$A$1&amp;"]Übersicht Messungen'!B6",TRUE)</f>
        <v>#REF!</v>
      </c>
      <c r="G11" t="e" cm="1">
        <f t="array" aca="1" ref="G11" ca="1">INDIRECT("'["&amp;Index!$A$1&amp;"]Übersicht Messungen'!B6",TRUE)</f>
        <v>#REF!</v>
      </c>
      <c r="H11" t="e">
        <f t="shared" ca="1" si="0"/>
        <v>#REF!</v>
      </c>
      <c r="I11" s="15" t="e" cm="1">
        <f t="array" aca="1" ref="I11" ca="1">INDIRECT("'["&amp;Index!$A$1&amp;"]Übersicht Messungen'!F6",TRUE)-730</f>
        <v>#REF!</v>
      </c>
      <c r="K11" t="str">
        <f>Index!$A$1</f>
        <v>Extem B-1541-6  CA.xlsx</v>
      </c>
      <c r="N11" t="e" cm="1">
        <f t="array" aca="1" ref="N11" ca="1">INDIRECT("'["&amp;Index!$A$1&amp;"]Werte+Ergebnisse 2a + 2b'!A2",TRUE)&amp;" "&amp;INDIRECT("'["&amp;Index!$A$1&amp;"]Werte+Ergebnisse 2a + 2b'!C2",TRUE)</f>
        <v>#REF!</v>
      </c>
      <c r="O11" t="e" cm="1">
        <f t="array" aca="1" ref="O11" ca="1">INDIRECT("'["&amp;Index!$A$1&amp;"]Werte+Ergebnisse 2a + 2b'!M2",TRUE)</f>
        <v>#REF!</v>
      </c>
      <c r="R11">
        <v>2</v>
      </c>
      <c r="X11" t="e" cm="1">
        <f t="array" aca="1" ref="X11" ca="1">INDIRECT("'["&amp;Index!$A$1&amp;"]Werte+Ergebnisse 2a + 2b'!b3",TRUE)</f>
        <v>#REF!</v>
      </c>
      <c r="Z11" t="s">
        <v>86</v>
      </c>
      <c r="AG11" t="e" cm="1">
        <f t="array" aca="1" ref="AG11" ca="1">IF(INDIRECT("'["&amp;Index!$A$1&amp;"]Werte+Ergebnisse 2a + 2b'!F3",TRUE)&gt;0,INDIRECT("'["&amp;Index!$A$1&amp;"]Werte+Ergebnisse 2a + 2b'!F3",TRUE),"")</f>
        <v>#REF!</v>
      </c>
      <c r="AH11" t="e" cm="1">
        <f t="array" aca="1" ref="AH11" ca="1">IF(INDIRECT("'["&amp;Index!$A$1&amp;"]Werte+Ergebnisse 2a + 2b'!H3",TRUE)&gt;0,INDIRECT("'["&amp;Index!$A$1&amp;"]Werte+Ergebnisse 2a + 2b'!H3",TRUE),"")</f>
        <v>#REF!</v>
      </c>
      <c r="AI11" t="e" cm="1">
        <f t="array" aca="1" ref="AI11" ca="1">IF(INDIRECT("'["&amp;Index!$A$1&amp;"]Werte+Ergebnisse 2a + 2b'!I3",TRUE)&gt;0,INDIRECT("'["&amp;Index!$A$1&amp;"]Werte+Ergebnisse 2a + 2b'!I3",TRUE),"")</f>
        <v>#REF!</v>
      </c>
      <c r="AJ11" t="e" cm="1">
        <f t="array" aca="1" ref="AJ11" ca="1">IF(INDIRECT("'["&amp;Index!$A$1&amp;"]Werte+Ergebnisse 2a + 2b'!J3",TRUE)&gt;0,INDIRECT("'["&amp;Index!$A$1&amp;"]Werte+Ergebnisse 2a + 2b'!J3",TRUE),"")</f>
        <v>#REF!</v>
      </c>
      <c r="AK11" t="e" cm="1">
        <f t="array" aca="1" ref="AK11" ca="1">IF(INDIRECT("'["&amp;Index!$A$1&amp;"]Werte+Ergebnisse 2a + 2b'!K3",TRUE)&gt;0,INDIRECT("'["&amp;Index!$A$1&amp;"]Werte+Ergebnisse 2a + 2b'!K3",TRUE),"")</f>
        <v>#REF!</v>
      </c>
      <c r="AN11" t="e" cm="1">
        <f t="array" aca="1" ref="AN11" ca="1">IF(INDIRECT("'["&amp;Index!$A$1&amp;"]Werte+Ergebnisse 2a + 2b'!G3",TRUE)&gt;0,INDIRECT("'["&amp;Index!$A$1&amp;"]Werte+Ergebnisse 2a + 2b'!G3",TRUE),"")</f>
        <v>#REF!</v>
      </c>
      <c r="AQ11" t="e" cm="1">
        <f t="array" aca="1" ref="AQ11" ca="1">IF(INDIRECT("'["&amp;Index!$A$1&amp;"]Werte+Ergebnisse 2a + 2b'!L3",TRUE)&gt;0,INDIRECT("'["&amp;Index!$A$1&amp;"]Werte+Ergebnisse 2a + 2b'!L3",TRUE),"")</f>
        <v>#REF!</v>
      </c>
      <c r="BM11" t="str">
        <f t="shared" ca="1" si="1"/>
        <v/>
      </c>
    </row>
    <row r="12" spans="1:65" x14ac:dyDescent="0.25">
      <c r="A12" t="e" cm="1">
        <f t="array" aca="1" ref="A12" ca="1">INDIRECT("'["&amp;Index!$A$1&amp;"]Übersicht Messungen'!E6",TRUE)</f>
        <v>#REF!</v>
      </c>
      <c r="B12" t="e">
        <f ca="1">IF(Index!$D$3="v0",10002,"")</f>
        <v>#N/A</v>
      </c>
      <c r="C12" t="e">
        <f ca="1">VLOOKUP(Facts!$B12,Aux_Table!$W$1:$X$60,2,FALSE)</f>
        <v>#N/A</v>
      </c>
      <c r="D12" t="e">
        <f>NA()</f>
        <v>#N/A</v>
      </c>
      <c r="E12" t="e" cm="1">
        <f t="array" aca="1" ref="E12" ca="1">INDIRECT("'["&amp;Index!$A$1&amp;"]Übersicht Messungen'!C6",TRUE)</f>
        <v>#REF!</v>
      </c>
      <c r="F12" t="e" cm="1">
        <f t="array" aca="1" ref="F12" ca="1">INDIRECT("'["&amp;Index!$A$1&amp;"]Übersicht Messungen'!B6",TRUE)</f>
        <v>#REF!</v>
      </c>
      <c r="G12" t="e" cm="1">
        <f t="array" aca="1" ref="G12" ca="1">INDIRECT("'["&amp;Index!$A$1&amp;"]Übersicht Messungen'!B6",TRUE)</f>
        <v>#REF!</v>
      </c>
      <c r="H12" t="e">
        <f t="shared" ca="1" si="0"/>
        <v>#REF!</v>
      </c>
      <c r="I12" s="15" t="e" cm="1">
        <f t="array" aca="1" ref="I12" ca="1">INDIRECT("'["&amp;Index!$A$1&amp;"]Übersicht Messungen'!F6",TRUE)-730</f>
        <v>#REF!</v>
      </c>
      <c r="K12" t="str">
        <f>Index!$A$1</f>
        <v>Extem B-1541-6  CA.xlsx</v>
      </c>
      <c r="N12" t="e" cm="1">
        <f t="array" aca="1" ref="N12" ca="1">INDIRECT("'["&amp;Index!$A$1&amp;"]Werte+Ergebnisse 2a + 2b'!A2",TRUE)&amp;" "&amp;INDIRECT("'["&amp;Index!$A$1&amp;"]Werte+Ergebnisse 2a + 2b'!C2",TRUE)</f>
        <v>#REF!</v>
      </c>
      <c r="O12" t="e" cm="1">
        <f t="array" aca="1" ref="O12" ca="1">INDIRECT("'["&amp;Index!$A$1&amp;"]Werte+Ergebnisse 2a + 2b'!M2",TRUE)</f>
        <v>#REF!</v>
      </c>
      <c r="R12">
        <v>3</v>
      </c>
      <c r="X12" t="e" cm="1">
        <f t="array" aca="1" ref="X12" ca="1">INDIRECT("'["&amp;Index!$A$1&amp;"]Werte+Ergebnisse 2a + 2b'!b20",TRUE)</f>
        <v>#REF!</v>
      </c>
      <c r="Z12" t="s">
        <v>86</v>
      </c>
      <c r="AG12" t="e" cm="1">
        <f t="array" aca="1" ref="AG12" ca="1">IF(INDIRECT("'["&amp;Index!$A$1&amp;"]Werte+Ergebnisse 2a + 2b'!F20",TRUE)&gt;0,INDIRECT("'["&amp;Index!$A$1&amp;"]Werte+Ergebnisse 2a + 2b'!F20",TRUE),"")</f>
        <v>#REF!</v>
      </c>
      <c r="AH12" t="e" cm="1">
        <f t="array" aca="1" ref="AH12" ca="1">IF(INDIRECT("'["&amp;Index!$A$1&amp;"]Werte+Ergebnisse 2a + 2b'!H20",TRUE)&gt;0,INDIRECT("'["&amp;Index!$A$1&amp;"]Werte+Ergebnisse 2a + 2b'!H20",TRUE),"")</f>
        <v>#REF!</v>
      </c>
      <c r="AI12" t="e" cm="1">
        <f t="array" aca="1" ref="AI12" ca="1">IF(INDIRECT("'["&amp;Index!$A$1&amp;"]Werte+Ergebnisse 2a + 2b'!I20",TRUE)&gt;0,INDIRECT("'["&amp;Index!$A$1&amp;"]Werte+Ergebnisse 2a + 2b'!I20",TRUE),"")</f>
        <v>#REF!</v>
      </c>
      <c r="AJ12" t="e" cm="1">
        <f t="array" aca="1" ref="AJ12" ca="1">IF(INDIRECT("'["&amp;Index!$A$1&amp;"]Werte+Ergebnisse 2a + 2b'!J20",TRUE)&gt;0,INDIRECT("'["&amp;Index!$A$1&amp;"]Werte+Ergebnisse 2a + 2b'!J20",TRUE),"")</f>
        <v>#REF!</v>
      </c>
      <c r="AK12" t="e" cm="1">
        <f t="array" aca="1" ref="AK12" ca="1">IF(INDIRECT("'["&amp;Index!$A$1&amp;"]Werte+Ergebnisse 2a + 2b'!K20",TRUE)&gt;0,INDIRECT("'["&amp;Index!$A$1&amp;"]Werte+Ergebnisse 2a + 2b'!K20",TRUE),"")</f>
        <v>#REF!</v>
      </c>
      <c r="AN12" t="e" cm="1">
        <f t="array" aca="1" ref="AN12" ca="1">IF(INDIRECT("'["&amp;Index!$A$1&amp;"]Werte+Ergebnisse 2a + 2b'!G20",TRUE)&gt;0,INDIRECT("'["&amp;Index!$A$1&amp;"]Werte+Ergebnisse 2a + 2b'!G20",TRUE),"")</f>
        <v>#REF!</v>
      </c>
      <c r="AQ12" t="e" cm="1">
        <f t="array" aca="1" ref="AQ12" ca="1">IF(INDIRECT("'["&amp;Index!$A$1&amp;"]Werte+Ergebnisse 2a + 2b'!L20",TRUE)&gt;0,INDIRECT("'["&amp;Index!$A$1&amp;"]Werte+Ergebnisse 2a + 2b'!L20",TRUE),"")</f>
        <v>#REF!</v>
      </c>
      <c r="BM12" t="str">
        <f t="shared" ca="1" si="1"/>
        <v/>
      </c>
    </row>
    <row r="13" spans="1:65" x14ac:dyDescent="0.25">
      <c r="A13" t="e" cm="1">
        <f t="array" aca="1" ref="A13" ca="1">INDIRECT("'["&amp;Index!$A$1&amp;"]Übersicht Messungen'!E6",TRUE)</f>
        <v>#REF!</v>
      </c>
      <c r="B13" t="e">
        <f ca="1">IF(Index!$D$3="v0",10002,"")</f>
        <v>#N/A</v>
      </c>
      <c r="C13" t="e">
        <f ca="1">VLOOKUP(Facts!$B13,Aux_Table!$W$1:$X$60,2,FALSE)</f>
        <v>#N/A</v>
      </c>
      <c r="D13" t="e">
        <f>NA()</f>
        <v>#N/A</v>
      </c>
      <c r="E13" t="e" cm="1">
        <f t="array" aca="1" ref="E13" ca="1">INDIRECT("'["&amp;Index!$A$1&amp;"]Übersicht Messungen'!C6",TRUE)</f>
        <v>#REF!</v>
      </c>
      <c r="F13" t="e" cm="1">
        <f t="array" aca="1" ref="F13" ca="1">INDIRECT("'["&amp;Index!$A$1&amp;"]Übersicht Messungen'!B6",TRUE)</f>
        <v>#REF!</v>
      </c>
      <c r="G13" t="e" cm="1">
        <f t="array" aca="1" ref="G13" ca="1">INDIRECT("'["&amp;Index!$A$1&amp;"]Übersicht Messungen'!B6",TRUE)</f>
        <v>#REF!</v>
      </c>
      <c r="H13" t="e">
        <f t="shared" ca="1" si="0"/>
        <v>#REF!</v>
      </c>
      <c r="I13" s="15" t="e" cm="1">
        <f t="array" aca="1" ref="I13" ca="1">INDIRECT("'["&amp;Index!$A$1&amp;"]Übersicht Messungen'!F6",TRUE)-730</f>
        <v>#REF!</v>
      </c>
      <c r="K13" t="str">
        <f>Index!$A$1</f>
        <v>Extem B-1541-6  CA.xlsx</v>
      </c>
      <c r="N13" t="e" cm="1">
        <f t="array" aca="1" ref="N13" ca="1">INDIRECT("'["&amp;Index!$A$1&amp;"]Werte+Ergebnisse 2a + 2b'!A2",TRUE)&amp;" "&amp;INDIRECT("'["&amp;Index!$A$1&amp;"]Werte+Ergebnisse 2a + 2b'!C2",TRUE)</f>
        <v>#REF!</v>
      </c>
      <c r="O13" t="e" cm="1">
        <f t="array" aca="1" ref="O13" ca="1">INDIRECT("'["&amp;Index!$A$1&amp;"]Werte+Ergebnisse 2a + 2b'!M2",TRUE)</f>
        <v>#REF!</v>
      </c>
      <c r="R13">
        <v>4</v>
      </c>
      <c r="X13" t="e" cm="1">
        <f t="array" aca="1" ref="X13" ca="1">INDIRECT("'["&amp;Index!$A$1&amp;"]Werte+Ergebnisse 2a + 2b'!b21",TRUE)</f>
        <v>#REF!</v>
      </c>
      <c r="Z13" t="s">
        <v>86</v>
      </c>
      <c r="AG13" t="e" cm="1">
        <f t="array" aca="1" ref="AG13" ca="1">IF(INDIRECT("'["&amp;Index!$A$1&amp;"]Werte+Ergebnisse 2a + 2b'!F21",TRUE)&gt;0,INDIRECT("'["&amp;Index!$A$1&amp;"]Werte+Ergebnisse 2a + 2b'!F21",TRUE),"")</f>
        <v>#REF!</v>
      </c>
      <c r="AH13" t="e" cm="1">
        <f t="array" aca="1" ref="AH13" ca="1">IF(INDIRECT("'["&amp;Index!$A$1&amp;"]Werte+Ergebnisse 2a + 2b'!H21",TRUE)&gt;0,INDIRECT("'["&amp;Index!$A$1&amp;"]Werte+Ergebnisse 2a + 2b'!H21",TRUE),"")</f>
        <v>#REF!</v>
      </c>
      <c r="AI13" t="e" cm="1">
        <f t="array" aca="1" ref="AI13" ca="1">IF(INDIRECT("'["&amp;Index!$A$1&amp;"]Werte+Ergebnisse 2a + 2b'!I21",TRUE)&gt;0,INDIRECT("'["&amp;Index!$A$1&amp;"]Werte+Ergebnisse 2a + 2b'!I21",TRUE),"")</f>
        <v>#REF!</v>
      </c>
      <c r="AJ13" t="e" cm="1">
        <f t="array" aca="1" ref="AJ13" ca="1">IF(INDIRECT("'["&amp;Index!$A$1&amp;"]Werte+Ergebnisse 2a + 2b'!J21",TRUE)&gt;0,INDIRECT("'["&amp;Index!$A$1&amp;"]Werte+Ergebnisse 2a + 2b'!J21",TRUE),"")</f>
        <v>#REF!</v>
      </c>
      <c r="AK13" t="e" cm="1">
        <f t="array" aca="1" ref="AK13" ca="1">IF(INDIRECT("'["&amp;Index!$A$1&amp;"]Werte+Ergebnisse 2a + 2b'!K21",TRUE)&gt;0,INDIRECT("'["&amp;Index!$A$1&amp;"]Werte+Ergebnisse 2a + 2b'!K21",TRUE),"")</f>
        <v>#REF!</v>
      </c>
      <c r="AN13" t="e" cm="1">
        <f t="array" aca="1" ref="AN13" ca="1">IF(INDIRECT("'["&amp;Index!$A$1&amp;"]Werte+Ergebnisse 2a + 2b'!G21",TRUE)&gt;0,INDIRECT("'["&amp;Index!$A$1&amp;"]Werte+Ergebnisse 2a + 2b'!G21",TRUE),"")</f>
        <v>#REF!</v>
      </c>
      <c r="AQ13" t="e" cm="1">
        <f t="array" aca="1" ref="AQ13" ca="1">IF(INDIRECT("'["&amp;Index!$A$1&amp;"]Werte+Ergebnisse 2a + 2b'!L21",TRUE)&gt;0,INDIRECT("'["&amp;Index!$A$1&amp;"]Werte+Ergebnisse 2a + 2b'!L21",TRUE),"")</f>
        <v>#REF!</v>
      </c>
      <c r="BM13" t="str">
        <f t="shared" ca="1" si="1"/>
        <v/>
      </c>
    </row>
    <row r="14" spans="1:65" x14ac:dyDescent="0.25">
      <c r="A14" t="e" cm="1">
        <f t="array" aca="1" ref="A14" ca="1">INDIRECT("'["&amp;Index!$A$1&amp;"]Übersicht Messungen'!E6",TRUE)</f>
        <v>#REF!</v>
      </c>
      <c r="B14" t="e">
        <f ca="1">IF(Index!$D$3="v0",10002,"")</f>
        <v>#N/A</v>
      </c>
      <c r="C14" t="e">
        <f ca="1">VLOOKUP(Facts!$B14,Aux_Table!$W$1:$X$60,2,FALSE)</f>
        <v>#N/A</v>
      </c>
      <c r="D14" t="e">
        <f>NA()</f>
        <v>#N/A</v>
      </c>
      <c r="E14" t="e" cm="1">
        <f t="array" aca="1" ref="E14" ca="1">INDIRECT("'["&amp;Index!$A$1&amp;"]Übersicht Messungen'!C6",TRUE)</f>
        <v>#REF!</v>
      </c>
      <c r="F14" t="e" cm="1">
        <f t="array" aca="1" ref="F14" ca="1">INDIRECT("'["&amp;Index!$A$1&amp;"]Übersicht Messungen'!B6",TRUE)</f>
        <v>#REF!</v>
      </c>
      <c r="G14" t="e" cm="1">
        <f t="array" aca="1" ref="G14" ca="1">INDIRECT("'["&amp;Index!$A$1&amp;"]Übersicht Messungen'!B6",TRUE)</f>
        <v>#REF!</v>
      </c>
      <c r="H14" t="e">
        <f t="shared" ca="1" si="0"/>
        <v>#REF!</v>
      </c>
      <c r="I14" s="15" t="e" cm="1">
        <f t="array" aca="1" ref="I14" ca="1">INDIRECT("'["&amp;Index!$A$1&amp;"]Übersicht Messungen'!F6",TRUE)-730</f>
        <v>#REF!</v>
      </c>
      <c r="K14" t="str">
        <f>Index!$A$1</f>
        <v>Extem B-1541-6  CA.xlsx</v>
      </c>
      <c r="N14" t="e" cm="1">
        <f t="array" aca="1" ref="N14" ca="1">INDIRECT("'["&amp;Index!$A$1&amp;"]Werte+Ergebnisse 2a + 2b'!A4",TRUE)&amp;" "&amp;INDIRECT("'["&amp;Index!$A$1&amp;"]Werte+Ergebnisse 2a + 2b'!C4",TRUE)</f>
        <v>#REF!</v>
      </c>
      <c r="O14" t="e" cm="1">
        <f t="array" aca="1" ref="O14" ca="1">INDIRECT("'["&amp;Index!$A$1&amp;"]Werte+Ergebnisse 2a + 2b'!M2",TRUE)</f>
        <v>#REF!</v>
      </c>
      <c r="R14">
        <v>5</v>
      </c>
      <c r="X14" t="e" cm="1">
        <f t="array" aca="1" ref="X14" ca="1">INDIRECT("'["&amp;Index!$A$1&amp;"]Werte+Ergebnisse 2a + 2b'!b4",TRUE)</f>
        <v>#REF!</v>
      </c>
      <c r="Z14" t="s">
        <v>86</v>
      </c>
      <c r="AG14" t="e" cm="1">
        <f t="array" aca="1" ref="AG14" ca="1">IF(INDIRECT("'["&amp;Index!$A$1&amp;"]Werte+Ergebnisse 2a + 2b'!F4",TRUE)&gt;0,INDIRECT("'["&amp;Index!$A$1&amp;"]Werte+Ergebnisse 2a + 2b'!F4",TRUE),"")</f>
        <v>#REF!</v>
      </c>
      <c r="AH14" t="e" cm="1">
        <f t="array" aca="1" ref="AH14" ca="1">IF(INDIRECT("'["&amp;Index!$A$1&amp;"]Werte+Ergebnisse 2a + 2b'!H4",TRUE)&gt;0,INDIRECT("'["&amp;Index!$A$1&amp;"]Werte+Ergebnisse 2a + 2b'!H4",TRUE),"")</f>
        <v>#REF!</v>
      </c>
      <c r="AI14" t="e" cm="1">
        <f t="array" aca="1" ref="AI14" ca="1">IF(INDIRECT("'["&amp;Index!$A$1&amp;"]Werte+Ergebnisse 2a + 2b'!I4",TRUE)&gt;0,INDIRECT("'["&amp;Index!$A$1&amp;"]Werte+Ergebnisse 2a + 2b'!I4",TRUE),"")</f>
        <v>#REF!</v>
      </c>
      <c r="AJ14" t="e" cm="1">
        <f t="array" aca="1" ref="AJ14" ca="1">IF(INDIRECT("'["&amp;Index!$A$1&amp;"]Werte+Ergebnisse 2a + 2b'!J4",TRUE)&gt;0,INDIRECT("'["&amp;Index!$A$1&amp;"]Werte+Ergebnisse 2a + 2b'!J4",TRUE),"")</f>
        <v>#REF!</v>
      </c>
      <c r="AK14" t="e" cm="1">
        <f t="array" aca="1" ref="AK14" ca="1">IF(INDIRECT("'["&amp;Index!$A$1&amp;"]Werte+Ergebnisse 2a + 2b'!K4",TRUE)&gt;0,INDIRECT("'["&amp;Index!$A$1&amp;"]Werte+Ergebnisse 2a + 2b'!K4",TRUE),"")</f>
        <v>#REF!</v>
      </c>
      <c r="AN14" t="e" cm="1">
        <f t="array" aca="1" ref="AN14" ca="1">IF(INDIRECT("'["&amp;Index!$A$1&amp;"]Werte+Ergebnisse 2a + 2b'!G4",TRUE)&gt;0,INDIRECT("'["&amp;Index!$A$1&amp;"]Werte+Ergebnisse 2a + 2b'!G4",TRUE),"")</f>
        <v>#REF!</v>
      </c>
      <c r="AQ14" t="e" cm="1">
        <f t="array" aca="1" ref="AQ14" ca="1">IF(INDIRECT("'["&amp;Index!$A$1&amp;"]Werte+Ergebnisse 2a + 2b'!L4",TRUE)&gt;0,INDIRECT("'["&amp;Index!$A$1&amp;"]Werte+Ergebnisse 2a + 2b'!L4",TRUE),"")</f>
        <v>#REF!</v>
      </c>
      <c r="BM14" t="str">
        <f t="shared" ca="1" si="1"/>
        <v/>
      </c>
    </row>
    <row r="15" spans="1:65" x14ac:dyDescent="0.25">
      <c r="A15" t="e" cm="1">
        <f t="array" aca="1" ref="A15" ca="1">INDIRECT("'["&amp;Index!$A$1&amp;"]Übersicht Messungen'!E6",TRUE)</f>
        <v>#REF!</v>
      </c>
      <c r="B15" t="e">
        <f ca="1">IF(Index!$D$3="v0",10002,"")</f>
        <v>#N/A</v>
      </c>
      <c r="C15" t="e">
        <f ca="1">VLOOKUP(Facts!$B15,Aux_Table!$W$1:$X$60,2,FALSE)</f>
        <v>#N/A</v>
      </c>
      <c r="D15" t="e">
        <f>NA()</f>
        <v>#N/A</v>
      </c>
      <c r="E15" t="e" cm="1">
        <f t="array" aca="1" ref="E15" ca="1">INDIRECT("'["&amp;Index!$A$1&amp;"]Übersicht Messungen'!C6",TRUE)</f>
        <v>#REF!</v>
      </c>
      <c r="F15" t="e" cm="1">
        <f t="array" aca="1" ref="F15" ca="1">INDIRECT("'["&amp;Index!$A$1&amp;"]Übersicht Messungen'!B6",TRUE)</f>
        <v>#REF!</v>
      </c>
      <c r="G15" t="e" cm="1">
        <f t="array" aca="1" ref="G15" ca="1">INDIRECT("'["&amp;Index!$A$1&amp;"]Übersicht Messungen'!B6",TRUE)</f>
        <v>#REF!</v>
      </c>
      <c r="H15" t="e">
        <f t="shared" ca="1" si="0"/>
        <v>#REF!</v>
      </c>
      <c r="I15" s="15" t="e" cm="1">
        <f t="array" aca="1" ref="I15" ca="1">INDIRECT("'["&amp;Index!$A$1&amp;"]Übersicht Messungen'!F6",TRUE)-730</f>
        <v>#REF!</v>
      </c>
      <c r="K15" t="str">
        <f>Index!$A$1</f>
        <v>Extem B-1541-6  CA.xlsx</v>
      </c>
      <c r="N15" t="e" cm="1">
        <f t="array" aca="1" ref="N15" ca="1">INDIRECT("'["&amp;Index!$A$1&amp;"]Werte+Ergebnisse 2a + 2b'!A4",TRUE)&amp;" "&amp;INDIRECT("'["&amp;Index!$A$1&amp;"]Werte+Ergebnisse 2a + 2b'!C4",TRUE)</f>
        <v>#REF!</v>
      </c>
      <c r="O15" t="e" cm="1">
        <f t="array" aca="1" ref="O15" ca="1">INDIRECT("'["&amp;Index!$A$1&amp;"]Werte+Ergebnisse 2a + 2b'!M2",TRUE)</f>
        <v>#REF!</v>
      </c>
      <c r="R15">
        <v>6</v>
      </c>
      <c r="X15" t="e" cm="1">
        <f t="array" aca="1" ref="X15" ca="1">INDIRECT("'["&amp;Index!$A$1&amp;"]Werte+Ergebnisse 2a + 2b'!b5",TRUE)</f>
        <v>#REF!</v>
      </c>
      <c r="Z15" t="s">
        <v>86</v>
      </c>
      <c r="AG15" t="e" cm="1">
        <f t="array" aca="1" ref="AG15" ca="1">IF(INDIRECT("'["&amp;Index!$A$1&amp;"]Werte+Ergebnisse 2a + 2b'!F5",TRUE)&gt;0,INDIRECT("'["&amp;Index!$A$1&amp;"]Werte+Ergebnisse 2a + 2b'!F5",TRUE),"")</f>
        <v>#REF!</v>
      </c>
      <c r="AH15" t="e" cm="1">
        <f t="array" aca="1" ref="AH15" ca="1">IF(INDIRECT("'["&amp;Index!$A$1&amp;"]Werte+Ergebnisse 2a + 2b'!H5",TRUE)&gt;0,INDIRECT("'["&amp;Index!$A$1&amp;"]Werte+Ergebnisse 2a + 2b'!H5",TRUE),"")</f>
        <v>#REF!</v>
      </c>
      <c r="AI15" t="e" cm="1">
        <f t="array" aca="1" ref="AI15" ca="1">IF(INDIRECT("'["&amp;Index!$A$1&amp;"]Werte+Ergebnisse 2a + 2b'!I5",TRUE)&gt;0,INDIRECT("'["&amp;Index!$A$1&amp;"]Werte+Ergebnisse 2a + 2b'!I5",TRUE),"")</f>
        <v>#REF!</v>
      </c>
      <c r="AJ15" t="e" cm="1">
        <f t="array" aca="1" ref="AJ15" ca="1">IF(INDIRECT("'["&amp;Index!$A$1&amp;"]Werte+Ergebnisse 2a + 2b'!J5",TRUE)&gt;0,INDIRECT("'["&amp;Index!$A$1&amp;"]Werte+Ergebnisse 2a + 2b'!J5",TRUE),"")</f>
        <v>#REF!</v>
      </c>
      <c r="AK15" t="e" cm="1">
        <f t="array" aca="1" ref="AK15" ca="1">IF(INDIRECT("'["&amp;Index!$A$1&amp;"]Werte+Ergebnisse 2a + 2b'!K5",TRUE)&gt;0,INDIRECT("'["&amp;Index!$A$1&amp;"]Werte+Ergebnisse 2a + 2b'!K5",TRUE),"")</f>
        <v>#REF!</v>
      </c>
      <c r="AN15" t="e" cm="1">
        <f t="array" aca="1" ref="AN15" ca="1">IF(INDIRECT("'["&amp;Index!$A$1&amp;"]Werte+Ergebnisse 2a + 2b'!G5",TRUE)&gt;0,INDIRECT("'["&amp;Index!$A$1&amp;"]Werte+Ergebnisse 2a + 2b'!G5",TRUE),"")</f>
        <v>#REF!</v>
      </c>
      <c r="AQ15" t="e" cm="1">
        <f t="array" aca="1" ref="AQ15" ca="1">IF(INDIRECT("'["&amp;Index!$A$1&amp;"]Werte+Ergebnisse 2a + 2b'!L5",TRUE)&gt;0,INDIRECT("'["&amp;Index!$A$1&amp;"]Werte+Ergebnisse 2a + 2b'!L5",TRUE),"")</f>
        <v>#REF!</v>
      </c>
      <c r="BM15" t="str">
        <f t="shared" ca="1" si="1"/>
        <v/>
      </c>
    </row>
    <row r="16" spans="1:65" x14ac:dyDescent="0.25">
      <c r="A16" t="e" cm="1">
        <f t="array" aca="1" ref="A16" ca="1">INDIRECT("'["&amp;Index!$A$1&amp;"]Übersicht Messungen'!E6",TRUE)</f>
        <v>#REF!</v>
      </c>
      <c r="B16" t="e">
        <f ca="1">IF(Index!$D$3="v0",10002,"")</f>
        <v>#N/A</v>
      </c>
      <c r="C16" t="e">
        <f ca="1">VLOOKUP(Facts!$B16,Aux_Table!$W$1:$X$60,2,FALSE)</f>
        <v>#N/A</v>
      </c>
      <c r="D16" t="e">
        <f>NA()</f>
        <v>#N/A</v>
      </c>
      <c r="E16" t="e" cm="1">
        <f t="array" aca="1" ref="E16" ca="1">INDIRECT("'["&amp;Index!$A$1&amp;"]Übersicht Messungen'!C6",TRUE)</f>
        <v>#REF!</v>
      </c>
      <c r="F16" t="e" cm="1">
        <f t="array" aca="1" ref="F16" ca="1">INDIRECT("'["&amp;Index!$A$1&amp;"]Übersicht Messungen'!B6",TRUE)</f>
        <v>#REF!</v>
      </c>
      <c r="G16" t="e" cm="1">
        <f t="array" aca="1" ref="G16" ca="1">INDIRECT("'["&amp;Index!$A$1&amp;"]Übersicht Messungen'!B6",TRUE)</f>
        <v>#REF!</v>
      </c>
      <c r="H16" t="e">
        <f t="shared" ca="1" si="0"/>
        <v>#REF!</v>
      </c>
      <c r="I16" s="15" t="e" cm="1">
        <f t="array" aca="1" ref="I16" ca="1">INDIRECT("'["&amp;Index!$A$1&amp;"]Übersicht Messungen'!F6",TRUE)-730</f>
        <v>#REF!</v>
      </c>
      <c r="K16" t="str">
        <f>Index!$A$1</f>
        <v>Extem B-1541-6  CA.xlsx</v>
      </c>
      <c r="N16" t="e" cm="1">
        <f t="array" aca="1" ref="N16" ca="1">INDIRECT("'["&amp;Index!$A$1&amp;"]Werte+Ergebnisse 2a + 2b'!A4",TRUE)&amp;" "&amp;INDIRECT("'["&amp;Index!$A$1&amp;"]Werte+Ergebnisse 2a + 2b'!C4",TRUE)</f>
        <v>#REF!</v>
      </c>
      <c r="O16" t="e" cm="1">
        <f t="array" aca="1" ref="O16" ca="1">INDIRECT("'["&amp;Index!$A$1&amp;"]Werte+Ergebnisse 2a + 2b'!M2",TRUE)</f>
        <v>#REF!</v>
      </c>
      <c r="R16">
        <v>7</v>
      </c>
      <c r="X16" t="e" cm="1">
        <f t="array" aca="1" ref="X16" ca="1">INDIRECT("'["&amp;Index!$A$1&amp;"]Werte+Ergebnisse 2a + 2b'!b18",TRUE)</f>
        <v>#REF!</v>
      </c>
      <c r="Z16" t="s">
        <v>86</v>
      </c>
      <c r="AG16" t="e" cm="1">
        <f t="array" aca="1" ref="AG16" ca="1">IF(INDIRECT("'["&amp;Index!$A$1&amp;"]Werte+Ergebnisse 2a + 2b'!F18",TRUE)&gt;0,INDIRECT("'["&amp;Index!$A$1&amp;"]Werte+Ergebnisse 2a + 2b'!F18",TRUE),"")</f>
        <v>#REF!</v>
      </c>
      <c r="AH16" t="e" cm="1">
        <f t="array" aca="1" ref="AH16" ca="1">IF(INDIRECT("'["&amp;Index!$A$1&amp;"]Werte+Ergebnisse 2a + 2b'!H18",TRUE)&gt;0,INDIRECT("'["&amp;Index!$A$1&amp;"]Werte+Ergebnisse 2a + 2b'!H18",TRUE),"")</f>
        <v>#REF!</v>
      </c>
      <c r="AI16" t="e" cm="1">
        <f t="array" aca="1" ref="AI16" ca="1">IF(INDIRECT("'["&amp;Index!$A$1&amp;"]Werte+Ergebnisse 2a + 2b'!I18",TRUE)&gt;0,INDIRECT("'["&amp;Index!$A$1&amp;"]Werte+Ergebnisse 2a + 2b'!I18",TRUE),"")</f>
        <v>#REF!</v>
      </c>
      <c r="AJ16" t="e" cm="1">
        <f t="array" aca="1" ref="AJ16" ca="1">IF(INDIRECT("'["&amp;Index!$A$1&amp;"]Werte+Ergebnisse 2a + 2b'!J18",TRUE)&gt;0,INDIRECT("'["&amp;Index!$A$1&amp;"]Werte+Ergebnisse 2a + 2b'!J18",TRUE),"")</f>
        <v>#REF!</v>
      </c>
      <c r="AK16" t="e" cm="1">
        <f t="array" aca="1" ref="AK16" ca="1">IF(INDIRECT("'["&amp;Index!$A$1&amp;"]Werte+Ergebnisse 2a + 2b'!K18",TRUE)&gt;0,INDIRECT("'["&amp;Index!$A$1&amp;"]Werte+Ergebnisse 2a + 2b'!K18",TRUE),"")</f>
        <v>#REF!</v>
      </c>
      <c r="AN16" t="e" cm="1">
        <f t="array" aca="1" ref="AN16" ca="1">IF(INDIRECT("'["&amp;Index!$A$1&amp;"]Werte+Ergebnisse 2a + 2b'!G18",TRUE)&gt;0,INDIRECT("'["&amp;Index!$A$1&amp;"]Werte+Ergebnisse 2a + 2b'!G18",TRUE),"")</f>
        <v>#REF!</v>
      </c>
      <c r="AQ16" t="e" cm="1">
        <f t="array" aca="1" ref="AQ16" ca="1">IF(INDIRECT("'["&amp;Index!$A$1&amp;"]Werte+Ergebnisse 2a + 2b'!L18",TRUE)&gt;0,INDIRECT("'["&amp;Index!$A$1&amp;"]Werte+Ergebnisse 2a + 2b'!L18",TRUE),"")</f>
        <v>#REF!</v>
      </c>
      <c r="BM16" t="str">
        <f t="shared" ca="1" si="1"/>
        <v/>
      </c>
    </row>
    <row r="17" spans="1:65" x14ac:dyDescent="0.25">
      <c r="A17" t="e" cm="1">
        <f t="array" aca="1" ref="A17" ca="1">INDIRECT("'["&amp;Index!$A$1&amp;"]Übersicht Messungen'!E6",TRUE)</f>
        <v>#REF!</v>
      </c>
      <c r="B17" t="e">
        <f ca="1">IF(Index!$D$3="v0",10002,"")</f>
        <v>#N/A</v>
      </c>
      <c r="C17" t="e">
        <f ca="1">VLOOKUP(Facts!$B17,Aux_Table!$W$1:$X$60,2,FALSE)</f>
        <v>#N/A</v>
      </c>
      <c r="D17" t="e">
        <f>NA()</f>
        <v>#N/A</v>
      </c>
      <c r="E17" t="e" cm="1">
        <f t="array" aca="1" ref="E17" ca="1">INDIRECT("'["&amp;Index!$A$1&amp;"]Übersicht Messungen'!C6",TRUE)</f>
        <v>#REF!</v>
      </c>
      <c r="F17" t="e" cm="1">
        <f t="array" aca="1" ref="F17" ca="1">INDIRECT("'["&amp;Index!$A$1&amp;"]Übersicht Messungen'!B6",TRUE)</f>
        <v>#REF!</v>
      </c>
      <c r="G17" t="e" cm="1">
        <f t="array" aca="1" ref="G17" ca="1">INDIRECT("'["&amp;Index!$A$1&amp;"]Übersicht Messungen'!B6",TRUE)</f>
        <v>#REF!</v>
      </c>
      <c r="H17" t="e">
        <f t="shared" ca="1" si="0"/>
        <v>#REF!</v>
      </c>
      <c r="I17" s="15" t="e" cm="1">
        <f t="array" aca="1" ref="I17" ca="1">INDIRECT("'["&amp;Index!$A$1&amp;"]Übersicht Messungen'!F6",TRUE)-730</f>
        <v>#REF!</v>
      </c>
      <c r="K17" t="str">
        <f>Index!$A$1</f>
        <v>Extem B-1541-6  CA.xlsx</v>
      </c>
      <c r="N17" t="e" cm="1">
        <f t="array" aca="1" ref="N17" ca="1">INDIRECT("'["&amp;Index!$A$1&amp;"]Werte+Ergebnisse 2a + 2b'!A4",TRUE)&amp;" "&amp;INDIRECT("'["&amp;Index!$A$1&amp;"]Werte+Ergebnisse 2a + 2b'!C4",TRUE)</f>
        <v>#REF!</v>
      </c>
      <c r="O17" t="e" cm="1">
        <f t="array" aca="1" ref="O17" ca="1">INDIRECT("'["&amp;Index!$A$1&amp;"]Werte+Ergebnisse 2a + 2b'!M2",TRUE)</f>
        <v>#REF!</v>
      </c>
      <c r="R17">
        <v>8</v>
      </c>
      <c r="X17" t="e" cm="1">
        <f t="array" aca="1" ref="X17" ca="1">INDIRECT("'["&amp;Index!$A$1&amp;"]Werte+Ergebnisse 2a + 2b'!b19",TRUE)</f>
        <v>#REF!</v>
      </c>
      <c r="Z17" t="s">
        <v>86</v>
      </c>
      <c r="AG17" t="e" cm="1">
        <f t="array" aca="1" ref="AG17" ca="1">IF(INDIRECT("'["&amp;Index!$A$1&amp;"]Werte+Ergebnisse 2a + 2b'!F19",TRUE)&gt;0,INDIRECT("'["&amp;Index!$A$1&amp;"]Werte+Ergebnisse 2a + 2b'!F19",TRUE),"")</f>
        <v>#REF!</v>
      </c>
      <c r="AH17" t="e" cm="1">
        <f t="array" aca="1" ref="AH17" ca="1">IF(INDIRECT("'["&amp;Index!$A$1&amp;"]Werte+Ergebnisse 2a + 2b'!H19",TRUE)&gt;0,INDIRECT("'["&amp;Index!$A$1&amp;"]Werte+Ergebnisse 2a + 2b'!H19",TRUE),"")</f>
        <v>#REF!</v>
      </c>
      <c r="AI17" t="e" cm="1">
        <f t="array" aca="1" ref="AI17" ca="1">IF(INDIRECT("'["&amp;Index!$A$1&amp;"]Werte+Ergebnisse 2a + 2b'!I19",TRUE)&gt;0,INDIRECT("'["&amp;Index!$A$1&amp;"]Werte+Ergebnisse 2a + 2b'!I19",TRUE),"")</f>
        <v>#REF!</v>
      </c>
      <c r="AJ17" t="e" cm="1">
        <f t="array" aca="1" ref="AJ17" ca="1">IF(INDIRECT("'["&amp;Index!$A$1&amp;"]Werte+Ergebnisse 2a + 2b'!J19",TRUE)&gt;0,INDIRECT("'["&amp;Index!$A$1&amp;"]Werte+Ergebnisse 2a + 2b'!J19",TRUE),"")</f>
        <v>#REF!</v>
      </c>
      <c r="AK17" t="e" cm="1">
        <f t="array" aca="1" ref="AK17" ca="1">IF(INDIRECT("'["&amp;Index!$A$1&amp;"]Werte+Ergebnisse 2a + 2b'!K19",TRUE)&gt;0,INDIRECT("'["&amp;Index!$A$1&amp;"]Werte+Ergebnisse 2a + 2b'!K19",TRUE),"")</f>
        <v>#REF!</v>
      </c>
      <c r="AN17" t="e" cm="1">
        <f t="array" aca="1" ref="AN17" ca="1">IF(INDIRECT("'["&amp;Index!$A$1&amp;"]Werte+Ergebnisse 2a + 2b'!G19",TRUE)&gt;0,INDIRECT("'["&amp;Index!$A$1&amp;"]Werte+Ergebnisse 2a + 2b'!G19",TRUE),"")</f>
        <v>#REF!</v>
      </c>
      <c r="AQ17" t="e" cm="1">
        <f t="array" aca="1" ref="AQ17" ca="1">IF(INDIRECT("'["&amp;Index!$A$1&amp;"]Werte+Ergebnisse 2a + 2b'!L19",TRUE)&gt;0,INDIRECT("'["&amp;Index!$A$1&amp;"]Werte+Ergebnisse 2a + 2b'!L19",TRUE),"")</f>
        <v>#REF!</v>
      </c>
      <c r="BM17" t="str">
        <f t="shared" ca="1" si="1"/>
        <v/>
      </c>
    </row>
    <row r="18" spans="1:65" x14ac:dyDescent="0.25">
      <c r="A18" t="e" cm="1">
        <f t="array" aca="1" ref="A18" ca="1">INDIRECT("'["&amp;Index!$A$1&amp;"]Übersicht Messungen'!E6",TRUE)</f>
        <v>#REF!</v>
      </c>
      <c r="B18" t="e">
        <f ca="1">IF(Index!$D$3="v0",10003,"")</f>
        <v>#N/A</v>
      </c>
      <c r="C18" t="e">
        <f ca="1">VLOOKUP(Facts!$B18,Aux_Table!$W$1:$X$60,2,FALSE)</f>
        <v>#N/A</v>
      </c>
      <c r="D18" t="e">
        <f>NA()</f>
        <v>#N/A</v>
      </c>
      <c r="E18" t="e" cm="1">
        <f t="array" aca="1" ref="E18" ca="1">INDIRECT("'["&amp;Index!$A$1&amp;"]Übersicht Messungen'!C6",TRUE)</f>
        <v>#REF!</v>
      </c>
      <c r="F18" t="e" cm="1">
        <f t="array" aca="1" ref="F18" ca="1">INDIRECT("'["&amp;Index!$A$1&amp;"]Übersicht Messungen'!B6",TRUE)</f>
        <v>#REF!</v>
      </c>
      <c r="G18" t="e" cm="1">
        <f t="array" aca="1" ref="G18" ca="1">INDIRECT("'["&amp;Index!$A$1&amp;"]Übersicht Messungen'!B6",TRUE)</f>
        <v>#REF!</v>
      </c>
      <c r="H18" t="e">
        <f t="shared" ca="1" si="0"/>
        <v>#REF!</v>
      </c>
      <c r="I18" s="15" t="e" cm="1">
        <f t="array" aca="1" ref="I18" ca="1">INDIRECT("'["&amp;Index!$A$1&amp;"]Übersicht Messungen'!F6",TRUE)-730</f>
        <v>#REF!</v>
      </c>
      <c r="K18" t="str">
        <f>Index!$A$1</f>
        <v>Extem B-1541-6  CA.xlsx</v>
      </c>
      <c r="N18" t="e" cm="1">
        <f t="array" aca="1" ref="N18" ca="1">"Whole Blood "&amp;INDIRECT("'["&amp;Index!$A$1&amp;"]Werte+Ergebnisse 3a '!A2",TRUE)</f>
        <v>#REF!</v>
      </c>
      <c r="O18" t="e" cm="1">
        <f t="array" aca="1" ref="O18" ca="1">INDIRECT("'["&amp;Index!$A$1&amp;"]Werte+Ergebnisse 3a '!M2",TRUE)</f>
        <v>#REF!</v>
      </c>
      <c r="R18">
        <v>1</v>
      </c>
      <c r="X18" t="e" cm="1">
        <f t="array" aca="1" ref="X18" ca="1">INDIRECT("'["&amp;Index!$A$1&amp;"]Werte+Ergebnisse 3a '!b2",TRUE)</f>
        <v>#REF!</v>
      </c>
      <c r="Z18" t="s">
        <v>86</v>
      </c>
      <c r="AG18" t="e" cm="1">
        <f t="array" aca="1" ref="AG18" ca="1">IF(INDIRECT("'["&amp;Index!$A$1&amp;"]Werte+Ergebnisse 3a '!F2",TRUE)&gt;0,INDIRECT("'["&amp;Index!$A$1&amp;"]Werte+Ergebnisse 3a '!F2",TRUE),"")</f>
        <v>#REF!</v>
      </c>
      <c r="AH18" t="e" cm="1">
        <f t="array" aca="1" ref="AH18" ca="1">IF(INDIRECT("'["&amp;Index!$A$1&amp;"]Werte+Ergebnisse 3a '!H2",TRUE)&gt;0,INDIRECT("'["&amp;Index!$A$1&amp;"]Werte+Ergebnisse 3a '!H2",TRUE),"")</f>
        <v>#REF!</v>
      </c>
      <c r="AI18" t="e" cm="1">
        <f t="array" aca="1" ref="AI18" ca="1">IF(INDIRECT("'["&amp;Index!$A$1&amp;"]Werte+Ergebnisse 3a '!I2",TRUE)&gt;0,INDIRECT("'["&amp;Index!$A$1&amp;"]Werte+Ergebnisse 3a '!I2",TRUE),"")</f>
        <v>#REF!</v>
      </c>
      <c r="AJ18" t="e" cm="1">
        <f t="array" aca="1" ref="AJ18" ca="1">IF(INDIRECT("'["&amp;Index!$A$1&amp;"]Werte+Ergebnisse 3a '!J2",TRUE)&gt;0,INDIRECT("'["&amp;Index!$A$1&amp;"]Werte+Ergebnisse 3a '!J2",TRUE),"")</f>
        <v>#REF!</v>
      </c>
      <c r="AK18" t="e" cm="1">
        <f t="array" aca="1" ref="AK18" ca="1">IF(INDIRECT("'["&amp;Index!$A$1&amp;"]Werte+Ergebnisse 3a '!K2",TRUE)&gt;0,INDIRECT("'["&amp;Index!$A$1&amp;"]Werte+Ergebnisse 3a '!K2",TRUE),"")</f>
        <v>#REF!</v>
      </c>
      <c r="AN18" t="e" cm="1">
        <f t="array" aca="1" ref="AN18" ca="1">IF(INDIRECT("'["&amp;Index!$A$1&amp;"]Werte+Ergebnisse 3a '!G2",TRUE)&gt;0,INDIRECT("'["&amp;Index!$A$1&amp;"]Werte+Ergebnisse 3a '!G2",TRUE),"")</f>
        <v>#REF!</v>
      </c>
      <c r="AQ18" t="e" cm="1">
        <f t="array" aca="1" ref="AQ18" ca="1">IF(INDIRECT("'["&amp;Index!$A$1&amp;"]Werte+Ergebnisse 3a '!L2",TRUE)&gt;0,INDIRECT("'["&amp;Index!$A$1&amp;"]Werte+Ergebnisse 3a '!L2",TRUE),"")</f>
        <v>#REF!</v>
      </c>
      <c r="BM18" t="str">
        <f t="shared" ca="1" si="1"/>
        <v/>
      </c>
    </row>
    <row r="19" spans="1:65" x14ac:dyDescent="0.25">
      <c r="A19" t="e" cm="1">
        <f t="array" aca="1" ref="A19" ca="1">INDIRECT("'["&amp;Index!$A$1&amp;"]Übersicht Messungen'!E6",TRUE)</f>
        <v>#REF!</v>
      </c>
      <c r="B19" t="e">
        <f ca="1">IF(Index!$D$3="v0",10003,"")</f>
        <v>#N/A</v>
      </c>
      <c r="C19" t="e">
        <f ca="1">VLOOKUP(Facts!$B19,Aux_Table!$W$1:$X$60,2,FALSE)</f>
        <v>#N/A</v>
      </c>
      <c r="D19" t="e">
        <f>NA()</f>
        <v>#N/A</v>
      </c>
      <c r="E19" t="e" cm="1">
        <f t="array" aca="1" ref="E19" ca="1">INDIRECT("'["&amp;Index!$A$1&amp;"]Übersicht Messungen'!C6",TRUE)</f>
        <v>#REF!</v>
      </c>
      <c r="F19" t="e" cm="1">
        <f t="array" aca="1" ref="F19" ca="1">INDIRECT("'["&amp;Index!$A$1&amp;"]Übersicht Messungen'!B6",TRUE)</f>
        <v>#REF!</v>
      </c>
      <c r="G19" t="e" cm="1">
        <f t="array" aca="1" ref="G19" ca="1">INDIRECT("'["&amp;Index!$A$1&amp;"]Übersicht Messungen'!B6",TRUE)</f>
        <v>#REF!</v>
      </c>
      <c r="H19" t="e">
        <f t="shared" ca="1" si="0"/>
        <v>#REF!</v>
      </c>
      <c r="I19" s="15" t="e" cm="1">
        <f t="array" aca="1" ref="I19" ca="1">INDIRECT("'["&amp;Index!$A$1&amp;"]Übersicht Messungen'!F6",TRUE)-730</f>
        <v>#REF!</v>
      </c>
      <c r="K19" t="str">
        <f>Index!$A$1</f>
        <v>Extem B-1541-6  CA.xlsx</v>
      </c>
      <c r="N19" t="e" cm="1">
        <f t="array" aca="1" ref="N19" ca="1">"Whole Blood "&amp;INDIRECT("'["&amp;Index!$A$1&amp;"]Werte+Ergebnisse 3a '!A2",TRUE)</f>
        <v>#REF!</v>
      </c>
      <c r="O19" t="e" cm="1">
        <f t="array" aca="1" ref="O19" ca="1">INDIRECT("'["&amp;Index!$A$1&amp;"]Werte+Ergebnisse 3a '!M2",TRUE)</f>
        <v>#REF!</v>
      </c>
      <c r="R19">
        <v>2</v>
      </c>
      <c r="X19" t="e" cm="1">
        <f t="array" aca="1" ref="X19" ca="1">INDIRECT("'["&amp;Index!$A$1&amp;"]Werte+Ergebnisse 3a '!b3",TRUE)</f>
        <v>#REF!</v>
      </c>
      <c r="Z19" t="s">
        <v>86</v>
      </c>
      <c r="AG19" t="e" cm="1">
        <f t="array" aca="1" ref="AG19" ca="1">IF(INDIRECT("'["&amp;Index!$A$1&amp;"]Werte+Ergebnisse 3a '!F3",TRUE)&gt;0,INDIRECT("'["&amp;Index!$A$1&amp;"]Werte+Ergebnisse 3a '!F3",TRUE),"")</f>
        <v>#REF!</v>
      </c>
      <c r="AH19" t="e" cm="1">
        <f t="array" aca="1" ref="AH19" ca="1">IF(INDIRECT("'["&amp;Index!$A$1&amp;"]Werte+Ergebnisse 3a '!H3",TRUE)&gt;0,INDIRECT("'["&amp;Index!$A$1&amp;"]Werte+Ergebnisse 3a '!H3",TRUE),"")</f>
        <v>#REF!</v>
      </c>
      <c r="AI19" t="e" cm="1">
        <f t="array" aca="1" ref="AI19" ca="1">IF(INDIRECT("'["&amp;Index!$A$1&amp;"]Werte+Ergebnisse 3a '!I3",TRUE)&gt;0,INDIRECT("'["&amp;Index!$A$1&amp;"]Werte+Ergebnisse 3a '!I3",TRUE),"")</f>
        <v>#REF!</v>
      </c>
      <c r="AJ19" t="e" cm="1">
        <f t="array" aca="1" ref="AJ19" ca="1">IF(INDIRECT("'["&amp;Index!$A$1&amp;"]Werte+Ergebnisse 3a '!J3",TRUE)&gt;0,INDIRECT("'["&amp;Index!$A$1&amp;"]Werte+Ergebnisse 3a '!J3",TRUE),"")</f>
        <v>#REF!</v>
      </c>
      <c r="AK19" t="e" cm="1">
        <f t="array" aca="1" ref="AK19" ca="1">IF(INDIRECT("'["&amp;Index!$A$1&amp;"]Werte+Ergebnisse 3a '!K3",TRUE)&gt;0,INDIRECT("'["&amp;Index!$A$1&amp;"]Werte+Ergebnisse 3a '!K3",TRUE),"")</f>
        <v>#REF!</v>
      </c>
      <c r="AN19" t="e" cm="1">
        <f t="array" aca="1" ref="AN19" ca="1">IF(INDIRECT("'["&amp;Index!$A$1&amp;"]Werte+Ergebnisse 3a '!G3",TRUE)&gt;0,INDIRECT("'["&amp;Index!$A$1&amp;"]Werte+Ergebnisse 3a '!G3",TRUE),"")</f>
        <v>#REF!</v>
      </c>
      <c r="AQ19" t="e" cm="1">
        <f t="array" aca="1" ref="AQ19" ca="1">IF(INDIRECT("'["&amp;Index!$A$1&amp;"]Werte+Ergebnisse 3a '!L3",TRUE)&gt;0,INDIRECT("'["&amp;Index!$A$1&amp;"]Werte+Ergebnisse 3a '!L3",TRUE),"")</f>
        <v>#REF!</v>
      </c>
      <c r="BM19" t="str">
        <f t="shared" ca="1" si="1"/>
        <v/>
      </c>
    </row>
    <row r="20" spans="1:65" x14ac:dyDescent="0.25">
      <c r="A20" t="e" cm="1">
        <f t="array" aca="1" ref="A20" ca="1">INDIRECT("'["&amp;Index!$A$1&amp;"]Übersicht Messungen'!E6",TRUE)</f>
        <v>#REF!</v>
      </c>
      <c r="B20" t="e">
        <f ca="1">IF(Index!$D$3="v0",10003,"")</f>
        <v>#N/A</v>
      </c>
      <c r="C20" t="e">
        <f ca="1">VLOOKUP(Facts!$B20,Aux_Table!$W$1:$X$60,2,FALSE)</f>
        <v>#N/A</v>
      </c>
      <c r="D20" t="e">
        <f>NA()</f>
        <v>#N/A</v>
      </c>
      <c r="E20" t="e" cm="1">
        <f t="array" aca="1" ref="E20" ca="1">INDIRECT("'["&amp;Index!$A$1&amp;"]Übersicht Messungen'!C6",TRUE)</f>
        <v>#REF!</v>
      </c>
      <c r="F20" t="e" cm="1">
        <f t="array" aca="1" ref="F20" ca="1">INDIRECT("'["&amp;Index!$A$1&amp;"]Übersicht Messungen'!B6",TRUE)</f>
        <v>#REF!</v>
      </c>
      <c r="G20" t="e" cm="1">
        <f t="array" aca="1" ref="G20" ca="1">INDIRECT("'["&amp;Index!$A$1&amp;"]Übersicht Messungen'!B6",TRUE)</f>
        <v>#REF!</v>
      </c>
      <c r="H20" t="e">
        <f t="shared" ca="1" si="0"/>
        <v>#REF!</v>
      </c>
      <c r="I20" s="15" t="e" cm="1">
        <f t="array" aca="1" ref="I20" ca="1">INDIRECT("'["&amp;Index!$A$1&amp;"]Übersicht Messungen'!F6",TRUE)-730</f>
        <v>#REF!</v>
      </c>
      <c r="K20" t="str">
        <f>Index!$A$1</f>
        <v>Extem B-1541-6  CA.xlsx</v>
      </c>
      <c r="N20" t="e" cm="1">
        <f t="array" aca="1" ref="N20" ca="1">"Whole Blood "&amp;INDIRECT("'["&amp;Index!$A$1&amp;"]Werte+Ergebnisse 3a '!A2",TRUE)</f>
        <v>#REF!</v>
      </c>
      <c r="O20" t="e" cm="1">
        <f t="array" aca="1" ref="O20" ca="1">INDIRECT("'["&amp;Index!$A$1&amp;"]Werte+Ergebnisse 3a '!M2",TRUE)</f>
        <v>#REF!</v>
      </c>
      <c r="R20">
        <v>3</v>
      </c>
      <c r="X20" t="e" cm="1">
        <f t="array" aca="1" ref="X20" ca="1">INDIRECT("'["&amp;Index!$A$1&amp;"]Werte+Ergebnisse 3a '!b20",TRUE)</f>
        <v>#REF!</v>
      </c>
      <c r="Z20" t="s">
        <v>86</v>
      </c>
      <c r="AG20" t="e" cm="1">
        <f t="array" aca="1" ref="AG20" ca="1">IF(INDIRECT("'["&amp;Index!$A$1&amp;"]Werte+Ergebnisse 3a '!F20",TRUE)&gt;0,INDIRECT("'["&amp;Index!$A$1&amp;"]Werte+Ergebnisse 3a '!F20",TRUE),"")</f>
        <v>#REF!</v>
      </c>
      <c r="AH20" t="e" cm="1">
        <f t="array" aca="1" ref="AH20" ca="1">IF(INDIRECT("'["&amp;Index!$A$1&amp;"]Werte+Ergebnisse 3a '!H20",TRUE)&gt;0,INDIRECT("'["&amp;Index!$A$1&amp;"]Werte+Ergebnisse 3a '!H20",TRUE),"")</f>
        <v>#REF!</v>
      </c>
      <c r="AI20" t="e" cm="1">
        <f t="array" aca="1" ref="AI20" ca="1">IF(INDIRECT("'["&amp;Index!$A$1&amp;"]Werte+Ergebnisse 3a '!I20",TRUE)&gt;0,INDIRECT("'["&amp;Index!$A$1&amp;"]Werte+Ergebnisse 3a '!I20",TRUE),"")</f>
        <v>#REF!</v>
      </c>
      <c r="AJ20" t="e" cm="1">
        <f t="array" aca="1" ref="AJ20" ca="1">IF(INDIRECT("'["&amp;Index!$A$1&amp;"]Werte+Ergebnisse 3a '!J20",TRUE)&gt;0,INDIRECT("'["&amp;Index!$A$1&amp;"]Werte+Ergebnisse 3a '!J20",TRUE),"")</f>
        <v>#REF!</v>
      </c>
      <c r="AK20" t="e" cm="1">
        <f t="array" aca="1" ref="AK20" ca="1">IF(INDIRECT("'["&amp;Index!$A$1&amp;"]Werte+Ergebnisse 3a '!K20",TRUE)&gt;0,INDIRECT("'["&amp;Index!$A$1&amp;"]Werte+Ergebnisse 3a '!K20",TRUE),"")</f>
        <v>#REF!</v>
      </c>
      <c r="AN20" t="e" cm="1">
        <f t="array" aca="1" ref="AN20" ca="1">IF(INDIRECT("'["&amp;Index!$A$1&amp;"]Werte+Ergebnisse 3a '!G20",TRUE)&gt;0,INDIRECT("'["&amp;Index!$A$1&amp;"]Werte+Ergebnisse 3a '!G20",TRUE),"")</f>
        <v>#REF!</v>
      </c>
      <c r="AQ20" t="e" cm="1">
        <f t="array" aca="1" ref="AQ20" ca="1">IF(INDIRECT("'["&amp;Index!$A$1&amp;"]Werte+Ergebnisse 3a '!L20",TRUE)&gt;0,INDIRECT("'["&amp;Index!$A$1&amp;"]Werte+Ergebnisse 3a '!L20",TRUE),"")</f>
        <v>#REF!</v>
      </c>
      <c r="BM20" t="str">
        <f t="shared" ca="1" si="1"/>
        <v/>
      </c>
    </row>
    <row r="21" spans="1:65" x14ac:dyDescent="0.25">
      <c r="A21" t="e" cm="1">
        <f t="array" aca="1" ref="A21" ca="1">INDIRECT("'["&amp;Index!$A$1&amp;"]Übersicht Messungen'!E6",TRUE)</f>
        <v>#REF!</v>
      </c>
      <c r="B21" t="e">
        <f ca="1">IF(Index!$D$3="v0",10003,"")</f>
        <v>#N/A</v>
      </c>
      <c r="C21" t="e">
        <f ca="1">VLOOKUP(Facts!$B21,Aux_Table!$W$1:$X$60,2,FALSE)</f>
        <v>#N/A</v>
      </c>
      <c r="D21" t="e">
        <f>NA()</f>
        <v>#N/A</v>
      </c>
      <c r="E21" t="e" cm="1">
        <f t="array" aca="1" ref="E21" ca="1">INDIRECT("'["&amp;Index!$A$1&amp;"]Übersicht Messungen'!C6",TRUE)</f>
        <v>#REF!</v>
      </c>
      <c r="F21" t="e" cm="1">
        <f t="array" aca="1" ref="F21" ca="1">INDIRECT("'["&amp;Index!$A$1&amp;"]Übersicht Messungen'!B6",TRUE)</f>
        <v>#REF!</v>
      </c>
      <c r="G21" t="e" cm="1">
        <f t="array" aca="1" ref="G21" ca="1">INDIRECT("'["&amp;Index!$A$1&amp;"]Übersicht Messungen'!B6",TRUE)</f>
        <v>#REF!</v>
      </c>
      <c r="H21" t="e">
        <f t="shared" ca="1" si="0"/>
        <v>#REF!</v>
      </c>
      <c r="I21" s="15" t="e" cm="1">
        <f t="array" aca="1" ref="I21" ca="1">INDIRECT("'["&amp;Index!$A$1&amp;"]Übersicht Messungen'!F6",TRUE)-730</f>
        <v>#REF!</v>
      </c>
      <c r="K21" t="str">
        <f>Index!$A$1</f>
        <v>Extem B-1541-6  CA.xlsx</v>
      </c>
      <c r="N21" t="e" cm="1">
        <f t="array" aca="1" ref="N21" ca="1">"Whole Blood "&amp;INDIRECT("'["&amp;Index!$A$1&amp;"]Werte+Ergebnisse 3a '!A2",TRUE)</f>
        <v>#REF!</v>
      </c>
      <c r="O21" t="e" cm="1">
        <f t="array" aca="1" ref="O21" ca="1">INDIRECT("'["&amp;Index!$A$1&amp;"]Werte+Ergebnisse 3a '!M2",TRUE)</f>
        <v>#REF!</v>
      </c>
      <c r="R21">
        <v>4</v>
      </c>
      <c r="X21" t="e" cm="1">
        <f t="array" aca="1" ref="X21" ca="1">INDIRECT("'["&amp;Index!$A$1&amp;"]Werte+Ergebnisse 3a '!b21",TRUE)</f>
        <v>#REF!</v>
      </c>
      <c r="Z21" t="s">
        <v>86</v>
      </c>
      <c r="AG21" t="e" cm="1">
        <f t="array" aca="1" ref="AG21" ca="1">IF(INDIRECT("'["&amp;Index!$A$1&amp;"]Werte+Ergebnisse 3a '!F21",TRUE)&gt;0,INDIRECT("'["&amp;Index!$A$1&amp;"]Werte+Ergebnisse 3a '!F21",TRUE),"")</f>
        <v>#REF!</v>
      </c>
      <c r="AH21" t="e" cm="1">
        <f t="array" aca="1" ref="AH21" ca="1">IF(INDIRECT("'["&amp;Index!$A$1&amp;"]Werte+Ergebnisse 3a '!H21",TRUE)&gt;0,INDIRECT("'["&amp;Index!$A$1&amp;"]Werte+Ergebnisse 3a '!H21",TRUE),"")</f>
        <v>#REF!</v>
      </c>
      <c r="AI21" t="e" cm="1">
        <f t="array" aca="1" ref="AI21" ca="1">IF(INDIRECT("'["&amp;Index!$A$1&amp;"]Werte+Ergebnisse 3a '!I21",TRUE)&gt;0,INDIRECT("'["&amp;Index!$A$1&amp;"]Werte+Ergebnisse 3a '!I21",TRUE),"")</f>
        <v>#REF!</v>
      </c>
      <c r="AJ21" t="e" cm="1">
        <f t="array" aca="1" ref="AJ21" ca="1">IF(INDIRECT("'["&amp;Index!$A$1&amp;"]Werte+Ergebnisse 3a '!J21",TRUE)&gt;0,INDIRECT("'["&amp;Index!$A$1&amp;"]Werte+Ergebnisse 3a '!J21",TRUE),"")</f>
        <v>#REF!</v>
      </c>
      <c r="AK21" t="e" cm="1">
        <f t="array" aca="1" ref="AK21" ca="1">IF(INDIRECT("'["&amp;Index!$A$1&amp;"]Werte+Ergebnisse 3a '!K21",TRUE)&gt;0,INDIRECT("'["&amp;Index!$A$1&amp;"]Werte+Ergebnisse 3a '!K21",TRUE),"")</f>
        <v>#REF!</v>
      </c>
      <c r="AN21" t="e" cm="1">
        <f t="array" aca="1" ref="AN21" ca="1">IF(INDIRECT("'["&amp;Index!$A$1&amp;"]Werte+Ergebnisse 3a '!G21",TRUE)&gt;0,INDIRECT("'["&amp;Index!$A$1&amp;"]Werte+Ergebnisse 3a '!G21",TRUE),"")</f>
        <v>#REF!</v>
      </c>
      <c r="AQ21" t="e" cm="1">
        <f t="array" aca="1" ref="AQ21" ca="1">IF(INDIRECT("'["&amp;Index!$A$1&amp;"]Werte+Ergebnisse 3a '!L21",TRUE)&gt;0,INDIRECT("'["&amp;Index!$A$1&amp;"]Werte+Ergebnisse 3a '!L21",TRUE),"")</f>
        <v>#REF!</v>
      </c>
      <c r="BM21" t="str">
        <f t="shared" ca="1" si="1"/>
        <v/>
      </c>
    </row>
    <row r="22" spans="1:65" x14ac:dyDescent="0.25">
      <c r="A22" t="e" cm="1">
        <f t="array" aca="1" ref="A22" ca="1">INDIRECT("'["&amp;Index!$A$1&amp;"]Übersicht Messungen'!E6",TRUE)</f>
        <v>#REF!</v>
      </c>
      <c r="B22" t="e">
        <f ca="1">IF(Index!$D$3="v0",10003,"")</f>
        <v>#N/A</v>
      </c>
      <c r="C22" t="e">
        <f ca="1">VLOOKUP(Facts!$B22,Aux_Table!$W$1:$X$60,2,FALSE)</f>
        <v>#N/A</v>
      </c>
      <c r="D22" t="e">
        <f>NA()</f>
        <v>#N/A</v>
      </c>
      <c r="E22" t="e" cm="1">
        <f t="array" aca="1" ref="E22" ca="1">INDIRECT("'["&amp;Index!$A$1&amp;"]Übersicht Messungen'!C6",TRUE)</f>
        <v>#REF!</v>
      </c>
      <c r="F22" t="e" cm="1">
        <f t="array" aca="1" ref="F22" ca="1">INDIRECT("'["&amp;Index!$A$1&amp;"]Übersicht Messungen'!B6",TRUE)</f>
        <v>#REF!</v>
      </c>
      <c r="G22" t="e" cm="1">
        <f t="array" aca="1" ref="G22" ca="1">INDIRECT("'["&amp;Index!$A$1&amp;"]Übersicht Messungen'!B6",TRUE)</f>
        <v>#REF!</v>
      </c>
      <c r="H22" t="e">
        <f t="shared" ca="1" si="0"/>
        <v>#REF!</v>
      </c>
      <c r="I22" s="15" t="e" cm="1">
        <f t="array" aca="1" ref="I22" ca="1">INDIRECT("'["&amp;Index!$A$1&amp;"]Übersicht Messungen'!F6",TRUE)-730</f>
        <v>#REF!</v>
      </c>
      <c r="K22" t="str">
        <f>Index!$A$1</f>
        <v>Extem B-1541-6  CA.xlsx</v>
      </c>
      <c r="N22" t="e" cm="1">
        <f t="array" aca="1" ref="N22" ca="1">"Whole Blood "&amp;INDIRECT("'["&amp;Index!$A$1&amp;"]Werte+Ergebnisse 3a '!A4",TRUE)</f>
        <v>#REF!</v>
      </c>
      <c r="O22" t="e" cm="1">
        <f t="array" aca="1" ref="O22" ca="1">INDIRECT("'["&amp;Index!$A$1&amp;"]Werte+Ergebnisse 3a '!M2",TRUE)</f>
        <v>#REF!</v>
      </c>
      <c r="R22">
        <v>5</v>
      </c>
      <c r="X22" t="e" cm="1">
        <f t="array" aca="1" ref="X22" ca="1">INDIRECT("'["&amp;Index!$A$1&amp;"]Werte+Ergebnisse 3a '!b4",TRUE)</f>
        <v>#REF!</v>
      </c>
      <c r="Z22" t="s">
        <v>86</v>
      </c>
      <c r="AG22" t="e" cm="1">
        <f t="array" aca="1" ref="AG22" ca="1">IF(INDIRECT("'["&amp;Index!$A$1&amp;"]Werte+Ergebnisse 3a '!F4",TRUE)&gt;0,INDIRECT("'["&amp;Index!$A$1&amp;"]Werte+Ergebnisse 3a '!F4",TRUE),"")</f>
        <v>#REF!</v>
      </c>
      <c r="AH22" t="e" cm="1">
        <f t="array" aca="1" ref="AH22" ca="1">IF(INDIRECT("'["&amp;Index!$A$1&amp;"]Werte+Ergebnisse 3a '!H4",TRUE)&gt;0,INDIRECT("'["&amp;Index!$A$1&amp;"]Werte+Ergebnisse 3a '!H4",TRUE),"")</f>
        <v>#REF!</v>
      </c>
      <c r="AI22" t="e" cm="1">
        <f t="array" aca="1" ref="AI22" ca="1">IF(INDIRECT("'["&amp;Index!$A$1&amp;"]Werte+Ergebnisse 3a '!I4",TRUE)&gt;0,INDIRECT("'["&amp;Index!$A$1&amp;"]Werte+Ergebnisse 3a '!I4",TRUE),"")</f>
        <v>#REF!</v>
      </c>
      <c r="AJ22" t="e" cm="1">
        <f t="array" aca="1" ref="AJ22" ca="1">IF(INDIRECT("'["&amp;Index!$A$1&amp;"]Werte+Ergebnisse 3a '!J4",TRUE)&gt;0,INDIRECT("'["&amp;Index!$A$1&amp;"]Werte+Ergebnisse 3a '!J4",TRUE),"")</f>
        <v>#REF!</v>
      </c>
      <c r="AK22" t="e" cm="1">
        <f t="array" aca="1" ref="AK22" ca="1">IF(INDIRECT("'["&amp;Index!$A$1&amp;"]Werte+Ergebnisse 3a '!K4",TRUE)&gt;0,INDIRECT("'["&amp;Index!$A$1&amp;"]Werte+Ergebnisse 3a '!K4",TRUE),"")</f>
        <v>#REF!</v>
      </c>
      <c r="AN22" t="e" cm="1">
        <f t="array" aca="1" ref="AN22" ca="1">IF(INDIRECT("'["&amp;Index!$A$1&amp;"]Werte+Ergebnisse 3a '!G4",TRUE)&gt;0,INDIRECT("'["&amp;Index!$A$1&amp;"]Werte+Ergebnisse 3a '!G4",TRUE),"")</f>
        <v>#REF!</v>
      </c>
      <c r="AQ22" t="e" cm="1">
        <f t="array" aca="1" ref="AQ22" ca="1">IF(INDIRECT("'["&amp;Index!$A$1&amp;"]Werte+Ergebnisse 3a '!L4",TRUE)&gt;0,INDIRECT("'["&amp;Index!$A$1&amp;"]Werte+Ergebnisse 3a '!L4",TRUE),"")</f>
        <v>#REF!</v>
      </c>
      <c r="BM22" t="str">
        <f t="shared" ca="1" si="1"/>
        <v/>
      </c>
    </row>
    <row r="23" spans="1:65" x14ac:dyDescent="0.25">
      <c r="A23" t="e" cm="1">
        <f t="array" aca="1" ref="A23" ca="1">INDIRECT("'["&amp;Index!$A$1&amp;"]Übersicht Messungen'!E6",TRUE)</f>
        <v>#REF!</v>
      </c>
      <c r="B23" t="e">
        <f ca="1">IF(Index!$D$3="v0",10003,"")</f>
        <v>#N/A</v>
      </c>
      <c r="C23" t="e">
        <f ca="1">VLOOKUP(Facts!$B23,Aux_Table!$W$1:$X$60,2,FALSE)</f>
        <v>#N/A</v>
      </c>
      <c r="D23" t="e">
        <f>NA()</f>
        <v>#N/A</v>
      </c>
      <c r="E23" t="e" cm="1">
        <f t="array" aca="1" ref="E23" ca="1">INDIRECT("'["&amp;Index!$A$1&amp;"]Übersicht Messungen'!C6",TRUE)</f>
        <v>#REF!</v>
      </c>
      <c r="F23" t="e" cm="1">
        <f t="array" aca="1" ref="F23" ca="1">INDIRECT("'["&amp;Index!$A$1&amp;"]Übersicht Messungen'!B6",TRUE)</f>
        <v>#REF!</v>
      </c>
      <c r="G23" t="e" cm="1">
        <f t="array" aca="1" ref="G23" ca="1">INDIRECT("'["&amp;Index!$A$1&amp;"]Übersicht Messungen'!B6",TRUE)</f>
        <v>#REF!</v>
      </c>
      <c r="H23" t="e">
        <f t="shared" ca="1" si="0"/>
        <v>#REF!</v>
      </c>
      <c r="I23" s="15" t="e" cm="1">
        <f t="array" aca="1" ref="I23" ca="1">INDIRECT("'["&amp;Index!$A$1&amp;"]Übersicht Messungen'!F6",TRUE)-730</f>
        <v>#REF!</v>
      </c>
      <c r="K23" t="str">
        <f>Index!$A$1</f>
        <v>Extem B-1541-6  CA.xlsx</v>
      </c>
      <c r="N23" t="e" cm="1">
        <f t="array" aca="1" ref="N23" ca="1">"Whole Blood "&amp;INDIRECT("'["&amp;Index!$A$1&amp;"]Werte+Ergebnisse 3a '!A4",TRUE)</f>
        <v>#REF!</v>
      </c>
      <c r="O23" t="e" cm="1">
        <f t="array" aca="1" ref="O23" ca="1">INDIRECT("'["&amp;Index!$A$1&amp;"]Werte+Ergebnisse 3a '!M2",TRUE)</f>
        <v>#REF!</v>
      </c>
      <c r="R23">
        <v>6</v>
      </c>
      <c r="X23" t="e" cm="1">
        <f t="array" aca="1" ref="X23" ca="1">INDIRECT("'["&amp;Index!$A$1&amp;"]Werte+Ergebnisse 3a '!b5",TRUE)</f>
        <v>#REF!</v>
      </c>
      <c r="Z23" t="s">
        <v>86</v>
      </c>
      <c r="AG23" t="e" cm="1">
        <f t="array" aca="1" ref="AG23" ca="1">IF(INDIRECT("'["&amp;Index!$A$1&amp;"]Werte+Ergebnisse 3a '!F5",TRUE)&gt;0,INDIRECT("'["&amp;Index!$A$1&amp;"]Werte+Ergebnisse 3a '!F5",TRUE),"")</f>
        <v>#REF!</v>
      </c>
      <c r="AH23" t="e" cm="1">
        <f t="array" aca="1" ref="AH23" ca="1">IF(INDIRECT("'["&amp;Index!$A$1&amp;"]Werte+Ergebnisse 3a '!H5",TRUE)&gt;0,INDIRECT("'["&amp;Index!$A$1&amp;"]Werte+Ergebnisse 3a '!H5",TRUE),"")</f>
        <v>#REF!</v>
      </c>
      <c r="AI23" t="e" cm="1">
        <f t="array" aca="1" ref="AI23" ca="1">IF(INDIRECT("'["&amp;Index!$A$1&amp;"]Werte+Ergebnisse 3a '!I5",TRUE)&gt;0,INDIRECT("'["&amp;Index!$A$1&amp;"]Werte+Ergebnisse 3a '!I5",TRUE),"")</f>
        <v>#REF!</v>
      </c>
      <c r="AJ23" t="e" cm="1">
        <f t="array" aca="1" ref="AJ23" ca="1">IF(INDIRECT("'["&amp;Index!$A$1&amp;"]Werte+Ergebnisse 3a '!J5",TRUE)&gt;0,INDIRECT("'["&amp;Index!$A$1&amp;"]Werte+Ergebnisse 3a '!J5",TRUE),"")</f>
        <v>#REF!</v>
      </c>
      <c r="AK23" t="e" cm="1">
        <f t="array" aca="1" ref="AK23" ca="1">IF(INDIRECT("'["&amp;Index!$A$1&amp;"]Werte+Ergebnisse 3a '!K5",TRUE)&gt;0,INDIRECT("'["&amp;Index!$A$1&amp;"]Werte+Ergebnisse 3a '!K5",TRUE),"")</f>
        <v>#REF!</v>
      </c>
      <c r="AN23" t="e" cm="1">
        <f t="array" aca="1" ref="AN23" ca="1">IF(INDIRECT("'["&amp;Index!$A$1&amp;"]Werte+Ergebnisse 3a '!G5",TRUE)&gt;0,INDIRECT("'["&amp;Index!$A$1&amp;"]Werte+Ergebnisse 3a '!G5",TRUE),"")</f>
        <v>#REF!</v>
      </c>
      <c r="AQ23" t="e" cm="1">
        <f t="array" aca="1" ref="AQ23" ca="1">IF(INDIRECT("'["&amp;Index!$A$1&amp;"]Werte+Ergebnisse 3a '!L5",TRUE)&gt;0,INDIRECT("'["&amp;Index!$A$1&amp;"]Werte+Ergebnisse 3a '!L5",TRUE),"")</f>
        <v>#REF!</v>
      </c>
      <c r="BM23" t="str">
        <f t="shared" ca="1" si="1"/>
        <v/>
      </c>
    </row>
    <row r="24" spans="1:65" x14ac:dyDescent="0.25">
      <c r="A24" t="e" cm="1">
        <f t="array" aca="1" ref="A24" ca="1">INDIRECT("'["&amp;Index!$A$1&amp;"]Übersicht Messungen'!E6",TRUE)</f>
        <v>#REF!</v>
      </c>
      <c r="B24" t="e">
        <f ca="1">IF(Index!$D$3="v0",10003,"")</f>
        <v>#N/A</v>
      </c>
      <c r="C24" t="e">
        <f ca="1">VLOOKUP(Facts!$B24,Aux_Table!$W$1:$X$60,2,FALSE)</f>
        <v>#N/A</v>
      </c>
      <c r="D24" t="e">
        <f>NA()</f>
        <v>#N/A</v>
      </c>
      <c r="E24" t="e" cm="1">
        <f t="array" aca="1" ref="E24" ca="1">INDIRECT("'["&amp;Index!$A$1&amp;"]Übersicht Messungen'!C6",TRUE)</f>
        <v>#REF!</v>
      </c>
      <c r="F24" t="e" cm="1">
        <f t="array" aca="1" ref="F24" ca="1">INDIRECT("'["&amp;Index!$A$1&amp;"]Übersicht Messungen'!B6",TRUE)</f>
        <v>#REF!</v>
      </c>
      <c r="G24" t="e" cm="1">
        <f t="array" aca="1" ref="G24" ca="1">INDIRECT("'["&amp;Index!$A$1&amp;"]Übersicht Messungen'!B6",TRUE)</f>
        <v>#REF!</v>
      </c>
      <c r="H24" t="e">
        <f t="shared" ca="1" si="0"/>
        <v>#REF!</v>
      </c>
      <c r="I24" s="15" t="e" cm="1">
        <f t="array" aca="1" ref="I24" ca="1">INDIRECT("'["&amp;Index!$A$1&amp;"]Übersicht Messungen'!F6",TRUE)-730</f>
        <v>#REF!</v>
      </c>
      <c r="K24" t="str">
        <f>Index!$A$1</f>
        <v>Extem B-1541-6  CA.xlsx</v>
      </c>
      <c r="N24" t="e" cm="1">
        <f t="array" aca="1" ref="N24" ca="1">"Whole Blood "&amp;INDIRECT("'["&amp;Index!$A$1&amp;"]Werte+Ergebnisse 3a '!A4",TRUE)</f>
        <v>#REF!</v>
      </c>
      <c r="O24" t="e" cm="1">
        <f t="array" aca="1" ref="O24" ca="1">INDIRECT("'["&amp;Index!$A$1&amp;"]Werte+Ergebnisse 3a '!M2",TRUE)</f>
        <v>#REF!</v>
      </c>
      <c r="R24">
        <v>7</v>
      </c>
      <c r="X24" t="e" cm="1">
        <f t="array" aca="1" ref="X24" ca="1">INDIRECT("'["&amp;Index!$A$1&amp;"]Werte+Ergebnisse 3a '!b18",TRUE)</f>
        <v>#REF!</v>
      </c>
      <c r="Z24" t="s">
        <v>86</v>
      </c>
      <c r="AG24" t="e" cm="1">
        <f t="array" aca="1" ref="AG24" ca="1">IF(INDIRECT("'["&amp;Index!$A$1&amp;"]Werte+Ergebnisse 3a '!F18",TRUE)&gt;0,INDIRECT("'["&amp;Index!$A$1&amp;"]Werte+Ergebnisse 3a '!F18",TRUE),"")</f>
        <v>#REF!</v>
      </c>
      <c r="AH24" t="e" cm="1">
        <f t="array" aca="1" ref="AH24" ca="1">IF(INDIRECT("'["&amp;Index!$A$1&amp;"]Werte+Ergebnisse 3a '!H18",TRUE)&gt;0,INDIRECT("'["&amp;Index!$A$1&amp;"]Werte+Ergebnisse 3a '!H18",TRUE),"")</f>
        <v>#REF!</v>
      </c>
      <c r="AI24" t="e" cm="1">
        <f t="array" aca="1" ref="AI24" ca="1">IF(INDIRECT("'["&amp;Index!$A$1&amp;"]Werte+Ergebnisse 3a '!I18",TRUE)&gt;0,INDIRECT("'["&amp;Index!$A$1&amp;"]Werte+Ergebnisse 3a '!I18",TRUE),"")</f>
        <v>#REF!</v>
      </c>
      <c r="AJ24" t="e" cm="1">
        <f t="array" aca="1" ref="AJ24" ca="1">IF(INDIRECT("'["&amp;Index!$A$1&amp;"]Werte+Ergebnisse 3a '!J18",TRUE)&gt;0,INDIRECT("'["&amp;Index!$A$1&amp;"]Werte+Ergebnisse 3a '!J18",TRUE),"")</f>
        <v>#REF!</v>
      </c>
      <c r="AK24" t="e" cm="1">
        <f t="array" aca="1" ref="AK24" ca="1">IF(INDIRECT("'["&amp;Index!$A$1&amp;"]Werte+Ergebnisse 3a '!K18",TRUE)&gt;0,INDIRECT("'["&amp;Index!$A$1&amp;"]Werte+Ergebnisse 3a '!K18",TRUE),"")</f>
        <v>#REF!</v>
      </c>
      <c r="AN24" t="e" cm="1">
        <f t="array" aca="1" ref="AN24" ca="1">IF(INDIRECT("'["&amp;Index!$A$1&amp;"]Werte+Ergebnisse 3a '!G18",TRUE)&gt;0,INDIRECT("'["&amp;Index!$A$1&amp;"]Werte+Ergebnisse 3a '!G18",TRUE),"")</f>
        <v>#REF!</v>
      </c>
      <c r="AQ24" t="e" cm="1">
        <f t="array" aca="1" ref="AQ24" ca="1">IF(INDIRECT("'["&amp;Index!$A$1&amp;"]Werte+Ergebnisse 3a '!L18",TRUE)&gt;0,INDIRECT("'["&amp;Index!$A$1&amp;"]Werte+Ergebnisse 3a '!L18",TRUE),"")</f>
        <v>#REF!</v>
      </c>
      <c r="BM24" t="str">
        <f t="shared" ca="1" si="1"/>
        <v/>
      </c>
    </row>
    <row r="25" spans="1:65" x14ac:dyDescent="0.25">
      <c r="A25" t="e" cm="1">
        <f t="array" aca="1" ref="A25" ca="1">INDIRECT("'["&amp;Index!$A$1&amp;"]Übersicht Messungen'!E6",TRUE)</f>
        <v>#REF!</v>
      </c>
      <c r="B25" t="e">
        <f ca="1">IF(Index!$D$3="v0",10003,"")</f>
        <v>#N/A</v>
      </c>
      <c r="C25" t="e">
        <f ca="1">VLOOKUP(Facts!$B25,Aux_Table!$W$1:$X$60,2,FALSE)</f>
        <v>#N/A</v>
      </c>
      <c r="D25" t="e">
        <f>NA()</f>
        <v>#N/A</v>
      </c>
      <c r="E25" t="e" cm="1">
        <f t="array" aca="1" ref="E25" ca="1">INDIRECT("'["&amp;Index!$A$1&amp;"]Übersicht Messungen'!C6",TRUE)</f>
        <v>#REF!</v>
      </c>
      <c r="F25" t="e" cm="1">
        <f t="array" aca="1" ref="F25" ca="1">INDIRECT("'["&amp;Index!$A$1&amp;"]Übersicht Messungen'!B6",TRUE)</f>
        <v>#REF!</v>
      </c>
      <c r="G25" t="e" cm="1">
        <f t="array" aca="1" ref="G25" ca="1">INDIRECT("'["&amp;Index!$A$1&amp;"]Übersicht Messungen'!B6",TRUE)</f>
        <v>#REF!</v>
      </c>
      <c r="H25" t="e">
        <f t="shared" ca="1" si="0"/>
        <v>#REF!</v>
      </c>
      <c r="I25" s="15" t="e" cm="1">
        <f t="array" aca="1" ref="I25" ca="1">INDIRECT("'["&amp;Index!$A$1&amp;"]Übersicht Messungen'!F6",TRUE)-730</f>
        <v>#REF!</v>
      </c>
      <c r="K25" t="str">
        <f>Index!$A$1</f>
        <v>Extem B-1541-6  CA.xlsx</v>
      </c>
      <c r="N25" t="e" cm="1">
        <f t="array" aca="1" ref="N25" ca="1">"Whole Blood "&amp;INDIRECT("'["&amp;Index!$A$1&amp;"]Werte+Ergebnisse 3a '!A4",TRUE)</f>
        <v>#REF!</v>
      </c>
      <c r="O25" t="e" cm="1">
        <f t="array" aca="1" ref="O25" ca="1">INDIRECT("'["&amp;Index!$A$1&amp;"]Werte+Ergebnisse 3a '!M2",TRUE)</f>
        <v>#REF!</v>
      </c>
      <c r="R25">
        <v>8</v>
      </c>
      <c r="X25" t="e" cm="1">
        <f t="array" aca="1" ref="X25" ca="1">INDIRECT("'["&amp;Index!$A$1&amp;"]Werte+Ergebnisse 3a '!b19",TRUE)</f>
        <v>#REF!</v>
      </c>
      <c r="Z25" t="s">
        <v>86</v>
      </c>
      <c r="AG25" t="e" cm="1">
        <f t="array" aca="1" ref="AG25" ca="1">IF(INDIRECT("'["&amp;Index!$A$1&amp;"]Werte+Ergebnisse 3a '!F19",TRUE)&gt;0,INDIRECT("'["&amp;Index!$A$1&amp;"]Werte+Ergebnisse 3a '!F19",TRUE),"")</f>
        <v>#REF!</v>
      </c>
      <c r="AH25" t="e" cm="1">
        <f t="array" aca="1" ref="AH25" ca="1">IF(INDIRECT("'["&amp;Index!$A$1&amp;"]Werte+Ergebnisse 3a '!H19",TRUE)&gt;0,INDIRECT("'["&amp;Index!$A$1&amp;"]Werte+Ergebnisse 3a '!H19",TRUE),"")</f>
        <v>#REF!</v>
      </c>
      <c r="AI25" t="e" cm="1">
        <f t="array" aca="1" ref="AI25" ca="1">IF(INDIRECT("'["&amp;Index!$A$1&amp;"]Werte+Ergebnisse 3a '!I19",TRUE)&gt;0,INDIRECT("'["&amp;Index!$A$1&amp;"]Werte+Ergebnisse 3a '!I19",TRUE),"")</f>
        <v>#REF!</v>
      </c>
      <c r="AJ25" t="e" cm="1">
        <f t="array" aca="1" ref="AJ25" ca="1">IF(INDIRECT("'["&amp;Index!$A$1&amp;"]Werte+Ergebnisse 3a '!J19",TRUE)&gt;0,INDIRECT("'["&amp;Index!$A$1&amp;"]Werte+Ergebnisse 3a '!J19",TRUE),"")</f>
        <v>#REF!</v>
      </c>
      <c r="AK25" t="e" cm="1">
        <f t="array" aca="1" ref="AK25" ca="1">IF(INDIRECT("'["&amp;Index!$A$1&amp;"]Werte+Ergebnisse 3a '!K19",TRUE)&gt;0,INDIRECT("'["&amp;Index!$A$1&amp;"]Werte+Ergebnisse 3a '!K19",TRUE),"")</f>
        <v>#REF!</v>
      </c>
      <c r="AN25" t="e" cm="1">
        <f t="array" aca="1" ref="AN25" ca="1">IF(INDIRECT("'["&amp;Index!$A$1&amp;"]Werte+Ergebnisse 3a '!G19",TRUE)&gt;0,INDIRECT("'["&amp;Index!$A$1&amp;"]Werte+Ergebnisse 3a '!G19",TRUE),"")</f>
        <v>#REF!</v>
      </c>
      <c r="AQ25" t="e" cm="1">
        <f t="array" aca="1" ref="AQ25" ca="1">IF(INDIRECT("'["&amp;Index!$A$1&amp;"]Werte+Ergebnisse 3a '!L19",TRUE)&gt;0,INDIRECT("'["&amp;Index!$A$1&amp;"]Werte+Ergebnisse 3a '!L19",TRUE),"")</f>
        <v>#REF!</v>
      </c>
      <c r="BM25" t="str">
        <f t="shared" ca="1" si="1"/>
        <v/>
      </c>
    </row>
    <row r="26" spans="1:65" x14ac:dyDescent="0.25">
      <c r="A26" t="e" cm="1">
        <f t="array" aca="1" ref="A26" ca="1">INDIRECT("'["&amp;Index!$A$1&amp;"]Übersicht Messungen'!E6",TRUE)</f>
        <v>#REF!</v>
      </c>
      <c r="B26" t="e">
        <f ca="1">IF(Index!$D$3="v0",10004,"")</f>
        <v>#N/A</v>
      </c>
      <c r="C26" t="e">
        <f ca="1">VLOOKUP(Facts!$B26,Aux_Table!$W$1:$X$60,2,FALSE)</f>
        <v>#N/A</v>
      </c>
      <c r="D26" t="e">
        <f>NA()</f>
        <v>#N/A</v>
      </c>
      <c r="E26" t="e" cm="1">
        <f t="array" aca="1" ref="E26" ca="1">INDIRECT("'["&amp;Index!$A$1&amp;"]Übersicht Messungen'!C6",TRUE)</f>
        <v>#REF!</v>
      </c>
      <c r="F26" t="e" cm="1">
        <f t="array" aca="1" ref="F26" ca="1">INDIRECT("'["&amp;Index!$A$1&amp;"]Übersicht Messungen'!B6",TRUE)</f>
        <v>#REF!</v>
      </c>
      <c r="G26" t="e" cm="1">
        <f t="array" aca="1" ref="G26" ca="1">INDIRECT("'["&amp;Index!$A$1&amp;"]Übersicht Messungen'!B6",TRUE)</f>
        <v>#REF!</v>
      </c>
      <c r="H26" t="e">
        <f t="shared" ca="1" si="0"/>
        <v>#REF!</v>
      </c>
      <c r="I26" s="15" t="e" cm="1">
        <f t="array" aca="1" ref="I26" ca="1">INDIRECT("'["&amp;Index!$A$1&amp;"]Übersicht Messungen'!F6",TRUE)-730</f>
        <v>#REF!</v>
      </c>
      <c r="K26" t="str">
        <f>Index!$A$1</f>
        <v>Extem B-1541-6  CA.xlsx</v>
      </c>
      <c r="N26" t="e" cm="1">
        <f t="array" aca="1" ref="N26" ca="1">"ROTROL "&amp;INDIRECT("'["&amp;Index!$A$1&amp;"]Werte+Ergebnisse 3b'!A2",TRUE)</f>
        <v>#REF!</v>
      </c>
      <c r="O26" t="e" cm="1">
        <f t="array" aca="1" ref="O26" ca="1">INDIRECT("'["&amp;Index!$A$1&amp;"]Werte+Ergebnisse 3b'!M2",TRUE)</f>
        <v>#REF!</v>
      </c>
      <c r="R26">
        <v>1</v>
      </c>
      <c r="X26" t="e" cm="1">
        <f t="array" aca="1" ref="X26" ca="1">INDIRECT("'["&amp;Index!$A$1&amp;"]Werte+Ergebnisse 3b'!b2",TRUE)</f>
        <v>#REF!</v>
      </c>
      <c r="Z26" t="s">
        <v>86</v>
      </c>
      <c r="AG26" t="e" cm="1">
        <f t="array" aca="1" ref="AG26" ca="1">IF(INDIRECT("'["&amp;Index!$A$1&amp;"]Werte+Ergebnisse 3b'!F2",TRUE)&gt;0,INDIRECT("'["&amp;Index!$A$1&amp;"]Werte+Ergebnisse 3b'!F2",TRUE),"")</f>
        <v>#REF!</v>
      </c>
      <c r="AH26" t="e" cm="1">
        <f t="array" aca="1" ref="AH26" ca="1">IF(INDIRECT("'["&amp;Index!$A$1&amp;"]Werte+Ergebnisse 3b'!H2",TRUE)&gt;0,INDIRECT("'["&amp;Index!$A$1&amp;"]Werte+Ergebnisse 3b'!H2",TRUE),"")</f>
        <v>#REF!</v>
      </c>
      <c r="AI26" t="e" cm="1">
        <f t="array" aca="1" ref="AI26" ca="1">IF(INDIRECT("'["&amp;Index!$A$1&amp;"]Werte+Ergebnisse 3b'!I2",TRUE)&gt;0,INDIRECT("'["&amp;Index!$A$1&amp;"]Werte+Ergebnisse 3b'!I2",TRUE),"")</f>
        <v>#REF!</v>
      </c>
      <c r="AJ26" t="e" cm="1">
        <f t="array" aca="1" ref="AJ26" ca="1">IF(INDIRECT("'["&amp;Index!$A$1&amp;"]Werte+Ergebnisse 3b'!J2",TRUE)&gt;0,INDIRECT("'["&amp;Index!$A$1&amp;"]Werte+Ergebnisse 3b'!J2",TRUE),"")</f>
        <v>#REF!</v>
      </c>
      <c r="AK26" t="e" cm="1">
        <f t="array" aca="1" ref="AK26" ca="1">IF(INDIRECT("'["&amp;Index!$A$1&amp;"]Werte+Ergebnisse 3b'!K2",TRUE)&gt;0,INDIRECT("'["&amp;Index!$A$1&amp;"]Werte+Ergebnisse 3b'!K2",TRUE),"")</f>
        <v>#REF!</v>
      </c>
      <c r="AN26" t="e" cm="1">
        <f t="array" aca="1" ref="AN26" ca="1">IF(INDIRECT("'["&amp;Index!$A$1&amp;"]Werte+Ergebnisse 3b'!G2",TRUE)&gt;0,INDIRECT("'["&amp;Index!$A$1&amp;"]Werte+Ergebnisse 3b'!G2",TRUE),"")</f>
        <v>#REF!</v>
      </c>
      <c r="AQ26" t="e" cm="1">
        <f t="array" aca="1" ref="AQ26" ca="1">IF(INDIRECT("'["&amp;Index!$A$1&amp;"]Werte+Ergebnisse 3b'!L2",TRUE)&gt;0,INDIRECT("'["&amp;Index!$A$1&amp;"]Werte+Ergebnisse 3b'!L2",TRUE),"")</f>
        <v>#REF!</v>
      </c>
      <c r="BM26" t="str">
        <f t="shared" ca="1" si="1"/>
        <v/>
      </c>
    </row>
    <row r="27" spans="1:65" x14ac:dyDescent="0.25">
      <c r="A27" t="e" cm="1">
        <f t="array" aca="1" ref="A27" ca="1">INDIRECT("'["&amp;Index!$A$1&amp;"]Übersicht Messungen'!E6",TRUE)</f>
        <v>#REF!</v>
      </c>
      <c r="B27" t="e">
        <f ca="1">IF(Index!$D$3="v0",10004,"")</f>
        <v>#N/A</v>
      </c>
      <c r="C27" t="e">
        <f ca="1">VLOOKUP(Facts!$B27,Aux_Table!$W$1:$X$60,2,FALSE)</f>
        <v>#N/A</v>
      </c>
      <c r="D27" t="e">
        <f>NA()</f>
        <v>#N/A</v>
      </c>
      <c r="E27" t="e" cm="1">
        <f t="array" aca="1" ref="E27" ca="1">INDIRECT("'["&amp;Index!$A$1&amp;"]Übersicht Messungen'!C6",TRUE)</f>
        <v>#REF!</v>
      </c>
      <c r="F27" t="e" cm="1">
        <f t="array" aca="1" ref="F27" ca="1">INDIRECT("'["&amp;Index!$A$1&amp;"]Übersicht Messungen'!B6",TRUE)</f>
        <v>#REF!</v>
      </c>
      <c r="G27" t="e" cm="1">
        <f t="array" aca="1" ref="G27" ca="1">INDIRECT("'["&amp;Index!$A$1&amp;"]Übersicht Messungen'!B6",TRUE)</f>
        <v>#REF!</v>
      </c>
      <c r="H27" t="e">
        <f t="shared" ca="1" si="0"/>
        <v>#REF!</v>
      </c>
      <c r="I27" s="15" t="e" cm="1">
        <f t="array" aca="1" ref="I27" ca="1">INDIRECT("'["&amp;Index!$A$1&amp;"]Übersicht Messungen'!F6",TRUE)-730</f>
        <v>#REF!</v>
      </c>
      <c r="K27" t="str">
        <f>Index!$A$1</f>
        <v>Extem B-1541-6  CA.xlsx</v>
      </c>
      <c r="N27" t="e" cm="1">
        <f t="array" aca="1" ref="N27" ca="1">"ROTROL "&amp;INDIRECT("'["&amp;Index!$A$1&amp;"]Werte+Ergebnisse 3b'!A2",TRUE)</f>
        <v>#REF!</v>
      </c>
      <c r="O27" t="e" cm="1">
        <f t="array" aca="1" ref="O27" ca="1">INDIRECT("'["&amp;Index!$A$1&amp;"]Werte+Ergebnisse 3b'!M2",TRUE)</f>
        <v>#REF!</v>
      </c>
      <c r="R27">
        <v>2</v>
      </c>
      <c r="X27" t="e" cm="1">
        <f t="array" aca="1" ref="X27" ca="1">INDIRECT("'["&amp;Index!$A$1&amp;"]Werte+Ergebnisse 3b'!b3",TRUE)</f>
        <v>#REF!</v>
      </c>
      <c r="Z27" t="s">
        <v>86</v>
      </c>
      <c r="AG27" t="e" cm="1">
        <f t="array" aca="1" ref="AG27" ca="1">IF(INDIRECT("'["&amp;Index!$A$1&amp;"]Werte+Ergebnisse 3b'!F3",TRUE)&gt;0,INDIRECT("'["&amp;Index!$A$1&amp;"]Werte+Ergebnisse 3b'!F3",TRUE),"")</f>
        <v>#REF!</v>
      </c>
      <c r="AH27" t="e" cm="1">
        <f t="array" aca="1" ref="AH27" ca="1">IF(INDIRECT("'["&amp;Index!$A$1&amp;"]Werte+Ergebnisse 3b'!H3",TRUE)&gt;0,INDIRECT("'["&amp;Index!$A$1&amp;"]Werte+Ergebnisse 3b'!H3",TRUE),"")</f>
        <v>#REF!</v>
      </c>
      <c r="AI27" t="e" cm="1">
        <f t="array" aca="1" ref="AI27" ca="1">IF(INDIRECT("'["&amp;Index!$A$1&amp;"]Werte+Ergebnisse 3b'!I3",TRUE)&gt;0,INDIRECT("'["&amp;Index!$A$1&amp;"]Werte+Ergebnisse 3b'!I3",TRUE),"")</f>
        <v>#REF!</v>
      </c>
      <c r="AJ27" t="e" cm="1">
        <f t="array" aca="1" ref="AJ27" ca="1">IF(INDIRECT("'["&amp;Index!$A$1&amp;"]Werte+Ergebnisse 3b'!J3",TRUE)&gt;0,INDIRECT("'["&amp;Index!$A$1&amp;"]Werte+Ergebnisse 3b'!J3",TRUE),"")</f>
        <v>#REF!</v>
      </c>
      <c r="AK27" t="e" cm="1">
        <f t="array" aca="1" ref="AK27" ca="1">IF(INDIRECT("'["&amp;Index!$A$1&amp;"]Werte+Ergebnisse 3b'!K3",TRUE)&gt;0,INDIRECT("'["&amp;Index!$A$1&amp;"]Werte+Ergebnisse 3b'!K3",TRUE),"")</f>
        <v>#REF!</v>
      </c>
      <c r="AN27" t="e" cm="1">
        <f t="array" aca="1" ref="AN27" ca="1">IF(INDIRECT("'["&amp;Index!$A$1&amp;"]Werte+Ergebnisse 3b'!G3",TRUE)&gt;0,INDIRECT("'["&amp;Index!$A$1&amp;"]Werte+Ergebnisse 3b'!G3",TRUE),"")</f>
        <v>#REF!</v>
      </c>
      <c r="AQ27" t="e" cm="1">
        <f t="array" aca="1" ref="AQ27" ca="1">IF(INDIRECT("'["&amp;Index!$A$1&amp;"]Werte+Ergebnisse 3b'!L3",TRUE)&gt;0,INDIRECT("'["&amp;Index!$A$1&amp;"]Werte+Ergebnisse 3b'!L3",TRUE),"")</f>
        <v>#REF!</v>
      </c>
      <c r="BM27" t="str">
        <f t="shared" ca="1" si="1"/>
        <v/>
      </c>
    </row>
    <row r="28" spans="1:65" x14ac:dyDescent="0.25">
      <c r="A28" t="e" cm="1">
        <f t="array" aca="1" ref="A28" ca="1">INDIRECT("'["&amp;Index!$A$1&amp;"]Übersicht Messungen'!E6",TRUE)</f>
        <v>#REF!</v>
      </c>
      <c r="B28" t="e">
        <f ca="1">IF(Index!$D$3="v0",10004,"")</f>
        <v>#N/A</v>
      </c>
      <c r="C28" t="e">
        <f ca="1">VLOOKUP(Facts!$B28,Aux_Table!$W$1:$X$60,2,FALSE)</f>
        <v>#N/A</v>
      </c>
      <c r="D28" t="e">
        <f>NA()</f>
        <v>#N/A</v>
      </c>
      <c r="E28" t="e" cm="1">
        <f t="array" aca="1" ref="E28" ca="1">INDIRECT("'["&amp;Index!$A$1&amp;"]Übersicht Messungen'!C6",TRUE)</f>
        <v>#REF!</v>
      </c>
      <c r="F28" t="e" cm="1">
        <f t="array" aca="1" ref="F28" ca="1">INDIRECT("'["&amp;Index!$A$1&amp;"]Übersicht Messungen'!B6",TRUE)</f>
        <v>#REF!</v>
      </c>
      <c r="G28" t="e" cm="1">
        <f t="array" aca="1" ref="G28" ca="1">INDIRECT("'["&amp;Index!$A$1&amp;"]Übersicht Messungen'!B6",TRUE)</f>
        <v>#REF!</v>
      </c>
      <c r="H28" t="e">
        <f t="shared" ca="1" si="0"/>
        <v>#REF!</v>
      </c>
      <c r="I28" s="15" t="e" cm="1">
        <f t="array" aca="1" ref="I28" ca="1">INDIRECT("'["&amp;Index!$A$1&amp;"]Übersicht Messungen'!F6",TRUE)-730</f>
        <v>#REF!</v>
      </c>
      <c r="K28" t="str">
        <f>Index!$A$1</f>
        <v>Extem B-1541-6  CA.xlsx</v>
      </c>
      <c r="N28" t="e" cm="1">
        <f t="array" aca="1" ref="N28" ca="1">"ROTROL "&amp;INDIRECT("'["&amp;Index!$A$1&amp;"]Werte+Ergebnisse 3b'!A2",TRUE)</f>
        <v>#REF!</v>
      </c>
      <c r="O28" t="e" cm="1">
        <f t="array" aca="1" ref="O28" ca="1">INDIRECT("'["&amp;Index!$A$1&amp;"]Werte+Ergebnisse 3b'!M2",TRUE)</f>
        <v>#REF!</v>
      </c>
      <c r="R28">
        <v>3</v>
      </c>
      <c r="X28" t="e" cm="1">
        <f t="array" aca="1" ref="X28" ca="1">INDIRECT("'["&amp;Index!$A$1&amp;"]Werte+Ergebnisse 3b'!b20",TRUE)</f>
        <v>#REF!</v>
      </c>
      <c r="Z28" t="s">
        <v>86</v>
      </c>
      <c r="AG28" t="e" cm="1">
        <f t="array" aca="1" ref="AG28" ca="1">IF(INDIRECT("'["&amp;Index!$A$1&amp;"]Werte+Ergebnisse 3b'!F20",TRUE)&gt;0,INDIRECT("'["&amp;Index!$A$1&amp;"]Werte+Ergebnisse 3b'!F20",TRUE),"")</f>
        <v>#REF!</v>
      </c>
      <c r="AH28" t="e" cm="1">
        <f t="array" aca="1" ref="AH28" ca="1">IF(INDIRECT("'["&amp;Index!$A$1&amp;"]Werte+Ergebnisse 3b'!H20",TRUE)&gt;0,INDIRECT("'["&amp;Index!$A$1&amp;"]Werte+Ergebnisse 3b'!H20",TRUE),"")</f>
        <v>#REF!</v>
      </c>
      <c r="AI28" t="e" cm="1">
        <f t="array" aca="1" ref="AI28" ca="1">IF(INDIRECT("'["&amp;Index!$A$1&amp;"]Werte+Ergebnisse 3b'!I20",TRUE)&gt;0,INDIRECT("'["&amp;Index!$A$1&amp;"]Werte+Ergebnisse 3b'!I20",TRUE),"")</f>
        <v>#REF!</v>
      </c>
      <c r="AJ28" t="e" cm="1">
        <f t="array" aca="1" ref="AJ28" ca="1">IF(INDIRECT("'["&amp;Index!$A$1&amp;"]Werte+Ergebnisse 3b'!J20",TRUE)&gt;0,INDIRECT("'["&amp;Index!$A$1&amp;"]Werte+Ergebnisse 3b'!J20",TRUE),"")</f>
        <v>#REF!</v>
      </c>
      <c r="AK28" t="e" cm="1">
        <f t="array" aca="1" ref="AK28" ca="1">IF(INDIRECT("'["&amp;Index!$A$1&amp;"]Werte+Ergebnisse 3b'!K20",TRUE)&gt;0,INDIRECT("'["&amp;Index!$A$1&amp;"]Werte+Ergebnisse 3b'!K20",TRUE),"")</f>
        <v>#REF!</v>
      </c>
      <c r="AN28" t="e" cm="1">
        <f t="array" aca="1" ref="AN28" ca="1">IF(INDIRECT("'["&amp;Index!$A$1&amp;"]Werte+Ergebnisse 3b'!G20",TRUE)&gt;0,INDIRECT("'["&amp;Index!$A$1&amp;"]Werte+Ergebnisse 3b'!G20",TRUE),"")</f>
        <v>#REF!</v>
      </c>
      <c r="AQ28" t="e" cm="1">
        <f t="array" aca="1" ref="AQ28" ca="1">IF(INDIRECT("'["&amp;Index!$A$1&amp;"]Werte+Ergebnisse 3b'!L20",TRUE)&gt;0,INDIRECT("'["&amp;Index!$A$1&amp;"]Werte+Ergebnisse 3b'!L20",TRUE),"")</f>
        <v>#REF!</v>
      </c>
      <c r="BM28" t="str">
        <f t="shared" ca="1" si="1"/>
        <v/>
      </c>
    </row>
    <row r="29" spans="1:65" x14ac:dyDescent="0.25">
      <c r="A29" t="e" cm="1">
        <f t="array" aca="1" ref="A29" ca="1">INDIRECT("'["&amp;Index!$A$1&amp;"]Übersicht Messungen'!E6",TRUE)</f>
        <v>#REF!</v>
      </c>
      <c r="B29" t="e">
        <f ca="1">IF(Index!$D$3="v0",10004,"")</f>
        <v>#N/A</v>
      </c>
      <c r="C29" t="e">
        <f ca="1">VLOOKUP(Facts!$B29,Aux_Table!$W$1:$X$60,2,FALSE)</f>
        <v>#N/A</v>
      </c>
      <c r="D29" t="e">
        <f>NA()</f>
        <v>#N/A</v>
      </c>
      <c r="E29" t="e" cm="1">
        <f t="array" aca="1" ref="E29" ca="1">INDIRECT("'["&amp;Index!$A$1&amp;"]Übersicht Messungen'!C6",TRUE)</f>
        <v>#REF!</v>
      </c>
      <c r="F29" t="e" cm="1">
        <f t="array" aca="1" ref="F29" ca="1">INDIRECT("'["&amp;Index!$A$1&amp;"]Übersicht Messungen'!B6",TRUE)</f>
        <v>#REF!</v>
      </c>
      <c r="G29" t="e" cm="1">
        <f t="array" aca="1" ref="G29" ca="1">INDIRECT("'["&amp;Index!$A$1&amp;"]Übersicht Messungen'!B6",TRUE)</f>
        <v>#REF!</v>
      </c>
      <c r="H29" t="e">
        <f t="shared" ca="1" si="0"/>
        <v>#REF!</v>
      </c>
      <c r="I29" s="15" t="e" cm="1">
        <f t="array" aca="1" ref="I29" ca="1">INDIRECT("'["&amp;Index!$A$1&amp;"]Übersicht Messungen'!F6",TRUE)-730</f>
        <v>#REF!</v>
      </c>
      <c r="K29" t="str">
        <f>Index!$A$1</f>
        <v>Extem B-1541-6  CA.xlsx</v>
      </c>
      <c r="N29" t="e" cm="1">
        <f t="array" aca="1" ref="N29" ca="1">"ROTROL "&amp;INDIRECT("'["&amp;Index!$A$1&amp;"]Werte+Ergebnisse 3b'!A2",TRUE)</f>
        <v>#REF!</v>
      </c>
      <c r="O29" t="e" cm="1">
        <f t="array" aca="1" ref="O29" ca="1">INDIRECT("'["&amp;Index!$A$1&amp;"]Werte+Ergebnisse 3b'!M2",TRUE)</f>
        <v>#REF!</v>
      </c>
      <c r="R29">
        <v>4</v>
      </c>
      <c r="X29" t="e" cm="1">
        <f t="array" aca="1" ref="X29" ca="1">INDIRECT("'["&amp;Index!$A$1&amp;"]Werte+Ergebnisse 3b'!b21",TRUE)</f>
        <v>#REF!</v>
      </c>
      <c r="Z29" t="s">
        <v>86</v>
      </c>
      <c r="AG29" t="e" cm="1">
        <f t="array" aca="1" ref="AG29" ca="1">IF(INDIRECT("'["&amp;Index!$A$1&amp;"]Werte+Ergebnisse 3b'!F21",TRUE)&gt;0,INDIRECT("'["&amp;Index!$A$1&amp;"]Werte+Ergebnisse 3b'!F21",TRUE),"")</f>
        <v>#REF!</v>
      </c>
      <c r="AH29" t="e" cm="1">
        <f t="array" aca="1" ref="AH29" ca="1">IF(INDIRECT("'["&amp;Index!$A$1&amp;"]Werte+Ergebnisse 3b'!H21",TRUE)&gt;0,INDIRECT("'["&amp;Index!$A$1&amp;"]Werte+Ergebnisse 3b'!H21",TRUE),"")</f>
        <v>#REF!</v>
      </c>
      <c r="AI29" t="e" cm="1">
        <f t="array" aca="1" ref="AI29" ca="1">IF(INDIRECT("'["&amp;Index!$A$1&amp;"]Werte+Ergebnisse 3b'!I21",TRUE)&gt;0,INDIRECT("'["&amp;Index!$A$1&amp;"]Werte+Ergebnisse 3b'!I21",TRUE),"")</f>
        <v>#REF!</v>
      </c>
      <c r="AJ29" t="e" cm="1">
        <f t="array" aca="1" ref="AJ29" ca="1">IF(INDIRECT("'["&amp;Index!$A$1&amp;"]Werte+Ergebnisse 3b'!J21",TRUE)&gt;0,INDIRECT("'["&amp;Index!$A$1&amp;"]Werte+Ergebnisse 3b'!J21",TRUE),"")</f>
        <v>#REF!</v>
      </c>
      <c r="AK29" t="e" cm="1">
        <f t="array" aca="1" ref="AK29" ca="1">IF(INDIRECT("'["&amp;Index!$A$1&amp;"]Werte+Ergebnisse 3b'!K21",TRUE)&gt;0,INDIRECT("'["&amp;Index!$A$1&amp;"]Werte+Ergebnisse 3b'!K21",TRUE),"")</f>
        <v>#REF!</v>
      </c>
      <c r="AN29" t="e" cm="1">
        <f t="array" aca="1" ref="AN29" ca="1">IF(INDIRECT("'["&amp;Index!$A$1&amp;"]Werte+Ergebnisse 3b'!G21",TRUE)&gt;0,INDIRECT("'["&amp;Index!$A$1&amp;"]Werte+Ergebnisse 3b'!G21",TRUE),"")</f>
        <v>#REF!</v>
      </c>
      <c r="AQ29" t="e" cm="1">
        <f t="array" aca="1" ref="AQ29" ca="1">IF(INDIRECT("'["&amp;Index!$A$1&amp;"]Werte+Ergebnisse 3b'!L21",TRUE)&gt;0,INDIRECT("'["&amp;Index!$A$1&amp;"]Werte+Ergebnisse 3b'!L21",TRUE),"")</f>
        <v>#REF!</v>
      </c>
      <c r="BM29" t="str">
        <f t="shared" ca="1" si="1"/>
        <v/>
      </c>
    </row>
    <row r="30" spans="1:65" x14ac:dyDescent="0.25">
      <c r="A30" t="e" cm="1">
        <f t="array" aca="1" ref="A30" ca="1">INDIRECT("'["&amp;Index!$A$1&amp;"]Übersicht Messungen'!E6",TRUE)</f>
        <v>#REF!</v>
      </c>
      <c r="B30" t="e">
        <f ca="1">IF(Index!$D$3="v0",10004,"")</f>
        <v>#N/A</v>
      </c>
      <c r="C30" t="e">
        <f ca="1">VLOOKUP(Facts!$B30,Aux_Table!$W$1:$X$60,2,FALSE)</f>
        <v>#N/A</v>
      </c>
      <c r="D30" t="e">
        <f>NA()</f>
        <v>#N/A</v>
      </c>
      <c r="E30" t="e" cm="1">
        <f t="array" aca="1" ref="E30" ca="1">INDIRECT("'["&amp;Index!$A$1&amp;"]Übersicht Messungen'!C6",TRUE)</f>
        <v>#REF!</v>
      </c>
      <c r="F30" t="e" cm="1">
        <f t="array" aca="1" ref="F30" ca="1">INDIRECT("'["&amp;Index!$A$1&amp;"]Übersicht Messungen'!B6",TRUE)</f>
        <v>#REF!</v>
      </c>
      <c r="G30" t="e" cm="1">
        <f t="array" aca="1" ref="G30" ca="1">INDIRECT("'["&amp;Index!$A$1&amp;"]Übersicht Messungen'!B6",TRUE)</f>
        <v>#REF!</v>
      </c>
      <c r="H30" t="e">
        <f t="shared" ca="1" si="0"/>
        <v>#REF!</v>
      </c>
      <c r="I30" s="15" t="e" cm="1">
        <f t="array" aca="1" ref="I30" ca="1">INDIRECT("'["&amp;Index!$A$1&amp;"]Übersicht Messungen'!F6",TRUE)-730</f>
        <v>#REF!</v>
      </c>
      <c r="K30" t="str">
        <f>Index!$A$1</f>
        <v>Extem B-1541-6  CA.xlsx</v>
      </c>
      <c r="N30" t="e" cm="1">
        <f t="array" aca="1" ref="N30" ca="1">"ROTROL "&amp;INDIRECT("'["&amp;Index!$A$1&amp;"]Werte+Ergebnisse 3b'!A4",TRUE)</f>
        <v>#REF!</v>
      </c>
      <c r="O30" t="e" cm="1">
        <f t="array" aca="1" ref="O30" ca="1">INDIRECT("'["&amp;Index!$A$1&amp;"]Werte+Ergebnisse 3b'!M2",TRUE)</f>
        <v>#REF!</v>
      </c>
      <c r="R30">
        <v>5</v>
      </c>
      <c r="X30" t="e" cm="1">
        <f t="array" aca="1" ref="X30" ca="1">INDIRECT("'["&amp;Index!$A$1&amp;"]Werte+Ergebnisse 3b'!b4",TRUE)</f>
        <v>#REF!</v>
      </c>
      <c r="Z30" t="s">
        <v>86</v>
      </c>
      <c r="AG30" t="e" cm="1">
        <f t="array" aca="1" ref="AG30" ca="1">IF(INDIRECT("'["&amp;Index!$A$1&amp;"]Werte+Ergebnisse 3b'!F4",TRUE)&gt;0,INDIRECT("'["&amp;Index!$A$1&amp;"]Werte+Ergebnisse 3b'!F4",TRUE),"")</f>
        <v>#REF!</v>
      </c>
      <c r="AH30" t="e" cm="1">
        <f t="array" aca="1" ref="AH30" ca="1">IF(INDIRECT("'["&amp;Index!$A$1&amp;"]Werte+Ergebnisse 3b'!H4",TRUE)&gt;0,INDIRECT("'["&amp;Index!$A$1&amp;"]Werte+Ergebnisse 3b'!H4",TRUE),"")</f>
        <v>#REF!</v>
      </c>
      <c r="AI30" t="e" cm="1">
        <f t="array" aca="1" ref="AI30" ca="1">IF(INDIRECT("'["&amp;Index!$A$1&amp;"]Werte+Ergebnisse 3b'!I4",TRUE)&gt;0,INDIRECT("'["&amp;Index!$A$1&amp;"]Werte+Ergebnisse 3b'!I4",TRUE),"")</f>
        <v>#REF!</v>
      </c>
      <c r="AJ30" t="e" cm="1">
        <f t="array" aca="1" ref="AJ30" ca="1">IF(INDIRECT("'["&amp;Index!$A$1&amp;"]Werte+Ergebnisse 3b'!J4",TRUE)&gt;0,INDIRECT("'["&amp;Index!$A$1&amp;"]Werte+Ergebnisse 3b'!J4",TRUE),"")</f>
        <v>#REF!</v>
      </c>
      <c r="AK30" t="e" cm="1">
        <f t="array" aca="1" ref="AK30" ca="1">IF(INDIRECT("'["&amp;Index!$A$1&amp;"]Werte+Ergebnisse 3b'!K4",TRUE)&gt;0,INDIRECT("'["&amp;Index!$A$1&amp;"]Werte+Ergebnisse 3b'!K4",TRUE),"")</f>
        <v>#REF!</v>
      </c>
      <c r="AN30" t="e" cm="1">
        <f t="array" aca="1" ref="AN30" ca="1">IF(INDIRECT("'["&amp;Index!$A$1&amp;"]Werte+Ergebnisse 3b'!G4",TRUE)&gt;0,INDIRECT("'["&amp;Index!$A$1&amp;"]Werte+Ergebnisse 3b'!G4",TRUE),"")</f>
        <v>#REF!</v>
      </c>
      <c r="AQ30" t="e" cm="1">
        <f t="array" aca="1" ref="AQ30" ca="1">IF(INDIRECT("'["&amp;Index!$A$1&amp;"]Werte+Ergebnisse 3b'!L4",TRUE)&gt;0,INDIRECT("'["&amp;Index!$A$1&amp;"]Werte+Ergebnisse 3b'!L4",TRUE),"")</f>
        <v>#REF!</v>
      </c>
      <c r="BM30" t="str">
        <f t="shared" ca="1" si="1"/>
        <v/>
      </c>
    </row>
    <row r="31" spans="1:65" x14ac:dyDescent="0.25">
      <c r="A31" t="e" cm="1">
        <f t="array" aca="1" ref="A31" ca="1">INDIRECT("'["&amp;Index!$A$1&amp;"]Übersicht Messungen'!E6",TRUE)</f>
        <v>#REF!</v>
      </c>
      <c r="B31" t="e">
        <f ca="1">IF(Index!$D$3="v0",10004,"")</f>
        <v>#N/A</v>
      </c>
      <c r="C31" t="e">
        <f ca="1">VLOOKUP(Facts!$B31,Aux_Table!$W$1:$X$60,2,FALSE)</f>
        <v>#N/A</v>
      </c>
      <c r="D31" t="e">
        <f>NA()</f>
        <v>#N/A</v>
      </c>
      <c r="E31" t="e" cm="1">
        <f t="array" aca="1" ref="E31" ca="1">INDIRECT("'["&amp;Index!$A$1&amp;"]Übersicht Messungen'!C6",TRUE)</f>
        <v>#REF!</v>
      </c>
      <c r="F31" t="e" cm="1">
        <f t="array" aca="1" ref="F31" ca="1">INDIRECT("'["&amp;Index!$A$1&amp;"]Übersicht Messungen'!B6",TRUE)</f>
        <v>#REF!</v>
      </c>
      <c r="G31" t="e" cm="1">
        <f t="array" aca="1" ref="G31" ca="1">INDIRECT("'["&amp;Index!$A$1&amp;"]Übersicht Messungen'!B6",TRUE)</f>
        <v>#REF!</v>
      </c>
      <c r="H31" t="e">
        <f t="shared" ca="1" si="0"/>
        <v>#REF!</v>
      </c>
      <c r="I31" s="15" t="e" cm="1">
        <f t="array" aca="1" ref="I31" ca="1">INDIRECT("'["&amp;Index!$A$1&amp;"]Übersicht Messungen'!F6",TRUE)-730</f>
        <v>#REF!</v>
      </c>
      <c r="K31" t="str">
        <f>Index!$A$1</f>
        <v>Extem B-1541-6  CA.xlsx</v>
      </c>
      <c r="N31" t="e" cm="1">
        <f t="array" aca="1" ref="N31" ca="1">"ROTROL "&amp;INDIRECT("'["&amp;Index!$A$1&amp;"]Werte+Ergebnisse 3b'!A4",TRUE)</f>
        <v>#REF!</v>
      </c>
      <c r="O31" t="e" cm="1">
        <f t="array" aca="1" ref="O31" ca="1">INDIRECT("'["&amp;Index!$A$1&amp;"]Werte+Ergebnisse 3b'!M2",TRUE)</f>
        <v>#REF!</v>
      </c>
      <c r="R31">
        <v>6</v>
      </c>
      <c r="X31" t="e" cm="1">
        <f t="array" aca="1" ref="X31" ca="1">INDIRECT("'["&amp;Index!$A$1&amp;"]Werte+Ergebnisse 3b'!b5",TRUE)</f>
        <v>#REF!</v>
      </c>
      <c r="Z31" t="s">
        <v>86</v>
      </c>
      <c r="AG31" t="e" cm="1">
        <f t="array" aca="1" ref="AG31" ca="1">IF(INDIRECT("'["&amp;Index!$A$1&amp;"]Werte+Ergebnisse 3b'!F5",TRUE)&gt;0,INDIRECT("'["&amp;Index!$A$1&amp;"]Werte+Ergebnisse 3b'!F5",TRUE),"")</f>
        <v>#REF!</v>
      </c>
      <c r="AH31" t="e" cm="1">
        <f t="array" aca="1" ref="AH31" ca="1">IF(INDIRECT("'["&amp;Index!$A$1&amp;"]Werte+Ergebnisse 3b'!H5",TRUE)&gt;0,INDIRECT("'["&amp;Index!$A$1&amp;"]Werte+Ergebnisse 3b'!H5",TRUE),"")</f>
        <v>#REF!</v>
      </c>
      <c r="AI31" t="e" cm="1">
        <f t="array" aca="1" ref="AI31" ca="1">IF(INDIRECT("'["&amp;Index!$A$1&amp;"]Werte+Ergebnisse 3b'!I5",TRUE)&gt;0,INDIRECT("'["&amp;Index!$A$1&amp;"]Werte+Ergebnisse 3b'!I5",TRUE),"")</f>
        <v>#REF!</v>
      </c>
      <c r="AJ31" t="e" cm="1">
        <f t="array" aca="1" ref="AJ31" ca="1">IF(INDIRECT("'["&amp;Index!$A$1&amp;"]Werte+Ergebnisse 3b'!J5",TRUE)&gt;0,INDIRECT("'["&amp;Index!$A$1&amp;"]Werte+Ergebnisse 3b'!J5",TRUE),"")</f>
        <v>#REF!</v>
      </c>
      <c r="AK31" t="e" cm="1">
        <f t="array" aca="1" ref="AK31" ca="1">IF(INDIRECT("'["&amp;Index!$A$1&amp;"]Werte+Ergebnisse 3b'!K5",TRUE)&gt;0,INDIRECT("'["&amp;Index!$A$1&amp;"]Werte+Ergebnisse 3b'!K5",TRUE),"")</f>
        <v>#REF!</v>
      </c>
      <c r="AN31" t="e" cm="1">
        <f t="array" aca="1" ref="AN31" ca="1">IF(INDIRECT("'["&amp;Index!$A$1&amp;"]Werte+Ergebnisse 3b'!G5",TRUE)&gt;0,INDIRECT("'["&amp;Index!$A$1&amp;"]Werte+Ergebnisse 3b'!G5",TRUE),"")</f>
        <v>#REF!</v>
      </c>
      <c r="AQ31" t="e" cm="1">
        <f t="array" aca="1" ref="AQ31" ca="1">IF(INDIRECT("'["&amp;Index!$A$1&amp;"]Werte+Ergebnisse 3b'!L5",TRUE)&gt;0,INDIRECT("'["&amp;Index!$A$1&amp;"]Werte+Ergebnisse 3b'!L5",TRUE),"")</f>
        <v>#REF!</v>
      </c>
      <c r="BM31" t="str">
        <f t="shared" ca="1" si="1"/>
        <v/>
      </c>
    </row>
    <row r="32" spans="1:65" x14ac:dyDescent="0.25">
      <c r="A32" t="e" cm="1">
        <f t="array" aca="1" ref="A32" ca="1">INDIRECT("'["&amp;Index!$A$1&amp;"]Übersicht Messungen'!E6",TRUE)</f>
        <v>#REF!</v>
      </c>
      <c r="B32" t="e">
        <f ca="1">IF(Index!$D$3="v0",10004,"")</f>
        <v>#N/A</v>
      </c>
      <c r="C32" t="e">
        <f ca="1">VLOOKUP(Facts!$B32,Aux_Table!$W$1:$X$60,2,FALSE)</f>
        <v>#N/A</v>
      </c>
      <c r="D32" t="e">
        <f>NA()</f>
        <v>#N/A</v>
      </c>
      <c r="E32" t="e" cm="1">
        <f t="array" aca="1" ref="E32" ca="1">INDIRECT("'["&amp;Index!$A$1&amp;"]Übersicht Messungen'!C6",TRUE)</f>
        <v>#REF!</v>
      </c>
      <c r="F32" t="e" cm="1">
        <f t="array" aca="1" ref="F32" ca="1">INDIRECT("'["&amp;Index!$A$1&amp;"]Übersicht Messungen'!B6",TRUE)</f>
        <v>#REF!</v>
      </c>
      <c r="G32" t="e" cm="1">
        <f t="array" aca="1" ref="G32" ca="1">INDIRECT("'["&amp;Index!$A$1&amp;"]Übersicht Messungen'!B6",TRUE)</f>
        <v>#REF!</v>
      </c>
      <c r="H32" t="e">
        <f t="shared" ca="1" si="0"/>
        <v>#REF!</v>
      </c>
      <c r="I32" s="15" t="e" cm="1">
        <f t="array" aca="1" ref="I32" ca="1">INDIRECT("'["&amp;Index!$A$1&amp;"]Übersicht Messungen'!F6",TRUE)-730</f>
        <v>#REF!</v>
      </c>
      <c r="K32" t="str">
        <f>Index!$A$1</f>
        <v>Extem B-1541-6  CA.xlsx</v>
      </c>
      <c r="N32" t="e" cm="1">
        <f t="array" aca="1" ref="N32" ca="1">"ROTROL "&amp;INDIRECT("'["&amp;Index!$A$1&amp;"]Werte+Ergebnisse 3b'!A4",TRUE)</f>
        <v>#REF!</v>
      </c>
      <c r="O32" t="e" cm="1">
        <f t="array" aca="1" ref="O32" ca="1">INDIRECT("'["&amp;Index!$A$1&amp;"]Werte+Ergebnisse 3b'!M2",TRUE)</f>
        <v>#REF!</v>
      </c>
      <c r="R32">
        <v>7</v>
      </c>
      <c r="X32" t="e" cm="1">
        <f t="array" aca="1" ref="X32" ca="1">INDIRECT("'["&amp;Index!$A$1&amp;"]Werte+Ergebnisse 3b'!b18",TRUE)</f>
        <v>#REF!</v>
      </c>
      <c r="Z32" t="s">
        <v>86</v>
      </c>
      <c r="AG32" t="e" cm="1">
        <f t="array" aca="1" ref="AG32" ca="1">IF(INDIRECT("'["&amp;Index!$A$1&amp;"]Werte+Ergebnisse 3b'!F18",TRUE)&gt;0,INDIRECT("'["&amp;Index!$A$1&amp;"]Werte+Ergebnisse 3b'!F18",TRUE),"")</f>
        <v>#REF!</v>
      </c>
      <c r="AH32" t="e" cm="1">
        <f t="array" aca="1" ref="AH32" ca="1">IF(INDIRECT("'["&amp;Index!$A$1&amp;"]Werte+Ergebnisse 3b'!H18",TRUE)&gt;0,INDIRECT("'["&amp;Index!$A$1&amp;"]Werte+Ergebnisse 3b'!H18",TRUE),"")</f>
        <v>#REF!</v>
      </c>
      <c r="AI32" t="e" cm="1">
        <f t="array" aca="1" ref="AI32" ca="1">IF(INDIRECT("'["&amp;Index!$A$1&amp;"]Werte+Ergebnisse 3b'!I18",TRUE)&gt;0,INDIRECT("'["&amp;Index!$A$1&amp;"]Werte+Ergebnisse 3b'!I18",TRUE),"")</f>
        <v>#REF!</v>
      </c>
      <c r="AJ32" t="e" cm="1">
        <f t="array" aca="1" ref="AJ32" ca="1">IF(INDIRECT("'["&amp;Index!$A$1&amp;"]Werte+Ergebnisse 3b'!J18",TRUE)&gt;0,INDIRECT("'["&amp;Index!$A$1&amp;"]Werte+Ergebnisse 3b'!J18",TRUE),"")</f>
        <v>#REF!</v>
      </c>
      <c r="AK32" t="e" cm="1">
        <f t="array" aca="1" ref="AK32" ca="1">IF(INDIRECT("'["&amp;Index!$A$1&amp;"]Werte+Ergebnisse 3b'!K18",TRUE)&gt;0,INDIRECT("'["&amp;Index!$A$1&amp;"]Werte+Ergebnisse 3b'!K18",TRUE),"")</f>
        <v>#REF!</v>
      </c>
      <c r="AN32" t="e" cm="1">
        <f t="array" aca="1" ref="AN32" ca="1">IF(INDIRECT("'["&amp;Index!$A$1&amp;"]Werte+Ergebnisse 3b'!G18",TRUE)&gt;0,INDIRECT("'["&amp;Index!$A$1&amp;"]Werte+Ergebnisse 3b'!G18",TRUE),"")</f>
        <v>#REF!</v>
      </c>
      <c r="AQ32" t="e" cm="1">
        <f t="array" aca="1" ref="AQ32" ca="1">IF(INDIRECT("'["&amp;Index!$A$1&amp;"]Werte+Ergebnisse 3b'!L18",TRUE)&gt;0,INDIRECT("'["&amp;Index!$A$1&amp;"]Werte+Ergebnisse 3b'!L18",TRUE),"")</f>
        <v>#REF!</v>
      </c>
      <c r="BM32" t="str">
        <f t="shared" ca="1" si="1"/>
        <v/>
      </c>
    </row>
    <row r="33" spans="1:65" x14ac:dyDescent="0.25">
      <c r="A33" t="e" cm="1">
        <f t="array" aca="1" ref="A33" ca="1">INDIRECT("'["&amp;Index!$A$1&amp;"]Übersicht Messungen'!E6",TRUE)</f>
        <v>#REF!</v>
      </c>
      <c r="B33" t="e">
        <f ca="1">IF(Index!$D$3="v0",10004,"")</f>
        <v>#N/A</v>
      </c>
      <c r="C33" t="e">
        <f ca="1">VLOOKUP(Facts!$B33,Aux_Table!$W$1:$X$60,2,FALSE)</f>
        <v>#N/A</v>
      </c>
      <c r="D33" t="e">
        <f>NA()</f>
        <v>#N/A</v>
      </c>
      <c r="E33" t="e" cm="1">
        <f t="array" aca="1" ref="E33" ca="1">INDIRECT("'["&amp;Index!$A$1&amp;"]Übersicht Messungen'!C6",TRUE)</f>
        <v>#REF!</v>
      </c>
      <c r="F33" t="e" cm="1">
        <f t="array" aca="1" ref="F33" ca="1">INDIRECT("'["&amp;Index!$A$1&amp;"]Übersicht Messungen'!B6",TRUE)</f>
        <v>#REF!</v>
      </c>
      <c r="G33" t="e" cm="1">
        <f t="array" aca="1" ref="G33" ca="1">INDIRECT("'["&amp;Index!$A$1&amp;"]Übersicht Messungen'!B6",TRUE)</f>
        <v>#REF!</v>
      </c>
      <c r="H33" t="e">
        <f t="shared" ca="1" si="0"/>
        <v>#REF!</v>
      </c>
      <c r="I33" s="15" t="e" cm="1">
        <f t="array" aca="1" ref="I33" ca="1">INDIRECT("'["&amp;Index!$A$1&amp;"]Übersicht Messungen'!F6",TRUE)-730</f>
        <v>#REF!</v>
      </c>
      <c r="K33" t="str">
        <f>Index!$A$1</f>
        <v>Extem B-1541-6  CA.xlsx</v>
      </c>
      <c r="N33" t="e" cm="1">
        <f t="array" aca="1" ref="N33" ca="1">"ROTROL "&amp;INDIRECT("'["&amp;Index!$A$1&amp;"]Werte+Ergebnisse 3b'!A4",TRUE)</f>
        <v>#REF!</v>
      </c>
      <c r="O33" t="e" cm="1">
        <f t="array" aca="1" ref="O33" ca="1">INDIRECT("'["&amp;Index!$A$1&amp;"]Werte+Ergebnisse 3b'!M2",TRUE)</f>
        <v>#REF!</v>
      </c>
      <c r="R33">
        <v>8</v>
      </c>
      <c r="X33" t="e" cm="1">
        <f t="array" aca="1" ref="X33" ca="1">INDIRECT("'["&amp;Index!$A$1&amp;"]Werte+Ergebnisse 3b'!b19",TRUE)</f>
        <v>#REF!</v>
      </c>
      <c r="Z33" t="s">
        <v>86</v>
      </c>
      <c r="AG33" t="e" cm="1">
        <f t="array" aca="1" ref="AG33" ca="1">IF(INDIRECT("'["&amp;Index!$A$1&amp;"]Werte+Ergebnisse 3b'!F19",TRUE)&gt;0,INDIRECT("'["&amp;Index!$A$1&amp;"]Werte+Ergebnisse 3b'!F19",TRUE),"")</f>
        <v>#REF!</v>
      </c>
      <c r="AH33" t="e" cm="1">
        <f t="array" aca="1" ref="AH33" ca="1">IF(INDIRECT("'["&amp;Index!$A$1&amp;"]Werte+Ergebnisse 3b'!H19",TRUE)&gt;0,INDIRECT("'["&amp;Index!$A$1&amp;"]Werte+Ergebnisse 3b'!H19",TRUE),"")</f>
        <v>#REF!</v>
      </c>
      <c r="AI33" t="e" cm="1">
        <f t="array" aca="1" ref="AI33" ca="1">IF(INDIRECT("'["&amp;Index!$A$1&amp;"]Werte+Ergebnisse 3b'!I19",TRUE)&gt;0,INDIRECT("'["&amp;Index!$A$1&amp;"]Werte+Ergebnisse 3b'!I19",TRUE),"")</f>
        <v>#REF!</v>
      </c>
      <c r="AJ33" t="e" cm="1">
        <f t="array" aca="1" ref="AJ33" ca="1">IF(INDIRECT("'["&amp;Index!$A$1&amp;"]Werte+Ergebnisse 3b'!J19",TRUE)&gt;0,INDIRECT("'["&amp;Index!$A$1&amp;"]Werte+Ergebnisse 3b'!J19",TRUE),"")</f>
        <v>#REF!</v>
      </c>
      <c r="AK33" t="e" cm="1">
        <f t="array" aca="1" ref="AK33" ca="1">IF(INDIRECT("'["&amp;Index!$A$1&amp;"]Werte+Ergebnisse 3b'!K19",TRUE)&gt;0,INDIRECT("'["&amp;Index!$A$1&amp;"]Werte+Ergebnisse 3b'!K19",TRUE),"")</f>
        <v>#REF!</v>
      </c>
      <c r="AN33" t="e" cm="1">
        <f t="array" aca="1" ref="AN33" ca="1">IF(INDIRECT("'["&amp;Index!$A$1&amp;"]Werte+Ergebnisse 3b'!G19",TRUE)&gt;0,INDIRECT("'["&amp;Index!$A$1&amp;"]Werte+Ergebnisse 3b'!G19",TRUE),"")</f>
        <v>#REF!</v>
      </c>
      <c r="AQ33" t="e" cm="1">
        <f t="array" aca="1" ref="AQ33" ca="1">IF(INDIRECT("'["&amp;Index!$A$1&amp;"]Werte+Ergebnisse 3b'!L19",TRUE)&gt;0,INDIRECT("'["&amp;Index!$A$1&amp;"]Werte+Ergebnisse 3b'!L19",TRUE),"")</f>
        <v>#REF!</v>
      </c>
      <c r="BM33" t="str">
        <f t="shared" ca="1" si="1"/>
        <v/>
      </c>
    </row>
    <row r="34" spans="1:65" x14ac:dyDescent="0.25">
      <c r="A34" t="e" cm="1">
        <f t="array" aca="1" ref="A34" ca="1">INDIRECT("'["&amp;Index!$A$1&amp;"]Übersicht Messungen'!E6",TRUE)</f>
        <v>#REF!</v>
      </c>
      <c r="B34" t="e">
        <f ca="1">IF(Index!$D$3="v0",10005,"")</f>
        <v>#N/A</v>
      </c>
      <c r="C34" t="e">
        <f ca="1">VLOOKUP(Facts!$B34,Aux_Table!$W$1:$X$60,2,FALSE)</f>
        <v>#N/A</v>
      </c>
      <c r="D34" t="e">
        <f>NA()</f>
        <v>#N/A</v>
      </c>
      <c r="E34" t="e" cm="1">
        <f t="array" aca="1" ref="E34" ca="1">INDIRECT("'["&amp;Index!$A$1&amp;"]Übersicht Messungen'!C6",TRUE)</f>
        <v>#REF!</v>
      </c>
      <c r="F34" t="e" cm="1">
        <f t="array" aca="1" ref="F34" ca="1">INDIRECT("'["&amp;Index!$A$1&amp;"]Übersicht Messungen'!B6",TRUE)</f>
        <v>#REF!</v>
      </c>
      <c r="G34" t="e" cm="1">
        <f t="array" aca="1" ref="G34" ca="1">INDIRECT("'["&amp;Index!$A$1&amp;"]Übersicht Messungen'!B6",TRUE)</f>
        <v>#REF!</v>
      </c>
      <c r="H34" t="e">
        <f t="shared" ca="1" si="0"/>
        <v>#REF!</v>
      </c>
      <c r="I34" s="15" t="e" cm="1">
        <f t="array" aca="1" ref="I34" ca="1">INDIRECT("'["&amp;Index!$A$1&amp;"]Übersicht Messungen'!F6",TRUE)-730</f>
        <v>#REF!</v>
      </c>
      <c r="K34" t="str">
        <f>Index!$A$1</f>
        <v>Extem B-1541-6  CA.xlsx</v>
      </c>
      <c r="N34" t="e" cm="1">
        <f t="array" aca="1" ref="N34" ca="1">INDIRECT("'["&amp;Index!$A$1&amp;"]Werte+Ergebnisse 4a + 4b'!M1",TRUE)</f>
        <v>#REF!</v>
      </c>
      <c r="O34" t="e" cm="1">
        <f t="array" aca="1" ref="O34" ca="1">INDIRECT("'["&amp;Index!$A$1&amp;"]Werte+Ergebnisse 4a + 4b'!M2",TRUE)</f>
        <v>#REF!</v>
      </c>
      <c r="R34">
        <v>1</v>
      </c>
      <c r="X34" t="e" cm="1">
        <f t="array" aca="1" ref="X34" ca="1">INDIRECT("'["&amp;Index!$A$1&amp;"]Werte+Ergebnisse 4a + 4b'!b2",TRUE)</f>
        <v>#REF!</v>
      </c>
      <c r="Z34" t="s">
        <v>86</v>
      </c>
      <c r="AG34" t="e" cm="1">
        <f t="array" aca="1" ref="AG34" ca="1">IF(INDIRECT("'["&amp;Index!$A$1&amp;"]Werte+Ergebnisse 4a + 4b'!F2",TRUE)&gt;0,INDIRECT("'["&amp;Index!$A$1&amp;"]Werte+Ergebnisse 4a + 4b'!F2",TRUE),"")</f>
        <v>#REF!</v>
      </c>
      <c r="AH34" t="e" cm="1">
        <f t="array" aca="1" ref="AH34" ca="1">IF(INDIRECT("'["&amp;Index!$A$1&amp;"]Werte+Ergebnisse 4a + 4b'!H2",TRUE)&gt;0,INDIRECT("'["&amp;Index!$A$1&amp;"]Werte+Ergebnisse 4a + 4b'!H2",TRUE),"")</f>
        <v>#REF!</v>
      </c>
      <c r="AI34" t="e" cm="1">
        <f t="array" aca="1" ref="AI34" ca="1">IF(INDIRECT("'["&amp;Index!$A$1&amp;"]Werte+Ergebnisse 4a + 4b'!I2",TRUE)&gt;0,INDIRECT("'["&amp;Index!$A$1&amp;"]Werte+Ergebnisse 4a + 4b'!I2",TRUE),"")</f>
        <v>#REF!</v>
      </c>
      <c r="AJ34" t="e" cm="1">
        <f t="array" aca="1" ref="AJ34" ca="1">IF(INDIRECT("'["&amp;Index!$A$1&amp;"]Werte+Ergebnisse 4a + 4b'!J2",TRUE)&gt;0,INDIRECT("'["&amp;Index!$A$1&amp;"]Werte+Ergebnisse 4a + 4b'!J2",TRUE),"")</f>
        <v>#REF!</v>
      </c>
      <c r="AK34" t="e" cm="1">
        <f t="array" aca="1" ref="AK34" ca="1">IF(INDIRECT("'["&amp;Index!$A$1&amp;"]Werte+Ergebnisse 4a + 4b'!K2",TRUE)&gt;0,INDIRECT("'["&amp;Index!$A$1&amp;"]Werte+Ergebnisse 4a + 4b'!K2",TRUE),"")</f>
        <v>#REF!</v>
      </c>
      <c r="AN34" t="e" cm="1">
        <f t="array" aca="1" ref="AN34" ca="1">IF(INDIRECT("'["&amp;Index!$A$1&amp;"]Werte+Ergebnisse 4a + 4b'!G2",TRUE)&gt;0,INDIRECT("'["&amp;Index!$A$1&amp;"]Werte+Ergebnisse 4a + 4b'!G2",TRUE),"")</f>
        <v>#REF!</v>
      </c>
      <c r="AQ34" t="e" cm="1">
        <f t="array" aca="1" ref="AQ34" ca="1">IF(INDIRECT("'["&amp;Index!$A$1&amp;"]Werte+Ergebnisse 4a + 4b'!L2",TRUE)&gt;0,INDIRECT("'["&amp;Index!$A$1&amp;"]Werte+Ergebnisse 4a + 4b'!L2",TRUE),"")</f>
        <v>#REF!</v>
      </c>
      <c r="BM34" t="str">
        <f t="shared" ca="1" si="1"/>
        <v/>
      </c>
    </row>
    <row r="35" spans="1:65" x14ac:dyDescent="0.25">
      <c r="A35" t="e" cm="1">
        <f t="array" aca="1" ref="A35" ca="1">INDIRECT("'["&amp;Index!$A$1&amp;"]Übersicht Messungen'!E6",TRUE)</f>
        <v>#REF!</v>
      </c>
      <c r="B35" t="e">
        <f ca="1">IF(Index!$D$3="v0",10005,"")</f>
        <v>#N/A</v>
      </c>
      <c r="C35" t="e">
        <f ca="1">VLOOKUP(Facts!$B35,Aux_Table!$W$1:$X$60,2,FALSE)</f>
        <v>#N/A</v>
      </c>
      <c r="D35" t="e">
        <f>NA()</f>
        <v>#N/A</v>
      </c>
      <c r="E35" t="e" cm="1">
        <f t="array" aca="1" ref="E35" ca="1">INDIRECT("'["&amp;Index!$A$1&amp;"]Übersicht Messungen'!C6",TRUE)</f>
        <v>#REF!</v>
      </c>
      <c r="F35" t="e" cm="1">
        <f t="array" aca="1" ref="F35" ca="1">INDIRECT("'["&amp;Index!$A$1&amp;"]Übersicht Messungen'!B6",TRUE)</f>
        <v>#REF!</v>
      </c>
      <c r="G35" t="e" cm="1">
        <f t="array" aca="1" ref="G35" ca="1">INDIRECT("'["&amp;Index!$A$1&amp;"]Übersicht Messungen'!B6",TRUE)</f>
        <v>#REF!</v>
      </c>
      <c r="H35" t="e">
        <f t="shared" ca="1" si="0"/>
        <v>#REF!</v>
      </c>
      <c r="I35" s="15" t="e" cm="1">
        <f t="array" aca="1" ref="I35" ca="1">INDIRECT("'["&amp;Index!$A$1&amp;"]Übersicht Messungen'!F6",TRUE)-730</f>
        <v>#REF!</v>
      </c>
      <c r="K35" t="str">
        <f>Index!$A$1</f>
        <v>Extem B-1541-6  CA.xlsx</v>
      </c>
      <c r="N35" t="e" cm="1">
        <f t="array" aca="1" ref="N35" ca="1">INDIRECT("'["&amp;Index!$A$1&amp;"]Werte+Ergebnisse 4a + 4b'!M1",TRUE)</f>
        <v>#REF!</v>
      </c>
      <c r="O35" t="e" cm="1">
        <f t="array" aca="1" ref="O35" ca="1">INDIRECT("'["&amp;Index!$A$1&amp;"]Werte+Ergebnisse 4a + 4b'!M2",TRUE)</f>
        <v>#REF!</v>
      </c>
      <c r="R35">
        <v>2</v>
      </c>
      <c r="X35" t="e" cm="1">
        <f t="array" aca="1" ref="X35" ca="1">INDIRECT("'["&amp;Index!$A$1&amp;"]Werte+Ergebnisse 4a + 4b'!b3",TRUE)</f>
        <v>#REF!</v>
      </c>
      <c r="Z35" t="s">
        <v>86</v>
      </c>
      <c r="AG35" t="e" cm="1">
        <f t="array" aca="1" ref="AG35" ca="1">IF(INDIRECT("'["&amp;Index!$A$1&amp;"]Werte+Ergebnisse 4a + 4b'!F3",TRUE)&gt;0,INDIRECT("'["&amp;Index!$A$1&amp;"]Werte+Ergebnisse 4a + 4b'!F3",TRUE),"")</f>
        <v>#REF!</v>
      </c>
      <c r="AH35" t="e" cm="1">
        <f t="array" aca="1" ref="AH35" ca="1">IF(INDIRECT("'["&amp;Index!$A$1&amp;"]Werte+Ergebnisse 4a + 4b'!H3",TRUE)&gt;0,INDIRECT("'["&amp;Index!$A$1&amp;"]Werte+Ergebnisse 4a + 4b'!H3",TRUE),"")</f>
        <v>#REF!</v>
      </c>
      <c r="AI35" t="e" cm="1">
        <f t="array" aca="1" ref="AI35" ca="1">IF(INDIRECT("'["&amp;Index!$A$1&amp;"]Werte+Ergebnisse 4a + 4b'!I3",TRUE)&gt;0,INDIRECT("'["&amp;Index!$A$1&amp;"]Werte+Ergebnisse 4a + 4b'!I3",TRUE),"")</f>
        <v>#REF!</v>
      </c>
      <c r="AJ35" t="e" cm="1">
        <f t="array" aca="1" ref="AJ35" ca="1">IF(INDIRECT("'["&amp;Index!$A$1&amp;"]Werte+Ergebnisse 4a + 4b'!J3",TRUE)&gt;0,INDIRECT("'["&amp;Index!$A$1&amp;"]Werte+Ergebnisse 4a + 4b'!J3",TRUE),"")</f>
        <v>#REF!</v>
      </c>
      <c r="AK35" t="e" cm="1">
        <f t="array" aca="1" ref="AK35" ca="1">IF(INDIRECT("'["&amp;Index!$A$1&amp;"]Werte+Ergebnisse 4a + 4b'!K3",TRUE)&gt;0,INDIRECT("'["&amp;Index!$A$1&amp;"]Werte+Ergebnisse 4a + 4b'!K3",TRUE),"")</f>
        <v>#REF!</v>
      </c>
      <c r="AN35" t="e" cm="1">
        <f t="array" aca="1" ref="AN35" ca="1">IF(INDIRECT("'["&amp;Index!$A$1&amp;"]Werte+Ergebnisse 4a + 4b'!G3",TRUE)&gt;0,INDIRECT("'["&amp;Index!$A$1&amp;"]Werte+Ergebnisse 4a + 4b'!G3",TRUE),"")</f>
        <v>#REF!</v>
      </c>
      <c r="AQ35" t="e" cm="1">
        <f t="array" aca="1" ref="AQ35" ca="1">IF(INDIRECT("'["&amp;Index!$A$1&amp;"]Werte+Ergebnisse 4a + 4b'!L3",TRUE)&gt;0,INDIRECT("'["&amp;Index!$A$1&amp;"]Werte+Ergebnisse 4a + 4b'!L3",TRUE),"")</f>
        <v>#REF!</v>
      </c>
      <c r="BM35" t="str">
        <f t="shared" ca="1" si="1"/>
        <v/>
      </c>
    </row>
    <row r="36" spans="1:65" x14ac:dyDescent="0.25">
      <c r="A36" t="e" cm="1">
        <f t="array" aca="1" ref="A36" ca="1">INDIRECT("'["&amp;Index!$A$1&amp;"]Übersicht Messungen'!E6",TRUE)</f>
        <v>#REF!</v>
      </c>
      <c r="B36" t="e">
        <f ca="1">IF(Index!$D$3="v0",10005,"")</f>
        <v>#N/A</v>
      </c>
      <c r="C36" t="e">
        <f ca="1">VLOOKUP(Facts!$B36,Aux_Table!$W$1:$X$60,2,FALSE)</f>
        <v>#N/A</v>
      </c>
      <c r="D36" t="e">
        <f>NA()</f>
        <v>#N/A</v>
      </c>
      <c r="E36" t="e" cm="1">
        <f t="array" aca="1" ref="E36" ca="1">INDIRECT("'["&amp;Index!$A$1&amp;"]Übersicht Messungen'!C6",TRUE)</f>
        <v>#REF!</v>
      </c>
      <c r="F36" t="e" cm="1">
        <f t="array" aca="1" ref="F36" ca="1">INDIRECT("'["&amp;Index!$A$1&amp;"]Übersicht Messungen'!B6",TRUE)</f>
        <v>#REF!</v>
      </c>
      <c r="G36" t="e" cm="1">
        <f t="array" aca="1" ref="G36" ca="1">INDIRECT("'["&amp;Index!$A$1&amp;"]Übersicht Messungen'!B6",TRUE)</f>
        <v>#REF!</v>
      </c>
      <c r="H36" t="e">
        <f t="shared" ca="1" si="0"/>
        <v>#REF!</v>
      </c>
      <c r="I36" s="15" t="e" cm="1">
        <f t="array" aca="1" ref="I36" ca="1">INDIRECT("'["&amp;Index!$A$1&amp;"]Übersicht Messungen'!F6",TRUE)-730</f>
        <v>#REF!</v>
      </c>
      <c r="K36" t="str">
        <f>Index!$A$1</f>
        <v>Extem B-1541-6  CA.xlsx</v>
      </c>
      <c r="N36" t="e" cm="1">
        <f t="array" aca="1" ref="N36" ca="1">INDIRECT("'["&amp;Index!$A$1&amp;"]Werte+Ergebnisse 4a + 4b'!M1",TRUE)</f>
        <v>#REF!</v>
      </c>
      <c r="O36" t="e" cm="1">
        <f t="array" aca="1" ref="O36" ca="1">INDIRECT("'["&amp;Index!$A$1&amp;"]Werte+Ergebnisse 4a + 4b'!M2",TRUE)</f>
        <v>#REF!</v>
      </c>
      <c r="R36">
        <v>3</v>
      </c>
      <c r="X36" t="e" cm="1">
        <f t="array" aca="1" ref="X36" ca="1">INDIRECT("'["&amp;Index!$A$1&amp;"]Werte+Ergebnisse 4a + 4b'!b2",TRUE)</f>
        <v>#REF!</v>
      </c>
      <c r="Z36" t="s">
        <v>86</v>
      </c>
      <c r="AG36" t="e" cm="1">
        <f t="array" aca="1" ref="AG36" ca="1">IF(INDIRECT("'["&amp;Index!$A$1&amp;"]Werte+Ergebnisse 4a + 4b'!F4",TRUE)&gt;0,INDIRECT("'["&amp;Index!$A$1&amp;"]Werte+Ergebnisse 4a + 4b'!F4",TRUE),"")</f>
        <v>#REF!</v>
      </c>
      <c r="AH36" t="e" cm="1">
        <f t="array" aca="1" ref="AH36" ca="1">IF(INDIRECT("'["&amp;Index!$A$1&amp;"]Werte+Ergebnisse 4a + 4b'!H4",TRUE)&gt;0,INDIRECT("'["&amp;Index!$A$1&amp;"]Werte+Ergebnisse 4a + 4b'!H4",TRUE),"")</f>
        <v>#REF!</v>
      </c>
      <c r="AI36" t="e" cm="1">
        <f t="array" aca="1" ref="AI36" ca="1">IF(INDIRECT("'["&amp;Index!$A$1&amp;"]Werte+Ergebnisse 4a + 4b'!I4",TRUE)&gt;0,INDIRECT("'["&amp;Index!$A$1&amp;"]Werte+Ergebnisse 4a + 4b'!I4",TRUE),"")</f>
        <v>#REF!</v>
      </c>
      <c r="AJ36" t="e" cm="1">
        <f t="array" aca="1" ref="AJ36" ca="1">IF(INDIRECT("'["&amp;Index!$A$1&amp;"]Werte+Ergebnisse 4a + 4b'!J4",TRUE)&gt;0,INDIRECT("'["&amp;Index!$A$1&amp;"]Werte+Ergebnisse 4a + 4b'!J4",TRUE),"")</f>
        <v>#REF!</v>
      </c>
      <c r="AK36" t="e" cm="1">
        <f t="array" aca="1" ref="AK36" ca="1">IF(INDIRECT("'["&amp;Index!$A$1&amp;"]Werte+Ergebnisse 4a + 4b'!K4",TRUE)&gt;0,INDIRECT("'["&amp;Index!$A$1&amp;"]Werte+Ergebnisse 4a + 4b'!K4",TRUE),"")</f>
        <v>#REF!</v>
      </c>
      <c r="AN36" t="e" cm="1">
        <f t="array" aca="1" ref="AN36" ca="1">IF(INDIRECT("'["&amp;Index!$A$1&amp;"]Werte+Ergebnisse 4a + 4b'!G4",TRUE)&gt;0,INDIRECT("'["&amp;Index!$A$1&amp;"]Werte+Ergebnisse 4a + 4b'!G4",TRUE),"")</f>
        <v>#REF!</v>
      </c>
      <c r="AQ36" t="e" cm="1">
        <f t="array" aca="1" ref="AQ36" ca="1">IF(INDIRECT("'["&amp;Index!$A$1&amp;"]Werte+Ergebnisse 4a + 4b'!L4",TRUE)&gt;0,INDIRECT("'["&amp;Index!$A$1&amp;"]Werte+Ergebnisse 4a + 4b'!L4",TRUE),"")</f>
        <v>#REF!</v>
      </c>
      <c r="BM36" t="str">
        <f t="shared" ca="1" si="1"/>
        <v/>
      </c>
    </row>
    <row r="37" spans="1:65" x14ac:dyDescent="0.25">
      <c r="A37" t="e" cm="1">
        <f t="array" aca="1" ref="A37" ca="1">INDIRECT("'["&amp;Index!$A$1&amp;"]Übersicht Messungen'!E6",TRUE)</f>
        <v>#REF!</v>
      </c>
      <c r="B37" t="e">
        <f ca="1">IF(Index!$D$3="v0",10005,"")</f>
        <v>#N/A</v>
      </c>
      <c r="C37" t="e">
        <f ca="1">VLOOKUP(Facts!$B37,Aux_Table!$W$1:$X$60,2,FALSE)</f>
        <v>#N/A</v>
      </c>
      <c r="D37" t="e">
        <f>NA()</f>
        <v>#N/A</v>
      </c>
      <c r="E37" t="e" cm="1">
        <f t="array" aca="1" ref="E37" ca="1">INDIRECT("'["&amp;Index!$A$1&amp;"]Übersicht Messungen'!C6",TRUE)</f>
        <v>#REF!</v>
      </c>
      <c r="F37" t="e" cm="1">
        <f t="array" aca="1" ref="F37" ca="1">INDIRECT("'["&amp;Index!$A$1&amp;"]Übersicht Messungen'!B6",TRUE)</f>
        <v>#REF!</v>
      </c>
      <c r="G37" t="e" cm="1">
        <f t="array" aca="1" ref="G37" ca="1">INDIRECT("'["&amp;Index!$A$1&amp;"]Übersicht Messungen'!B6",TRUE)</f>
        <v>#REF!</v>
      </c>
      <c r="H37" t="e">
        <f t="shared" ca="1" si="0"/>
        <v>#REF!</v>
      </c>
      <c r="I37" s="15" t="e" cm="1">
        <f t="array" aca="1" ref="I37" ca="1">INDIRECT("'["&amp;Index!$A$1&amp;"]Übersicht Messungen'!F6",TRUE)-730</f>
        <v>#REF!</v>
      </c>
      <c r="K37" t="str">
        <f>Index!$A$1</f>
        <v>Extem B-1541-6  CA.xlsx</v>
      </c>
      <c r="N37" t="e" cm="1">
        <f t="array" aca="1" ref="N37" ca="1">INDIRECT("'["&amp;Index!$A$1&amp;"]Werte+Ergebnisse 4a + 4b'!M1",TRUE)</f>
        <v>#REF!</v>
      </c>
      <c r="O37" t="e" cm="1">
        <f t="array" aca="1" ref="O37" ca="1">INDIRECT("'["&amp;Index!$A$1&amp;"]Werte+Ergebnisse 4a + 4b'!M2",TRUE)</f>
        <v>#REF!</v>
      </c>
      <c r="R37">
        <v>4</v>
      </c>
      <c r="X37" t="e" cm="1">
        <f t="array" aca="1" ref="X37" ca="1">INDIRECT("'["&amp;Index!$A$1&amp;"]Werte+Ergebnisse 4a + 4b'!b3",TRUE)</f>
        <v>#REF!</v>
      </c>
      <c r="Z37" t="s">
        <v>86</v>
      </c>
      <c r="AG37" t="e" cm="1">
        <f t="array" aca="1" ref="AG37" ca="1">IF(INDIRECT("'["&amp;Index!$A$1&amp;"]Werte+Ergebnisse 4a + 4b'!F5",TRUE)&gt;0,INDIRECT("'["&amp;Index!$A$1&amp;"]Werte+Ergebnisse 4a + 4b'!F5",TRUE),"")</f>
        <v>#REF!</v>
      </c>
      <c r="AH37" t="e" cm="1">
        <f t="array" aca="1" ref="AH37" ca="1">IF(INDIRECT("'["&amp;Index!$A$1&amp;"]Werte+Ergebnisse 4a + 4b'!H5",TRUE)&gt;0,INDIRECT("'["&amp;Index!$A$1&amp;"]Werte+Ergebnisse 4a + 4b'!H5",TRUE),"")</f>
        <v>#REF!</v>
      </c>
      <c r="AI37" t="e" cm="1">
        <f t="array" aca="1" ref="AI37" ca="1">IF(INDIRECT("'["&amp;Index!$A$1&amp;"]Werte+Ergebnisse 4a + 4b'!I5",TRUE)&gt;0,INDIRECT("'["&amp;Index!$A$1&amp;"]Werte+Ergebnisse 4a + 4b'!I5",TRUE),"")</f>
        <v>#REF!</v>
      </c>
      <c r="AJ37" t="e" cm="1">
        <f t="array" aca="1" ref="AJ37" ca="1">IF(INDIRECT("'["&amp;Index!$A$1&amp;"]Werte+Ergebnisse 4a + 4b'!J5",TRUE)&gt;0,INDIRECT("'["&amp;Index!$A$1&amp;"]Werte+Ergebnisse 4a + 4b'!J5",TRUE),"")</f>
        <v>#REF!</v>
      </c>
      <c r="AK37" t="e" cm="1">
        <f t="array" aca="1" ref="AK37" ca="1">IF(INDIRECT("'["&amp;Index!$A$1&amp;"]Werte+Ergebnisse 4a + 4b'!K5",TRUE)&gt;0,INDIRECT("'["&amp;Index!$A$1&amp;"]Werte+Ergebnisse 4a + 4b'!K5",TRUE),"")</f>
        <v>#REF!</v>
      </c>
      <c r="AN37" t="e" cm="1">
        <f t="array" aca="1" ref="AN37" ca="1">IF(INDIRECT("'["&amp;Index!$A$1&amp;"]Werte+Ergebnisse 4a + 4b'!G5",TRUE)&gt;0,INDIRECT("'["&amp;Index!$A$1&amp;"]Werte+Ergebnisse 4a + 4b'!G5",TRUE),"")</f>
        <v>#REF!</v>
      </c>
      <c r="AQ37" t="e" cm="1">
        <f t="array" aca="1" ref="AQ37" ca="1">IF(INDIRECT("'["&amp;Index!$A$1&amp;"]Werte+Ergebnisse 4a + 4b'!L5",TRUE)&gt;0,INDIRECT("'["&amp;Index!$A$1&amp;"]Werte+Ergebnisse 4a + 4b'!L5",TRUE),"")</f>
        <v>#REF!</v>
      </c>
      <c r="BM37" t="str">
        <f t="shared" ca="1" si="1"/>
        <v/>
      </c>
    </row>
    <row r="38" spans="1:65" x14ac:dyDescent="0.25">
      <c r="A38" t="e" cm="1">
        <f t="array" aca="1" ref="A38" ca="1">INDIRECT("'["&amp;Index!$A$1&amp;"]Übersicht Messungen'!E6",TRUE)</f>
        <v>#REF!</v>
      </c>
      <c r="B38" t="e">
        <f ca="1">IF(Index!$D$3="v0",10006,"")</f>
        <v>#N/A</v>
      </c>
      <c r="C38" t="e">
        <f ca="1">VLOOKUP(Facts!$B38,Aux_Table!$W$1:$X$60,2,FALSE)</f>
        <v>#N/A</v>
      </c>
      <c r="D38" t="e">
        <f>NA()</f>
        <v>#N/A</v>
      </c>
      <c r="E38" t="e" cm="1">
        <f t="array" aca="1" ref="E38" ca="1">INDIRECT("'["&amp;Index!$A$1&amp;"]Übersicht Messungen'!C6",TRUE)</f>
        <v>#REF!</v>
      </c>
      <c r="F38" t="e" cm="1">
        <f t="array" aca="1" ref="F38" ca="1">INDIRECT("'["&amp;Index!$A$1&amp;"]Übersicht Messungen'!B6",TRUE)</f>
        <v>#REF!</v>
      </c>
      <c r="G38" t="e" cm="1">
        <f t="array" aca="1" ref="G38" ca="1">INDIRECT("'["&amp;Index!$A$1&amp;"]Übersicht Messungen'!B6",TRUE)</f>
        <v>#REF!</v>
      </c>
      <c r="H38" t="e">
        <f t="shared" ca="1" si="0"/>
        <v>#REF!</v>
      </c>
      <c r="I38" s="15" t="e" cm="1">
        <f t="array" aca="1" ref="I38" ca="1">INDIRECT("'["&amp;Index!$A$1&amp;"]Übersicht Messungen'!F6",TRUE)-730</f>
        <v>#REF!</v>
      </c>
      <c r="K38" t="str">
        <f>Index!$A$1</f>
        <v>Extem B-1541-6  CA.xlsx</v>
      </c>
      <c r="N38" t="e" cm="1">
        <f t="array" aca="1" ref="N38" ca="1">INDIRECT("'["&amp;Index!$A$1&amp;"]Werte+Ergebnisse 4a + 4b'!M25",TRUE)</f>
        <v>#REF!</v>
      </c>
      <c r="O38" t="e" cm="1">
        <f t="array" aca="1" ref="O38" ca="1">INDIRECT("'["&amp;Index!$A$1&amp;"]Werte+Ergebnisse 4a + 4b'!M2",TRUE)</f>
        <v>#REF!</v>
      </c>
      <c r="R38">
        <v>1</v>
      </c>
      <c r="X38" t="e" cm="1">
        <f t="array" aca="1" ref="X38" ca="1">INDIRECT("'["&amp;Index!$A$1&amp;"]Werte+Ergebnisse 4a + 4b'!b2",TRUE)</f>
        <v>#REF!</v>
      </c>
      <c r="Z38" t="s">
        <v>86</v>
      </c>
      <c r="AG38" t="e" cm="1">
        <f t="array" aca="1" ref="AG38" ca="1">IF(INDIRECT("'["&amp;Index!$A$1&amp;"]Werte+Ergebnisse 4a + 4b'!F26",TRUE)&gt;0,INDIRECT("'["&amp;Index!$A$1&amp;"]Werte+Ergebnisse 4a + 4b'!F26",TRUE),"")</f>
        <v>#REF!</v>
      </c>
      <c r="AH38" t="e" cm="1">
        <f t="array" aca="1" ref="AH38" ca="1">IF(INDIRECT("'["&amp;Index!$A$1&amp;"]Werte+Ergebnisse 4a + 4b'!H26",TRUE)&gt;0,INDIRECT("'["&amp;Index!$A$1&amp;"]Werte+Ergebnisse 4a + 4b'!H26",TRUE),"")</f>
        <v>#REF!</v>
      </c>
      <c r="AI38" t="e" cm="1">
        <f t="array" aca="1" ref="AI38" ca="1">IF(INDIRECT("'["&amp;Index!$A$1&amp;"]Werte+Ergebnisse 4a + 4b'!I26",TRUE)&gt;0,INDIRECT("'["&amp;Index!$A$1&amp;"]Werte+Ergebnisse 4a + 4b'!I26",TRUE),"")</f>
        <v>#REF!</v>
      </c>
      <c r="AJ38" t="e" cm="1">
        <f t="array" aca="1" ref="AJ38" ca="1">IF(INDIRECT("'["&amp;Index!$A$1&amp;"]Werte+Ergebnisse 4a + 4b'!J26",TRUE)&gt;0,INDIRECT("'["&amp;Index!$A$1&amp;"]Werte+Ergebnisse 4a + 4b'!J26",TRUE),"")</f>
        <v>#REF!</v>
      </c>
      <c r="AK38" t="e" cm="1">
        <f t="array" aca="1" ref="AK38" ca="1">IF(INDIRECT("'["&amp;Index!$A$1&amp;"]Werte+Ergebnisse 4a + 4b'!K26",TRUE)&gt;0,INDIRECT("'["&amp;Index!$A$1&amp;"]Werte+Ergebnisse 4a + 4b'!K26",TRUE),"")</f>
        <v>#REF!</v>
      </c>
      <c r="AN38" t="e" cm="1">
        <f t="array" aca="1" ref="AN38" ca="1">IF(INDIRECT("'["&amp;Index!$A$1&amp;"]Werte+Ergebnisse 4a + 4b'!G2",TRUE)&gt;0,INDIRECT("'["&amp;Index!$A$1&amp;"]Werte+Ergebnisse 4a + 4b'!G2",TRUE),"")</f>
        <v>#REF!</v>
      </c>
      <c r="AQ38" t="e" cm="1">
        <f t="array" aca="1" ref="AQ38" ca="1">IF(INDIRECT("'["&amp;Index!$A$1&amp;"]Werte+Ergebnisse 4a + 4b'!L2",TRUE)&gt;0,INDIRECT("'["&amp;Index!$A$1&amp;"]Werte+Ergebnisse 4a + 4b'!L2",TRUE),"")</f>
        <v>#REF!</v>
      </c>
      <c r="BM38" t="str">
        <f t="shared" ca="1" si="1"/>
        <v/>
      </c>
    </row>
    <row r="39" spans="1:65" x14ac:dyDescent="0.25">
      <c r="A39" t="e" cm="1">
        <f t="array" aca="1" ref="A39" ca="1">INDIRECT("'["&amp;Index!$A$1&amp;"]Übersicht Messungen'!E6",TRUE)</f>
        <v>#REF!</v>
      </c>
      <c r="B39" t="e">
        <f ca="1">IF(Index!$D$3="v0",10006,"")</f>
        <v>#N/A</v>
      </c>
      <c r="C39" t="e">
        <f ca="1">VLOOKUP(Facts!$B39,Aux_Table!$W$1:$X$60,2,FALSE)</f>
        <v>#N/A</v>
      </c>
      <c r="D39" t="e">
        <f>NA()</f>
        <v>#N/A</v>
      </c>
      <c r="E39" t="e" cm="1">
        <f t="array" aca="1" ref="E39" ca="1">INDIRECT("'["&amp;Index!$A$1&amp;"]Übersicht Messungen'!C6",TRUE)</f>
        <v>#REF!</v>
      </c>
      <c r="F39" t="e" cm="1">
        <f t="array" aca="1" ref="F39" ca="1">INDIRECT("'["&amp;Index!$A$1&amp;"]Übersicht Messungen'!B6",TRUE)</f>
        <v>#REF!</v>
      </c>
      <c r="G39" t="e" cm="1">
        <f t="array" aca="1" ref="G39" ca="1">INDIRECT("'["&amp;Index!$A$1&amp;"]Übersicht Messungen'!B6",TRUE)</f>
        <v>#REF!</v>
      </c>
      <c r="H39" t="e">
        <f t="shared" ca="1" si="0"/>
        <v>#REF!</v>
      </c>
      <c r="I39" s="15" t="e" cm="1">
        <f t="array" aca="1" ref="I39" ca="1">INDIRECT("'["&amp;Index!$A$1&amp;"]Übersicht Messungen'!F6",TRUE)-730</f>
        <v>#REF!</v>
      </c>
      <c r="K39" t="str">
        <f>Index!$A$1</f>
        <v>Extem B-1541-6  CA.xlsx</v>
      </c>
      <c r="N39" t="e" cm="1">
        <f t="array" aca="1" ref="N39" ca="1">INDIRECT("'["&amp;Index!$A$1&amp;"]Werte+Ergebnisse 4a + 4b'!M25",TRUE)</f>
        <v>#REF!</v>
      </c>
      <c r="O39" t="e" cm="1">
        <f t="array" aca="1" ref="O39" ca="1">INDIRECT("'["&amp;Index!$A$1&amp;"]Werte+Ergebnisse 4a + 4b'!M2",TRUE)</f>
        <v>#REF!</v>
      </c>
      <c r="R39">
        <v>2</v>
      </c>
      <c r="X39" t="e" cm="1">
        <f t="array" aca="1" ref="X39" ca="1">INDIRECT("'["&amp;Index!$A$1&amp;"]Werte+Ergebnisse 4a + 4b'!b3",TRUE)</f>
        <v>#REF!</v>
      </c>
      <c r="Z39" t="s">
        <v>86</v>
      </c>
      <c r="AG39" t="e" cm="1">
        <f t="array" aca="1" ref="AG39" ca="1">IF(INDIRECT("'["&amp;Index!$A$1&amp;"]Werte+Ergebnisse 4a + 4b'!F27",TRUE)&gt;0,INDIRECT("'["&amp;Index!$A$1&amp;"]Werte+Ergebnisse 4a + 4b'!F27",TRUE),"")</f>
        <v>#REF!</v>
      </c>
      <c r="AH39" t="e" cm="1">
        <f t="array" aca="1" ref="AH39" ca="1">IF(INDIRECT("'["&amp;Index!$A$1&amp;"]Werte+Ergebnisse 4a + 4b'!H27",TRUE)&gt;0,INDIRECT("'["&amp;Index!$A$1&amp;"]Werte+Ergebnisse 4a + 4b'!H27",TRUE),"")</f>
        <v>#REF!</v>
      </c>
      <c r="AI39" t="e" cm="1">
        <f t="array" aca="1" ref="AI39" ca="1">IF(INDIRECT("'["&amp;Index!$A$1&amp;"]Werte+Ergebnisse 4a + 4b'!I27",TRUE)&gt;0,INDIRECT("'["&amp;Index!$A$1&amp;"]Werte+Ergebnisse 4a + 4b'!I27",TRUE),"")</f>
        <v>#REF!</v>
      </c>
      <c r="AJ39" t="e" cm="1">
        <f t="array" aca="1" ref="AJ39" ca="1">IF(INDIRECT("'["&amp;Index!$A$1&amp;"]Werte+Ergebnisse 4a + 4b'!J27",TRUE)&gt;0,INDIRECT("'["&amp;Index!$A$1&amp;"]Werte+Ergebnisse 4a + 4b'!J27",TRUE),"")</f>
        <v>#REF!</v>
      </c>
      <c r="AK39" t="e" cm="1">
        <f t="array" aca="1" ref="AK39" ca="1">IF(INDIRECT("'["&amp;Index!$A$1&amp;"]Werte+Ergebnisse 4a + 4b'!K27",TRUE)&gt;0,INDIRECT("'["&amp;Index!$A$1&amp;"]Werte+Ergebnisse 4a + 4b'!K27",TRUE),"")</f>
        <v>#REF!</v>
      </c>
      <c r="AN39" t="e" cm="1">
        <f t="array" aca="1" ref="AN39" ca="1">IF(INDIRECT("'["&amp;Index!$A$1&amp;"]Werte+Ergebnisse 4a + 4b'!G3",TRUE)&gt;0,INDIRECT("'["&amp;Index!$A$1&amp;"]Werte+Ergebnisse 4a + 4b'!G3",TRUE),"")</f>
        <v>#REF!</v>
      </c>
      <c r="AQ39" t="e" cm="1">
        <f t="array" aca="1" ref="AQ39" ca="1">IF(INDIRECT("'["&amp;Index!$A$1&amp;"]Werte+Ergebnisse 4a + 4b'!L3",TRUE)&gt;0,INDIRECT("'["&amp;Index!$A$1&amp;"]Werte+Ergebnisse 4a + 4b'!L3",TRUE),"")</f>
        <v>#REF!</v>
      </c>
      <c r="BM39" t="str">
        <f t="shared" ca="1" si="1"/>
        <v/>
      </c>
    </row>
    <row r="40" spans="1:65" x14ac:dyDescent="0.25">
      <c r="A40" t="e" cm="1">
        <f t="array" aca="1" ref="A40" ca="1">INDIRECT("'["&amp;Index!$A$1&amp;"]Übersicht Messungen'!E6",TRUE)</f>
        <v>#REF!</v>
      </c>
      <c r="B40" t="e">
        <f ca="1">IF(Index!$D$3="v0",10006,"")</f>
        <v>#N/A</v>
      </c>
      <c r="C40" t="e">
        <f ca="1">VLOOKUP(Facts!$B40,Aux_Table!$W$1:$X$60,2,FALSE)</f>
        <v>#N/A</v>
      </c>
      <c r="D40" t="e">
        <f>NA()</f>
        <v>#N/A</v>
      </c>
      <c r="E40" t="e" cm="1">
        <f t="array" aca="1" ref="E40" ca="1">INDIRECT("'["&amp;Index!$A$1&amp;"]Übersicht Messungen'!C6",TRUE)</f>
        <v>#REF!</v>
      </c>
      <c r="F40" t="e" cm="1">
        <f t="array" aca="1" ref="F40" ca="1">INDIRECT("'["&amp;Index!$A$1&amp;"]Übersicht Messungen'!B6",TRUE)</f>
        <v>#REF!</v>
      </c>
      <c r="G40" t="e" cm="1">
        <f t="array" aca="1" ref="G40" ca="1">INDIRECT("'["&amp;Index!$A$1&amp;"]Übersicht Messungen'!B6",TRUE)</f>
        <v>#REF!</v>
      </c>
      <c r="H40" t="e">
        <f t="shared" ca="1" si="0"/>
        <v>#REF!</v>
      </c>
      <c r="I40" s="15" t="e" cm="1">
        <f t="array" aca="1" ref="I40" ca="1">INDIRECT("'["&amp;Index!$A$1&amp;"]Übersicht Messungen'!F6",TRUE)-730</f>
        <v>#REF!</v>
      </c>
      <c r="K40" t="str">
        <f>Index!$A$1</f>
        <v>Extem B-1541-6  CA.xlsx</v>
      </c>
      <c r="N40" t="e" cm="1">
        <f t="array" aca="1" ref="N40" ca="1">INDIRECT("'["&amp;Index!$A$1&amp;"]Werte+Ergebnisse 4a + 4b'!M25",TRUE)</f>
        <v>#REF!</v>
      </c>
      <c r="O40" t="e" cm="1">
        <f t="array" aca="1" ref="O40" ca="1">INDIRECT("'["&amp;Index!$A$1&amp;"]Werte+Ergebnisse 4a + 4b'!M2",TRUE)</f>
        <v>#REF!</v>
      </c>
      <c r="R40">
        <v>3</v>
      </c>
      <c r="X40" t="e" cm="1">
        <f t="array" aca="1" ref="X40" ca="1">INDIRECT("'["&amp;Index!$A$1&amp;"]Werte+Ergebnisse 4a + 4b'!b2",TRUE)</f>
        <v>#REF!</v>
      </c>
      <c r="Z40" t="s">
        <v>86</v>
      </c>
      <c r="AG40" t="e" cm="1">
        <f t="array" aca="1" ref="AG40" ca="1">IF(INDIRECT("'["&amp;Index!$A$1&amp;"]Werte+Ergebnisse 4a + 4b'!F28",TRUE)&gt;0,INDIRECT("'["&amp;Index!$A$1&amp;"]Werte+Ergebnisse 4a + 4b'!F28",TRUE),"")</f>
        <v>#REF!</v>
      </c>
      <c r="AH40" t="e" cm="1">
        <f t="array" aca="1" ref="AH40" ca="1">IF(INDIRECT("'["&amp;Index!$A$1&amp;"]Werte+Ergebnisse 4a + 4b'!H28",TRUE)&gt;0,INDIRECT("'["&amp;Index!$A$1&amp;"]Werte+Ergebnisse 4a + 4b'!H28",TRUE),"")</f>
        <v>#REF!</v>
      </c>
      <c r="AI40" t="e" cm="1">
        <f t="array" aca="1" ref="AI40" ca="1">IF(INDIRECT("'["&amp;Index!$A$1&amp;"]Werte+Ergebnisse 4a + 4b'!I28",TRUE)&gt;0,INDIRECT("'["&amp;Index!$A$1&amp;"]Werte+Ergebnisse 4a + 4b'!I28",TRUE),"")</f>
        <v>#REF!</v>
      </c>
      <c r="AJ40" t="e" cm="1">
        <f t="array" aca="1" ref="AJ40" ca="1">IF(INDIRECT("'["&amp;Index!$A$1&amp;"]Werte+Ergebnisse 4a + 4b'!J28",TRUE)&gt;0,INDIRECT("'["&amp;Index!$A$1&amp;"]Werte+Ergebnisse 4a + 4b'!J28",TRUE),"")</f>
        <v>#REF!</v>
      </c>
      <c r="AK40" t="e" cm="1">
        <f t="array" aca="1" ref="AK40" ca="1">IF(INDIRECT("'["&amp;Index!$A$1&amp;"]Werte+Ergebnisse 4a + 4b'!K28",TRUE)&gt;0,INDIRECT("'["&amp;Index!$A$1&amp;"]Werte+Ergebnisse 4a + 4b'!K28",TRUE),"")</f>
        <v>#REF!</v>
      </c>
      <c r="AN40" t="e" cm="1">
        <f t="array" aca="1" ref="AN40" ca="1">IF(INDIRECT("'["&amp;Index!$A$1&amp;"]Werte+Ergebnisse 4a + 4b'!G4",TRUE)&gt;0,INDIRECT("'["&amp;Index!$A$1&amp;"]Werte+Ergebnisse 4a + 4b'!G4",TRUE),"")</f>
        <v>#REF!</v>
      </c>
      <c r="AQ40" t="e" cm="1">
        <f t="array" aca="1" ref="AQ40" ca="1">IF(INDIRECT("'["&amp;Index!$A$1&amp;"]Werte+Ergebnisse 4a + 4b'!L4",TRUE)&gt;0,INDIRECT("'["&amp;Index!$A$1&amp;"]Werte+Ergebnisse 4a + 4b'!L4",TRUE),"")</f>
        <v>#REF!</v>
      </c>
      <c r="BM40" t="str">
        <f t="shared" ca="1" si="1"/>
        <v/>
      </c>
    </row>
    <row r="41" spans="1:65" x14ac:dyDescent="0.25">
      <c r="A41" t="e" cm="1">
        <f t="array" aca="1" ref="A41" ca="1">INDIRECT("'["&amp;Index!$A$1&amp;"]Übersicht Messungen'!E6",TRUE)</f>
        <v>#REF!</v>
      </c>
      <c r="B41" t="e">
        <f ca="1">IF(Index!$D$3="v0",10006,"")</f>
        <v>#N/A</v>
      </c>
      <c r="C41" t="e">
        <f ca="1">VLOOKUP(Facts!$B41,Aux_Table!$W$1:$X$60,2,FALSE)</f>
        <v>#N/A</v>
      </c>
      <c r="D41" t="e">
        <f>NA()</f>
        <v>#N/A</v>
      </c>
      <c r="E41" t="e" cm="1">
        <f t="array" aca="1" ref="E41" ca="1">INDIRECT("'["&amp;Index!$A$1&amp;"]Übersicht Messungen'!C6",TRUE)</f>
        <v>#REF!</v>
      </c>
      <c r="F41" t="e" cm="1">
        <f t="array" aca="1" ref="F41" ca="1">INDIRECT("'["&amp;Index!$A$1&amp;"]Übersicht Messungen'!B6",TRUE)</f>
        <v>#REF!</v>
      </c>
      <c r="G41" t="e" cm="1">
        <f t="array" aca="1" ref="G41" ca="1">INDIRECT("'["&amp;Index!$A$1&amp;"]Übersicht Messungen'!B6",TRUE)</f>
        <v>#REF!</v>
      </c>
      <c r="H41" t="e">
        <f t="shared" ca="1" si="0"/>
        <v>#REF!</v>
      </c>
      <c r="I41" s="15" t="e" cm="1">
        <f t="array" aca="1" ref="I41" ca="1">INDIRECT("'["&amp;Index!$A$1&amp;"]Übersicht Messungen'!F6",TRUE)-730</f>
        <v>#REF!</v>
      </c>
      <c r="K41" t="str">
        <f>Index!$A$1</f>
        <v>Extem B-1541-6  CA.xlsx</v>
      </c>
      <c r="N41" t="e" cm="1">
        <f t="array" aca="1" ref="N41" ca="1">INDIRECT("'["&amp;Index!$A$1&amp;"]Werte+Ergebnisse 4a + 4b'!M25",TRUE)</f>
        <v>#REF!</v>
      </c>
      <c r="O41" t="e" cm="1">
        <f t="array" aca="1" ref="O41" ca="1">INDIRECT("'["&amp;Index!$A$1&amp;"]Werte+Ergebnisse 4a + 4b'!M2",TRUE)</f>
        <v>#REF!</v>
      </c>
      <c r="R41">
        <v>4</v>
      </c>
      <c r="X41" t="e" cm="1">
        <f t="array" aca="1" ref="X41" ca="1">INDIRECT("'["&amp;Index!$A$1&amp;"]Werte+Ergebnisse 4a + 4b'!b3",TRUE)</f>
        <v>#REF!</v>
      </c>
      <c r="Z41" t="s">
        <v>86</v>
      </c>
      <c r="AG41" t="e" cm="1">
        <f t="array" aca="1" ref="AG41" ca="1">IF(INDIRECT("'["&amp;Index!$A$1&amp;"]Werte+Ergebnisse 4a + 4b'!F29",TRUE)&gt;0,INDIRECT("'["&amp;Index!$A$1&amp;"]Werte+Ergebnisse 4a + 4b'!F29",TRUE),"")</f>
        <v>#REF!</v>
      </c>
      <c r="AH41" t="e" cm="1">
        <f t="array" aca="1" ref="AH41" ca="1">IF(INDIRECT("'["&amp;Index!$A$1&amp;"]Werte+Ergebnisse 4a + 4b'!H29",TRUE)&gt;0,INDIRECT("'["&amp;Index!$A$1&amp;"]Werte+Ergebnisse 4a + 4b'!H29",TRUE),"")</f>
        <v>#REF!</v>
      </c>
      <c r="AI41" t="e" cm="1">
        <f t="array" aca="1" ref="AI41" ca="1">IF(INDIRECT("'["&amp;Index!$A$1&amp;"]Werte+Ergebnisse 4a + 4b'!I29",TRUE)&gt;0,INDIRECT("'["&amp;Index!$A$1&amp;"]Werte+Ergebnisse 4a + 4b'!I29",TRUE),"")</f>
        <v>#REF!</v>
      </c>
      <c r="AJ41" t="e" cm="1">
        <f t="array" aca="1" ref="AJ41" ca="1">IF(INDIRECT("'["&amp;Index!$A$1&amp;"]Werte+Ergebnisse 4a + 4b'!J29",TRUE)&gt;0,INDIRECT("'["&amp;Index!$A$1&amp;"]Werte+Ergebnisse 4a + 4b'!J29",TRUE),"")</f>
        <v>#REF!</v>
      </c>
      <c r="AK41" t="e" cm="1">
        <f t="array" aca="1" ref="AK41" ca="1">IF(INDIRECT("'["&amp;Index!$A$1&amp;"]Werte+Ergebnisse 4a + 4b'!K29",TRUE)&gt;0,INDIRECT("'["&amp;Index!$A$1&amp;"]Werte+Ergebnisse 4a + 4b'!K29",TRUE),"")</f>
        <v>#REF!</v>
      </c>
      <c r="AN41" t="e" cm="1">
        <f t="array" aca="1" ref="AN41" ca="1">IF(INDIRECT("'["&amp;Index!$A$1&amp;"]Werte+Ergebnisse 4a + 4b'!G5",TRUE)&gt;0,INDIRECT("'["&amp;Index!$A$1&amp;"]Werte+Ergebnisse 4a + 4b'!G5",TRUE),"")</f>
        <v>#REF!</v>
      </c>
      <c r="AQ41" t="e" cm="1">
        <f t="array" aca="1" ref="AQ41" ca="1">IF(INDIRECT("'["&amp;Index!$A$1&amp;"]Werte+Ergebnisse 4a + 4b'!L5",TRUE)&gt;0,INDIRECT("'["&amp;Index!$A$1&amp;"]Werte+Ergebnisse 4a + 4b'!L5",TRUE),"")</f>
        <v>#REF!</v>
      </c>
      <c r="BM41" t="str">
        <f t="shared" ca="1" si="1"/>
        <v/>
      </c>
    </row>
    <row r="42" spans="1:65" x14ac:dyDescent="0.25">
      <c r="A42" t="e" cm="1">
        <f t="array" aca="1" ref="A42" ca="1">INDIRECT("'["&amp;Index!$A$1&amp;"]Übersicht Messungen'!E6",TRUE)</f>
        <v>#REF!</v>
      </c>
      <c r="B42" t="e">
        <f ca="1">IF(Index!$D$3="v0",10007,"")</f>
        <v>#N/A</v>
      </c>
      <c r="C42" t="e">
        <f ca="1">VLOOKUP(Facts!$B42,Aux_Table!$W$1:$X$60,2,FALSE)</f>
        <v>#N/A</v>
      </c>
      <c r="D42" t="e">
        <f>NA()</f>
        <v>#N/A</v>
      </c>
      <c r="E42" t="e" cm="1">
        <f t="array" aca="1" ref="E42" ca="1">INDIRECT("'["&amp;Index!$A$1&amp;"]Übersicht Messungen'!C6",TRUE)</f>
        <v>#REF!</v>
      </c>
      <c r="F42" t="e" cm="1">
        <f t="array" aca="1" ref="F42" ca="1">INDIRECT("'["&amp;Index!$A$1&amp;"]Übersicht Messungen'!B6",TRUE)</f>
        <v>#REF!</v>
      </c>
      <c r="G42" t="e" cm="1">
        <f t="array" aca="1" ref="G42" ca="1">INDIRECT("'["&amp;Index!$A$1&amp;"]Übersicht Messungen'!B6",TRUE)</f>
        <v>#REF!</v>
      </c>
      <c r="H42" t="e">
        <f t="shared" ca="1" si="0"/>
        <v>#REF!</v>
      </c>
      <c r="I42" s="15" t="e" cm="1">
        <f t="array" aca="1" ref="I42" ca="1">INDIRECT("'["&amp;Index!$A$1&amp;"]Übersicht Messungen'!F6",TRUE)-730</f>
        <v>#REF!</v>
      </c>
      <c r="K42" t="str">
        <f>Index!$A$1</f>
        <v>Extem B-1541-6  CA.xlsx</v>
      </c>
      <c r="N42" t="s">
        <v>74</v>
      </c>
      <c r="O42" t="e" cm="1">
        <f t="array" aca="1" ref="O42" ca="1">IF(ISBLANK(INDIRECT("'["&amp;Index!$A$1&amp;"]Werte und Ergebnisse 5a'!B"&amp;ROW($R$42)-38,TRUE)),"",INDIRECT("'["&amp;Index!$A$1&amp;"]Werte und Ergebnisse 5a'!B"&amp;ROW($R$42)-38,TRUE))</f>
        <v>#REF!</v>
      </c>
      <c r="R42">
        <v>1</v>
      </c>
      <c r="X42" t="e" cm="1">
        <f t="array" aca="1" ref="X42" ca="1">INDIRECT("'["&amp;Index!$A$1&amp;"]Werte und Ergebnisse 5a'!g66",TRUE)</f>
        <v>#REF!</v>
      </c>
      <c r="Z42" t="s">
        <v>86</v>
      </c>
      <c r="AG42" t="e" cm="1">
        <f t="array" aca="1" ref="AG42" ca="1">IF(INDIRECT("'["&amp;Index!$A$1&amp;"]Werte und Ergebnisse 5a'!C"&amp;ROW($R$42)-38,TRUE)&gt;0,INDIRECT("'["&amp;Index!$A$1&amp;"]Werte und Ergebnisse 5a'!C"&amp;ROW($R$42)-38,TRUE),"")</f>
        <v>#REF!</v>
      </c>
      <c r="AK42" t="e" cm="1">
        <f t="array" aca="1" ref="AK42" ca="1">IF(INDIRECT("'["&amp;Index!$A$1&amp;"]Werte und Ergebnisse 5a'!F"&amp;ROW($R$42)-38,TRUE)&gt;0,INDIRECT("'["&amp;Index!$A$1&amp;"]Werte und Ergebnisse 5a'!F"&amp;ROW($R$42)-38,TRUE),"")</f>
        <v>#REF!</v>
      </c>
      <c r="AN42" t="e" cm="1">
        <f t="array" aca="1" ref="AN42" ca="1">IF(INDIRECT("'["&amp;Index!$A$1&amp;"]Werte und Ergebnisse 5a'!D"&amp;ROW($R$42)-38,TRUE)&gt;0,INDIRECT("'["&amp;Index!$A$1&amp;"]Werte und Ergebnisse 5a'!D"&amp;ROW($R$42)-38,TRUE),"")</f>
        <v>#REF!</v>
      </c>
      <c r="AQ42" t="e" cm="1">
        <f t="array" aca="1" ref="AQ42" ca="1">IF(INDIRECT("'["&amp;Index!$A$1&amp;"]Werte und Ergebnisse 5a'!E"&amp;ROW($R$42)-38,TRUE)&gt;0,INDIRECT("'["&amp;Index!$A$1&amp;"]Werte und Ergebnisse 5a'!E"&amp;ROW($R$42)-38,TRUE),"")</f>
        <v>#REF!</v>
      </c>
      <c r="BM42" t="str">
        <f t="shared" ca="1" si="1"/>
        <v/>
      </c>
    </row>
    <row r="43" spans="1:65" x14ac:dyDescent="0.25">
      <c r="A43" t="e" cm="1">
        <f t="array" aca="1" ref="A43" ca="1">INDIRECT("'["&amp;Index!$A$1&amp;"]Übersicht Messungen'!E6",TRUE)</f>
        <v>#REF!</v>
      </c>
      <c r="B43" t="e">
        <f ca="1">IF(Index!$D$3="v0",10007,"")</f>
        <v>#N/A</v>
      </c>
      <c r="C43" t="e">
        <f ca="1">VLOOKUP(Facts!$B43,Aux_Table!$W$1:$X$60,2,FALSE)</f>
        <v>#N/A</v>
      </c>
      <c r="D43" t="e">
        <f>NA()</f>
        <v>#N/A</v>
      </c>
      <c r="E43" t="e" cm="1">
        <f t="array" aca="1" ref="E43" ca="1">INDIRECT("'["&amp;Index!$A$1&amp;"]Übersicht Messungen'!C6",TRUE)</f>
        <v>#REF!</v>
      </c>
      <c r="F43" t="e" cm="1">
        <f t="array" aca="1" ref="F43" ca="1">INDIRECT("'["&amp;Index!$A$1&amp;"]Übersicht Messungen'!B6",TRUE)</f>
        <v>#REF!</v>
      </c>
      <c r="G43" t="e" cm="1">
        <f t="array" aca="1" ref="G43" ca="1">INDIRECT("'["&amp;Index!$A$1&amp;"]Übersicht Messungen'!B6",TRUE)</f>
        <v>#REF!</v>
      </c>
      <c r="H43" t="e">
        <f t="shared" ca="1" si="0"/>
        <v>#REF!</v>
      </c>
      <c r="I43" s="15" t="e" cm="1">
        <f t="array" aca="1" ref="I43" ca="1">INDIRECT("'["&amp;Index!$A$1&amp;"]Übersicht Messungen'!F6",TRUE)-730</f>
        <v>#REF!</v>
      </c>
      <c r="K43" t="str">
        <f>Index!$A$1</f>
        <v>Extem B-1541-6  CA.xlsx</v>
      </c>
      <c r="N43" t="s">
        <v>74</v>
      </c>
      <c r="O43" t="e" cm="1">
        <f t="array" aca="1" ref="O43" ca="1">IF(ISBLANK(INDIRECT("'["&amp;Index!$A$1&amp;"]Werte und Ergebnisse 5a'!B"&amp;ROW($R$43)-38,TRUE)),"",INDIRECT("'["&amp;Index!$A$1&amp;"]Werte und Ergebnisse 5a'!B"&amp;ROW($R$43)-38,TRUE))</f>
        <v>#REF!</v>
      </c>
      <c r="R43">
        <v>2</v>
      </c>
      <c r="X43" t="e" cm="1">
        <f t="array" aca="1" ref="X43" ca="1">INDIRECT("'["&amp;Index!$A$1&amp;"]Werte und Ergebnisse 5a'!g66",TRUE)</f>
        <v>#REF!</v>
      </c>
      <c r="Z43" t="s">
        <v>86</v>
      </c>
      <c r="AG43" t="e" cm="1">
        <f t="array" aca="1" ref="AG43" ca="1">IF(INDIRECT("'["&amp;Index!$A$1&amp;"]Werte und Ergebnisse 5a'!C"&amp;ROW($R$43)-38,TRUE)&gt;0,INDIRECT("'["&amp;Index!$A$1&amp;"]Werte und Ergebnisse 5a'!C"&amp;ROW($R$43)-38,TRUE),"")</f>
        <v>#REF!</v>
      </c>
      <c r="AK43" t="e" cm="1">
        <f t="array" aca="1" ref="AK43" ca="1">IF(INDIRECT("'["&amp;Index!$A$1&amp;"]Werte und Ergebnisse 5a'!F"&amp;ROW($R$43)-38,TRUE)&gt;0,INDIRECT("'["&amp;Index!$A$1&amp;"]Werte und Ergebnisse 5a'!F"&amp;ROW($R$43)-38,TRUE),"")</f>
        <v>#REF!</v>
      </c>
      <c r="AN43" t="e" cm="1">
        <f t="array" aca="1" ref="AN43" ca="1">IF(INDIRECT("'["&amp;Index!$A$1&amp;"]Werte und Ergebnisse 5a'!D"&amp;ROW($R$43)-38,TRUE)&gt;0,INDIRECT("'["&amp;Index!$A$1&amp;"]Werte und Ergebnisse 5a'!D"&amp;ROW($R$43)-38,TRUE),"")</f>
        <v>#REF!</v>
      </c>
      <c r="AQ43" t="e" cm="1">
        <f t="array" aca="1" ref="AQ43" ca="1">IF(INDIRECT("'["&amp;Index!$A$1&amp;"]Werte und Ergebnisse 5a'!E"&amp;ROW($R$43)-38,TRUE)&gt;0,INDIRECT("'["&amp;Index!$A$1&amp;"]Werte und Ergebnisse 5a'!E"&amp;ROW($R$43)-38,TRUE),"")</f>
        <v>#REF!</v>
      </c>
      <c r="BM43" t="str">
        <f t="shared" ca="1" si="1"/>
        <v/>
      </c>
    </row>
    <row r="44" spans="1:65" x14ac:dyDescent="0.25">
      <c r="A44" t="e" cm="1">
        <f t="array" aca="1" ref="A44" ca="1">INDIRECT("'["&amp;Index!$A$1&amp;"]Übersicht Messungen'!E6",TRUE)</f>
        <v>#REF!</v>
      </c>
      <c r="B44" t="e">
        <f ca="1">IF(Index!$D$3="v0",10007,"")</f>
        <v>#N/A</v>
      </c>
      <c r="C44" t="e">
        <f ca="1">VLOOKUP(Facts!$B44,Aux_Table!$W$1:$X$60,2,FALSE)</f>
        <v>#N/A</v>
      </c>
      <c r="D44" t="e">
        <f>NA()</f>
        <v>#N/A</v>
      </c>
      <c r="E44" t="e" cm="1">
        <f t="array" aca="1" ref="E44" ca="1">INDIRECT("'["&amp;Index!$A$1&amp;"]Übersicht Messungen'!C6",TRUE)</f>
        <v>#REF!</v>
      </c>
      <c r="F44" t="e" cm="1">
        <f t="array" aca="1" ref="F44" ca="1">INDIRECT("'["&amp;Index!$A$1&amp;"]Übersicht Messungen'!B6",TRUE)</f>
        <v>#REF!</v>
      </c>
      <c r="G44" t="e" cm="1">
        <f t="array" aca="1" ref="G44" ca="1">INDIRECT("'["&amp;Index!$A$1&amp;"]Übersicht Messungen'!B6",TRUE)</f>
        <v>#REF!</v>
      </c>
      <c r="H44" t="e">
        <f t="shared" ca="1" si="0"/>
        <v>#REF!</v>
      </c>
      <c r="I44" s="15" t="e" cm="1">
        <f t="array" aca="1" ref="I44" ca="1">INDIRECT("'["&amp;Index!$A$1&amp;"]Übersicht Messungen'!F6",TRUE)-730</f>
        <v>#REF!</v>
      </c>
      <c r="K44" t="str">
        <f>Index!$A$1</f>
        <v>Extem B-1541-6  CA.xlsx</v>
      </c>
      <c r="N44" t="s">
        <v>74</v>
      </c>
      <c r="O44" t="e" cm="1">
        <f t="array" aca="1" ref="O44" ca="1">IF(ISBLANK(INDIRECT("'["&amp;Index!$A$1&amp;"]Werte und Ergebnisse 5a'!B"&amp;ROW($R$44)-38,TRUE)),"",INDIRECT("'["&amp;Index!$A$1&amp;"]Werte und Ergebnisse 5a'!B"&amp;ROW($R$44)-38,TRUE))</f>
        <v>#REF!</v>
      </c>
      <c r="R44">
        <v>3</v>
      </c>
      <c r="X44" t="e" cm="1">
        <f t="array" aca="1" ref="X44" ca="1">INDIRECT("'["&amp;Index!$A$1&amp;"]Werte und Ergebnisse 5a'!g66",TRUE)</f>
        <v>#REF!</v>
      </c>
      <c r="Z44" t="s">
        <v>86</v>
      </c>
      <c r="AG44" t="e" cm="1">
        <f t="array" aca="1" ref="AG44" ca="1">IF(INDIRECT("'["&amp;Index!$A$1&amp;"]Werte und Ergebnisse 5a'!C"&amp;ROW($R$44)-38,TRUE)&gt;0,INDIRECT("'["&amp;Index!$A$1&amp;"]Werte und Ergebnisse 5a'!C"&amp;ROW($R$44)-38,TRUE),"")</f>
        <v>#REF!</v>
      </c>
      <c r="AK44" t="e" cm="1">
        <f t="array" aca="1" ref="AK44" ca="1">IF(INDIRECT("'["&amp;Index!$A$1&amp;"]Werte und Ergebnisse 5a'!F"&amp;ROW($R$44)-38,TRUE)&gt;0,INDIRECT("'["&amp;Index!$A$1&amp;"]Werte und Ergebnisse 5a'!F"&amp;ROW($R$44)-38,TRUE),"")</f>
        <v>#REF!</v>
      </c>
      <c r="AN44" t="e" cm="1">
        <f t="array" aca="1" ref="AN44" ca="1">IF(INDIRECT("'["&amp;Index!$A$1&amp;"]Werte und Ergebnisse 5a'!D"&amp;ROW($R$44)-38,TRUE)&gt;0,INDIRECT("'["&amp;Index!$A$1&amp;"]Werte und Ergebnisse 5a'!D"&amp;ROW($R$44)-38,TRUE),"")</f>
        <v>#REF!</v>
      </c>
      <c r="AQ44" t="e" cm="1">
        <f t="array" aca="1" ref="AQ44" ca="1">IF(INDIRECT("'["&amp;Index!$A$1&amp;"]Werte und Ergebnisse 5a'!E"&amp;ROW($R$44)-38,TRUE)&gt;0,INDIRECT("'["&amp;Index!$A$1&amp;"]Werte und Ergebnisse 5a'!E"&amp;ROW($R$44)-38,TRUE),"")</f>
        <v>#REF!</v>
      </c>
      <c r="BM44" t="str">
        <f t="shared" ca="1" si="1"/>
        <v/>
      </c>
    </row>
    <row r="45" spans="1:65" x14ac:dyDescent="0.25">
      <c r="A45" t="e" cm="1">
        <f t="array" aca="1" ref="A45" ca="1">INDIRECT("'["&amp;Index!$A$1&amp;"]Übersicht Messungen'!E6",TRUE)</f>
        <v>#REF!</v>
      </c>
      <c r="B45" t="e">
        <f ca="1">IF(Index!$D$3="v0",10007,"")</f>
        <v>#N/A</v>
      </c>
      <c r="C45" t="e">
        <f ca="1">VLOOKUP(Facts!$B45,Aux_Table!$W$1:$X$60,2,FALSE)</f>
        <v>#N/A</v>
      </c>
      <c r="D45" t="e">
        <f>NA()</f>
        <v>#N/A</v>
      </c>
      <c r="E45" t="e" cm="1">
        <f t="array" aca="1" ref="E45" ca="1">INDIRECT("'["&amp;Index!$A$1&amp;"]Übersicht Messungen'!C6",TRUE)</f>
        <v>#REF!</v>
      </c>
      <c r="F45" t="e" cm="1">
        <f t="array" aca="1" ref="F45" ca="1">INDIRECT("'["&amp;Index!$A$1&amp;"]Übersicht Messungen'!B6",TRUE)</f>
        <v>#REF!</v>
      </c>
      <c r="G45" t="e" cm="1">
        <f t="array" aca="1" ref="G45" ca="1">INDIRECT("'["&amp;Index!$A$1&amp;"]Übersicht Messungen'!B6",TRUE)</f>
        <v>#REF!</v>
      </c>
      <c r="H45" t="e">
        <f t="shared" ca="1" si="0"/>
        <v>#REF!</v>
      </c>
      <c r="I45" s="15" t="e" cm="1">
        <f t="array" aca="1" ref="I45" ca="1">INDIRECT("'["&amp;Index!$A$1&amp;"]Übersicht Messungen'!F6",TRUE)-730</f>
        <v>#REF!</v>
      </c>
      <c r="K45" t="str">
        <f>Index!$A$1</f>
        <v>Extem B-1541-6  CA.xlsx</v>
      </c>
      <c r="N45" t="s">
        <v>74</v>
      </c>
      <c r="O45" t="e" cm="1">
        <f t="array" aca="1" ref="O45" ca="1">IF(ISBLANK(INDIRECT("'["&amp;Index!$A$1&amp;"]Werte und Ergebnisse 5a'!B"&amp;ROW($R$45)-38,TRUE)),"",INDIRECT("'["&amp;Index!$A$1&amp;"]Werte und Ergebnisse 5a'!B"&amp;ROW($R$45)-38,TRUE))</f>
        <v>#REF!</v>
      </c>
      <c r="R45">
        <v>4</v>
      </c>
      <c r="X45" t="e" cm="1">
        <f t="array" aca="1" ref="X45" ca="1">INDIRECT("'["&amp;Index!$A$1&amp;"]Werte und Ergebnisse 5a'!g66",TRUE)</f>
        <v>#REF!</v>
      </c>
      <c r="Z45" t="s">
        <v>86</v>
      </c>
      <c r="AG45" t="e" cm="1">
        <f t="array" aca="1" ref="AG45" ca="1">IF(INDIRECT("'["&amp;Index!$A$1&amp;"]Werte und Ergebnisse 5a'!C"&amp;ROW($R$45)-38,TRUE)&gt;0,INDIRECT("'["&amp;Index!$A$1&amp;"]Werte und Ergebnisse 5a'!C"&amp;ROW($R$45)-38,TRUE),"")</f>
        <v>#REF!</v>
      </c>
      <c r="AK45" t="e" cm="1">
        <f t="array" aca="1" ref="AK45" ca="1">IF(INDIRECT("'["&amp;Index!$A$1&amp;"]Werte und Ergebnisse 5a'!F"&amp;ROW($R$45)-38,TRUE)&gt;0,INDIRECT("'["&amp;Index!$A$1&amp;"]Werte und Ergebnisse 5a'!F"&amp;ROW($R$45)-38,TRUE),"")</f>
        <v>#REF!</v>
      </c>
      <c r="AN45" t="e" cm="1">
        <f t="array" aca="1" ref="AN45" ca="1">IF(INDIRECT("'["&amp;Index!$A$1&amp;"]Werte und Ergebnisse 5a'!D"&amp;ROW($R$45)-38,TRUE)&gt;0,INDIRECT("'["&amp;Index!$A$1&amp;"]Werte und Ergebnisse 5a'!D"&amp;ROW($R$45)-38,TRUE),"")</f>
        <v>#REF!</v>
      </c>
      <c r="AQ45" t="e" cm="1">
        <f t="array" aca="1" ref="AQ45" ca="1">IF(INDIRECT("'["&amp;Index!$A$1&amp;"]Werte und Ergebnisse 5a'!E"&amp;ROW($R$45)-38,TRUE)&gt;0,INDIRECT("'["&amp;Index!$A$1&amp;"]Werte und Ergebnisse 5a'!E"&amp;ROW($R$45)-38,TRUE),"")</f>
        <v>#REF!</v>
      </c>
      <c r="BM45" t="str">
        <f t="shared" ca="1" si="1"/>
        <v/>
      </c>
    </row>
    <row r="46" spans="1:65" x14ac:dyDescent="0.25">
      <c r="A46" t="e" cm="1">
        <f t="array" aca="1" ref="A46" ca="1">INDIRECT("'["&amp;Index!$A$1&amp;"]Übersicht Messungen'!E6",TRUE)</f>
        <v>#REF!</v>
      </c>
      <c r="B46" t="e">
        <f ca="1">IF(Index!$D$3="v0",10007,"")</f>
        <v>#N/A</v>
      </c>
      <c r="C46" t="e">
        <f ca="1">VLOOKUP(Facts!$B46,Aux_Table!$W$1:$X$60,2,FALSE)</f>
        <v>#N/A</v>
      </c>
      <c r="D46" t="e">
        <f>NA()</f>
        <v>#N/A</v>
      </c>
      <c r="E46" t="e" cm="1">
        <f t="array" aca="1" ref="E46" ca="1">INDIRECT("'["&amp;Index!$A$1&amp;"]Übersicht Messungen'!C6",TRUE)</f>
        <v>#REF!</v>
      </c>
      <c r="F46" t="e" cm="1">
        <f t="array" aca="1" ref="F46" ca="1">INDIRECT("'["&amp;Index!$A$1&amp;"]Übersicht Messungen'!B6",TRUE)</f>
        <v>#REF!</v>
      </c>
      <c r="G46" t="e" cm="1">
        <f t="array" aca="1" ref="G46" ca="1">INDIRECT("'["&amp;Index!$A$1&amp;"]Übersicht Messungen'!B6",TRUE)</f>
        <v>#REF!</v>
      </c>
      <c r="H46" t="e">
        <f t="shared" ca="1" si="0"/>
        <v>#REF!</v>
      </c>
      <c r="I46" s="15" t="e" cm="1">
        <f t="array" aca="1" ref="I46" ca="1">INDIRECT("'["&amp;Index!$A$1&amp;"]Übersicht Messungen'!F6",TRUE)-730</f>
        <v>#REF!</v>
      </c>
      <c r="K46" t="str">
        <f>Index!$A$1</f>
        <v>Extem B-1541-6  CA.xlsx</v>
      </c>
      <c r="N46" t="s">
        <v>74</v>
      </c>
      <c r="O46" t="e" cm="1">
        <f t="array" aca="1" ref="O46" ca="1">IF(ISBLANK(INDIRECT("'["&amp;Index!$A$1&amp;"]Werte und Ergebnisse 5a'!B"&amp;ROW($R$46)-38,TRUE)),"",INDIRECT("'["&amp;Index!$A$1&amp;"]Werte und Ergebnisse 5a'!B"&amp;ROW($R$46)-38,TRUE))</f>
        <v>#REF!</v>
      </c>
      <c r="R46">
        <v>5</v>
      </c>
      <c r="X46" t="e" cm="1">
        <f t="array" aca="1" ref="X46" ca="1">INDIRECT("'["&amp;Index!$A$1&amp;"]Werte und Ergebnisse 5a'!g66",TRUE)</f>
        <v>#REF!</v>
      </c>
      <c r="Z46" t="s">
        <v>86</v>
      </c>
      <c r="AG46" t="e" cm="1">
        <f t="array" aca="1" ref="AG46" ca="1">IF(INDIRECT("'["&amp;Index!$A$1&amp;"]Werte und Ergebnisse 5a'!C"&amp;ROW($R$46)-38,TRUE)&gt;0,INDIRECT("'["&amp;Index!$A$1&amp;"]Werte und Ergebnisse 5a'!C"&amp;ROW($R$46)-38,TRUE),"")</f>
        <v>#REF!</v>
      </c>
      <c r="AK46" t="e" cm="1">
        <f t="array" aca="1" ref="AK46" ca="1">IF(INDIRECT("'["&amp;Index!$A$1&amp;"]Werte und Ergebnisse 5a'!F"&amp;ROW($R$46)-38,TRUE)&gt;0,INDIRECT("'["&amp;Index!$A$1&amp;"]Werte und Ergebnisse 5a'!F"&amp;ROW($R$46)-38,TRUE),"")</f>
        <v>#REF!</v>
      </c>
      <c r="AN46" t="e" cm="1">
        <f t="array" aca="1" ref="AN46" ca="1">IF(INDIRECT("'["&amp;Index!$A$1&amp;"]Werte und Ergebnisse 5a'!D"&amp;ROW($R$46)-38,TRUE)&gt;0,INDIRECT("'["&amp;Index!$A$1&amp;"]Werte und Ergebnisse 5a'!D"&amp;ROW($R$46)-38,TRUE),"")</f>
        <v>#REF!</v>
      </c>
      <c r="AQ46" t="e" cm="1">
        <f t="array" aca="1" ref="AQ46" ca="1">IF(INDIRECT("'["&amp;Index!$A$1&amp;"]Werte und Ergebnisse 5a'!E"&amp;ROW($R$46)-38,TRUE)&gt;0,INDIRECT("'["&amp;Index!$A$1&amp;"]Werte und Ergebnisse 5a'!E"&amp;ROW($R$46)-38,TRUE),"")</f>
        <v>#REF!</v>
      </c>
      <c r="BM46" t="str">
        <f t="shared" ca="1" si="1"/>
        <v/>
      </c>
    </row>
    <row r="47" spans="1:65" x14ac:dyDescent="0.25">
      <c r="A47" t="e" cm="1">
        <f t="array" aca="1" ref="A47" ca="1">INDIRECT("'["&amp;Index!$A$1&amp;"]Übersicht Messungen'!E6",TRUE)</f>
        <v>#REF!</v>
      </c>
      <c r="B47" t="e">
        <f ca="1">IF(Index!$D$3="v0",10007,"")</f>
        <v>#N/A</v>
      </c>
      <c r="C47" t="e">
        <f ca="1">VLOOKUP(Facts!$B47,Aux_Table!$W$1:$X$60,2,FALSE)</f>
        <v>#N/A</v>
      </c>
      <c r="D47" t="e">
        <f>NA()</f>
        <v>#N/A</v>
      </c>
      <c r="E47" t="e" cm="1">
        <f t="array" aca="1" ref="E47" ca="1">INDIRECT("'["&amp;Index!$A$1&amp;"]Übersicht Messungen'!C6",TRUE)</f>
        <v>#REF!</v>
      </c>
      <c r="F47" t="e" cm="1">
        <f t="array" aca="1" ref="F47" ca="1">INDIRECT("'["&amp;Index!$A$1&amp;"]Übersicht Messungen'!B6",TRUE)</f>
        <v>#REF!</v>
      </c>
      <c r="G47" t="e" cm="1">
        <f t="array" aca="1" ref="G47" ca="1">INDIRECT("'["&amp;Index!$A$1&amp;"]Übersicht Messungen'!B6",TRUE)</f>
        <v>#REF!</v>
      </c>
      <c r="H47" t="e">
        <f t="shared" ca="1" si="0"/>
        <v>#REF!</v>
      </c>
      <c r="I47" s="15" t="e" cm="1">
        <f t="array" aca="1" ref="I47" ca="1">INDIRECT("'["&amp;Index!$A$1&amp;"]Übersicht Messungen'!F6",TRUE)-730</f>
        <v>#REF!</v>
      </c>
      <c r="K47" t="str">
        <f>Index!$A$1</f>
        <v>Extem B-1541-6  CA.xlsx</v>
      </c>
      <c r="N47" t="s">
        <v>74</v>
      </c>
      <c r="O47" t="e" cm="1">
        <f t="array" aca="1" ref="O47" ca="1">IF(ISBLANK(INDIRECT("'["&amp;Index!$A$1&amp;"]Werte und Ergebnisse 5a'!B"&amp;ROW($R$47)-38,TRUE)),"",INDIRECT("'["&amp;Index!$A$1&amp;"]Werte und Ergebnisse 5a'!B"&amp;ROW($R$47)-38,TRUE))</f>
        <v>#REF!</v>
      </c>
      <c r="R47">
        <v>6</v>
      </c>
      <c r="X47" t="e" cm="1">
        <f t="array" aca="1" ref="X47" ca="1">INDIRECT("'["&amp;Index!$A$1&amp;"]Werte und Ergebnisse 5a'!g66",TRUE)</f>
        <v>#REF!</v>
      </c>
      <c r="Z47" t="s">
        <v>86</v>
      </c>
      <c r="AG47" t="e" cm="1">
        <f t="array" aca="1" ref="AG47" ca="1">IF(INDIRECT("'["&amp;Index!$A$1&amp;"]Werte und Ergebnisse 5a'!C"&amp;ROW($R$47)-38,TRUE)&gt;0,INDIRECT("'["&amp;Index!$A$1&amp;"]Werte und Ergebnisse 5a'!C"&amp;ROW($R$47)-38,TRUE),"")</f>
        <v>#REF!</v>
      </c>
      <c r="AK47" t="e" cm="1">
        <f t="array" aca="1" ref="AK47" ca="1">IF(INDIRECT("'["&amp;Index!$A$1&amp;"]Werte und Ergebnisse 5a'!F"&amp;ROW($R$47)-38,TRUE)&gt;0,INDIRECT("'["&amp;Index!$A$1&amp;"]Werte und Ergebnisse 5a'!F"&amp;ROW($R$47)-38,TRUE),"")</f>
        <v>#REF!</v>
      </c>
      <c r="AN47" t="e" cm="1">
        <f t="array" aca="1" ref="AN47" ca="1">IF(INDIRECT("'["&amp;Index!$A$1&amp;"]Werte und Ergebnisse 5a'!D"&amp;ROW($R$47)-38,TRUE)&gt;0,INDIRECT("'["&amp;Index!$A$1&amp;"]Werte und Ergebnisse 5a'!D"&amp;ROW($R$47)-38,TRUE),"")</f>
        <v>#REF!</v>
      </c>
      <c r="AQ47" t="e" cm="1">
        <f t="array" aca="1" ref="AQ47" ca="1">IF(INDIRECT("'["&amp;Index!$A$1&amp;"]Werte und Ergebnisse 5a'!E"&amp;ROW($R$47)-38,TRUE)&gt;0,INDIRECT("'["&amp;Index!$A$1&amp;"]Werte und Ergebnisse 5a'!E"&amp;ROW($R$47)-38,TRUE),"")</f>
        <v>#REF!</v>
      </c>
      <c r="BM47" t="str">
        <f t="shared" ca="1" si="1"/>
        <v/>
      </c>
    </row>
    <row r="48" spans="1:65" x14ac:dyDescent="0.25">
      <c r="A48" t="e" cm="1">
        <f t="array" aca="1" ref="A48" ca="1">INDIRECT("'["&amp;Index!$A$1&amp;"]Übersicht Messungen'!E6",TRUE)</f>
        <v>#REF!</v>
      </c>
      <c r="B48" t="e">
        <f ca="1">IF(Index!$D$3="v0",10007,"")</f>
        <v>#N/A</v>
      </c>
      <c r="C48" t="e">
        <f ca="1">VLOOKUP(Facts!$B48,Aux_Table!$W$1:$X$60,2,FALSE)</f>
        <v>#N/A</v>
      </c>
      <c r="D48" t="e">
        <f>NA()</f>
        <v>#N/A</v>
      </c>
      <c r="E48" t="e" cm="1">
        <f t="array" aca="1" ref="E48" ca="1">INDIRECT("'["&amp;Index!$A$1&amp;"]Übersicht Messungen'!C6",TRUE)</f>
        <v>#REF!</v>
      </c>
      <c r="F48" t="e" cm="1">
        <f t="array" aca="1" ref="F48" ca="1">INDIRECT("'["&amp;Index!$A$1&amp;"]Übersicht Messungen'!B6",TRUE)</f>
        <v>#REF!</v>
      </c>
      <c r="G48" t="e" cm="1">
        <f t="array" aca="1" ref="G48" ca="1">INDIRECT("'["&amp;Index!$A$1&amp;"]Übersicht Messungen'!B6",TRUE)</f>
        <v>#REF!</v>
      </c>
      <c r="H48" t="e">
        <f t="shared" ca="1" si="0"/>
        <v>#REF!</v>
      </c>
      <c r="I48" s="15" t="e" cm="1">
        <f t="array" aca="1" ref="I48" ca="1">INDIRECT("'["&amp;Index!$A$1&amp;"]Übersicht Messungen'!F6",TRUE)-730</f>
        <v>#REF!</v>
      </c>
      <c r="K48" t="str">
        <f>Index!$A$1</f>
        <v>Extem B-1541-6  CA.xlsx</v>
      </c>
      <c r="N48" t="s">
        <v>74</v>
      </c>
      <c r="O48" t="e" cm="1">
        <f t="array" aca="1" ref="O48" ca="1">IF(ISBLANK(INDIRECT("'["&amp;Index!$A$1&amp;"]Werte und Ergebnisse 5a'!B"&amp;ROW($R$48)-38,TRUE)),"",INDIRECT("'["&amp;Index!$A$1&amp;"]Werte und Ergebnisse 5a'!B"&amp;ROW($R$48)-38,TRUE))</f>
        <v>#REF!</v>
      </c>
      <c r="R48">
        <v>7</v>
      </c>
      <c r="X48" t="e" cm="1">
        <f t="array" aca="1" ref="X48" ca="1">INDIRECT("'["&amp;Index!$A$1&amp;"]Werte und Ergebnisse 5a'!g66",TRUE)</f>
        <v>#REF!</v>
      </c>
      <c r="Z48" t="s">
        <v>86</v>
      </c>
      <c r="AG48" t="e" cm="1">
        <f t="array" aca="1" ref="AG48" ca="1">IF(INDIRECT("'["&amp;Index!$A$1&amp;"]Werte und Ergebnisse 5a'!C"&amp;ROW($R$48)-38,TRUE)&gt;0,INDIRECT("'["&amp;Index!$A$1&amp;"]Werte und Ergebnisse 5a'!C"&amp;ROW($R$48)-38,TRUE),"")</f>
        <v>#REF!</v>
      </c>
      <c r="AK48" t="e" cm="1">
        <f t="array" aca="1" ref="AK48" ca="1">IF(INDIRECT("'["&amp;Index!$A$1&amp;"]Werte und Ergebnisse 5a'!F"&amp;ROW($R$48)-38,TRUE)&gt;0,INDIRECT("'["&amp;Index!$A$1&amp;"]Werte und Ergebnisse 5a'!F"&amp;ROW($R$48)-38,TRUE),"")</f>
        <v>#REF!</v>
      </c>
      <c r="AN48" t="e" cm="1">
        <f t="array" aca="1" ref="AN48" ca="1">IF(INDIRECT("'["&amp;Index!$A$1&amp;"]Werte und Ergebnisse 5a'!D"&amp;ROW($R$48)-38,TRUE)&gt;0,INDIRECT("'["&amp;Index!$A$1&amp;"]Werte und Ergebnisse 5a'!D"&amp;ROW($R$48)-38,TRUE),"")</f>
        <v>#REF!</v>
      </c>
      <c r="AQ48" t="e" cm="1">
        <f t="array" aca="1" ref="AQ48" ca="1">IF(INDIRECT("'["&amp;Index!$A$1&amp;"]Werte und Ergebnisse 5a'!E"&amp;ROW($R$48)-38,TRUE)&gt;0,INDIRECT("'["&amp;Index!$A$1&amp;"]Werte und Ergebnisse 5a'!E"&amp;ROW($R$48)-38,TRUE),"")</f>
        <v>#REF!</v>
      </c>
      <c r="BM48" t="str">
        <f t="shared" ca="1" si="1"/>
        <v/>
      </c>
    </row>
    <row r="49" spans="1:65" x14ac:dyDescent="0.25">
      <c r="A49" t="e" cm="1">
        <f t="array" aca="1" ref="A49" ca="1">INDIRECT("'["&amp;Index!$A$1&amp;"]Übersicht Messungen'!E6",TRUE)</f>
        <v>#REF!</v>
      </c>
      <c r="B49" t="e">
        <f ca="1">IF(Index!$D$3="v0",10007,"")</f>
        <v>#N/A</v>
      </c>
      <c r="C49" t="e">
        <f ca="1">VLOOKUP(Facts!$B49,Aux_Table!$W$1:$X$60,2,FALSE)</f>
        <v>#N/A</v>
      </c>
      <c r="D49" t="e">
        <f>NA()</f>
        <v>#N/A</v>
      </c>
      <c r="E49" t="e" cm="1">
        <f t="array" aca="1" ref="E49" ca="1">INDIRECT("'["&amp;Index!$A$1&amp;"]Übersicht Messungen'!C6",TRUE)</f>
        <v>#REF!</v>
      </c>
      <c r="F49" t="e" cm="1">
        <f t="array" aca="1" ref="F49" ca="1">INDIRECT("'["&amp;Index!$A$1&amp;"]Übersicht Messungen'!B6",TRUE)</f>
        <v>#REF!</v>
      </c>
      <c r="G49" t="e" cm="1">
        <f t="array" aca="1" ref="G49" ca="1">INDIRECT("'["&amp;Index!$A$1&amp;"]Übersicht Messungen'!B6",TRUE)</f>
        <v>#REF!</v>
      </c>
      <c r="H49" t="e">
        <f t="shared" ca="1" si="0"/>
        <v>#REF!</v>
      </c>
      <c r="I49" s="15" t="e" cm="1">
        <f t="array" aca="1" ref="I49" ca="1">INDIRECT("'["&amp;Index!$A$1&amp;"]Übersicht Messungen'!F6",TRUE)-730</f>
        <v>#REF!</v>
      </c>
      <c r="K49" t="str">
        <f>Index!$A$1</f>
        <v>Extem B-1541-6  CA.xlsx</v>
      </c>
      <c r="N49" t="s">
        <v>74</v>
      </c>
      <c r="O49" t="e" cm="1">
        <f t="array" aca="1" ref="O49" ca="1">IF(ISBLANK(INDIRECT("'["&amp;Index!$A$1&amp;"]Werte und Ergebnisse 5a'!B"&amp;ROW($R$49)-38,TRUE)),"",INDIRECT("'["&amp;Index!$A$1&amp;"]Werte und Ergebnisse 5a'!B"&amp;ROW($R$49)-38,TRUE))</f>
        <v>#REF!</v>
      </c>
      <c r="R49">
        <v>8</v>
      </c>
      <c r="X49" t="e" cm="1">
        <f t="array" aca="1" ref="X49" ca="1">INDIRECT("'["&amp;Index!$A$1&amp;"]Werte und Ergebnisse 5a'!g66",TRUE)</f>
        <v>#REF!</v>
      </c>
      <c r="Z49" t="s">
        <v>86</v>
      </c>
      <c r="AG49" t="e" cm="1">
        <f t="array" aca="1" ref="AG49" ca="1">IF(INDIRECT("'["&amp;Index!$A$1&amp;"]Werte und Ergebnisse 5a'!C"&amp;ROW($R$49)-38,TRUE)&gt;0,INDIRECT("'["&amp;Index!$A$1&amp;"]Werte und Ergebnisse 5a'!C"&amp;ROW($R$49)-38,TRUE),"")</f>
        <v>#REF!</v>
      </c>
      <c r="AK49" t="e" cm="1">
        <f t="array" aca="1" ref="AK49" ca="1">IF(INDIRECT("'["&amp;Index!$A$1&amp;"]Werte und Ergebnisse 5a'!F"&amp;ROW($R$49)-38,TRUE)&gt;0,INDIRECT("'["&amp;Index!$A$1&amp;"]Werte und Ergebnisse 5a'!F"&amp;ROW($R$49)-38,TRUE),"")</f>
        <v>#REF!</v>
      </c>
      <c r="AN49" t="e" cm="1">
        <f t="array" aca="1" ref="AN49" ca="1">IF(INDIRECT("'["&amp;Index!$A$1&amp;"]Werte und Ergebnisse 5a'!D"&amp;ROW($R$49)-38,TRUE)&gt;0,INDIRECT("'["&amp;Index!$A$1&amp;"]Werte und Ergebnisse 5a'!D"&amp;ROW($R$49)-38,TRUE),"")</f>
        <v>#REF!</v>
      </c>
      <c r="AQ49" t="e" cm="1">
        <f t="array" aca="1" ref="AQ49" ca="1">IF(INDIRECT("'["&amp;Index!$A$1&amp;"]Werte und Ergebnisse 5a'!E"&amp;ROW($R$49)-38,TRUE)&gt;0,INDIRECT("'["&amp;Index!$A$1&amp;"]Werte und Ergebnisse 5a'!E"&amp;ROW($R$49)-38,TRUE),"")</f>
        <v>#REF!</v>
      </c>
      <c r="BM49" t="str">
        <f t="shared" ca="1" si="1"/>
        <v/>
      </c>
    </row>
    <row r="50" spans="1:65" x14ac:dyDescent="0.25">
      <c r="A50" t="e" cm="1">
        <f t="array" aca="1" ref="A50" ca="1">INDIRECT("'["&amp;Index!$A$1&amp;"]Übersicht Messungen'!E6",TRUE)</f>
        <v>#REF!</v>
      </c>
      <c r="B50" t="e">
        <f ca="1">IF(Index!$D$3="v0",10007,"")</f>
        <v>#N/A</v>
      </c>
      <c r="C50" t="e">
        <f ca="1">VLOOKUP(Facts!$B50,Aux_Table!$W$1:$X$60,2,FALSE)</f>
        <v>#N/A</v>
      </c>
      <c r="D50" t="e">
        <f>NA()</f>
        <v>#N/A</v>
      </c>
      <c r="E50" t="e" cm="1">
        <f t="array" aca="1" ref="E50" ca="1">INDIRECT("'["&amp;Index!$A$1&amp;"]Übersicht Messungen'!C6",TRUE)</f>
        <v>#REF!</v>
      </c>
      <c r="F50" t="e" cm="1">
        <f t="array" aca="1" ref="F50" ca="1">INDIRECT("'["&amp;Index!$A$1&amp;"]Übersicht Messungen'!B6",TRUE)</f>
        <v>#REF!</v>
      </c>
      <c r="G50" t="e" cm="1">
        <f t="array" aca="1" ref="G50" ca="1">INDIRECT("'["&amp;Index!$A$1&amp;"]Übersicht Messungen'!B6",TRUE)</f>
        <v>#REF!</v>
      </c>
      <c r="H50" t="e">
        <f t="shared" ca="1" si="0"/>
        <v>#REF!</v>
      </c>
      <c r="I50" s="15" t="e" cm="1">
        <f t="array" aca="1" ref="I50" ca="1">INDIRECT("'["&amp;Index!$A$1&amp;"]Übersicht Messungen'!F6",TRUE)-730</f>
        <v>#REF!</v>
      </c>
      <c r="K50" t="str">
        <f>Index!$A$1</f>
        <v>Extem B-1541-6  CA.xlsx</v>
      </c>
      <c r="N50" t="s">
        <v>74</v>
      </c>
      <c r="O50" t="e" cm="1">
        <f t="array" aca="1" ref="O50" ca="1">IF(ISBLANK(INDIRECT("'["&amp;Index!$A$1&amp;"]Werte und Ergebnisse 5a'!B"&amp;ROW($R$50)-38,TRUE)),"",INDIRECT("'["&amp;Index!$A$1&amp;"]Werte und Ergebnisse 5a'!B"&amp;ROW($R$50)-38,TRUE))</f>
        <v>#REF!</v>
      </c>
      <c r="R50">
        <v>9</v>
      </c>
      <c r="X50" t="e" cm="1">
        <f t="array" aca="1" ref="X50" ca="1">INDIRECT("'["&amp;Index!$A$1&amp;"]Werte und Ergebnisse 5a'!g66",TRUE)</f>
        <v>#REF!</v>
      </c>
      <c r="Z50" t="s">
        <v>86</v>
      </c>
      <c r="AG50" t="e" cm="1">
        <f t="array" aca="1" ref="AG50" ca="1">IF(INDIRECT("'["&amp;Index!$A$1&amp;"]Werte und Ergebnisse 5a'!C"&amp;ROW($R$50)-38,TRUE)&gt;0,INDIRECT("'["&amp;Index!$A$1&amp;"]Werte und Ergebnisse 5a'!C"&amp;ROW($R$50)-38,TRUE),"")</f>
        <v>#REF!</v>
      </c>
      <c r="AK50" t="e" cm="1">
        <f t="array" aca="1" ref="AK50" ca="1">IF(INDIRECT("'["&amp;Index!$A$1&amp;"]Werte und Ergebnisse 5a'!F"&amp;ROW($R$50)-38,TRUE)&gt;0,INDIRECT("'["&amp;Index!$A$1&amp;"]Werte und Ergebnisse 5a'!F"&amp;ROW($R$50)-38,TRUE),"")</f>
        <v>#REF!</v>
      </c>
      <c r="AN50" t="e" cm="1">
        <f t="array" aca="1" ref="AN50" ca="1">IF(INDIRECT("'["&amp;Index!$A$1&amp;"]Werte und Ergebnisse 5a'!D"&amp;ROW($R$50)-38,TRUE)&gt;0,INDIRECT("'["&amp;Index!$A$1&amp;"]Werte und Ergebnisse 5a'!D"&amp;ROW($R$50)-38,TRUE),"")</f>
        <v>#REF!</v>
      </c>
      <c r="AQ50" t="e" cm="1">
        <f t="array" aca="1" ref="AQ50" ca="1">IF(INDIRECT("'["&amp;Index!$A$1&amp;"]Werte und Ergebnisse 5a'!E"&amp;ROW($R$50)-38,TRUE)&gt;0,INDIRECT("'["&amp;Index!$A$1&amp;"]Werte und Ergebnisse 5a'!E"&amp;ROW($R$50)-38,TRUE),"")</f>
        <v>#REF!</v>
      </c>
      <c r="BM50" t="str">
        <f t="shared" ca="1" si="1"/>
        <v/>
      </c>
    </row>
    <row r="51" spans="1:65" x14ac:dyDescent="0.25">
      <c r="A51" t="e" cm="1">
        <f t="array" aca="1" ref="A51" ca="1">INDIRECT("'["&amp;Index!$A$1&amp;"]Übersicht Messungen'!E6",TRUE)</f>
        <v>#REF!</v>
      </c>
      <c r="B51" t="e">
        <f ca="1">IF(Index!$D$3="v0",10007,"")</f>
        <v>#N/A</v>
      </c>
      <c r="C51" t="e">
        <f ca="1">VLOOKUP(Facts!$B51,Aux_Table!$W$1:$X$60,2,FALSE)</f>
        <v>#N/A</v>
      </c>
      <c r="D51" t="e">
        <f>NA()</f>
        <v>#N/A</v>
      </c>
      <c r="E51" t="e" cm="1">
        <f t="array" aca="1" ref="E51" ca="1">INDIRECT("'["&amp;Index!$A$1&amp;"]Übersicht Messungen'!C6",TRUE)</f>
        <v>#REF!</v>
      </c>
      <c r="F51" t="e" cm="1">
        <f t="array" aca="1" ref="F51" ca="1">INDIRECT("'["&amp;Index!$A$1&amp;"]Übersicht Messungen'!B6",TRUE)</f>
        <v>#REF!</v>
      </c>
      <c r="G51" t="e" cm="1">
        <f t="array" aca="1" ref="G51" ca="1">INDIRECT("'["&amp;Index!$A$1&amp;"]Übersicht Messungen'!B6",TRUE)</f>
        <v>#REF!</v>
      </c>
      <c r="H51" t="e">
        <f t="shared" ca="1" si="0"/>
        <v>#REF!</v>
      </c>
      <c r="I51" s="15" t="e" cm="1">
        <f t="array" aca="1" ref="I51" ca="1">INDIRECT("'["&amp;Index!$A$1&amp;"]Übersicht Messungen'!F6",TRUE)-730</f>
        <v>#REF!</v>
      </c>
      <c r="K51" t="str">
        <f>Index!$A$1</f>
        <v>Extem B-1541-6  CA.xlsx</v>
      </c>
      <c r="N51" t="s">
        <v>74</v>
      </c>
      <c r="O51" t="e" cm="1">
        <f t="array" aca="1" ref="O51" ca="1">IF(ISBLANK(INDIRECT("'["&amp;Index!$A$1&amp;"]Werte und Ergebnisse 5a'!B"&amp;ROW($R$51)-38,TRUE)),"",INDIRECT("'["&amp;Index!$A$1&amp;"]Werte und Ergebnisse 5a'!B"&amp;ROW($R$51)-38,TRUE))</f>
        <v>#REF!</v>
      </c>
      <c r="R51">
        <v>10</v>
      </c>
      <c r="X51" t="e" cm="1">
        <f t="array" aca="1" ref="X51" ca="1">INDIRECT("'["&amp;Index!$A$1&amp;"]Werte und Ergebnisse 5a'!g66",TRUE)</f>
        <v>#REF!</v>
      </c>
      <c r="Z51" t="s">
        <v>86</v>
      </c>
      <c r="AG51" t="e" cm="1">
        <f t="array" aca="1" ref="AG51" ca="1">IF(INDIRECT("'["&amp;Index!$A$1&amp;"]Werte und Ergebnisse 5a'!C"&amp;ROW($R$51)-38,TRUE)&gt;0,INDIRECT("'["&amp;Index!$A$1&amp;"]Werte und Ergebnisse 5a'!C"&amp;ROW($R$51)-38,TRUE),"")</f>
        <v>#REF!</v>
      </c>
      <c r="AK51" t="e" cm="1">
        <f t="array" aca="1" ref="AK51" ca="1">IF(INDIRECT("'["&amp;Index!$A$1&amp;"]Werte und Ergebnisse 5a'!F"&amp;ROW($R$51)-38,TRUE)&gt;0,INDIRECT("'["&amp;Index!$A$1&amp;"]Werte und Ergebnisse 5a'!F"&amp;ROW($R$51)-38,TRUE),"")</f>
        <v>#REF!</v>
      </c>
      <c r="AN51" t="e" cm="1">
        <f t="array" aca="1" ref="AN51" ca="1">IF(INDIRECT("'["&amp;Index!$A$1&amp;"]Werte und Ergebnisse 5a'!D"&amp;ROW($R$51)-38,TRUE)&gt;0,INDIRECT("'["&amp;Index!$A$1&amp;"]Werte und Ergebnisse 5a'!D"&amp;ROW($R$51)-38,TRUE),"")</f>
        <v>#REF!</v>
      </c>
      <c r="AQ51" t="e" cm="1">
        <f t="array" aca="1" ref="AQ51" ca="1">IF(INDIRECT("'["&amp;Index!$A$1&amp;"]Werte und Ergebnisse 5a'!E"&amp;ROW($R$51)-38,TRUE)&gt;0,INDIRECT("'["&amp;Index!$A$1&amp;"]Werte und Ergebnisse 5a'!E"&amp;ROW($R$51)-38,TRUE),"")</f>
        <v>#REF!</v>
      </c>
      <c r="BM51" t="str">
        <f t="shared" ca="1" si="1"/>
        <v/>
      </c>
    </row>
    <row r="52" spans="1:65" x14ac:dyDescent="0.25">
      <c r="A52" t="e" cm="1">
        <f t="array" aca="1" ref="A52" ca="1">INDIRECT("'["&amp;Index!$A$1&amp;"]Übersicht Messungen'!E6",TRUE)</f>
        <v>#REF!</v>
      </c>
      <c r="B52" t="e">
        <f ca="1">IF(Index!$D$3="v0",10007,"")</f>
        <v>#N/A</v>
      </c>
      <c r="C52" t="e">
        <f ca="1">VLOOKUP(Facts!$B52,Aux_Table!$W$1:$X$60,2,FALSE)</f>
        <v>#N/A</v>
      </c>
      <c r="D52" t="e">
        <f>NA()</f>
        <v>#N/A</v>
      </c>
      <c r="E52" t="e" cm="1">
        <f t="array" aca="1" ref="E52" ca="1">INDIRECT("'["&amp;Index!$A$1&amp;"]Übersicht Messungen'!C6",TRUE)</f>
        <v>#REF!</v>
      </c>
      <c r="F52" t="e" cm="1">
        <f t="array" aca="1" ref="F52" ca="1">INDIRECT("'["&amp;Index!$A$1&amp;"]Übersicht Messungen'!B6",TRUE)</f>
        <v>#REF!</v>
      </c>
      <c r="G52" t="e" cm="1">
        <f t="array" aca="1" ref="G52" ca="1">INDIRECT("'["&amp;Index!$A$1&amp;"]Übersicht Messungen'!B6",TRUE)</f>
        <v>#REF!</v>
      </c>
      <c r="H52" t="e">
        <f t="shared" ca="1" si="0"/>
        <v>#REF!</v>
      </c>
      <c r="I52" s="15" t="e" cm="1">
        <f t="array" aca="1" ref="I52" ca="1">INDIRECT("'["&amp;Index!$A$1&amp;"]Übersicht Messungen'!F6",TRUE)-730</f>
        <v>#REF!</v>
      </c>
      <c r="K52" t="str">
        <f>Index!$A$1</f>
        <v>Extem B-1541-6  CA.xlsx</v>
      </c>
      <c r="N52" t="s">
        <v>74</v>
      </c>
      <c r="O52" t="e" cm="1">
        <f t="array" aca="1" ref="O52" ca="1">IF(ISBLANK(INDIRECT("'["&amp;Index!$A$1&amp;"]Werte und Ergebnisse 5a'!B"&amp;ROW($R$52)-38,TRUE)),"",INDIRECT("'["&amp;Index!$A$1&amp;"]Werte und Ergebnisse 5a'!B"&amp;ROW($R$52)-38,TRUE))</f>
        <v>#REF!</v>
      </c>
      <c r="R52">
        <v>11</v>
      </c>
      <c r="X52" t="e" cm="1">
        <f t="array" aca="1" ref="X52" ca="1">INDIRECT("'["&amp;Index!$A$1&amp;"]Werte und Ergebnisse 5a'!g66",TRUE)</f>
        <v>#REF!</v>
      </c>
      <c r="Z52" t="s">
        <v>86</v>
      </c>
      <c r="AG52" t="e" cm="1">
        <f t="array" aca="1" ref="AG52" ca="1">IF(INDIRECT("'["&amp;Index!$A$1&amp;"]Werte und Ergebnisse 5a'!C"&amp;ROW($R$52)-38,TRUE)&gt;0,INDIRECT("'["&amp;Index!$A$1&amp;"]Werte und Ergebnisse 5a'!C"&amp;ROW($R$52)-38,TRUE),"")</f>
        <v>#REF!</v>
      </c>
      <c r="AK52" t="e" cm="1">
        <f t="array" aca="1" ref="AK52" ca="1">IF(INDIRECT("'["&amp;Index!$A$1&amp;"]Werte und Ergebnisse 5a'!F"&amp;ROW($R$52)-38,TRUE)&gt;0,INDIRECT("'["&amp;Index!$A$1&amp;"]Werte und Ergebnisse 5a'!F"&amp;ROW($R$52)-38,TRUE),"")</f>
        <v>#REF!</v>
      </c>
      <c r="AN52" t="e" cm="1">
        <f t="array" aca="1" ref="AN52" ca="1">IF(INDIRECT("'["&amp;Index!$A$1&amp;"]Werte und Ergebnisse 5a'!D"&amp;ROW($R$52)-38,TRUE)&gt;0,INDIRECT("'["&amp;Index!$A$1&amp;"]Werte und Ergebnisse 5a'!D"&amp;ROW($R$52)-38,TRUE),"")</f>
        <v>#REF!</v>
      </c>
      <c r="AQ52" t="e" cm="1">
        <f t="array" aca="1" ref="AQ52" ca="1">IF(INDIRECT("'["&amp;Index!$A$1&amp;"]Werte und Ergebnisse 5a'!E"&amp;ROW($R$52)-38,TRUE)&gt;0,INDIRECT("'["&amp;Index!$A$1&amp;"]Werte und Ergebnisse 5a'!E"&amp;ROW($R$52)-38,TRUE),"")</f>
        <v>#REF!</v>
      </c>
      <c r="BM52" t="str">
        <f t="shared" ca="1" si="1"/>
        <v/>
      </c>
    </row>
    <row r="53" spans="1:65" x14ac:dyDescent="0.25">
      <c r="A53" t="e" cm="1">
        <f t="array" aca="1" ref="A53" ca="1">INDIRECT("'["&amp;Index!$A$1&amp;"]Übersicht Messungen'!E6",TRUE)</f>
        <v>#REF!</v>
      </c>
      <c r="B53" t="e">
        <f ca="1">IF(Index!$D$3="v0",10007,"")</f>
        <v>#N/A</v>
      </c>
      <c r="C53" t="e">
        <f ca="1">VLOOKUP(Facts!$B53,Aux_Table!$W$1:$X$60,2,FALSE)</f>
        <v>#N/A</v>
      </c>
      <c r="D53" t="e">
        <f>NA()</f>
        <v>#N/A</v>
      </c>
      <c r="E53" t="e" cm="1">
        <f t="array" aca="1" ref="E53" ca="1">INDIRECT("'["&amp;Index!$A$1&amp;"]Übersicht Messungen'!C6",TRUE)</f>
        <v>#REF!</v>
      </c>
      <c r="F53" t="e" cm="1">
        <f t="array" aca="1" ref="F53" ca="1">INDIRECT("'["&amp;Index!$A$1&amp;"]Übersicht Messungen'!B6",TRUE)</f>
        <v>#REF!</v>
      </c>
      <c r="G53" t="e" cm="1">
        <f t="array" aca="1" ref="G53" ca="1">INDIRECT("'["&amp;Index!$A$1&amp;"]Übersicht Messungen'!B6",TRUE)</f>
        <v>#REF!</v>
      </c>
      <c r="H53" t="e">
        <f t="shared" ca="1" si="0"/>
        <v>#REF!</v>
      </c>
      <c r="I53" s="15" t="e" cm="1">
        <f t="array" aca="1" ref="I53" ca="1">INDIRECT("'["&amp;Index!$A$1&amp;"]Übersicht Messungen'!F6",TRUE)-730</f>
        <v>#REF!</v>
      </c>
      <c r="K53" t="str">
        <f>Index!$A$1</f>
        <v>Extem B-1541-6  CA.xlsx</v>
      </c>
      <c r="N53" t="s">
        <v>74</v>
      </c>
      <c r="O53" t="e" cm="1">
        <f t="array" aca="1" ref="O53" ca="1">IF(ISBLANK(INDIRECT("'["&amp;Index!$A$1&amp;"]Werte und Ergebnisse 5a'!B"&amp;ROW($R$53)-38,TRUE)),"",INDIRECT("'["&amp;Index!$A$1&amp;"]Werte und Ergebnisse 5a'!B"&amp;ROW($R$53)-38,TRUE))</f>
        <v>#REF!</v>
      </c>
      <c r="R53">
        <v>12</v>
      </c>
      <c r="X53" t="e" cm="1">
        <f t="array" aca="1" ref="X53" ca="1">INDIRECT("'["&amp;Index!$A$1&amp;"]Werte und Ergebnisse 5a'!g66",TRUE)</f>
        <v>#REF!</v>
      </c>
      <c r="Z53" t="s">
        <v>86</v>
      </c>
      <c r="AG53" t="e" cm="1">
        <f t="array" aca="1" ref="AG53" ca="1">IF(INDIRECT("'["&amp;Index!$A$1&amp;"]Werte und Ergebnisse 5a'!C"&amp;ROW($R$53)-38,TRUE)&gt;0,INDIRECT("'["&amp;Index!$A$1&amp;"]Werte und Ergebnisse 5a'!C"&amp;ROW($R$53)-38,TRUE),"")</f>
        <v>#REF!</v>
      </c>
      <c r="AK53" t="e" cm="1">
        <f t="array" aca="1" ref="AK53" ca="1">IF(INDIRECT("'["&amp;Index!$A$1&amp;"]Werte und Ergebnisse 5a'!F"&amp;ROW($R$53)-38,TRUE)&gt;0,INDIRECT("'["&amp;Index!$A$1&amp;"]Werte und Ergebnisse 5a'!F"&amp;ROW($R$53)-38,TRUE),"")</f>
        <v>#REF!</v>
      </c>
      <c r="AN53" t="e" cm="1">
        <f t="array" aca="1" ref="AN53" ca="1">IF(INDIRECT("'["&amp;Index!$A$1&amp;"]Werte und Ergebnisse 5a'!D"&amp;ROW($R$53)-38,TRUE)&gt;0,INDIRECT("'["&amp;Index!$A$1&amp;"]Werte und Ergebnisse 5a'!D"&amp;ROW($R$53)-38,TRUE),"")</f>
        <v>#REF!</v>
      </c>
      <c r="AQ53" t="e" cm="1">
        <f t="array" aca="1" ref="AQ53" ca="1">IF(INDIRECT("'["&amp;Index!$A$1&amp;"]Werte und Ergebnisse 5a'!E"&amp;ROW($R$53)-38,TRUE)&gt;0,INDIRECT("'["&amp;Index!$A$1&amp;"]Werte und Ergebnisse 5a'!E"&amp;ROW($R$53)-38,TRUE),"")</f>
        <v>#REF!</v>
      </c>
      <c r="BM53" t="str">
        <f t="shared" ca="1" si="1"/>
        <v/>
      </c>
    </row>
    <row r="54" spans="1:65" x14ac:dyDescent="0.25">
      <c r="A54" t="e" cm="1">
        <f t="array" aca="1" ref="A54" ca="1">INDIRECT("'["&amp;Index!$A$1&amp;"]Übersicht Messungen'!E6",TRUE)</f>
        <v>#REF!</v>
      </c>
      <c r="B54" t="e">
        <f ca="1">IF(Index!$D$3="v0",10007,"")</f>
        <v>#N/A</v>
      </c>
      <c r="C54" t="e">
        <f ca="1">VLOOKUP(Facts!$B54,Aux_Table!$W$1:$X$60,2,FALSE)</f>
        <v>#N/A</v>
      </c>
      <c r="D54" t="e">
        <f>NA()</f>
        <v>#N/A</v>
      </c>
      <c r="E54" t="e" cm="1">
        <f t="array" aca="1" ref="E54" ca="1">INDIRECT("'["&amp;Index!$A$1&amp;"]Übersicht Messungen'!C6",TRUE)</f>
        <v>#REF!</v>
      </c>
      <c r="F54" t="e" cm="1">
        <f t="array" aca="1" ref="F54" ca="1">INDIRECT("'["&amp;Index!$A$1&amp;"]Übersicht Messungen'!B6",TRUE)</f>
        <v>#REF!</v>
      </c>
      <c r="G54" t="e" cm="1">
        <f t="array" aca="1" ref="G54" ca="1">INDIRECT("'["&amp;Index!$A$1&amp;"]Übersicht Messungen'!B6",TRUE)</f>
        <v>#REF!</v>
      </c>
      <c r="H54" t="e">
        <f t="shared" ca="1" si="0"/>
        <v>#REF!</v>
      </c>
      <c r="I54" s="15" t="e" cm="1">
        <f t="array" aca="1" ref="I54" ca="1">INDIRECT("'["&amp;Index!$A$1&amp;"]Übersicht Messungen'!F6",TRUE)-730</f>
        <v>#REF!</v>
      </c>
      <c r="K54" t="str">
        <f>Index!$A$1</f>
        <v>Extem B-1541-6  CA.xlsx</v>
      </c>
      <c r="N54" t="s">
        <v>74</v>
      </c>
      <c r="O54" t="e" cm="1">
        <f t="array" aca="1" ref="O54" ca="1">IF(ISBLANK(INDIRECT("'["&amp;Index!$A$1&amp;"]Werte und Ergebnisse 5a'!B"&amp;ROW($R$54)-38,TRUE)),"",INDIRECT("'["&amp;Index!$A$1&amp;"]Werte und Ergebnisse 5a'!B"&amp;ROW($R$54)-38,TRUE))</f>
        <v>#REF!</v>
      </c>
      <c r="R54">
        <v>13</v>
      </c>
      <c r="X54" t="e" cm="1">
        <f t="array" aca="1" ref="X54" ca="1">INDIRECT("'["&amp;Index!$A$1&amp;"]Werte und Ergebnisse 5a'!g66",TRUE)</f>
        <v>#REF!</v>
      </c>
      <c r="Z54" t="s">
        <v>86</v>
      </c>
      <c r="AG54" t="e" cm="1">
        <f t="array" aca="1" ref="AG54" ca="1">IF(INDIRECT("'["&amp;Index!$A$1&amp;"]Werte und Ergebnisse 5a'!C"&amp;ROW($R$54)-38,TRUE)&gt;0,INDIRECT("'["&amp;Index!$A$1&amp;"]Werte und Ergebnisse 5a'!C"&amp;ROW($R$54)-38,TRUE),"")</f>
        <v>#REF!</v>
      </c>
      <c r="AK54" t="e" cm="1">
        <f t="array" aca="1" ref="AK54" ca="1">IF(INDIRECT("'["&amp;Index!$A$1&amp;"]Werte und Ergebnisse 5a'!F"&amp;ROW($R$54)-38,TRUE)&gt;0,INDIRECT("'["&amp;Index!$A$1&amp;"]Werte und Ergebnisse 5a'!F"&amp;ROW($R$54)-38,TRUE),"")</f>
        <v>#REF!</v>
      </c>
      <c r="AN54" t="e" cm="1">
        <f t="array" aca="1" ref="AN54" ca="1">IF(INDIRECT("'["&amp;Index!$A$1&amp;"]Werte und Ergebnisse 5a'!D"&amp;ROW($R$54)-38,TRUE)&gt;0,INDIRECT("'["&amp;Index!$A$1&amp;"]Werte und Ergebnisse 5a'!D"&amp;ROW($R$54)-38,TRUE),"")</f>
        <v>#REF!</v>
      </c>
      <c r="AQ54" t="e" cm="1">
        <f t="array" aca="1" ref="AQ54" ca="1">IF(INDIRECT("'["&amp;Index!$A$1&amp;"]Werte und Ergebnisse 5a'!E"&amp;ROW($R$54)-38,TRUE)&gt;0,INDIRECT("'["&amp;Index!$A$1&amp;"]Werte und Ergebnisse 5a'!E"&amp;ROW($R$54)-38,TRUE),"")</f>
        <v>#REF!</v>
      </c>
      <c r="BM54" t="str">
        <f t="shared" ca="1" si="1"/>
        <v/>
      </c>
    </row>
    <row r="55" spans="1:65" x14ac:dyDescent="0.25">
      <c r="A55" t="e" cm="1">
        <f t="array" aca="1" ref="A55" ca="1">INDIRECT("'["&amp;Index!$A$1&amp;"]Übersicht Messungen'!E6",TRUE)</f>
        <v>#REF!</v>
      </c>
      <c r="B55" t="e">
        <f ca="1">IF(Index!$D$3="v0",10007,"")</f>
        <v>#N/A</v>
      </c>
      <c r="C55" t="e">
        <f ca="1">VLOOKUP(Facts!$B55,Aux_Table!$W$1:$X$60,2,FALSE)</f>
        <v>#N/A</v>
      </c>
      <c r="D55" t="e">
        <f>NA()</f>
        <v>#N/A</v>
      </c>
      <c r="E55" t="e" cm="1">
        <f t="array" aca="1" ref="E55" ca="1">INDIRECT("'["&amp;Index!$A$1&amp;"]Übersicht Messungen'!C6",TRUE)</f>
        <v>#REF!</v>
      </c>
      <c r="F55" t="e" cm="1">
        <f t="array" aca="1" ref="F55" ca="1">INDIRECT("'["&amp;Index!$A$1&amp;"]Übersicht Messungen'!B6",TRUE)</f>
        <v>#REF!</v>
      </c>
      <c r="G55" t="e" cm="1">
        <f t="array" aca="1" ref="G55" ca="1">INDIRECT("'["&amp;Index!$A$1&amp;"]Übersicht Messungen'!B6",TRUE)</f>
        <v>#REF!</v>
      </c>
      <c r="H55" t="e">
        <f t="shared" ca="1" si="0"/>
        <v>#REF!</v>
      </c>
      <c r="I55" s="15" t="e" cm="1">
        <f t="array" aca="1" ref="I55" ca="1">INDIRECT("'["&amp;Index!$A$1&amp;"]Übersicht Messungen'!F6",TRUE)-730</f>
        <v>#REF!</v>
      </c>
      <c r="K55" t="str">
        <f>Index!$A$1</f>
        <v>Extem B-1541-6  CA.xlsx</v>
      </c>
      <c r="N55" t="s">
        <v>74</v>
      </c>
      <c r="O55" t="e" cm="1">
        <f t="array" aca="1" ref="O55" ca="1">IF(ISBLANK(INDIRECT("'["&amp;Index!$A$1&amp;"]Werte und Ergebnisse 5a'!B"&amp;ROW($R$55)-38,TRUE)),"",INDIRECT("'["&amp;Index!$A$1&amp;"]Werte und Ergebnisse 5a'!B"&amp;ROW($R$55)-38,TRUE))</f>
        <v>#REF!</v>
      </c>
      <c r="R55">
        <v>14</v>
      </c>
      <c r="X55" t="e" cm="1">
        <f t="array" aca="1" ref="X55" ca="1">INDIRECT("'["&amp;Index!$A$1&amp;"]Werte und Ergebnisse 5a'!g66",TRUE)</f>
        <v>#REF!</v>
      </c>
      <c r="Z55" t="s">
        <v>86</v>
      </c>
      <c r="AG55" t="e" cm="1">
        <f t="array" aca="1" ref="AG55" ca="1">IF(INDIRECT("'["&amp;Index!$A$1&amp;"]Werte und Ergebnisse 5a'!C"&amp;ROW($R$55)-38,TRUE)&gt;0,INDIRECT("'["&amp;Index!$A$1&amp;"]Werte und Ergebnisse 5a'!C"&amp;ROW($R$55)-38,TRUE),"")</f>
        <v>#REF!</v>
      </c>
      <c r="AK55" t="e" cm="1">
        <f t="array" aca="1" ref="AK55" ca="1">IF(INDIRECT("'["&amp;Index!$A$1&amp;"]Werte und Ergebnisse 5a'!F"&amp;ROW($R$55)-38,TRUE)&gt;0,INDIRECT("'["&amp;Index!$A$1&amp;"]Werte und Ergebnisse 5a'!F"&amp;ROW($R$55)-38,TRUE),"")</f>
        <v>#REF!</v>
      </c>
      <c r="AN55" t="e" cm="1">
        <f t="array" aca="1" ref="AN55" ca="1">IF(INDIRECT("'["&amp;Index!$A$1&amp;"]Werte und Ergebnisse 5a'!D"&amp;ROW($R$55)-38,TRUE)&gt;0,INDIRECT("'["&amp;Index!$A$1&amp;"]Werte und Ergebnisse 5a'!D"&amp;ROW($R$55)-38,TRUE),"")</f>
        <v>#REF!</v>
      </c>
      <c r="AQ55" t="e" cm="1">
        <f t="array" aca="1" ref="AQ55" ca="1">IF(INDIRECT("'["&amp;Index!$A$1&amp;"]Werte und Ergebnisse 5a'!E"&amp;ROW($R$55)-38,TRUE)&gt;0,INDIRECT("'["&amp;Index!$A$1&amp;"]Werte und Ergebnisse 5a'!E"&amp;ROW($R$55)-38,TRUE),"")</f>
        <v>#REF!</v>
      </c>
      <c r="BM55" t="str">
        <f t="shared" ca="1" si="1"/>
        <v/>
      </c>
    </row>
    <row r="56" spans="1:65" x14ac:dyDescent="0.25">
      <c r="A56" t="e" cm="1">
        <f t="array" aca="1" ref="A56" ca="1">INDIRECT("'["&amp;Index!$A$1&amp;"]Übersicht Messungen'!E6",TRUE)</f>
        <v>#REF!</v>
      </c>
      <c r="B56" t="e">
        <f ca="1">IF(Index!$D$3="v0",10007,"")</f>
        <v>#N/A</v>
      </c>
      <c r="C56" t="e">
        <f ca="1">VLOOKUP(Facts!$B56,Aux_Table!$W$1:$X$60,2,FALSE)</f>
        <v>#N/A</v>
      </c>
      <c r="D56" t="e">
        <f>NA()</f>
        <v>#N/A</v>
      </c>
      <c r="E56" t="e" cm="1">
        <f t="array" aca="1" ref="E56" ca="1">INDIRECT("'["&amp;Index!$A$1&amp;"]Übersicht Messungen'!C6",TRUE)</f>
        <v>#REF!</v>
      </c>
      <c r="F56" t="e" cm="1">
        <f t="array" aca="1" ref="F56" ca="1">INDIRECT("'["&amp;Index!$A$1&amp;"]Übersicht Messungen'!B6",TRUE)</f>
        <v>#REF!</v>
      </c>
      <c r="G56" t="e" cm="1">
        <f t="array" aca="1" ref="G56" ca="1">INDIRECT("'["&amp;Index!$A$1&amp;"]Übersicht Messungen'!B6",TRUE)</f>
        <v>#REF!</v>
      </c>
      <c r="H56" t="e">
        <f t="shared" ca="1" si="0"/>
        <v>#REF!</v>
      </c>
      <c r="I56" s="15" t="e" cm="1">
        <f t="array" aca="1" ref="I56" ca="1">INDIRECT("'["&amp;Index!$A$1&amp;"]Übersicht Messungen'!F6",TRUE)-730</f>
        <v>#REF!</v>
      </c>
      <c r="K56" t="str">
        <f>Index!$A$1</f>
        <v>Extem B-1541-6  CA.xlsx</v>
      </c>
      <c r="N56" t="s">
        <v>74</v>
      </c>
      <c r="O56" t="e" cm="1">
        <f t="array" aca="1" ref="O56" ca="1">IF(ISBLANK(INDIRECT("'["&amp;Index!$A$1&amp;"]Werte und Ergebnisse 5a'!B"&amp;ROW($R$56)-38,TRUE)),"",INDIRECT("'["&amp;Index!$A$1&amp;"]Werte und Ergebnisse 5a'!B"&amp;ROW($R$56)-38,TRUE))</f>
        <v>#REF!</v>
      </c>
      <c r="R56">
        <v>15</v>
      </c>
      <c r="X56" t="e" cm="1">
        <f t="array" aca="1" ref="X56" ca="1">INDIRECT("'["&amp;Index!$A$1&amp;"]Werte und Ergebnisse 5a'!g66",TRUE)</f>
        <v>#REF!</v>
      </c>
      <c r="Z56" t="s">
        <v>86</v>
      </c>
      <c r="AG56" t="e" cm="1">
        <f t="array" aca="1" ref="AG56" ca="1">IF(INDIRECT("'["&amp;Index!$A$1&amp;"]Werte und Ergebnisse 5a'!C"&amp;ROW($R$56)-38,TRUE)&gt;0,INDIRECT("'["&amp;Index!$A$1&amp;"]Werte und Ergebnisse 5a'!C"&amp;ROW($R$56)-38,TRUE),"")</f>
        <v>#REF!</v>
      </c>
      <c r="AK56" t="e" cm="1">
        <f t="array" aca="1" ref="AK56" ca="1">IF(INDIRECT("'["&amp;Index!$A$1&amp;"]Werte und Ergebnisse 5a'!F"&amp;ROW($R$56)-38,TRUE)&gt;0,INDIRECT("'["&amp;Index!$A$1&amp;"]Werte und Ergebnisse 5a'!F"&amp;ROW($R$56)-38,TRUE),"")</f>
        <v>#REF!</v>
      </c>
      <c r="AN56" t="e" cm="1">
        <f t="array" aca="1" ref="AN56" ca="1">IF(INDIRECT("'["&amp;Index!$A$1&amp;"]Werte und Ergebnisse 5a'!D"&amp;ROW($R$56)-38,TRUE)&gt;0,INDIRECT("'["&amp;Index!$A$1&amp;"]Werte und Ergebnisse 5a'!D"&amp;ROW($R$56)-38,TRUE),"")</f>
        <v>#REF!</v>
      </c>
      <c r="AQ56" t="e" cm="1">
        <f t="array" aca="1" ref="AQ56" ca="1">IF(INDIRECT("'["&amp;Index!$A$1&amp;"]Werte und Ergebnisse 5a'!E"&amp;ROW($R$56)-38,TRUE)&gt;0,INDIRECT("'["&amp;Index!$A$1&amp;"]Werte und Ergebnisse 5a'!E"&amp;ROW($R$56)-38,TRUE),"")</f>
        <v>#REF!</v>
      </c>
      <c r="BM56" t="str">
        <f t="shared" ca="1" si="1"/>
        <v/>
      </c>
    </row>
    <row r="57" spans="1:65" x14ac:dyDescent="0.25">
      <c r="A57" t="e" cm="1">
        <f t="array" aca="1" ref="A57" ca="1">INDIRECT("'["&amp;Index!$A$1&amp;"]Übersicht Messungen'!E6",TRUE)</f>
        <v>#REF!</v>
      </c>
      <c r="B57" t="e">
        <f ca="1">IF(Index!$D$3="v0",10007,"")</f>
        <v>#N/A</v>
      </c>
      <c r="C57" t="e">
        <f ca="1">VLOOKUP(Facts!$B57,Aux_Table!$W$1:$X$60,2,FALSE)</f>
        <v>#N/A</v>
      </c>
      <c r="D57" t="e">
        <f>NA()</f>
        <v>#N/A</v>
      </c>
      <c r="E57" t="e" cm="1">
        <f t="array" aca="1" ref="E57" ca="1">INDIRECT("'["&amp;Index!$A$1&amp;"]Übersicht Messungen'!C6",TRUE)</f>
        <v>#REF!</v>
      </c>
      <c r="F57" t="e" cm="1">
        <f t="array" aca="1" ref="F57" ca="1">INDIRECT("'["&amp;Index!$A$1&amp;"]Übersicht Messungen'!B6",TRUE)</f>
        <v>#REF!</v>
      </c>
      <c r="G57" t="e" cm="1">
        <f t="array" aca="1" ref="G57" ca="1">INDIRECT("'["&amp;Index!$A$1&amp;"]Übersicht Messungen'!B6",TRUE)</f>
        <v>#REF!</v>
      </c>
      <c r="H57" t="e">
        <f t="shared" ca="1" si="0"/>
        <v>#REF!</v>
      </c>
      <c r="I57" s="15" t="e" cm="1">
        <f t="array" aca="1" ref="I57" ca="1">INDIRECT("'["&amp;Index!$A$1&amp;"]Übersicht Messungen'!F6",TRUE)-730</f>
        <v>#REF!</v>
      </c>
      <c r="K57" t="str">
        <f>Index!$A$1</f>
        <v>Extem B-1541-6  CA.xlsx</v>
      </c>
      <c r="N57" t="s">
        <v>74</v>
      </c>
      <c r="O57" t="e" cm="1">
        <f t="array" aca="1" ref="O57" ca="1">IF(ISBLANK(INDIRECT("'["&amp;Index!$A$1&amp;"]Werte und Ergebnisse 5a'!B"&amp;ROW($R$57)-38,TRUE)),"",INDIRECT("'["&amp;Index!$A$1&amp;"]Werte und Ergebnisse 5a'!B"&amp;ROW($R$57)-38,TRUE))</f>
        <v>#REF!</v>
      </c>
      <c r="R57">
        <v>16</v>
      </c>
      <c r="X57" t="e" cm="1">
        <f t="array" aca="1" ref="X57" ca="1">INDIRECT("'["&amp;Index!$A$1&amp;"]Werte und Ergebnisse 5a'!g66",TRUE)</f>
        <v>#REF!</v>
      </c>
      <c r="Z57" t="s">
        <v>86</v>
      </c>
      <c r="AG57" t="e" cm="1">
        <f t="array" aca="1" ref="AG57" ca="1">IF(INDIRECT("'["&amp;Index!$A$1&amp;"]Werte und Ergebnisse 5a'!C"&amp;ROW($R$57)-38,TRUE)&gt;0,INDIRECT("'["&amp;Index!$A$1&amp;"]Werte und Ergebnisse 5a'!C"&amp;ROW($R$57)-38,TRUE),"")</f>
        <v>#REF!</v>
      </c>
      <c r="AK57" t="e" cm="1">
        <f t="array" aca="1" ref="AK57" ca="1">IF(INDIRECT("'["&amp;Index!$A$1&amp;"]Werte und Ergebnisse 5a'!F"&amp;ROW($R$57)-38,TRUE)&gt;0,INDIRECT("'["&amp;Index!$A$1&amp;"]Werte und Ergebnisse 5a'!F"&amp;ROW($R$57)-38,TRUE),"")</f>
        <v>#REF!</v>
      </c>
      <c r="AN57" t="e" cm="1">
        <f t="array" aca="1" ref="AN57" ca="1">IF(INDIRECT("'["&amp;Index!$A$1&amp;"]Werte und Ergebnisse 5a'!D"&amp;ROW($R$57)-38,TRUE)&gt;0,INDIRECT("'["&amp;Index!$A$1&amp;"]Werte und Ergebnisse 5a'!D"&amp;ROW($R$57)-38,TRUE),"")</f>
        <v>#REF!</v>
      </c>
      <c r="AQ57" t="e" cm="1">
        <f t="array" aca="1" ref="AQ57" ca="1">IF(INDIRECT("'["&amp;Index!$A$1&amp;"]Werte und Ergebnisse 5a'!E"&amp;ROW($R$57)-38,TRUE)&gt;0,INDIRECT("'["&amp;Index!$A$1&amp;"]Werte und Ergebnisse 5a'!E"&amp;ROW($R$57)-38,TRUE),"")</f>
        <v>#REF!</v>
      </c>
      <c r="BM57" t="str">
        <f t="shared" ca="1" si="1"/>
        <v/>
      </c>
    </row>
    <row r="58" spans="1:65" x14ac:dyDescent="0.25">
      <c r="A58" t="e" cm="1">
        <f t="array" aca="1" ref="A58" ca="1">INDIRECT("'["&amp;Index!$A$1&amp;"]Übersicht Messungen'!E6",TRUE)</f>
        <v>#REF!</v>
      </c>
      <c r="B58" t="e">
        <f ca="1">IF(Index!$D$3="v0",10007,"")</f>
        <v>#N/A</v>
      </c>
      <c r="C58" t="e">
        <f ca="1">VLOOKUP(Facts!$B58,Aux_Table!$W$1:$X$60,2,FALSE)</f>
        <v>#N/A</v>
      </c>
      <c r="D58" t="e">
        <f>NA()</f>
        <v>#N/A</v>
      </c>
      <c r="E58" t="e" cm="1">
        <f t="array" aca="1" ref="E58" ca="1">INDIRECT("'["&amp;Index!$A$1&amp;"]Übersicht Messungen'!C6",TRUE)</f>
        <v>#REF!</v>
      </c>
      <c r="F58" t="e" cm="1">
        <f t="array" aca="1" ref="F58" ca="1">INDIRECT("'["&amp;Index!$A$1&amp;"]Übersicht Messungen'!B6",TRUE)</f>
        <v>#REF!</v>
      </c>
      <c r="G58" t="e" cm="1">
        <f t="array" aca="1" ref="G58" ca="1">INDIRECT("'["&amp;Index!$A$1&amp;"]Übersicht Messungen'!B6",TRUE)</f>
        <v>#REF!</v>
      </c>
      <c r="H58" t="e">
        <f t="shared" ca="1" si="0"/>
        <v>#REF!</v>
      </c>
      <c r="I58" s="15" t="e" cm="1">
        <f t="array" aca="1" ref="I58" ca="1">INDIRECT("'["&amp;Index!$A$1&amp;"]Übersicht Messungen'!F6",TRUE)-730</f>
        <v>#REF!</v>
      </c>
      <c r="K58" t="str">
        <f>Index!$A$1</f>
        <v>Extem B-1541-6  CA.xlsx</v>
      </c>
      <c r="N58" t="s">
        <v>74</v>
      </c>
      <c r="O58" t="e" cm="1">
        <f t="array" aca="1" ref="O58" ca="1">IF(ISBLANK(INDIRECT("'["&amp;Index!$A$1&amp;"]Werte und Ergebnisse 5a'!B"&amp;ROW($R$58)-38,TRUE)),"",INDIRECT("'["&amp;Index!$A$1&amp;"]Werte und Ergebnisse 5a'!B"&amp;ROW($R$58)-38,TRUE))</f>
        <v>#REF!</v>
      </c>
      <c r="R58">
        <v>17</v>
      </c>
      <c r="X58" t="e" cm="1">
        <f t="array" aca="1" ref="X58" ca="1">INDIRECT("'["&amp;Index!$A$1&amp;"]Werte und Ergebnisse 5a'!g66",TRUE)</f>
        <v>#REF!</v>
      </c>
      <c r="Z58" t="s">
        <v>86</v>
      </c>
      <c r="AG58" t="e" cm="1">
        <f t="array" aca="1" ref="AG58" ca="1">IF(INDIRECT("'["&amp;Index!$A$1&amp;"]Werte und Ergebnisse 5a'!C"&amp;ROW($R$58)-38,TRUE)&gt;0,INDIRECT("'["&amp;Index!$A$1&amp;"]Werte und Ergebnisse 5a'!C"&amp;ROW($R$58)-38,TRUE),"")</f>
        <v>#REF!</v>
      </c>
      <c r="AK58" t="e" cm="1">
        <f t="array" aca="1" ref="AK58" ca="1">IF(INDIRECT("'["&amp;Index!$A$1&amp;"]Werte und Ergebnisse 5a'!F"&amp;ROW($R$58)-38,TRUE)&gt;0,INDIRECT("'["&amp;Index!$A$1&amp;"]Werte und Ergebnisse 5a'!F"&amp;ROW($R$58)-38,TRUE),"")</f>
        <v>#REF!</v>
      </c>
      <c r="AN58" t="e" cm="1">
        <f t="array" aca="1" ref="AN58" ca="1">IF(INDIRECT("'["&amp;Index!$A$1&amp;"]Werte und Ergebnisse 5a'!D"&amp;ROW($R$58)-38,TRUE)&gt;0,INDIRECT("'["&amp;Index!$A$1&amp;"]Werte und Ergebnisse 5a'!D"&amp;ROW($R$58)-38,TRUE),"")</f>
        <v>#REF!</v>
      </c>
      <c r="AQ58" t="e" cm="1">
        <f t="array" aca="1" ref="AQ58" ca="1">IF(INDIRECT("'["&amp;Index!$A$1&amp;"]Werte und Ergebnisse 5a'!E"&amp;ROW($R$58)-38,TRUE)&gt;0,INDIRECT("'["&amp;Index!$A$1&amp;"]Werte und Ergebnisse 5a'!E"&amp;ROW($R$58)-38,TRUE),"")</f>
        <v>#REF!</v>
      </c>
      <c r="BM58" t="str">
        <f t="shared" ca="1" si="1"/>
        <v/>
      </c>
    </row>
    <row r="59" spans="1:65" x14ac:dyDescent="0.25">
      <c r="A59" t="e" cm="1">
        <f t="array" aca="1" ref="A59" ca="1">INDIRECT("'["&amp;Index!$A$1&amp;"]Übersicht Messungen'!E6",TRUE)</f>
        <v>#REF!</v>
      </c>
      <c r="B59" t="e">
        <f ca="1">IF(Index!$D$3="v0",10007,"")</f>
        <v>#N/A</v>
      </c>
      <c r="C59" t="e">
        <f ca="1">VLOOKUP(Facts!$B59,Aux_Table!$W$1:$X$60,2,FALSE)</f>
        <v>#N/A</v>
      </c>
      <c r="D59" t="e">
        <f>NA()</f>
        <v>#N/A</v>
      </c>
      <c r="E59" t="e" cm="1">
        <f t="array" aca="1" ref="E59" ca="1">INDIRECT("'["&amp;Index!$A$1&amp;"]Übersicht Messungen'!C6",TRUE)</f>
        <v>#REF!</v>
      </c>
      <c r="F59" t="e" cm="1">
        <f t="array" aca="1" ref="F59" ca="1">INDIRECT("'["&amp;Index!$A$1&amp;"]Übersicht Messungen'!B6",TRUE)</f>
        <v>#REF!</v>
      </c>
      <c r="G59" t="e" cm="1">
        <f t="array" aca="1" ref="G59" ca="1">INDIRECT("'["&amp;Index!$A$1&amp;"]Übersicht Messungen'!B6",TRUE)</f>
        <v>#REF!</v>
      </c>
      <c r="H59" t="e">
        <f t="shared" ca="1" si="0"/>
        <v>#REF!</v>
      </c>
      <c r="I59" s="15" t="e" cm="1">
        <f t="array" aca="1" ref="I59" ca="1">INDIRECT("'["&amp;Index!$A$1&amp;"]Übersicht Messungen'!F6",TRUE)-730</f>
        <v>#REF!</v>
      </c>
      <c r="K59" t="str">
        <f>Index!$A$1</f>
        <v>Extem B-1541-6  CA.xlsx</v>
      </c>
      <c r="N59" t="s">
        <v>74</v>
      </c>
      <c r="O59" t="e" cm="1">
        <f t="array" aca="1" ref="O59" ca="1">IF(ISBLANK(INDIRECT("'["&amp;Index!$A$1&amp;"]Werte und Ergebnisse 5a'!B"&amp;ROW($R$59)-38,TRUE)),"",INDIRECT("'["&amp;Index!$A$1&amp;"]Werte und Ergebnisse 5a'!B"&amp;ROW($R$59)-38,TRUE))</f>
        <v>#REF!</v>
      </c>
      <c r="R59">
        <v>18</v>
      </c>
      <c r="X59" t="e" cm="1">
        <f t="array" aca="1" ref="X59" ca="1">INDIRECT("'["&amp;Index!$A$1&amp;"]Werte und Ergebnisse 5a'!g66",TRUE)</f>
        <v>#REF!</v>
      </c>
      <c r="Z59" t="s">
        <v>86</v>
      </c>
      <c r="AG59" t="e" cm="1">
        <f t="array" aca="1" ref="AG59" ca="1">IF(INDIRECT("'["&amp;Index!$A$1&amp;"]Werte und Ergebnisse 5a'!C"&amp;ROW($R$59)-38,TRUE)&gt;0,INDIRECT("'["&amp;Index!$A$1&amp;"]Werte und Ergebnisse 5a'!C"&amp;ROW($R$59)-38,TRUE),"")</f>
        <v>#REF!</v>
      </c>
      <c r="AK59" t="e" cm="1">
        <f t="array" aca="1" ref="AK59" ca="1">IF(INDIRECT("'["&amp;Index!$A$1&amp;"]Werte und Ergebnisse 5a'!F"&amp;ROW($R$59)-38,TRUE)&gt;0,INDIRECT("'["&amp;Index!$A$1&amp;"]Werte und Ergebnisse 5a'!F"&amp;ROW($R$59)-38,TRUE),"")</f>
        <v>#REF!</v>
      </c>
      <c r="AN59" t="e" cm="1">
        <f t="array" aca="1" ref="AN59" ca="1">IF(INDIRECT("'["&amp;Index!$A$1&amp;"]Werte und Ergebnisse 5a'!D"&amp;ROW($R$59)-38,TRUE)&gt;0,INDIRECT("'["&amp;Index!$A$1&amp;"]Werte und Ergebnisse 5a'!D"&amp;ROW($R$59)-38,TRUE),"")</f>
        <v>#REF!</v>
      </c>
      <c r="AQ59" t="e" cm="1">
        <f t="array" aca="1" ref="AQ59" ca="1">IF(INDIRECT("'["&amp;Index!$A$1&amp;"]Werte und Ergebnisse 5a'!E"&amp;ROW($R$59)-38,TRUE)&gt;0,INDIRECT("'["&amp;Index!$A$1&amp;"]Werte und Ergebnisse 5a'!E"&amp;ROW($R$59)-38,TRUE),"")</f>
        <v>#REF!</v>
      </c>
      <c r="BM59" t="str">
        <f t="shared" ca="1" si="1"/>
        <v/>
      </c>
    </row>
    <row r="60" spans="1:65" x14ac:dyDescent="0.25">
      <c r="A60" t="e" cm="1">
        <f t="array" aca="1" ref="A60" ca="1">INDIRECT("'["&amp;Index!$A$1&amp;"]Übersicht Messungen'!E6",TRUE)</f>
        <v>#REF!</v>
      </c>
      <c r="B60" t="e">
        <f ca="1">IF(Index!$D$3="v0",10007,"")</f>
        <v>#N/A</v>
      </c>
      <c r="C60" t="e">
        <f ca="1">VLOOKUP(Facts!$B60,Aux_Table!$W$1:$X$60,2,FALSE)</f>
        <v>#N/A</v>
      </c>
      <c r="D60" t="e">
        <f>NA()</f>
        <v>#N/A</v>
      </c>
      <c r="E60" t="e" cm="1">
        <f t="array" aca="1" ref="E60" ca="1">INDIRECT("'["&amp;Index!$A$1&amp;"]Übersicht Messungen'!C6",TRUE)</f>
        <v>#REF!</v>
      </c>
      <c r="F60" t="e" cm="1">
        <f t="array" aca="1" ref="F60" ca="1">INDIRECT("'["&amp;Index!$A$1&amp;"]Übersicht Messungen'!B6",TRUE)</f>
        <v>#REF!</v>
      </c>
      <c r="G60" t="e" cm="1">
        <f t="array" aca="1" ref="G60" ca="1">INDIRECT("'["&amp;Index!$A$1&amp;"]Übersicht Messungen'!B6",TRUE)</f>
        <v>#REF!</v>
      </c>
      <c r="H60" t="e">
        <f t="shared" ca="1" si="0"/>
        <v>#REF!</v>
      </c>
      <c r="I60" s="15" t="e" cm="1">
        <f t="array" aca="1" ref="I60" ca="1">INDIRECT("'["&amp;Index!$A$1&amp;"]Übersicht Messungen'!F6",TRUE)-730</f>
        <v>#REF!</v>
      </c>
      <c r="K60" t="str">
        <f>Index!$A$1</f>
        <v>Extem B-1541-6  CA.xlsx</v>
      </c>
      <c r="N60" t="s">
        <v>74</v>
      </c>
      <c r="O60" t="e" cm="1">
        <f t="array" aca="1" ref="O60" ca="1">IF(ISBLANK(INDIRECT("'["&amp;Index!$A$1&amp;"]Werte und Ergebnisse 5a'!B"&amp;ROW($R$60)-38,TRUE)),"",INDIRECT("'["&amp;Index!$A$1&amp;"]Werte und Ergebnisse 5a'!B"&amp;ROW($R$60)-38,TRUE))</f>
        <v>#REF!</v>
      </c>
      <c r="R60">
        <v>19</v>
      </c>
      <c r="X60" t="e" cm="1">
        <f t="array" aca="1" ref="X60" ca="1">INDIRECT("'["&amp;Index!$A$1&amp;"]Werte und Ergebnisse 5a'!g66",TRUE)</f>
        <v>#REF!</v>
      </c>
      <c r="Z60" t="s">
        <v>86</v>
      </c>
      <c r="AG60" t="e" cm="1">
        <f t="array" aca="1" ref="AG60" ca="1">IF(INDIRECT("'["&amp;Index!$A$1&amp;"]Werte und Ergebnisse 5a'!C"&amp;ROW($R$60)-38,TRUE)&gt;0,INDIRECT("'["&amp;Index!$A$1&amp;"]Werte und Ergebnisse 5a'!C"&amp;ROW($R$60)-38,TRUE),"")</f>
        <v>#REF!</v>
      </c>
      <c r="AK60" t="e" cm="1">
        <f t="array" aca="1" ref="AK60" ca="1">IF(INDIRECT("'["&amp;Index!$A$1&amp;"]Werte und Ergebnisse 5a'!F"&amp;ROW($R$60)-38,TRUE)&gt;0,INDIRECT("'["&amp;Index!$A$1&amp;"]Werte und Ergebnisse 5a'!F"&amp;ROW($R$60)-38,TRUE),"")</f>
        <v>#REF!</v>
      </c>
      <c r="AN60" t="e" cm="1">
        <f t="array" aca="1" ref="AN60" ca="1">IF(INDIRECT("'["&amp;Index!$A$1&amp;"]Werte und Ergebnisse 5a'!D"&amp;ROW($R$60)-38,TRUE)&gt;0,INDIRECT("'["&amp;Index!$A$1&amp;"]Werte und Ergebnisse 5a'!D"&amp;ROW($R$60)-38,TRUE),"")</f>
        <v>#REF!</v>
      </c>
      <c r="AQ60" t="e" cm="1">
        <f t="array" aca="1" ref="AQ60" ca="1">IF(INDIRECT("'["&amp;Index!$A$1&amp;"]Werte und Ergebnisse 5a'!E"&amp;ROW($R$60)-38,TRUE)&gt;0,INDIRECT("'["&amp;Index!$A$1&amp;"]Werte und Ergebnisse 5a'!E"&amp;ROW($R$60)-38,TRUE),"")</f>
        <v>#REF!</v>
      </c>
      <c r="BM60" t="str">
        <f t="shared" ca="1" si="1"/>
        <v/>
      </c>
    </row>
    <row r="61" spans="1:65" x14ac:dyDescent="0.25">
      <c r="A61" t="e" cm="1">
        <f t="array" aca="1" ref="A61" ca="1">INDIRECT("'["&amp;Index!$A$1&amp;"]Übersicht Messungen'!E6",TRUE)</f>
        <v>#REF!</v>
      </c>
      <c r="B61" t="e">
        <f ca="1">IF(Index!$D$3="v0",10007,"")</f>
        <v>#N/A</v>
      </c>
      <c r="C61" t="e">
        <f ca="1">VLOOKUP(Facts!$B61,Aux_Table!$W$1:$X$60,2,FALSE)</f>
        <v>#N/A</v>
      </c>
      <c r="D61" t="e">
        <f>NA()</f>
        <v>#N/A</v>
      </c>
      <c r="E61" t="e" cm="1">
        <f t="array" aca="1" ref="E61" ca="1">INDIRECT("'["&amp;Index!$A$1&amp;"]Übersicht Messungen'!C6",TRUE)</f>
        <v>#REF!</v>
      </c>
      <c r="F61" t="e" cm="1">
        <f t="array" aca="1" ref="F61" ca="1">INDIRECT("'["&amp;Index!$A$1&amp;"]Übersicht Messungen'!B6",TRUE)</f>
        <v>#REF!</v>
      </c>
      <c r="G61" t="e" cm="1">
        <f t="array" aca="1" ref="G61" ca="1">INDIRECT("'["&amp;Index!$A$1&amp;"]Übersicht Messungen'!B6",TRUE)</f>
        <v>#REF!</v>
      </c>
      <c r="H61" t="e">
        <f t="shared" ca="1" si="0"/>
        <v>#REF!</v>
      </c>
      <c r="I61" s="15" t="e" cm="1">
        <f t="array" aca="1" ref="I61" ca="1">INDIRECT("'["&amp;Index!$A$1&amp;"]Übersicht Messungen'!F6",TRUE)-730</f>
        <v>#REF!</v>
      </c>
      <c r="K61" t="str">
        <f>Index!$A$1</f>
        <v>Extem B-1541-6  CA.xlsx</v>
      </c>
      <c r="N61" t="s">
        <v>74</v>
      </c>
      <c r="O61" t="e" cm="1">
        <f t="array" aca="1" ref="O61" ca="1">IF(ISBLANK(INDIRECT("'["&amp;Index!$A$1&amp;"]Werte und Ergebnisse 5a'!B"&amp;ROW($R$61)-38,TRUE)),"",INDIRECT("'["&amp;Index!$A$1&amp;"]Werte und Ergebnisse 5a'!B"&amp;ROW($R$61)-38,TRUE))</f>
        <v>#REF!</v>
      </c>
      <c r="R61">
        <v>20</v>
      </c>
      <c r="X61" t="e" cm="1">
        <f t="array" aca="1" ref="X61" ca="1">INDIRECT("'["&amp;Index!$A$1&amp;"]Werte und Ergebnisse 5a'!g66",TRUE)</f>
        <v>#REF!</v>
      </c>
      <c r="Z61" t="s">
        <v>86</v>
      </c>
      <c r="AG61" t="e" cm="1">
        <f t="array" aca="1" ref="AG61" ca="1">IF(INDIRECT("'["&amp;Index!$A$1&amp;"]Werte und Ergebnisse 5a'!C"&amp;ROW($R$61)-38,TRUE)&gt;0,INDIRECT("'["&amp;Index!$A$1&amp;"]Werte und Ergebnisse 5a'!C"&amp;ROW($R$61)-38,TRUE),"")</f>
        <v>#REF!</v>
      </c>
      <c r="AK61" t="e" cm="1">
        <f t="array" aca="1" ref="AK61" ca="1">IF(INDIRECT("'["&amp;Index!$A$1&amp;"]Werte und Ergebnisse 5a'!F"&amp;ROW($R$61)-38,TRUE)&gt;0,INDIRECT("'["&amp;Index!$A$1&amp;"]Werte und Ergebnisse 5a'!F"&amp;ROW($R$61)-38,TRUE),"")</f>
        <v>#REF!</v>
      </c>
      <c r="AN61" t="e" cm="1">
        <f t="array" aca="1" ref="AN61" ca="1">IF(INDIRECT("'["&amp;Index!$A$1&amp;"]Werte und Ergebnisse 5a'!D"&amp;ROW($R$61)-38,TRUE)&gt;0,INDIRECT("'["&amp;Index!$A$1&amp;"]Werte und Ergebnisse 5a'!D"&amp;ROW($R$61)-38,TRUE),"")</f>
        <v>#REF!</v>
      </c>
      <c r="AQ61" t="e" cm="1">
        <f t="array" aca="1" ref="AQ61" ca="1">IF(INDIRECT("'["&amp;Index!$A$1&amp;"]Werte und Ergebnisse 5a'!E"&amp;ROW($R$61)-38,TRUE)&gt;0,INDIRECT("'["&amp;Index!$A$1&amp;"]Werte und Ergebnisse 5a'!E"&amp;ROW($R$61)-38,TRUE),"")</f>
        <v>#REF!</v>
      </c>
      <c r="BM61" t="str">
        <f t="shared" ca="1" si="1"/>
        <v/>
      </c>
    </row>
    <row r="62" spans="1:65" x14ac:dyDescent="0.25">
      <c r="A62" t="e" cm="1">
        <f t="array" aca="1" ref="A62" ca="1">INDIRECT("'["&amp;Index!$A$1&amp;"]Übersicht Messungen'!E6",TRUE)</f>
        <v>#REF!</v>
      </c>
      <c r="B62" t="e">
        <f ca="1">IF(Index!$D$3="v0",10008,"")</f>
        <v>#N/A</v>
      </c>
      <c r="C62" t="e">
        <f ca="1">VLOOKUP(Facts!$B62,Aux_Table!$W$1:$X$60,2,FALSE)</f>
        <v>#N/A</v>
      </c>
      <c r="D62" t="e">
        <f>NA()</f>
        <v>#N/A</v>
      </c>
      <c r="E62" t="e" cm="1">
        <f t="array" aca="1" ref="E62" ca="1">INDIRECT("'["&amp;Index!$A$1&amp;"]Übersicht Messungen'!C6",TRUE)</f>
        <v>#REF!</v>
      </c>
      <c r="F62" t="e" cm="1">
        <f t="array" aca="1" ref="F62" ca="1">INDIRECT("'["&amp;Index!$A$1&amp;"]Übersicht Messungen'!B6",TRUE)</f>
        <v>#REF!</v>
      </c>
      <c r="G62" t="e" cm="1">
        <f t="array" aca="1" ref="G62" ca="1">INDIRECT("'["&amp;Index!$A$1&amp;"]Übersicht Messungen'!B6",TRUE)</f>
        <v>#REF!</v>
      </c>
      <c r="H62" t="e">
        <f t="shared" ca="1" si="0"/>
        <v>#REF!</v>
      </c>
      <c r="I62" s="15" t="e" cm="1">
        <f t="array" aca="1" ref="I62" ca="1">INDIRECT("'["&amp;Index!$A$1&amp;"]Übersicht Messungen'!F6",TRUE)-730</f>
        <v>#REF!</v>
      </c>
      <c r="K62" t="str">
        <f>Index!$A$1</f>
        <v>Extem B-1541-6  CA.xlsx</v>
      </c>
      <c r="N62" t="s">
        <v>128</v>
      </c>
      <c r="O62" t="e" cm="1">
        <f t="array" aca="1" ref="O62" ca="1">IF(ISBLANK(INDIRECT("'["&amp;Index!$A$1&amp;"]Werte und Ergebnisse 5b'!B"&amp;ROW($R$45)-38,TRUE)),"",INDIRECT("'["&amp;Index!$A$1&amp;"]Werte und Ergebnisse 5b'!B"&amp;ROW($R$45)-38,TRUE))</f>
        <v>#REF!</v>
      </c>
      <c r="R62">
        <v>1</v>
      </c>
      <c r="X62" t="e" cm="1">
        <f t="array" aca="1" ref="X62" ca="1">INDIRECT("'["&amp;Index!$A$1&amp;"]Werte und Ergebnisse 5b'!h47",TRUE)</f>
        <v>#REF!</v>
      </c>
      <c r="Z62" t="s">
        <v>86</v>
      </c>
      <c r="AG62" t="e" cm="1">
        <f t="array" aca="1" ref="AG62" ca="1">IF(INDIRECT("'["&amp;Index!$A$1&amp;"]Werte und Ergebnisse 5b'!C"&amp;ROW($R$45)-38,TRUE)&gt;0,INDIRECT("'["&amp;Index!$A$1&amp;"]Werte und Ergebnisse 5b'!C"&amp;ROW($R$45)-38,TRUE),"")</f>
        <v>#REF!</v>
      </c>
      <c r="AK62" t="e" cm="1">
        <f t="array" aca="1" ref="AK62" ca="1">IF(INDIRECT("'["&amp;Index!$A$1&amp;"]Werte und Ergebnisse 5b'!F"&amp;ROW($R$45)-38,TRUE)&gt;0,INDIRECT("'["&amp;Index!$A$1&amp;"]Werte und Ergebnisse 5b'!F"&amp;ROW($R$45)-38,TRUE),"")</f>
        <v>#REF!</v>
      </c>
      <c r="AN62" t="e" cm="1">
        <f t="array" aca="1" ref="AN62" ca="1">IF(INDIRECT("'["&amp;Index!$A$1&amp;"]Werte und Ergebnisse 5b'!D"&amp;ROW($R$45)-38,TRUE)&gt;0,INDIRECT("'["&amp;Index!$A$1&amp;"]Werte und Ergebnisse 5b'!D"&amp;ROW($R$45)-38,TRUE),"")</f>
        <v>#REF!</v>
      </c>
      <c r="AQ62" t="e" cm="1">
        <f t="array" aca="1" ref="AQ62" ca="1">IF(INDIRECT("'["&amp;Index!$A$1&amp;"]Werte und Ergebnisse 5b'!E"&amp;ROW($R$45)-38,TRUE)&gt;0,INDIRECT("'["&amp;Index!$A$1&amp;"]Werte und Ergebnisse 5b'!E"&amp;ROW($R$45)-38,TRUE),"")</f>
        <v>#REF!</v>
      </c>
      <c r="BM62" t="str">
        <f t="shared" ca="1" si="1"/>
        <v/>
      </c>
    </row>
    <row r="63" spans="1:65" x14ac:dyDescent="0.25">
      <c r="A63" t="e" cm="1">
        <f t="array" aca="1" ref="A63" ca="1">INDIRECT("'["&amp;Index!$A$1&amp;"]Übersicht Messungen'!E6",TRUE)</f>
        <v>#REF!</v>
      </c>
      <c r="B63" t="e">
        <f ca="1">IF(Index!$D$3="v0",10008,"")</f>
        <v>#N/A</v>
      </c>
      <c r="C63" t="e">
        <f ca="1">VLOOKUP(Facts!$B63,Aux_Table!$W$1:$X$60,2,FALSE)</f>
        <v>#N/A</v>
      </c>
      <c r="D63" t="e">
        <f>NA()</f>
        <v>#N/A</v>
      </c>
      <c r="E63" t="e" cm="1">
        <f t="array" aca="1" ref="E63" ca="1">INDIRECT("'["&amp;Index!$A$1&amp;"]Übersicht Messungen'!C6",TRUE)</f>
        <v>#REF!</v>
      </c>
      <c r="F63" t="e" cm="1">
        <f t="array" aca="1" ref="F63" ca="1">INDIRECT("'["&amp;Index!$A$1&amp;"]Übersicht Messungen'!B6",TRUE)</f>
        <v>#REF!</v>
      </c>
      <c r="G63" t="e" cm="1">
        <f t="array" aca="1" ref="G63" ca="1">INDIRECT("'["&amp;Index!$A$1&amp;"]Übersicht Messungen'!B6",TRUE)</f>
        <v>#REF!</v>
      </c>
      <c r="H63" t="e">
        <f t="shared" ca="1" si="0"/>
        <v>#REF!</v>
      </c>
      <c r="I63" s="15" t="e" cm="1">
        <f t="array" aca="1" ref="I63" ca="1">INDIRECT("'["&amp;Index!$A$1&amp;"]Übersicht Messungen'!F6",TRUE)-730</f>
        <v>#REF!</v>
      </c>
      <c r="K63" t="str">
        <f>Index!$A$1</f>
        <v>Extem B-1541-6  CA.xlsx</v>
      </c>
      <c r="N63" t="s">
        <v>128</v>
      </c>
      <c r="O63" t="e" cm="1">
        <f t="array" aca="1" ref="O63" ca="1">IF(ISBLANK(INDIRECT("'["&amp;Index!$A$1&amp;"]Werte und Ergebnisse 5b'!B"&amp;ROW($R$46)-38,TRUE)),"",INDIRECT("'["&amp;Index!$A$1&amp;"]Werte und Ergebnisse 5b'!B"&amp;ROW($R$46)-38,TRUE))</f>
        <v>#REF!</v>
      </c>
      <c r="R63">
        <v>2</v>
      </c>
      <c r="X63" t="e" cm="1">
        <f t="array" aca="1" ref="X63" ca="1">INDIRECT("'["&amp;Index!$A$1&amp;"]Werte und Ergebnisse 5b'!h47",TRUE)</f>
        <v>#REF!</v>
      </c>
      <c r="Z63" t="s">
        <v>86</v>
      </c>
      <c r="AG63" t="e" cm="1">
        <f t="array" aca="1" ref="AG63" ca="1">IF(INDIRECT("'["&amp;Index!$A$1&amp;"]Werte und Ergebnisse 5b'!C"&amp;ROW($R$46)-38,TRUE)&gt;0,INDIRECT("'["&amp;Index!$A$1&amp;"]Werte und Ergebnisse 5b'!C"&amp;ROW($R$46)-38,TRUE),"")</f>
        <v>#REF!</v>
      </c>
      <c r="AK63" t="e" cm="1">
        <f t="array" aca="1" ref="AK63" ca="1">IF(INDIRECT("'["&amp;Index!$A$1&amp;"]Werte und Ergebnisse 5b'!F"&amp;ROW($R$46)-38,TRUE)&gt;0,INDIRECT("'["&amp;Index!$A$1&amp;"]Werte und Ergebnisse 5b'!F"&amp;ROW($R$46)-38,TRUE),"")</f>
        <v>#REF!</v>
      </c>
      <c r="AN63" t="e" cm="1">
        <f t="array" aca="1" ref="AN63" ca="1">IF(INDIRECT("'["&amp;Index!$A$1&amp;"]Werte und Ergebnisse 5b'!D"&amp;ROW($R$46)-38,TRUE)&gt;0,INDIRECT("'["&amp;Index!$A$1&amp;"]Werte und Ergebnisse 5b'!D"&amp;ROW($R$46)-38,TRUE),"")</f>
        <v>#REF!</v>
      </c>
      <c r="AQ63" t="e" cm="1">
        <f t="array" aca="1" ref="AQ63" ca="1">IF(INDIRECT("'["&amp;Index!$A$1&amp;"]Werte und Ergebnisse 5b'!E"&amp;ROW($R$46)-38,TRUE)&gt;0,INDIRECT("'["&amp;Index!$A$1&amp;"]Werte und Ergebnisse 5b'!E"&amp;ROW($R$46)-38,TRUE),"")</f>
        <v>#REF!</v>
      </c>
      <c r="BM63" t="str">
        <f t="shared" ca="1" si="1"/>
        <v/>
      </c>
    </row>
    <row r="64" spans="1:65" x14ac:dyDescent="0.25">
      <c r="A64" t="e" cm="1">
        <f t="array" aca="1" ref="A64" ca="1">INDIRECT("'["&amp;Index!$A$1&amp;"]Übersicht Messungen'!E6",TRUE)</f>
        <v>#REF!</v>
      </c>
      <c r="B64" t="e">
        <f ca="1">IF(Index!$D$3="v0",10008,"")</f>
        <v>#N/A</v>
      </c>
      <c r="C64" t="e">
        <f ca="1">VLOOKUP(Facts!$B64,Aux_Table!$W$1:$X$60,2,FALSE)</f>
        <v>#N/A</v>
      </c>
      <c r="D64" t="e">
        <f>NA()</f>
        <v>#N/A</v>
      </c>
      <c r="E64" t="e" cm="1">
        <f t="array" aca="1" ref="E64" ca="1">INDIRECT("'["&amp;Index!$A$1&amp;"]Übersicht Messungen'!C6",TRUE)</f>
        <v>#REF!</v>
      </c>
      <c r="F64" t="e" cm="1">
        <f t="array" aca="1" ref="F64" ca="1">INDIRECT("'["&amp;Index!$A$1&amp;"]Übersicht Messungen'!B6",TRUE)</f>
        <v>#REF!</v>
      </c>
      <c r="G64" t="e" cm="1">
        <f t="array" aca="1" ref="G64" ca="1">INDIRECT("'["&amp;Index!$A$1&amp;"]Übersicht Messungen'!B6",TRUE)</f>
        <v>#REF!</v>
      </c>
      <c r="H64" t="e">
        <f t="shared" ca="1" si="0"/>
        <v>#REF!</v>
      </c>
      <c r="I64" s="15" t="e" cm="1">
        <f t="array" aca="1" ref="I64" ca="1">INDIRECT("'["&amp;Index!$A$1&amp;"]Übersicht Messungen'!F6",TRUE)-730</f>
        <v>#REF!</v>
      </c>
      <c r="K64" t="str">
        <f>Index!$A$1</f>
        <v>Extem B-1541-6  CA.xlsx</v>
      </c>
      <c r="N64" t="s">
        <v>128</v>
      </c>
      <c r="O64" t="e" cm="1">
        <f t="array" aca="1" ref="O64" ca="1">IF(ISBLANK(INDIRECT("'["&amp;Index!$A$1&amp;"]Werte und Ergebnisse 5b'!B"&amp;ROW($R$47)-38,TRUE)),"",INDIRECT("'["&amp;Index!$A$1&amp;"]Werte und Ergebnisse 5b'!B"&amp;ROW($R$47)-38,TRUE))</f>
        <v>#REF!</v>
      </c>
      <c r="R64">
        <v>3</v>
      </c>
      <c r="X64" t="e" cm="1">
        <f t="array" aca="1" ref="X64" ca="1">INDIRECT("'["&amp;Index!$A$1&amp;"]Werte und Ergebnisse 5b'!h47",TRUE)</f>
        <v>#REF!</v>
      </c>
      <c r="Z64" t="s">
        <v>86</v>
      </c>
      <c r="AG64" t="e" cm="1">
        <f t="array" aca="1" ref="AG64" ca="1">IF(INDIRECT("'["&amp;Index!$A$1&amp;"]Werte und Ergebnisse 5b'!C"&amp;ROW($R$47)-38,TRUE)&gt;0,INDIRECT("'["&amp;Index!$A$1&amp;"]Werte und Ergebnisse 5b'!C"&amp;ROW($R$47)-38,TRUE),"")</f>
        <v>#REF!</v>
      </c>
      <c r="AK64" t="e" cm="1">
        <f t="array" aca="1" ref="AK64" ca="1">IF(INDIRECT("'["&amp;Index!$A$1&amp;"]Werte und Ergebnisse 5b'!F"&amp;ROW($R$47)-38,TRUE)&gt;0,INDIRECT("'["&amp;Index!$A$1&amp;"]Werte und Ergebnisse 5b'!F"&amp;ROW($R$47)-38,TRUE),"")</f>
        <v>#REF!</v>
      </c>
      <c r="AN64" t="e" cm="1">
        <f t="array" aca="1" ref="AN64" ca="1">IF(INDIRECT("'["&amp;Index!$A$1&amp;"]Werte und Ergebnisse 5b'!D"&amp;ROW($R$47)-38,TRUE)&gt;0,INDIRECT("'["&amp;Index!$A$1&amp;"]Werte und Ergebnisse 5b'!D"&amp;ROW($R$47)-38,TRUE),"")</f>
        <v>#REF!</v>
      </c>
      <c r="AQ64" t="e" cm="1">
        <f t="array" aca="1" ref="AQ64" ca="1">IF(INDIRECT("'["&amp;Index!$A$1&amp;"]Werte und Ergebnisse 5b'!E"&amp;ROW($R$47)-38,TRUE)&gt;0,INDIRECT("'["&amp;Index!$A$1&amp;"]Werte und Ergebnisse 5b'!E"&amp;ROW($R$47)-38,TRUE),"")</f>
        <v>#REF!</v>
      </c>
      <c r="BM64" t="str">
        <f t="shared" ca="1" si="1"/>
        <v/>
      </c>
    </row>
    <row r="65" spans="1:65" x14ac:dyDescent="0.25">
      <c r="A65" t="e" cm="1">
        <f t="array" aca="1" ref="A65" ca="1">INDIRECT("'["&amp;Index!$A$1&amp;"]Übersicht Messungen'!E6",TRUE)</f>
        <v>#REF!</v>
      </c>
      <c r="B65" t="e">
        <f ca="1">IF(Index!$D$3="v0",10008,"")</f>
        <v>#N/A</v>
      </c>
      <c r="C65" t="e">
        <f ca="1">VLOOKUP(Facts!$B65,Aux_Table!$W$1:$X$60,2,FALSE)</f>
        <v>#N/A</v>
      </c>
      <c r="D65" t="e">
        <f>NA()</f>
        <v>#N/A</v>
      </c>
      <c r="E65" t="e" cm="1">
        <f t="array" aca="1" ref="E65" ca="1">INDIRECT("'["&amp;Index!$A$1&amp;"]Übersicht Messungen'!C6",TRUE)</f>
        <v>#REF!</v>
      </c>
      <c r="F65" t="e" cm="1">
        <f t="array" aca="1" ref="F65" ca="1">INDIRECT("'["&amp;Index!$A$1&amp;"]Übersicht Messungen'!B6",TRUE)</f>
        <v>#REF!</v>
      </c>
      <c r="G65" t="e" cm="1">
        <f t="array" aca="1" ref="G65" ca="1">INDIRECT("'["&amp;Index!$A$1&amp;"]Übersicht Messungen'!B6",TRUE)</f>
        <v>#REF!</v>
      </c>
      <c r="H65" t="e">
        <f t="shared" ca="1" si="0"/>
        <v>#REF!</v>
      </c>
      <c r="I65" s="15" t="e" cm="1">
        <f t="array" aca="1" ref="I65" ca="1">INDIRECT("'["&amp;Index!$A$1&amp;"]Übersicht Messungen'!F6",TRUE)-730</f>
        <v>#REF!</v>
      </c>
      <c r="K65" t="str">
        <f>Index!$A$1</f>
        <v>Extem B-1541-6  CA.xlsx</v>
      </c>
      <c r="N65" t="s">
        <v>128</v>
      </c>
      <c r="O65" t="e" cm="1">
        <f t="array" aca="1" ref="O65" ca="1">IF(ISBLANK(INDIRECT("'["&amp;Index!$A$1&amp;"]Werte und Ergebnisse 5b'!B"&amp;ROW($R$48)-38,TRUE)),"",INDIRECT("'["&amp;Index!$A$1&amp;"]Werte und Ergebnisse 5b'!B"&amp;ROW($R$48)-38,TRUE))</f>
        <v>#REF!</v>
      </c>
      <c r="R65">
        <v>4</v>
      </c>
      <c r="X65" t="e" cm="1">
        <f t="array" aca="1" ref="X65" ca="1">INDIRECT("'["&amp;Index!$A$1&amp;"]Werte und Ergebnisse 5b'!h47",TRUE)</f>
        <v>#REF!</v>
      </c>
      <c r="Z65" t="s">
        <v>86</v>
      </c>
      <c r="AG65" t="e" cm="1">
        <f t="array" aca="1" ref="AG65" ca="1">IF(INDIRECT("'["&amp;Index!$A$1&amp;"]Werte und Ergebnisse 5b'!C"&amp;ROW($R$48)-38,TRUE)&gt;0,INDIRECT("'["&amp;Index!$A$1&amp;"]Werte und Ergebnisse 5b'!C"&amp;ROW($R$48)-38,TRUE),"")</f>
        <v>#REF!</v>
      </c>
      <c r="AK65" t="e" cm="1">
        <f t="array" aca="1" ref="AK65" ca="1">IF(INDIRECT("'["&amp;Index!$A$1&amp;"]Werte und Ergebnisse 5b'!F"&amp;ROW($R$48)-38,TRUE)&gt;0,INDIRECT("'["&amp;Index!$A$1&amp;"]Werte und Ergebnisse 5b'!F"&amp;ROW($R$48)-38,TRUE),"")</f>
        <v>#REF!</v>
      </c>
      <c r="AN65" t="e" cm="1">
        <f t="array" aca="1" ref="AN65" ca="1">IF(INDIRECT("'["&amp;Index!$A$1&amp;"]Werte und Ergebnisse 5b'!D"&amp;ROW($R$48)-38,TRUE)&gt;0,INDIRECT("'["&amp;Index!$A$1&amp;"]Werte und Ergebnisse 5b'!D"&amp;ROW($R$48)-38,TRUE),"")</f>
        <v>#REF!</v>
      </c>
      <c r="AQ65" t="e" cm="1">
        <f t="array" aca="1" ref="AQ65" ca="1">IF(INDIRECT("'["&amp;Index!$A$1&amp;"]Werte und Ergebnisse 5b'!E"&amp;ROW($R$48)-38,TRUE)&gt;0,INDIRECT("'["&amp;Index!$A$1&amp;"]Werte und Ergebnisse 5b'!E"&amp;ROW($R$48)-38,TRUE),"")</f>
        <v>#REF!</v>
      </c>
      <c r="BM65" t="str">
        <f t="shared" ca="1" si="1"/>
        <v/>
      </c>
    </row>
    <row r="66" spans="1:65" x14ac:dyDescent="0.25">
      <c r="A66" t="e" cm="1">
        <f t="array" aca="1" ref="A66" ca="1">INDIRECT("'["&amp;Index!$A$1&amp;"]Übersicht Messungen'!E6",TRUE)</f>
        <v>#REF!</v>
      </c>
      <c r="B66" t="e">
        <f ca="1">IF(Index!$D$3="v0",10008,"")</f>
        <v>#N/A</v>
      </c>
      <c r="C66" t="e">
        <f ca="1">VLOOKUP(Facts!$B66,Aux_Table!$W$1:$X$60,2,FALSE)</f>
        <v>#N/A</v>
      </c>
      <c r="D66" t="e">
        <f>NA()</f>
        <v>#N/A</v>
      </c>
      <c r="E66" t="e" cm="1">
        <f t="array" aca="1" ref="E66" ca="1">INDIRECT("'["&amp;Index!$A$1&amp;"]Übersicht Messungen'!C6",TRUE)</f>
        <v>#REF!</v>
      </c>
      <c r="F66" t="e" cm="1">
        <f t="array" aca="1" ref="F66" ca="1">INDIRECT("'["&amp;Index!$A$1&amp;"]Übersicht Messungen'!B6",TRUE)</f>
        <v>#REF!</v>
      </c>
      <c r="G66" t="e" cm="1">
        <f t="array" aca="1" ref="G66" ca="1">INDIRECT("'["&amp;Index!$A$1&amp;"]Übersicht Messungen'!B6",TRUE)</f>
        <v>#REF!</v>
      </c>
      <c r="H66" t="e">
        <f t="shared" ca="1" si="0"/>
        <v>#REF!</v>
      </c>
      <c r="I66" s="15" t="e" cm="1">
        <f t="array" aca="1" ref="I66" ca="1">INDIRECT("'["&amp;Index!$A$1&amp;"]Übersicht Messungen'!F6",TRUE)-730</f>
        <v>#REF!</v>
      </c>
      <c r="K66" t="str">
        <f>Index!$A$1</f>
        <v>Extem B-1541-6  CA.xlsx</v>
      </c>
      <c r="N66" t="s">
        <v>128</v>
      </c>
      <c r="O66" t="e" cm="1">
        <f t="array" aca="1" ref="O66" ca="1">IF(ISBLANK(INDIRECT("'["&amp;Index!$A$1&amp;"]Werte und Ergebnisse 5b'!B"&amp;ROW($R$49)-38,TRUE)),"",INDIRECT("'["&amp;Index!$A$1&amp;"]Werte und Ergebnisse 5b'!B"&amp;ROW($R$49)-38,TRUE))</f>
        <v>#REF!</v>
      </c>
      <c r="R66">
        <v>5</v>
      </c>
      <c r="X66" t="e" cm="1">
        <f t="array" aca="1" ref="X66" ca="1">INDIRECT("'["&amp;Index!$A$1&amp;"]Werte und Ergebnisse 5b'!h47",TRUE)</f>
        <v>#REF!</v>
      </c>
      <c r="Z66" t="s">
        <v>86</v>
      </c>
      <c r="AG66" t="e" cm="1">
        <f t="array" aca="1" ref="AG66" ca="1">IF(INDIRECT("'["&amp;Index!$A$1&amp;"]Werte und Ergebnisse 5b'!C"&amp;ROW($R$49)-38,TRUE)&gt;0,INDIRECT("'["&amp;Index!$A$1&amp;"]Werte und Ergebnisse 5b'!C"&amp;ROW($R$49)-38,TRUE),"")</f>
        <v>#REF!</v>
      </c>
      <c r="AK66" t="e" cm="1">
        <f t="array" aca="1" ref="AK66" ca="1">IF(INDIRECT("'["&amp;Index!$A$1&amp;"]Werte und Ergebnisse 5b'!F"&amp;ROW($R$49)-38,TRUE)&gt;0,INDIRECT("'["&amp;Index!$A$1&amp;"]Werte und Ergebnisse 5b'!F"&amp;ROW($R$49)-38,TRUE),"")</f>
        <v>#REF!</v>
      </c>
      <c r="AN66" t="e" cm="1">
        <f t="array" aca="1" ref="AN66" ca="1">IF(INDIRECT("'["&amp;Index!$A$1&amp;"]Werte und Ergebnisse 5b'!D"&amp;ROW($R$49)-38,TRUE)&gt;0,INDIRECT("'["&amp;Index!$A$1&amp;"]Werte und Ergebnisse 5b'!D"&amp;ROW($R$49)-38,TRUE),"")</f>
        <v>#REF!</v>
      </c>
      <c r="AQ66" t="e" cm="1">
        <f t="array" aca="1" ref="AQ66" ca="1">IF(INDIRECT("'["&amp;Index!$A$1&amp;"]Werte und Ergebnisse 5b'!E"&amp;ROW($R$49)-38,TRUE)&gt;0,INDIRECT("'["&amp;Index!$A$1&amp;"]Werte und Ergebnisse 5b'!E"&amp;ROW($R$49)-38,TRUE),"")</f>
        <v>#REF!</v>
      </c>
      <c r="BM66" t="str">
        <f t="shared" ca="1" si="1"/>
        <v/>
      </c>
    </row>
    <row r="67" spans="1:65" x14ac:dyDescent="0.25">
      <c r="A67" t="e" cm="1">
        <f t="array" aca="1" ref="A67" ca="1">INDIRECT("'["&amp;Index!$A$1&amp;"]Übersicht Messungen'!E6",TRUE)</f>
        <v>#REF!</v>
      </c>
      <c r="B67" t="e">
        <f ca="1">IF(Index!$D$3="v0",10008,"")</f>
        <v>#N/A</v>
      </c>
      <c r="C67" t="e">
        <f ca="1">VLOOKUP(Facts!$B67,Aux_Table!$W$1:$X$60,2,FALSE)</f>
        <v>#N/A</v>
      </c>
      <c r="D67" t="e">
        <f>NA()</f>
        <v>#N/A</v>
      </c>
      <c r="E67" t="e" cm="1">
        <f t="array" aca="1" ref="E67" ca="1">INDIRECT("'["&amp;Index!$A$1&amp;"]Übersicht Messungen'!C6",TRUE)</f>
        <v>#REF!</v>
      </c>
      <c r="F67" t="e" cm="1">
        <f t="array" aca="1" ref="F67" ca="1">INDIRECT("'["&amp;Index!$A$1&amp;"]Übersicht Messungen'!B6",TRUE)</f>
        <v>#REF!</v>
      </c>
      <c r="G67" t="e" cm="1">
        <f t="array" aca="1" ref="G67" ca="1">INDIRECT("'["&amp;Index!$A$1&amp;"]Übersicht Messungen'!B6",TRUE)</f>
        <v>#REF!</v>
      </c>
      <c r="H67" t="e">
        <f t="shared" ref="H67:H80" ca="1" si="2">X67=A67</f>
        <v>#REF!</v>
      </c>
      <c r="I67" s="15" t="e" cm="1">
        <f t="array" aca="1" ref="I67" ca="1">INDIRECT("'["&amp;Index!$A$1&amp;"]Übersicht Messungen'!F6",TRUE)-730</f>
        <v>#REF!</v>
      </c>
      <c r="K67" t="str">
        <f>Index!$A$1</f>
        <v>Extem B-1541-6  CA.xlsx</v>
      </c>
      <c r="N67" t="s">
        <v>128</v>
      </c>
      <c r="O67" t="e" cm="1">
        <f t="array" aca="1" ref="O67" ca="1">IF(ISBLANK(INDIRECT("'["&amp;Index!$A$1&amp;"]Werte und Ergebnisse 5b'!B"&amp;ROW($R$50)-38,TRUE)),"",INDIRECT("'["&amp;Index!$A$1&amp;"]Werte und Ergebnisse 5b'!B"&amp;ROW($R$50)-38,TRUE))</f>
        <v>#REF!</v>
      </c>
      <c r="R67">
        <v>6</v>
      </c>
      <c r="X67" t="e" cm="1">
        <f t="array" aca="1" ref="X67" ca="1">INDIRECT("'["&amp;Index!$A$1&amp;"]Werte und Ergebnisse 5b'!h47",TRUE)</f>
        <v>#REF!</v>
      </c>
      <c r="Z67" t="s">
        <v>86</v>
      </c>
      <c r="AG67" t="e" cm="1">
        <f t="array" aca="1" ref="AG67" ca="1">IF(INDIRECT("'["&amp;Index!$A$1&amp;"]Werte und Ergebnisse 5b'!C"&amp;ROW($R$50)-38,TRUE)&gt;0,INDIRECT("'["&amp;Index!$A$1&amp;"]Werte und Ergebnisse 5b'!C"&amp;ROW($R$50)-38,TRUE),"")</f>
        <v>#REF!</v>
      </c>
      <c r="AK67" t="e" cm="1">
        <f t="array" aca="1" ref="AK67" ca="1">IF(INDIRECT("'["&amp;Index!$A$1&amp;"]Werte und Ergebnisse 5b'!F"&amp;ROW($R$50)-38,TRUE)&gt;0,INDIRECT("'["&amp;Index!$A$1&amp;"]Werte und Ergebnisse 5b'!F"&amp;ROW($R$50)-38,TRUE),"")</f>
        <v>#REF!</v>
      </c>
      <c r="AN67" t="e" cm="1">
        <f t="array" aca="1" ref="AN67" ca="1">IF(INDIRECT("'["&amp;Index!$A$1&amp;"]Werte und Ergebnisse 5b'!D"&amp;ROW($R$50)-38,TRUE)&gt;0,INDIRECT("'["&amp;Index!$A$1&amp;"]Werte und Ergebnisse 5b'!D"&amp;ROW($R$50)-38,TRUE),"")</f>
        <v>#REF!</v>
      </c>
      <c r="AQ67" t="e" cm="1">
        <f t="array" aca="1" ref="AQ67" ca="1">IF(INDIRECT("'["&amp;Index!$A$1&amp;"]Werte und Ergebnisse 5b'!E"&amp;ROW($R$50)-38,TRUE)&gt;0,INDIRECT("'["&amp;Index!$A$1&amp;"]Werte und Ergebnisse 5b'!E"&amp;ROW($R$50)-38,TRUE),"")</f>
        <v>#REF!</v>
      </c>
      <c r="BM67" t="str">
        <f t="shared" ref="BM67:BM130" ca="1" si="3">IFERROR(IF(OR(ISERROR(B67),NOT(ISNUMBER(AG67)),AG67=0),"",B67&amp;"/"&amp;X67&amp;"/"&amp;N67&amp;"/"&amp;O67&amp;"/"&amp;R67),"")</f>
        <v/>
      </c>
    </row>
    <row r="68" spans="1:65" x14ac:dyDescent="0.25">
      <c r="A68" t="e" cm="1">
        <f t="array" aca="1" ref="A68" ca="1">INDIRECT("'["&amp;Index!$A$1&amp;"]Übersicht Messungen'!E6",TRUE)</f>
        <v>#REF!</v>
      </c>
      <c r="B68" t="e">
        <f ca="1">IF(Index!$D$3="v0",10008,"")</f>
        <v>#N/A</v>
      </c>
      <c r="C68" t="e">
        <f ca="1">VLOOKUP(Facts!$B68,Aux_Table!$W$1:$X$60,2,FALSE)</f>
        <v>#N/A</v>
      </c>
      <c r="D68" t="e">
        <f>NA()</f>
        <v>#N/A</v>
      </c>
      <c r="E68" t="e" cm="1">
        <f t="array" aca="1" ref="E68" ca="1">INDIRECT("'["&amp;Index!$A$1&amp;"]Übersicht Messungen'!C6",TRUE)</f>
        <v>#REF!</v>
      </c>
      <c r="F68" t="e" cm="1">
        <f t="array" aca="1" ref="F68" ca="1">INDIRECT("'["&amp;Index!$A$1&amp;"]Übersicht Messungen'!B6",TRUE)</f>
        <v>#REF!</v>
      </c>
      <c r="G68" t="e" cm="1">
        <f t="array" aca="1" ref="G68" ca="1">INDIRECT("'["&amp;Index!$A$1&amp;"]Übersicht Messungen'!B6",TRUE)</f>
        <v>#REF!</v>
      </c>
      <c r="H68" t="e">
        <f t="shared" ca="1" si="2"/>
        <v>#REF!</v>
      </c>
      <c r="I68" s="15" t="e" cm="1">
        <f t="array" aca="1" ref="I68" ca="1">INDIRECT("'["&amp;Index!$A$1&amp;"]Übersicht Messungen'!F6",TRUE)-730</f>
        <v>#REF!</v>
      </c>
      <c r="K68" t="str">
        <f>Index!$A$1</f>
        <v>Extem B-1541-6  CA.xlsx</v>
      </c>
      <c r="N68" t="s">
        <v>128</v>
      </c>
      <c r="O68" t="e" cm="1">
        <f t="array" aca="1" ref="O68" ca="1">IF(ISBLANK(INDIRECT("'["&amp;Index!$A$1&amp;"]Werte und Ergebnisse 5b'!B"&amp;ROW($R$51)-38,TRUE)),"",INDIRECT("'["&amp;Index!$A$1&amp;"]Werte und Ergebnisse 5b'!B"&amp;ROW($R$51)-38,TRUE))</f>
        <v>#REF!</v>
      </c>
      <c r="R68">
        <v>7</v>
      </c>
      <c r="X68" t="e" cm="1">
        <f t="array" aca="1" ref="X68" ca="1">INDIRECT("'["&amp;Index!$A$1&amp;"]Werte und Ergebnisse 5b'!h47",TRUE)</f>
        <v>#REF!</v>
      </c>
      <c r="Z68" t="s">
        <v>86</v>
      </c>
      <c r="AG68" t="e" cm="1">
        <f t="array" aca="1" ref="AG68" ca="1">IF(INDIRECT("'["&amp;Index!$A$1&amp;"]Werte und Ergebnisse 5b'!C"&amp;ROW($R$51)-38,TRUE)&gt;0,INDIRECT("'["&amp;Index!$A$1&amp;"]Werte und Ergebnisse 5b'!C"&amp;ROW($R$51)-38,TRUE),"")</f>
        <v>#REF!</v>
      </c>
      <c r="AK68" t="e" cm="1">
        <f t="array" aca="1" ref="AK68" ca="1">IF(INDIRECT("'["&amp;Index!$A$1&amp;"]Werte und Ergebnisse 5b'!F"&amp;ROW($R$51)-38,TRUE)&gt;0,INDIRECT("'["&amp;Index!$A$1&amp;"]Werte und Ergebnisse 5b'!F"&amp;ROW($R$51)-38,TRUE),"")</f>
        <v>#REF!</v>
      </c>
      <c r="AN68" t="e" cm="1">
        <f t="array" aca="1" ref="AN68" ca="1">IF(INDIRECT("'["&amp;Index!$A$1&amp;"]Werte und Ergebnisse 5b'!D"&amp;ROW($R$51)-38,TRUE)&gt;0,INDIRECT("'["&amp;Index!$A$1&amp;"]Werte und Ergebnisse 5b'!D"&amp;ROW($R$51)-38,TRUE),"")</f>
        <v>#REF!</v>
      </c>
      <c r="AQ68" t="e" cm="1">
        <f t="array" aca="1" ref="AQ68" ca="1">IF(INDIRECT("'["&amp;Index!$A$1&amp;"]Werte und Ergebnisse 5b'!E"&amp;ROW($R$51)-38,TRUE)&gt;0,INDIRECT("'["&amp;Index!$A$1&amp;"]Werte und Ergebnisse 5b'!E"&amp;ROW($R$51)-38,TRUE),"")</f>
        <v>#REF!</v>
      </c>
      <c r="BM68" t="str">
        <f t="shared" ca="1" si="3"/>
        <v/>
      </c>
    </row>
    <row r="69" spans="1:65" x14ac:dyDescent="0.25">
      <c r="A69" t="e" cm="1">
        <f t="array" aca="1" ref="A69" ca="1">INDIRECT("'["&amp;Index!$A$1&amp;"]Übersicht Messungen'!E6",TRUE)</f>
        <v>#REF!</v>
      </c>
      <c r="B69" t="e">
        <f ca="1">IF(Index!$D$3="v0",10008,"")</f>
        <v>#N/A</v>
      </c>
      <c r="C69" t="e">
        <f ca="1">VLOOKUP(Facts!$B69,Aux_Table!$W$1:$X$60,2,FALSE)</f>
        <v>#N/A</v>
      </c>
      <c r="D69" t="e">
        <f>NA()</f>
        <v>#N/A</v>
      </c>
      <c r="E69" t="e" cm="1">
        <f t="array" aca="1" ref="E69" ca="1">INDIRECT("'["&amp;Index!$A$1&amp;"]Übersicht Messungen'!C6",TRUE)</f>
        <v>#REF!</v>
      </c>
      <c r="F69" t="e" cm="1">
        <f t="array" aca="1" ref="F69" ca="1">INDIRECT("'["&amp;Index!$A$1&amp;"]Übersicht Messungen'!B6",TRUE)</f>
        <v>#REF!</v>
      </c>
      <c r="G69" t="e" cm="1">
        <f t="array" aca="1" ref="G69" ca="1">INDIRECT("'["&amp;Index!$A$1&amp;"]Übersicht Messungen'!B6",TRUE)</f>
        <v>#REF!</v>
      </c>
      <c r="H69" t="e">
        <f t="shared" ca="1" si="2"/>
        <v>#REF!</v>
      </c>
      <c r="I69" s="15" t="e" cm="1">
        <f t="array" aca="1" ref="I69" ca="1">INDIRECT("'["&amp;Index!$A$1&amp;"]Übersicht Messungen'!F6",TRUE)-730</f>
        <v>#REF!</v>
      </c>
      <c r="K69" t="str">
        <f>Index!$A$1</f>
        <v>Extem B-1541-6  CA.xlsx</v>
      </c>
      <c r="N69" t="s">
        <v>128</v>
      </c>
      <c r="O69" t="e" cm="1">
        <f t="array" aca="1" ref="O69" ca="1">IF(ISBLANK(INDIRECT("'["&amp;Index!$A$1&amp;"]Werte und Ergebnisse 5b'!B"&amp;ROW($R$52)-38,TRUE)),"",INDIRECT("'["&amp;Index!$A$1&amp;"]Werte und Ergebnisse 5b'!B"&amp;ROW($R$52)-38,TRUE))</f>
        <v>#REF!</v>
      </c>
      <c r="R69">
        <v>8</v>
      </c>
      <c r="X69" t="e" cm="1">
        <f t="array" aca="1" ref="X69" ca="1">INDIRECT("'["&amp;Index!$A$1&amp;"]Werte und Ergebnisse 5b'!h47",TRUE)</f>
        <v>#REF!</v>
      </c>
      <c r="Z69" t="s">
        <v>86</v>
      </c>
      <c r="AG69" t="e" cm="1">
        <f t="array" aca="1" ref="AG69" ca="1">IF(INDIRECT("'["&amp;Index!$A$1&amp;"]Werte und Ergebnisse 5b'!C"&amp;ROW($R$52)-38,TRUE)&gt;0,INDIRECT("'["&amp;Index!$A$1&amp;"]Werte und Ergebnisse 5b'!C"&amp;ROW($R$52)-38,TRUE),"")</f>
        <v>#REF!</v>
      </c>
      <c r="AK69" t="e" cm="1">
        <f t="array" aca="1" ref="AK69" ca="1">IF(INDIRECT("'["&amp;Index!$A$1&amp;"]Werte und Ergebnisse 5b'!F"&amp;ROW($R$52)-38,TRUE)&gt;0,INDIRECT("'["&amp;Index!$A$1&amp;"]Werte und Ergebnisse 5b'!F"&amp;ROW($R$52)-38,TRUE),"")</f>
        <v>#REF!</v>
      </c>
      <c r="AN69" t="e" cm="1">
        <f t="array" aca="1" ref="AN69" ca="1">IF(INDIRECT("'["&amp;Index!$A$1&amp;"]Werte und Ergebnisse 5b'!D"&amp;ROW($R$52)-38,TRUE)&gt;0,INDIRECT("'["&amp;Index!$A$1&amp;"]Werte und Ergebnisse 5b'!D"&amp;ROW($R$52)-38,TRUE),"")</f>
        <v>#REF!</v>
      </c>
      <c r="AQ69" t="e" cm="1">
        <f t="array" aca="1" ref="AQ69" ca="1">IF(INDIRECT("'["&amp;Index!$A$1&amp;"]Werte und Ergebnisse 5b'!E"&amp;ROW($R$52)-38,TRUE)&gt;0,INDIRECT("'["&amp;Index!$A$1&amp;"]Werte und Ergebnisse 5b'!E"&amp;ROW($R$52)-38,TRUE),"")</f>
        <v>#REF!</v>
      </c>
      <c r="BM69" t="str">
        <f t="shared" ca="1" si="3"/>
        <v/>
      </c>
    </row>
    <row r="70" spans="1:65" x14ac:dyDescent="0.25">
      <c r="A70" t="e" cm="1">
        <f t="array" aca="1" ref="A70" ca="1">INDIRECT("'["&amp;Index!$A$1&amp;"]Übersicht Messungen'!E6",TRUE)</f>
        <v>#REF!</v>
      </c>
      <c r="B70" t="e">
        <f ca="1">IF(Index!$D$3="v0",10008,"")</f>
        <v>#N/A</v>
      </c>
      <c r="C70" t="e">
        <f ca="1">VLOOKUP(Facts!$B70,Aux_Table!$W$1:$X$60,2,FALSE)</f>
        <v>#N/A</v>
      </c>
      <c r="D70" t="e">
        <f>NA()</f>
        <v>#N/A</v>
      </c>
      <c r="E70" t="e" cm="1">
        <f t="array" aca="1" ref="E70" ca="1">INDIRECT("'["&amp;Index!$A$1&amp;"]Übersicht Messungen'!C6",TRUE)</f>
        <v>#REF!</v>
      </c>
      <c r="F70" t="e" cm="1">
        <f t="array" aca="1" ref="F70" ca="1">INDIRECT("'["&amp;Index!$A$1&amp;"]Übersicht Messungen'!B6",TRUE)</f>
        <v>#REF!</v>
      </c>
      <c r="G70" t="e" cm="1">
        <f t="array" aca="1" ref="G70" ca="1">INDIRECT("'["&amp;Index!$A$1&amp;"]Übersicht Messungen'!B6",TRUE)</f>
        <v>#REF!</v>
      </c>
      <c r="H70" t="e">
        <f t="shared" ca="1" si="2"/>
        <v>#REF!</v>
      </c>
      <c r="I70" s="15" t="e" cm="1">
        <f t="array" aca="1" ref="I70" ca="1">INDIRECT("'["&amp;Index!$A$1&amp;"]Übersicht Messungen'!F6",TRUE)-730</f>
        <v>#REF!</v>
      </c>
      <c r="K70" t="str">
        <f>Index!$A$1</f>
        <v>Extem B-1541-6  CA.xlsx</v>
      </c>
      <c r="N70" t="s">
        <v>128</v>
      </c>
      <c r="O70" t="e" cm="1">
        <f t="array" aca="1" ref="O70" ca="1">IF(ISBLANK(INDIRECT("'["&amp;Index!$A$1&amp;"]Werte und Ergebnisse 5b'!B"&amp;ROW($R$53)-38,TRUE)),"",INDIRECT("'["&amp;Index!$A$1&amp;"]Werte und Ergebnisse 5b'!B"&amp;ROW($R$53)-38,TRUE))</f>
        <v>#REF!</v>
      </c>
      <c r="R70">
        <v>9</v>
      </c>
      <c r="X70" t="e" cm="1">
        <f t="array" aca="1" ref="X70" ca="1">INDIRECT("'["&amp;Index!$A$1&amp;"]Werte und Ergebnisse 5b'!h47",TRUE)</f>
        <v>#REF!</v>
      </c>
      <c r="Z70" t="s">
        <v>86</v>
      </c>
      <c r="AG70" t="e" cm="1">
        <f t="array" aca="1" ref="AG70" ca="1">IF(INDIRECT("'["&amp;Index!$A$1&amp;"]Werte und Ergebnisse 5b'!C"&amp;ROW($R$53)-38,TRUE)&gt;0,INDIRECT("'["&amp;Index!$A$1&amp;"]Werte und Ergebnisse 5b'!C"&amp;ROW($R$53)-38,TRUE),"")</f>
        <v>#REF!</v>
      </c>
      <c r="AK70" t="e" cm="1">
        <f t="array" aca="1" ref="AK70" ca="1">IF(INDIRECT("'["&amp;Index!$A$1&amp;"]Werte und Ergebnisse 5b'!F"&amp;ROW($R$53)-38,TRUE)&gt;0,INDIRECT("'["&amp;Index!$A$1&amp;"]Werte und Ergebnisse 5b'!F"&amp;ROW($R$53)-38,TRUE),"")</f>
        <v>#REF!</v>
      </c>
      <c r="AN70" t="e" cm="1">
        <f t="array" aca="1" ref="AN70" ca="1">IF(INDIRECT("'["&amp;Index!$A$1&amp;"]Werte und Ergebnisse 5b'!D"&amp;ROW($R$53)-38,TRUE)&gt;0,INDIRECT("'["&amp;Index!$A$1&amp;"]Werte und Ergebnisse 5b'!D"&amp;ROW($R$53)-38,TRUE),"")</f>
        <v>#REF!</v>
      </c>
      <c r="AQ70" t="e" cm="1">
        <f t="array" aca="1" ref="AQ70" ca="1">IF(INDIRECT("'["&amp;Index!$A$1&amp;"]Werte und Ergebnisse 5b'!E"&amp;ROW($R$53)-38,TRUE)&gt;0,INDIRECT("'["&amp;Index!$A$1&amp;"]Werte und Ergebnisse 5b'!E"&amp;ROW($R$53)-38,TRUE),"")</f>
        <v>#REF!</v>
      </c>
      <c r="BM70" t="str">
        <f t="shared" ca="1" si="3"/>
        <v/>
      </c>
    </row>
    <row r="71" spans="1:65" x14ac:dyDescent="0.25">
      <c r="A71" t="e" cm="1">
        <f t="array" aca="1" ref="A71" ca="1">INDIRECT("'["&amp;Index!$A$1&amp;"]Übersicht Messungen'!E6",TRUE)</f>
        <v>#REF!</v>
      </c>
      <c r="B71" t="e">
        <f ca="1">IF(Index!$D$3="v0",10008,"")</f>
        <v>#N/A</v>
      </c>
      <c r="C71" t="e">
        <f ca="1">VLOOKUP(Facts!$B71,Aux_Table!$W$1:$X$60,2,FALSE)</f>
        <v>#N/A</v>
      </c>
      <c r="D71" t="e">
        <f>NA()</f>
        <v>#N/A</v>
      </c>
      <c r="E71" t="e" cm="1">
        <f t="array" aca="1" ref="E71" ca="1">INDIRECT("'["&amp;Index!$A$1&amp;"]Übersicht Messungen'!C6",TRUE)</f>
        <v>#REF!</v>
      </c>
      <c r="F71" t="e" cm="1">
        <f t="array" aca="1" ref="F71" ca="1">INDIRECT("'["&amp;Index!$A$1&amp;"]Übersicht Messungen'!B6",TRUE)</f>
        <v>#REF!</v>
      </c>
      <c r="G71" t="e" cm="1">
        <f t="array" aca="1" ref="G71" ca="1">INDIRECT("'["&amp;Index!$A$1&amp;"]Übersicht Messungen'!B6",TRUE)</f>
        <v>#REF!</v>
      </c>
      <c r="H71" t="e">
        <f t="shared" ca="1" si="2"/>
        <v>#REF!</v>
      </c>
      <c r="I71" s="15" t="e" cm="1">
        <f t="array" aca="1" ref="I71" ca="1">INDIRECT("'["&amp;Index!$A$1&amp;"]Übersicht Messungen'!F6",TRUE)-730</f>
        <v>#REF!</v>
      </c>
      <c r="K71" t="str">
        <f>Index!$A$1</f>
        <v>Extem B-1541-6  CA.xlsx</v>
      </c>
      <c r="N71" t="s">
        <v>128</v>
      </c>
      <c r="O71" t="e" cm="1">
        <f t="array" aca="1" ref="O71" ca="1">IF(ISBLANK(INDIRECT("'["&amp;Index!$A$1&amp;"]Werte und Ergebnisse 5b'!B"&amp;ROW($R$54)-38,TRUE)),"",INDIRECT("'["&amp;Index!$A$1&amp;"]Werte und Ergebnisse 5b'!B"&amp;ROW($R$54)-38,TRUE))</f>
        <v>#REF!</v>
      </c>
      <c r="R71">
        <v>10</v>
      </c>
      <c r="X71" t="e" cm="1">
        <f t="array" aca="1" ref="X71" ca="1">INDIRECT("'["&amp;Index!$A$1&amp;"]Werte und Ergebnisse 5b'!h47",TRUE)</f>
        <v>#REF!</v>
      </c>
      <c r="Z71" t="s">
        <v>86</v>
      </c>
      <c r="AG71" t="e" cm="1">
        <f t="array" aca="1" ref="AG71" ca="1">IF(INDIRECT("'["&amp;Index!$A$1&amp;"]Werte und Ergebnisse 5b'!C"&amp;ROW($R$54)-38,TRUE)&gt;0,INDIRECT("'["&amp;Index!$A$1&amp;"]Werte und Ergebnisse 5b'!C"&amp;ROW($R$54)-38,TRUE),"")</f>
        <v>#REF!</v>
      </c>
      <c r="AK71" t="e" cm="1">
        <f t="array" aca="1" ref="AK71" ca="1">IF(INDIRECT("'["&amp;Index!$A$1&amp;"]Werte und Ergebnisse 5b'!F"&amp;ROW($R$54)-38,TRUE)&gt;0,INDIRECT("'["&amp;Index!$A$1&amp;"]Werte und Ergebnisse 5b'!F"&amp;ROW($R$54)-38,TRUE),"")</f>
        <v>#REF!</v>
      </c>
      <c r="AN71" t="e" cm="1">
        <f t="array" aca="1" ref="AN71" ca="1">IF(INDIRECT("'["&amp;Index!$A$1&amp;"]Werte und Ergebnisse 5b'!D"&amp;ROW($R$54)-38,TRUE)&gt;0,INDIRECT("'["&amp;Index!$A$1&amp;"]Werte und Ergebnisse 5b'!D"&amp;ROW($R$54)-38,TRUE),"")</f>
        <v>#REF!</v>
      </c>
      <c r="AQ71" t="e" cm="1">
        <f t="array" aca="1" ref="AQ71" ca="1">IF(INDIRECT("'["&amp;Index!$A$1&amp;"]Werte und Ergebnisse 5b'!E"&amp;ROW($R$54)-38,TRUE)&gt;0,INDIRECT("'["&amp;Index!$A$1&amp;"]Werte und Ergebnisse 5b'!E"&amp;ROW($R$54)-38,TRUE),"")</f>
        <v>#REF!</v>
      </c>
      <c r="BM71" t="str">
        <f t="shared" ca="1" si="3"/>
        <v/>
      </c>
    </row>
    <row r="72" spans="1:65" x14ac:dyDescent="0.25">
      <c r="A72" t="e" cm="1">
        <f t="array" aca="1" ref="A72" ca="1">INDIRECT("'["&amp;Index!$A$1&amp;"]Übersicht Messungen'!E6",TRUE)</f>
        <v>#REF!</v>
      </c>
      <c r="B72" t="e">
        <f ca="1">IF(Index!$D$3="v0",10008,"")</f>
        <v>#N/A</v>
      </c>
      <c r="C72" t="e">
        <f ca="1">VLOOKUP(Facts!$B72,Aux_Table!$W$1:$X$60,2,FALSE)</f>
        <v>#N/A</v>
      </c>
      <c r="D72" t="e">
        <f>NA()</f>
        <v>#N/A</v>
      </c>
      <c r="E72" t="e" cm="1">
        <f t="array" aca="1" ref="E72" ca="1">INDIRECT("'["&amp;Index!$A$1&amp;"]Übersicht Messungen'!C6",TRUE)</f>
        <v>#REF!</v>
      </c>
      <c r="F72" t="e" cm="1">
        <f t="array" aca="1" ref="F72" ca="1">INDIRECT("'["&amp;Index!$A$1&amp;"]Übersicht Messungen'!B6",TRUE)</f>
        <v>#REF!</v>
      </c>
      <c r="G72" t="e" cm="1">
        <f t="array" aca="1" ref="G72" ca="1">INDIRECT("'["&amp;Index!$A$1&amp;"]Übersicht Messungen'!B6",TRUE)</f>
        <v>#REF!</v>
      </c>
      <c r="H72" t="e">
        <f t="shared" ca="1" si="2"/>
        <v>#REF!</v>
      </c>
      <c r="I72" s="15" t="e" cm="1">
        <f t="array" aca="1" ref="I72" ca="1">INDIRECT("'["&amp;Index!$A$1&amp;"]Übersicht Messungen'!F6",TRUE)-730</f>
        <v>#REF!</v>
      </c>
      <c r="K72" t="str">
        <f>Index!$A$1</f>
        <v>Extem B-1541-6  CA.xlsx</v>
      </c>
      <c r="N72" t="s">
        <v>128</v>
      </c>
      <c r="O72" t="e" cm="1">
        <f t="array" aca="1" ref="O72" ca="1">IF(ISBLANK(INDIRECT("'["&amp;Index!$A$1&amp;"]Werte und Ergebnisse 5b'!B"&amp;ROW($R$55)-38,TRUE)),"",INDIRECT("'["&amp;Index!$A$1&amp;"]Werte und Ergebnisse 5b'!B"&amp;ROW($R$55)-38,TRUE))</f>
        <v>#REF!</v>
      </c>
      <c r="R72">
        <v>11</v>
      </c>
      <c r="X72" t="e" cm="1">
        <f t="array" aca="1" ref="X72" ca="1">INDIRECT("'["&amp;Index!$A$1&amp;"]Werte und Ergebnisse 5b'!h47",TRUE)</f>
        <v>#REF!</v>
      </c>
      <c r="Z72" t="s">
        <v>86</v>
      </c>
      <c r="AG72" t="e" cm="1">
        <f t="array" aca="1" ref="AG72" ca="1">IF(INDIRECT("'["&amp;Index!$A$1&amp;"]Werte und Ergebnisse 5b'!C"&amp;ROW($R$55)-38,TRUE)&gt;0,INDIRECT("'["&amp;Index!$A$1&amp;"]Werte und Ergebnisse 5b'!C"&amp;ROW($R$55)-38,TRUE),"")</f>
        <v>#REF!</v>
      </c>
      <c r="AK72" t="e" cm="1">
        <f t="array" aca="1" ref="AK72" ca="1">IF(INDIRECT("'["&amp;Index!$A$1&amp;"]Werte und Ergebnisse 5b'!F"&amp;ROW($R$55)-38,TRUE)&gt;0,INDIRECT("'["&amp;Index!$A$1&amp;"]Werte und Ergebnisse 5b'!F"&amp;ROW($R$55)-38,TRUE),"")</f>
        <v>#REF!</v>
      </c>
      <c r="AN72" t="e" cm="1">
        <f t="array" aca="1" ref="AN72" ca="1">IF(INDIRECT("'["&amp;Index!$A$1&amp;"]Werte und Ergebnisse 5b'!D"&amp;ROW($R$55)-38,TRUE)&gt;0,INDIRECT("'["&amp;Index!$A$1&amp;"]Werte und Ergebnisse 5b'!D"&amp;ROW($R$55)-38,TRUE),"")</f>
        <v>#REF!</v>
      </c>
      <c r="AQ72" t="e" cm="1">
        <f t="array" aca="1" ref="AQ72" ca="1">IF(INDIRECT("'["&amp;Index!$A$1&amp;"]Werte und Ergebnisse 5b'!E"&amp;ROW($R$55)-38,TRUE)&gt;0,INDIRECT("'["&amp;Index!$A$1&amp;"]Werte und Ergebnisse 5b'!E"&amp;ROW($R$55)-38,TRUE),"")</f>
        <v>#REF!</v>
      </c>
      <c r="BM72" t="str">
        <f t="shared" ca="1" si="3"/>
        <v/>
      </c>
    </row>
    <row r="73" spans="1:65" x14ac:dyDescent="0.25">
      <c r="A73" t="e" cm="1">
        <f t="array" aca="1" ref="A73" ca="1">INDIRECT("'["&amp;Index!$A$1&amp;"]Übersicht Messungen'!E6",TRUE)</f>
        <v>#REF!</v>
      </c>
      <c r="B73" t="e">
        <f ca="1">IF(Index!$D$3="v0",10008,"")</f>
        <v>#N/A</v>
      </c>
      <c r="C73" t="e">
        <f ca="1">VLOOKUP(Facts!$B73,Aux_Table!$W$1:$X$60,2,FALSE)</f>
        <v>#N/A</v>
      </c>
      <c r="D73" t="e">
        <f>NA()</f>
        <v>#N/A</v>
      </c>
      <c r="E73" t="e" cm="1">
        <f t="array" aca="1" ref="E73" ca="1">INDIRECT("'["&amp;Index!$A$1&amp;"]Übersicht Messungen'!C6",TRUE)</f>
        <v>#REF!</v>
      </c>
      <c r="F73" t="e" cm="1">
        <f t="array" aca="1" ref="F73" ca="1">INDIRECT("'["&amp;Index!$A$1&amp;"]Übersicht Messungen'!B6",TRUE)</f>
        <v>#REF!</v>
      </c>
      <c r="G73" t="e" cm="1">
        <f t="array" aca="1" ref="G73" ca="1">INDIRECT("'["&amp;Index!$A$1&amp;"]Übersicht Messungen'!B6",TRUE)</f>
        <v>#REF!</v>
      </c>
      <c r="H73" t="e">
        <f t="shared" ca="1" si="2"/>
        <v>#REF!</v>
      </c>
      <c r="I73" s="15" t="e" cm="1">
        <f t="array" aca="1" ref="I73" ca="1">INDIRECT("'["&amp;Index!$A$1&amp;"]Übersicht Messungen'!F6",TRUE)-730</f>
        <v>#REF!</v>
      </c>
      <c r="K73" t="str">
        <f>Index!$A$1</f>
        <v>Extem B-1541-6  CA.xlsx</v>
      </c>
      <c r="N73" t="s">
        <v>128</v>
      </c>
      <c r="O73" t="e" cm="1">
        <f t="array" aca="1" ref="O73" ca="1">IF(ISBLANK(INDIRECT("'["&amp;Index!$A$1&amp;"]Werte und Ergebnisse 5b'!B"&amp;ROW($R$56)-38,TRUE)),"",INDIRECT("'["&amp;Index!$A$1&amp;"]Werte und Ergebnisse 5b'!B"&amp;ROW($R$56)-38,TRUE))</f>
        <v>#REF!</v>
      </c>
      <c r="R73">
        <v>12</v>
      </c>
      <c r="X73" t="e" cm="1">
        <f t="array" aca="1" ref="X73" ca="1">INDIRECT("'["&amp;Index!$A$1&amp;"]Werte und Ergebnisse 5b'!h47",TRUE)</f>
        <v>#REF!</v>
      </c>
      <c r="Z73" t="s">
        <v>86</v>
      </c>
      <c r="AG73" t="e" cm="1">
        <f t="array" aca="1" ref="AG73" ca="1">IF(INDIRECT("'["&amp;Index!$A$1&amp;"]Werte und Ergebnisse 5b'!C"&amp;ROW($R$56)-38,TRUE)&gt;0,INDIRECT("'["&amp;Index!$A$1&amp;"]Werte und Ergebnisse 5b'!C"&amp;ROW($R$56)-38,TRUE),"")</f>
        <v>#REF!</v>
      </c>
      <c r="AK73" t="e" cm="1">
        <f t="array" aca="1" ref="AK73" ca="1">IF(INDIRECT("'["&amp;Index!$A$1&amp;"]Werte und Ergebnisse 5b'!F"&amp;ROW($R$56)-38,TRUE)&gt;0,INDIRECT("'["&amp;Index!$A$1&amp;"]Werte und Ergebnisse 5b'!F"&amp;ROW($R$56)-38,TRUE),"")</f>
        <v>#REF!</v>
      </c>
      <c r="AN73" t="e" cm="1">
        <f t="array" aca="1" ref="AN73" ca="1">IF(INDIRECT("'["&amp;Index!$A$1&amp;"]Werte und Ergebnisse 5b'!D"&amp;ROW($R$56)-38,TRUE)&gt;0,INDIRECT("'["&amp;Index!$A$1&amp;"]Werte und Ergebnisse 5b'!D"&amp;ROW($R$56)-38,TRUE),"")</f>
        <v>#REF!</v>
      </c>
      <c r="AQ73" t="e" cm="1">
        <f t="array" aca="1" ref="AQ73" ca="1">IF(INDIRECT("'["&amp;Index!$A$1&amp;"]Werte und Ergebnisse 5b'!E"&amp;ROW($R$56)-38,TRUE)&gt;0,INDIRECT("'["&amp;Index!$A$1&amp;"]Werte und Ergebnisse 5b'!E"&amp;ROW($R$56)-38,TRUE),"")</f>
        <v>#REF!</v>
      </c>
      <c r="BM73" t="str">
        <f t="shared" ca="1" si="3"/>
        <v/>
      </c>
    </row>
    <row r="74" spans="1:65" x14ac:dyDescent="0.25">
      <c r="A74" t="e" cm="1">
        <f t="array" aca="1" ref="A74" ca="1">INDIRECT("'["&amp;Index!$A$1&amp;"]Übersicht Messungen'!E6",TRUE)</f>
        <v>#REF!</v>
      </c>
      <c r="B74" t="e">
        <f ca="1">IF(Index!$D$3="v0",10008,"")</f>
        <v>#N/A</v>
      </c>
      <c r="C74" t="e">
        <f ca="1">VLOOKUP(Facts!$B74,Aux_Table!$W$1:$X$60,2,FALSE)</f>
        <v>#N/A</v>
      </c>
      <c r="D74" t="e">
        <f>NA()</f>
        <v>#N/A</v>
      </c>
      <c r="E74" t="e" cm="1">
        <f t="array" aca="1" ref="E74" ca="1">INDIRECT("'["&amp;Index!$A$1&amp;"]Übersicht Messungen'!C6",TRUE)</f>
        <v>#REF!</v>
      </c>
      <c r="F74" t="e" cm="1">
        <f t="array" aca="1" ref="F74" ca="1">INDIRECT("'["&amp;Index!$A$1&amp;"]Übersicht Messungen'!B6",TRUE)</f>
        <v>#REF!</v>
      </c>
      <c r="G74" t="e" cm="1">
        <f t="array" aca="1" ref="G74" ca="1">INDIRECT("'["&amp;Index!$A$1&amp;"]Übersicht Messungen'!B6",TRUE)</f>
        <v>#REF!</v>
      </c>
      <c r="H74" t="e">
        <f t="shared" ca="1" si="2"/>
        <v>#REF!</v>
      </c>
      <c r="I74" s="15" t="e" cm="1">
        <f t="array" aca="1" ref="I74" ca="1">INDIRECT("'["&amp;Index!$A$1&amp;"]Übersicht Messungen'!F6",TRUE)-730</f>
        <v>#REF!</v>
      </c>
      <c r="K74" t="str">
        <f>Index!$A$1</f>
        <v>Extem B-1541-6  CA.xlsx</v>
      </c>
      <c r="N74" t="s">
        <v>128</v>
      </c>
      <c r="O74" t="e" cm="1">
        <f t="array" aca="1" ref="O74" ca="1">IF(ISBLANK(INDIRECT("'["&amp;Index!$A$1&amp;"]Werte und Ergebnisse 5b'!B"&amp;ROW($R$57)-38,TRUE)),"",INDIRECT("'["&amp;Index!$A$1&amp;"]Werte und Ergebnisse 5b'!B"&amp;ROW($R$57)-38,TRUE))</f>
        <v>#REF!</v>
      </c>
      <c r="R74">
        <v>13</v>
      </c>
      <c r="X74" t="e" cm="1">
        <f t="array" aca="1" ref="X74" ca="1">INDIRECT("'["&amp;Index!$A$1&amp;"]Werte und Ergebnisse 5b'!h47",TRUE)</f>
        <v>#REF!</v>
      </c>
      <c r="Z74" t="s">
        <v>86</v>
      </c>
      <c r="AG74" t="e" cm="1">
        <f t="array" aca="1" ref="AG74" ca="1">IF(INDIRECT("'["&amp;Index!$A$1&amp;"]Werte und Ergebnisse 5b'!C"&amp;ROW($R$57)-38,TRUE)&gt;0,INDIRECT("'["&amp;Index!$A$1&amp;"]Werte und Ergebnisse 5b'!C"&amp;ROW($R$57)-38,TRUE),"")</f>
        <v>#REF!</v>
      </c>
      <c r="AK74" t="e" cm="1">
        <f t="array" aca="1" ref="AK74" ca="1">IF(INDIRECT("'["&amp;Index!$A$1&amp;"]Werte und Ergebnisse 5b'!F"&amp;ROW($R$57)-38,TRUE)&gt;0,INDIRECT("'["&amp;Index!$A$1&amp;"]Werte und Ergebnisse 5b'!F"&amp;ROW($R$57)-38,TRUE),"")</f>
        <v>#REF!</v>
      </c>
      <c r="AN74" t="e" cm="1">
        <f t="array" aca="1" ref="AN74" ca="1">IF(INDIRECT("'["&amp;Index!$A$1&amp;"]Werte und Ergebnisse 5b'!D"&amp;ROW($R$57)-38,TRUE)&gt;0,INDIRECT("'["&amp;Index!$A$1&amp;"]Werte und Ergebnisse 5b'!D"&amp;ROW($R$57)-38,TRUE),"")</f>
        <v>#REF!</v>
      </c>
      <c r="AQ74" t="e" cm="1">
        <f t="array" aca="1" ref="AQ74" ca="1">IF(INDIRECT("'["&amp;Index!$A$1&amp;"]Werte und Ergebnisse 5b'!E"&amp;ROW($R$57)-38,TRUE)&gt;0,INDIRECT("'["&amp;Index!$A$1&amp;"]Werte und Ergebnisse 5b'!E"&amp;ROW($R$57)-38,TRUE),"")</f>
        <v>#REF!</v>
      </c>
      <c r="BM74" t="str">
        <f t="shared" ca="1" si="3"/>
        <v/>
      </c>
    </row>
    <row r="75" spans="1:65" x14ac:dyDescent="0.25">
      <c r="A75" t="e" cm="1">
        <f t="array" aca="1" ref="A75" ca="1">INDIRECT("'["&amp;Index!$A$1&amp;"]Übersicht Messungen'!E6",TRUE)</f>
        <v>#REF!</v>
      </c>
      <c r="B75" t="e">
        <f ca="1">IF(Index!$D$3="v0",10008,"")</f>
        <v>#N/A</v>
      </c>
      <c r="C75" t="e">
        <f ca="1">VLOOKUP(Facts!$B75,Aux_Table!$W$1:$X$60,2,FALSE)</f>
        <v>#N/A</v>
      </c>
      <c r="D75" t="e">
        <f>NA()</f>
        <v>#N/A</v>
      </c>
      <c r="E75" t="e" cm="1">
        <f t="array" aca="1" ref="E75" ca="1">INDIRECT("'["&amp;Index!$A$1&amp;"]Übersicht Messungen'!C6",TRUE)</f>
        <v>#REF!</v>
      </c>
      <c r="F75" t="e" cm="1">
        <f t="array" aca="1" ref="F75" ca="1">INDIRECT("'["&amp;Index!$A$1&amp;"]Übersicht Messungen'!B6",TRUE)</f>
        <v>#REF!</v>
      </c>
      <c r="G75" t="e" cm="1">
        <f t="array" aca="1" ref="G75" ca="1">INDIRECT("'["&amp;Index!$A$1&amp;"]Übersicht Messungen'!B6",TRUE)</f>
        <v>#REF!</v>
      </c>
      <c r="H75" t="e">
        <f t="shared" ca="1" si="2"/>
        <v>#REF!</v>
      </c>
      <c r="I75" s="15" t="e" cm="1">
        <f t="array" aca="1" ref="I75" ca="1">INDIRECT("'["&amp;Index!$A$1&amp;"]Übersicht Messungen'!F6",TRUE)-730</f>
        <v>#REF!</v>
      </c>
      <c r="K75" t="str">
        <f>Index!$A$1</f>
        <v>Extem B-1541-6  CA.xlsx</v>
      </c>
      <c r="N75" t="s">
        <v>128</v>
      </c>
      <c r="O75" t="e" cm="1">
        <f t="array" aca="1" ref="O75" ca="1">IF(ISBLANK(INDIRECT("'["&amp;Index!$A$1&amp;"]Werte und Ergebnisse 5b'!B"&amp;ROW($R$58)-38,TRUE)),"",INDIRECT("'["&amp;Index!$A$1&amp;"]Werte und Ergebnisse 5b'!B"&amp;ROW($R$58)-38,TRUE))</f>
        <v>#REF!</v>
      </c>
      <c r="R75">
        <v>14</v>
      </c>
      <c r="X75" t="e" cm="1">
        <f t="array" aca="1" ref="X75" ca="1">INDIRECT("'["&amp;Index!$A$1&amp;"]Werte und Ergebnisse 5b'!h47",TRUE)</f>
        <v>#REF!</v>
      </c>
      <c r="Z75" t="s">
        <v>86</v>
      </c>
      <c r="AG75" t="e" cm="1">
        <f t="array" aca="1" ref="AG75" ca="1">IF(INDIRECT("'["&amp;Index!$A$1&amp;"]Werte und Ergebnisse 5b'!C"&amp;ROW($R$58)-38,TRUE)&gt;0,INDIRECT("'["&amp;Index!$A$1&amp;"]Werte und Ergebnisse 5b'!C"&amp;ROW($R$58)-38,TRUE),"")</f>
        <v>#REF!</v>
      </c>
      <c r="AK75" t="e" cm="1">
        <f t="array" aca="1" ref="AK75" ca="1">IF(INDIRECT("'["&amp;Index!$A$1&amp;"]Werte und Ergebnisse 5b'!F"&amp;ROW($R$58)-38,TRUE)&gt;0,INDIRECT("'["&amp;Index!$A$1&amp;"]Werte und Ergebnisse 5b'!F"&amp;ROW($R$58)-38,TRUE),"")</f>
        <v>#REF!</v>
      </c>
      <c r="AN75" t="e" cm="1">
        <f t="array" aca="1" ref="AN75" ca="1">IF(INDIRECT("'["&amp;Index!$A$1&amp;"]Werte und Ergebnisse 5b'!D"&amp;ROW($R$58)-38,TRUE)&gt;0,INDIRECT("'["&amp;Index!$A$1&amp;"]Werte und Ergebnisse 5b'!D"&amp;ROW($R$58)-38,TRUE),"")</f>
        <v>#REF!</v>
      </c>
      <c r="AQ75" t="e" cm="1">
        <f t="array" aca="1" ref="AQ75" ca="1">IF(INDIRECT("'["&amp;Index!$A$1&amp;"]Werte und Ergebnisse 5b'!E"&amp;ROW($R$58)-38,TRUE)&gt;0,INDIRECT("'["&amp;Index!$A$1&amp;"]Werte und Ergebnisse 5b'!E"&amp;ROW($R$58)-38,TRUE),"")</f>
        <v>#REF!</v>
      </c>
      <c r="BM75" t="str">
        <f t="shared" ca="1" si="3"/>
        <v/>
      </c>
    </row>
    <row r="76" spans="1:65" x14ac:dyDescent="0.25">
      <c r="A76" t="e" cm="1">
        <f t="array" aca="1" ref="A76" ca="1">INDIRECT("'["&amp;Index!$A$1&amp;"]Übersicht Messungen'!E6",TRUE)</f>
        <v>#REF!</v>
      </c>
      <c r="B76" t="e">
        <f ca="1">IF(Index!$D$3="v0",10008,"")</f>
        <v>#N/A</v>
      </c>
      <c r="C76" t="e">
        <f ca="1">VLOOKUP(Facts!$B76,Aux_Table!$W$1:$X$60,2,FALSE)</f>
        <v>#N/A</v>
      </c>
      <c r="D76" t="e">
        <f>NA()</f>
        <v>#N/A</v>
      </c>
      <c r="E76" t="e" cm="1">
        <f t="array" aca="1" ref="E76" ca="1">INDIRECT("'["&amp;Index!$A$1&amp;"]Übersicht Messungen'!C6",TRUE)</f>
        <v>#REF!</v>
      </c>
      <c r="F76" t="e" cm="1">
        <f t="array" aca="1" ref="F76" ca="1">INDIRECT("'["&amp;Index!$A$1&amp;"]Übersicht Messungen'!B6",TRUE)</f>
        <v>#REF!</v>
      </c>
      <c r="G76" t="e" cm="1">
        <f t="array" aca="1" ref="G76" ca="1">INDIRECT("'["&amp;Index!$A$1&amp;"]Übersicht Messungen'!B6",TRUE)</f>
        <v>#REF!</v>
      </c>
      <c r="H76" t="e">
        <f t="shared" ca="1" si="2"/>
        <v>#REF!</v>
      </c>
      <c r="I76" s="15" t="e" cm="1">
        <f t="array" aca="1" ref="I76" ca="1">INDIRECT("'["&amp;Index!$A$1&amp;"]Übersicht Messungen'!F6",TRUE)-730</f>
        <v>#REF!</v>
      </c>
      <c r="K76" t="str">
        <f>Index!$A$1</f>
        <v>Extem B-1541-6  CA.xlsx</v>
      </c>
      <c r="N76" t="s">
        <v>128</v>
      </c>
      <c r="O76" t="e" cm="1">
        <f t="array" aca="1" ref="O76" ca="1">IF(ISBLANK(INDIRECT("'["&amp;Index!$A$1&amp;"]Werte und Ergebnisse 5b'!B"&amp;ROW($R$59)-38,TRUE)),"",INDIRECT("'["&amp;Index!$A$1&amp;"]Werte und Ergebnisse 5b'!B"&amp;ROW($R$59)-38,TRUE))</f>
        <v>#REF!</v>
      </c>
      <c r="R76">
        <v>15</v>
      </c>
      <c r="X76" t="e" cm="1">
        <f t="array" aca="1" ref="X76" ca="1">INDIRECT("'["&amp;Index!$A$1&amp;"]Werte und Ergebnisse 5b'!h47",TRUE)</f>
        <v>#REF!</v>
      </c>
      <c r="Z76" t="s">
        <v>86</v>
      </c>
      <c r="AG76" t="e" cm="1">
        <f t="array" aca="1" ref="AG76" ca="1">IF(INDIRECT("'["&amp;Index!$A$1&amp;"]Werte und Ergebnisse 5b'!C"&amp;ROW($R$59)-38,TRUE)&gt;0,INDIRECT("'["&amp;Index!$A$1&amp;"]Werte und Ergebnisse 5b'!C"&amp;ROW($R$59)-38,TRUE),"")</f>
        <v>#REF!</v>
      </c>
      <c r="AK76" t="e" cm="1">
        <f t="array" aca="1" ref="AK76" ca="1">IF(INDIRECT("'["&amp;Index!$A$1&amp;"]Werte und Ergebnisse 5b'!F"&amp;ROW($R$59)-38,TRUE)&gt;0,INDIRECT("'["&amp;Index!$A$1&amp;"]Werte und Ergebnisse 5b'!F"&amp;ROW($R$59)-38,TRUE),"")</f>
        <v>#REF!</v>
      </c>
      <c r="AN76" t="e" cm="1">
        <f t="array" aca="1" ref="AN76" ca="1">IF(INDIRECT("'["&amp;Index!$A$1&amp;"]Werte und Ergebnisse 5b'!D"&amp;ROW($R$59)-38,TRUE)&gt;0,INDIRECT("'["&amp;Index!$A$1&amp;"]Werte und Ergebnisse 5b'!D"&amp;ROW($R$59)-38,TRUE),"")</f>
        <v>#REF!</v>
      </c>
      <c r="AQ76" t="e" cm="1">
        <f t="array" aca="1" ref="AQ76" ca="1">IF(INDIRECT("'["&amp;Index!$A$1&amp;"]Werte und Ergebnisse 5b'!E"&amp;ROW($R$59)-38,TRUE)&gt;0,INDIRECT("'["&amp;Index!$A$1&amp;"]Werte und Ergebnisse 5b'!E"&amp;ROW($R$59)-38,TRUE),"")</f>
        <v>#REF!</v>
      </c>
      <c r="BM76" t="str">
        <f t="shared" ca="1" si="3"/>
        <v/>
      </c>
    </row>
    <row r="77" spans="1:65" x14ac:dyDescent="0.25">
      <c r="A77" t="e" cm="1">
        <f t="array" aca="1" ref="A77" ca="1">INDIRECT("'["&amp;Index!$A$1&amp;"]Übersicht Messungen'!E6",TRUE)</f>
        <v>#REF!</v>
      </c>
      <c r="B77" t="e">
        <f ca="1">IF(Index!$D$3="v0",10008,"")</f>
        <v>#N/A</v>
      </c>
      <c r="C77" t="e">
        <f ca="1">VLOOKUP(Facts!$B77,Aux_Table!$W$1:$X$60,2,FALSE)</f>
        <v>#N/A</v>
      </c>
      <c r="D77" t="e">
        <f>NA()</f>
        <v>#N/A</v>
      </c>
      <c r="E77" t="e" cm="1">
        <f t="array" aca="1" ref="E77" ca="1">INDIRECT("'["&amp;Index!$A$1&amp;"]Übersicht Messungen'!C6",TRUE)</f>
        <v>#REF!</v>
      </c>
      <c r="F77" t="e" cm="1">
        <f t="array" aca="1" ref="F77" ca="1">INDIRECT("'["&amp;Index!$A$1&amp;"]Übersicht Messungen'!B6",TRUE)</f>
        <v>#REF!</v>
      </c>
      <c r="G77" t="e" cm="1">
        <f t="array" aca="1" ref="G77" ca="1">INDIRECT("'["&amp;Index!$A$1&amp;"]Übersicht Messungen'!B6",TRUE)</f>
        <v>#REF!</v>
      </c>
      <c r="H77" t="e">
        <f t="shared" ca="1" si="2"/>
        <v>#REF!</v>
      </c>
      <c r="I77" s="15" t="e" cm="1">
        <f t="array" aca="1" ref="I77" ca="1">INDIRECT("'["&amp;Index!$A$1&amp;"]Übersicht Messungen'!F6",TRUE)-730</f>
        <v>#REF!</v>
      </c>
      <c r="K77" t="str">
        <f>Index!$A$1</f>
        <v>Extem B-1541-6  CA.xlsx</v>
      </c>
      <c r="N77" t="s">
        <v>128</v>
      </c>
      <c r="O77" t="e" cm="1">
        <f t="array" aca="1" ref="O77" ca="1">IF(ISBLANK(INDIRECT("'["&amp;Index!$A$1&amp;"]Werte und Ergebnisse 5b'!B"&amp;ROW($R$60)-38,TRUE)),"",INDIRECT("'["&amp;Index!$A$1&amp;"]Werte und Ergebnisse 5b'!B"&amp;ROW($R$60)-38,TRUE))</f>
        <v>#REF!</v>
      </c>
      <c r="R77">
        <v>16</v>
      </c>
      <c r="X77" t="e" cm="1">
        <f t="array" aca="1" ref="X77" ca="1">INDIRECT("'["&amp;Index!$A$1&amp;"]Werte und Ergebnisse 5b'!h47",TRUE)</f>
        <v>#REF!</v>
      </c>
      <c r="Z77" t="s">
        <v>86</v>
      </c>
      <c r="AG77" t="e" cm="1">
        <f t="array" aca="1" ref="AG77" ca="1">IF(INDIRECT("'["&amp;Index!$A$1&amp;"]Werte und Ergebnisse 5b'!C"&amp;ROW($R$60)-38,TRUE)&gt;0,INDIRECT("'["&amp;Index!$A$1&amp;"]Werte und Ergebnisse 5b'!C"&amp;ROW($R$60)-38,TRUE),"")</f>
        <v>#REF!</v>
      </c>
      <c r="AK77" t="e" cm="1">
        <f t="array" aca="1" ref="AK77" ca="1">IF(INDIRECT("'["&amp;Index!$A$1&amp;"]Werte und Ergebnisse 5b'!F"&amp;ROW($R$60)-38,TRUE)&gt;0,INDIRECT("'["&amp;Index!$A$1&amp;"]Werte und Ergebnisse 5b'!F"&amp;ROW($R$60)-38,TRUE),"")</f>
        <v>#REF!</v>
      </c>
      <c r="AN77" t="e" cm="1">
        <f t="array" aca="1" ref="AN77" ca="1">IF(INDIRECT("'["&amp;Index!$A$1&amp;"]Werte und Ergebnisse 5b'!D"&amp;ROW($R$60)-38,TRUE)&gt;0,INDIRECT("'["&amp;Index!$A$1&amp;"]Werte und Ergebnisse 5b'!D"&amp;ROW($R$60)-38,TRUE),"")</f>
        <v>#REF!</v>
      </c>
      <c r="AQ77" t="e" cm="1">
        <f t="array" aca="1" ref="AQ77" ca="1">IF(INDIRECT("'["&amp;Index!$A$1&amp;"]Werte und Ergebnisse 5b'!E"&amp;ROW($R$60)-38,TRUE)&gt;0,INDIRECT("'["&amp;Index!$A$1&amp;"]Werte und Ergebnisse 5b'!E"&amp;ROW($R$60)-38,TRUE),"")</f>
        <v>#REF!</v>
      </c>
      <c r="BM77" t="str">
        <f t="shared" ca="1" si="3"/>
        <v/>
      </c>
    </row>
    <row r="78" spans="1:65" x14ac:dyDescent="0.25">
      <c r="A78" t="e" cm="1">
        <f t="array" aca="1" ref="A78" ca="1">INDIRECT("'["&amp;Index!$A$1&amp;"]Übersicht Messungen'!E6",TRUE)</f>
        <v>#REF!</v>
      </c>
      <c r="B78" t="e">
        <f ca="1">IF(Index!$D$3="v0",10008,"")</f>
        <v>#N/A</v>
      </c>
      <c r="C78" t="e">
        <f ca="1">VLOOKUP(Facts!$B78,Aux_Table!$W$1:$X$60,2,FALSE)</f>
        <v>#N/A</v>
      </c>
      <c r="D78" t="e">
        <f>NA()</f>
        <v>#N/A</v>
      </c>
      <c r="E78" t="e" cm="1">
        <f t="array" aca="1" ref="E78" ca="1">INDIRECT("'["&amp;Index!$A$1&amp;"]Übersicht Messungen'!C6",TRUE)</f>
        <v>#REF!</v>
      </c>
      <c r="F78" t="e" cm="1">
        <f t="array" aca="1" ref="F78" ca="1">INDIRECT("'["&amp;Index!$A$1&amp;"]Übersicht Messungen'!B6",TRUE)</f>
        <v>#REF!</v>
      </c>
      <c r="G78" t="e" cm="1">
        <f t="array" aca="1" ref="G78" ca="1">INDIRECT("'["&amp;Index!$A$1&amp;"]Übersicht Messungen'!B6",TRUE)</f>
        <v>#REF!</v>
      </c>
      <c r="H78" t="e">
        <f t="shared" ca="1" si="2"/>
        <v>#REF!</v>
      </c>
      <c r="I78" s="15" t="e" cm="1">
        <f t="array" aca="1" ref="I78" ca="1">INDIRECT("'["&amp;Index!$A$1&amp;"]Übersicht Messungen'!F6",TRUE)-730</f>
        <v>#REF!</v>
      </c>
      <c r="K78" t="str">
        <f>Index!$A$1</f>
        <v>Extem B-1541-6  CA.xlsx</v>
      </c>
      <c r="N78" t="s">
        <v>128</v>
      </c>
      <c r="O78" t="e" cm="1">
        <f t="array" aca="1" ref="O78" ca="1">IF(ISBLANK(INDIRECT("'["&amp;Index!$A$1&amp;"]Werte und Ergebnisse 5b'!B"&amp;ROW($R$61)-38,TRUE)),"",INDIRECT("'["&amp;Index!$A$1&amp;"]Werte und Ergebnisse 5b'!B"&amp;ROW($R$61)-38,TRUE))</f>
        <v>#REF!</v>
      </c>
      <c r="R78">
        <v>17</v>
      </c>
      <c r="X78" t="e" cm="1">
        <f t="array" aca="1" ref="X78" ca="1">INDIRECT("'["&amp;Index!$A$1&amp;"]Werte und Ergebnisse 5b'!h47",TRUE)</f>
        <v>#REF!</v>
      </c>
      <c r="Z78" t="s">
        <v>86</v>
      </c>
      <c r="AG78" t="e" cm="1">
        <f t="array" aca="1" ref="AG78" ca="1">IF(INDIRECT("'["&amp;Index!$A$1&amp;"]Werte und Ergebnisse 5b'!C"&amp;ROW($R$61)-38,TRUE)&gt;0,INDIRECT("'["&amp;Index!$A$1&amp;"]Werte und Ergebnisse 5b'!C"&amp;ROW($R$61)-38,TRUE),"")</f>
        <v>#REF!</v>
      </c>
      <c r="AK78" t="e" cm="1">
        <f t="array" aca="1" ref="AK78" ca="1">IF(INDIRECT("'["&amp;Index!$A$1&amp;"]Werte und Ergebnisse 5b'!F"&amp;ROW($R$61)-38,TRUE)&gt;0,INDIRECT("'["&amp;Index!$A$1&amp;"]Werte und Ergebnisse 5b'!F"&amp;ROW($R$61)-38,TRUE),"")</f>
        <v>#REF!</v>
      </c>
      <c r="AN78" t="e" cm="1">
        <f t="array" aca="1" ref="AN78" ca="1">IF(INDIRECT("'["&amp;Index!$A$1&amp;"]Werte und Ergebnisse 5b'!D"&amp;ROW($R$61)-38,TRUE)&gt;0,INDIRECT("'["&amp;Index!$A$1&amp;"]Werte und Ergebnisse 5b'!D"&amp;ROW($R$61)-38,TRUE),"")</f>
        <v>#REF!</v>
      </c>
      <c r="AQ78" t="e" cm="1">
        <f t="array" aca="1" ref="AQ78" ca="1">IF(INDIRECT("'["&amp;Index!$A$1&amp;"]Werte und Ergebnisse 5b'!E"&amp;ROW($R$61)-38,TRUE)&gt;0,INDIRECT("'["&amp;Index!$A$1&amp;"]Werte und Ergebnisse 5b'!E"&amp;ROW($R$61)-38,TRUE),"")</f>
        <v>#REF!</v>
      </c>
      <c r="BM78" t="str">
        <f t="shared" ca="1" si="3"/>
        <v/>
      </c>
    </row>
    <row r="79" spans="1:65" x14ac:dyDescent="0.25">
      <c r="A79" t="e" cm="1">
        <f t="array" aca="1" ref="A79" ca="1">INDIRECT("'["&amp;Index!$A$1&amp;"]Übersicht Messungen'!E6",TRUE)</f>
        <v>#REF!</v>
      </c>
      <c r="B79" t="e">
        <f ca="1">IF(Index!$D$3="v0",10008,"")</f>
        <v>#N/A</v>
      </c>
      <c r="C79" t="e">
        <f ca="1">VLOOKUP(Facts!$B79,Aux_Table!$W$1:$X$60,2,FALSE)</f>
        <v>#N/A</v>
      </c>
      <c r="D79" t="e">
        <f>NA()</f>
        <v>#N/A</v>
      </c>
      <c r="E79" t="e" cm="1">
        <f t="array" aca="1" ref="E79" ca="1">INDIRECT("'["&amp;Index!$A$1&amp;"]Übersicht Messungen'!C6",TRUE)</f>
        <v>#REF!</v>
      </c>
      <c r="F79" t="e" cm="1">
        <f t="array" aca="1" ref="F79" ca="1">INDIRECT("'["&amp;Index!$A$1&amp;"]Übersicht Messungen'!B6",TRUE)</f>
        <v>#REF!</v>
      </c>
      <c r="G79" t="e" cm="1">
        <f t="array" aca="1" ref="G79" ca="1">INDIRECT("'["&amp;Index!$A$1&amp;"]Übersicht Messungen'!B6",TRUE)</f>
        <v>#REF!</v>
      </c>
      <c r="H79" t="e">
        <f t="shared" ca="1" si="2"/>
        <v>#REF!</v>
      </c>
      <c r="I79" s="15" t="e" cm="1">
        <f t="array" aca="1" ref="I79" ca="1">INDIRECT("'["&amp;Index!$A$1&amp;"]Übersicht Messungen'!F6",TRUE)-730</f>
        <v>#REF!</v>
      </c>
      <c r="K79" t="str">
        <f>Index!$A$1</f>
        <v>Extem B-1541-6  CA.xlsx</v>
      </c>
      <c r="N79" t="s">
        <v>128</v>
      </c>
      <c r="O79" t="e" cm="1">
        <f t="array" aca="1" ref="O79" ca="1">IF(ISBLANK(INDIRECT("'["&amp;Index!$A$1&amp;"]Werte und Ergebnisse 5b'!B"&amp;ROW($R$62)-38,TRUE)),"",INDIRECT("'["&amp;Index!$A$1&amp;"]Werte und Ergebnisse 5b'!B"&amp;ROW($R$62)-38,TRUE))</f>
        <v>#REF!</v>
      </c>
      <c r="R79">
        <v>18</v>
      </c>
      <c r="X79" t="e" cm="1">
        <f t="array" aca="1" ref="X79" ca="1">INDIRECT("'["&amp;Index!$A$1&amp;"]Werte und Ergebnisse 5b'!h47",TRUE)</f>
        <v>#REF!</v>
      </c>
      <c r="Z79" t="s">
        <v>86</v>
      </c>
      <c r="AG79" t="e" cm="1">
        <f t="array" aca="1" ref="AG79" ca="1">IF(INDIRECT("'["&amp;Index!$A$1&amp;"]Werte und Ergebnisse 5b'!C"&amp;ROW($R$62)-38,TRUE)&gt;0,INDIRECT("'["&amp;Index!$A$1&amp;"]Werte und Ergebnisse 5b'!C"&amp;ROW($R$62)-38,TRUE),"")</f>
        <v>#REF!</v>
      </c>
      <c r="AK79" t="e" cm="1">
        <f t="array" aca="1" ref="AK79" ca="1">IF(INDIRECT("'["&amp;Index!$A$1&amp;"]Werte und Ergebnisse 5b'!F"&amp;ROW($R$62)-38,TRUE)&gt;0,INDIRECT("'["&amp;Index!$A$1&amp;"]Werte und Ergebnisse 5b'!F"&amp;ROW($R$62)-38,TRUE),"")</f>
        <v>#REF!</v>
      </c>
      <c r="AN79" t="e" cm="1">
        <f t="array" aca="1" ref="AN79" ca="1">IF(INDIRECT("'["&amp;Index!$A$1&amp;"]Werte und Ergebnisse 5b'!D"&amp;ROW($R$62)-38,TRUE)&gt;0,INDIRECT("'["&amp;Index!$A$1&amp;"]Werte und Ergebnisse 5b'!D"&amp;ROW($R$62)-38,TRUE),"")</f>
        <v>#REF!</v>
      </c>
      <c r="AQ79" t="e" cm="1">
        <f t="array" aca="1" ref="AQ79" ca="1">IF(INDIRECT("'["&amp;Index!$A$1&amp;"]Werte und Ergebnisse 5b'!E"&amp;ROW($R$62)-38,TRUE)&gt;0,INDIRECT("'["&amp;Index!$A$1&amp;"]Werte und Ergebnisse 5b'!E"&amp;ROW($R$62)-38,TRUE),"")</f>
        <v>#REF!</v>
      </c>
      <c r="BM79" t="str">
        <f t="shared" ca="1" si="3"/>
        <v/>
      </c>
    </row>
    <row r="80" spans="1:65" x14ac:dyDescent="0.25">
      <c r="A80" t="e" cm="1">
        <f t="array" aca="1" ref="A80" ca="1">INDIRECT("'["&amp;Index!$A$1&amp;"]Übersicht Messungen'!E6",TRUE)</f>
        <v>#REF!</v>
      </c>
      <c r="B80" t="e">
        <f ca="1">IF(Index!$D$3="v0",10008,"")</f>
        <v>#N/A</v>
      </c>
      <c r="C80" t="e">
        <f ca="1">VLOOKUP(Facts!$B80,Aux_Table!$W$1:$X$60,2,FALSE)</f>
        <v>#N/A</v>
      </c>
      <c r="D80" t="e">
        <f>NA()</f>
        <v>#N/A</v>
      </c>
      <c r="E80" t="e" cm="1">
        <f t="array" aca="1" ref="E80" ca="1">INDIRECT("'["&amp;Index!$A$1&amp;"]Übersicht Messungen'!C6",TRUE)</f>
        <v>#REF!</v>
      </c>
      <c r="F80" t="e" cm="1">
        <f t="array" aca="1" ref="F80" ca="1">INDIRECT("'["&amp;Index!$A$1&amp;"]Übersicht Messungen'!B6",TRUE)</f>
        <v>#REF!</v>
      </c>
      <c r="G80" t="e" cm="1">
        <f t="array" aca="1" ref="G80" ca="1">INDIRECT("'["&amp;Index!$A$1&amp;"]Übersicht Messungen'!B6",TRUE)</f>
        <v>#REF!</v>
      </c>
      <c r="H80" t="e">
        <f t="shared" ca="1" si="2"/>
        <v>#REF!</v>
      </c>
      <c r="I80" s="15" t="e" cm="1">
        <f t="array" aca="1" ref="I80" ca="1">INDIRECT("'["&amp;Index!$A$1&amp;"]Übersicht Messungen'!F6",TRUE)-730</f>
        <v>#REF!</v>
      </c>
      <c r="K80" t="str">
        <f>Index!$A$1</f>
        <v>Extem B-1541-6  CA.xlsx</v>
      </c>
      <c r="N80" t="s">
        <v>128</v>
      </c>
      <c r="O80" t="e" cm="1">
        <f t="array" aca="1" ref="O80" ca="1">IF(ISBLANK(INDIRECT("'["&amp;Index!$A$1&amp;"]Werte und Ergebnisse 5b'!B"&amp;ROW($R$63)-38,TRUE)),"",INDIRECT("'["&amp;Index!$A$1&amp;"]Werte und Ergebnisse 5b'!B"&amp;ROW($R$63)-38,TRUE))</f>
        <v>#REF!</v>
      </c>
      <c r="R80">
        <v>19</v>
      </c>
      <c r="X80" t="e" cm="1">
        <f t="array" aca="1" ref="X80" ca="1">INDIRECT("'["&amp;Index!$A$1&amp;"]Werte und Ergebnisse 5b'!h47",TRUE)</f>
        <v>#REF!</v>
      </c>
      <c r="Z80" t="s">
        <v>86</v>
      </c>
      <c r="AG80" t="e" cm="1">
        <f t="array" aca="1" ref="AG80" ca="1">IF(INDIRECT("'["&amp;Index!$A$1&amp;"]Werte und Ergebnisse 5b'!C"&amp;ROW($R$63)-38,TRUE)&gt;0,INDIRECT("'["&amp;Index!$A$1&amp;"]Werte und Ergebnisse 5b'!C"&amp;ROW($R$63)-38,TRUE),"")</f>
        <v>#REF!</v>
      </c>
      <c r="AK80" t="e" cm="1">
        <f t="array" aca="1" ref="AK80" ca="1">IF(INDIRECT("'["&amp;Index!$A$1&amp;"]Werte und Ergebnisse 5b'!F"&amp;ROW($R$63)-38,TRUE)&gt;0,INDIRECT("'["&amp;Index!$A$1&amp;"]Werte und Ergebnisse 5b'!F"&amp;ROW($R$63)-38,TRUE),"")</f>
        <v>#REF!</v>
      </c>
      <c r="AN80" t="e" cm="1">
        <f t="array" aca="1" ref="AN80" ca="1">IF(INDIRECT("'["&amp;Index!$A$1&amp;"]Werte und Ergebnisse 5b'!D"&amp;ROW($R$63)-38,TRUE)&gt;0,INDIRECT("'["&amp;Index!$A$1&amp;"]Werte und Ergebnisse 5b'!D"&amp;ROW($R$63)-38,TRUE),"")</f>
        <v>#REF!</v>
      </c>
      <c r="AQ80" t="e" cm="1">
        <f t="array" aca="1" ref="AQ80" ca="1">IF(INDIRECT("'["&amp;Index!$A$1&amp;"]Werte und Ergebnisse 5b'!E"&amp;ROW($R$63)-38,TRUE)&gt;0,INDIRECT("'["&amp;Index!$A$1&amp;"]Werte und Ergebnisse 5b'!E"&amp;ROW($R$63)-38,TRUE),"")</f>
        <v>#REF!</v>
      </c>
      <c r="BM80" t="str">
        <f t="shared" ca="1" si="3"/>
        <v/>
      </c>
    </row>
    <row r="81" spans="1:65" x14ac:dyDescent="0.25">
      <c r="A81" t="e" cm="1">
        <f t="array" aca="1" ref="A81" ca="1">INDIRECT("'["&amp;Index!$A$1&amp;"]Übersicht Messungen'!E6",TRUE)</f>
        <v>#REF!</v>
      </c>
      <c r="B81" t="e">
        <f ca="1">IF(Index!$D$3="v0",10008,"")</f>
        <v>#N/A</v>
      </c>
      <c r="C81" t="e">
        <f ca="1">VLOOKUP(Facts!$B81,Aux_Table!$W$1:$X$60,2,FALSE)</f>
        <v>#N/A</v>
      </c>
      <c r="D81" t="e">
        <f>NA()</f>
        <v>#N/A</v>
      </c>
      <c r="E81" t="e" cm="1">
        <f t="array" aca="1" ref="E81" ca="1">INDIRECT("'["&amp;Index!$A$1&amp;"]Übersicht Messungen'!C6",TRUE)</f>
        <v>#REF!</v>
      </c>
      <c r="F81" t="e" cm="1">
        <f t="array" aca="1" ref="F81" ca="1">INDIRECT("'["&amp;Index!$A$1&amp;"]Übersicht Messungen'!B6",TRUE)</f>
        <v>#REF!</v>
      </c>
      <c r="G81" t="e" cm="1">
        <f t="array" aca="1" ref="G81" ca="1">INDIRECT("'["&amp;Index!$A$1&amp;"]Übersicht Messungen'!B6",TRUE)</f>
        <v>#REF!</v>
      </c>
      <c r="H81" t="e">
        <f t="shared" ref="H81:H202" ca="1" si="4">X81=A81</f>
        <v>#REF!</v>
      </c>
      <c r="I81" s="15" t="e" cm="1">
        <f t="array" aca="1" ref="I81" ca="1">INDIRECT("'["&amp;Index!$A$1&amp;"]Übersicht Messungen'!F6",TRUE)-730</f>
        <v>#REF!</v>
      </c>
      <c r="K81" t="str">
        <f>Index!$A$1</f>
        <v>Extem B-1541-6  CA.xlsx</v>
      </c>
      <c r="N81" t="s">
        <v>128</v>
      </c>
      <c r="O81" t="e" cm="1">
        <f t="array" aca="1" ref="O81" ca="1">IF(ISBLANK(INDIRECT("'["&amp;Index!$A$1&amp;"]Werte und Ergebnisse 5b'!B"&amp;ROW($R$64)-38,TRUE)),"",INDIRECT("'["&amp;Index!$A$1&amp;"]Werte und Ergebnisse 5b'!B"&amp;ROW($R$64)-38,TRUE))</f>
        <v>#REF!</v>
      </c>
      <c r="R81">
        <v>20</v>
      </c>
      <c r="X81" t="e" cm="1">
        <f t="array" aca="1" ref="X81" ca="1">INDIRECT("'["&amp;Index!$A$1&amp;"]Werte und Ergebnisse 5b'!h47",TRUE)</f>
        <v>#REF!</v>
      </c>
      <c r="Z81" t="s">
        <v>86</v>
      </c>
      <c r="AG81" t="e" cm="1">
        <f t="array" aca="1" ref="AG81" ca="1">IF(INDIRECT("'["&amp;Index!$A$1&amp;"]Werte und Ergebnisse 5b'!C"&amp;ROW($R$64)-38,TRUE)&gt;0,INDIRECT("'["&amp;Index!$A$1&amp;"]Werte und Ergebnisse 5b'!C"&amp;ROW($R$64)-38,TRUE),"")</f>
        <v>#REF!</v>
      </c>
      <c r="AK81" t="e" cm="1">
        <f t="array" aca="1" ref="AK81" ca="1">IF(INDIRECT("'["&amp;Index!$A$1&amp;"]Werte und Ergebnisse 5b'!F"&amp;ROW($R$64)-38,TRUE)&gt;0,INDIRECT("'["&amp;Index!$A$1&amp;"]Werte und Ergebnisse 5b'!F"&amp;ROW($R$64)-38,TRUE),"")</f>
        <v>#REF!</v>
      </c>
      <c r="AN81" t="e" cm="1">
        <f t="array" aca="1" ref="AN81" ca="1">IF(INDIRECT("'["&amp;Index!$A$1&amp;"]Werte und Ergebnisse 5b'!D"&amp;ROW($R$64)-38,TRUE)&gt;0,INDIRECT("'["&amp;Index!$A$1&amp;"]Werte und Ergebnisse 5b'!D"&amp;ROW($R$64)-38,TRUE),"")</f>
        <v>#REF!</v>
      </c>
      <c r="AQ81" t="e" cm="1">
        <f t="array" aca="1" ref="AQ81" ca="1">IF(INDIRECT("'["&amp;Index!$A$1&amp;"]Werte und Ergebnisse 5b'!E"&amp;ROW($R$64)-38,TRUE)&gt;0,INDIRECT("'["&amp;Index!$A$1&amp;"]Werte und Ergebnisse 5b'!E"&amp;ROW($R$64)-38,TRUE),"")</f>
        <v>#REF!</v>
      </c>
      <c r="BM81" t="str">
        <f t="shared" ca="1" si="3"/>
        <v/>
      </c>
    </row>
    <row r="82" spans="1:65" x14ac:dyDescent="0.25">
      <c r="A82" t="e" cm="1">
        <f t="array" aca="1" ref="A82" ca="1">INDIRECT("'["&amp;Index!$A$1&amp;"]Übersicht Messungen'!E6",TRUE)</f>
        <v>#REF!</v>
      </c>
      <c r="B82" t="e">
        <f ca="1">IF(Index!$D$3="v1",10009,"")</f>
        <v>#N/A</v>
      </c>
      <c r="C82" t="e">
        <f ca="1">VLOOKUP(Facts!$B82,Aux_Table!$W$1:$X$60,2,FALSE)</f>
        <v>#N/A</v>
      </c>
      <c r="D82" t="e">
        <f>NA()</f>
        <v>#N/A</v>
      </c>
      <c r="E82" t="e" cm="1">
        <f t="array" aca="1" ref="E82" ca="1">INDIRECT("'["&amp;Index!$A$1&amp;"]Übersicht Messungen'!C6",TRUE)</f>
        <v>#REF!</v>
      </c>
      <c r="F82" t="e" cm="1">
        <f t="array" aca="1" ref="F82" ca="1">INDIRECT("'["&amp;Index!$A$1&amp;"]Übersicht Messungen'!B6",TRUE)</f>
        <v>#REF!</v>
      </c>
      <c r="G82" t="e" cm="1">
        <f t="array" aca="1" ref="G82" ca="1">INDIRECT("'["&amp;Index!$A$1&amp;"]Übersicht Messungen'!B6",TRUE)</f>
        <v>#REF!</v>
      </c>
      <c r="H82" t="e">
        <f t="shared" ca="1" si="4"/>
        <v>#REF!</v>
      </c>
      <c r="I82" s="15" t="e" cm="1">
        <f t="array" aca="1" ref="I82" ca="1">INDIRECT("'["&amp;Index!$A$1&amp;"]Übersicht Messungen'!F6",TRUE)-730</f>
        <v>#REF!</v>
      </c>
      <c r="K82" t="str">
        <f>Index!$A$1</f>
        <v>Extem B-1541-6  CA.xlsx</v>
      </c>
      <c r="N82" t="s">
        <v>74</v>
      </c>
      <c r="O82" t="e" cm="1">
        <f t="array" aca="1" ref="O82" ca="1">INDIRECT("'["&amp;Index!$A$1&amp;"]Werte+Ergebnisse 1a + 1b'!M2",TRUE)</f>
        <v>#REF!</v>
      </c>
      <c r="R82">
        <v>1</v>
      </c>
      <c r="X82" t="e" cm="1">
        <f t="array" aca="1" ref="X82" ca="1">INDIRECT("'["&amp;Index!$A$1&amp;"]Werte+Ergebnisse 1a + 1b'!b2",TRUE)</f>
        <v>#REF!</v>
      </c>
      <c r="Z82" t="s">
        <v>86</v>
      </c>
      <c r="AG82" t="e" cm="1">
        <f t="array" aca="1" ref="AG82" ca="1">IF(INDIRECT("'["&amp;Index!$A$1&amp;"]Werte+Ergebnisse 1a + 1b'!F2",TRUE)&gt;0,INDIRECT("'["&amp;Index!$A$1&amp;"]Werte+Ergebnisse 1a + 1b'!F2",TRUE),"")</f>
        <v>#REF!</v>
      </c>
      <c r="AH82" t="e" cm="1">
        <f t="array" aca="1" ref="AH82" ca="1">IF(INDIRECT("'["&amp;Index!$A$1&amp;"]Werte+Ergebnisse 1a + 1b'!H2",TRUE)&gt;0,INDIRECT("'["&amp;Index!$A$1&amp;"]Werte+Ergebnisse 1a + 1b'!H2",TRUE),"")</f>
        <v>#REF!</v>
      </c>
      <c r="AI82" t="e" cm="1">
        <f t="array" aca="1" ref="AI82" ca="1">IF(INDIRECT("'["&amp;Index!$A$1&amp;"]Werte+Ergebnisse 1a + 1b'!I2",TRUE)&gt;0,INDIRECT("'["&amp;Index!$A$1&amp;"]Werte+Ergebnisse 1a + 1b'!I2",TRUE),"")</f>
        <v>#REF!</v>
      </c>
      <c r="AJ82" t="e" cm="1">
        <f t="array" aca="1" ref="AJ82" ca="1">IF(INDIRECT("'["&amp;Index!$A$1&amp;"]Werte+Ergebnisse 1a + 1b'!J2",TRUE)&gt;0,INDIRECT("'["&amp;Index!$A$1&amp;"]Werte+Ergebnisse 1a + 1b'!J2",TRUE),"")</f>
        <v>#REF!</v>
      </c>
      <c r="AK82" t="e" cm="1">
        <f t="array" aca="1" ref="AK82" ca="1">IF(INDIRECT("'["&amp;Index!$A$1&amp;"]Werte+Ergebnisse 1a + 1b'!K2",TRUE)&gt;0,INDIRECT("'["&amp;Index!$A$1&amp;"]Werte+Ergebnisse 1a + 1b'!K2",TRUE),"")</f>
        <v>#REF!</v>
      </c>
      <c r="AN82" t="e" cm="1">
        <f t="array" aca="1" ref="AN82" ca="1">IF(INDIRECT("'["&amp;Index!$A$1&amp;"]Werte+Ergebnisse 1a + 1b'!G2",TRUE)&gt;0,INDIRECT("'["&amp;Index!$A$1&amp;"]Werte+Ergebnisse 1a + 1b'!G2",TRUE),"")</f>
        <v>#REF!</v>
      </c>
      <c r="AQ82" t="e" cm="1">
        <f t="array" aca="1" ref="AQ82" ca="1">IF(INDIRECT("'["&amp;Index!$A$1&amp;"]Werte+Ergebnisse 1a + 1b'!L2",TRUE)&gt;0,INDIRECT("'["&amp;Index!$A$1&amp;"]Werte+Ergebnisse 1a + 1b'!L2",TRUE),"")</f>
        <v>#REF!</v>
      </c>
      <c r="BM82" t="str">
        <f t="shared" ca="1" si="3"/>
        <v/>
      </c>
    </row>
    <row r="83" spans="1:65" x14ac:dyDescent="0.25">
      <c r="A83" t="e" cm="1">
        <f t="array" aca="1" ref="A83" ca="1">INDIRECT("'["&amp;Index!$A$1&amp;"]Übersicht Messungen'!E6",TRUE)</f>
        <v>#REF!</v>
      </c>
      <c r="B83" t="e">
        <f ca="1">IF(Index!$D$3="v1",10009,"")</f>
        <v>#N/A</v>
      </c>
      <c r="C83" t="e">
        <f ca="1">VLOOKUP(Facts!$B83,Aux_Table!$W$1:$X$60,2,FALSE)</f>
        <v>#N/A</v>
      </c>
      <c r="D83" t="e">
        <f>NA()</f>
        <v>#N/A</v>
      </c>
      <c r="E83" t="e" cm="1">
        <f t="array" aca="1" ref="E83" ca="1">INDIRECT("'["&amp;Index!$A$1&amp;"]Übersicht Messungen'!C6",TRUE)</f>
        <v>#REF!</v>
      </c>
      <c r="F83" t="e" cm="1">
        <f t="array" aca="1" ref="F83" ca="1">INDIRECT("'["&amp;Index!$A$1&amp;"]Übersicht Messungen'!B6",TRUE)</f>
        <v>#REF!</v>
      </c>
      <c r="G83" t="e" cm="1">
        <f t="array" aca="1" ref="G83" ca="1">INDIRECT("'["&amp;Index!$A$1&amp;"]Übersicht Messungen'!B6",TRUE)</f>
        <v>#REF!</v>
      </c>
      <c r="H83" t="e">
        <f t="shared" ca="1" si="4"/>
        <v>#REF!</v>
      </c>
      <c r="I83" s="15" t="e" cm="1">
        <f t="array" aca="1" ref="I83" ca="1">INDIRECT("'["&amp;Index!$A$1&amp;"]Übersicht Messungen'!F6",TRUE)-730</f>
        <v>#REF!</v>
      </c>
      <c r="K83" t="str">
        <f>Index!$A$1</f>
        <v>Extem B-1541-6  CA.xlsx</v>
      </c>
      <c r="N83" t="s">
        <v>74</v>
      </c>
      <c r="O83" t="e" cm="1">
        <f t="array" aca="1" ref="O83" ca="1">INDIRECT("'["&amp;Index!$A$1&amp;"]Werte+Ergebnisse 1a + 1b'!M2",TRUE)</f>
        <v>#REF!</v>
      </c>
      <c r="R83">
        <v>2</v>
      </c>
      <c r="X83" t="e" cm="1">
        <f t="array" aca="1" ref="X83" ca="1">INDIRECT("'["&amp;Index!$A$1&amp;"]Werte+Ergebnisse 1a + 1b'!b3",TRUE)</f>
        <v>#REF!</v>
      </c>
      <c r="Z83" t="s">
        <v>86</v>
      </c>
      <c r="AG83" t="e" cm="1">
        <f t="array" aca="1" ref="AG83" ca="1">IF(INDIRECT("'["&amp;Index!$A$1&amp;"]Werte+Ergebnisse 1a + 1b'!F3",TRUE)&gt;0,INDIRECT("'["&amp;Index!$A$1&amp;"]Werte+Ergebnisse 1a + 1b'!F3",TRUE),"")</f>
        <v>#REF!</v>
      </c>
      <c r="AH83" t="e" cm="1">
        <f t="array" aca="1" ref="AH83" ca="1">IF(INDIRECT("'["&amp;Index!$A$1&amp;"]Werte+Ergebnisse 1a + 1b'!H3",TRUE)&gt;0,INDIRECT("'["&amp;Index!$A$1&amp;"]Werte+Ergebnisse 1a + 1b'!H3",TRUE),"")</f>
        <v>#REF!</v>
      </c>
      <c r="AI83" t="e" cm="1">
        <f t="array" aca="1" ref="AI83" ca="1">IF(INDIRECT("'["&amp;Index!$A$1&amp;"]Werte+Ergebnisse 1a + 1b'!I3",TRUE)&gt;0,INDIRECT("'["&amp;Index!$A$1&amp;"]Werte+Ergebnisse 1a + 1b'!I3",TRUE),"")</f>
        <v>#REF!</v>
      </c>
      <c r="AJ83" t="e" cm="1">
        <f t="array" aca="1" ref="AJ83" ca="1">IF(INDIRECT("'["&amp;Index!$A$1&amp;"]Werte+Ergebnisse 1a + 1b'!J3",TRUE)&gt;0,INDIRECT("'["&amp;Index!$A$1&amp;"]Werte+Ergebnisse 1a + 1b'!J3",TRUE),"")</f>
        <v>#REF!</v>
      </c>
      <c r="AK83" t="e" cm="1">
        <f t="array" aca="1" ref="AK83" ca="1">IF(INDIRECT("'["&amp;Index!$A$1&amp;"]Werte+Ergebnisse 1a + 1b'!K3",TRUE)&gt;0,INDIRECT("'["&amp;Index!$A$1&amp;"]Werte+Ergebnisse 1a + 1b'!K3",TRUE),"")</f>
        <v>#REF!</v>
      </c>
      <c r="AN83" t="e" cm="1">
        <f t="array" aca="1" ref="AN83" ca="1">IF(INDIRECT("'["&amp;Index!$A$1&amp;"]Werte+Ergebnisse 1a + 1b'!G3",TRUE)&gt;0,INDIRECT("'["&amp;Index!$A$1&amp;"]Werte+Ergebnisse 1a + 1b'!G3",TRUE),"")</f>
        <v>#REF!</v>
      </c>
      <c r="AQ83" t="e" cm="1">
        <f t="array" aca="1" ref="AQ83" ca="1">IF(INDIRECT("'["&amp;Index!$A$1&amp;"]Werte+Ergebnisse 1a + 1b'!L3",TRUE)&gt;0,INDIRECT("'["&amp;Index!$A$1&amp;"]Werte+Ergebnisse 1a + 1b'!L3",TRUE),"")</f>
        <v>#REF!</v>
      </c>
      <c r="BM83" t="str">
        <f t="shared" ca="1" si="3"/>
        <v/>
      </c>
    </row>
    <row r="84" spans="1:65" x14ac:dyDescent="0.25">
      <c r="A84" t="e" cm="1">
        <f t="array" aca="1" ref="A84" ca="1">INDIRECT("'["&amp;Index!$A$1&amp;"]Übersicht Messungen'!E6",TRUE)</f>
        <v>#REF!</v>
      </c>
      <c r="B84" t="e">
        <f ca="1">IF(Index!$D$3="v1",10009,"")</f>
        <v>#N/A</v>
      </c>
      <c r="C84" t="e">
        <f ca="1">VLOOKUP(Facts!$B84,Aux_Table!$W$1:$X$60,2,FALSE)</f>
        <v>#N/A</v>
      </c>
      <c r="D84" t="e">
        <f>NA()</f>
        <v>#N/A</v>
      </c>
      <c r="E84" t="e" cm="1">
        <f t="array" aca="1" ref="E84" ca="1">INDIRECT("'["&amp;Index!$A$1&amp;"]Übersicht Messungen'!C6",TRUE)</f>
        <v>#REF!</v>
      </c>
      <c r="F84" t="e" cm="1">
        <f t="array" aca="1" ref="F84" ca="1">INDIRECT("'["&amp;Index!$A$1&amp;"]Übersicht Messungen'!B6",TRUE)</f>
        <v>#REF!</v>
      </c>
      <c r="G84" t="e" cm="1">
        <f t="array" aca="1" ref="G84" ca="1">INDIRECT("'["&amp;Index!$A$1&amp;"]Übersicht Messungen'!B6",TRUE)</f>
        <v>#REF!</v>
      </c>
      <c r="H84" t="e">
        <f t="shared" ca="1" si="4"/>
        <v>#REF!</v>
      </c>
      <c r="I84" s="15" t="e" cm="1">
        <f t="array" aca="1" ref="I84" ca="1">INDIRECT("'["&amp;Index!$A$1&amp;"]Übersicht Messungen'!F6",TRUE)-730</f>
        <v>#REF!</v>
      </c>
      <c r="K84" t="str">
        <f>Index!$A$1</f>
        <v>Extem B-1541-6  CA.xlsx</v>
      </c>
      <c r="N84" t="s">
        <v>74</v>
      </c>
      <c r="O84" t="e" cm="1">
        <f t="array" aca="1" ref="O84" ca="1">INDIRECT("'["&amp;Index!$A$1&amp;"]Werte+Ergebnisse 1a + 1b'!M2",TRUE)</f>
        <v>#REF!</v>
      </c>
      <c r="R84">
        <v>3</v>
      </c>
      <c r="X84" t="e" cm="1">
        <f t="array" aca="1" ref="X84" ca="1">INDIRECT("'["&amp;Index!$A$1&amp;"]Werte+Ergebnisse 1a + 1b'!b20",TRUE)</f>
        <v>#REF!</v>
      </c>
      <c r="Z84" t="s">
        <v>86</v>
      </c>
      <c r="AG84" t="e" cm="1">
        <f t="array" aca="1" ref="AG84" ca="1">IF(INDIRECT("'["&amp;Index!$A$1&amp;"]Werte+Ergebnisse 1a + 1b'!F20",TRUE)&gt;0,INDIRECT("'["&amp;Index!$A$1&amp;"]Werte+Ergebnisse 1a + 1b'!F20",TRUE),"")</f>
        <v>#REF!</v>
      </c>
      <c r="AH84" t="e" cm="1">
        <f t="array" aca="1" ref="AH84" ca="1">IF(INDIRECT("'["&amp;Index!$A$1&amp;"]Werte+Ergebnisse 1a + 1b'!H20",TRUE)&gt;0,INDIRECT("'["&amp;Index!$A$1&amp;"]Werte+Ergebnisse 1a + 1b'!H20",TRUE),"")</f>
        <v>#REF!</v>
      </c>
      <c r="AI84" t="e" cm="1">
        <f t="array" aca="1" ref="AI84" ca="1">IF(INDIRECT("'["&amp;Index!$A$1&amp;"]Werte+Ergebnisse 1a + 1b'!I20",TRUE)&gt;0,INDIRECT("'["&amp;Index!$A$1&amp;"]Werte+Ergebnisse 1a + 1b'!I20",TRUE),"")</f>
        <v>#REF!</v>
      </c>
      <c r="AJ84" t="e" cm="1">
        <f t="array" aca="1" ref="AJ84" ca="1">IF(INDIRECT("'["&amp;Index!$A$1&amp;"]Werte+Ergebnisse 1a + 1b'!J20",TRUE)&gt;0,INDIRECT("'["&amp;Index!$A$1&amp;"]Werte+Ergebnisse 1a + 1b'!J20",TRUE),"")</f>
        <v>#REF!</v>
      </c>
      <c r="AK84" t="e" cm="1">
        <f t="array" aca="1" ref="AK84" ca="1">IF(INDIRECT("'["&amp;Index!$A$1&amp;"]Werte+Ergebnisse 1a + 1b'!K20",TRUE)&gt;0,INDIRECT("'["&amp;Index!$A$1&amp;"]Werte+Ergebnisse 1a + 1b'!K20",TRUE),"")</f>
        <v>#REF!</v>
      </c>
      <c r="AN84" t="e" cm="1">
        <f t="array" aca="1" ref="AN84" ca="1">IF(INDIRECT("'["&amp;Index!$A$1&amp;"]Werte+Ergebnisse 1a + 1b'!G20",TRUE)&gt;0,INDIRECT("'["&amp;Index!$A$1&amp;"]Werte+Ergebnisse 1a + 1b'!G20",TRUE),"")</f>
        <v>#REF!</v>
      </c>
      <c r="AQ84" t="e" cm="1">
        <f t="array" aca="1" ref="AQ84" ca="1">IF(INDIRECT("'["&amp;Index!$A$1&amp;"]Werte+Ergebnisse 1a + 1b'!L20",TRUE)&gt;0,INDIRECT("'["&amp;Index!$A$1&amp;"]Werte+Ergebnisse 1a + 1b'!L20",TRUE),"")</f>
        <v>#REF!</v>
      </c>
      <c r="BM84" t="str">
        <f t="shared" ca="1" si="3"/>
        <v/>
      </c>
    </row>
    <row r="85" spans="1:65" x14ac:dyDescent="0.25">
      <c r="A85" t="e" cm="1">
        <f t="array" aca="1" ref="A85" ca="1">INDIRECT("'["&amp;Index!$A$1&amp;"]Übersicht Messungen'!E6",TRUE)</f>
        <v>#REF!</v>
      </c>
      <c r="B85" t="e">
        <f ca="1">IF(Index!$D$3="v1",10009,"")</f>
        <v>#N/A</v>
      </c>
      <c r="C85" t="e">
        <f ca="1">VLOOKUP(Facts!$B85,Aux_Table!$W$1:$X$60,2,FALSE)</f>
        <v>#N/A</v>
      </c>
      <c r="D85" t="e">
        <f>NA()</f>
        <v>#N/A</v>
      </c>
      <c r="E85" t="e" cm="1">
        <f t="array" aca="1" ref="E85" ca="1">INDIRECT("'["&amp;Index!$A$1&amp;"]Übersicht Messungen'!C6",TRUE)</f>
        <v>#REF!</v>
      </c>
      <c r="F85" t="e" cm="1">
        <f t="array" aca="1" ref="F85" ca="1">INDIRECT("'["&amp;Index!$A$1&amp;"]Übersicht Messungen'!B6",TRUE)</f>
        <v>#REF!</v>
      </c>
      <c r="G85" t="e" cm="1">
        <f t="array" aca="1" ref="G85" ca="1">INDIRECT("'["&amp;Index!$A$1&amp;"]Übersicht Messungen'!B6",TRUE)</f>
        <v>#REF!</v>
      </c>
      <c r="H85" t="e">
        <f t="shared" ca="1" si="4"/>
        <v>#REF!</v>
      </c>
      <c r="I85" s="15" t="e" cm="1">
        <f t="array" aca="1" ref="I85" ca="1">INDIRECT("'["&amp;Index!$A$1&amp;"]Übersicht Messungen'!F6",TRUE)-730</f>
        <v>#REF!</v>
      </c>
      <c r="K85" t="str">
        <f>Index!$A$1</f>
        <v>Extem B-1541-6  CA.xlsx</v>
      </c>
      <c r="N85" t="s">
        <v>74</v>
      </c>
      <c r="O85" t="e" cm="1">
        <f t="array" aca="1" ref="O85" ca="1">INDIRECT("'["&amp;Index!$A$1&amp;"]Werte+Ergebnisse 1a + 1b'!M2",TRUE)</f>
        <v>#REF!</v>
      </c>
      <c r="R85">
        <v>4</v>
      </c>
      <c r="X85" t="e" cm="1">
        <f t="array" aca="1" ref="X85" ca="1">INDIRECT("'["&amp;Index!$A$1&amp;"]Werte+Ergebnisse 1a + 1b'!b21",TRUE)</f>
        <v>#REF!</v>
      </c>
      <c r="Z85" t="s">
        <v>86</v>
      </c>
      <c r="AG85" t="e" cm="1">
        <f t="array" aca="1" ref="AG85" ca="1">IF(INDIRECT("'["&amp;Index!$A$1&amp;"]Werte+Ergebnisse 1a + 1b'!F21",TRUE)&gt;0,INDIRECT("'["&amp;Index!$A$1&amp;"]Werte+Ergebnisse 1a + 1b'!F21",TRUE),"")</f>
        <v>#REF!</v>
      </c>
      <c r="AH85" t="e" cm="1">
        <f t="array" aca="1" ref="AH85" ca="1">IF(INDIRECT("'["&amp;Index!$A$1&amp;"]Werte+Ergebnisse 1a + 1b'!H21",TRUE)&gt;0,INDIRECT("'["&amp;Index!$A$1&amp;"]Werte+Ergebnisse 1a + 1b'!H21",TRUE),"")</f>
        <v>#REF!</v>
      </c>
      <c r="AI85" t="e" cm="1">
        <f t="array" aca="1" ref="AI85" ca="1">IF(INDIRECT("'["&amp;Index!$A$1&amp;"]Werte+Ergebnisse 1a + 1b'!I21",TRUE)&gt;0,INDIRECT("'["&amp;Index!$A$1&amp;"]Werte+Ergebnisse 1a + 1b'!I21",TRUE),"")</f>
        <v>#REF!</v>
      </c>
      <c r="AJ85" t="e" cm="1">
        <f t="array" aca="1" ref="AJ85" ca="1">IF(INDIRECT("'["&amp;Index!$A$1&amp;"]Werte+Ergebnisse 1a + 1b'!J21",TRUE)&gt;0,INDIRECT("'["&amp;Index!$A$1&amp;"]Werte+Ergebnisse 1a + 1b'!J21",TRUE),"")</f>
        <v>#REF!</v>
      </c>
      <c r="AK85" t="e" cm="1">
        <f t="array" aca="1" ref="AK85" ca="1">IF(INDIRECT("'["&amp;Index!$A$1&amp;"]Werte+Ergebnisse 1a + 1b'!K21",TRUE)&gt;0,INDIRECT("'["&amp;Index!$A$1&amp;"]Werte+Ergebnisse 1a + 1b'!K21",TRUE),"")</f>
        <v>#REF!</v>
      </c>
      <c r="AN85" t="e" cm="1">
        <f t="array" aca="1" ref="AN85" ca="1">IF(INDIRECT("'["&amp;Index!$A$1&amp;"]Werte+Ergebnisse 1a + 1b'!G21",TRUE)&gt;0,INDIRECT("'["&amp;Index!$A$1&amp;"]Werte+Ergebnisse 1a + 1b'!G21",TRUE),"")</f>
        <v>#REF!</v>
      </c>
      <c r="AQ85" t="e" cm="1">
        <f t="array" aca="1" ref="AQ85" ca="1">IF(INDIRECT("'["&amp;Index!$A$1&amp;"]Werte+Ergebnisse 1a + 1b'!L21",TRUE)&gt;0,INDIRECT("'["&amp;Index!$A$1&amp;"]Werte+Ergebnisse 1a + 1b'!L21",TRUE),"")</f>
        <v>#REF!</v>
      </c>
      <c r="BM85" t="str">
        <f t="shared" ca="1" si="3"/>
        <v/>
      </c>
    </row>
    <row r="86" spans="1:65" x14ac:dyDescent="0.25">
      <c r="A86" t="e" cm="1">
        <f t="array" aca="1" ref="A86" ca="1">INDIRECT("'["&amp;Index!$A$1&amp;"]Übersicht Messungen'!E6",TRUE)</f>
        <v>#REF!</v>
      </c>
      <c r="B86" t="e">
        <f ca="1">IF(Index!$D$3="v1",10009,"")</f>
        <v>#N/A</v>
      </c>
      <c r="C86" t="e">
        <f ca="1">VLOOKUP(Facts!$B86,Aux_Table!$W$1:$X$60,2,FALSE)</f>
        <v>#N/A</v>
      </c>
      <c r="D86" t="e">
        <f>NA()</f>
        <v>#N/A</v>
      </c>
      <c r="E86" t="e" cm="1">
        <f t="array" aca="1" ref="E86" ca="1">INDIRECT("'["&amp;Index!$A$1&amp;"]Übersicht Messungen'!C6",TRUE)</f>
        <v>#REF!</v>
      </c>
      <c r="F86" t="e" cm="1">
        <f t="array" aca="1" ref="F86" ca="1">INDIRECT("'["&amp;Index!$A$1&amp;"]Übersicht Messungen'!B6",TRUE)</f>
        <v>#REF!</v>
      </c>
      <c r="G86" t="e" cm="1">
        <f t="array" aca="1" ref="G86" ca="1">INDIRECT("'["&amp;Index!$A$1&amp;"]Übersicht Messungen'!B6",TRUE)</f>
        <v>#REF!</v>
      </c>
      <c r="H86" t="e">
        <f t="shared" ca="1" si="4"/>
        <v>#REF!</v>
      </c>
      <c r="I86" s="15" t="e" cm="1">
        <f t="array" aca="1" ref="I86" ca="1">INDIRECT("'["&amp;Index!$A$1&amp;"]Übersicht Messungen'!F6",TRUE)-730</f>
        <v>#REF!</v>
      </c>
      <c r="K86" t="str">
        <f>Index!$A$1</f>
        <v>Extem B-1541-6  CA.xlsx</v>
      </c>
      <c r="N86" t="s">
        <v>74</v>
      </c>
      <c r="O86" t="e" cm="1">
        <f t="array" aca="1" ref="O86" ca="1">INDIRECT("'["&amp;Index!$A$1&amp;"]Werte+Ergebnisse 1a + 1b'!M2",TRUE)</f>
        <v>#REF!</v>
      </c>
      <c r="R86">
        <v>5</v>
      </c>
      <c r="X86" t="e" cm="1">
        <f t="array" aca="1" ref="X86" ca="1">INDIRECT("'["&amp;Index!$A$1&amp;"]Werte+Ergebnisse 1a + 1b'!b4",TRUE)</f>
        <v>#REF!</v>
      </c>
      <c r="Z86" t="s">
        <v>86</v>
      </c>
      <c r="AG86" t="e" cm="1">
        <f t="array" aca="1" ref="AG86" ca="1">IF(INDIRECT("'["&amp;Index!$A$1&amp;"]Werte+Ergebnisse 1a + 1b'!F4",TRUE)&gt;0,INDIRECT("'["&amp;Index!$A$1&amp;"]Werte+Ergebnisse 1a + 1b'!F4",TRUE),"")</f>
        <v>#REF!</v>
      </c>
      <c r="AH86" t="e" cm="1">
        <f t="array" aca="1" ref="AH86" ca="1">IF(INDIRECT("'["&amp;Index!$A$1&amp;"]Werte+Ergebnisse 1a + 1b'!H4",TRUE)&gt;0,INDIRECT("'["&amp;Index!$A$1&amp;"]Werte+Ergebnisse 1a + 1b'!H4",TRUE),"")</f>
        <v>#REF!</v>
      </c>
      <c r="AI86" t="e" cm="1">
        <f t="array" aca="1" ref="AI86" ca="1">IF(INDIRECT("'["&amp;Index!$A$1&amp;"]Werte+Ergebnisse 1a + 1b'!I4",TRUE)&gt;0,INDIRECT("'["&amp;Index!$A$1&amp;"]Werte+Ergebnisse 1a + 1b'!I4",TRUE),"")</f>
        <v>#REF!</v>
      </c>
      <c r="AJ86" t="e" cm="1">
        <f t="array" aca="1" ref="AJ86" ca="1">IF(INDIRECT("'["&amp;Index!$A$1&amp;"]Werte+Ergebnisse 1a + 1b'!J4",TRUE)&gt;0,INDIRECT("'["&amp;Index!$A$1&amp;"]Werte+Ergebnisse 1a + 1b'!J4",TRUE),"")</f>
        <v>#REF!</v>
      </c>
      <c r="AK86" t="e" cm="1">
        <f t="array" aca="1" ref="AK86" ca="1">IF(INDIRECT("'["&amp;Index!$A$1&amp;"]Werte+Ergebnisse 1a + 1b'!K4",TRUE)&gt;0,INDIRECT("'["&amp;Index!$A$1&amp;"]Werte+Ergebnisse 1a + 1b'!K4",TRUE),"")</f>
        <v>#REF!</v>
      </c>
      <c r="AN86" t="e" cm="1">
        <f t="array" aca="1" ref="AN86" ca="1">IF(INDIRECT("'["&amp;Index!$A$1&amp;"]Werte+Ergebnisse 1a + 1b'!G4",TRUE)&gt;0,INDIRECT("'["&amp;Index!$A$1&amp;"]Werte+Ergebnisse 1a + 1b'!G4",TRUE),"")</f>
        <v>#REF!</v>
      </c>
      <c r="AQ86" t="e" cm="1">
        <f t="array" aca="1" ref="AQ86" ca="1">IF(INDIRECT("'["&amp;Index!$A$1&amp;"]Werte+Ergebnisse 1a + 1b'!L4",TRUE)&gt;0,INDIRECT("'["&amp;Index!$A$1&amp;"]Werte+Ergebnisse 1a + 1b'!L4",TRUE),"")</f>
        <v>#REF!</v>
      </c>
      <c r="BM86" t="str">
        <f t="shared" ca="1" si="3"/>
        <v/>
      </c>
    </row>
    <row r="87" spans="1:65" x14ac:dyDescent="0.25">
      <c r="A87" t="e" cm="1">
        <f t="array" aca="1" ref="A87" ca="1">INDIRECT("'["&amp;Index!$A$1&amp;"]Übersicht Messungen'!E6",TRUE)</f>
        <v>#REF!</v>
      </c>
      <c r="B87" t="e">
        <f ca="1">IF(Index!$D$3="v1",10009,"")</f>
        <v>#N/A</v>
      </c>
      <c r="C87" t="e">
        <f ca="1">VLOOKUP(Facts!$B87,Aux_Table!$W$1:$X$60,2,FALSE)</f>
        <v>#N/A</v>
      </c>
      <c r="D87" t="e">
        <f>NA()</f>
        <v>#N/A</v>
      </c>
      <c r="E87" t="e" cm="1">
        <f t="array" aca="1" ref="E87" ca="1">INDIRECT("'["&amp;Index!$A$1&amp;"]Übersicht Messungen'!C6",TRUE)</f>
        <v>#REF!</v>
      </c>
      <c r="F87" t="e" cm="1">
        <f t="array" aca="1" ref="F87" ca="1">INDIRECT("'["&amp;Index!$A$1&amp;"]Übersicht Messungen'!B6",TRUE)</f>
        <v>#REF!</v>
      </c>
      <c r="G87" t="e" cm="1">
        <f t="array" aca="1" ref="G87" ca="1">INDIRECT("'["&amp;Index!$A$1&amp;"]Übersicht Messungen'!B6",TRUE)</f>
        <v>#REF!</v>
      </c>
      <c r="H87" t="e">
        <f t="shared" ca="1" si="4"/>
        <v>#REF!</v>
      </c>
      <c r="I87" s="15" t="e" cm="1">
        <f t="array" aca="1" ref="I87" ca="1">INDIRECT("'["&amp;Index!$A$1&amp;"]Übersicht Messungen'!F6",TRUE)-730</f>
        <v>#REF!</v>
      </c>
      <c r="K87" t="str">
        <f>Index!$A$1</f>
        <v>Extem B-1541-6  CA.xlsx</v>
      </c>
      <c r="N87" t="s">
        <v>74</v>
      </c>
      <c r="O87" t="e" cm="1">
        <f t="array" aca="1" ref="O87" ca="1">INDIRECT("'["&amp;Index!$A$1&amp;"]Werte+Ergebnisse 1a + 1b'!M2",TRUE)</f>
        <v>#REF!</v>
      </c>
      <c r="R87">
        <v>6</v>
      </c>
      <c r="X87" t="e" cm="1">
        <f t="array" aca="1" ref="X87" ca="1">INDIRECT("'["&amp;Index!$A$1&amp;"]Werte+Ergebnisse 1a + 1b'!b5",TRUE)</f>
        <v>#REF!</v>
      </c>
      <c r="Z87" t="s">
        <v>86</v>
      </c>
      <c r="AG87" t="e" cm="1">
        <f t="array" aca="1" ref="AG87" ca="1">IF(INDIRECT("'["&amp;Index!$A$1&amp;"]Werte+Ergebnisse 1a + 1b'!F5",TRUE)&gt;0,INDIRECT("'["&amp;Index!$A$1&amp;"]Werte+Ergebnisse 1a + 1b'!F5",TRUE),"")</f>
        <v>#REF!</v>
      </c>
      <c r="AH87" t="e" cm="1">
        <f t="array" aca="1" ref="AH87" ca="1">IF(INDIRECT("'["&amp;Index!$A$1&amp;"]Werte+Ergebnisse 1a + 1b'!H5",TRUE)&gt;0,INDIRECT("'["&amp;Index!$A$1&amp;"]Werte+Ergebnisse 1a + 1b'!H5",TRUE),"")</f>
        <v>#REF!</v>
      </c>
      <c r="AI87" t="e" cm="1">
        <f t="array" aca="1" ref="AI87" ca="1">IF(INDIRECT("'["&amp;Index!$A$1&amp;"]Werte+Ergebnisse 1a + 1b'!I5",TRUE)&gt;0,INDIRECT("'["&amp;Index!$A$1&amp;"]Werte+Ergebnisse 1a + 1b'!I5",TRUE),"")</f>
        <v>#REF!</v>
      </c>
      <c r="AJ87" t="e" cm="1">
        <f t="array" aca="1" ref="AJ87" ca="1">IF(INDIRECT("'["&amp;Index!$A$1&amp;"]Werte+Ergebnisse 1a + 1b'!J5",TRUE)&gt;0,INDIRECT("'["&amp;Index!$A$1&amp;"]Werte+Ergebnisse 1a + 1b'!J5",TRUE),"")</f>
        <v>#REF!</v>
      </c>
      <c r="AK87" t="e" cm="1">
        <f t="array" aca="1" ref="AK87" ca="1">IF(INDIRECT("'["&amp;Index!$A$1&amp;"]Werte+Ergebnisse 1a + 1b'!K5",TRUE)&gt;0,INDIRECT("'["&amp;Index!$A$1&amp;"]Werte+Ergebnisse 1a + 1b'!K5",TRUE),"")</f>
        <v>#REF!</v>
      </c>
      <c r="AN87" t="e" cm="1">
        <f t="array" aca="1" ref="AN87" ca="1">IF(INDIRECT("'["&amp;Index!$A$1&amp;"]Werte+Ergebnisse 1a + 1b'!G5",TRUE)&gt;0,INDIRECT("'["&amp;Index!$A$1&amp;"]Werte+Ergebnisse 1a + 1b'!G5",TRUE),"")</f>
        <v>#REF!</v>
      </c>
      <c r="AQ87" t="e" cm="1">
        <f t="array" aca="1" ref="AQ87" ca="1">IF(INDIRECT("'["&amp;Index!$A$1&amp;"]Werte+Ergebnisse 1a + 1b'!L5",TRUE)&gt;0,INDIRECT("'["&amp;Index!$A$1&amp;"]Werte+Ergebnisse 1a + 1b'!L5",TRUE),"")</f>
        <v>#REF!</v>
      </c>
      <c r="BM87" t="str">
        <f t="shared" ca="1" si="3"/>
        <v/>
      </c>
    </row>
    <row r="88" spans="1:65" x14ac:dyDescent="0.25">
      <c r="A88" t="e" cm="1">
        <f t="array" aca="1" ref="A88" ca="1">INDIRECT("'["&amp;Index!$A$1&amp;"]Übersicht Messungen'!E6",TRUE)</f>
        <v>#REF!</v>
      </c>
      <c r="B88" t="e">
        <f ca="1">IF(Index!$D$3="v1",10009,"")</f>
        <v>#N/A</v>
      </c>
      <c r="C88" t="e">
        <f ca="1">VLOOKUP(Facts!$B88,Aux_Table!$W$1:$X$60,2,FALSE)</f>
        <v>#N/A</v>
      </c>
      <c r="D88" t="e">
        <f>NA()</f>
        <v>#N/A</v>
      </c>
      <c r="E88" t="e" cm="1">
        <f t="array" aca="1" ref="E88" ca="1">INDIRECT("'["&amp;Index!$A$1&amp;"]Übersicht Messungen'!C6",TRUE)</f>
        <v>#REF!</v>
      </c>
      <c r="F88" t="e" cm="1">
        <f t="array" aca="1" ref="F88" ca="1">INDIRECT("'["&amp;Index!$A$1&amp;"]Übersicht Messungen'!B6",TRUE)</f>
        <v>#REF!</v>
      </c>
      <c r="G88" t="e" cm="1">
        <f t="array" aca="1" ref="G88" ca="1">INDIRECT("'["&amp;Index!$A$1&amp;"]Übersicht Messungen'!B6",TRUE)</f>
        <v>#REF!</v>
      </c>
      <c r="H88" t="e">
        <f t="shared" ca="1" si="4"/>
        <v>#REF!</v>
      </c>
      <c r="I88" s="15" t="e" cm="1">
        <f t="array" aca="1" ref="I88" ca="1">INDIRECT("'["&amp;Index!$A$1&amp;"]Übersicht Messungen'!F6",TRUE)-730</f>
        <v>#REF!</v>
      </c>
      <c r="K88" t="str">
        <f>Index!$A$1</f>
        <v>Extem B-1541-6  CA.xlsx</v>
      </c>
      <c r="N88" t="s">
        <v>74</v>
      </c>
      <c r="O88" t="e" cm="1">
        <f t="array" aca="1" ref="O88" ca="1">INDIRECT("'["&amp;Index!$A$1&amp;"]Werte+Ergebnisse 1a + 1b'!M2",TRUE)</f>
        <v>#REF!</v>
      </c>
      <c r="R88">
        <v>7</v>
      </c>
      <c r="X88" t="e" cm="1">
        <f t="array" aca="1" ref="X88" ca="1">INDIRECT("'["&amp;Index!$A$1&amp;"]Werte+Ergebnisse 1a + 1b'!b18",TRUE)</f>
        <v>#REF!</v>
      </c>
      <c r="Z88" t="s">
        <v>86</v>
      </c>
      <c r="AG88" t="e" cm="1">
        <f t="array" aca="1" ref="AG88" ca="1">IF(INDIRECT("'["&amp;Index!$A$1&amp;"]Werte+Ergebnisse 1a + 1b'!F18",TRUE)&gt;0,INDIRECT("'["&amp;Index!$A$1&amp;"]Werte+Ergebnisse 1a + 1b'!F18",TRUE),"")</f>
        <v>#REF!</v>
      </c>
      <c r="AH88" t="e" cm="1">
        <f t="array" aca="1" ref="AH88" ca="1">IF(INDIRECT("'["&amp;Index!$A$1&amp;"]Werte+Ergebnisse 1a + 1b'!H18",TRUE)&gt;0,INDIRECT("'["&amp;Index!$A$1&amp;"]Werte+Ergebnisse 1a + 1b'!H18",TRUE),"")</f>
        <v>#REF!</v>
      </c>
      <c r="AI88" t="e" cm="1">
        <f t="array" aca="1" ref="AI88" ca="1">IF(INDIRECT("'["&amp;Index!$A$1&amp;"]Werte+Ergebnisse 1a + 1b'!I18",TRUE)&gt;0,INDIRECT("'["&amp;Index!$A$1&amp;"]Werte+Ergebnisse 1a + 1b'!I18",TRUE),"")</f>
        <v>#REF!</v>
      </c>
      <c r="AJ88" t="e" cm="1">
        <f t="array" aca="1" ref="AJ88" ca="1">IF(INDIRECT("'["&amp;Index!$A$1&amp;"]Werte+Ergebnisse 1a + 1b'!J18",TRUE)&gt;0,INDIRECT("'["&amp;Index!$A$1&amp;"]Werte+Ergebnisse 1a + 1b'!J18",TRUE),"")</f>
        <v>#REF!</v>
      </c>
      <c r="AK88" t="e" cm="1">
        <f t="array" aca="1" ref="AK88" ca="1">IF(INDIRECT("'["&amp;Index!$A$1&amp;"]Werte+Ergebnisse 1a + 1b'!K18",TRUE)&gt;0,INDIRECT("'["&amp;Index!$A$1&amp;"]Werte+Ergebnisse 1a + 1b'!K18",TRUE),"")</f>
        <v>#REF!</v>
      </c>
      <c r="AN88" t="e" cm="1">
        <f t="array" aca="1" ref="AN88" ca="1">IF(INDIRECT("'["&amp;Index!$A$1&amp;"]Werte+Ergebnisse 1a + 1b'!G18",TRUE)&gt;0,INDIRECT("'["&amp;Index!$A$1&amp;"]Werte+Ergebnisse 1a + 1b'!G18",TRUE),"")</f>
        <v>#REF!</v>
      </c>
      <c r="AQ88" t="e" cm="1">
        <f t="array" aca="1" ref="AQ88" ca="1">IF(INDIRECT("'["&amp;Index!$A$1&amp;"]Werte+Ergebnisse 1a + 1b'!L18",TRUE)&gt;0,INDIRECT("'["&amp;Index!$A$1&amp;"]Werte+Ergebnisse 1a + 1b'!L18",TRUE),"")</f>
        <v>#REF!</v>
      </c>
      <c r="BM88" t="str">
        <f t="shared" ca="1" si="3"/>
        <v/>
      </c>
    </row>
    <row r="89" spans="1:65" x14ac:dyDescent="0.25">
      <c r="A89" t="e" cm="1">
        <f t="array" aca="1" ref="A89" ca="1">INDIRECT("'["&amp;Index!$A$1&amp;"]Übersicht Messungen'!E6",TRUE)</f>
        <v>#REF!</v>
      </c>
      <c r="B89" t="e">
        <f ca="1">IF(Index!$D$3="v1",10009,"")</f>
        <v>#N/A</v>
      </c>
      <c r="C89" t="e">
        <f ca="1">VLOOKUP(Facts!$B89,Aux_Table!$W$1:$X$60,2,FALSE)</f>
        <v>#N/A</v>
      </c>
      <c r="D89" t="e">
        <f>NA()</f>
        <v>#N/A</v>
      </c>
      <c r="E89" t="e" cm="1">
        <f t="array" aca="1" ref="E89" ca="1">INDIRECT("'["&amp;Index!$A$1&amp;"]Übersicht Messungen'!C6",TRUE)</f>
        <v>#REF!</v>
      </c>
      <c r="F89" t="e" cm="1">
        <f t="array" aca="1" ref="F89" ca="1">INDIRECT("'["&amp;Index!$A$1&amp;"]Übersicht Messungen'!B6",TRUE)</f>
        <v>#REF!</v>
      </c>
      <c r="G89" t="e" cm="1">
        <f t="array" aca="1" ref="G89" ca="1">INDIRECT("'["&amp;Index!$A$1&amp;"]Übersicht Messungen'!B6",TRUE)</f>
        <v>#REF!</v>
      </c>
      <c r="H89" t="e">
        <f t="shared" ca="1" si="4"/>
        <v>#REF!</v>
      </c>
      <c r="I89" s="15" t="e" cm="1">
        <f t="array" aca="1" ref="I89" ca="1">INDIRECT("'["&amp;Index!$A$1&amp;"]Übersicht Messungen'!F6",TRUE)-730</f>
        <v>#REF!</v>
      </c>
      <c r="K89" t="str">
        <f>Index!$A$1</f>
        <v>Extem B-1541-6  CA.xlsx</v>
      </c>
      <c r="N89" t="s">
        <v>74</v>
      </c>
      <c r="O89" t="e" cm="1">
        <f t="array" aca="1" ref="O89" ca="1">INDIRECT("'["&amp;Index!$A$1&amp;"]Werte+Ergebnisse 1a + 1b'!M2",TRUE)</f>
        <v>#REF!</v>
      </c>
      <c r="R89">
        <v>8</v>
      </c>
      <c r="X89" t="e" cm="1">
        <f t="array" aca="1" ref="X89" ca="1">INDIRECT("'["&amp;Index!$A$1&amp;"]Werte+Ergebnisse 1a + 1b'!b19",TRUE)</f>
        <v>#REF!</v>
      </c>
      <c r="Z89" t="s">
        <v>86</v>
      </c>
      <c r="AG89" t="e" cm="1">
        <f t="array" aca="1" ref="AG89" ca="1">IF(INDIRECT("'["&amp;Index!$A$1&amp;"]Werte+Ergebnisse 1a + 1b'!F19",TRUE)&gt;0,INDIRECT("'["&amp;Index!$A$1&amp;"]Werte+Ergebnisse 1a + 1b'!F19",TRUE),"")</f>
        <v>#REF!</v>
      </c>
      <c r="AH89" t="e" cm="1">
        <f t="array" aca="1" ref="AH89" ca="1">IF(INDIRECT("'["&amp;Index!$A$1&amp;"]Werte+Ergebnisse 1a + 1b'!H19",TRUE)&gt;0,INDIRECT("'["&amp;Index!$A$1&amp;"]Werte+Ergebnisse 1a + 1b'!H19",TRUE),"")</f>
        <v>#REF!</v>
      </c>
      <c r="AI89" t="e" cm="1">
        <f t="array" aca="1" ref="AI89" ca="1">IF(INDIRECT("'["&amp;Index!$A$1&amp;"]Werte+Ergebnisse 1a + 1b'!I19",TRUE)&gt;0,INDIRECT("'["&amp;Index!$A$1&amp;"]Werte+Ergebnisse 1a + 1b'!I19",TRUE),"")</f>
        <v>#REF!</v>
      </c>
      <c r="AJ89" t="e" cm="1">
        <f t="array" aca="1" ref="AJ89" ca="1">IF(INDIRECT("'["&amp;Index!$A$1&amp;"]Werte+Ergebnisse 1a + 1b'!J19",TRUE)&gt;0,INDIRECT("'["&amp;Index!$A$1&amp;"]Werte+Ergebnisse 1a + 1b'!J19",TRUE),"")</f>
        <v>#REF!</v>
      </c>
      <c r="AK89" t="e" cm="1">
        <f t="array" aca="1" ref="AK89" ca="1">IF(INDIRECT("'["&amp;Index!$A$1&amp;"]Werte+Ergebnisse 1a + 1b'!K19",TRUE)&gt;0,INDIRECT("'["&amp;Index!$A$1&amp;"]Werte+Ergebnisse 1a + 1b'!K19",TRUE),"")</f>
        <v>#REF!</v>
      </c>
      <c r="AN89" t="e" cm="1">
        <f t="array" aca="1" ref="AN89" ca="1">IF(INDIRECT("'["&amp;Index!$A$1&amp;"]Werte+Ergebnisse 1a + 1b'!G19",TRUE)&gt;0,INDIRECT("'["&amp;Index!$A$1&amp;"]Werte+Ergebnisse 1a + 1b'!G19",TRUE),"")</f>
        <v>#REF!</v>
      </c>
      <c r="AQ89" t="e" cm="1">
        <f t="array" aca="1" ref="AQ89" ca="1">IF(INDIRECT("'["&amp;Index!$A$1&amp;"]Werte+Ergebnisse 1a + 1b'!L19",TRUE)&gt;0,INDIRECT("'["&amp;Index!$A$1&amp;"]Werte+Ergebnisse 1a + 1b'!L19",TRUE),"")</f>
        <v>#REF!</v>
      </c>
      <c r="BM89" t="str">
        <f t="shared" ca="1" si="3"/>
        <v/>
      </c>
    </row>
    <row r="90" spans="1:65" x14ac:dyDescent="0.25">
      <c r="A90" t="e" cm="1">
        <f t="array" aca="1" ref="A90" ca="1">INDIRECT("'["&amp;Index!$A$1&amp;"]Übersicht Messungen'!E6",TRUE)</f>
        <v>#REF!</v>
      </c>
      <c r="B90" t="e">
        <f ca="1">IF(Index!$D$3="v1",10010,"")</f>
        <v>#N/A</v>
      </c>
      <c r="C90" t="e">
        <f ca="1">VLOOKUP(Facts!$B90,Aux_Table!$W$1:$X$60,2,FALSE)</f>
        <v>#N/A</v>
      </c>
      <c r="D90" t="e">
        <f>NA()</f>
        <v>#N/A</v>
      </c>
      <c r="E90" t="e" cm="1">
        <f t="array" aca="1" ref="E90" ca="1">INDIRECT("'["&amp;Index!$A$1&amp;"]Übersicht Messungen'!C6",TRUE)</f>
        <v>#REF!</v>
      </c>
      <c r="F90" t="e" cm="1">
        <f t="array" aca="1" ref="F90" ca="1">INDIRECT("'["&amp;Index!$A$1&amp;"]Übersicht Messungen'!B6",TRUE)</f>
        <v>#REF!</v>
      </c>
      <c r="G90" t="e" cm="1">
        <f t="array" aca="1" ref="G90" ca="1">INDIRECT("'["&amp;Index!$A$1&amp;"]Übersicht Messungen'!B6",TRUE)</f>
        <v>#REF!</v>
      </c>
      <c r="H90" t="e">
        <f t="shared" ca="1" si="4"/>
        <v>#REF!</v>
      </c>
      <c r="I90" s="15" t="e" cm="1">
        <f t="array" aca="1" ref="I90" ca="1">INDIRECT("'["&amp;Index!$A$1&amp;"]Übersicht Messungen'!F6",TRUE)-730</f>
        <v>#REF!</v>
      </c>
      <c r="K90" t="str">
        <f>Index!$A$1</f>
        <v>Extem B-1541-6  CA.xlsx</v>
      </c>
      <c r="N90" t="e" cm="1">
        <f t="array" aca="1" ref="N90" ca="1">INDIRECT("'["&amp;Index!$A$1&amp;"]Werte+Ergebnisse 2a + 2b'!A2",TRUE)&amp;" "&amp;INDIRECT("'["&amp;Index!$A$1&amp;"]Werte+Ergebnisse 2a + 2b'!C2",TRUE)</f>
        <v>#REF!</v>
      </c>
      <c r="O90" t="e" cm="1">
        <f t="array" aca="1" ref="O90" ca="1">INDIRECT("'["&amp;Index!$A$1&amp;"]Werte+Ergebnisse 2a + 2b'!M2",TRUE)</f>
        <v>#REF!</v>
      </c>
      <c r="R90">
        <v>1</v>
      </c>
      <c r="X90" t="e" cm="1">
        <f t="array" aca="1" ref="X90" ca="1">INDIRECT("'["&amp;Index!$A$1&amp;"]Werte+Ergebnisse 2a + 2b'!b2",TRUE)</f>
        <v>#REF!</v>
      </c>
      <c r="Z90" t="s">
        <v>86</v>
      </c>
      <c r="AG90" t="e" cm="1">
        <f t="array" aca="1" ref="AG90" ca="1">IF(INDIRECT("'["&amp;Index!$A$1&amp;"]Werte+Ergebnisse 2a + 2b'!F2",TRUE)&gt;0,INDIRECT("'["&amp;Index!$A$1&amp;"]Werte+Ergebnisse 2a + 2b'!F2",TRUE),"")</f>
        <v>#REF!</v>
      </c>
      <c r="AH90" t="e" cm="1">
        <f t="array" aca="1" ref="AH90" ca="1">IF(INDIRECT("'["&amp;Index!$A$1&amp;"]Werte+Ergebnisse 2a + 2b'!H2",TRUE)&gt;0,INDIRECT("'["&amp;Index!$A$1&amp;"]Werte+Ergebnisse 2a + 2b'!H2",TRUE),"")</f>
        <v>#REF!</v>
      </c>
      <c r="AI90" t="e" cm="1">
        <f t="array" aca="1" ref="AI90" ca="1">IF(INDIRECT("'["&amp;Index!$A$1&amp;"]Werte+Ergebnisse 2a + 2b'!I2",TRUE)&gt;0,INDIRECT("'["&amp;Index!$A$1&amp;"]Werte+Ergebnisse 2a + 2b'!I2",TRUE),"")</f>
        <v>#REF!</v>
      </c>
      <c r="AJ90" t="e" cm="1">
        <f t="array" aca="1" ref="AJ90" ca="1">IF(INDIRECT("'["&amp;Index!$A$1&amp;"]Werte+Ergebnisse 2a + 2b'!J2",TRUE)&gt;0,INDIRECT("'["&amp;Index!$A$1&amp;"]Werte+Ergebnisse 2a + 2b'!J2",TRUE),"")</f>
        <v>#REF!</v>
      </c>
      <c r="AK90" t="e" cm="1">
        <f t="array" aca="1" ref="AK90" ca="1">IF(INDIRECT("'["&amp;Index!$A$1&amp;"]Werte+Ergebnisse 2a + 2b'!K2",TRUE)&gt;0,INDIRECT("'["&amp;Index!$A$1&amp;"]Werte+Ergebnisse 2a + 2b'!K2",TRUE),"")</f>
        <v>#REF!</v>
      </c>
      <c r="AN90" t="e" cm="1">
        <f t="array" aca="1" ref="AN90" ca="1">IF(INDIRECT("'["&amp;Index!$A$1&amp;"]Werte+Ergebnisse 2a + 2b'!G2",TRUE)&gt;0,INDIRECT("'["&amp;Index!$A$1&amp;"]Werte+Ergebnisse 2a + 2b'!G2",TRUE),"")</f>
        <v>#REF!</v>
      </c>
      <c r="AQ90" t="e" cm="1">
        <f t="array" aca="1" ref="AQ90" ca="1">IF(INDIRECT("'["&amp;Index!$A$1&amp;"]Werte+Ergebnisse 2a + 2b'!L2",TRUE)&gt;0,INDIRECT("'["&amp;Index!$A$1&amp;"]Werte+Ergebnisse 2a + 2b'!L2",TRUE),"")</f>
        <v>#REF!</v>
      </c>
      <c r="BM90" t="str">
        <f t="shared" ca="1" si="3"/>
        <v/>
      </c>
    </row>
    <row r="91" spans="1:65" x14ac:dyDescent="0.25">
      <c r="A91" t="e" cm="1">
        <f t="array" aca="1" ref="A91" ca="1">INDIRECT("'["&amp;Index!$A$1&amp;"]Übersicht Messungen'!E6",TRUE)</f>
        <v>#REF!</v>
      </c>
      <c r="B91" t="e">
        <f ca="1">IF(Index!$D$3="v1",10010,"")</f>
        <v>#N/A</v>
      </c>
      <c r="C91" t="e">
        <f ca="1">VLOOKUP(Facts!$B91,Aux_Table!$W$1:$X$60,2,FALSE)</f>
        <v>#N/A</v>
      </c>
      <c r="D91" t="e">
        <f>NA()</f>
        <v>#N/A</v>
      </c>
      <c r="E91" t="e" cm="1">
        <f t="array" aca="1" ref="E91" ca="1">INDIRECT("'["&amp;Index!$A$1&amp;"]Übersicht Messungen'!C6",TRUE)</f>
        <v>#REF!</v>
      </c>
      <c r="F91" t="e" cm="1">
        <f t="array" aca="1" ref="F91" ca="1">INDIRECT("'["&amp;Index!$A$1&amp;"]Übersicht Messungen'!B6",TRUE)</f>
        <v>#REF!</v>
      </c>
      <c r="G91" t="e" cm="1">
        <f t="array" aca="1" ref="G91" ca="1">INDIRECT("'["&amp;Index!$A$1&amp;"]Übersicht Messungen'!B6",TRUE)</f>
        <v>#REF!</v>
      </c>
      <c r="H91" t="e">
        <f t="shared" ca="1" si="4"/>
        <v>#REF!</v>
      </c>
      <c r="I91" s="15" t="e" cm="1">
        <f t="array" aca="1" ref="I91" ca="1">INDIRECT("'["&amp;Index!$A$1&amp;"]Übersicht Messungen'!F6",TRUE)-730</f>
        <v>#REF!</v>
      </c>
      <c r="K91" t="str">
        <f>Index!$A$1</f>
        <v>Extem B-1541-6  CA.xlsx</v>
      </c>
      <c r="N91" t="e" cm="1">
        <f t="array" aca="1" ref="N91" ca="1">INDIRECT("'["&amp;Index!$A$1&amp;"]Werte+Ergebnisse 2a + 2b'!A2",TRUE)&amp;" "&amp;INDIRECT("'["&amp;Index!$A$1&amp;"]Werte+Ergebnisse 2a + 2b'!C2",TRUE)</f>
        <v>#REF!</v>
      </c>
      <c r="O91" t="e" cm="1">
        <f t="array" aca="1" ref="O91" ca="1">INDIRECT("'["&amp;Index!$A$1&amp;"]Werte+Ergebnisse 2a + 2b'!M2",TRUE)</f>
        <v>#REF!</v>
      </c>
      <c r="R91">
        <v>2</v>
      </c>
      <c r="X91" t="e" cm="1">
        <f t="array" aca="1" ref="X91" ca="1">INDIRECT("'["&amp;Index!$A$1&amp;"]Werte+Ergebnisse 2a + 2b'!b3",TRUE)</f>
        <v>#REF!</v>
      </c>
      <c r="Z91" t="s">
        <v>86</v>
      </c>
      <c r="AG91" t="e" cm="1">
        <f t="array" aca="1" ref="AG91" ca="1">IF(INDIRECT("'["&amp;Index!$A$1&amp;"]Werte+Ergebnisse 2a + 2b'!F3",TRUE)&gt;0,INDIRECT("'["&amp;Index!$A$1&amp;"]Werte+Ergebnisse 2a + 2b'!F3",TRUE),"")</f>
        <v>#REF!</v>
      </c>
      <c r="AH91" t="e" cm="1">
        <f t="array" aca="1" ref="AH91" ca="1">IF(INDIRECT("'["&amp;Index!$A$1&amp;"]Werte+Ergebnisse 2a + 2b'!H3",TRUE)&gt;0,INDIRECT("'["&amp;Index!$A$1&amp;"]Werte+Ergebnisse 2a + 2b'!H3",TRUE),"")</f>
        <v>#REF!</v>
      </c>
      <c r="AI91" t="e" cm="1">
        <f t="array" aca="1" ref="AI91" ca="1">IF(INDIRECT("'["&amp;Index!$A$1&amp;"]Werte+Ergebnisse 2a + 2b'!I3",TRUE)&gt;0,INDIRECT("'["&amp;Index!$A$1&amp;"]Werte+Ergebnisse 2a + 2b'!I3",TRUE),"")</f>
        <v>#REF!</v>
      </c>
      <c r="AJ91" t="e" cm="1">
        <f t="array" aca="1" ref="AJ91" ca="1">IF(INDIRECT("'["&amp;Index!$A$1&amp;"]Werte+Ergebnisse 2a + 2b'!J3",TRUE)&gt;0,INDIRECT("'["&amp;Index!$A$1&amp;"]Werte+Ergebnisse 2a + 2b'!J3",TRUE),"")</f>
        <v>#REF!</v>
      </c>
      <c r="AK91" t="e" cm="1">
        <f t="array" aca="1" ref="AK91" ca="1">IF(INDIRECT("'["&amp;Index!$A$1&amp;"]Werte+Ergebnisse 2a + 2b'!K3",TRUE)&gt;0,INDIRECT("'["&amp;Index!$A$1&amp;"]Werte+Ergebnisse 2a + 2b'!K3",TRUE),"")</f>
        <v>#REF!</v>
      </c>
      <c r="AN91" t="e" cm="1">
        <f t="array" aca="1" ref="AN91" ca="1">IF(INDIRECT("'["&amp;Index!$A$1&amp;"]Werte+Ergebnisse 2a + 2b'!G3",TRUE)&gt;0,INDIRECT("'["&amp;Index!$A$1&amp;"]Werte+Ergebnisse 2a + 2b'!G3",TRUE),"")</f>
        <v>#REF!</v>
      </c>
      <c r="AQ91" t="e" cm="1">
        <f t="array" aca="1" ref="AQ91" ca="1">IF(INDIRECT("'["&amp;Index!$A$1&amp;"]Werte+Ergebnisse 2a + 2b'!L3",TRUE)&gt;0,INDIRECT("'["&amp;Index!$A$1&amp;"]Werte+Ergebnisse 2a + 2b'!L3",TRUE),"")</f>
        <v>#REF!</v>
      </c>
      <c r="BM91" t="str">
        <f t="shared" ca="1" si="3"/>
        <v/>
      </c>
    </row>
    <row r="92" spans="1:65" x14ac:dyDescent="0.25">
      <c r="A92" t="e" cm="1">
        <f t="array" aca="1" ref="A92" ca="1">INDIRECT("'["&amp;Index!$A$1&amp;"]Übersicht Messungen'!E6",TRUE)</f>
        <v>#REF!</v>
      </c>
      <c r="B92" t="e">
        <f ca="1">IF(Index!$D$3="v1",10010,"")</f>
        <v>#N/A</v>
      </c>
      <c r="C92" t="e">
        <f ca="1">VLOOKUP(Facts!$B92,Aux_Table!$W$1:$X$60,2,FALSE)</f>
        <v>#N/A</v>
      </c>
      <c r="D92" t="e">
        <f>NA()</f>
        <v>#N/A</v>
      </c>
      <c r="E92" t="e" cm="1">
        <f t="array" aca="1" ref="E92" ca="1">INDIRECT("'["&amp;Index!$A$1&amp;"]Übersicht Messungen'!C6",TRUE)</f>
        <v>#REF!</v>
      </c>
      <c r="F92" t="e" cm="1">
        <f t="array" aca="1" ref="F92" ca="1">INDIRECT("'["&amp;Index!$A$1&amp;"]Übersicht Messungen'!B6",TRUE)</f>
        <v>#REF!</v>
      </c>
      <c r="G92" t="e" cm="1">
        <f t="array" aca="1" ref="G92" ca="1">INDIRECT("'["&amp;Index!$A$1&amp;"]Übersicht Messungen'!B6",TRUE)</f>
        <v>#REF!</v>
      </c>
      <c r="H92" t="e">
        <f t="shared" ca="1" si="4"/>
        <v>#REF!</v>
      </c>
      <c r="I92" s="15" t="e" cm="1">
        <f t="array" aca="1" ref="I92" ca="1">INDIRECT("'["&amp;Index!$A$1&amp;"]Übersicht Messungen'!F6",TRUE)-730</f>
        <v>#REF!</v>
      </c>
      <c r="K92" t="str">
        <f>Index!$A$1</f>
        <v>Extem B-1541-6  CA.xlsx</v>
      </c>
      <c r="N92" t="e" cm="1">
        <f t="array" aca="1" ref="N92" ca="1">INDIRECT("'["&amp;Index!$A$1&amp;"]Werte+Ergebnisse 2a + 2b'!A2",TRUE)&amp;" "&amp;INDIRECT("'["&amp;Index!$A$1&amp;"]Werte+Ergebnisse 2a + 2b'!C2",TRUE)</f>
        <v>#REF!</v>
      </c>
      <c r="O92" t="e" cm="1">
        <f t="array" aca="1" ref="O92" ca="1">INDIRECT("'["&amp;Index!$A$1&amp;"]Werte+Ergebnisse 2a + 2b'!M2",TRUE)</f>
        <v>#REF!</v>
      </c>
      <c r="R92">
        <v>3</v>
      </c>
      <c r="X92" t="e" cm="1">
        <f t="array" aca="1" ref="X92" ca="1">INDIRECT("'["&amp;Index!$A$1&amp;"]Werte+Ergebnisse 2a + 2b'!b20",TRUE)</f>
        <v>#REF!</v>
      </c>
      <c r="Z92" t="s">
        <v>86</v>
      </c>
      <c r="AG92" t="e" cm="1">
        <f t="array" aca="1" ref="AG92" ca="1">IF(INDIRECT("'["&amp;Index!$A$1&amp;"]Werte+Ergebnisse 2a + 2b'!F20",TRUE)&gt;0,INDIRECT("'["&amp;Index!$A$1&amp;"]Werte+Ergebnisse 2a + 2b'!F20",TRUE),"")</f>
        <v>#REF!</v>
      </c>
      <c r="AH92" t="e" cm="1">
        <f t="array" aca="1" ref="AH92" ca="1">IF(INDIRECT("'["&amp;Index!$A$1&amp;"]Werte+Ergebnisse 2a + 2b'!H20",TRUE)&gt;0,INDIRECT("'["&amp;Index!$A$1&amp;"]Werte+Ergebnisse 2a + 2b'!H20",TRUE),"")</f>
        <v>#REF!</v>
      </c>
      <c r="AI92" t="e" cm="1">
        <f t="array" aca="1" ref="AI92" ca="1">IF(INDIRECT("'["&amp;Index!$A$1&amp;"]Werte+Ergebnisse 2a + 2b'!I20",TRUE)&gt;0,INDIRECT("'["&amp;Index!$A$1&amp;"]Werte+Ergebnisse 2a + 2b'!I20",TRUE),"")</f>
        <v>#REF!</v>
      </c>
      <c r="AJ92" t="e" cm="1">
        <f t="array" aca="1" ref="AJ92" ca="1">IF(INDIRECT("'["&amp;Index!$A$1&amp;"]Werte+Ergebnisse 2a + 2b'!J20",TRUE)&gt;0,INDIRECT("'["&amp;Index!$A$1&amp;"]Werte+Ergebnisse 2a + 2b'!J20",TRUE),"")</f>
        <v>#REF!</v>
      </c>
      <c r="AK92" t="e" cm="1">
        <f t="array" aca="1" ref="AK92" ca="1">IF(INDIRECT("'["&amp;Index!$A$1&amp;"]Werte+Ergebnisse 2a + 2b'!K20",TRUE)&gt;0,INDIRECT("'["&amp;Index!$A$1&amp;"]Werte+Ergebnisse 2a + 2b'!K20",TRUE),"")</f>
        <v>#REF!</v>
      </c>
      <c r="AN92" t="e" cm="1">
        <f t="array" aca="1" ref="AN92" ca="1">IF(INDIRECT("'["&amp;Index!$A$1&amp;"]Werte+Ergebnisse 2a + 2b'!G20",TRUE)&gt;0,INDIRECT("'["&amp;Index!$A$1&amp;"]Werte+Ergebnisse 2a + 2b'!G20",TRUE),"")</f>
        <v>#REF!</v>
      </c>
      <c r="AQ92" t="e" cm="1">
        <f t="array" aca="1" ref="AQ92" ca="1">IF(INDIRECT("'["&amp;Index!$A$1&amp;"]Werte+Ergebnisse 2a + 2b'!L20",TRUE)&gt;0,INDIRECT("'["&amp;Index!$A$1&amp;"]Werte+Ergebnisse 2a + 2b'!L20",TRUE),"")</f>
        <v>#REF!</v>
      </c>
      <c r="BM92" t="str">
        <f t="shared" ca="1" si="3"/>
        <v/>
      </c>
    </row>
    <row r="93" spans="1:65" x14ac:dyDescent="0.25">
      <c r="A93" t="e" cm="1">
        <f t="array" aca="1" ref="A93" ca="1">INDIRECT("'["&amp;Index!$A$1&amp;"]Übersicht Messungen'!E6",TRUE)</f>
        <v>#REF!</v>
      </c>
      <c r="B93" t="e">
        <f ca="1">IF(Index!$D$3="v1",10010,"")</f>
        <v>#N/A</v>
      </c>
      <c r="C93" t="e">
        <f ca="1">VLOOKUP(Facts!$B93,Aux_Table!$W$1:$X$60,2,FALSE)</f>
        <v>#N/A</v>
      </c>
      <c r="D93" t="e">
        <f>NA()</f>
        <v>#N/A</v>
      </c>
      <c r="E93" t="e" cm="1">
        <f t="array" aca="1" ref="E93" ca="1">INDIRECT("'["&amp;Index!$A$1&amp;"]Übersicht Messungen'!C6",TRUE)</f>
        <v>#REF!</v>
      </c>
      <c r="F93" t="e" cm="1">
        <f t="array" aca="1" ref="F93" ca="1">INDIRECT("'["&amp;Index!$A$1&amp;"]Übersicht Messungen'!B6",TRUE)</f>
        <v>#REF!</v>
      </c>
      <c r="G93" t="e" cm="1">
        <f t="array" aca="1" ref="G93" ca="1">INDIRECT("'["&amp;Index!$A$1&amp;"]Übersicht Messungen'!B6",TRUE)</f>
        <v>#REF!</v>
      </c>
      <c r="H93" t="e">
        <f t="shared" ca="1" si="4"/>
        <v>#REF!</v>
      </c>
      <c r="I93" s="15" t="e" cm="1">
        <f t="array" aca="1" ref="I93" ca="1">INDIRECT("'["&amp;Index!$A$1&amp;"]Übersicht Messungen'!F6",TRUE)-730</f>
        <v>#REF!</v>
      </c>
      <c r="K93" t="str">
        <f>Index!$A$1</f>
        <v>Extem B-1541-6  CA.xlsx</v>
      </c>
      <c r="N93" t="e" cm="1">
        <f t="array" aca="1" ref="N93" ca="1">INDIRECT("'["&amp;Index!$A$1&amp;"]Werte+Ergebnisse 2a + 2b'!A2",TRUE)&amp;" "&amp;INDIRECT("'["&amp;Index!$A$1&amp;"]Werte+Ergebnisse 2a + 2b'!C2",TRUE)</f>
        <v>#REF!</v>
      </c>
      <c r="O93" t="e" cm="1">
        <f t="array" aca="1" ref="O93" ca="1">INDIRECT("'["&amp;Index!$A$1&amp;"]Werte+Ergebnisse 2a + 2b'!M2",TRUE)</f>
        <v>#REF!</v>
      </c>
      <c r="R93">
        <v>4</v>
      </c>
      <c r="X93" t="e" cm="1">
        <f t="array" aca="1" ref="X93" ca="1">INDIRECT("'["&amp;Index!$A$1&amp;"]Werte+Ergebnisse 2a + 2b'!b21",TRUE)</f>
        <v>#REF!</v>
      </c>
      <c r="Z93" t="s">
        <v>86</v>
      </c>
      <c r="AG93" t="e" cm="1">
        <f t="array" aca="1" ref="AG93" ca="1">IF(INDIRECT("'["&amp;Index!$A$1&amp;"]Werte+Ergebnisse 2a + 2b'!F21",TRUE)&gt;0,INDIRECT("'["&amp;Index!$A$1&amp;"]Werte+Ergebnisse 2a + 2b'!F21",TRUE),"")</f>
        <v>#REF!</v>
      </c>
      <c r="AH93" t="e" cm="1">
        <f t="array" aca="1" ref="AH93" ca="1">IF(INDIRECT("'["&amp;Index!$A$1&amp;"]Werte+Ergebnisse 2a + 2b'!H21",TRUE)&gt;0,INDIRECT("'["&amp;Index!$A$1&amp;"]Werte+Ergebnisse 2a + 2b'!H21",TRUE),"")</f>
        <v>#REF!</v>
      </c>
      <c r="AI93" t="e" cm="1">
        <f t="array" aca="1" ref="AI93" ca="1">IF(INDIRECT("'["&amp;Index!$A$1&amp;"]Werte+Ergebnisse 2a + 2b'!I21",TRUE)&gt;0,INDIRECT("'["&amp;Index!$A$1&amp;"]Werte+Ergebnisse 2a + 2b'!I21",TRUE),"")</f>
        <v>#REF!</v>
      </c>
      <c r="AJ93" t="e" cm="1">
        <f t="array" aca="1" ref="AJ93" ca="1">IF(INDIRECT("'["&amp;Index!$A$1&amp;"]Werte+Ergebnisse 2a + 2b'!J21",TRUE)&gt;0,INDIRECT("'["&amp;Index!$A$1&amp;"]Werte+Ergebnisse 2a + 2b'!J21",TRUE),"")</f>
        <v>#REF!</v>
      </c>
      <c r="AK93" t="e" cm="1">
        <f t="array" aca="1" ref="AK93" ca="1">IF(INDIRECT("'["&amp;Index!$A$1&amp;"]Werte+Ergebnisse 2a + 2b'!K21",TRUE)&gt;0,INDIRECT("'["&amp;Index!$A$1&amp;"]Werte+Ergebnisse 2a + 2b'!K21",TRUE),"")</f>
        <v>#REF!</v>
      </c>
      <c r="AN93" t="e" cm="1">
        <f t="array" aca="1" ref="AN93" ca="1">IF(INDIRECT("'["&amp;Index!$A$1&amp;"]Werte+Ergebnisse 2a + 2b'!G21",TRUE)&gt;0,INDIRECT("'["&amp;Index!$A$1&amp;"]Werte+Ergebnisse 2a + 2b'!G21",TRUE),"")</f>
        <v>#REF!</v>
      </c>
      <c r="AQ93" t="e" cm="1">
        <f t="array" aca="1" ref="AQ93" ca="1">IF(INDIRECT("'["&amp;Index!$A$1&amp;"]Werte+Ergebnisse 2a + 2b'!L21",TRUE)&gt;0,INDIRECT("'["&amp;Index!$A$1&amp;"]Werte+Ergebnisse 2a + 2b'!L21",TRUE),"")</f>
        <v>#REF!</v>
      </c>
      <c r="BM93" t="str">
        <f t="shared" ca="1" si="3"/>
        <v/>
      </c>
    </row>
    <row r="94" spans="1:65" x14ac:dyDescent="0.25">
      <c r="A94" t="e" cm="1">
        <f t="array" aca="1" ref="A94" ca="1">INDIRECT("'["&amp;Index!$A$1&amp;"]Übersicht Messungen'!E6",TRUE)</f>
        <v>#REF!</v>
      </c>
      <c r="B94" t="e">
        <f ca="1">IF(Index!$D$3="v1",10010,"")</f>
        <v>#N/A</v>
      </c>
      <c r="C94" t="e">
        <f ca="1">VLOOKUP(Facts!$B94,Aux_Table!$W$1:$X$60,2,FALSE)</f>
        <v>#N/A</v>
      </c>
      <c r="D94" t="e">
        <f>NA()</f>
        <v>#N/A</v>
      </c>
      <c r="E94" t="e" cm="1">
        <f t="array" aca="1" ref="E94" ca="1">INDIRECT("'["&amp;Index!$A$1&amp;"]Übersicht Messungen'!C6",TRUE)</f>
        <v>#REF!</v>
      </c>
      <c r="F94" t="e" cm="1">
        <f t="array" aca="1" ref="F94" ca="1">INDIRECT("'["&amp;Index!$A$1&amp;"]Übersicht Messungen'!B6",TRUE)</f>
        <v>#REF!</v>
      </c>
      <c r="G94" t="e" cm="1">
        <f t="array" aca="1" ref="G94" ca="1">INDIRECT("'["&amp;Index!$A$1&amp;"]Übersicht Messungen'!B6",TRUE)</f>
        <v>#REF!</v>
      </c>
      <c r="H94" t="e">
        <f t="shared" ca="1" si="4"/>
        <v>#REF!</v>
      </c>
      <c r="I94" s="15" t="e" cm="1">
        <f t="array" aca="1" ref="I94" ca="1">INDIRECT("'["&amp;Index!$A$1&amp;"]Übersicht Messungen'!F6",TRUE)-730</f>
        <v>#REF!</v>
      </c>
      <c r="K94" t="str">
        <f>Index!$A$1</f>
        <v>Extem B-1541-6  CA.xlsx</v>
      </c>
      <c r="N94" t="e" cm="1">
        <f t="array" aca="1" ref="N94" ca="1">INDIRECT("'["&amp;Index!$A$1&amp;"]Werte+Ergebnisse 2a + 2b'!A4",TRUE)&amp;" "&amp;INDIRECT("'["&amp;Index!$A$1&amp;"]Werte+Ergebnisse 2a + 2b'!C4",TRUE)</f>
        <v>#REF!</v>
      </c>
      <c r="O94" t="e" cm="1">
        <f t="array" aca="1" ref="O94" ca="1">INDIRECT("'["&amp;Index!$A$1&amp;"]Werte+Ergebnisse 2a + 2b'!M2",TRUE)</f>
        <v>#REF!</v>
      </c>
      <c r="R94">
        <v>5</v>
      </c>
      <c r="X94" t="e" cm="1">
        <f t="array" aca="1" ref="X94" ca="1">INDIRECT("'["&amp;Index!$A$1&amp;"]Werte+Ergebnisse 2a + 2b'!b4",TRUE)</f>
        <v>#REF!</v>
      </c>
      <c r="Z94" t="s">
        <v>86</v>
      </c>
      <c r="AG94" t="e" cm="1">
        <f t="array" aca="1" ref="AG94" ca="1">IF(INDIRECT("'["&amp;Index!$A$1&amp;"]Werte+Ergebnisse 2a + 2b'!F4",TRUE)&gt;0,INDIRECT("'["&amp;Index!$A$1&amp;"]Werte+Ergebnisse 2a + 2b'!F4",TRUE),"")</f>
        <v>#REF!</v>
      </c>
      <c r="AH94" t="e" cm="1">
        <f t="array" aca="1" ref="AH94" ca="1">IF(INDIRECT("'["&amp;Index!$A$1&amp;"]Werte+Ergebnisse 2a + 2b'!H4",TRUE)&gt;0,INDIRECT("'["&amp;Index!$A$1&amp;"]Werte+Ergebnisse 2a + 2b'!H4",TRUE),"")</f>
        <v>#REF!</v>
      </c>
      <c r="AI94" t="e" cm="1">
        <f t="array" aca="1" ref="AI94" ca="1">IF(INDIRECT("'["&amp;Index!$A$1&amp;"]Werte+Ergebnisse 2a + 2b'!I4",TRUE)&gt;0,INDIRECT("'["&amp;Index!$A$1&amp;"]Werte+Ergebnisse 2a + 2b'!I4",TRUE),"")</f>
        <v>#REF!</v>
      </c>
      <c r="AJ94" t="e" cm="1">
        <f t="array" aca="1" ref="AJ94" ca="1">IF(INDIRECT("'["&amp;Index!$A$1&amp;"]Werte+Ergebnisse 2a + 2b'!J4",TRUE)&gt;0,INDIRECT("'["&amp;Index!$A$1&amp;"]Werte+Ergebnisse 2a + 2b'!J4",TRUE),"")</f>
        <v>#REF!</v>
      </c>
      <c r="AK94" t="e" cm="1">
        <f t="array" aca="1" ref="AK94" ca="1">IF(INDIRECT("'["&amp;Index!$A$1&amp;"]Werte+Ergebnisse 2a + 2b'!K4",TRUE)&gt;0,INDIRECT("'["&amp;Index!$A$1&amp;"]Werte+Ergebnisse 2a + 2b'!K4",TRUE),"")</f>
        <v>#REF!</v>
      </c>
      <c r="AN94" t="e" cm="1">
        <f t="array" aca="1" ref="AN94" ca="1">IF(INDIRECT("'["&amp;Index!$A$1&amp;"]Werte+Ergebnisse 2a + 2b'!G4",TRUE)&gt;0,INDIRECT("'["&amp;Index!$A$1&amp;"]Werte+Ergebnisse 2a + 2b'!G4",TRUE),"")</f>
        <v>#REF!</v>
      </c>
      <c r="AQ94" t="e" cm="1">
        <f t="array" aca="1" ref="AQ94" ca="1">IF(INDIRECT("'["&amp;Index!$A$1&amp;"]Werte+Ergebnisse 2a + 2b'!L4",TRUE)&gt;0,INDIRECT("'["&amp;Index!$A$1&amp;"]Werte+Ergebnisse 2a + 2b'!L4",TRUE),"")</f>
        <v>#REF!</v>
      </c>
      <c r="BM94" t="str">
        <f t="shared" ca="1" si="3"/>
        <v/>
      </c>
    </row>
    <row r="95" spans="1:65" x14ac:dyDescent="0.25">
      <c r="A95" t="e" cm="1">
        <f t="array" aca="1" ref="A95" ca="1">INDIRECT("'["&amp;Index!$A$1&amp;"]Übersicht Messungen'!E6",TRUE)</f>
        <v>#REF!</v>
      </c>
      <c r="B95" t="e">
        <f ca="1">IF(Index!$D$3="v1",10010,"")</f>
        <v>#N/A</v>
      </c>
      <c r="C95" t="e">
        <f ca="1">VLOOKUP(Facts!$B95,Aux_Table!$W$1:$X$60,2,FALSE)</f>
        <v>#N/A</v>
      </c>
      <c r="D95" t="e">
        <f>NA()</f>
        <v>#N/A</v>
      </c>
      <c r="E95" t="e" cm="1">
        <f t="array" aca="1" ref="E95" ca="1">INDIRECT("'["&amp;Index!$A$1&amp;"]Übersicht Messungen'!C6",TRUE)</f>
        <v>#REF!</v>
      </c>
      <c r="F95" t="e" cm="1">
        <f t="array" aca="1" ref="F95" ca="1">INDIRECT("'["&amp;Index!$A$1&amp;"]Übersicht Messungen'!B6",TRUE)</f>
        <v>#REF!</v>
      </c>
      <c r="G95" t="e" cm="1">
        <f t="array" aca="1" ref="G95" ca="1">INDIRECT("'["&amp;Index!$A$1&amp;"]Übersicht Messungen'!B6",TRUE)</f>
        <v>#REF!</v>
      </c>
      <c r="H95" t="e">
        <f t="shared" ca="1" si="4"/>
        <v>#REF!</v>
      </c>
      <c r="I95" s="15" t="e" cm="1">
        <f t="array" aca="1" ref="I95" ca="1">INDIRECT("'["&amp;Index!$A$1&amp;"]Übersicht Messungen'!F6",TRUE)-730</f>
        <v>#REF!</v>
      </c>
      <c r="K95" t="str">
        <f>Index!$A$1</f>
        <v>Extem B-1541-6  CA.xlsx</v>
      </c>
      <c r="N95" t="e" cm="1">
        <f t="array" aca="1" ref="N95" ca="1">INDIRECT("'["&amp;Index!$A$1&amp;"]Werte+Ergebnisse 2a + 2b'!A4",TRUE)&amp;" "&amp;INDIRECT("'["&amp;Index!$A$1&amp;"]Werte+Ergebnisse 2a + 2b'!C4",TRUE)</f>
        <v>#REF!</v>
      </c>
      <c r="O95" t="e" cm="1">
        <f t="array" aca="1" ref="O95" ca="1">INDIRECT("'["&amp;Index!$A$1&amp;"]Werte+Ergebnisse 2a + 2b'!M2",TRUE)</f>
        <v>#REF!</v>
      </c>
      <c r="R95">
        <v>6</v>
      </c>
      <c r="X95" t="e" cm="1">
        <f t="array" aca="1" ref="X95" ca="1">INDIRECT("'["&amp;Index!$A$1&amp;"]Werte+Ergebnisse 2a + 2b'!b5",TRUE)</f>
        <v>#REF!</v>
      </c>
      <c r="Z95" t="s">
        <v>86</v>
      </c>
      <c r="AG95" t="e" cm="1">
        <f t="array" aca="1" ref="AG95" ca="1">IF(INDIRECT("'["&amp;Index!$A$1&amp;"]Werte+Ergebnisse 2a + 2b'!F5",TRUE)&gt;0,INDIRECT("'["&amp;Index!$A$1&amp;"]Werte+Ergebnisse 2a + 2b'!F5",TRUE),"")</f>
        <v>#REF!</v>
      </c>
      <c r="AH95" t="e" cm="1">
        <f t="array" aca="1" ref="AH95" ca="1">IF(INDIRECT("'["&amp;Index!$A$1&amp;"]Werte+Ergebnisse 2a + 2b'!H5",TRUE)&gt;0,INDIRECT("'["&amp;Index!$A$1&amp;"]Werte+Ergebnisse 2a + 2b'!H5",TRUE),"")</f>
        <v>#REF!</v>
      </c>
      <c r="AI95" t="e" cm="1">
        <f t="array" aca="1" ref="AI95" ca="1">IF(INDIRECT("'["&amp;Index!$A$1&amp;"]Werte+Ergebnisse 2a + 2b'!I5",TRUE)&gt;0,INDIRECT("'["&amp;Index!$A$1&amp;"]Werte+Ergebnisse 2a + 2b'!I5",TRUE),"")</f>
        <v>#REF!</v>
      </c>
      <c r="AJ95" t="e" cm="1">
        <f t="array" aca="1" ref="AJ95" ca="1">IF(INDIRECT("'["&amp;Index!$A$1&amp;"]Werte+Ergebnisse 2a + 2b'!J5",TRUE)&gt;0,INDIRECT("'["&amp;Index!$A$1&amp;"]Werte+Ergebnisse 2a + 2b'!J5",TRUE),"")</f>
        <v>#REF!</v>
      </c>
      <c r="AK95" t="e" cm="1">
        <f t="array" aca="1" ref="AK95" ca="1">IF(INDIRECT("'["&amp;Index!$A$1&amp;"]Werte+Ergebnisse 2a + 2b'!K5",TRUE)&gt;0,INDIRECT("'["&amp;Index!$A$1&amp;"]Werte+Ergebnisse 2a + 2b'!K5",TRUE),"")</f>
        <v>#REF!</v>
      </c>
      <c r="AN95" t="e" cm="1">
        <f t="array" aca="1" ref="AN95" ca="1">IF(INDIRECT("'["&amp;Index!$A$1&amp;"]Werte+Ergebnisse 2a + 2b'!G5",TRUE)&gt;0,INDIRECT("'["&amp;Index!$A$1&amp;"]Werte+Ergebnisse 2a + 2b'!G5",TRUE),"")</f>
        <v>#REF!</v>
      </c>
      <c r="AQ95" t="e" cm="1">
        <f t="array" aca="1" ref="AQ95" ca="1">IF(INDIRECT("'["&amp;Index!$A$1&amp;"]Werte+Ergebnisse 2a + 2b'!L5",TRUE)&gt;0,INDIRECT("'["&amp;Index!$A$1&amp;"]Werte+Ergebnisse 2a + 2b'!L5",TRUE),"")</f>
        <v>#REF!</v>
      </c>
      <c r="BM95" t="str">
        <f t="shared" ca="1" si="3"/>
        <v/>
      </c>
    </row>
    <row r="96" spans="1:65" x14ac:dyDescent="0.25">
      <c r="A96" t="e" cm="1">
        <f t="array" aca="1" ref="A96" ca="1">INDIRECT("'["&amp;Index!$A$1&amp;"]Übersicht Messungen'!E6",TRUE)</f>
        <v>#REF!</v>
      </c>
      <c r="B96" t="e">
        <f ca="1">IF(Index!$D$3="v1",10010,"")</f>
        <v>#N/A</v>
      </c>
      <c r="C96" t="e">
        <f ca="1">VLOOKUP(Facts!$B96,Aux_Table!$W$1:$X$60,2,FALSE)</f>
        <v>#N/A</v>
      </c>
      <c r="D96" t="e">
        <f>NA()</f>
        <v>#N/A</v>
      </c>
      <c r="E96" t="e" cm="1">
        <f t="array" aca="1" ref="E96" ca="1">INDIRECT("'["&amp;Index!$A$1&amp;"]Übersicht Messungen'!C6",TRUE)</f>
        <v>#REF!</v>
      </c>
      <c r="F96" t="e" cm="1">
        <f t="array" aca="1" ref="F96" ca="1">INDIRECT("'["&amp;Index!$A$1&amp;"]Übersicht Messungen'!B6",TRUE)</f>
        <v>#REF!</v>
      </c>
      <c r="G96" t="e" cm="1">
        <f t="array" aca="1" ref="G96" ca="1">INDIRECT("'["&amp;Index!$A$1&amp;"]Übersicht Messungen'!B6",TRUE)</f>
        <v>#REF!</v>
      </c>
      <c r="H96" t="e">
        <f t="shared" ca="1" si="4"/>
        <v>#REF!</v>
      </c>
      <c r="I96" s="15" t="e" cm="1">
        <f t="array" aca="1" ref="I96" ca="1">INDIRECT("'["&amp;Index!$A$1&amp;"]Übersicht Messungen'!F6",TRUE)-730</f>
        <v>#REF!</v>
      </c>
      <c r="K96" t="str">
        <f>Index!$A$1</f>
        <v>Extem B-1541-6  CA.xlsx</v>
      </c>
      <c r="N96" t="e" cm="1">
        <f t="array" aca="1" ref="N96" ca="1">INDIRECT("'["&amp;Index!$A$1&amp;"]Werte+Ergebnisse 2a + 2b'!A4",TRUE)&amp;" "&amp;INDIRECT("'["&amp;Index!$A$1&amp;"]Werte+Ergebnisse 2a + 2b'!C4",TRUE)</f>
        <v>#REF!</v>
      </c>
      <c r="O96" t="e" cm="1">
        <f t="array" aca="1" ref="O96" ca="1">INDIRECT("'["&amp;Index!$A$1&amp;"]Werte+Ergebnisse 2a + 2b'!M2",TRUE)</f>
        <v>#REF!</v>
      </c>
      <c r="R96">
        <v>7</v>
      </c>
      <c r="X96" t="e" cm="1">
        <f t="array" aca="1" ref="X96" ca="1">INDIRECT("'["&amp;Index!$A$1&amp;"]Werte+Ergebnisse 2a + 2b'!b18",TRUE)</f>
        <v>#REF!</v>
      </c>
      <c r="Z96" t="s">
        <v>86</v>
      </c>
      <c r="AG96" t="e" cm="1">
        <f t="array" aca="1" ref="AG96" ca="1">IF(INDIRECT("'["&amp;Index!$A$1&amp;"]Werte+Ergebnisse 2a + 2b'!F18",TRUE)&gt;0,INDIRECT("'["&amp;Index!$A$1&amp;"]Werte+Ergebnisse 2a + 2b'!F18",TRUE),"")</f>
        <v>#REF!</v>
      </c>
      <c r="AH96" t="e" cm="1">
        <f t="array" aca="1" ref="AH96" ca="1">IF(INDIRECT("'["&amp;Index!$A$1&amp;"]Werte+Ergebnisse 2a + 2b'!H18",TRUE)&gt;0,INDIRECT("'["&amp;Index!$A$1&amp;"]Werte+Ergebnisse 2a + 2b'!H18",TRUE),"")</f>
        <v>#REF!</v>
      </c>
      <c r="AI96" t="e" cm="1">
        <f t="array" aca="1" ref="AI96" ca="1">IF(INDIRECT("'["&amp;Index!$A$1&amp;"]Werte+Ergebnisse 2a + 2b'!I18",TRUE)&gt;0,INDIRECT("'["&amp;Index!$A$1&amp;"]Werte+Ergebnisse 2a + 2b'!I18",TRUE),"")</f>
        <v>#REF!</v>
      </c>
      <c r="AJ96" t="e" cm="1">
        <f t="array" aca="1" ref="AJ96" ca="1">IF(INDIRECT("'["&amp;Index!$A$1&amp;"]Werte+Ergebnisse 2a + 2b'!J18",TRUE)&gt;0,INDIRECT("'["&amp;Index!$A$1&amp;"]Werte+Ergebnisse 2a + 2b'!J18",TRUE),"")</f>
        <v>#REF!</v>
      </c>
      <c r="AK96" t="e" cm="1">
        <f t="array" aca="1" ref="AK96" ca="1">IF(INDIRECT("'["&amp;Index!$A$1&amp;"]Werte+Ergebnisse 2a + 2b'!K18",TRUE)&gt;0,INDIRECT("'["&amp;Index!$A$1&amp;"]Werte+Ergebnisse 2a + 2b'!K18",TRUE),"")</f>
        <v>#REF!</v>
      </c>
      <c r="AN96" t="e" cm="1">
        <f t="array" aca="1" ref="AN96" ca="1">IF(INDIRECT("'["&amp;Index!$A$1&amp;"]Werte+Ergebnisse 2a + 2b'!G18",TRUE)&gt;0,INDIRECT("'["&amp;Index!$A$1&amp;"]Werte+Ergebnisse 2a + 2b'!G18",TRUE),"")</f>
        <v>#REF!</v>
      </c>
      <c r="AQ96" t="e" cm="1">
        <f t="array" aca="1" ref="AQ96" ca="1">IF(INDIRECT("'["&amp;Index!$A$1&amp;"]Werte+Ergebnisse 2a + 2b'!L18",TRUE)&gt;0,INDIRECT("'["&amp;Index!$A$1&amp;"]Werte+Ergebnisse 2a + 2b'!L18",TRUE),"")</f>
        <v>#REF!</v>
      </c>
      <c r="BM96" t="str">
        <f t="shared" ca="1" si="3"/>
        <v/>
      </c>
    </row>
    <row r="97" spans="1:65" x14ac:dyDescent="0.25">
      <c r="A97" t="e" cm="1">
        <f t="array" aca="1" ref="A97" ca="1">INDIRECT("'["&amp;Index!$A$1&amp;"]Übersicht Messungen'!E6",TRUE)</f>
        <v>#REF!</v>
      </c>
      <c r="B97" t="e">
        <f ca="1">IF(Index!$D$3="v1",10010,"")</f>
        <v>#N/A</v>
      </c>
      <c r="C97" t="e">
        <f ca="1">VLOOKUP(Facts!$B97,Aux_Table!$W$1:$X$60,2,FALSE)</f>
        <v>#N/A</v>
      </c>
      <c r="D97" t="e">
        <f>NA()</f>
        <v>#N/A</v>
      </c>
      <c r="E97" t="e" cm="1">
        <f t="array" aca="1" ref="E97" ca="1">INDIRECT("'["&amp;Index!$A$1&amp;"]Übersicht Messungen'!C6",TRUE)</f>
        <v>#REF!</v>
      </c>
      <c r="F97" t="e" cm="1">
        <f t="array" aca="1" ref="F97" ca="1">INDIRECT("'["&amp;Index!$A$1&amp;"]Übersicht Messungen'!B6",TRUE)</f>
        <v>#REF!</v>
      </c>
      <c r="G97" t="e" cm="1">
        <f t="array" aca="1" ref="G97" ca="1">INDIRECT("'["&amp;Index!$A$1&amp;"]Übersicht Messungen'!B6",TRUE)</f>
        <v>#REF!</v>
      </c>
      <c r="H97" t="e">
        <f t="shared" ca="1" si="4"/>
        <v>#REF!</v>
      </c>
      <c r="I97" s="15" t="e" cm="1">
        <f t="array" aca="1" ref="I97" ca="1">INDIRECT("'["&amp;Index!$A$1&amp;"]Übersicht Messungen'!F6",TRUE)-730</f>
        <v>#REF!</v>
      </c>
      <c r="K97" t="str">
        <f>Index!$A$1</f>
        <v>Extem B-1541-6  CA.xlsx</v>
      </c>
      <c r="N97" t="e" cm="1">
        <f t="array" aca="1" ref="N97" ca="1">INDIRECT("'["&amp;Index!$A$1&amp;"]Werte+Ergebnisse 2a + 2b'!A4",TRUE)&amp;" "&amp;INDIRECT("'["&amp;Index!$A$1&amp;"]Werte+Ergebnisse 2a + 2b'!C4",TRUE)</f>
        <v>#REF!</v>
      </c>
      <c r="O97" t="e" cm="1">
        <f t="array" aca="1" ref="O97" ca="1">INDIRECT("'["&amp;Index!$A$1&amp;"]Werte+Ergebnisse 2a + 2b'!M2",TRUE)</f>
        <v>#REF!</v>
      </c>
      <c r="R97">
        <v>8</v>
      </c>
      <c r="X97" t="e" cm="1">
        <f t="array" aca="1" ref="X97" ca="1">INDIRECT("'["&amp;Index!$A$1&amp;"]Werte+Ergebnisse 2a + 2b'!b19",TRUE)</f>
        <v>#REF!</v>
      </c>
      <c r="Z97" t="s">
        <v>86</v>
      </c>
      <c r="AG97" t="e" cm="1">
        <f t="array" aca="1" ref="AG97" ca="1">IF(INDIRECT("'["&amp;Index!$A$1&amp;"]Werte+Ergebnisse 2a + 2b'!F19",TRUE)&gt;0,INDIRECT("'["&amp;Index!$A$1&amp;"]Werte+Ergebnisse 2a + 2b'!F19",TRUE),"")</f>
        <v>#REF!</v>
      </c>
      <c r="AH97" t="e" cm="1">
        <f t="array" aca="1" ref="AH97" ca="1">IF(INDIRECT("'["&amp;Index!$A$1&amp;"]Werte+Ergebnisse 2a + 2b'!H19",TRUE)&gt;0,INDIRECT("'["&amp;Index!$A$1&amp;"]Werte+Ergebnisse 2a + 2b'!H19",TRUE),"")</f>
        <v>#REF!</v>
      </c>
      <c r="AI97" t="e" cm="1">
        <f t="array" aca="1" ref="AI97" ca="1">IF(INDIRECT("'["&amp;Index!$A$1&amp;"]Werte+Ergebnisse 2a + 2b'!I19",TRUE)&gt;0,INDIRECT("'["&amp;Index!$A$1&amp;"]Werte+Ergebnisse 2a + 2b'!I19",TRUE),"")</f>
        <v>#REF!</v>
      </c>
      <c r="AJ97" t="e" cm="1">
        <f t="array" aca="1" ref="AJ97" ca="1">IF(INDIRECT("'["&amp;Index!$A$1&amp;"]Werte+Ergebnisse 2a + 2b'!J19",TRUE)&gt;0,INDIRECT("'["&amp;Index!$A$1&amp;"]Werte+Ergebnisse 2a + 2b'!J19",TRUE),"")</f>
        <v>#REF!</v>
      </c>
      <c r="AK97" t="e" cm="1">
        <f t="array" aca="1" ref="AK97" ca="1">IF(INDIRECT("'["&amp;Index!$A$1&amp;"]Werte+Ergebnisse 2a + 2b'!K19",TRUE)&gt;0,INDIRECT("'["&amp;Index!$A$1&amp;"]Werte+Ergebnisse 2a + 2b'!K19",TRUE),"")</f>
        <v>#REF!</v>
      </c>
      <c r="AN97" t="e" cm="1">
        <f t="array" aca="1" ref="AN97" ca="1">IF(INDIRECT("'["&amp;Index!$A$1&amp;"]Werte+Ergebnisse 2a + 2b'!G19",TRUE)&gt;0,INDIRECT("'["&amp;Index!$A$1&amp;"]Werte+Ergebnisse 2a + 2b'!G19",TRUE),"")</f>
        <v>#REF!</v>
      </c>
      <c r="AQ97" t="e" cm="1">
        <f t="array" aca="1" ref="AQ97" ca="1">IF(INDIRECT("'["&amp;Index!$A$1&amp;"]Werte+Ergebnisse 2a + 2b'!L19",TRUE)&gt;0,INDIRECT("'["&amp;Index!$A$1&amp;"]Werte+Ergebnisse 2a + 2b'!L19",TRUE),"")</f>
        <v>#REF!</v>
      </c>
      <c r="BM97" t="str">
        <f t="shared" ca="1" si="3"/>
        <v/>
      </c>
    </row>
    <row r="98" spans="1:65" x14ac:dyDescent="0.25">
      <c r="A98" t="e" cm="1">
        <f t="array" aca="1" ref="A98" ca="1">INDIRECT("'["&amp;Index!$A$1&amp;"]Übersicht Messungen'!E6",TRUE)</f>
        <v>#REF!</v>
      </c>
      <c r="B98" t="e">
        <f ca="1">IF(Index!$D$3="v1",10011,"")</f>
        <v>#N/A</v>
      </c>
      <c r="C98" t="e">
        <f ca="1">VLOOKUP(Facts!$B98,Aux_Table!$W$1:$X$60,2,FALSE)</f>
        <v>#N/A</v>
      </c>
      <c r="D98" t="e">
        <f>NA()</f>
        <v>#N/A</v>
      </c>
      <c r="E98" t="e" cm="1">
        <f t="array" aca="1" ref="E98" ca="1">INDIRECT("'["&amp;Index!$A$1&amp;"]Übersicht Messungen'!C6",TRUE)</f>
        <v>#REF!</v>
      </c>
      <c r="F98" t="e" cm="1">
        <f t="array" aca="1" ref="F98" ca="1">INDIRECT("'["&amp;Index!$A$1&amp;"]Übersicht Messungen'!B6",TRUE)</f>
        <v>#REF!</v>
      </c>
      <c r="G98" t="e" cm="1">
        <f t="array" aca="1" ref="G98" ca="1">INDIRECT("'["&amp;Index!$A$1&amp;"]Übersicht Messungen'!B6",TRUE)</f>
        <v>#REF!</v>
      </c>
      <c r="H98" t="e">
        <f t="shared" ca="1" si="4"/>
        <v>#REF!</v>
      </c>
      <c r="I98" s="15" t="e" cm="1">
        <f t="array" aca="1" ref="I98" ca="1">INDIRECT("'["&amp;Index!$A$1&amp;"]Übersicht Messungen'!F6",TRUE)-730</f>
        <v>#REF!</v>
      </c>
      <c r="K98" t="str">
        <f>Index!$A$1</f>
        <v>Extem B-1541-6  CA.xlsx</v>
      </c>
      <c r="N98" t="e" cm="1">
        <f t="array" aca="1" ref="N98" ca="1">"Whole Blood "&amp;INDIRECT("'["&amp;Index!$A$1&amp;"]Werte+Ergebnisse 3a'!A2",TRUE)</f>
        <v>#REF!</v>
      </c>
      <c r="O98" t="e" cm="1">
        <f t="array" aca="1" ref="O98" ca="1">INDIRECT("'["&amp;Index!$A$1&amp;"]Werte+Ergebnisse 3a'!M2",TRUE)</f>
        <v>#REF!</v>
      </c>
      <c r="R98">
        <v>1</v>
      </c>
      <c r="X98" t="e" cm="1">
        <f t="array" aca="1" ref="X98" ca="1">INDIRECT("'["&amp;Index!$A$1&amp;"]Werte+Ergebnisse 3a'!b2",TRUE)</f>
        <v>#REF!</v>
      </c>
      <c r="Z98" t="s">
        <v>86</v>
      </c>
      <c r="AG98" t="e" cm="1">
        <f t="array" aca="1" ref="AG98" ca="1">IF(INDIRECT("'["&amp;Index!$A$1&amp;"]Werte+Ergebnisse 3a'!F2",TRUE)&gt;0,INDIRECT("'["&amp;Index!$A$1&amp;"]Werte+Ergebnisse 3a'!F2",TRUE),"")</f>
        <v>#REF!</v>
      </c>
      <c r="AH98" t="e" cm="1">
        <f t="array" aca="1" ref="AH98" ca="1">IF(INDIRECT("'["&amp;Index!$A$1&amp;"]Werte+Ergebnisse 3a'!H2",TRUE)&gt;0,INDIRECT("'["&amp;Index!$A$1&amp;"]Werte+Ergebnisse 3a'!H2",TRUE),"")</f>
        <v>#REF!</v>
      </c>
      <c r="AI98" t="e" cm="1">
        <f t="array" aca="1" ref="AI98" ca="1">IF(INDIRECT("'["&amp;Index!$A$1&amp;"]Werte+Ergebnisse 3a'!I2",TRUE)&gt;0,INDIRECT("'["&amp;Index!$A$1&amp;"]Werte+Ergebnisse 3a'!I2",TRUE),"")</f>
        <v>#REF!</v>
      </c>
      <c r="AJ98" t="e" cm="1">
        <f t="array" aca="1" ref="AJ98" ca="1">IF(INDIRECT("'["&amp;Index!$A$1&amp;"]Werte+Ergebnisse 3a'!J2",TRUE)&gt;0,INDIRECT("'["&amp;Index!$A$1&amp;"]Werte+Ergebnisse 3a'!J2",TRUE),"")</f>
        <v>#REF!</v>
      </c>
      <c r="AK98" t="e" cm="1">
        <f t="array" aca="1" ref="AK98" ca="1">IF(INDIRECT("'["&amp;Index!$A$1&amp;"]Werte+Ergebnisse 3a'!K2",TRUE)&gt;0,INDIRECT("'["&amp;Index!$A$1&amp;"]Werte+Ergebnisse 3a'!K2",TRUE),"")</f>
        <v>#REF!</v>
      </c>
      <c r="AN98" t="e" cm="1">
        <f t="array" aca="1" ref="AN98" ca="1">IF(INDIRECT("'["&amp;Index!$A$1&amp;"]Werte+Ergebnisse 3a'!G2",TRUE)&gt;0,INDIRECT("'["&amp;Index!$A$1&amp;"]Werte+Ergebnisse 3a'!G2",TRUE),"")</f>
        <v>#REF!</v>
      </c>
      <c r="AQ98" t="e" cm="1">
        <f t="array" aca="1" ref="AQ98" ca="1">IF(INDIRECT("'["&amp;Index!$A$1&amp;"]Werte+Ergebnisse 3a'!L2",TRUE)&gt;0,INDIRECT("'["&amp;Index!$A$1&amp;"]Werte+Ergebnisse 3a'!L2",TRUE),"")</f>
        <v>#REF!</v>
      </c>
      <c r="BM98" t="str">
        <f t="shared" ca="1" si="3"/>
        <v/>
      </c>
    </row>
    <row r="99" spans="1:65" x14ac:dyDescent="0.25">
      <c r="A99" t="e" cm="1">
        <f t="array" aca="1" ref="A99" ca="1">INDIRECT("'["&amp;Index!$A$1&amp;"]Übersicht Messungen'!E6",TRUE)</f>
        <v>#REF!</v>
      </c>
      <c r="B99" t="e">
        <f ca="1">IF(Index!$D$3="v1",10011,"")</f>
        <v>#N/A</v>
      </c>
      <c r="C99" t="e">
        <f ca="1">VLOOKUP(Facts!$B99,Aux_Table!$W$1:$X$60,2,FALSE)</f>
        <v>#N/A</v>
      </c>
      <c r="D99" t="e">
        <f>NA()</f>
        <v>#N/A</v>
      </c>
      <c r="E99" t="e" cm="1">
        <f t="array" aca="1" ref="E99" ca="1">INDIRECT("'["&amp;Index!$A$1&amp;"]Übersicht Messungen'!C6",TRUE)</f>
        <v>#REF!</v>
      </c>
      <c r="F99" t="e" cm="1">
        <f t="array" aca="1" ref="F99" ca="1">INDIRECT("'["&amp;Index!$A$1&amp;"]Übersicht Messungen'!B6",TRUE)</f>
        <v>#REF!</v>
      </c>
      <c r="G99" t="e" cm="1">
        <f t="array" aca="1" ref="G99" ca="1">INDIRECT("'["&amp;Index!$A$1&amp;"]Übersicht Messungen'!B6",TRUE)</f>
        <v>#REF!</v>
      </c>
      <c r="H99" t="e">
        <f t="shared" ca="1" si="4"/>
        <v>#REF!</v>
      </c>
      <c r="I99" s="15" t="e" cm="1">
        <f t="array" aca="1" ref="I99" ca="1">INDIRECT("'["&amp;Index!$A$1&amp;"]Übersicht Messungen'!F6",TRUE)-730</f>
        <v>#REF!</v>
      </c>
      <c r="K99" t="str">
        <f>Index!$A$1</f>
        <v>Extem B-1541-6  CA.xlsx</v>
      </c>
      <c r="N99" t="e" cm="1">
        <f t="array" aca="1" ref="N99" ca="1">"Whole Blood "&amp;INDIRECT("'["&amp;Index!$A$1&amp;"]Werte+Ergebnisse 3a'!A2",TRUE)</f>
        <v>#REF!</v>
      </c>
      <c r="O99" t="e" cm="1">
        <f t="array" aca="1" ref="O99" ca="1">INDIRECT("'["&amp;Index!$A$1&amp;"]Werte+Ergebnisse 3a'!M2",TRUE)</f>
        <v>#REF!</v>
      </c>
      <c r="R99">
        <v>2</v>
      </c>
      <c r="X99" t="e" cm="1">
        <f t="array" aca="1" ref="X99" ca="1">INDIRECT("'["&amp;Index!$A$1&amp;"]Werte+Ergebnisse 3a'!b3",TRUE)</f>
        <v>#REF!</v>
      </c>
      <c r="Z99" t="s">
        <v>86</v>
      </c>
      <c r="AG99" t="e" cm="1">
        <f t="array" aca="1" ref="AG99" ca="1">IF(INDIRECT("'["&amp;Index!$A$1&amp;"]Werte+Ergebnisse 3a'!F3",TRUE)&gt;0,INDIRECT("'["&amp;Index!$A$1&amp;"]Werte+Ergebnisse 3a'!F3",TRUE),"")</f>
        <v>#REF!</v>
      </c>
      <c r="AH99" t="e" cm="1">
        <f t="array" aca="1" ref="AH99" ca="1">IF(INDIRECT("'["&amp;Index!$A$1&amp;"]Werte+Ergebnisse 3a'!H3",TRUE)&gt;0,INDIRECT("'["&amp;Index!$A$1&amp;"]Werte+Ergebnisse 3a'!H3",TRUE),"")</f>
        <v>#REF!</v>
      </c>
      <c r="AI99" t="e" cm="1">
        <f t="array" aca="1" ref="AI99" ca="1">IF(INDIRECT("'["&amp;Index!$A$1&amp;"]Werte+Ergebnisse 3a'!I3",TRUE)&gt;0,INDIRECT("'["&amp;Index!$A$1&amp;"]Werte+Ergebnisse 3a'!I3",TRUE),"")</f>
        <v>#REF!</v>
      </c>
      <c r="AJ99" t="e" cm="1">
        <f t="array" aca="1" ref="AJ99" ca="1">IF(INDIRECT("'["&amp;Index!$A$1&amp;"]Werte+Ergebnisse 3a'!J3",TRUE)&gt;0,INDIRECT("'["&amp;Index!$A$1&amp;"]Werte+Ergebnisse 3a'!J3",TRUE),"")</f>
        <v>#REF!</v>
      </c>
      <c r="AK99" t="e" cm="1">
        <f t="array" aca="1" ref="AK99" ca="1">IF(INDIRECT("'["&amp;Index!$A$1&amp;"]Werte+Ergebnisse 3a'!K3",TRUE)&gt;0,INDIRECT("'["&amp;Index!$A$1&amp;"]Werte+Ergebnisse 3a'!K3",TRUE),"")</f>
        <v>#REF!</v>
      </c>
      <c r="AN99" t="e" cm="1">
        <f t="array" aca="1" ref="AN99" ca="1">IF(INDIRECT("'["&amp;Index!$A$1&amp;"]Werte+Ergebnisse 3a'!G3",TRUE)&gt;0,INDIRECT("'["&amp;Index!$A$1&amp;"]Werte+Ergebnisse 3a'!G3",TRUE),"")</f>
        <v>#REF!</v>
      </c>
      <c r="AQ99" t="e" cm="1">
        <f t="array" aca="1" ref="AQ99" ca="1">IF(INDIRECT("'["&amp;Index!$A$1&amp;"]Werte+Ergebnisse 3a'!L3",TRUE)&gt;0,INDIRECT("'["&amp;Index!$A$1&amp;"]Werte+Ergebnisse 3a'!L3",TRUE),"")</f>
        <v>#REF!</v>
      </c>
      <c r="BM99" t="str">
        <f t="shared" ca="1" si="3"/>
        <v/>
      </c>
    </row>
    <row r="100" spans="1:65" x14ac:dyDescent="0.25">
      <c r="A100" t="e" cm="1">
        <f t="array" aca="1" ref="A100" ca="1">INDIRECT("'["&amp;Index!$A$1&amp;"]Übersicht Messungen'!E6",TRUE)</f>
        <v>#REF!</v>
      </c>
      <c r="B100" t="e">
        <f ca="1">IF(Index!$D$3="v1",10011,"")</f>
        <v>#N/A</v>
      </c>
      <c r="C100" t="e">
        <f ca="1">VLOOKUP(Facts!$B100,Aux_Table!$W$1:$X$60,2,FALSE)</f>
        <v>#N/A</v>
      </c>
      <c r="D100" t="e">
        <f>NA()</f>
        <v>#N/A</v>
      </c>
      <c r="E100" t="e" cm="1">
        <f t="array" aca="1" ref="E100" ca="1">INDIRECT("'["&amp;Index!$A$1&amp;"]Übersicht Messungen'!C6",TRUE)</f>
        <v>#REF!</v>
      </c>
      <c r="F100" t="e" cm="1">
        <f t="array" aca="1" ref="F100" ca="1">INDIRECT("'["&amp;Index!$A$1&amp;"]Übersicht Messungen'!B6",TRUE)</f>
        <v>#REF!</v>
      </c>
      <c r="G100" t="e" cm="1">
        <f t="array" aca="1" ref="G100" ca="1">INDIRECT("'["&amp;Index!$A$1&amp;"]Übersicht Messungen'!B6",TRUE)</f>
        <v>#REF!</v>
      </c>
      <c r="H100" t="e">
        <f t="shared" ca="1" si="4"/>
        <v>#REF!</v>
      </c>
      <c r="I100" s="15" t="e" cm="1">
        <f t="array" aca="1" ref="I100" ca="1">INDIRECT("'["&amp;Index!$A$1&amp;"]Übersicht Messungen'!F6",TRUE)-730</f>
        <v>#REF!</v>
      </c>
      <c r="K100" t="str">
        <f>Index!$A$1</f>
        <v>Extem B-1541-6  CA.xlsx</v>
      </c>
      <c r="N100" t="e" cm="1">
        <f t="array" aca="1" ref="N100" ca="1">"Whole Blood "&amp;INDIRECT("'["&amp;Index!$A$1&amp;"]Werte+Ergebnisse 3a'!A2",TRUE)</f>
        <v>#REF!</v>
      </c>
      <c r="O100" t="e" cm="1">
        <f t="array" aca="1" ref="O100" ca="1">INDIRECT("'["&amp;Index!$A$1&amp;"]Werte+Ergebnisse 3a'!M2",TRUE)</f>
        <v>#REF!</v>
      </c>
      <c r="R100">
        <v>3</v>
      </c>
      <c r="X100" t="e" cm="1">
        <f t="array" aca="1" ref="X100" ca="1">INDIRECT("'["&amp;Index!$A$1&amp;"]Werte+Ergebnisse 3a'!b20",TRUE)</f>
        <v>#REF!</v>
      </c>
      <c r="Z100" t="s">
        <v>86</v>
      </c>
      <c r="AG100" t="e" cm="1">
        <f t="array" aca="1" ref="AG100" ca="1">IF(INDIRECT("'["&amp;Index!$A$1&amp;"]Werte+Ergebnisse 3a'!F20",TRUE)&gt;0,INDIRECT("'["&amp;Index!$A$1&amp;"]Werte+Ergebnisse 3a'!F20",TRUE),"")</f>
        <v>#REF!</v>
      </c>
      <c r="AH100" t="e" cm="1">
        <f t="array" aca="1" ref="AH100" ca="1">IF(INDIRECT("'["&amp;Index!$A$1&amp;"]Werte+Ergebnisse 3a'!H20",TRUE)&gt;0,INDIRECT("'["&amp;Index!$A$1&amp;"]Werte+Ergebnisse 3a'!H20",TRUE),"")</f>
        <v>#REF!</v>
      </c>
      <c r="AI100" t="e" cm="1">
        <f t="array" aca="1" ref="AI100" ca="1">IF(INDIRECT("'["&amp;Index!$A$1&amp;"]Werte+Ergebnisse 3a'!I20",TRUE)&gt;0,INDIRECT("'["&amp;Index!$A$1&amp;"]Werte+Ergebnisse 3a'!I20",TRUE),"")</f>
        <v>#REF!</v>
      </c>
      <c r="AJ100" t="e" cm="1">
        <f t="array" aca="1" ref="AJ100" ca="1">IF(INDIRECT("'["&amp;Index!$A$1&amp;"]Werte+Ergebnisse 3a'!J20",TRUE)&gt;0,INDIRECT("'["&amp;Index!$A$1&amp;"]Werte+Ergebnisse 3a'!J20",TRUE),"")</f>
        <v>#REF!</v>
      </c>
      <c r="AK100" t="e" cm="1">
        <f t="array" aca="1" ref="AK100" ca="1">IF(INDIRECT("'["&amp;Index!$A$1&amp;"]Werte+Ergebnisse 3a'!K20",TRUE)&gt;0,INDIRECT("'["&amp;Index!$A$1&amp;"]Werte+Ergebnisse 3a'!K20",TRUE),"")</f>
        <v>#REF!</v>
      </c>
      <c r="AN100" t="e" cm="1">
        <f t="array" aca="1" ref="AN100" ca="1">IF(INDIRECT("'["&amp;Index!$A$1&amp;"]Werte+Ergebnisse 3a'!G20",TRUE)&gt;0,INDIRECT("'["&amp;Index!$A$1&amp;"]Werte+Ergebnisse 3a'!G20",TRUE),"")</f>
        <v>#REF!</v>
      </c>
      <c r="AQ100" t="e" cm="1">
        <f t="array" aca="1" ref="AQ100" ca="1">IF(INDIRECT("'["&amp;Index!$A$1&amp;"]Werte+Ergebnisse 3a'!L20",TRUE)&gt;0,INDIRECT("'["&amp;Index!$A$1&amp;"]Werte+Ergebnisse 3a'!L20",TRUE),"")</f>
        <v>#REF!</v>
      </c>
      <c r="BM100" t="str">
        <f t="shared" ca="1" si="3"/>
        <v/>
      </c>
    </row>
    <row r="101" spans="1:65" x14ac:dyDescent="0.25">
      <c r="A101" t="e" cm="1">
        <f t="array" aca="1" ref="A101" ca="1">INDIRECT("'["&amp;Index!$A$1&amp;"]Übersicht Messungen'!E6",TRUE)</f>
        <v>#REF!</v>
      </c>
      <c r="B101" t="e">
        <f ca="1">IF(Index!$D$3="v1",10011,"")</f>
        <v>#N/A</v>
      </c>
      <c r="C101" t="e">
        <f ca="1">VLOOKUP(Facts!$B101,Aux_Table!$W$1:$X$60,2,FALSE)</f>
        <v>#N/A</v>
      </c>
      <c r="D101" t="e">
        <f>NA()</f>
        <v>#N/A</v>
      </c>
      <c r="E101" t="e" cm="1">
        <f t="array" aca="1" ref="E101" ca="1">INDIRECT("'["&amp;Index!$A$1&amp;"]Übersicht Messungen'!C6",TRUE)</f>
        <v>#REF!</v>
      </c>
      <c r="F101" t="e" cm="1">
        <f t="array" aca="1" ref="F101" ca="1">INDIRECT("'["&amp;Index!$A$1&amp;"]Übersicht Messungen'!B6",TRUE)</f>
        <v>#REF!</v>
      </c>
      <c r="G101" t="e" cm="1">
        <f t="array" aca="1" ref="G101" ca="1">INDIRECT("'["&amp;Index!$A$1&amp;"]Übersicht Messungen'!B6",TRUE)</f>
        <v>#REF!</v>
      </c>
      <c r="H101" t="e">
        <f t="shared" ca="1" si="4"/>
        <v>#REF!</v>
      </c>
      <c r="I101" s="15" t="e" cm="1">
        <f t="array" aca="1" ref="I101" ca="1">INDIRECT("'["&amp;Index!$A$1&amp;"]Übersicht Messungen'!F6",TRUE)-730</f>
        <v>#REF!</v>
      </c>
      <c r="K101" t="str">
        <f>Index!$A$1</f>
        <v>Extem B-1541-6  CA.xlsx</v>
      </c>
      <c r="N101" t="e" cm="1">
        <f t="array" aca="1" ref="N101" ca="1">"Whole Blood "&amp;INDIRECT("'["&amp;Index!$A$1&amp;"]Werte+Ergebnisse 3a'!A2",TRUE)</f>
        <v>#REF!</v>
      </c>
      <c r="O101" t="e" cm="1">
        <f t="array" aca="1" ref="O101" ca="1">INDIRECT("'["&amp;Index!$A$1&amp;"]Werte+Ergebnisse 3a'!M2",TRUE)</f>
        <v>#REF!</v>
      </c>
      <c r="R101">
        <v>4</v>
      </c>
      <c r="X101" t="e" cm="1">
        <f t="array" aca="1" ref="X101" ca="1">INDIRECT("'["&amp;Index!$A$1&amp;"]Werte+Ergebnisse 3a'!b21",TRUE)</f>
        <v>#REF!</v>
      </c>
      <c r="Z101" t="s">
        <v>86</v>
      </c>
      <c r="AG101" t="e" cm="1">
        <f t="array" aca="1" ref="AG101" ca="1">IF(INDIRECT("'["&amp;Index!$A$1&amp;"]Werte+Ergebnisse 3a'!F21",TRUE)&gt;0,INDIRECT("'["&amp;Index!$A$1&amp;"]Werte+Ergebnisse 3a'!F21",TRUE),"")</f>
        <v>#REF!</v>
      </c>
      <c r="AH101" t="e" cm="1">
        <f t="array" aca="1" ref="AH101" ca="1">IF(INDIRECT("'["&amp;Index!$A$1&amp;"]Werte+Ergebnisse 3a'!H21",TRUE)&gt;0,INDIRECT("'["&amp;Index!$A$1&amp;"]Werte+Ergebnisse 3a'!H21",TRUE),"")</f>
        <v>#REF!</v>
      </c>
      <c r="AI101" t="e" cm="1">
        <f t="array" aca="1" ref="AI101" ca="1">IF(INDIRECT("'["&amp;Index!$A$1&amp;"]Werte+Ergebnisse 3a'!I21",TRUE)&gt;0,INDIRECT("'["&amp;Index!$A$1&amp;"]Werte+Ergebnisse 3a'!I21",TRUE),"")</f>
        <v>#REF!</v>
      </c>
      <c r="AJ101" t="e" cm="1">
        <f t="array" aca="1" ref="AJ101" ca="1">IF(INDIRECT("'["&amp;Index!$A$1&amp;"]Werte+Ergebnisse 3a'!J21",TRUE)&gt;0,INDIRECT("'["&amp;Index!$A$1&amp;"]Werte+Ergebnisse 3a'!J21",TRUE),"")</f>
        <v>#REF!</v>
      </c>
      <c r="AK101" t="e" cm="1">
        <f t="array" aca="1" ref="AK101" ca="1">IF(INDIRECT("'["&amp;Index!$A$1&amp;"]Werte+Ergebnisse 3a'!K21",TRUE)&gt;0,INDIRECT("'["&amp;Index!$A$1&amp;"]Werte+Ergebnisse 3a'!K21",TRUE),"")</f>
        <v>#REF!</v>
      </c>
      <c r="AN101" t="e" cm="1">
        <f t="array" aca="1" ref="AN101" ca="1">IF(INDIRECT("'["&amp;Index!$A$1&amp;"]Werte+Ergebnisse 3a'!G21",TRUE)&gt;0,INDIRECT("'["&amp;Index!$A$1&amp;"]Werte+Ergebnisse 3a'!G21",TRUE),"")</f>
        <v>#REF!</v>
      </c>
      <c r="AQ101" t="e" cm="1">
        <f t="array" aca="1" ref="AQ101" ca="1">IF(INDIRECT("'["&amp;Index!$A$1&amp;"]Werte+Ergebnisse 3a'!L21",TRUE)&gt;0,INDIRECT("'["&amp;Index!$A$1&amp;"]Werte+Ergebnisse 3a'!L21",TRUE),"")</f>
        <v>#REF!</v>
      </c>
      <c r="BM101" t="str">
        <f t="shared" ca="1" si="3"/>
        <v/>
      </c>
    </row>
    <row r="102" spans="1:65" x14ac:dyDescent="0.25">
      <c r="A102" t="e" cm="1">
        <f t="array" aca="1" ref="A102" ca="1">INDIRECT("'["&amp;Index!$A$1&amp;"]Übersicht Messungen'!E6",TRUE)</f>
        <v>#REF!</v>
      </c>
      <c r="B102" t="e">
        <f ca="1">IF(Index!$D$3="v1",10011,"")</f>
        <v>#N/A</v>
      </c>
      <c r="C102" t="e">
        <f ca="1">VLOOKUP(Facts!$B102,Aux_Table!$W$1:$X$60,2,FALSE)</f>
        <v>#N/A</v>
      </c>
      <c r="D102" t="e">
        <f>NA()</f>
        <v>#N/A</v>
      </c>
      <c r="E102" t="e" cm="1">
        <f t="array" aca="1" ref="E102" ca="1">INDIRECT("'["&amp;Index!$A$1&amp;"]Übersicht Messungen'!C6",TRUE)</f>
        <v>#REF!</v>
      </c>
      <c r="F102" t="e" cm="1">
        <f t="array" aca="1" ref="F102" ca="1">INDIRECT("'["&amp;Index!$A$1&amp;"]Übersicht Messungen'!B6",TRUE)</f>
        <v>#REF!</v>
      </c>
      <c r="G102" t="e" cm="1">
        <f t="array" aca="1" ref="G102" ca="1">INDIRECT("'["&amp;Index!$A$1&amp;"]Übersicht Messungen'!B6",TRUE)</f>
        <v>#REF!</v>
      </c>
      <c r="H102" t="e">
        <f t="shared" ca="1" si="4"/>
        <v>#REF!</v>
      </c>
      <c r="I102" s="15" t="e" cm="1">
        <f t="array" aca="1" ref="I102" ca="1">INDIRECT("'["&amp;Index!$A$1&amp;"]Übersicht Messungen'!F6",TRUE)-730</f>
        <v>#REF!</v>
      </c>
      <c r="K102" t="str">
        <f>Index!$A$1</f>
        <v>Extem B-1541-6  CA.xlsx</v>
      </c>
      <c r="N102" t="e" cm="1">
        <f t="array" aca="1" ref="N102" ca="1">"Whole Blood "&amp;INDIRECT("'["&amp;Index!$A$1&amp;"]Werte+Ergebnisse 3a'!A4",TRUE)</f>
        <v>#REF!</v>
      </c>
      <c r="O102" t="e" cm="1">
        <f t="array" aca="1" ref="O102" ca="1">INDIRECT("'["&amp;Index!$A$1&amp;"]Werte+Ergebnisse 3a'!M2",TRUE)</f>
        <v>#REF!</v>
      </c>
      <c r="R102">
        <v>5</v>
      </c>
      <c r="X102" t="e" cm="1">
        <f t="array" aca="1" ref="X102" ca="1">INDIRECT("'["&amp;Index!$A$1&amp;"]Werte+Ergebnisse 3a'!b4",TRUE)</f>
        <v>#REF!</v>
      </c>
      <c r="Z102" t="s">
        <v>86</v>
      </c>
      <c r="AG102" t="e" cm="1">
        <f t="array" aca="1" ref="AG102" ca="1">IF(INDIRECT("'["&amp;Index!$A$1&amp;"]Werte+Ergebnisse 3a'!F4",TRUE)&gt;0,INDIRECT("'["&amp;Index!$A$1&amp;"]Werte+Ergebnisse 3a'!F4",TRUE),"")</f>
        <v>#REF!</v>
      </c>
      <c r="AH102" t="e" cm="1">
        <f t="array" aca="1" ref="AH102" ca="1">IF(INDIRECT("'["&amp;Index!$A$1&amp;"]Werte+Ergebnisse 3a'!H4",TRUE)&gt;0,INDIRECT("'["&amp;Index!$A$1&amp;"]Werte+Ergebnisse 3a'!H4",TRUE),"")</f>
        <v>#REF!</v>
      </c>
      <c r="AI102" t="e" cm="1">
        <f t="array" aca="1" ref="AI102" ca="1">IF(INDIRECT("'["&amp;Index!$A$1&amp;"]Werte+Ergebnisse 3a'!I4",TRUE)&gt;0,INDIRECT("'["&amp;Index!$A$1&amp;"]Werte+Ergebnisse 3a'!I4",TRUE),"")</f>
        <v>#REF!</v>
      </c>
      <c r="AJ102" t="e" cm="1">
        <f t="array" aca="1" ref="AJ102" ca="1">IF(INDIRECT("'["&amp;Index!$A$1&amp;"]Werte+Ergebnisse 3a'!J4",TRUE)&gt;0,INDIRECT("'["&amp;Index!$A$1&amp;"]Werte+Ergebnisse 3a'!J4",TRUE),"")</f>
        <v>#REF!</v>
      </c>
      <c r="AK102" t="e" cm="1">
        <f t="array" aca="1" ref="AK102" ca="1">IF(INDIRECT("'["&amp;Index!$A$1&amp;"]Werte+Ergebnisse 3a'!K4",TRUE)&gt;0,INDIRECT("'["&amp;Index!$A$1&amp;"]Werte+Ergebnisse 3a'!K4",TRUE),"")</f>
        <v>#REF!</v>
      </c>
      <c r="AN102" t="e" cm="1">
        <f t="array" aca="1" ref="AN102" ca="1">IF(INDIRECT("'["&amp;Index!$A$1&amp;"]Werte+Ergebnisse 3a'!G4",TRUE)&gt;0,INDIRECT("'["&amp;Index!$A$1&amp;"]Werte+Ergebnisse 3a'!G4",TRUE),"")</f>
        <v>#REF!</v>
      </c>
      <c r="AQ102" t="e" cm="1">
        <f t="array" aca="1" ref="AQ102" ca="1">IF(INDIRECT("'["&amp;Index!$A$1&amp;"]Werte+Ergebnisse 3a'!L4",TRUE)&gt;0,INDIRECT("'["&amp;Index!$A$1&amp;"]Werte+Ergebnisse 3a'!L4",TRUE),"")</f>
        <v>#REF!</v>
      </c>
      <c r="BM102" t="str">
        <f t="shared" ca="1" si="3"/>
        <v/>
      </c>
    </row>
    <row r="103" spans="1:65" x14ac:dyDescent="0.25">
      <c r="A103" t="e" cm="1">
        <f t="array" aca="1" ref="A103" ca="1">INDIRECT("'["&amp;Index!$A$1&amp;"]Übersicht Messungen'!E6",TRUE)</f>
        <v>#REF!</v>
      </c>
      <c r="B103" t="e">
        <f ca="1">IF(Index!$D$3="v1",10011,"")</f>
        <v>#N/A</v>
      </c>
      <c r="C103" t="e">
        <f ca="1">VLOOKUP(Facts!$B103,Aux_Table!$W$1:$X$60,2,FALSE)</f>
        <v>#N/A</v>
      </c>
      <c r="D103" t="e">
        <f>NA()</f>
        <v>#N/A</v>
      </c>
      <c r="E103" t="e" cm="1">
        <f t="array" aca="1" ref="E103" ca="1">INDIRECT("'["&amp;Index!$A$1&amp;"]Übersicht Messungen'!C6",TRUE)</f>
        <v>#REF!</v>
      </c>
      <c r="F103" t="e" cm="1">
        <f t="array" aca="1" ref="F103" ca="1">INDIRECT("'["&amp;Index!$A$1&amp;"]Übersicht Messungen'!B6",TRUE)</f>
        <v>#REF!</v>
      </c>
      <c r="G103" t="e" cm="1">
        <f t="array" aca="1" ref="G103" ca="1">INDIRECT("'["&amp;Index!$A$1&amp;"]Übersicht Messungen'!B6",TRUE)</f>
        <v>#REF!</v>
      </c>
      <c r="H103" t="e">
        <f t="shared" ca="1" si="4"/>
        <v>#REF!</v>
      </c>
      <c r="I103" s="15" t="e" cm="1">
        <f t="array" aca="1" ref="I103" ca="1">INDIRECT("'["&amp;Index!$A$1&amp;"]Übersicht Messungen'!F6",TRUE)-730</f>
        <v>#REF!</v>
      </c>
      <c r="K103" t="str">
        <f>Index!$A$1</f>
        <v>Extem B-1541-6  CA.xlsx</v>
      </c>
      <c r="N103" t="e" cm="1">
        <f t="array" aca="1" ref="N103" ca="1">"Whole Blood "&amp;INDIRECT("'["&amp;Index!$A$1&amp;"]Werte+Ergebnisse 3a'!A4",TRUE)</f>
        <v>#REF!</v>
      </c>
      <c r="O103" t="e" cm="1">
        <f t="array" aca="1" ref="O103" ca="1">INDIRECT("'["&amp;Index!$A$1&amp;"]Werte+Ergebnisse 3a'!M2",TRUE)</f>
        <v>#REF!</v>
      </c>
      <c r="R103">
        <v>6</v>
      </c>
      <c r="X103" t="e" cm="1">
        <f t="array" aca="1" ref="X103" ca="1">INDIRECT("'["&amp;Index!$A$1&amp;"]Werte+Ergebnisse 3a'!b5",TRUE)</f>
        <v>#REF!</v>
      </c>
      <c r="Z103" t="s">
        <v>86</v>
      </c>
      <c r="AG103" t="e" cm="1">
        <f t="array" aca="1" ref="AG103" ca="1">IF(INDIRECT("'["&amp;Index!$A$1&amp;"]Werte+Ergebnisse 3a'!F5",TRUE)&gt;0,INDIRECT("'["&amp;Index!$A$1&amp;"]Werte+Ergebnisse 3a'!F5",TRUE),"")</f>
        <v>#REF!</v>
      </c>
      <c r="AH103" t="e" cm="1">
        <f t="array" aca="1" ref="AH103" ca="1">IF(INDIRECT("'["&amp;Index!$A$1&amp;"]Werte+Ergebnisse 3a'!H5",TRUE)&gt;0,INDIRECT("'["&amp;Index!$A$1&amp;"]Werte+Ergebnisse 3a'!H5",TRUE),"")</f>
        <v>#REF!</v>
      </c>
      <c r="AI103" t="e" cm="1">
        <f t="array" aca="1" ref="AI103" ca="1">IF(INDIRECT("'["&amp;Index!$A$1&amp;"]Werte+Ergebnisse 3a'!I5",TRUE)&gt;0,INDIRECT("'["&amp;Index!$A$1&amp;"]Werte+Ergebnisse 3a'!I5",TRUE),"")</f>
        <v>#REF!</v>
      </c>
      <c r="AJ103" t="e" cm="1">
        <f t="array" aca="1" ref="AJ103" ca="1">IF(INDIRECT("'["&amp;Index!$A$1&amp;"]Werte+Ergebnisse 3a'!J5",TRUE)&gt;0,INDIRECT("'["&amp;Index!$A$1&amp;"]Werte+Ergebnisse 3a'!J5",TRUE),"")</f>
        <v>#REF!</v>
      </c>
      <c r="AK103" t="e" cm="1">
        <f t="array" aca="1" ref="AK103" ca="1">IF(INDIRECT("'["&amp;Index!$A$1&amp;"]Werte+Ergebnisse 3a'!K5",TRUE)&gt;0,INDIRECT("'["&amp;Index!$A$1&amp;"]Werte+Ergebnisse 3a'!K5",TRUE),"")</f>
        <v>#REF!</v>
      </c>
      <c r="AN103" t="e" cm="1">
        <f t="array" aca="1" ref="AN103" ca="1">IF(INDIRECT("'["&amp;Index!$A$1&amp;"]Werte+Ergebnisse 3a'!G5",TRUE)&gt;0,INDIRECT("'["&amp;Index!$A$1&amp;"]Werte+Ergebnisse 3a'!G5",TRUE),"")</f>
        <v>#REF!</v>
      </c>
      <c r="AQ103" t="e" cm="1">
        <f t="array" aca="1" ref="AQ103" ca="1">IF(INDIRECT("'["&amp;Index!$A$1&amp;"]Werte+Ergebnisse 3a'!L5",TRUE)&gt;0,INDIRECT("'["&amp;Index!$A$1&amp;"]Werte+Ergebnisse 3a'!L5",TRUE),"")</f>
        <v>#REF!</v>
      </c>
      <c r="BM103" t="str">
        <f t="shared" ca="1" si="3"/>
        <v/>
      </c>
    </row>
    <row r="104" spans="1:65" x14ac:dyDescent="0.25">
      <c r="A104" t="e" cm="1">
        <f t="array" aca="1" ref="A104" ca="1">INDIRECT("'["&amp;Index!$A$1&amp;"]Übersicht Messungen'!E6",TRUE)</f>
        <v>#REF!</v>
      </c>
      <c r="B104" t="e">
        <f ca="1">IF(Index!$D$3="v1",10011,"")</f>
        <v>#N/A</v>
      </c>
      <c r="C104" t="e">
        <f ca="1">VLOOKUP(Facts!$B104,Aux_Table!$W$1:$X$60,2,FALSE)</f>
        <v>#N/A</v>
      </c>
      <c r="D104" t="e">
        <f>NA()</f>
        <v>#N/A</v>
      </c>
      <c r="E104" t="e" cm="1">
        <f t="array" aca="1" ref="E104" ca="1">INDIRECT("'["&amp;Index!$A$1&amp;"]Übersicht Messungen'!C6",TRUE)</f>
        <v>#REF!</v>
      </c>
      <c r="F104" t="e" cm="1">
        <f t="array" aca="1" ref="F104" ca="1">INDIRECT("'["&amp;Index!$A$1&amp;"]Übersicht Messungen'!B6",TRUE)</f>
        <v>#REF!</v>
      </c>
      <c r="G104" t="e" cm="1">
        <f t="array" aca="1" ref="G104" ca="1">INDIRECT("'["&amp;Index!$A$1&amp;"]Übersicht Messungen'!B6",TRUE)</f>
        <v>#REF!</v>
      </c>
      <c r="H104" t="e">
        <f t="shared" ca="1" si="4"/>
        <v>#REF!</v>
      </c>
      <c r="I104" s="15" t="e" cm="1">
        <f t="array" aca="1" ref="I104" ca="1">INDIRECT("'["&amp;Index!$A$1&amp;"]Übersicht Messungen'!F6",TRUE)-730</f>
        <v>#REF!</v>
      </c>
      <c r="K104" t="str">
        <f>Index!$A$1</f>
        <v>Extem B-1541-6  CA.xlsx</v>
      </c>
      <c r="N104" t="e" cm="1">
        <f t="array" aca="1" ref="N104" ca="1">"Whole Blood "&amp;INDIRECT("'["&amp;Index!$A$1&amp;"]Werte+Ergebnisse 3a'!A4",TRUE)</f>
        <v>#REF!</v>
      </c>
      <c r="O104" t="e" cm="1">
        <f t="array" aca="1" ref="O104" ca="1">INDIRECT("'["&amp;Index!$A$1&amp;"]Werte+Ergebnisse 3a'!M2",TRUE)</f>
        <v>#REF!</v>
      </c>
      <c r="R104">
        <v>7</v>
      </c>
      <c r="X104" t="e" cm="1">
        <f t="array" aca="1" ref="X104" ca="1">INDIRECT("'["&amp;Index!$A$1&amp;"]Werte+Ergebnisse 3a'!b18",TRUE)</f>
        <v>#REF!</v>
      </c>
      <c r="Z104" t="s">
        <v>86</v>
      </c>
      <c r="AG104" t="e" cm="1">
        <f t="array" aca="1" ref="AG104" ca="1">IF(INDIRECT("'["&amp;Index!$A$1&amp;"]Werte+Ergebnisse 3a'!F18",TRUE)&gt;0,INDIRECT("'["&amp;Index!$A$1&amp;"]Werte+Ergebnisse 3a'!F18",TRUE),"")</f>
        <v>#REF!</v>
      </c>
      <c r="AH104" t="e" cm="1">
        <f t="array" aca="1" ref="AH104" ca="1">IF(INDIRECT("'["&amp;Index!$A$1&amp;"]Werte+Ergebnisse 3a'!H18",TRUE)&gt;0,INDIRECT("'["&amp;Index!$A$1&amp;"]Werte+Ergebnisse 3a'!H18",TRUE),"")</f>
        <v>#REF!</v>
      </c>
      <c r="AI104" t="e" cm="1">
        <f t="array" aca="1" ref="AI104" ca="1">IF(INDIRECT("'["&amp;Index!$A$1&amp;"]Werte+Ergebnisse 3a'!I18",TRUE)&gt;0,INDIRECT("'["&amp;Index!$A$1&amp;"]Werte+Ergebnisse 3a'!I18",TRUE),"")</f>
        <v>#REF!</v>
      </c>
      <c r="AJ104" t="e" cm="1">
        <f t="array" aca="1" ref="AJ104" ca="1">IF(INDIRECT("'["&amp;Index!$A$1&amp;"]Werte+Ergebnisse 3a'!J18",TRUE)&gt;0,INDIRECT("'["&amp;Index!$A$1&amp;"]Werte+Ergebnisse 3a'!J18",TRUE),"")</f>
        <v>#REF!</v>
      </c>
      <c r="AK104" t="e" cm="1">
        <f t="array" aca="1" ref="AK104" ca="1">IF(INDIRECT("'["&amp;Index!$A$1&amp;"]Werte+Ergebnisse 3a'!K18",TRUE)&gt;0,INDIRECT("'["&amp;Index!$A$1&amp;"]Werte+Ergebnisse 3a'!K18",TRUE),"")</f>
        <v>#REF!</v>
      </c>
      <c r="AN104" t="e" cm="1">
        <f t="array" aca="1" ref="AN104" ca="1">IF(INDIRECT("'["&amp;Index!$A$1&amp;"]Werte+Ergebnisse 3a'!G18",TRUE)&gt;0,INDIRECT("'["&amp;Index!$A$1&amp;"]Werte+Ergebnisse 3a'!G18",TRUE),"")</f>
        <v>#REF!</v>
      </c>
      <c r="AQ104" t="e" cm="1">
        <f t="array" aca="1" ref="AQ104" ca="1">IF(INDIRECT("'["&amp;Index!$A$1&amp;"]Werte+Ergebnisse 3a'!L18",TRUE)&gt;0,INDIRECT("'["&amp;Index!$A$1&amp;"]Werte+Ergebnisse 3a'!L18",TRUE),"")</f>
        <v>#REF!</v>
      </c>
      <c r="BM104" t="str">
        <f t="shared" ca="1" si="3"/>
        <v/>
      </c>
    </row>
    <row r="105" spans="1:65" x14ac:dyDescent="0.25">
      <c r="A105" t="e" cm="1">
        <f t="array" aca="1" ref="A105" ca="1">INDIRECT("'["&amp;Index!$A$1&amp;"]Übersicht Messungen'!E6",TRUE)</f>
        <v>#REF!</v>
      </c>
      <c r="B105" t="e">
        <f ca="1">IF(Index!$D$3="v1",10011,"")</f>
        <v>#N/A</v>
      </c>
      <c r="C105" t="e">
        <f ca="1">VLOOKUP(Facts!$B105,Aux_Table!$W$1:$X$60,2,FALSE)</f>
        <v>#N/A</v>
      </c>
      <c r="D105" t="e">
        <f>NA()</f>
        <v>#N/A</v>
      </c>
      <c r="E105" t="e" cm="1">
        <f t="array" aca="1" ref="E105" ca="1">INDIRECT("'["&amp;Index!$A$1&amp;"]Übersicht Messungen'!C6",TRUE)</f>
        <v>#REF!</v>
      </c>
      <c r="F105" t="e" cm="1">
        <f t="array" aca="1" ref="F105" ca="1">INDIRECT("'["&amp;Index!$A$1&amp;"]Übersicht Messungen'!B6",TRUE)</f>
        <v>#REF!</v>
      </c>
      <c r="G105" t="e" cm="1">
        <f t="array" aca="1" ref="G105" ca="1">INDIRECT("'["&amp;Index!$A$1&amp;"]Übersicht Messungen'!B6",TRUE)</f>
        <v>#REF!</v>
      </c>
      <c r="H105" t="e">
        <f t="shared" ca="1" si="4"/>
        <v>#REF!</v>
      </c>
      <c r="I105" s="15" t="e" cm="1">
        <f t="array" aca="1" ref="I105" ca="1">INDIRECT("'["&amp;Index!$A$1&amp;"]Übersicht Messungen'!F6",TRUE)-730</f>
        <v>#REF!</v>
      </c>
      <c r="K105" t="str">
        <f>Index!$A$1</f>
        <v>Extem B-1541-6  CA.xlsx</v>
      </c>
      <c r="N105" t="e" cm="1">
        <f t="array" aca="1" ref="N105" ca="1">"Whole Blood "&amp;INDIRECT("'["&amp;Index!$A$1&amp;"]Werte+Ergebnisse 3a'!A4",TRUE)</f>
        <v>#REF!</v>
      </c>
      <c r="O105" t="e" cm="1">
        <f t="array" aca="1" ref="O105" ca="1">INDIRECT("'["&amp;Index!$A$1&amp;"]Werte+Ergebnisse 3a'!M2",TRUE)</f>
        <v>#REF!</v>
      </c>
      <c r="R105">
        <v>8</v>
      </c>
      <c r="X105" t="e" cm="1">
        <f t="array" aca="1" ref="X105" ca="1">INDIRECT("'["&amp;Index!$A$1&amp;"]Werte+Ergebnisse 3a'!b19",TRUE)</f>
        <v>#REF!</v>
      </c>
      <c r="Z105" t="s">
        <v>86</v>
      </c>
      <c r="AG105" t="e" cm="1">
        <f t="array" aca="1" ref="AG105" ca="1">IF(INDIRECT("'["&amp;Index!$A$1&amp;"]Werte+Ergebnisse 3a'!F19",TRUE)&gt;0,INDIRECT("'["&amp;Index!$A$1&amp;"]Werte+Ergebnisse 3a'!F19",TRUE),"")</f>
        <v>#REF!</v>
      </c>
      <c r="AH105" t="e" cm="1">
        <f t="array" aca="1" ref="AH105" ca="1">IF(INDIRECT("'["&amp;Index!$A$1&amp;"]Werte+Ergebnisse 3a'!H19",TRUE)&gt;0,INDIRECT("'["&amp;Index!$A$1&amp;"]Werte+Ergebnisse 3a'!H19",TRUE),"")</f>
        <v>#REF!</v>
      </c>
      <c r="AI105" t="e" cm="1">
        <f t="array" aca="1" ref="AI105" ca="1">IF(INDIRECT("'["&amp;Index!$A$1&amp;"]Werte+Ergebnisse 3a'!I19",TRUE)&gt;0,INDIRECT("'["&amp;Index!$A$1&amp;"]Werte+Ergebnisse 3a'!I19",TRUE),"")</f>
        <v>#REF!</v>
      </c>
      <c r="AJ105" t="e" cm="1">
        <f t="array" aca="1" ref="AJ105" ca="1">IF(INDIRECT("'["&amp;Index!$A$1&amp;"]Werte+Ergebnisse 3a'!J19",TRUE)&gt;0,INDIRECT("'["&amp;Index!$A$1&amp;"]Werte+Ergebnisse 3a'!J19",TRUE),"")</f>
        <v>#REF!</v>
      </c>
      <c r="AK105" t="e" cm="1">
        <f t="array" aca="1" ref="AK105" ca="1">IF(INDIRECT("'["&amp;Index!$A$1&amp;"]Werte+Ergebnisse 3a'!K19",TRUE)&gt;0,INDIRECT("'["&amp;Index!$A$1&amp;"]Werte+Ergebnisse 3a'!K19",TRUE),"")</f>
        <v>#REF!</v>
      </c>
      <c r="AN105" t="e" cm="1">
        <f t="array" aca="1" ref="AN105" ca="1">IF(INDIRECT("'["&amp;Index!$A$1&amp;"]Werte+Ergebnisse 3a'!G19",TRUE)&gt;0,INDIRECT("'["&amp;Index!$A$1&amp;"]Werte+Ergebnisse 3a'!G19",TRUE),"")</f>
        <v>#REF!</v>
      </c>
      <c r="AQ105" t="e" cm="1">
        <f t="array" aca="1" ref="AQ105" ca="1">IF(INDIRECT("'["&amp;Index!$A$1&amp;"]Werte+Ergebnisse 3a'!L19",TRUE)&gt;0,INDIRECT("'["&amp;Index!$A$1&amp;"]Werte+Ergebnisse 3a'!L19",TRUE),"")</f>
        <v>#REF!</v>
      </c>
      <c r="BM105" t="str">
        <f t="shared" ca="1" si="3"/>
        <v/>
      </c>
    </row>
    <row r="106" spans="1:65" x14ac:dyDescent="0.25">
      <c r="A106" t="e" cm="1">
        <f t="array" aca="1" ref="A106" ca="1">INDIRECT("'["&amp;Index!$A$1&amp;"]Übersicht Messungen'!E6",TRUE)</f>
        <v>#REF!</v>
      </c>
      <c r="B106" t="e">
        <f ca="1">IF(Index!$D$3="v1",10012,"")</f>
        <v>#N/A</v>
      </c>
      <c r="C106" t="e">
        <f ca="1">VLOOKUP(Facts!$B106,Aux_Table!$W$1:$X$60,2,FALSE)</f>
        <v>#N/A</v>
      </c>
      <c r="D106" t="e">
        <f>NA()</f>
        <v>#N/A</v>
      </c>
      <c r="E106" t="e" cm="1">
        <f t="array" aca="1" ref="E106" ca="1">INDIRECT("'["&amp;Index!$A$1&amp;"]Übersicht Messungen'!C6",TRUE)</f>
        <v>#REF!</v>
      </c>
      <c r="F106" t="e" cm="1">
        <f t="array" aca="1" ref="F106" ca="1">INDIRECT("'["&amp;Index!$A$1&amp;"]Übersicht Messungen'!B6",TRUE)</f>
        <v>#REF!</v>
      </c>
      <c r="G106" t="e" cm="1">
        <f t="array" aca="1" ref="G106" ca="1">INDIRECT("'["&amp;Index!$A$1&amp;"]Übersicht Messungen'!B6",TRUE)</f>
        <v>#REF!</v>
      </c>
      <c r="H106" t="e">
        <f t="shared" ca="1" si="4"/>
        <v>#REF!</v>
      </c>
      <c r="I106" s="15" t="e" cm="1">
        <f t="array" aca="1" ref="I106" ca="1">INDIRECT("'["&amp;Index!$A$1&amp;"]Übersicht Messungen'!F6",TRUE)-730</f>
        <v>#REF!</v>
      </c>
      <c r="K106" t="str">
        <f>Index!$A$1</f>
        <v>Extem B-1541-6  CA.xlsx</v>
      </c>
      <c r="N106" t="e" cm="1">
        <f t="array" aca="1" ref="N106" ca="1">"ROTROL "&amp;INDIRECT("'["&amp;Index!$A$1&amp;"]Werte+Ergebnisse 3b'!A2",TRUE)</f>
        <v>#REF!</v>
      </c>
      <c r="O106" t="e" cm="1">
        <f t="array" aca="1" ref="O106" ca="1">INDIRECT("'["&amp;Index!$A$1&amp;"]Werte+Ergebnisse 3b'!M2",TRUE)</f>
        <v>#REF!</v>
      </c>
      <c r="R106">
        <v>1</v>
      </c>
      <c r="X106" t="e" cm="1">
        <f t="array" aca="1" ref="X106" ca="1">INDIRECT("'["&amp;Index!$A$1&amp;"]Werte+Ergebnisse 3b'!b2",TRUE)</f>
        <v>#REF!</v>
      </c>
      <c r="Z106" t="s">
        <v>86</v>
      </c>
      <c r="AG106" t="e" cm="1">
        <f t="array" aca="1" ref="AG106" ca="1">IF(INDIRECT("'["&amp;Index!$A$1&amp;"]Werte+Ergebnisse 3b'!F2",TRUE)&gt;0,INDIRECT("'["&amp;Index!$A$1&amp;"]Werte+Ergebnisse 3b'!F2",TRUE),"")</f>
        <v>#REF!</v>
      </c>
      <c r="AH106" t="e" cm="1">
        <f t="array" aca="1" ref="AH106" ca="1">IF(INDIRECT("'["&amp;Index!$A$1&amp;"]Werte+Ergebnisse 3b'!H2",TRUE)&gt;0,INDIRECT("'["&amp;Index!$A$1&amp;"]Werte+Ergebnisse 3b'!H2",TRUE),"")</f>
        <v>#REF!</v>
      </c>
      <c r="AI106" t="e" cm="1">
        <f t="array" aca="1" ref="AI106" ca="1">IF(INDIRECT("'["&amp;Index!$A$1&amp;"]Werte+Ergebnisse 3b'!I2",TRUE)&gt;0,INDIRECT("'["&amp;Index!$A$1&amp;"]Werte+Ergebnisse 3b'!I2",TRUE),"")</f>
        <v>#REF!</v>
      </c>
      <c r="AJ106" t="e" cm="1">
        <f t="array" aca="1" ref="AJ106" ca="1">IF(INDIRECT("'["&amp;Index!$A$1&amp;"]Werte+Ergebnisse 3b'!J2",TRUE)&gt;0,INDIRECT("'["&amp;Index!$A$1&amp;"]Werte+Ergebnisse 3b'!J2",TRUE),"")</f>
        <v>#REF!</v>
      </c>
      <c r="AK106" t="e" cm="1">
        <f t="array" aca="1" ref="AK106" ca="1">IF(INDIRECT("'["&amp;Index!$A$1&amp;"]Werte+Ergebnisse 3b'!K2",TRUE)&gt;0,INDIRECT("'["&amp;Index!$A$1&amp;"]Werte+Ergebnisse 3b'!K2",TRUE),"")</f>
        <v>#REF!</v>
      </c>
      <c r="AN106" t="e" cm="1">
        <f t="array" aca="1" ref="AN106" ca="1">IF(INDIRECT("'["&amp;Index!$A$1&amp;"]Werte+Ergebnisse 3b'!G2",TRUE)&gt;0,INDIRECT("'["&amp;Index!$A$1&amp;"]Werte+Ergebnisse 3b'!G2",TRUE),"")</f>
        <v>#REF!</v>
      </c>
      <c r="AQ106" t="e" cm="1">
        <f t="array" aca="1" ref="AQ106" ca="1">IF(INDIRECT("'["&amp;Index!$A$1&amp;"]Werte+Ergebnisse 3b'!L2",TRUE)&gt;0,INDIRECT("'["&amp;Index!$A$1&amp;"]Werte+Ergebnisse 3b'!L2",TRUE),"")</f>
        <v>#REF!</v>
      </c>
      <c r="BM106" t="str">
        <f t="shared" ca="1" si="3"/>
        <v/>
      </c>
    </row>
    <row r="107" spans="1:65" x14ac:dyDescent="0.25">
      <c r="A107" t="e" cm="1">
        <f t="array" aca="1" ref="A107" ca="1">INDIRECT("'["&amp;Index!$A$1&amp;"]Übersicht Messungen'!E6",TRUE)</f>
        <v>#REF!</v>
      </c>
      <c r="B107" t="e">
        <f ca="1">IF(Index!$D$3="v1",10012,"")</f>
        <v>#N/A</v>
      </c>
      <c r="C107" t="e">
        <f ca="1">VLOOKUP(Facts!$B107,Aux_Table!$W$1:$X$60,2,FALSE)</f>
        <v>#N/A</v>
      </c>
      <c r="D107" t="e">
        <f>NA()</f>
        <v>#N/A</v>
      </c>
      <c r="E107" t="e" cm="1">
        <f t="array" aca="1" ref="E107" ca="1">INDIRECT("'["&amp;Index!$A$1&amp;"]Übersicht Messungen'!C6",TRUE)</f>
        <v>#REF!</v>
      </c>
      <c r="F107" t="e" cm="1">
        <f t="array" aca="1" ref="F107" ca="1">INDIRECT("'["&amp;Index!$A$1&amp;"]Übersicht Messungen'!B6",TRUE)</f>
        <v>#REF!</v>
      </c>
      <c r="G107" t="e" cm="1">
        <f t="array" aca="1" ref="G107" ca="1">INDIRECT("'["&amp;Index!$A$1&amp;"]Übersicht Messungen'!B6",TRUE)</f>
        <v>#REF!</v>
      </c>
      <c r="H107" t="e">
        <f t="shared" ca="1" si="4"/>
        <v>#REF!</v>
      </c>
      <c r="I107" s="15" t="e" cm="1">
        <f t="array" aca="1" ref="I107" ca="1">INDIRECT("'["&amp;Index!$A$1&amp;"]Übersicht Messungen'!F6",TRUE)-730</f>
        <v>#REF!</v>
      </c>
      <c r="K107" t="str">
        <f>Index!$A$1</f>
        <v>Extem B-1541-6  CA.xlsx</v>
      </c>
      <c r="N107" t="e" cm="1">
        <f t="array" aca="1" ref="N107" ca="1">"ROTROL "&amp;INDIRECT("'["&amp;Index!$A$1&amp;"]Werte+Ergebnisse 3b'!A2",TRUE)</f>
        <v>#REF!</v>
      </c>
      <c r="O107" t="e" cm="1">
        <f t="array" aca="1" ref="O107" ca="1">INDIRECT("'["&amp;Index!$A$1&amp;"]Werte+Ergebnisse 3b'!M2",TRUE)</f>
        <v>#REF!</v>
      </c>
      <c r="R107">
        <v>2</v>
      </c>
      <c r="X107" t="e" cm="1">
        <f t="array" aca="1" ref="X107" ca="1">INDIRECT("'["&amp;Index!$A$1&amp;"]Werte+Ergebnisse 3b'!b3",TRUE)</f>
        <v>#REF!</v>
      </c>
      <c r="Z107" t="s">
        <v>86</v>
      </c>
      <c r="AG107" t="e" cm="1">
        <f t="array" aca="1" ref="AG107" ca="1">IF(INDIRECT("'["&amp;Index!$A$1&amp;"]Werte+Ergebnisse 3b'!F3",TRUE)&gt;0,INDIRECT("'["&amp;Index!$A$1&amp;"]Werte+Ergebnisse 3b'!F3",TRUE),"")</f>
        <v>#REF!</v>
      </c>
      <c r="AH107" t="e" cm="1">
        <f t="array" aca="1" ref="AH107" ca="1">IF(INDIRECT("'["&amp;Index!$A$1&amp;"]Werte+Ergebnisse 3b'!H3",TRUE)&gt;0,INDIRECT("'["&amp;Index!$A$1&amp;"]Werte+Ergebnisse 3b'!H3",TRUE),"")</f>
        <v>#REF!</v>
      </c>
      <c r="AI107" t="e" cm="1">
        <f t="array" aca="1" ref="AI107" ca="1">IF(INDIRECT("'["&amp;Index!$A$1&amp;"]Werte+Ergebnisse 3b'!I3",TRUE)&gt;0,INDIRECT("'["&amp;Index!$A$1&amp;"]Werte+Ergebnisse 3b'!I3",TRUE),"")</f>
        <v>#REF!</v>
      </c>
      <c r="AJ107" t="e" cm="1">
        <f t="array" aca="1" ref="AJ107" ca="1">IF(INDIRECT("'["&amp;Index!$A$1&amp;"]Werte+Ergebnisse 3b'!J3",TRUE)&gt;0,INDIRECT("'["&amp;Index!$A$1&amp;"]Werte+Ergebnisse 3b'!J3",TRUE),"")</f>
        <v>#REF!</v>
      </c>
      <c r="AK107" t="e" cm="1">
        <f t="array" aca="1" ref="AK107" ca="1">IF(INDIRECT("'["&amp;Index!$A$1&amp;"]Werte+Ergebnisse 3b'!K3",TRUE)&gt;0,INDIRECT("'["&amp;Index!$A$1&amp;"]Werte+Ergebnisse 3b'!K3",TRUE),"")</f>
        <v>#REF!</v>
      </c>
      <c r="AN107" t="e" cm="1">
        <f t="array" aca="1" ref="AN107" ca="1">IF(INDIRECT("'["&amp;Index!$A$1&amp;"]Werte+Ergebnisse 3b'!G3",TRUE)&gt;0,INDIRECT("'["&amp;Index!$A$1&amp;"]Werte+Ergebnisse 3b'!G3",TRUE),"")</f>
        <v>#REF!</v>
      </c>
      <c r="AQ107" t="e" cm="1">
        <f t="array" aca="1" ref="AQ107" ca="1">IF(INDIRECT("'["&amp;Index!$A$1&amp;"]Werte+Ergebnisse 3b'!L3",TRUE)&gt;0,INDIRECT("'["&amp;Index!$A$1&amp;"]Werte+Ergebnisse 3b'!L3",TRUE),"")</f>
        <v>#REF!</v>
      </c>
      <c r="BM107" t="str">
        <f t="shared" ca="1" si="3"/>
        <v/>
      </c>
    </row>
    <row r="108" spans="1:65" x14ac:dyDescent="0.25">
      <c r="A108" t="e" cm="1">
        <f t="array" aca="1" ref="A108" ca="1">INDIRECT("'["&amp;Index!$A$1&amp;"]Übersicht Messungen'!E6",TRUE)</f>
        <v>#REF!</v>
      </c>
      <c r="B108" t="e">
        <f ca="1">IF(Index!$D$3="v1",10012,"")</f>
        <v>#N/A</v>
      </c>
      <c r="C108" t="e">
        <f ca="1">VLOOKUP(Facts!$B108,Aux_Table!$W$1:$X$60,2,FALSE)</f>
        <v>#N/A</v>
      </c>
      <c r="D108" t="e">
        <f>NA()</f>
        <v>#N/A</v>
      </c>
      <c r="E108" t="e" cm="1">
        <f t="array" aca="1" ref="E108" ca="1">INDIRECT("'["&amp;Index!$A$1&amp;"]Übersicht Messungen'!C6",TRUE)</f>
        <v>#REF!</v>
      </c>
      <c r="F108" t="e" cm="1">
        <f t="array" aca="1" ref="F108" ca="1">INDIRECT("'["&amp;Index!$A$1&amp;"]Übersicht Messungen'!B6",TRUE)</f>
        <v>#REF!</v>
      </c>
      <c r="G108" t="e" cm="1">
        <f t="array" aca="1" ref="G108" ca="1">INDIRECT("'["&amp;Index!$A$1&amp;"]Übersicht Messungen'!B6",TRUE)</f>
        <v>#REF!</v>
      </c>
      <c r="H108" t="e">
        <f t="shared" ca="1" si="4"/>
        <v>#REF!</v>
      </c>
      <c r="I108" s="15" t="e" cm="1">
        <f t="array" aca="1" ref="I108" ca="1">INDIRECT("'["&amp;Index!$A$1&amp;"]Übersicht Messungen'!F6",TRUE)-730</f>
        <v>#REF!</v>
      </c>
      <c r="K108" t="str">
        <f>Index!$A$1</f>
        <v>Extem B-1541-6  CA.xlsx</v>
      </c>
      <c r="N108" t="e" cm="1">
        <f t="array" aca="1" ref="N108" ca="1">"ROTROL "&amp;INDIRECT("'["&amp;Index!$A$1&amp;"]Werte+Ergebnisse 3b'!A2",TRUE)</f>
        <v>#REF!</v>
      </c>
      <c r="O108" t="e" cm="1">
        <f t="array" aca="1" ref="O108" ca="1">INDIRECT("'["&amp;Index!$A$1&amp;"]Werte+Ergebnisse 3b'!M2",TRUE)</f>
        <v>#REF!</v>
      </c>
      <c r="R108">
        <v>3</v>
      </c>
      <c r="X108" t="e" cm="1">
        <f t="array" aca="1" ref="X108" ca="1">INDIRECT("'["&amp;Index!$A$1&amp;"]Werte+Ergebnisse 3b'!b20",TRUE)</f>
        <v>#REF!</v>
      </c>
      <c r="Z108" t="s">
        <v>86</v>
      </c>
      <c r="AG108" t="e" cm="1">
        <f t="array" aca="1" ref="AG108" ca="1">IF(INDIRECT("'["&amp;Index!$A$1&amp;"]Werte+Ergebnisse 3b'!F20",TRUE)&gt;0,INDIRECT("'["&amp;Index!$A$1&amp;"]Werte+Ergebnisse 3b'!F20",TRUE),"")</f>
        <v>#REF!</v>
      </c>
      <c r="AH108" t="e" cm="1">
        <f t="array" aca="1" ref="AH108" ca="1">IF(INDIRECT("'["&amp;Index!$A$1&amp;"]Werte+Ergebnisse 3b'!H20",TRUE)&gt;0,INDIRECT("'["&amp;Index!$A$1&amp;"]Werte+Ergebnisse 3b'!H20",TRUE),"")</f>
        <v>#REF!</v>
      </c>
      <c r="AI108" t="e" cm="1">
        <f t="array" aca="1" ref="AI108" ca="1">IF(INDIRECT("'["&amp;Index!$A$1&amp;"]Werte+Ergebnisse 3b'!I20",TRUE)&gt;0,INDIRECT("'["&amp;Index!$A$1&amp;"]Werte+Ergebnisse 3b'!I20",TRUE),"")</f>
        <v>#REF!</v>
      </c>
      <c r="AJ108" t="e" cm="1">
        <f t="array" aca="1" ref="AJ108" ca="1">IF(INDIRECT("'["&amp;Index!$A$1&amp;"]Werte+Ergebnisse 3b'!J20",TRUE)&gt;0,INDIRECT("'["&amp;Index!$A$1&amp;"]Werte+Ergebnisse 3b'!J20",TRUE),"")</f>
        <v>#REF!</v>
      </c>
      <c r="AK108" t="e" cm="1">
        <f t="array" aca="1" ref="AK108" ca="1">IF(INDIRECT("'["&amp;Index!$A$1&amp;"]Werte+Ergebnisse 3b'!K20",TRUE)&gt;0,INDIRECT("'["&amp;Index!$A$1&amp;"]Werte+Ergebnisse 3b'!K20",TRUE),"")</f>
        <v>#REF!</v>
      </c>
      <c r="AN108" t="e" cm="1">
        <f t="array" aca="1" ref="AN108" ca="1">IF(INDIRECT("'["&amp;Index!$A$1&amp;"]Werte+Ergebnisse 3b'!G20",TRUE)&gt;0,INDIRECT("'["&amp;Index!$A$1&amp;"]Werte+Ergebnisse 3b'!G20",TRUE),"")</f>
        <v>#REF!</v>
      </c>
      <c r="AQ108" t="e" cm="1">
        <f t="array" aca="1" ref="AQ108" ca="1">IF(INDIRECT("'["&amp;Index!$A$1&amp;"]Werte+Ergebnisse 3b'!L20",TRUE)&gt;0,INDIRECT("'["&amp;Index!$A$1&amp;"]Werte+Ergebnisse 3b'!L20",TRUE),"")</f>
        <v>#REF!</v>
      </c>
      <c r="BM108" t="str">
        <f t="shared" ca="1" si="3"/>
        <v/>
      </c>
    </row>
    <row r="109" spans="1:65" x14ac:dyDescent="0.25">
      <c r="A109" t="e" cm="1">
        <f t="array" aca="1" ref="A109" ca="1">INDIRECT("'["&amp;Index!$A$1&amp;"]Übersicht Messungen'!E6",TRUE)</f>
        <v>#REF!</v>
      </c>
      <c r="B109" t="e">
        <f ca="1">IF(Index!$D$3="v1",10012,"")</f>
        <v>#N/A</v>
      </c>
      <c r="C109" t="e">
        <f ca="1">VLOOKUP(Facts!$B109,Aux_Table!$W$1:$X$60,2,FALSE)</f>
        <v>#N/A</v>
      </c>
      <c r="D109" t="e">
        <f>NA()</f>
        <v>#N/A</v>
      </c>
      <c r="E109" t="e" cm="1">
        <f t="array" aca="1" ref="E109" ca="1">INDIRECT("'["&amp;Index!$A$1&amp;"]Übersicht Messungen'!C6",TRUE)</f>
        <v>#REF!</v>
      </c>
      <c r="F109" t="e" cm="1">
        <f t="array" aca="1" ref="F109" ca="1">INDIRECT("'["&amp;Index!$A$1&amp;"]Übersicht Messungen'!B6",TRUE)</f>
        <v>#REF!</v>
      </c>
      <c r="G109" t="e" cm="1">
        <f t="array" aca="1" ref="G109" ca="1">INDIRECT("'["&amp;Index!$A$1&amp;"]Übersicht Messungen'!B6",TRUE)</f>
        <v>#REF!</v>
      </c>
      <c r="H109" t="e">
        <f t="shared" ca="1" si="4"/>
        <v>#REF!</v>
      </c>
      <c r="I109" s="15" t="e" cm="1">
        <f t="array" aca="1" ref="I109" ca="1">INDIRECT("'["&amp;Index!$A$1&amp;"]Übersicht Messungen'!F6",TRUE)-730</f>
        <v>#REF!</v>
      </c>
      <c r="K109" t="str">
        <f>Index!$A$1</f>
        <v>Extem B-1541-6  CA.xlsx</v>
      </c>
      <c r="N109" t="e" cm="1">
        <f t="array" aca="1" ref="N109" ca="1">"ROTROL "&amp;INDIRECT("'["&amp;Index!$A$1&amp;"]Werte+Ergebnisse 3b'!A2",TRUE)</f>
        <v>#REF!</v>
      </c>
      <c r="O109" t="e" cm="1">
        <f t="array" aca="1" ref="O109" ca="1">INDIRECT("'["&amp;Index!$A$1&amp;"]Werte+Ergebnisse 3b'!M2",TRUE)</f>
        <v>#REF!</v>
      </c>
      <c r="R109">
        <v>4</v>
      </c>
      <c r="X109" t="e" cm="1">
        <f t="array" aca="1" ref="X109" ca="1">INDIRECT("'["&amp;Index!$A$1&amp;"]Werte+Ergebnisse 3b'!b21",TRUE)</f>
        <v>#REF!</v>
      </c>
      <c r="Z109" t="s">
        <v>86</v>
      </c>
      <c r="AG109" t="e" cm="1">
        <f t="array" aca="1" ref="AG109" ca="1">IF(INDIRECT("'["&amp;Index!$A$1&amp;"]Werte+Ergebnisse 3b'!F21",TRUE)&gt;0,INDIRECT("'["&amp;Index!$A$1&amp;"]Werte+Ergebnisse 3b'!F21",TRUE),"")</f>
        <v>#REF!</v>
      </c>
      <c r="AH109" t="e" cm="1">
        <f t="array" aca="1" ref="AH109" ca="1">IF(INDIRECT("'["&amp;Index!$A$1&amp;"]Werte+Ergebnisse 3b'!H21",TRUE)&gt;0,INDIRECT("'["&amp;Index!$A$1&amp;"]Werte+Ergebnisse 3b'!H21",TRUE),"")</f>
        <v>#REF!</v>
      </c>
      <c r="AI109" t="e" cm="1">
        <f t="array" aca="1" ref="AI109" ca="1">IF(INDIRECT("'["&amp;Index!$A$1&amp;"]Werte+Ergebnisse 3b'!I21",TRUE)&gt;0,INDIRECT("'["&amp;Index!$A$1&amp;"]Werte+Ergebnisse 3b'!I21",TRUE),"")</f>
        <v>#REF!</v>
      </c>
      <c r="AJ109" t="e" cm="1">
        <f t="array" aca="1" ref="AJ109" ca="1">IF(INDIRECT("'["&amp;Index!$A$1&amp;"]Werte+Ergebnisse 3b'!J21",TRUE)&gt;0,INDIRECT("'["&amp;Index!$A$1&amp;"]Werte+Ergebnisse 3b'!J21",TRUE),"")</f>
        <v>#REF!</v>
      </c>
      <c r="AK109" t="e" cm="1">
        <f t="array" aca="1" ref="AK109" ca="1">IF(INDIRECT("'["&amp;Index!$A$1&amp;"]Werte+Ergebnisse 3b'!K21",TRUE)&gt;0,INDIRECT("'["&amp;Index!$A$1&amp;"]Werte+Ergebnisse 3b'!K21",TRUE),"")</f>
        <v>#REF!</v>
      </c>
      <c r="AN109" t="e" cm="1">
        <f t="array" aca="1" ref="AN109" ca="1">IF(INDIRECT("'["&amp;Index!$A$1&amp;"]Werte+Ergebnisse 3b'!G21",TRUE)&gt;0,INDIRECT("'["&amp;Index!$A$1&amp;"]Werte+Ergebnisse 3b'!G21",TRUE),"")</f>
        <v>#REF!</v>
      </c>
      <c r="AQ109" t="e" cm="1">
        <f t="array" aca="1" ref="AQ109" ca="1">IF(INDIRECT("'["&amp;Index!$A$1&amp;"]Werte+Ergebnisse 3b'!L21",TRUE)&gt;0,INDIRECT("'["&amp;Index!$A$1&amp;"]Werte+Ergebnisse 3b'!L21",TRUE),"")</f>
        <v>#REF!</v>
      </c>
      <c r="BM109" t="str">
        <f t="shared" ca="1" si="3"/>
        <v/>
      </c>
    </row>
    <row r="110" spans="1:65" x14ac:dyDescent="0.25">
      <c r="A110" t="e" cm="1">
        <f t="array" aca="1" ref="A110" ca="1">INDIRECT("'["&amp;Index!$A$1&amp;"]Übersicht Messungen'!E6",TRUE)</f>
        <v>#REF!</v>
      </c>
      <c r="B110" t="e">
        <f ca="1">IF(Index!$D$3="v1",10012,"")</f>
        <v>#N/A</v>
      </c>
      <c r="C110" t="e">
        <f ca="1">VLOOKUP(Facts!$B110,Aux_Table!$W$1:$X$60,2,FALSE)</f>
        <v>#N/A</v>
      </c>
      <c r="D110" t="e">
        <f>NA()</f>
        <v>#N/A</v>
      </c>
      <c r="E110" t="e" cm="1">
        <f t="array" aca="1" ref="E110" ca="1">INDIRECT("'["&amp;Index!$A$1&amp;"]Übersicht Messungen'!C6",TRUE)</f>
        <v>#REF!</v>
      </c>
      <c r="F110" t="e" cm="1">
        <f t="array" aca="1" ref="F110" ca="1">INDIRECT("'["&amp;Index!$A$1&amp;"]Übersicht Messungen'!B6",TRUE)</f>
        <v>#REF!</v>
      </c>
      <c r="G110" t="e" cm="1">
        <f t="array" aca="1" ref="G110" ca="1">INDIRECT("'["&amp;Index!$A$1&amp;"]Übersicht Messungen'!B6",TRUE)</f>
        <v>#REF!</v>
      </c>
      <c r="H110" t="e">
        <f t="shared" ca="1" si="4"/>
        <v>#REF!</v>
      </c>
      <c r="I110" s="15" t="e" cm="1">
        <f t="array" aca="1" ref="I110" ca="1">INDIRECT("'["&amp;Index!$A$1&amp;"]Übersicht Messungen'!F6",TRUE)-730</f>
        <v>#REF!</v>
      </c>
      <c r="K110" t="str">
        <f>Index!$A$1</f>
        <v>Extem B-1541-6  CA.xlsx</v>
      </c>
      <c r="N110" t="e" cm="1">
        <f t="array" aca="1" ref="N110" ca="1">"ROTROL "&amp;INDIRECT("'["&amp;Index!$A$1&amp;"]Werte+Ergebnisse 3b'!A4",TRUE)</f>
        <v>#REF!</v>
      </c>
      <c r="O110" t="e" cm="1">
        <f t="array" aca="1" ref="O110" ca="1">INDIRECT("'["&amp;Index!$A$1&amp;"]Werte+Ergebnisse 3b'!M2",TRUE)</f>
        <v>#REF!</v>
      </c>
      <c r="R110">
        <v>5</v>
      </c>
      <c r="X110" t="e" cm="1">
        <f t="array" aca="1" ref="X110" ca="1">INDIRECT("'["&amp;Index!$A$1&amp;"]Werte+Ergebnisse 3b'!b4",TRUE)</f>
        <v>#REF!</v>
      </c>
      <c r="Z110" t="s">
        <v>86</v>
      </c>
      <c r="AG110" t="e" cm="1">
        <f t="array" aca="1" ref="AG110" ca="1">IF(INDIRECT("'["&amp;Index!$A$1&amp;"]Werte+Ergebnisse 3b'!F4",TRUE)&gt;0,INDIRECT("'["&amp;Index!$A$1&amp;"]Werte+Ergebnisse 3b'!F4",TRUE),"")</f>
        <v>#REF!</v>
      </c>
      <c r="AH110" t="e" cm="1">
        <f t="array" aca="1" ref="AH110" ca="1">IF(INDIRECT("'["&amp;Index!$A$1&amp;"]Werte+Ergebnisse 3b'!H4",TRUE)&gt;0,INDIRECT("'["&amp;Index!$A$1&amp;"]Werte+Ergebnisse 3b'!H4",TRUE),"")</f>
        <v>#REF!</v>
      </c>
      <c r="AI110" t="e" cm="1">
        <f t="array" aca="1" ref="AI110" ca="1">IF(INDIRECT("'["&amp;Index!$A$1&amp;"]Werte+Ergebnisse 3b'!I4",TRUE)&gt;0,INDIRECT("'["&amp;Index!$A$1&amp;"]Werte+Ergebnisse 3b'!I4",TRUE),"")</f>
        <v>#REF!</v>
      </c>
      <c r="AJ110" t="e" cm="1">
        <f t="array" aca="1" ref="AJ110" ca="1">IF(INDIRECT("'["&amp;Index!$A$1&amp;"]Werte+Ergebnisse 3b'!J4",TRUE)&gt;0,INDIRECT("'["&amp;Index!$A$1&amp;"]Werte+Ergebnisse 3b'!J4",TRUE),"")</f>
        <v>#REF!</v>
      </c>
      <c r="AK110" t="e" cm="1">
        <f t="array" aca="1" ref="AK110" ca="1">IF(INDIRECT("'["&amp;Index!$A$1&amp;"]Werte+Ergebnisse 3b'!K4",TRUE)&gt;0,INDIRECT("'["&amp;Index!$A$1&amp;"]Werte+Ergebnisse 3b'!K4",TRUE),"")</f>
        <v>#REF!</v>
      </c>
      <c r="AN110" t="e" cm="1">
        <f t="array" aca="1" ref="AN110" ca="1">IF(INDIRECT("'["&amp;Index!$A$1&amp;"]Werte+Ergebnisse 3b'!G4",TRUE)&gt;0,INDIRECT("'["&amp;Index!$A$1&amp;"]Werte+Ergebnisse 3b'!G4",TRUE),"")</f>
        <v>#REF!</v>
      </c>
      <c r="AQ110" t="e" cm="1">
        <f t="array" aca="1" ref="AQ110" ca="1">IF(INDIRECT("'["&amp;Index!$A$1&amp;"]Werte+Ergebnisse 3b'!L4",TRUE)&gt;0,INDIRECT("'["&amp;Index!$A$1&amp;"]Werte+Ergebnisse 3b'!L4",TRUE),"")</f>
        <v>#REF!</v>
      </c>
      <c r="BM110" t="str">
        <f t="shared" ca="1" si="3"/>
        <v/>
      </c>
    </row>
    <row r="111" spans="1:65" x14ac:dyDescent="0.25">
      <c r="A111" t="e" cm="1">
        <f t="array" aca="1" ref="A111" ca="1">INDIRECT("'["&amp;Index!$A$1&amp;"]Übersicht Messungen'!E6",TRUE)</f>
        <v>#REF!</v>
      </c>
      <c r="B111" t="e">
        <f ca="1">IF(Index!$D$3="v1",10012,"")</f>
        <v>#N/A</v>
      </c>
      <c r="C111" t="e">
        <f ca="1">VLOOKUP(Facts!$B111,Aux_Table!$W$1:$X$60,2,FALSE)</f>
        <v>#N/A</v>
      </c>
      <c r="D111" t="e">
        <f>NA()</f>
        <v>#N/A</v>
      </c>
      <c r="E111" t="e" cm="1">
        <f t="array" aca="1" ref="E111" ca="1">INDIRECT("'["&amp;Index!$A$1&amp;"]Übersicht Messungen'!C6",TRUE)</f>
        <v>#REF!</v>
      </c>
      <c r="F111" t="e" cm="1">
        <f t="array" aca="1" ref="F111" ca="1">INDIRECT("'["&amp;Index!$A$1&amp;"]Übersicht Messungen'!B6",TRUE)</f>
        <v>#REF!</v>
      </c>
      <c r="G111" t="e" cm="1">
        <f t="array" aca="1" ref="G111" ca="1">INDIRECT("'["&amp;Index!$A$1&amp;"]Übersicht Messungen'!B6",TRUE)</f>
        <v>#REF!</v>
      </c>
      <c r="H111" t="e">
        <f t="shared" ca="1" si="4"/>
        <v>#REF!</v>
      </c>
      <c r="I111" s="15" t="e" cm="1">
        <f t="array" aca="1" ref="I111" ca="1">INDIRECT("'["&amp;Index!$A$1&amp;"]Übersicht Messungen'!F6",TRUE)-730</f>
        <v>#REF!</v>
      </c>
      <c r="K111" t="str">
        <f>Index!$A$1</f>
        <v>Extem B-1541-6  CA.xlsx</v>
      </c>
      <c r="N111" t="e" cm="1">
        <f t="array" aca="1" ref="N111" ca="1">"ROTROL "&amp;INDIRECT("'["&amp;Index!$A$1&amp;"]Werte+Ergebnisse 3b'!A4",TRUE)</f>
        <v>#REF!</v>
      </c>
      <c r="O111" t="e" cm="1">
        <f t="array" aca="1" ref="O111" ca="1">INDIRECT("'["&amp;Index!$A$1&amp;"]Werte+Ergebnisse 3b'!M2",TRUE)</f>
        <v>#REF!</v>
      </c>
      <c r="R111">
        <v>6</v>
      </c>
      <c r="X111" t="e" cm="1">
        <f t="array" aca="1" ref="X111" ca="1">INDIRECT("'["&amp;Index!$A$1&amp;"]Werte+Ergebnisse 3b'!b5",TRUE)</f>
        <v>#REF!</v>
      </c>
      <c r="Z111" t="s">
        <v>86</v>
      </c>
      <c r="AG111" t="e" cm="1">
        <f t="array" aca="1" ref="AG111" ca="1">IF(INDIRECT("'["&amp;Index!$A$1&amp;"]Werte+Ergebnisse 3b'!F5",TRUE)&gt;0,INDIRECT("'["&amp;Index!$A$1&amp;"]Werte+Ergebnisse 3b'!F5",TRUE),"")</f>
        <v>#REF!</v>
      </c>
      <c r="AH111" t="e" cm="1">
        <f t="array" aca="1" ref="AH111" ca="1">IF(INDIRECT("'["&amp;Index!$A$1&amp;"]Werte+Ergebnisse 3b'!H5",TRUE)&gt;0,INDIRECT("'["&amp;Index!$A$1&amp;"]Werte+Ergebnisse 3b'!H5",TRUE),"")</f>
        <v>#REF!</v>
      </c>
      <c r="AI111" t="e" cm="1">
        <f t="array" aca="1" ref="AI111" ca="1">IF(INDIRECT("'["&amp;Index!$A$1&amp;"]Werte+Ergebnisse 3b'!I5",TRUE)&gt;0,INDIRECT("'["&amp;Index!$A$1&amp;"]Werte+Ergebnisse 3b'!I5",TRUE),"")</f>
        <v>#REF!</v>
      </c>
      <c r="AJ111" t="e" cm="1">
        <f t="array" aca="1" ref="AJ111" ca="1">IF(INDIRECT("'["&amp;Index!$A$1&amp;"]Werte+Ergebnisse 3b'!J5",TRUE)&gt;0,INDIRECT("'["&amp;Index!$A$1&amp;"]Werte+Ergebnisse 3b'!J5",TRUE),"")</f>
        <v>#REF!</v>
      </c>
      <c r="AK111" t="e" cm="1">
        <f t="array" aca="1" ref="AK111" ca="1">IF(INDIRECT("'["&amp;Index!$A$1&amp;"]Werte+Ergebnisse 3b'!K5",TRUE)&gt;0,INDIRECT("'["&amp;Index!$A$1&amp;"]Werte+Ergebnisse 3b'!K5",TRUE),"")</f>
        <v>#REF!</v>
      </c>
      <c r="AN111" t="e" cm="1">
        <f t="array" aca="1" ref="AN111" ca="1">IF(INDIRECT("'["&amp;Index!$A$1&amp;"]Werte+Ergebnisse 3b'!G5",TRUE)&gt;0,INDIRECT("'["&amp;Index!$A$1&amp;"]Werte+Ergebnisse 3b'!G5",TRUE),"")</f>
        <v>#REF!</v>
      </c>
      <c r="AQ111" t="e" cm="1">
        <f t="array" aca="1" ref="AQ111" ca="1">IF(INDIRECT("'["&amp;Index!$A$1&amp;"]Werte+Ergebnisse 3b'!L5",TRUE)&gt;0,INDIRECT("'["&amp;Index!$A$1&amp;"]Werte+Ergebnisse 3b'!L5",TRUE),"")</f>
        <v>#REF!</v>
      </c>
      <c r="BM111" t="str">
        <f t="shared" ca="1" si="3"/>
        <v/>
      </c>
    </row>
    <row r="112" spans="1:65" x14ac:dyDescent="0.25">
      <c r="A112" t="e" cm="1">
        <f t="array" aca="1" ref="A112" ca="1">INDIRECT("'["&amp;Index!$A$1&amp;"]Übersicht Messungen'!E6",TRUE)</f>
        <v>#REF!</v>
      </c>
      <c r="B112" t="e">
        <f ca="1">IF(Index!$D$3="v1",10012,"")</f>
        <v>#N/A</v>
      </c>
      <c r="C112" t="e">
        <f ca="1">VLOOKUP(Facts!$B112,Aux_Table!$W$1:$X$60,2,FALSE)</f>
        <v>#N/A</v>
      </c>
      <c r="D112" t="e">
        <f>NA()</f>
        <v>#N/A</v>
      </c>
      <c r="E112" t="e" cm="1">
        <f t="array" aca="1" ref="E112" ca="1">INDIRECT("'["&amp;Index!$A$1&amp;"]Übersicht Messungen'!C6",TRUE)</f>
        <v>#REF!</v>
      </c>
      <c r="F112" t="e" cm="1">
        <f t="array" aca="1" ref="F112" ca="1">INDIRECT("'["&amp;Index!$A$1&amp;"]Übersicht Messungen'!B6",TRUE)</f>
        <v>#REF!</v>
      </c>
      <c r="G112" t="e" cm="1">
        <f t="array" aca="1" ref="G112" ca="1">INDIRECT("'["&amp;Index!$A$1&amp;"]Übersicht Messungen'!B6",TRUE)</f>
        <v>#REF!</v>
      </c>
      <c r="H112" t="e">
        <f t="shared" ca="1" si="4"/>
        <v>#REF!</v>
      </c>
      <c r="I112" s="15" t="e" cm="1">
        <f t="array" aca="1" ref="I112" ca="1">INDIRECT("'["&amp;Index!$A$1&amp;"]Übersicht Messungen'!F6",TRUE)-730</f>
        <v>#REF!</v>
      </c>
      <c r="K112" t="str">
        <f>Index!$A$1</f>
        <v>Extem B-1541-6  CA.xlsx</v>
      </c>
      <c r="N112" t="e" cm="1">
        <f t="array" aca="1" ref="N112" ca="1">"ROTROL "&amp;INDIRECT("'["&amp;Index!$A$1&amp;"]Werte+Ergebnisse 3b'!A4",TRUE)</f>
        <v>#REF!</v>
      </c>
      <c r="O112" t="e" cm="1">
        <f t="array" aca="1" ref="O112" ca="1">INDIRECT("'["&amp;Index!$A$1&amp;"]Werte+Ergebnisse 3b'!M2",TRUE)</f>
        <v>#REF!</v>
      </c>
      <c r="R112">
        <v>7</v>
      </c>
      <c r="X112" t="e" cm="1">
        <f t="array" aca="1" ref="X112" ca="1">INDIRECT("'["&amp;Index!$A$1&amp;"]Werte+Ergebnisse 3b'!b18",TRUE)</f>
        <v>#REF!</v>
      </c>
      <c r="Z112" t="s">
        <v>86</v>
      </c>
      <c r="AG112" t="e" cm="1">
        <f t="array" aca="1" ref="AG112" ca="1">IF(INDIRECT("'["&amp;Index!$A$1&amp;"]Werte+Ergebnisse 3b'!F18",TRUE)&gt;0,INDIRECT("'["&amp;Index!$A$1&amp;"]Werte+Ergebnisse 3b'!F18",TRUE),"")</f>
        <v>#REF!</v>
      </c>
      <c r="AH112" t="e" cm="1">
        <f t="array" aca="1" ref="AH112" ca="1">IF(INDIRECT("'["&amp;Index!$A$1&amp;"]Werte+Ergebnisse 3b'!H18",TRUE)&gt;0,INDIRECT("'["&amp;Index!$A$1&amp;"]Werte+Ergebnisse 3b'!H18",TRUE),"")</f>
        <v>#REF!</v>
      </c>
      <c r="AI112" t="e" cm="1">
        <f t="array" aca="1" ref="AI112" ca="1">IF(INDIRECT("'["&amp;Index!$A$1&amp;"]Werte+Ergebnisse 3b'!I18",TRUE)&gt;0,INDIRECT("'["&amp;Index!$A$1&amp;"]Werte+Ergebnisse 3b'!I18",TRUE),"")</f>
        <v>#REF!</v>
      </c>
      <c r="AJ112" t="e" cm="1">
        <f t="array" aca="1" ref="AJ112" ca="1">IF(INDIRECT("'["&amp;Index!$A$1&amp;"]Werte+Ergebnisse 3b'!J18",TRUE)&gt;0,INDIRECT("'["&amp;Index!$A$1&amp;"]Werte+Ergebnisse 3b'!J18",TRUE),"")</f>
        <v>#REF!</v>
      </c>
      <c r="AK112" t="e" cm="1">
        <f t="array" aca="1" ref="AK112" ca="1">IF(INDIRECT("'["&amp;Index!$A$1&amp;"]Werte+Ergebnisse 3b'!K18",TRUE)&gt;0,INDIRECT("'["&amp;Index!$A$1&amp;"]Werte+Ergebnisse 3b'!K18",TRUE),"")</f>
        <v>#REF!</v>
      </c>
      <c r="AN112" t="e" cm="1">
        <f t="array" aca="1" ref="AN112" ca="1">IF(INDIRECT("'["&amp;Index!$A$1&amp;"]Werte+Ergebnisse 3b'!G18",TRUE)&gt;0,INDIRECT("'["&amp;Index!$A$1&amp;"]Werte+Ergebnisse 3b'!G18",TRUE),"")</f>
        <v>#REF!</v>
      </c>
      <c r="AQ112" t="e" cm="1">
        <f t="array" aca="1" ref="AQ112" ca="1">IF(INDIRECT("'["&amp;Index!$A$1&amp;"]Werte+Ergebnisse 3b'!L18",TRUE)&gt;0,INDIRECT("'["&amp;Index!$A$1&amp;"]Werte+Ergebnisse 3b'!L18",TRUE),"")</f>
        <v>#REF!</v>
      </c>
      <c r="BM112" t="str">
        <f t="shared" ca="1" si="3"/>
        <v/>
      </c>
    </row>
    <row r="113" spans="1:65" x14ac:dyDescent="0.25">
      <c r="A113" t="e" cm="1">
        <f t="array" aca="1" ref="A113" ca="1">INDIRECT("'["&amp;Index!$A$1&amp;"]Übersicht Messungen'!E6",TRUE)</f>
        <v>#REF!</v>
      </c>
      <c r="B113" t="e">
        <f ca="1">IF(Index!$D$3="v1",10012,"")</f>
        <v>#N/A</v>
      </c>
      <c r="C113" t="e">
        <f ca="1">VLOOKUP(Facts!$B113,Aux_Table!$W$1:$X$60,2,FALSE)</f>
        <v>#N/A</v>
      </c>
      <c r="D113" t="e">
        <f>NA()</f>
        <v>#N/A</v>
      </c>
      <c r="E113" t="e" cm="1">
        <f t="array" aca="1" ref="E113" ca="1">INDIRECT("'["&amp;Index!$A$1&amp;"]Übersicht Messungen'!C6",TRUE)</f>
        <v>#REF!</v>
      </c>
      <c r="F113" t="e" cm="1">
        <f t="array" aca="1" ref="F113" ca="1">INDIRECT("'["&amp;Index!$A$1&amp;"]Übersicht Messungen'!B6",TRUE)</f>
        <v>#REF!</v>
      </c>
      <c r="G113" t="e" cm="1">
        <f t="array" aca="1" ref="G113" ca="1">INDIRECT("'["&amp;Index!$A$1&amp;"]Übersicht Messungen'!B6",TRUE)</f>
        <v>#REF!</v>
      </c>
      <c r="H113" t="e">
        <f t="shared" ca="1" si="4"/>
        <v>#REF!</v>
      </c>
      <c r="I113" s="15" t="e" cm="1">
        <f t="array" aca="1" ref="I113" ca="1">INDIRECT("'["&amp;Index!$A$1&amp;"]Übersicht Messungen'!F6",TRUE)-730</f>
        <v>#REF!</v>
      </c>
      <c r="K113" t="str">
        <f>Index!$A$1</f>
        <v>Extem B-1541-6  CA.xlsx</v>
      </c>
      <c r="N113" t="e" cm="1">
        <f t="array" aca="1" ref="N113" ca="1">"ROTROL "&amp;INDIRECT("'["&amp;Index!$A$1&amp;"]Werte+Ergebnisse 3b'!A4",TRUE)</f>
        <v>#REF!</v>
      </c>
      <c r="O113" t="e" cm="1">
        <f t="array" aca="1" ref="O113" ca="1">INDIRECT("'["&amp;Index!$A$1&amp;"]Werte+Ergebnisse 3b'!M2",TRUE)</f>
        <v>#REF!</v>
      </c>
      <c r="R113">
        <v>8</v>
      </c>
      <c r="X113" t="e" cm="1">
        <f t="array" aca="1" ref="X113" ca="1">INDIRECT("'["&amp;Index!$A$1&amp;"]Werte+Ergebnisse 3b'!b19",TRUE)</f>
        <v>#REF!</v>
      </c>
      <c r="Z113" t="s">
        <v>86</v>
      </c>
      <c r="AG113" t="e" cm="1">
        <f t="array" aca="1" ref="AG113" ca="1">IF(INDIRECT("'["&amp;Index!$A$1&amp;"]Werte+Ergebnisse 3b'!F19",TRUE)&gt;0,INDIRECT("'["&amp;Index!$A$1&amp;"]Werte+Ergebnisse 3b'!F19",TRUE),"")</f>
        <v>#REF!</v>
      </c>
      <c r="AH113" t="e" cm="1">
        <f t="array" aca="1" ref="AH113" ca="1">IF(INDIRECT("'["&amp;Index!$A$1&amp;"]Werte+Ergebnisse 3b'!H19",TRUE)&gt;0,INDIRECT("'["&amp;Index!$A$1&amp;"]Werte+Ergebnisse 3b'!H19",TRUE),"")</f>
        <v>#REF!</v>
      </c>
      <c r="AI113" t="e" cm="1">
        <f t="array" aca="1" ref="AI113" ca="1">IF(INDIRECT("'["&amp;Index!$A$1&amp;"]Werte+Ergebnisse 3b'!I19",TRUE)&gt;0,INDIRECT("'["&amp;Index!$A$1&amp;"]Werte+Ergebnisse 3b'!I19",TRUE),"")</f>
        <v>#REF!</v>
      </c>
      <c r="AJ113" t="e" cm="1">
        <f t="array" aca="1" ref="AJ113" ca="1">IF(INDIRECT("'["&amp;Index!$A$1&amp;"]Werte+Ergebnisse 3b'!J19",TRUE)&gt;0,INDIRECT("'["&amp;Index!$A$1&amp;"]Werte+Ergebnisse 3b'!J19",TRUE),"")</f>
        <v>#REF!</v>
      </c>
      <c r="AK113" t="e" cm="1">
        <f t="array" aca="1" ref="AK113" ca="1">IF(INDIRECT("'["&amp;Index!$A$1&amp;"]Werte+Ergebnisse 3b'!K19",TRUE)&gt;0,INDIRECT("'["&amp;Index!$A$1&amp;"]Werte+Ergebnisse 3b'!K19",TRUE),"")</f>
        <v>#REF!</v>
      </c>
      <c r="AN113" t="e" cm="1">
        <f t="array" aca="1" ref="AN113" ca="1">IF(INDIRECT("'["&amp;Index!$A$1&amp;"]Werte+Ergebnisse 3b'!G19",TRUE)&gt;0,INDIRECT("'["&amp;Index!$A$1&amp;"]Werte+Ergebnisse 3b'!G19",TRUE),"")</f>
        <v>#REF!</v>
      </c>
      <c r="AQ113" t="e" cm="1">
        <f t="array" aca="1" ref="AQ113" ca="1">IF(INDIRECT("'["&amp;Index!$A$1&amp;"]Werte+Ergebnisse 3b'!L19",TRUE)&gt;0,INDIRECT("'["&amp;Index!$A$1&amp;"]Werte+Ergebnisse 3b'!L19",TRUE),"")</f>
        <v>#REF!</v>
      </c>
      <c r="BM113" t="str">
        <f t="shared" ca="1" si="3"/>
        <v/>
      </c>
    </row>
    <row r="114" spans="1:65" x14ac:dyDescent="0.25">
      <c r="A114" t="e" cm="1">
        <f t="array" aca="1" ref="A114" ca="1">INDIRECT("'["&amp;Index!$A$1&amp;"]Übersicht Messungen'!E6",TRUE)</f>
        <v>#REF!</v>
      </c>
      <c r="B114" t="e">
        <f ca="1">IF(Index!$D$3="v1",10013,"")</f>
        <v>#N/A</v>
      </c>
      <c r="C114" t="e">
        <f ca="1">VLOOKUP(Facts!$B114,Aux_Table!$W$1:$X$60,2,FALSE)</f>
        <v>#N/A</v>
      </c>
      <c r="D114" t="e">
        <f>NA()</f>
        <v>#N/A</v>
      </c>
      <c r="E114" t="e" cm="1">
        <f t="array" aca="1" ref="E114" ca="1">INDIRECT("'["&amp;Index!$A$1&amp;"]Übersicht Messungen'!C6",TRUE)</f>
        <v>#REF!</v>
      </c>
      <c r="F114" t="e" cm="1">
        <f t="array" aca="1" ref="F114" ca="1">INDIRECT("'["&amp;Index!$A$1&amp;"]Übersicht Messungen'!B6",TRUE)</f>
        <v>#REF!</v>
      </c>
      <c r="G114" t="e" cm="1">
        <f t="array" aca="1" ref="G114" ca="1">INDIRECT("'["&amp;Index!$A$1&amp;"]Übersicht Messungen'!B6",TRUE)</f>
        <v>#REF!</v>
      </c>
      <c r="H114" t="e">
        <f t="shared" ca="1" si="4"/>
        <v>#REF!</v>
      </c>
      <c r="I114" s="15" t="e" cm="1">
        <f t="array" aca="1" ref="I114" ca="1">INDIRECT("'["&amp;Index!$A$1&amp;"]Übersicht Messungen'!F6",TRUE)-730</f>
        <v>#REF!</v>
      </c>
      <c r="K114" t="str">
        <f>Index!$A$1</f>
        <v>Extem B-1541-6  CA.xlsx</v>
      </c>
      <c r="N114" t="e" cm="1">
        <f t="array" aca="1" ref="N114" ca="1">INDIRECT("'["&amp;Index!$A$1&amp;"]Werte+Ergebnisse 4a + 4b'!M1",TRUE)</f>
        <v>#REF!</v>
      </c>
      <c r="O114" t="e" cm="1">
        <f t="array" aca="1" ref="O114" ca="1">INDIRECT("'["&amp;Index!$A$1&amp;"]Werte+Ergebnisse 4a + 4b'!M2",TRUE)</f>
        <v>#REF!</v>
      </c>
      <c r="R114">
        <v>1</v>
      </c>
      <c r="X114" t="e" cm="1">
        <f t="array" aca="1" ref="X114" ca="1">INDIRECT("'["&amp;Index!$A$1&amp;"]Werte+Ergebnisse 4a + 4b'!b2",TRUE)</f>
        <v>#REF!</v>
      </c>
      <c r="Z114" t="s">
        <v>86</v>
      </c>
      <c r="AG114" t="e" cm="1">
        <f t="array" aca="1" ref="AG114" ca="1">IF(INDIRECT("'["&amp;Index!$A$1&amp;"]Werte+Ergebnisse 4a + 4b'!F"&amp;ROW($R114)-112,TRUE)&gt;0,INDIRECT("'["&amp;Index!$A$1&amp;"]Werte+Ergebnisse 4a + 4b'!F"&amp;ROW($R114)-112,TRUE),"")</f>
        <v>#REF!</v>
      </c>
      <c r="AH114" t="e" cm="1">
        <f t="array" aca="1" ref="AH114" ca="1">IF(INDIRECT("'["&amp;Index!$A$1&amp;"]Werte+Ergebnisse 4a + 4b'!H"&amp;ROW($R114)-112,TRUE)&gt;0,INDIRECT("'["&amp;Index!$A$1&amp;"]Werte+Ergebnisse 4a + 4b'!H"&amp;ROW($R114)-112,TRUE),"")</f>
        <v>#REF!</v>
      </c>
      <c r="AI114" t="e" cm="1">
        <f t="array" aca="1" ref="AI114" ca="1">IF(INDIRECT("'["&amp;Index!$A$1&amp;"]Werte+Ergebnisse 4a + 4b'!I"&amp;ROW($R114)-112,TRUE)&gt;0,INDIRECT("'["&amp;Index!$A$1&amp;"]Werte+Ergebnisse 4a + 4b'!I"&amp;ROW($R114)-112,TRUE),"")</f>
        <v>#REF!</v>
      </c>
      <c r="AJ114" t="e" cm="1">
        <f t="array" aca="1" ref="AJ114" ca="1">IF(INDIRECT("'["&amp;Index!$A$1&amp;"]Werte+Ergebnisse 4a + 4b'!J"&amp;ROW($R114)-112,TRUE)&gt;0,INDIRECT("'["&amp;Index!$A$1&amp;"]Werte+Ergebnisse 4a + 4b'!J"&amp;ROW($R114)-112,TRUE),"")</f>
        <v>#REF!</v>
      </c>
      <c r="AK114" t="e" cm="1">
        <f t="array" aca="1" ref="AK114" ca="1">IF(INDIRECT("'["&amp;Index!$A$1&amp;"]Werte+Ergebnisse 4a + 4b'!K"&amp;ROW($R114)-112,TRUE)&gt;0,INDIRECT("'["&amp;Index!$A$1&amp;"]Werte+Ergebnisse 4a + 4b'!K"&amp;ROW($R114)-112,TRUE),"")</f>
        <v>#REF!</v>
      </c>
      <c r="AN114" t="e" cm="1">
        <f t="array" aca="1" ref="AN114" ca="1">IF(INDIRECT("'["&amp;Index!$A$1&amp;"]Werte+Ergebnisse 4a + 4b'!G"&amp;ROW($R114)-112,TRUE)&gt;0,INDIRECT("'["&amp;Index!$A$1&amp;"]Werte+Ergebnisse 4a + 4b'!G"&amp;ROW($R114)-112,TRUE),"")</f>
        <v>#REF!</v>
      </c>
      <c r="AQ114" t="e" cm="1">
        <f t="array" aca="1" ref="AQ114" ca="1">IF(INDIRECT("'["&amp;Index!$A$1&amp;"]Werte+Ergebnisse 4a + 4b'!L"&amp;ROW($R114)-112,TRUE)&gt;0,INDIRECT("'["&amp;Index!$A$1&amp;"]Werte+Ergebnisse 4a + 4b'!L"&amp;ROW($R114)-112,TRUE),"")</f>
        <v>#REF!</v>
      </c>
      <c r="BM114" t="str">
        <f t="shared" ca="1" si="3"/>
        <v/>
      </c>
    </row>
    <row r="115" spans="1:65" x14ac:dyDescent="0.25">
      <c r="A115" t="e" cm="1">
        <f t="array" aca="1" ref="A115" ca="1">INDIRECT("'["&amp;Index!$A$1&amp;"]Übersicht Messungen'!E6",TRUE)</f>
        <v>#REF!</v>
      </c>
      <c r="B115" t="e">
        <f ca="1">IF(Index!$D$3="v1",10013,"")</f>
        <v>#N/A</v>
      </c>
      <c r="C115" t="e">
        <f ca="1">VLOOKUP(Facts!$B115,Aux_Table!$W$1:$X$60,2,FALSE)</f>
        <v>#N/A</v>
      </c>
      <c r="D115" t="e">
        <f>NA()</f>
        <v>#N/A</v>
      </c>
      <c r="E115" t="e" cm="1">
        <f t="array" aca="1" ref="E115" ca="1">INDIRECT("'["&amp;Index!$A$1&amp;"]Übersicht Messungen'!C6",TRUE)</f>
        <v>#REF!</v>
      </c>
      <c r="F115" t="e" cm="1">
        <f t="array" aca="1" ref="F115" ca="1">INDIRECT("'["&amp;Index!$A$1&amp;"]Übersicht Messungen'!B6",TRUE)</f>
        <v>#REF!</v>
      </c>
      <c r="G115" t="e" cm="1">
        <f t="array" aca="1" ref="G115" ca="1">INDIRECT("'["&amp;Index!$A$1&amp;"]Übersicht Messungen'!B6",TRUE)</f>
        <v>#REF!</v>
      </c>
      <c r="H115" t="e">
        <f t="shared" ca="1" si="4"/>
        <v>#REF!</v>
      </c>
      <c r="I115" s="15" t="e" cm="1">
        <f t="array" aca="1" ref="I115" ca="1">INDIRECT("'["&amp;Index!$A$1&amp;"]Übersicht Messungen'!F6",TRUE)-730</f>
        <v>#REF!</v>
      </c>
      <c r="K115" t="str">
        <f>Index!$A$1</f>
        <v>Extem B-1541-6  CA.xlsx</v>
      </c>
      <c r="N115" t="e" cm="1">
        <f t="array" aca="1" ref="N115" ca="1">INDIRECT("'["&amp;Index!$A$1&amp;"]Werte+Ergebnisse 4a + 4b'!M1",TRUE)</f>
        <v>#REF!</v>
      </c>
      <c r="O115" t="e" cm="1">
        <f t="array" aca="1" ref="O115" ca="1">INDIRECT("'["&amp;Index!$A$1&amp;"]Werte+Ergebnisse 4a + 4b'!M2",TRUE)</f>
        <v>#REF!</v>
      </c>
      <c r="R115">
        <v>2</v>
      </c>
      <c r="X115" t="e" cm="1">
        <f t="array" aca="1" ref="X115" ca="1">INDIRECT("'["&amp;Index!$A$1&amp;"]Werte+Ergebnisse 4a + 4b'!b3",TRUE)</f>
        <v>#REF!</v>
      </c>
      <c r="Z115" t="s">
        <v>86</v>
      </c>
      <c r="AG115" t="e" cm="1">
        <f t="array" aca="1" ref="AG115" ca="1">IF(INDIRECT("'["&amp;Index!$A$1&amp;"]Werte+Ergebnisse 4a + 4b'!F"&amp;ROW($R115)-112,TRUE)&gt;0,INDIRECT("'["&amp;Index!$A$1&amp;"]Werte+Ergebnisse 4a + 4b'!F"&amp;ROW($R115)-112,TRUE),"")</f>
        <v>#REF!</v>
      </c>
      <c r="AH115" t="e" cm="1">
        <f t="array" aca="1" ref="AH115" ca="1">IF(INDIRECT("'["&amp;Index!$A$1&amp;"]Werte+Ergebnisse 4a + 4b'!H"&amp;ROW($R115)-112,TRUE)&gt;0,INDIRECT("'["&amp;Index!$A$1&amp;"]Werte+Ergebnisse 4a + 4b'!H"&amp;ROW($R115)-112,TRUE),"")</f>
        <v>#REF!</v>
      </c>
      <c r="AI115" t="e" cm="1">
        <f t="array" aca="1" ref="AI115" ca="1">IF(INDIRECT("'["&amp;Index!$A$1&amp;"]Werte+Ergebnisse 4a + 4b'!I"&amp;ROW($R115)-112,TRUE)&gt;0,INDIRECT("'["&amp;Index!$A$1&amp;"]Werte+Ergebnisse 4a + 4b'!I"&amp;ROW($R115)-112,TRUE),"")</f>
        <v>#REF!</v>
      </c>
      <c r="AJ115" t="e" cm="1">
        <f t="array" aca="1" ref="AJ115" ca="1">IF(INDIRECT("'["&amp;Index!$A$1&amp;"]Werte+Ergebnisse 4a + 4b'!J"&amp;ROW($R115)-112,TRUE)&gt;0,INDIRECT("'["&amp;Index!$A$1&amp;"]Werte+Ergebnisse 4a + 4b'!J"&amp;ROW($R115)-112,TRUE),"")</f>
        <v>#REF!</v>
      </c>
      <c r="AK115" t="e" cm="1">
        <f t="array" aca="1" ref="AK115" ca="1">IF(INDIRECT("'["&amp;Index!$A$1&amp;"]Werte+Ergebnisse 4a + 4b'!K"&amp;ROW($R115)-112,TRUE)&gt;0,INDIRECT("'["&amp;Index!$A$1&amp;"]Werte+Ergebnisse 4a + 4b'!K"&amp;ROW($R115)-112,TRUE),"")</f>
        <v>#REF!</v>
      </c>
      <c r="AN115" t="e" cm="1">
        <f t="array" aca="1" ref="AN115" ca="1">IF(INDIRECT("'["&amp;Index!$A$1&amp;"]Werte+Ergebnisse 4a + 4b'!G"&amp;ROW($R115)-112,TRUE)&gt;0,INDIRECT("'["&amp;Index!$A$1&amp;"]Werte+Ergebnisse 4a + 4b'!G"&amp;ROW($R115)-112,TRUE),"")</f>
        <v>#REF!</v>
      </c>
      <c r="AQ115" t="e" cm="1">
        <f t="array" aca="1" ref="AQ115" ca="1">IF(INDIRECT("'["&amp;Index!$A$1&amp;"]Werte+Ergebnisse 4a + 4b'!L"&amp;ROW($R115)-112,TRUE)&gt;0,INDIRECT("'["&amp;Index!$A$1&amp;"]Werte+Ergebnisse 4a + 4b'!L"&amp;ROW($R115)-112,TRUE),"")</f>
        <v>#REF!</v>
      </c>
      <c r="BM115" t="str">
        <f t="shared" ca="1" si="3"/>
        <v/>
      </c>
    </row>
    <row r="116" spans="1:65" x14ac:dyDescent="0.25">
      <c r="A116" t="e" cm="1">
        <f t="array" aca="1" ref="A116" ca="1">INDIRECT("'["&amp;Index!$A$1&amp;"]Übersicht Messungen'!E6",TRUE)</f>
        <v>#REF!</v>
      </c>
      <c r="B116" t="e">
        <f ca="1">IF(Index!$D$3="v1",10013,"")</f>
        <v>#N/A</v>
      </c>
      <c r="C116" t="e">
        <f ca="1">VLOOKUP(Facts!$B116,Aux_Table!$W$1:$X$60,2,FALSE)</f>
        <v>#N/A</v>
      </c>
      <c r="D116" t="e">
        <f>NA()</f>
        <v>#N/A</v>
      </c>
      <c r="E116" t="e" cm="1">
        <f t="array" aca="1" ref="E116" ca="1">INDIRECT("'["&amp;Index!$A$1&amp;"]Übersicht Messungen'!C6",TRUE)</f>
        <v>#REF!</v>
      </c>
      <c r="F116" t="e" cm="1">
        <f t="array" aca="1" ref="F116" ca="1">INDIRECT("'["&amp;Index!$A$1&amp;"]Übersicht Messungen'!B6",TRUE)</f>
        <v>#REF!</v>
      </c>
      <c r="G116" t="e" cm="1">
        <f t="array" aca="1" ref="G116" ca="1">INDIRECT("'["&amp;Index!$A$1&amp;"]Übersicht Messungen'!B6",TRUE)</f>
        <v>#REF!</v>
      </c>
      <c r="H116" t="e">
        <f t="shared" ca="1" si="4"/>
        <v>#REF!</v>
      </c>
      <c r="I116" s="15" t="e" cm="1">
        <f t="array" aca="1" ref="I116" ca="1">INDIRECT("'["&amp;Index!$A$1&amp;"]Übersicht Messungen'!F6",TRUE)-730</f>
        <v>#REF!</v>
      </c>
      <c r="K116" t="str">
        <f>Index!$A$1</f>
        <v>Extem B-1541-6  CA.xlsx</v>
      </c>
      <c r="N116" t="e" cm="1">
        <f t="array" aca="1" ref="N116" ca="1">INDIRECT("'["&amp;Index!$A$1&amp;"]Werte+Ergebnisse 4a + 4b'!M1",TRUE)</f>
        <v>#REF!</v>
      </c>
      <c r="O116" t="e" cm="1">
        <f t="array" aca="1" ref="O116" ca="1">INDIRECT("'["&amp;Index!$A$1&amp;"]Werte+Ergebnisse 4a + 4b'!M2",TRUE)</f>
        <v>#REF!</v>
      </c>
      <c r="R116">
        <v>3</v>
      </c>
      <c r="X116" t="e" cm="1">
        <f t="array" aca="1" ref="X116" ca="1">INDIRECT("'["&amp;Index!$A$1&amp;"]Werte+Ergebnisse 4a + 4b'!b2",TRUE)</f>
        <v>#REF!</v>
      </c>
      <c r="Z116" t="s">
        <v>86</v>
      </c>
      <c r="AG116" t="e" cm="1">
        <f t="array" aca="1" ref="AG116" ca="1">IF(INDIRECT("'["&amp;Index!$A$1&amp;"]Werte+Ergebnisse 4a + 4b'!F"&amp;ROW($R116)-112,TRUE)&gt;0,INDIRECT("'["&amp;Index!$A$1&amp;"]Werte+Ergebnisse 4a + 4b'!F"&amp;ROW($R116)-112,TRUE),"")</f>
        <v>#REF!</v>
      </c>
      <c r="AH116" t="e" cm="1">
        <f t="array" aca="1" ref="AH116" ca="1">IF(INDIRECT("'["&amp;Index!$A$1&amp;"]Werte+Ergebnisse 4a + 4b'!H"&amp;ROW($R116)-112,TRUE)&gt;0,INDIRECT("'["&amp;Index!$A$1&amp;"]Werte+Ergebnisse 4a + 4b'!H"&amp;ROW($R116)-112,TRUE),"")</f>
        <v>#REF!</v>
      </c>
      <c r="AI116" t="e" cm="1">
        <f t="array" aca="1" ref="AI116" ca="1">IF(INDIRECT("'["&amp;Index!$A$1&amp;"]Werte+Ergebnisse 4a + 4b'!I"&amp;ROW($R116)-112,TRUE)&gt;0,INDIRECT("'["&amp;Index!$A$1&amp;"]Werte+Ergebnisse 4a + 4b'!I"&amp;ROW($R116)-112,TRUE),"")</f>
        <v>#REF!</v>
      </c>
      <c r="AJ116" t="e" cm="1">
        <f t="array" aca="1" ref="AJ116" ca="1">IF(INDIRECT("'["&amp;Index!$A$1&amp;"]Werte+Ergebnisse 4a + 4b'!J"&amp;ROW($R116)-112,TRUE)&gt;0,INDIRECT("'["&amp;Index!$A$1&amp;"]Werte+Ergebnisse 4a + 4b'!J"&amp;ROW($R116)-112,TRUE),"")</f>
        <v>#REF!</v>
      </c>
      <c r="AK116" t="e" cm="1">
        <f t="array" aca="1" ref="AK116" ca="1">IF(INDIRECT("'["&amp;Index!$A$1&amp;"]Werte+Ergebnisse 4a + 4b'!K"&amp;ROW($R116)-112,TRUE)&gt;0,INDIRECT("'["&amp;Index!$A$1&amp;"]Werte+Ergebnisse 4a + 4b'!K"&amp;ROW($R116)-112,TRUE),"")</f>
        <v>#REF!</v>
      </c>
      <c r="AN116" t="e" cm="1">
        <f t="array" aca="1" ref="AN116" ca="1">IF(INDIRECT("'["&amp;Index!$A$1&amp;"]Werte+Ergebnisse 4a + 4b'!G"&amp;ROW($R116)-112,TRUE)&gt;0,INDIRECT("'["&amp;Index!$A$1&amp;"]Werte+Ergebnisse 4a + 4b'!G"&amp;ROW($R116)-112,TRUE),"")</f>
        <v>#REF!</v>
      </c>
      <c r="AQ116" t="e" cm="1">
        <f t="array" aca="1" ref="AQ116" ca="1">IF(INDIRECT("'["&amp;Index!$A$1&amp;"]Werte+Ergebnisse 4a + 4b'!L"&amp;ROW($R116)-112,TRUE)&gt;0,INDIRECT("'["&amp;Index!$A$1&amp;"]Werte+Ergebnisse 4a + 4b'!L"&amp;ROW($R116)-112,TRUE),"")</f>
        <v>#REF!</v>
      </c>
      <c r="BM116" t="str">
        <f t="shared" ca="1" si="3"/>
        <v/>
      </c>
    </row>
    <row r="117" spans="1:65" x14ac:dyDescent="0.25">
      <c r="A117" t="e" cm="1">
        <f t="array" aca="1" ref="A117" ca="1">INDIRECT("'["&amp;Index!$A$1&amp;"]Übersicht Messungen'!E6",TRUE)</f>
        <v>#REF!</v>
      </c>
      <c r="B117" t="e">
        <f ca="1">IF(Index!$D$3="v1",10013,"")</f>
        <v>#N/A</v>
      </c>
      <c r="C117" t="e">
        <f ca="1">VLOOKUP(Facts!$B117,Aux_Table!$W$1:$X$60,2,FALSE)</f>
        <v>#N/A</v>
      </c>
      <c r="D117" t="e">
        <f>NA()</f>
        <v>#N/A</v>
      </c>
      <c r="E117" t="e" cm="1">
        <f t="array" aca="1" ref="E117" ca="1">INDIRECT("'["&amp;Index!$A$1&amp;"]Übersicht Messungen'!C6",TRUE)</f>
        <v>#REF!</v>
      </c>
      <c r="F117" t="e" cm="1">
        <f t="array" aca="1" ref="F117" ca="1">INDIRECT("'["&amp;Index!$A$1&amp;"]Übersicht Messungen'!B6",TRUE)</f>
        <v>#REF!</v>
      </c>
      <c r="G117" t="e" cm="1">
        <f t="array" aca="1" ref="G117" ca="1">INDIRECT("'["&amp;Index!$A$1&amp;"]Übersicht Messungen'!B6",TRUE)</f>
        <v>#REF!</v>
      </c>
      <c r="H117" t="e">
        <f t="shared" ca="1" si="4"/>
        <v>#REF!</v>
      </c>
      <c r="I117" s="15" t="e" cm="1">
        <f t="array" aca="1" ref="I117" ca="1">INDIRECT("'["&amp;Index!$A$1&amp;"]Übersicht Messungen'!F6",TRUE)-730</f>
        <v>#REF!</v>
      </c>
      <c r="K117" t="str">
        <f>Index!$A$1</f>
        <v>Extem B-1541-6  CA.xlsx</v>
      </c>
      <c r="N117" t="e" cm="1">
        <f t="array" aca="1" ref="N117" ca="1">INDIRECT("'["&amp;Index!$A$1&amp;"]Werte+Ergebnisse 4a + 4b'!M1",TRUE)</f>
        <v>#REF!</v>
      </c>
      <c r="O117" t="e" cm="1">
        <f t="array" aca="1" ref="O117" ca="1">INDIRECT("'["&amp;Index!$A$1&amp;"]Werte+Ergebnisse 4a + 4b'!M2",TRUE)</f>
        <v>#REF!</v>
      </c>
      <c r="R117">
        <v>4</v>
      </c>
      <c r="X117" t="e" cm="1">
        <f t="array" aca="1" ref="X117" ca="1">INDIRECT("'["&amp;Index!$A$1&amp;"]Werte+Ergebnisse 4a + 4b'!b3",TRUE)</f>
        <v>#REF!</v>
      </c>
      <c r="Z117" t="s">
        <v>86</v>
      </c>
      <c r="AG117" t="e" cm="1">
        <f t="array" aca="1" ref="AG117" ca="1">IF(INDIRECT("'["&amp;Index!$A$1&amp;"]Werte+Ergebnisse 4a + 4b'!F"&amp;ROW($R117)-112,TRUE)&gt;0,INDIRECT("'["&amp;Index!$A$1&amp;"]Werte+Ergebnisse 4a + 4b'!F"&amp;ROW($R117)-112,TRUE),"")</f>
        <v>#REF!</v>
      </c>
      <c r="AH117" t="e" cm="1">
        <f t="array" aca="1" ref="AH117" ca="1">IF(INDIRECT("'["&amp;Index!$A$1&amp;"]Werte+Ergebnisse 4a + 4b'!H"&amp;ROW($R117)-112,TRUE)&gt;0,INDIRECT("'["&amp;Index!$A$1&amp;"]Werte+Ergebnisse 4a + 4b'!H"&amp;ROW($R117)-112,TRUE),"")</f>
        <v>#REF!</v>
      </c>
      <c r="AI117" t="e" cm="1">
        <f t="array" aca="1" ref="AI117" ca="1">IF(INDIRECT("'["&amp;Index!$A$1&amp;"]Werte+Ergebnisse 4a + 4b'!I"&amp;ROW($R117)-112,TRUE)&gt;0,INDIRECT("'["&amp;Index!$A$1&amp;"]Werte+Ergebnisse 4a + 4b'!I"&amp;ROW($R117)-112,TRUE),"")</f>
        <v>#REF!</v>
      </c>
      <c r="AJ117" t="e" cm="1">
        <f t="array" aca="1" ref="AJ117" ca="1">IF(INDIRECT("'["&amp;Index!$A$1&amp;"]Werte+Ergebnisse 4a + 4b'!J"&amp;ROW($R117)-112,TRUE)&gt;0,INDIRECT("'["&amp;Index!$A$1&amp;"]Werte+Ergebnisse 4a + 4b'!J"&amp;ROW($R117)-112,TRUE),"")</f>
        <v>#REF!</v>
      </c>
      <c r="AK117" t="e" cm="1">
        <f t="array" aca="1" ref="AK117" ca="1">IF(INDIRECT("'["&amp;Index!$A$1&amp;"]Werte+Ergebnisse 4a + 4b'!K"&amp;ROW($R117)-112,TRUE)&gt;0,INDIRECT("'["&amp;Index!$A$1&amp;"]Werte+Ergebnisse 4a + 4b'!K"&amp;ROW($R117)-112,TRUE),"")</f>
        <v>#REF!</v>
      </c>
      <c r="AN117" t="e" cm="1">
        <f t="array" aca="1" ref="AN117" ca="1">IF(INDIRECT("'["&amp;Index!$A$1&amp;"]Werte+Ergebnisse 4a + 4b'!G"&amp;ROW($R117)-112,TRUE)&gt;0,INDIRECT("'["&amp;Index!$A$1&amp;"]Werte+Ergebnisse 4a + 4b'!G"&amp;ROW($R117)-112,TRUE),"")</f>
        <v>#REF!</v>
      </c>
      <c r="AQ117" t="e" cm="1">
        <f t="array" aca="1" ref="AQ117" ca="1">IF(INDIRECT("'["&amp;Index!$A$1&amp;"]Werte+Ergebnisse 4a + 4b'!L"&amp;ROW($R117)-112,TRUE)&gt;0,INDIRECT("'["&amp;Index!$A$1&amp;"]Werte+Ergebnisse 4a + 4b'!L"&amp;ROW($R117)-112,TRUE),"")</f>
        <v>#REF!</v>
      </c>
      <c r="BM117" t="str">
        <f t="shared" ca="1" si="3"/>
        <v/>
      </c>
    </row>
    <row r="118" spans="1:65" x14ac:dyDescent="0.25">
      <c r="A118" t="e" cm="1">
        <f t="array" aca="1" ref="A118" ca="1">INDIRECT("'["&amp;Index!$A$1&amp;"]Übersicht Messungen'!E6",TRUE)</f>
        <v>#REF!</v>
      </c>
      <c r="B118" t="e">
        <f ca="1">IF(Index!$D$3="v1",10013,"")</f>
        <v>#N/A</v>
      </c>
      <c r="C118" t="e">
        <f ca="1">VLOOKUP(Facts!$B118,Aux_Table!$W$1:$X$60,2,FALSE)</f>
        <v>#N/A</v>
      </c>
      <c r="D118" t="e">
        <f>NA()</f>
        <v>#N/A</v>
      </c>
      <c r="E118" t="e" cm="1">
        <f t="array" aca="1" ref="E118" ca="1">INDIRECT("'["&amp;Index!$A$1&amp;"]Übersicht Messungen'!C6",TRUE)</f>
        <v>#REF!</v>
      </c>
      <c r="F118" t="e" cm="1">
        <f t="array" aca="1" ref="F118" ca="1">INDIRECT("'["&amp;Index!$A$1&amp;"]Übersicht Messungen'!B6",TRUE)</f>
        <v>#REF!</v>
      </c>
      <c r="G118" t="e" cm="1">
        <f t="array" aca="1" ref="G118" ca="1">INDIRECT("'["&amp;Index!$A$1&amp;"]Übersicht Messungen'!B6",TRUE)</f>
        <v>#REF!</v>
      </c>
      <c r="H118" t="e">
        <f t="shared" ref="H118:H125" ca="1" si="5">X118=A118</f>
        <v>#REF!</v>
      </c>
      <c r="I118" s="15" t="e" cm="1">
        <f t="array" aca="1" ref="I118" ca="1">INDIRECT("'["&amp;Index!$A$1&amp;"]Übersicht Messungen'!F6",TRUE)-730</f>
        <v>#REF!</v>
      </c>
      <c r="K118" t="str">
        <f>Index!$A$1</f>
        <v>Extem B-1541-6  CA.xlsx</v>
      </c>
      <c r="N118" t="e" cm="1">
        <f t="array" aca="1" ref="N118" ca="1">INDIRECT("'["&amp;Index!$A$1&amp;"]Werte+Ergebnisse 4a + 4b'!M1",TRUE)</f>
        <v>#REF!</v>
      </c>
      <c r="O118" t="e" cm="1">
        <f t="array" aca="1" ref="O118" ca="1">INDIRECT("'["&amp;Index!$A$1&amp;"]Werte+Ergebnisse 4a + 4b'!M2",TRUE)</f>
        <v>#REF!</v>
      </c>
      <c r="R118">
        <v>5</v>
      </c>
      <c r="X118" t="e" cm="1">
        <f t="array" aca="1" ref="X118" ca="1">INDIRECT("'["&amp;Index!$A$1&amp;"]Werte+Ergebnisse 4a + 4b'!b3",TRUE)</f>
        <v>#REF!</v>
      </c>
      <c r="Z118" t="s">
        <v>86</v>
      </c>
      <c r="AG118" t="e" cm="1">
        <f t="array" aca="1" ref="AG118" ca="1">IF(INDIRECT("'["&amp;Index!$A$1&amp;"]Werte+Ergebnisse 4a + 4b'!F"&amp;ROW($R118)-112,TRUE)&gt;0,INDIRECT("'["&amp;Index!$A$1&amp;"]Werte+Ergebnisse 4a + 4b'!F"&amp;ROW($R118)-112,TRUE),"")</f>
        <v>#REF!</v>
      </c>
      <c r="AH118" t="e" cm="1">
        <f t="array" aca="1" ref="AH118" ca="1">IF(INDIRECT("'["&amp;Index!$A$1&amp;"]Werte+Ergebnisse 4a + 4b'!H"&amp;ROW($R118)-112,TRUE)&gt;0,INDIRECT("'["&amp;Index!$A$1&amp;"]Werte+Ergebnisse 4a + 4b'!H"&amp;ROW($R118)-112,TRUE),"")</f>
        <v>#REF!</v>
      </c>
      <c r="AI118" t="e" cm="1">
        <f t="array" aca="1" ref="AI118" ca="1">IF(INDIRECT("'["&amp;Index!$A$1&amp;"]Werte+Ergebnisse 4a + 4b'!I"&amp;ROW($R118)-112,TRUE)&gt;0,INDIRECT("'["&amp;Index!$A$1&amp;"]Werte+Ergebnisse 4a + 4b'!I"&amp;ROW($R118)-112,TRUE),"")</f>
        <v>#REF!</v>
      </c>
      <c r="AJ118" t="e" cm="1">
        <f t="array" aca="1" ref="AJ118" ca="1">IF(INDIRECT("'["&amp;Index!$A$1&amp;"]Werte+Ergebnisse 4a + 4b'!J"&amp;ROW($R118)-112,TRUE)&gt;0,INDIRECT("'["&amp;Index!$A$1&amp;"]Werte+Ergebnisse 4a + 4b'!J"&amp;ROW($R118)-112,TRUE),"")</f>
        <v>#REF!</v>
      </c>
      <c r="AK118" t="e" cm="1">
        <f t="array" aca="1" ref="AK118" ca="1">IF(INDIRECT("'["&amp;Index!$A$1&amp;"]Werte+Ergebnisse 4a + 4b'!K"&amp;ROW($R118)-112,TRUE)&gt;0,INDIRECT("'["&amp;Index!$A$1&amp;"]Werte+Ergebnisse 4a + 4b'!K"&amp;ROW($R118)-112,TRUE),"")</f>
        <v>#REF!</v>
      </c>
      <c r="AN118" t="e" cm="1">
        <f t="array" aca="1" ref="AN118" ca="1">IF(INDIRECT("'["&amp;Index!$A$1&amp;"]Werte+Ergebnisse 4a + 4b'!G"&amp;ROW($R118)-112,TRUE)&gt;0,INDIRECT("'["&amp;Index!$A$1&amp;"]Werte+Ergebnisse 4a + 4b'!G"&amp;ROW($R118)-112,TRUE),"")</f>
        <v>#REF!</v>
      </c>
      <c r="AQ118" t="e" cm="1">
        <f t="array" aca="1" ref="AQ118" ca="1">IF(INDIRECT("'["&amp;Index!$A$1&amp;"]Werte+Ergebnisse 4a + 4b'!L"&amp;ROW($R118)-112,TRUE)&gt;0,INDIRECT("'["&amp;Index!$A$1&amp;"]Werte+Ergebnisse 4a + 4b'!L"&amp;ROW($R118)-112,TRUE),"")</f>
        <v>#REF!</v>
      </c>
      <c r="BM118" t="str">
        <f t="shared" ca="1" si="3"/>
        <v/>
      </c>
    </row>
    <row r="119" spans="1:65" x14ac:dyDescent="0.25">
      <c r="A119" t="e" cm="1">
        <f t="array" aca="1" ref="A119" ca="1">INDIRECT("'["&amp;Index!$A$1&amp;"]Übersicht Messungen'!E6",TRUE)</f>
        <v>#REF!</v>
      </c>
      <c r="B119" t="e">
        <f ca="1">IF(Index!$D$3="v1",10013,"")</f>
        <v>#N/A</v>
      </c>
      <c r="C119" t="e">
        <f ca="1">VLOOKUP(Facts!$B119,Aux_Table!$W$1:$X$60,2,FALSE)</f>
        <v>#N/A</v>
      </c>
      <c r="D119" t="e">
        <f>NA()</f>
        <v>#N/A</v>
      </c>
      <c r="E119" t="e" cm="1">
        <f t="array" aca="1" ref="E119" ca="1">INDIRECT("'["&amp;Index!$A$1&amp;"]Übersicht Messungen'!C6",TRUE)</f>
        <v>#REF!</v>
      </c>
      <c r="F119" t="e" cm="1">
        <f t="array" aca="1" ref="F119" ca="1">INDIRECT("'["&amp;Index!$A$1&amp;"]Übersicht Messungen'!B6",TRUE)</f>
        <v>#REF!</v>
      </c>
      <c r="G119" t="e" cm="1">
        <f t="array" aca="1" ref="G119" ca="1">INDIRECT("'["&amp;Index!$A$1&amp;"]Übersicht Messungen'!B6",TRUE)</f>
        <v>#REF!</v>
      </c>
      <c r="H119" t="e">
        <f t="shared" ca="1" si="5"/>
        <v>#REF!</v>
      </c>
      <c r="I119" s="15" t="e" cm="1">
        <f t="array" aca="1" ref="I119" ca="1">INDIRECT("'["&amp;Index!$A$1&amp;"]Übersicht Messungen'!F6",TRUE)-730</f>
        <v>#REF!</v>
      </c>
      <c r="K119" t="str">
        <f>Index!$A$1</f>
        <v>Extem B-1541-6  CA.xlsx</v>
      </c>
      <c r="N119" t="e" cm="1">
        <f t="array" aca="1" ref="N119" ca="1">INDIRECT("'["&amp;Index!$A$1&amp;"]Werte+Ergebnisse 4a + 4b'!M1",TRUE)</f>
        <v>#REF!</v>
      </c>
      <c r="O119" t="e" cm="1">
        <f t="array" aca="1" ref="O119" ca="1">INDIRECT("'["&amp;Index!$A$1&amp;"]Werte+Ergebnisse 4a + 4b'!M2",TRUE)</f>
        <v>#REF!</v>
      </c>
      <c r="R119">
        <v>6</v>
      </c>
      <c r="X119" t="e" cm="1">
        <f t="array" aca="1" ref="X119" ca="1">INDIRECT("'["&amp;Index!$A$1&amp;"]Werte+Ergebnisse 4a + 4b'!b3",TRUE)</f>
        <v>#REF!</v>
      </c>
      <c r="Z119" t="s">
        <v>86</v>
      </c>
      <c r="AG119" t="e" cm="1">
        <f t="array" aca="1" ref="AG119" ca="1">IF(INDIRECT("'["&amp;Index!$A$1&amp;"]Werte+Ergebnisse 4a + 4b'!F"&amp;ROW($R119)-112,TRUE)&gt;0,INDIRECT("'["&amp;Index!$A$1&amp;"]Werte+Ergebnisse 4a + 4b'!F"&amp;ROW($R119)-112,TRUE),"")</f>
        <v>#REF!</v>
      </c>
      <c r="AH119" t="e" cm="1">
        <f t="array" aca="1" ref="AH119" ca="1">IF(INDIRECT("'["&amp;Index!$A$1&amp;"]Werte+Ergebnisse 4a + 4b'!H"&amp;ROW($R119)-112,TRUE)&gt;0,INDIRECT("'["&amp;Index!$A$1&amp;"]Werte+Ergebnisse 4a + 4b'!H"&amp;ROW($R119)-112,TRUE),"")</f>
        <v>#REF!</v>
      </c>
      <c r="AI119" t="e" cm="1">
        <f t="array" aca="1" ref="AI119" ca="1">IF(INDIRECT("'["&amp;Index!$A$1&amp;"]Werte+Ergebnisse 4a + 4b'!I"&amp;ROW($R119)-112,TRUE)&gt;0,INDIRECT("'["&amp;Index!$A$1&amp;"]Werte+Ergebnisse 4a + 4b'!I"&amp;ROW($R119)-112,TRUE),"")</f>
        <v>#REF!</v>
      </c>
      <c r="AJ119" t="e" cm="1">
        <f t="array" aca="1" ref="AJ119" ca="1">IF(INDIRECT("'["&amp;Index!$A$1&amp;"]Werte+Ergebnisse 4a + 4b'!J"&amp;ROW($R119)-112,TRUE)&gt;0,INDIRECT("'["&amp;Index!$A$1&amp;"]Werte+Ergebnisse 4a + 4b'!J"&amp;ROW($R119)-112,TRUE),"")</f>
        <v>#REF!</v>
      </c>
      <c r="AK119" t="e" cm="1">
        <f t="array" aca="1" ref="AK119" ca="1">IF(INDIRECT("'["&amp;Index!$A$1&amp;"]Werte+Ergebnisse 4a + 4b'!K"&amp;ROW($R119)-112,TRUE)&gt;0,INDIRECT("'["&amp;Index!$A$1&amp;"]Werte+Ergebnisse 4a + 4b'!K"&amp;ROW($R119)-112,TRUE),"")</f>
        <v>#REF!</v>
      </c>
      <c r="AN119" t="e" cm="1">
        <f t="array" aca="1" ref="AN119" ca="1">IF(INDIRECT("'["&amp;Index!$A$1&amp;"]Werte+Ergebnisse 4a + 4b'!G"&amp;ROW($R119)-112,TRUE)&gt;0,INDIRECT("'["&amp;Index!$A$1&amp;"]Werte+Ergebnisse 4a + 4b'!G"&amp;ROW($R119)-112,TRUE),"")</f>
        <v>#REF!</v>
      </c>
      <c r="AQ119" t="e" cm="1">
        <f t="array" aca="1" ref="AQ119" ca="1">IF(INDIRECT("'["&amp;Index!$A$1&amp;"]Werte+Ergebnisse 4a + 4b'!L"&amp;ROW($R119)-112,TRUE)&gt;0,INDIRECT("'["&amp;Index!$A$1&amp;"]Werte+Ergebnisse 4a + 4b'!L"&amp;ROW($R119)-112,TRUE),"")</f>
        <v>#REF!</v>
      </c>
      <c r="BM119" t="str">
        <f t="shared" ca="1" si="3"/>
        <v/>
      </c>
    </row>
    <row r="120" spans="1:65" x14ac:dyDescent="0.25">
      <c r="A120" t="e" cm="1">
        <f t="array" aca="1" ref="A120" ca="1">INDIRECT("'["&amp;Index!$A$1&amp;"]Übersicht Messungen'!E6",TRUE)</f>
        <v>#REF!</v>
      </c>
      <c r="B120" t="e">
        <f ca="1">IF(Index!$D$3="v1",10013,"")</f>
        <v>#N/A</v>
      </c>
      <c r="C120" t="e">
        <f ca="1">VLOOKUP(Facts!$B120,Aux_Table!$W$1:$X$60,2,FALSE)</f>
        <v>#N/A</v>
      </c>
      <c r="D120" t="e">
        <f>NA()</f>
        <v>#N/A</v>
      </c>
      <c r="E120" t="e" cm="1">
        <f t="array" aca="1" ref="E120" ca="1">INDIRECT("'["&amp;Index!$A$1&amp;"]Übersicht Messungen'!C6",TRUE)</f>
        <v>#REF!</v>
      </c>
      <c r="F120" t="e" cm="1">
        <f t="array" aca="1" ref="F120" ca="1">INDIRECT("'["&amp;Index!$A$1&amp;"]Übersicht Messungen'!B6",TRUE)</f>
        <v>#REF!</v>
      </c>
      <c r="G120" t="e" cm="1">
        <f t="array" aca="1" ref="G120" ca="1">INDIRECT("'["&amp;Index!$A$1&amp;"]Übersicht Messungen'!B6",TRUE)</f>
        <v>#REF!</v>
      </c>
      <c r="H120" t="e">
        <f t="shared" ca="1" si="5"/>
        <v>#REF!</v>
      </c>
      <c r="I120" s="15" t="e" cm="1">
        <f t="array" aca="1" ref="I120" ca="1">INDIRECT("'["&amp;Index!$A$1&amp;"]Übersicht Messungen'!F6",TRUE)-730</f>
        <v>#REF!</v>
      </c>
      <c r="K120" t="str">
        <f>Index!$A$1</f>
        <v>Extem B-1541-6  CA.xlsx</v>
      </c>
      <c r="N120" t="e" cm="1">
        <f t="array" aca="1" ref="N120" ca="1">INDIRECT("'["&amp;Index!$A$1&amp;"]Werte+Ergebnisse 4a + 4b'!M1",TRUE)</f>
        <v>#REF!</v>
      </c>
      <c r="O120" t="e" cm="1">
        <f t="array" aca="1" ref="O120" ca="1">INDIRECT("'["&amp;Index!$A$1&amp;"]Werte+Ergebnisse 4a + 4b'!M2",TRUE)</f>
        <v>#REF!</v>
      </c>
      <c r="R120">
        <v>7</v>
      </c>
      <c r="X120" t="e" cm="1">
        <f t="array" aca="1" ref="X120" ca="1">INDIRECT("'["&amp;Index!$A$1&amp;"]Werte+Ergebnisse 4a + 4b'!b3",TRUE)</f>
        <v>#REF!</v>
      </c>
      <c r="Z120" t="s">
        <v>86</v>
      </c>
      <c r="AG120" t="e" cm="1">
        <f t="array" aca="1" ref="AG120" ca="1">IF(INDIRECT("'["&amp;Index!$A$1&amp;"]Werte+Ergebnisse 4a + 4b'!F"&amp;ROW($R120)-112,TRUE)&gt;0,INDIRECT("'["&amp;Index!$A$1&amp;"]Werte+Ergebnisse 4a + 4b'!F"&amp;ROW($R120)-112,TRUE),"")</f>
        <v>#REF!</v>
      </c>
      <c r="AH120" t="e" cm="1">
        <f t="array" aca="1" ref="AH120" ca="1">IF(INDIRECT("'["&amp;Index!$A$1&amp;"]Werte+Ergebnisse 4a + 4b'!H"&amp;ROW($R120)-112,TRUE)&gt;0,INDIRECT("'["&amp;Index!$A$1&amp;"]Werte+Ergebnisse 4a + 4b'!H"&amp;ROW($R120)-112,TRUE),"")</f>
        <v>#REF!</v>
      </c>
      <c r="AI120" t="e" cm="1">
        <f t="array" aca="1" ref="AI120" ca="1">IF(INDIRECT("'["&amp;Index!$A$1&amp;"]Werte+Ergebnisse 4a + 4b'!I"&amp;ROW($R120)-112,TRUE)&gt;0,INDIRECT("'["&amp;Index!$A$1&amp;"]Werte+Ergebnisse 4a + 4b'!I"&amp;ROW($R120)-112,TRUE),"")</f>
        <v>#REF!</v>
      </c>
      <c r="AJ120" t="e" cm="1">
        <f t="array" aca="1" ref="AJ120" ca="1">IF(INDIRECT("'["&amp;Index!$A$1&amp;"]Werte+Ergebnisse 4a + 4b'!J"&amp;ROW($R120)-112,TRUE)&gt;0,INDIRECT("'["&amp;Index!$A$1&amp;"]Werte+Ergebnisse 4a + 4b'!J"&amp;ROW($R120)-112,TRUE),"")</f>
        <v>#REF!</v>
      </c>
      <c r="AK120" t="e" cm="1">
        <f t="array" aca="1" ref="AK120" ca="1">IF(INDIRECT("'["&amp;Index!$A$1&amp;"]Werte+Ergebnisse 4a + 4b'!K"&amp;ROW($R120)-112,TRUE)&gt;0,INDIRECT("'["&amp;Index!$A$1&amp;"]Werte+Ergebnisse 4a + 4b'!K"&amp;ROW($R120)-112,TRUE),"")</f>
        <v>#REF!</v>
      </c>
      <c r="AN120" t="e" cm="1">
        <f t="array" aca="1" ref="AN120" ca="1">IF(INDIRECT("'["&amp;Index!$A$1&amp;"]Werte+Ergebnisse 4a + 4b'!G"&amp;ROW($R120)-112,TRUE)&gt;0,INDIRECT("'["&amp;Index!$A$1&amp;"]Werte+Ergebnisse 4a + 4b'!G"&amp;ROW($R120)-112,TRUE),"")</f>
        <v>#REF!</v>
      </c>
      <c r="AQ120" t="e" cm="1">
        <f t="array" aca="1" ref="AQ120" ca="1">IF(INDIRECT("'["&amp;Index!$A$1&amp;"]Werte+Ergebnisse 4a + 4b'!L"&amp;ROW($R120)-112,TRUE)&gt;0,INDIRECT("'["&amp;Index!$A$1&amp;"]Werte+Ergebnisse 4a + 4b'!L"&amp;ROW($R120)-112,TRUE),"")</f>
        <v>#REF!</v>
      </c>
      <c r="BM120" t="str">
        <f t="shared" ca="1" si="3"/>
        <v/>
      </c>
    </row>
    <row r="121" spans="1:65" x14ac:dyDescent="0.25">
      <c r="A121" t="e" cm="1">
        <f t="array" aca="1" ref="A121" ca="1">INDIRECT("'["&amp;Index!$A$1&amp;"]Übersicht Messungen'!E6",TRUE)</f>
        <v>#REF!</v>
      </c>
      <c r="B121" t="e">
        <f ca="1">IF(Index!$D$3="v1",10013,"")</f>
        <v>#N/A</v>
      </c>
      <c r="C121" t="e">
        <f ca="1">VLOOKUP(Facts!$B121,Aux_Table!$W$1:$X$60,2,FALSE)</f>
        <v>#N/A</v>
      </c>
      <c r="D121" t="e">
        <f>NA()</f>
        <v>#N/A</v>
      </c>
      <c r="E121" t="e" cm="1">
        <f t="array" aca="1" ref="E121" ca="1">INDIRECT("'["&amp;Index!$A$1&amp;"]Übersicht Messungen'!C6",TRUE)</f>
        <v>#REF!</v>
      </c>
      <c r="F121" t="e" cm="1">
        <f t="array" aca="1" ref="F121" ca="1">INDIRECT("'["&amp;Index!$A$1&amp;"]Übersicht Messungen'!B6",TRUE)</f>
        <v>#REF!</v>
      </c>
      <c r="G121" t="e" cm="1">
        <f t="array" aca="1" ref="G121" ca="1">INDIRECT("'["&amp;Index!$A$1&amp;"]Übersicht Messungen'!B6",TRUE)</f>
        <v>#REF!</v>
      </c>
      <c r="H121" t="e">
        <f t="shared" ca="1" si="5"/>
        <v>#REF!</v>
      </c>
      <c r="I121" s="15" t="e" cm="1">
        <f t="array" aca="1" ref="I121" ca="1">INDIRECT("'["&amp;Index!$A$1&amp;"]Übersicht Messungen'!F6",TRUE)-730</f>
        <v>#REF!</v>
      </c>
      <c r="K121" t="str">
        <f>Index!$A$1</f>
        <v>Extem B-1541-6  CA.xlsx</v>
      </c>
      <c r="N121" t="e" cm="1">
        <f t="array" aca="1" ref="N121" ca="1">INDIRECT("'["&amp;Index!$A$1&amp;"]Werte+Ergebnisse 4a + 4b'!M1",TRUE)</f>
        <v>#REF!</v>
      </c>
      <c r="O121" t="e" cm="1">
        <f t="array" aca="1" ref="O121" ca="1">INDIRECT("'["&amp;Index!$A$1&amp;"]Werte+Ergebnisse 4a + 4b'!M2",TRUE)</f>
        <v>#REF!</v>
      </c>
      <c r="R121">
        <v>8</v>
      </c>
      <c r="X121" t="e" cm="1">
        <f t="array" aca="1" ref="X121" ca="1">INDIRECT("'["&amp;Index!$A$1&amp;"]Werte+Ergebnisse 4a + 4b'!b3",TRUE)</f>
        <v>#REF!</v>
      </c>
      <c r="Z121" t="s">
        <v>86</v>
      </c>
      <c r="AG121" t="e" cm="1">
        <f t="array" aca="1" ref="AG121" ca="1">IF(INDIRECT("'["&amp;Index!$A$1&amp;"]Werte+Ergebnisse 4a + 4b'!F"&amp;ROW($R121)-112,TRUE)&gt;0,INDIRECT("'["&amp;Index!$A$1&amp;"]Werte+Ergebnisse 4a + 4b'!F"&amp;ROW($R121)-112,TRUE),"")</f>
        <v>#REF!</v>
      </c>
      <c r="AH121" t="e" cm="1">
        <f t="array" aca="1" ref="AH121" ca="1">IF(INDIRECT("'["&amp;Index!$A$1&amp;"]Werte+Ergebnisse 4a + 4b'!H"&amp;ROW($R121)-112,TRUE)&gt;0,INDIRECT("'["&amp;Index!$A$1&amp;"]Werte+Ergebnisse 4a + 4b'!H"&amp;ROW($R121)-112,TRUE),"")</f>
        <v>#REF!</v>
      </c>
      <c r="AI121" t="e" cm="1">
        <f t="array" aca="1" ref="AI121" ca="1">IF(INDIRECT("'["&amp;Index!$A$1&amp;"]Werte+Ergebnisse 4a + 4b'!I"&amp;ROW($R121)-112,TRUE)&gt;0,INDIRECT("'["&amp;Index!$A$1&amp;"]Werte+Ergebnisse 4a + 4b'!I"&amp;ROW($R121)-112,TRUE),"")</f>
        <v>#REF!</v>
      </c>
      <c r="AJ121" t="e" cm="1">
        <f t="array" aca="1" ref="AJ121" ca="1">IF(INDIRECT("'["&amp;Index!$A$1&amp;"]Werte+Ergebnisse 4a + 4b'!J"&amp;ROW($R121)-112,TRUE)&gt;0,INDIRECT("'["&amp;Index!$A$1&amp;"]Werte+Ergebnisse 4a + 4b'!J"&amp;ROW($R121)-112,TRUE),"")</f>
        <v>#REF!</v>
      </c>
      <c r="AK121" t="e" cm="1">
        <f t="array" aca="1" ref="AK121" ca="1">IF(INDIRECT("'["&amp;Index!$A$1&amp;"]Werte+Ergebnisse 4a + 4b'!K"&amp;ROW($R121)-112,TRUE)&gt;0,INDIRECT("'["&amp;Index!$A$1&amp;"]Werte+Ergebnisse 4a + 4b'!K"&amp;ROW($R121)-112,TRUE),"")</f>
        <v>#REF!</v>
      </c>
      <c r="AN121" t="e" cm="1">
        <f t="array" aca="1" ref="AN121" ca="1">IF(INDIRECT("'["&amp;Index!$A$1&amp;"]Werte+Ergebnisse 4a + 4b'!G"&amp;ROW($R121)-112,TRUE)&gt;0,INDIRECT("'["&amp;Index!$A$1&amp;"]Werte+Ergebnisse 4a + 4b'!G"&amp;ROW($R121)-112,TRUE),"")</f>
        <v>#REF!</v>
      </c>
      <c r="AQ121" t="e" cm="1">
        <f t="array" aca="1" ref="AQ121" ca="1">IF(INDIRECT("'["&amp;Index!$A$1&amp;"]Werte+Ergebnisse 4a + 4b'!L"&amp;ROW($R121)-112,TRUE)&gt;0,INDIRECT("'["&amp;Index!$A$1&amp;"]Werte+Ergebnisse 4a + 4b'!L"&amp;ROW($R121)-112,TRUE),"")</f>
        <v>#REF!</v>
      </c>
      <c r="BM121" t="str">
        <f t="shared" ca="1" si="3"/>
        <v/>
      </c>
    </row>
    <row r="122" spans="1:65" x14ac:dyDescent="0.25">
      <c r="A122" t="e" cm="1">
        <f t="array" aca="1" ref="A122" ca="1">INDIRECT("'["&amp;Index!$A$1&amp;"]Übersicht Messungen'!E6",TRUE)</f>
        <v>#REF!</v>
      </c>
      <c r="B122" t="e">
        <f ca="1">IF(Index!$D$3="v1",10013,"")</f>
        <v>#N/A</v>
      </c>
      <c r="C122" t="e">
        <f ca="1">VLOOKUP(Facts!$B122,Aux_Table!$W$1:$X$60,2,FALSE)</f>
        <v>#N/A</v>
      </c>
      <c r="D122" t="e">
        <f>NA()</f>
        <v>#N/A</v>
      </c>
      <c r="E122" t="e" cm="1">
        <f t="array" aca="1" ref="E122" ca="1">INDIRECT("'["&amp;Index!$A$1&amp;"]Übersicht Messungen'!C6",TRUE)</f>
        <v>#REF!</v>
      </c>
      <c r="F122" t="e" cm="1">
        <f t="array" aca="1" ref="F122" ca="1">INDIRECT("'["&amp;Index!$A$1&amp;"]Übersicht Messungen'!B6",TRUE)</f>
        <v>#REF!</v>
      </c>
      <c r="G122" t="e" cm="1">
        <f t="array" aca="1" ref="G122" ca="1">INDIRECT("'["&amp;Index!$A$1&amp;"]Übersicht Messungen'!B6",TRUE)</f>
        <v>#REF!</v>
      </c>
      <c r="H122" t="e">
        <f t="shared" ca="1" si="5"/>
        <v>#REF!</v>
      </c>
      <c r="I122" s="15" t="e" cm="1">
        <f t="array" aca="1" ref="I122" ca="1">INDIRECT("'["&amp;Index!$A$1&amp;"]Übersicht Messungen'!F6",TRUE)-730</f>
        <v>#REF!</v>
      </c>
      <c r="K122" t="str">
        <f>Index!$A$1</f>
        <v>Extem B-1541-6  CA.xlsx</v>
      </c>
      <c r="N122" t="e" cm="1">
        <f t="array" aca="1" ref="N122" ca="1">INDIRECT("'["&amp;Index!$A$1&amp;"]Werte+Ergebnisse 4a + 4b'!M1",TRUE)</f>
        <v>#REF!</v>
      </c>
      <c r="O122" t="e" cm="1">
        <f t="array" aca="1" ref="O122" ca="1">INDIRECT("'["&amp;Index!$A$1&amp;"]Werte+Ergebnisse 4a + 4b'!M2",TRUE)</f>
        <v>#REF!</v>
      </c>
      <c r="R122">
        <v>9</v>
      </c>
      <c r="X122" t="e" cm="1">
        <f t="array" aca="1" ref="X122" ca="1">INDIRECT("'["&amp;Index!$A$1&amp;"]Werte+Ergebnisse 4a + 4b'!b3",TRUE)</f>
        <v>#REF!</v>
      </c>
      <c r="Z122" t="s">
        <v>86</v>
      </c>
      <c r="AG122" t="e" cm="1">
        <f t="array" aca="1" ref="AG122" ca="1">IF(INDIRECT("'["&amp;Index!$A$1&amp;"]Werte+Ergebnisse 4a + 4b'!F"&amp;ROW($R122)-112,TRUE)&gt;0,INDIRECT("'["&amp;Index!$A$1&amp;"]Werte+Ergebnisse 4a + 4b'!F"&amp;ROW($R122)-112,TRUE),"")</f>
        <v>#REF!</v>
      </c>
      <c r="AH122" t="e" cm="1">
        <f t="array" aca="1" ref="AH122" ca="1">IF(INDIRECT("'["&amp;Index!$A$1&amp;"]Werte+Ergebnisse 4a + 4b'!H"&amp;ROW($R122)-112,TRUE)&gt;0,INDIRECT("'["&amp;Index!$A$1&amp;"]Werte+Ergebnisse 4a + 4b'!H"&amp;ROW($R122)-112,TRUE),"")</f>
        <v>#REF!</v>
      </c>
      <c r="AI122" t="e" cm="1">
        <f t="array" aca="1" ref="AI122" ca="1">IF(INDIRECT("'["&amp;Index!$A$1&amp;"]Werte+Ergebnisse 4a + 4b'!I"&amp;ROW($R122)-112,TRUE)&gt;0,INDIRECT("'["&amp;Index!$A$1&amp;"]Werte+Ergebnisse 4a + 4b'!I"&amp;ROW($R122)-112,TRUE),"")</f>
        <v>#REF!</v>
      </c>
      <c r="AJ122" t="e" cm="1">
        <f t="array" aca="1" ref="AJ122" ca="1">IF(INDIRECT("'["&amp;Index!$A$1&amp;"]Werte+Ergebnisse 4a + 4b'!J"&amp;ROW($R122)-112,TRUE)&gt;0,INDIRECT("'["&amp;Index!$A$1&amp;"]Werte+Ergebnisse 4a + 4b'!J"&amp;ROW($R122)-112,TRUE),"")</f>
        <v>#REF!</v>
      </c>
      <c r="AK122" t="e" cm="1">
        <f t="array" aca="1" ref="AK122" ca="1">IF(INDIRECT("'["&amp;Index!$A$1&amp;"]Werte+Ergebnisse 4a + 4b'!K"&amp;ROW($R122)-112,TRUE)&gt;0,INDIRECT("'["&amp;Index!$A$1&amp;"]Werte+Ergebnisse 4a + 4b'!K"&amp;ROW($R122)-112,TRUE),"")</f>
        <v>#REF!</v>
      </c>
      <c r="AN122" t="e" cm="1">
        <f t="array" aca="1" ref="AN122" ca="1">IF(INDIRECT("'["&amp;Index!$A$1&amp;"]Werte+Ergebnisse 4a + 4b'!G"&amp;ROW($R122)-112,TRUE)&gt;0,INDIRECT("'["&amp;Index!$A$1&amp;"]Werte+Ergebnisse 4a + 4b'!G"&amp;ROW($R122)-112,TRUE),"")</f>
        <v>#REF!</v>
      </c>
      <c r="AQ122" t="e" cm="1">
        <f t="array" aca="1" ref="AQ122" ca="1">IF(INDIRECT("'["&amp;Index!$A$1&amp;"]Werte+Ergebnisse 4a + 4b'!L"&amp;ROW($R122)-112,TRUE)&gt;0,INDIRECT("'["&amp;Index!$A$1&amp;"]Werte+Ergebnisse 4a + 4b'!L"&amp;ROW($R122)-112,TRUE),"")</f>
        <v>#REF!</v>
      </c>
      <c r="BM122" t="str">
        <f t="shared" ca="1" si="3"/>
        <v/>
      </c>
    </row>
    <row r="123" spans="1:65" x14ac:dyDescent="0.25">
      <c r="A123" t="e" cm="1">
        <f t="array" aca="1" ref="A123" ca="1">INDIRECT("'["&amp;Index!$A$1&amp;"]Übersicht Messungen'!E6",TRUE)</f>
        <v>#REF!</v>
      </c>
      <c r="B123" t="e">
        <f ca="1">IF(Index!$D$3="v1",10013,"")</f>
        <v>#N/A</v>
      </c>
      <c r="C123" t="e">
        <f ca="1">VLOOKUP(Facts!$B123,Aux_Table!$W$1:$X$60,2,FALSE)</f>
        <v>#N/A</v>
      </c>
      <c r="D123" t="e">
        <f>NA()</f>
        <v>#N/A</v>
      </c>
      <c r="E123" t="e" cm="1">
        <f t="array" aca="1" ref="E123" ca="1">INDIRECT("'["&amp;Index!$A$1&amp;"]Übersicht Messungen'!C6",TRUE)</f>
        <v>#REF!</v>
      </c>
      <c r="F123" t="e" cm="1">
        <f t="array" aca="1" ref="F123" ca="1">INDIRECT("'["&amp;Index!$A$1&amp;"]Übersicht Messungen'!B6",TRUE)</f>
        <v>#REF!</v>
      </c>
      <c r="G123" t="e" cm="1">
        <f t="array" aca="1" ref="G123" ca="1">INDIRECT("'["&amp;Index!$A$1&amp;"]Übersicht Messungen'!B6",TRUE)</f>
        <v>#REF!</v>
      </c>
      <c r="H123" t="e">
        <f t="shared" ca="1" si="5"/>
        <v>#REF!</v>
      </c>
      <c r="I123" s="15" t="e" cm="1">
        <f t="array" aca="1" ref="I123" ca="1">INDIRECT("'["&amp;Index!$A$1&amp;"]Übersicht Messungen'!F6",TRUE)-730</f>
        <v>#REF!</v>
      </c>
      <c r="K123" t="str">
        <f>Index!$A$1</f>
        <v>Extem B-1541-6  CA.xlsx</v>
      </c>
      <c r="N123" t="e" cm="1">
        <f t="array" aca="1" ref="N123" ca="1">INDIRECT("'["&amp;Index!$A$1&amp;"]Werte+Ergebnisse 4a + 4b'!M1",TRUE)</f>
        <v>#REF!</v>
      </c>
      <c r="O123" t="e" cm="1">
        <f t="array" aca="1" ref="O123" ca="1">INDIRECT("'["&amp;Index!$A$1&amp;"]Werte+Ergebnisse 4a + 4b'!M2",TRUE)</f>
        <v>#REF!</v>
      </c>
      <c r="R123">
        <v>10</v>
      </c>
      <c r="X123" t="e" cm="1">
        <f t="array" aca="1" ref="X123" ca="1">INDIRECT("'["&amp;Index!$A$1&amp;"]Werte+Ergebnisse 4a + 4b'!b3",TRUE)</f>
        <v>#REF!</v>
      </c>
      <c r="Z123" t="s">
        <v>86</v>
      </c>
      <c r="AG123" t="e" cm="1">
        <f t="array" aca="1" ref="AG123" ca="1">IF(INDIRECT("'["&amp;Index!$A$1&amp;"]Werte+Ergebnisse 4a + 4b'!F"&amp;ROW($R123)-112,TRUE)&gt;0,INDIRECT("'["&amp;Index!$A$1&amp;"]Werte+Ergebnisse 4a + 4b'!F"&amp;ROW($R123)-112,TRUE),"")</f>
        <v>#REF!</v>
      </c>
      <c r="AH123" t="e" cm="1">
        <f t="array" aca="1" ref="AH123" ca="1">IF(INDIRECT("'["&amp;Index!$A$1&amp;"]Werte+Ergebnisse 4a + 4b'!H"&amp;ROW($R123)-112,TRUE)&gt;0,INDIRECT("'["&amp;Index!$A$1&amp;"]Werte+Ergebnisse 4a + 4b'!H"&amp;ROW($R123)-112,TRUE),"")</f>
        <v>#REF!</v>
      </c>
      <c r="AI123" t="e" cm="1">
        <f t="array" aca="1" ref="AI123" ca="1">IF(INDIRECT("'["&amp;Index!$A$1&amp;"]Werte+Ergebnisse 4a + 4b'!I"&amp;ROW($R123)-112,TRUE)&gt;0,INDIRECT("'["&amp;Index!$A$1&amp;"]Werte+Ergebnisse 4a + 4b'!I"&amp;ROW($R123)-112,TRUE),"")</f>
        <v>#REF!</v>
      </c>
      <c r="AJ123" t="e" cm="1">
        <f t="array" aca="1" ref="AJ123" ca="1">IF(INDIRECT("'["&amp;Index!$A$1&amp;"]Werte+Ergebnisse 4a + 4b'!J"&amp;ROW($R123)-112,TRUE)&gt;0,INDIRECT("'["&amp;Index!$A$1&amp;"]Werte+Ergebnisse 4a + 4b'!J"&amp;ROW($R123)-112,TRUE),"")</f>
        <v>#REF!</v>
      </c>
      <c r="AK123" t="e" cm="1">
        <f t="array" aca="1" ref="AK123" ca="1">IF(INDIRECT("'["&amp;Index!$A$1&amp;"]Werte+Ergebnisse 4a + 4b'!K"&amp;ROW($R123)-112,TRUE)&gt;0,INDIRECT("'["&amp;Index!$A$1&amp;"]Werte+Ergebnisse 4a + 4b'!K"&amp;ROW($R123)-112,TRUE),"")</f>
        <v>#REF!</v>
      </c>
      <c r="AN123" t="e" cm="1">
        <f t="array" aca="1" ref="AN123" ca="1">IF(INDIRECT("'["&amp;Index!$A$1&amp;"]Werte+Ergebnisse 4a + 4b'!G"&amp;ROW($R123)-112,TRUE)&gt;0,INDIRECT("'["&amp;Index!$A$1&amp;"]Werte+Ergebnisse 4a + 4b'!G"&amp;ROW($R123)-112,TRUE),"")</f>
        <v>#REF!</v>
      </c>
      <c r="AQ123" t="e" cm="1">
        <f t="array" aca="1" ref="AQ123" ca="1">IF(INDIRECT("'["&amp;Index!$A$1&amp;"]Werte+Ergebnisse 4a + 4b'!L"&amp;ROW($R123)-112,TRUE)&gt;0,INDIRECT("'["&amp;Index!$A$1&amp;"]Werte+Ergebnisse 4a + 4b'!L"&amp;ROW($R123)-112,TRUE),"")</f>
        <v>#REF!</v>
      </c>
      <c r="BM123" t="str">
        <f t="shared" ca="1" si="3"/>
        <v/>
      </c>
    </row>
    <row r="124" spans="1:65" x14ac:dyDescent="0.25">
      <c r="A124" t="e" cm="1">
        <f t="array" aca="1" ref="A124" ca="1">INDIRECT("'["&amp;Index!$A$1&amp;"]Übersicht Messungen'!E6",TRUE)</f>
        <v>#REF!</v>
      </c>
      <c r="B124" t="e">
        <f ca="1">IF(Index!$D$3="v1",10013,"")</f>
        <v>#N/A</v>
      </c>
      <c r="C124" t="e">
        <f ca="1">VLOOKUP(Facts!$B124,Aux_Table!$W$1:$X$60,2,FALSE)</f>
        <v>#N/A</v>
      </c>
      <c r="D124" t="e">
        <f>NA()</f>
        <v>#N/A</v>
      </c>
      <c r="E124" t="e" cm="1">
        <f t="array" aca="1" ref="E124" ca="1">INDIRECT("'["&amp;Index!$A$1&amp;"]Übersicht Messungen'!C6",TRUE)</f>
        <v>#REF!</v>
      </c>
      <c r="F124" t="e" cm="1">
        <f t="array" aca="1" ref="F124" ca="1">INDIRECT("'["&amp;Index!$A$1&amp;"]Übersicht Messungen'!B6",TRUE)</f>
        <v>#REF!</v>
      </c>
      <c r="G124" t="e" cm="1">
        <f t="array" aca="1" ref="G124" ca="1">INDIRECT("'["&amp;Index!$A$1&amp;"]Übersicht Messungen'!B6",TRUE)</f>
        <v>#REF!</v>
      </c>
      <c r="H124" t="e">
        <f t="shared" ca="1" si="5"/>
        <v>#REF!</v>
      </c>
      <c r="I124" s="15" t="e" cm="1">
        <f t="array" aca="1" ref="I124" ca="1">INDIRECT("'["&amp;Index!$A$1&amp;"]Übersicht Messungen'!F6",TRUE)-730</f>
        <v>#REF!</v>
      </c>
      <c r="K124" t="str">
        <f>Index!$A$1</f>
        <v>Extem B-1541-6  CA.xlsx</v>
      </c>
      <c r="N124" t="e" cm="1">
        <f t="array" aca="1" ref="N124" ca="1">INDIRECT("'["&amp;Index!$A$1&amp;"]Werte+Ergebnisse 4a + 4b'!M1",TRUE)</f>
        <v>#REF!</v>
      </c>
      <c r="O124" t="e" cm="1">
        <f t="array" aca="1" ref="O124" ca="1">INDIRECT("'["&amp;Index!$A$1&amp;"]Werte+Ergebnisse 4a + 4b'!M2",TRUE)</f>
        <v>#REF!</v>
      </c>
      <c r="R124">
        <v>11</v>
      </c>
      <c r="X124" t="e" cm="1">
        <f t="array" aca="1" ref="X124" ca="1">INDIRECT("'["&amp;Index!$A$1&amp;"]Werte+Ergebnisse 4a + 4b'!b3",TRUE)</f>
        <v>#REF!</v>
      </c>
      <c r="Z124" t="s">
        <v>86</v>
      </c>
      <c r="AG124" t="e" cm="1">
        <f t="array" aca="1" ref="AG124" ca="1">IF(INDIRECT("'["&amp;Index!$A$1&amp;"]Werte+Ergebnisse 4a + 4b'!F"&amp;ROW($R124)-112,TRUE)&gt;0,INDIRECT("'["&amp;Index!$A$1&amp;"]Werte+Ergebnisse 4a + 4b'!F"&amp;ROW($R124)-112,TRUE),"")</f>
        <v>#REF!</v>
      </c>
      <c r="AH124" t="e" cm="1">
        <f t="array" aca="1" ref="AH124" ca="1">IF(INDIRECT("'["&amp;Index!$A$1&amp;"]Werte+Ergebnisse 4a + 4b'!H"&amp;ROW($R124)-112,TRUE)&gt;0,INDIRECT("'["&amp;Index!$A$1&amp;"]Werte+Ergebnisse 4a + 4b'!H"&amp;ROW($R124)-112,TRUE),"")</f>
        <v>#REF!</v>
      </c>
      <c r="AI124" t="e" cm="1">
        <f t="array" aca="1" ref="AI124" ca="1">IF(INDIRECT("'["&amp;Index!$A$1&amp;"]Werte+Ergebnisse 4a + 4b'!I"&amp;ROW($R124)-112,TRUE)&gt;0,INDIRECT("'["&amp;Index!$A$1&amp;"]Werte+Ergebnisse 4a + 4b'!I"&amp;ROW($R124)-112,TRUE),"")</f>
        <v>#REF!</v>
      </c>
      <c r="AJ124" t="e" cm="1">
        <f t="array" aca="1" ref="AJ124" ca="1">IF(INDIRECT("'["&amp;Index!$A$1&amp;"]Werte+Ergebnisse 4a + 4b'!J"&amp;ROW($R124)-112,TRUE)&gt;0,INDIRECT("'["&amp;Index!$A$1&amp;"]Werte+Ergebnisse 4a + 4b'!J"&amp;ROW($R124)-112,TRUE),"")</f>
        <v>#REF!</v>
      </c>
      <c r="AK124" t="e" cm="1">
        <f t="array" aca="1" ref="AK124" ca="1">IF(INDIRECT("'["&amp;Index!$A$1&amp;"]Werte+Ergebnisse 4a + 4b'!K"&amp;ROW($R124)-112,TRUE)&gt;0,INDIRECT("'["&amp;Index!$A$1&amp;"]Werte+Ergebnisse 4a + 4b'!K"&amp;ROW($R124)-112,TRUE),"")</f>
        <v>#REF!</v>
      </c>
      <c r="AN124" t="e" cm="1">
        <f t="array" aca="1" ref="AN124" ca="1">IF(INDIRECT("'["&amp;Index!$A$1&amp;"]Werte+Ergebnisse 4a + 4b'!G"&amp;ROW($R124)-112,TRUE)&gt;0,INDIRECT("'["&amp;Index!$A$1&amp;"]Werte+Ergebnisse 4a + 4b'!G"&amp;ROW($R124)-112,TRUE),"")</f>
        <v>#REF!</v>
      </c>
      <c r="AQ124" t="e" cm="1">
        <f t="array" aca="1" ref="AQ124" ca="1">IF(INDIRECT("'["&amp;Index!$A$1&amp;"]Werte+Ergebnisse 4a + 4b'!L"&amp;ROW($R124)-112,TRUE)&gt;0,INDIRECT("'["&amp;Index!$A$1&amp;"]Werte+Ergebnisse 4a + 4b'!L"&amp;ROW($R124)-112,TRUE),"")</f>
        <v>#REF!</v>
      </c>
      <c r="BM124" t="str">
        <f t="shared" ca="1" si="3"/>
        <v/>
      </c>
    </row>
    <row r="125" spans="1:65" x14ac:dyDescent="0.25">
      <c r="A125" t="e" cm="1">
        <f t="array" aca="1" ref="A125" ca="1">INDIRECT("'["&amp;Index!$A$1&amp;"]Übersicht Messungen'!E6",TRUE)</f>
        <v>#REF!</v>
      </c>
      <c r="B125" t="e">
        <f ca="1">IF(Index!$D$3="v1",10013,"")</f>
        <v>#N/A</v>
      </c>
      <c r="C125" t="e">
        <f ca="1">VLOOKUP(Facts!$B125,Aux_Table!$W$1:$X$60,2,FALSE)</f>
        <v>#N/A</v>
      </c>
      <c r="D125" t="e">
        <f>NA()</f>
        <v>#N/A</v>
      </c>
      <c r="E125" t="e" cm="1">
        <f t="array" aca="1" ref="E125" ca="1">INDIRECT("'["&amp;Index!$A$1&amp;"]Übersicht Messungen'!C6",TRUE)</f>
        <v>#REF!</v>
      </c>
      <c r="F125" t="e" cm="1">
        <f t="array" aca="1" ref="F125" ca="1">INDIRECT("'["&amp;Index!$A$1&amp;"]Übersicht Messungen'!B6",TRUE)</f>
        <v>#REF!</v>
      </c>
      <c r="G125" t="e" cm="1">
        <f t="array" aca="1" ref="G125" ca="1">INDIRECT("'["&amp;Index!$A$1&amp;"]Übersicht Messungen'!B6",TRUE)</f>
        <v>#REF!</v>
      </c>
      <c r="H125" t="e">
        <f t="shared" ca="1" si="5"/>
        <v>#REF!</v>
      </c>
      <c r="I125" s="15" t="e" cm="1">
        <f t="array" aca="1" ref="I125" ca="1">INDIRECT("'["&amp;Index!$A$1&amp;"]Übersicht Messungen'!F6",TRUE)-730</f>
        <v>#REF!</v>
      </c>
      <c r="K125" t="str">
        <f>Index!$A$1</f>
        <v>Extem B-1541-6  CA.xlsx</v>
      </c>
      <c r="N125" t="e" cm="1">
        <f t="array" aca="1" ref="N125" ca="1">INDIRECT("'["&amp;Index!$A$1&amp;"]Werte+Ergebnisse 4a + 4b'!M1",TRUE)</f>
        <v>#REF!</v>
      </c>
      <c r="O125" t="e" cm="1">
        <f t="array" aca="1" ref="O125" ca="1">INDIRECT("'["&amp;Index!$A$1&amp;"]Werte+Ergebnisse 4a + 4b'!M2",TRUE)</f>
        <v>#REF!</v>
      </c>
      <c r="R125">
        <v>12</v>
      </c>
      <c r="X125" t="e" cm="1">
        <f t="array" aca="1" ref="X125" ca="1">INDIRECT("'["&amp;Index!$A$1&amp;"]Werte+Ergebnisse 4a + 4b'!b3",TRUE)</f>
        <v>#REF!</v>
      </c>
      <c r="Z125" t="s">
        <v>86</v>
      </c>
      <c r="AG125" t="e" cm="1">
        <f t="array" aca="1" ref="AG125" ca="1">IF(INDIRECT("'["&amp;Index!$A$1&amp;"]Werte+Ergebnisse 4a + 4b'!F"&amp;ROW($R125)-112,TRUE)&gt;0,INDIRECT("'["&amp;Index!$A$1&amp;"]Werte+Ergebnisse 4a + 4b'!F"&amp;ROW($R125)-112,TRUE),"")</f>
        <v>#REF!</v>
      </c>
      <c r="AH125" t="e" cm="1">
        <f t="array" aca="1" ref="AH125" ca="1">IF(INDIRECT("'["&amp;Index!$A$1&amp;"]Werte+Ergebnisse 4a + 4b'!H"&amp;ROW($R125)-112,TRUE)&gt;0,INDIRECT("'["&amp;Index!$A$1&amp;"]Werte+Ergebnisse 4a + 4b'!H"&amp;ROW($R125)-112,TRUE),"")</f>
        <v>#REF!</v>
      </c>
      <c r="AI125" t="e" cm="1">
        <f t="array" aca="1" ref="AI125" ca="1">IF(INDIRECT("'["&amp;Index!$A$1&amp;"]Werte+Ergebnisse 4a + 4b'!I"&amp;ROW($R125)-112,TRUE)&gt;0,INDIRECT("'["&amp;Index!$A$1&amp;"]Werte+Ergebnisse 4a + 4b'!I"&amp;ROW($R125)-112,TRUE),"")</f>
        <v>#REF!</v>
      </c>
      <c r="AJ125" t="e" cm="1">
        <f t="array" aca="1" ref="AJ125" ca="1">IF(INDIRECT("'["&amp;Index!$A$1&amp;"]Werte+Ergebnisse 4a + 4b'!J"&amp;ROW($R125)-112,TRUE)&gt;0,INDIRECT("'["&amp;Index!$A$1&amp;"]Werte+Ergebnisse 4a + 4b'!J"&amp;ROW($R125)-112,TRUE),"")</f>
        <v>#REF!</v>
      </c>
      <c r="AK125" t="e" cm="1">
        <f t="array" aca="1" ref="AK125" ca="1">IF(INDIRECT("'["&amp;Index!$A$1&amp;"]Werte+Ergebnisse 4a + 4b'!K"&amp;ROW($R125)-112,TRUE)&gt;0,INDIRECT("'["&amp;Index!$A$1&amp;"]Werte+Ergebnisse 4a + 4b'!K"&amp;ROW($R125)-112,TRUE),"")</f>
        <v>#REF!</v>
      </c>
      <c r="AN125" t="e" cm="1">
        <f t="array" aca="1" ref="AN125" ca="1">IF(INDIRECT("'["&amp;Index!$A$1&amp;"]Werte+Ergebnisse 4a + 4b'!G"&amp;ROW($R125)-112,TRUE)&gt;0,INDIRECT("'["&amp;Index!$A$1&amp;"]Werte+Ergebnisse 4a + 4b'!G"&amp;ROW($R125)-112,TRUE),"")</f>
        <v>#REF!</v>
      </c>
      <c r="AQ125" t="e" cm="1">
        <f t="array" aca="1" ref="AQ125" ca="1">IF(INDIRECT("'["&amp;Index!$A$1&amp;"]Werte+Ergebnisse 4a + 4b'!L"&amp;ROW($R125)-112,TRUE)&gt;0,INDIRECT("'["&amp;Index!$A$1&amp;"]Werte+Ergebnisse 4a + 4b'!L"&amp;ROW($R125)-112,TRUE),"")</f>
        <v>#REF!</v>
      </c>
      <c r="BM125" t="str">
        <f t="shared" ca="1" si="3"/>
        <v/>
      </c>
    </row>
    <row r="126" spans="1:65" x14ac:dyDescent="0.25">
      <c r="A126" t="e" cm="1">
        <f t="array" aca="1" ref="A126" ca="1">INDIRECT("'["&amp;Index!$A$1&amp;"]Übersicht Messungen'!E6",TRUE)</f>
        <v>#REF!</v>
      </c>
      <c r="B126" t="e">
        <f ca="1">IF(Index!$D$3="v1",10014,"")</f>
        <v>#N/A</v>
      </c>
      <c r="C126" t="e">
        <f ca="1">VLOOKUP(Facts!$B126,Aux_Table!$W$1:$X$60,2,FALSE)</f>
        <v>#N/A</v>
      </c>
      <c r="D126" t="e">
        <f>NA()</f>
        <v>#N/A</v>
      </c>
      <c r="E126" t="e" cm="1">
        <f t="array" aca="1" ref="E126" ca="1">INDIRECT("'["&amp;Index!$A$1&amp;"]Übersicht Messungen'!C6",TRUE)</f>
        <v>#REF!</v>
      </c>
      <c r="F126" t="e" cm="1">
        <f t="array" aca="1" ref="F126" ca="1">INDIRECT("'["&amp;Index!$A$1&amp;"]Übersicht Messungen'!B6",TRUE)</f>
        <v>#REF!</v>
      </c>
      <c r="G126" t="e" cm="1">
        <f t="array" aca="1" ref="G126" ca="1">INDIRECT("'["&amp;Index!$A$1&amp;"]Übersicht Messungen'!B6",TRUE)</f>
        <v>#REF!</v>
      </c>
      <c r="H126" t="e">
        <f t="shared" ca="1" si="4"/>
        <v>#REF!</v>
      </c>
      <c r="I126" s="15" t="e" cm="1">
        <f t="array" aca="1" ref="I126" ca="1">INDIRECT("'["&amp;Index!$A$1&amp;"]Übersicht Messungen'!F6",TRUE)-730</f>
        <v>#REF!</v>
      </c>
      <c r="K126" t="str">
        <f>Index!$A$1</f>
        <v>Extem B-1541-6  CA.xlsx</v>
      </c>
      <c r="N126" t="e" cm="1">
        <f t="array" aca="1" ref="N126" ca="1">INDIRECT("'["&amp;Index!$A$1&amp;"]Werte+Ergebnisse 4a + 4b'!M33",TRUE)</f>
        <v>#REF!</v>
      </c>
      <c r="O126" t="e" cm="1">
        <f t="array" aca="1" ref="O126" ca="1">INDIRECT("'["&amp;Index!$A$1&amp;"]Werte+Ergebnisse 4a + 4b'!M2",TRUE)</f>
        <v>#REF!</v>
      </c>
      <c r="R126">
        <v>1</v>
      </c>
      <c r="X126" t="e" cm="1">
        <f t="array" aca="1" ref="X126" ca="1">INDIRECT("'["&amp;Index!$A$1&amp;"]Werte+Ergebnisse 4a + 4b'!b3",TRUE)</f>
        <v>#REF!</v>
      </c>
      <c r="Z126" t="s">
        <v>86</v>
      </c>
      <c r="AG126" t="e" cm="1">
        <f t="array" aca="1" ref="AG126" ca="1">IF(INDIRECT("'["&amp;Index!$A$1&amp;"]Werte+Ergebnisse 4a + 4b'!F"&amp;ROW($R126)-92,TRUE)&gt;0,INDIRECT("'["&amp;Index!$A$1&amp;"]Werte+Ergebnisse 4a + 4b'!F"&amp;ROW($R126)-92,TRUE),"")</f>
        <v>#REF!</v>
      </c>
      <c r="AH126" t="e" cm="1">
        <f t="array" aca="1" ref="AH126" ca="1">IF(INDIRECT("'["&amp;Index!$A$1&amp;"]Werte+Ergebnisse 4a + 4b'!H"&amp;ROW($R126)-92,TRUE)&gt;0,INDIRECT("'["&amp;Index!$A$1&amp;"]Werte+Ergebnisse 4a + 4b'!H"&amp;ROW($R126)-92,TRUE),"")</f>
        <v>#REF!</v>
      </c>
      <c r="AI126" t="e" cm="1">
        <f t="array" aca="1" ref="AI126" ca="1">IF(INDIRECT("'["&amp;Index!$A$1&amp;"]Werte+Ergebnisse 4a + 4b'!I"&amp;ROW($R126)-92,TRUE)&gt;0,INDIRECT("'["&amp;Index!$A$1&amp;"]Werte+Ergebnisse 4a + 4b'!I"&amp;ROW($R126)-92,TRUE),"")</f>
        <v>#REF!</v>
      </c>
      <c r="AJ126" t="e" cm="1">
        <f t="array" aca="1" ref="AJ126" ca="1">IF(INDIRECT("'["&amp;Index!$A$1&amp;"]Werte+Ergebnisse 4a + 4b'!J"&amp;ROW($R126)-92,TRUE)&gt;0,INDIRECT("'["&amp;Index!$A$1&amp;"]Werte+Ergebnisse 4a + 4b'!J"&amp;ROW($R126)-92,TRUE),"")</f>
        <v>#REF!</v>
      </c>
      <c r="AK126" t="e" cm="1">
        <f t="array" aca="1" ref="AK126" ca="1">IF(INDIRECT("'["&amp;Index!$A$1&amp;"]Werte+Ergebnisse 4a + 4b'!K"&amp;ROW($R126)-92,TRUE)&gt;0,INDIRECT("'["&amp;Index!$A$1&amp;"]Werte+Ergebnisse 4a + 4b'!K"&amp;ROW($R126)-92,TRUE),"")</f>
        <v>#REF!</v>
      </c>
      <c r="AN126" t="e" cm="1">
        <f t="array" aca="1" ref="AN126" ca="1">IF(INDIRECT("'["&amp;Index!$A$1&amp;"]Werte+Ergebnisse 4a + 4b'!G"&amp;ROW($R126)-92,TRUE)&gt;0,INDIRECT("'["&amp;Index!$A$1&amp;"]Werte+Ergebnisse 4a + 4b'!G"&amp;ROW($R126)-92,TRUE),"")</f>
        <v>#REF!</v>
      </c>
      <c r="AQ126" t="e" cm="1">
        <f t="array" aca="1" ref="AQ126" ca="1">IF(INDIRECT("'["&amp;Index!$A$1&amp;"]Werte+Ergebnisse 4a + 4b'!L"&amp;ROW($R126)-92,TRUE)&gt;0,INDIRECT("'["&amp;Index!$A$1&amp;"]Werte+Ergebnisse 4a + 4b'!L"&amp;ROW($R126)-92,TRUE),"")</f>
        <v>#REF!</v>
      </c>
      <c r="BM126" t="str">
        <f t="shared" ca="1" si="3"/>
        <v/>
      </c>
    </row>
    <row r="127" spans="1:65" x14ac:dyDescent="0.25">
      <c r="A127" t="e" cm="1">
        <f t="array" aca="1" ref="A127" ca="1">INDIRECT("'["&amp;Index!$A$1&amp;"]Übersicht Messungen'!E6",TRUE)</f>
        <v>#REF!</v>
      </c>
      <c r="B127" t="e">
        <f ca="1">IF(Index!$D$3="v1",10014,"")</f>
        <v>#N/A</v>
      </c>
      <c r="C127" t="e">
        <f ca="1">VLOOKUP(Facts!$B127,Aux_Table!$W$1:$X$60,2,FALSE)</f>
        <v>#N/A</v>
      </c>
      <c r="D127" t="e">
        <f>NA()</f>
        <v>#N/A</v>
      </c>
      <c r="E127" t="e" cm="1">
        <f t="array" aca="1" ref="E127" ca="1">INDIRECT("'["&amp;Index!$A$1&amp;"]Übersicht Messungen'!C6",TRUE)</f>
        <v>#REF!</v>
      </c>
      <c r="F127" t="e" cm="1">
        <f t="array" aca="1" ref="F127" ca="1">INDIRECT("'["&amp;Index!$A$1&amp;"]Übersicht Messungen'!B6",TRUE)</f>
        <v>#REF!</v>
      </c>
      <c r="G127" t="e" cm="1">
        <f t="array" aca="1" ref="G127" ca="1">INDIRECT("'["&amp;Index!$A$1&amp;"]Übersicht Messungen'!B6",TRUE)</f>
        <v>#REF!</v>
      </c>
      <c r="H127" t="e">
        <f t="shared" ca="1" si="4"/>
        <v>#REF!</v>
      </c>
      <c r="I127" s="15" t="e" cm="1">
        <f t="array" aca="1" ref="I127" ca="1">INDIRECT("'["&amp;Index!$A$1&amp;"]Übersicht Messungen'!F6",TRUE)-730</f>
        <v>#REF!</v>
      </c>
      <c r="K127" t="str">
        <f>Index!$A$1</f>
        <v>Extem B-1541-6  CA.xlsx</v>
      </c>
      <c r="N127" t="e" cm="1">
        <f t="array" aca="1" ref="N127" ca="1">INDIRECT("'["&amp;Index!$A$1&amp;"]Werte+Ergebnisse 4a + 4b'!M33",TRUE)</f>
        <v>#REF!</v>
      </c>
      <c r="O127" t="e" cm="1">
        <f t="array" aca="1" ref="O127" ca="1">INDIRECT("'["&amp;Index!$A$1&amp;"]Werte+Ergebnisse 4a + 4b'!M2",TRUE)</f>
        <v>#REF!</v>
      </c>
      <c r="R127">
        <v>2</v>
      </c>
      <c r="X127" t="e" cm="1">
        <f t="array" aca="1" ref="X127" ca="1">INDIRECT("'["&amp;Index!$A$1&amp;"]Werte+Ergebnisse 4a + 4b'!b3",TRUE)</f>
        <v>#REF!</v>
      </c>
      <c r="Z127" t="s">
        <v>86</v>
      </c>
      <c r="AG127" t="e" cm="1">
        <f t="array" aca="1" ref="AG127" ca="1">IF(INDIRECT("'["&amp;Index!$A$1&amp;"]Werte+Ergebnisse 4a + 4b'!F"&amp;ROW($R127)-92,TRUE)&gt;0,INDIRECT("'["&amp;Index!$A$1&amp;"]Werte+Ergebnisse 4a + 4b'!F"&amp;ROW($R127)-92,TRUE),"")</f>
        <v>#REF!</v>
      </c>
      <c r="AH127" t="e" cm="1">
        <f t="array" aca="1" ref="AH127" ca="1">IF(INDIRECT("'["&amp;Index!$A$1&amp;"]Werte+Ergebnisse 4a + 4b'!H"&amp;ROW($R127)-92,TRUE)&gt;0,INDIRECT("'["&amp;Index!$A$1&amp;"]Werte+Ergebnisse 4a + 4b'!H"&amp;ROW($R127)-92,TRUE),"")</f>
        <v>#REF!</v>
      </c>
      <c r="AI127" t="e" cm="1">
        <f t="array" aca="1" ref="AI127" ca="1">IF(INDIRECT("'["&amp;Index!$A$1&amp;"]Werte+Ergebnisse 4a + 4b'!I"&amp;ROW($R127)-92,TRUE)&gt;0,INDIRECT("'["&amp;Index!$A$1&amp;"]Werte+Ergebnisse 4a + 4b'!I"&amp;ROW($R127)-92,TRUE),"")</f>
        <v>#REF!</v>
      </c>
      <c r="AJ127" t="e" cm="1">
        <f t="array" aca="1" ref="AJ127" ca="1">IF(INDIRECT("'["&amp;Index!$A$1&amp;"]Werte+Ergebnisse 4a + 4b'!J"&amp;ROW($R127)-92,TRUE)&gt;0,INDIRECT("'["&amp;Index!$A$1&amp;"]Werte+Ergebnisse 4a + 4b'!J"&amp;ROW($R127)-92,TRUE),"")</f>
        <v>#REF!</v>
      </c>
      <c r="AK127" t="e" cm="1">
        <f t="array" aca="1" ref="AK127" ca="1">IF(INDIRECT("'["&amp;Index!$A$1&amp;"]Werte+Ergebnisse 4a + 4b'!K"&amp;ROW($R127)-92,TRUE)&gt;0,INDIRECT("'["&amp;Index!$A$1&amp;"]Werte+Ergebnisse 4a + 4b'!K"&amp;ROW($R127)-92,TRUE),"")</f>
        <v>#REF!</v>
      </c>
      <c r="AN127" t="e" cm="1">
        <f t="array" aca="1" ref="AN127" ca="1">IF(INDIRECT("'["&amp;Index!$A$1&amp;"]Werte+Ergebnisse 4a + 4b'!G"&amp;ROW($R127)-92,TRUE)&gt;0,INDIRECT("'["&amp;Index!$A$1&amp;"]Werte+Ergebnisse 4a + 4b'!G"&amp;ROW($R127)-92,TRUE),"")</f>
        <v>#REF!</v>
      </c>
      <c r="AQ127" t="e" cm="1">
        <f t="array" aca="1" ref="AQ127" ca="1">IF(INDIRECT("'["&amp;Index!$A$1&amp;"]Werte+Ergebnisse 4a + 4b'!L"&amp;ROW($R127)-92,TRUE)&gt;0,INDIRECT("'["&amp;Index!$A$1&amp;"]Werte+Ergebnisse 4a + 4b'!L"&amp;ROW($R127)-92,TRUE),"")</f>
        <v>#REF!</v>
      </c>
      <c r="BM127" t="str">
        <f t="shared" ca="1" si="3"/>
        <v/>
      </c>
    </row>
    <row r="128" spans="1:65" x14ac:dyDescent="0.25">
      <c r="A128" t="e" cm="1">
        <f t="array" aca="1" ref="A128" ca="1">INDIRECT("'["&amp;Index!$A$1&amp;"]Übersicht Messungen'!E6",TRUE)</f>
        <v>#REF!</v>
      </c>
      <c r="B128" t="e">
        <f ca="1">IF(Index!$D$3="v1",10014,"")</f>
        <v>#N/A</v>
      </c>
      <c r="C128" t="e">
        <f ca="1">VLOOKUP(Facts!$B128,Aux_Table!$W$1:$X$60,2,FALSE)</f>
        <v>#N/A</v>
      </c>
      <c r="D128" t="e">
        <f>NA()</f>
        <v>#N/A</v>
      </c>
      <c r="E128" t="e" cm="1">
        <f t="array" aca="1" ref="E128" ca="1">INDIRECT("'["&amp;Index!$A$1&amp;"]Übersicht Messungen'!C6",TRUE)</f>
        <v>#REF!</v>
      </c>
      <c r="F128" t="e" cm="1">
        <f t="array" aca="1" ref="F128" ca="1">INDIRECT("'["&amp;Index!$A$1&amp;"]Übersicht Messungen'!B6",TRUE)</f>
        <v>#REF!</v>
      </c>
      <c r="G128" t="e" cm="1">
        <f t="array" aca="1" ref="G128" ca="1">INDIRECT("'["&amp;Index!$A$1&amp;"]Übersicht Messungen'!B6",TRUE)</f>
        <v>#REF!</v>
      </c>
      <c r="H128" t="e">
        <f t="shared" ca="1" si="4"/>
        <v>#REF!</v>
      </c>
      <c r="I128" s="15" t="e" cm="1">
        <f t="array" aca="1" ref="I128" ca="1">INDIRECT("'["&amp;Index!$A$1&amp;"]Übersicht Messungen'!F6",TRUE)-730</f>
        <v>#REF!</v>
      </c>
      <c r="K128" t="str">
        <f>Index!$A$1</f>
        <v>Extem B-1541-6  CA.xlsx</v>
      </c>
      <c r="N128" t="e" cm="1">
        <f t="array" aca="1" ref="N128" ca="1">INDIRECT("'["&amp;Index!$A$1&amp;"]Werte+Ergebnisse 4a + 4b'!M33",TRUE)</f>
        <v>#REF!</v>
      </c>
      <c r="O128" t="e" cm="1">
        <f t="array" aca="1" ref="O128" ca="1">INDIRECT("'["&amp;Index!$A$1&amp;"]Werte+Ergebnisse 4a + 4b'!M2",TRUE)</f>
        <v>#REF!</v>
      </c>
      <c r="R128">
        <v>3</v>
      </c>
      <c r="X128" t="e" cm="1">
        <f t="array" aca="1" ref="X128" ca="1">INDIRECT("'["&amp;Index!$A$1&amp;"]Werte+Ergebnisse 4a + 4b'!b2",TRUE)</f>
        <v>#REF!</v>
      </c>
      <c r="Z128" t="s">
        <v>86</v>
      </c>
      <c r="AG128" t="e" cm="1">
        <f t="array" aca="1" ref="AG128" ca="1">IF(INDIRECT("'["&amp;Index!$A$1&amp;"]Werte+Ergebnisse 4a + 4b'!F"&amp;ROW($R128)-92,TRUE)&gt;0,INDIRECT("'["&amp;Index!$A$1&amp;"]Werte+Ergebnisse 4a + 4b'!F"&amp;ROW($R128)-92,TRUE),"")</f>
        <v>#REF!</v>
      </c>
      <c r="AH128" t="e" cm="1">
        <f t="array" aca="1" ref="AH128" ca="1">IF(INDIRECT("'["&amp;Index!$A$1&amp;"]Werte+Ergebnisse 4a + 4b'!H"&amp;ROW($R128)-92,TRUE)&gt;0,INDIRECT("'["&amp;Index!$A$1&amp;"]Werte+Ergebnisse 4a + 4b'!H"&amp;ROW($R128)-92,TRUE),"")</f>
        <v>#REF!</v>
      </c>
      <c r="AI128" t="e" cm="1">
        <f t="array" aca="1" ref="AI128" ca="1">IF(INDIRECT("'["&amp;Index!$A$1&amp;"]Werte+Ergebnisse 4a + 4b'!I"&amp;ROW($R128)-92,TRUE)&gt;0,INDIRECT("'["&amp;Index!$A$1&amp;"]Werte+Ergebnisse 4a + 4b'!I"&amp;ROW($R128)-92,TRUE),"")</f>
        <v>#REF!</v>
      </c>
      <c r="AJ128" t="e" cm="1">
        <f t="array" aca="1" ref="AJ128" ca="1">IF(INDIRECT("'["&amp;Index!$A$1&amp;"]Werte+Ergebnisse 4a + 4b'!J"&amp;ROW($R128)-92,TRUE)&gt;0,INDIRECT("'["&amp;Index!$A$1&amp;"]Werte+Ergebnisse 4a + 4b'!J"&amp;ROW($R128)-92,TRUE),"")</f>
        <v>#REF!</v>
      </c>
      <c r="AK128" t="e" cm="1">
        <f t="array" aca="1" ref="AK128" ca="1">IF(INDIRECT("'["&amp;Index!$A$1&amp;"]Werte+Ergebnisse 4a + 4b'!K"&amp;ROW($R128)-92,TRUE)&gt;0,INDIRECT("'["&amp;Index!$A$1&amp;"]Werte+Ergebnisse 4a + 4b'!K"&amp;ROW($R128)-92,TRUE),"")</f>
        <v>#REF!</v>
      </c>
      <c r="AN128" t="e" cm="1">
        <f t="array" aca="1" ref="AN128" ca="1">IF(INDIRECT("'["&amp;Index!$A$1&amp;"]Werte+Ergebnisse 4a + 4b'!G"&amp;ROW($R128)-92,TRUE)&gt;0,INDIRECT("'["&amp;Index!$A$1&amp;"]Werte+Ergebnisse 4a + 4b'!G"&amp;ROW($R128)-92,TRUE),"")</f>
        <v>#REF!</v>
      </c>
      <c r="AQ128" t="e" cm="1">
        <f t="array" aca="1" ref="AQ128" ca="1">IF(INDIRECT("'["&amp;Index!$A$1&amp;"]Werte+Ergebnisse 4a + 4b'!L"&amp;ROW($R128)-92,TRUE)&gt;0,INDIRECT("'["&amp;Index!$A$1&amp;"]Werte+Ergebnisse 4a + 4b'!L"&amp;ROW($R128)-92,TRUE),"")</f>
        <v>#REF!</v>
      </c>
      <c r="BM128" t="str">
        <f t="shared" ca="1" si="3"/>
        <v/>
      </c>
    </row>
    <row r="129" spans="1:65" x14ac:dyDescent="0.25">
      <c r="A129" t="e" cm="1">
        <f t="array" aca="1" ref="A129" ca="1">INDIRECT("'["&amp;Index!$A$1&amp;"]Übersicht Messungen'!E6",TRUE)</f>
        <v>#REF!</v>
      </c>
      <c r="B129" t="e">
        <f ca="1">IF(Index!$D$3="v1",10014,"")</f>
        <v>#N/A</v>
      </c>
      <c r="C129" t="e">
        <f ca="1">VLOOKUP(Facts!$B129,Aux_Table!$W$1:$X$60,2,FALSE)</f>
        <v>#N/A</v>
      </c>
      <c r="D129" t="e">
        <f>NA()</f>
        <v>#N/A</v>
      </c>
      <c r="E129" t="e" cm="1">
        <f t="array" aca="1" ref="E129" ca="1">INDIRECT("'["&amp;Index!$A$1&amp;"]Übersicht Messungen'!C6",TRUE)</f>
        <v>#REF!</v>
      </c>
      <c r="F129" t="e" cm="1">
        <f t="array" aca="1" ref="F129" ca="1">INDIRECT("'["&amp;Index!$A$1&amp;"]Übersicht Messungen'!B6",TRUE)</f>
        <v>#REF!</v>
      </c>
      <c r="G129" t="e" cm="1">
        <f t="array" aca="1" ref="G129" ca="1">INDIRECT("'["&amp;Index!$A$1&amp;"]Übersicht Messungen'!B6",TRUE)</f>
        <v>#REF!</v>
      </c>
      <c r="H129" t="e">
        <f t="shared" ca="1" si="4"/>
        <v>#REF!</v>
      </c>
      <c r="I129" s="15" t="e" cm="1">
        <f t="array" aca="1" ref="I129" ca="1">INDIRECT("'["&amp;Index!$A$1&amp;"]Übersicht Messungen'!F6",TRUE)-730</f>
        <v>#REF!</v>
      </c>
      <c r="K129" t="str">
        <f>Index!$A$1</f>
        <v>Extem B-1541-6  CA.xlsx</v>
      </c>
      <c r="N129" t="e" cm="1">
        <f t="array" aca="1" ref="N129" ca="1">INDIRECT("'["&amp;Index!$A$1&amp;"]Werte+Ergebnisse 4a + 4b'!M33",TRUE)</f>
        <v>#REF!</v>
      </c>
      <c r="O129" t="e" cm="1">
        <f t="array" aca="1" ref="O129" ca="1">INDIRECT("'["&amp;Index!$A$1&amp;"]Werte+Ergebnisse 4a + 4b'!M2",TRUE)</f>
        <v>#REF!</v>
      </c>
      <c r="R129">
        <v>4</v>
      </c>
      <c r="X129" t="e" cm="1">
        <f t="array" aca="1" ref="X129" ca="1">INDIRECT("'["&amp;Index!$A$1&amp;"]Werte+Ergebnisse 4a + 4b'!b3",TRUE)</f>
        <v>#REF!</v>
      </c>
      <c r="Z129" t="s">
        <v>86</v>
      </c>
      <c r="AG129" t="e" cm="1">
        <f t="array" aca="1" ref="AG129" ca="1">IF(INDIRECT("'["&amp;Index!$A$1&amp;"]Werte+Ergebnisse 4a + 4b'!F"&amp;ROW($R129)-92,TRUE)&gt;0,INDIRECT("'["&amp;Index!$A$1&amp;"]Werte+Ergebnisse 4a + 4b'!F"&amp;ROW($R129)-92,TRUE),"")</f>
        <v>#REF!</v>
      </c>
      <c r="AH129" t="e" cm="1">
        <f t="array" aca="1" ref="AH129" ca="1">IF(INDIRECT("'["&amp;Index!$A$1&amp;"]Werte+Ergebnisse 4a + 4b'!H"&amp;ROW($R129)-92,TRUE)&gt;0,INDIRECT("'["&amp;Index!$A$1&amp;"]Werte+Ergebnisse 4a + 4b'!H"&amp;ROW($R129)-92,TRUE),"")</f>
        <v>#REF!</v>
      </c>
      <c r="AI129" t="e" cm="1">
        <f t="array" aca="1" ref="AI129" ca="1">IF(INDIRECT("'["&amp;Index!$A$1&amp;"]Werte+Ergebnisse 4a + 4b'!I"&amp;ROW($R129)-92,TRUE)&gt;0,INDIRECT("'["&amp;Index!$A$1&amp;"]Werte+Ergebnisse 4a + 4b'!I"&amp;ROW($R129)-92,TRUE),"")</f>
        <v>#REF!</v>
      </c>
      <c r="AJ129" t="e" cm="1">
        <f t="array" aca="1" ref="AJ129" ca="1">IF(INDIRECT("'["&amp;Index!$A$1&amp;"]Werte+Ergebnisse 4a + 4b'!J"&amp;ROW($R129)-92,TRUE)&gt;0,INDIRECT("'["&amp;Index!$A$1&amp;"]Werte+Ergebnisse 4a + 4b'!J"&amp;ROW($R129)-92,TRUE),"")</f>
        <v>#REF!</v>
      </c>
      <c r="AK129" t="e" cm="1">
        <f t="array" aca="1" ref="AK129" ca="1">IF(INDIRECT("'["&amp;Index!$A$1&amp;"]Werte+Ergebnisse 4a + 4b'!K"&amp;ROW($R129)-92,TRUE)&gt;0,INDIRECT("'["&amp;Index!$A$1&amp;"]Werte+Ergebnisse 4a + 4b'!K"&amp;ROW($R129)-92,TRUE),"")</f>
        <v>#REF!</v>
      </c>
      <c r="AN129" t="e" cm="1">
        <f t="array" aca="1" ref="AN129" ca="1">IF(INDIRECT("'["&amp;Index!$A$1&amp;"]Werte+Ergebnisse 4a + 4b'!G"&amp;ROW($R129)-92,TRUE)&gt;0,INDIRECT("'["&amp;Index!$A$1&amp;"]Werte+Ergebnisse 4a + 4b'!G"&amp;ROW($R129)-92,TRUE),"")</f>
        <v>#REF!</v>
      </c>
      <c r="AQ129" t="e" cm="1">
        <f t="array" aca="1" ref="AQ129" ca="1">IF(INDIRECT("'["&amp;Index!$A$1&amp;"]Werte+Ergebnisse 4a + 4b'!L"&amp;ROW($R129)-92,TRUE)&gt;0,INDIRECT("'["&amp;Index!$A$1&amp;"]Werte+Ergebnisse 4a + 4b'!L"&amp;ROW($R129)-92,TRUE),"")</f>
        <v>#REF!</v>
      </c>
      <c r="BM129" t="str">
        <f t="shared" ca="1" si="3"/>
        <v/>
      </c>
    </row>
    <row r="130" spans="1:65" x14ac:dyDescent="0.25">
      <c r="A130" t="e" cm="1">
        <f t="array" aca="1" ref="A130" ca="1">INDIRECT("'["&amp;Index!$A$1&amp;"]Übersicht Messungen'!E6",TRUE)</f>
        <v>#REF!</v>
      </c>
      <c r="B130" t="e">
        <f ca="1">IF(Index!$D$3="v1",10014,"")</f>
        <v>#N/A</v>
      </c>
      <c r="C130" t="e">
        <f ca="1">VLOOKUP(Facts!$B130,Aux_Table!$W$1:$X$60,2,FALSE)</f>
        <v>#N/A</v>
      </c>
      <c r="D130" t="e">
        <f>NA()</f>
        <v>#N/A</v>
      </c>
      <c r="E130" t="e" cm="1">
        <f t="array" aca="1" ref="E130" ca="1">INDIRECT("'["&amp;Index!$A$1&amp;"]Übersicht Messungen'!C6",TRUE)</f>
        <v>#REF!</v>
      </c>
      <c r="F130" t="e" cm="1">
        <f t="array" aca="1" ref="F130" ca="1">INDIRECT("'["&amp;Index!$A$1&amp;"]Übersicht Messungen'!B6",TRUE)</f>
        <v>#REF!</v>
      </c>
      <c r="G130" t="e" cm="1">
        <f t="array" aca="1" ref="G130" ca="1">INDIRECT("'["&amp;Index!$A$1&amp;"]Übersicht Messungen'!B6",TRUE)</f>
        <v>#REF!</v>
      </c>
      <c r="H130" t="e">
        <f t="shared" ref="H130:H137" ca="1" si="6">X130=A130</f>
        <v>#REF!</v>
      </c>
      <c r="I130" s="15" t="e" cm="1">
        <f t="array" aca="1" ref="I130" ca="1">INDIRECT("'["&amp;Index!$A$1&amp;"]Übersicht Messungen'!F6",TRUE)-730</f>
        <v>#REF!</v>
      </c>
      <c r="K130" t="str">
        <f>Index!$A$1</f>
        <v>Extem B-1541-6  CA.xlsx</v>
      </c>
      <c r="N130" t="e" cm="1">
        <f t="array" aca="1" ref="N130" ca="1">INDIRECT("'["&amp;Index!$A$1&amp;"]Werte+Ergebnisse 4a + 4b'!M33",TRUE)</f>
        <v>#REF!</v>
      </c>
      <c r="O130" t="e" cm="1">
        <f t="array" aca="1" ref="O130" ca="1">INDIRECT("'["&amp;Index!$A$1&amp;"]Werte+Ergebnisse 4a + 4b'!M2",TRUE)</f>
        <v>#REF!</v>
      </c>
      <c r="R130">
        <v>5</v>
      </c>
      <c r="X130" t="e" cm="1">
        <f t="array" aca="1" ref="X130" ca="1">INDIRECT("'["&amp;Index!$A$1&amp;"]Werte+Ergebnisse 4a + 4b'!b3",TRUE)</f>
        <v>#REF!</v>
      </c>
      <c r="Z130" t="s">
        <v>86</v>
      </c>
      <c r="AG130" t="e" cm="1">
        <f t="array" aca="1" ref="AG130" ca="1">IF(INDIRECT("'["&amp;Index!$A$1&amp;"]Werte+Ergebnisse 4a + 4b'!F"&amp;ROW($R130)-92,TRUE)&gt;0,INDIRECT("'["&amp;Index!$A$1&amp;"]Werte+Ergebnisse 4a + 4b'!F"&amp;ROW($R130)-92,TRUE),"")</f>
        <v>#REF!</v>
      </c>
      <c r="AH130" t="e" cm="1">
        <f t="array" aca="1" ref="AH130" ca="1">IF(INDIRECT("'["&amp;Index!$A$1&amp;"]Werte+Ergebnisse 4a + 4b'!H"&amp;ROW($R130)-92,TRUE)&gt;0,INDIRECT("'["&amp;Index!$A$1&amp;"]Werte+Ergebnisse 4a + 4b'!H"&amp;ROW($R130)-92,TRUE),"")</f>
        <v>#REF!</v>
      </c>
      <c r="AI130" t="e" cm="1">
        <f t="array" aca="1" ref="AI130" ca="1">IF(INDIRECT("'["&amp;Index!$A$1&amp;"]Werte+Ergebnisse 4a + 4b'!I"&amp;ROW($R130)-92,TRUE)&gt;0,INDIRECT("'["&amp;Index!$A$1&amp;"]Werte+Ergebnisse 4a + 4b'!I"&amp;ROW($R130)-92,TRUE),"")</f>
        <v>#REF!</v>
      </c>
      <c r="AJ130" t="e" cm="1">
        <f t="array" aca="1" ref="AJ130" ca="1">IF(INDIRECT("'["&amp;Index!$A$1&amp;"]Werte+Ergebnisse 4a + 4b'!J"&amp;ROW($R130)-92,TRUE)&gt;0,INDIRECT("'["&amp;Index!$A$1&amp;"]Werte+Ergebnisse 4a + 4b'!J"&amp;ROW($R130)-92,TRUE),"")</f>
        <v>#REF!</v>
      </c>
      <c r="AK130" t="e" cm="1">
        <f t="array" aca="1" ref="AK130" ca="1">IF(INDIRECT("'["&amp;Index!$A$1&amp;"]Werte+Ergebnisse 4a + 4b'!K"&amp;ROW($R130)-92,TRUE)&gt;0,INDIRECT("'["&amp;Index!$A$1&amp;"]Werte+Ergebnisse 4a + 4b'!K"&amp;ROW($R130)-92,TRUE),"")</f>
        <v>#REF!</v>
      </c>
      <c r="AN130" t="e" cm="1">
        <f t="array" aca="1" ref="AN130" ca="1">IF(INDIRECT("'["&amp;Index!$A$1&amp;"]Werte+Ergebnisse 4a + 4b'!G"&amp;ROW($R130)-92,TRUE)&gt;0,INDIRECT("'["&amp;Index!$A$1&amp;"]Werte+Ergebnisse 4a + 4b'!G"&amp;ROW($R130)-92,TRUE),"")</f>
        <v>#REF!</v>
      </c>
      <c r="AQ130" t="e" cm="1">
        <f t="array" aca="1" ref="AQ130" ca="1">IF(INDIRECT("'["&amp;Index!$A$1&amp;"]Werte+Ergebnisse 4a + 4b'!L"&amp;ROW($R130)-92,TRUE)&gt;0,INDIRECT("'["&amp;Index!$A$1&amp;"]Werte+Ergebnisse 4a + 4b'!L"&amp;ROW($R130)-92,TRUE),"")</f>
        <v>#REF!</v>
      </c>
      <c r="BM130" t="str">
        <f t="shared" ca="1" si="3"/>
        <v/>
      </c>
    </row>
    <row r="131" spans="1:65" x14ac:dyDescent="0.25">
      <c r="A131" t="e" cm="1">
        <f t="array" aca="1" ref="A131" ca="1">INDIRECT("'["&amp;Index!$A$1&amp;"]Übersicht Messungen'!E6",TRUE)</f>
        <v>#REF!</v>
      </c>
      <c r="B131" t="e">
        <f ca="1">IF(Index!$D$3="v1",10014,"")</f>
        <v>#N/A</v>
      </c>
      <c r="C131" t="e">
        <f ca="1">VLOOKUP(Facts!$B131,Aux_Table!$W$1:$X$60,2,FALSE)</f>
        <v>#N/A</v>
      </c>
      <c r="D131" t="e">
        <f>NA()</f>
        <v>#N/A</v>
      </c>
      <c r="E131" t="e" cm="1">
        <f t="array" aca="1" ref="E131" ca="1">INDIRECT("'["&amp;Index!$A$1&amp;"]Übersicht Messungen'!C6",TRUE)</f>
        <v>#REF!</v>
      </c>
      <c r="F131" t="e" cm="1">
        <f t="array" aca="1" ref="F131" ca="1">INDIRECT("'["&amp;Index!$A$1&amp;"]Übersicht Messungen'!B6",TRUE)</f>
        <v>#REF!</v>
      </c>
      <c r="G131" t="e" cm="1">
        <f t="array" aca="1" ref="G131" ca="1">INDIRECT("'["&amp;Index!$A$1&amp;"]Übersicht Messungen'!B6",TRUE)</f>
        <v>#REF!</v>
      </c>
      <c r="H131" t="e">
        <f t="shared" ca="1" si="6"/>
        <v>#REF!</v>
      </c>
      <c r="I131" s="15" t="e" cm="1">
        <f t="array" aca="1" ref="I131" ca="1">INDIRECT("'["&amp;Index!$A$1&amp;"]Übersicht Messungen'!F6",TRUE)-730</f>
        <v>#REF!</v>
      </c>
      <c r="K131" t="str">
        <f>Index!$A$1</f>
        <v>Extem B-1541-6  CA.xlsx</v>
      </c>
      <c r="N131" t="e" cm="1">
        <f t="array" aca="1" ref="N131" ca="1">INDIRECT("'["&amp;Index!$A$1&amp;"]Werte+Ergebnisse 4a + 4b'!M33",TRUE)</f>
        <v>#REF!</v>
      </c>
      <c r="O131" t="e" cm="1">
        <f t="array" aca="1" ref="O131" ca="1">INDIRECT("'["&amp;Index!$A$1&amp;"]Werte+Ergebnisse 4a + 4b'!M2",TRUE)</f>
        <v>#REF!</v>
      </c>
      <c r="R131">
        <v>6</v>
      </c>
      <c r="X131" t="e" cm="1">
        <f t="array" aca="1" ref="X131" ca="1">INDIRECT("'["&amp;Index!$A$1&amp;"]Werte+Ergebnisse 4a + 4b'!b3",TRUE)</f>
        <v>#REF!</v>
      </c>
      <c r="Z131" t="s">
        <v>86</v>
      </c>
      <c r="AG131" t="e" cm="1">
        <f t="array" aca="1" ref="AG131" ca="1">IF(INDIRECT("'["&amp;Index!$A$1&amp;"]Werte+Ergebnisse 4a + 4b'!F"&amp;ROW($R131)-92,TRUE)&gt;0,INDIRECT("'["&amp;Index!$A$1&amp;"]Werte+Ergebnisse 4a + 4b'!F"&amp;ROW($R131)-92,TRUE),"")</f>
        <v>#REF!</v>
      </c>
      <c r="AH131" t="e" cm="1">
        <f t="array" aca="1" ref="AH131" ca="1">IF(INDIRECT("'["&amp;Index!$A$1&amp;"]Werte+Ergebnisse 4a + 4b'!H"&amp;ROW($R131)-92,TRUE)&gt;0,INDIRECT("'["&amp;Index!$A$1&amp;"]Werte+Ergebnisse 4a + 4b'!H"&amp;ROW($R131)-92,TRUE),"")</f>
        <v>#REF!</v>
      </c>
      <c r="AI131" t="e" cm="1">
        <f t="array" aca="1" ref="AI131" ca="1">IF(INDIRECT("'["&amp;Index!$A$1&amp;"]Werte+Ergebnisse 4a + 4b'!I"&amp;ROW($R131)-92,TRUE)&gt;0,INDIRECT("'["&amp;Index!$A$1&amp;"]Werte+Ergebnisse 4a + 4b'!I"&amp;ROW($R131)-92,TRUE),"")</f>
        <v>#REF!</v>
      </c>
      <c r="AJ131" t="e" cm="1">
        <f t="array" aca="1" ref="AJ131" ca="1">IF(INDIRECT("'["&amp;Index!$A$1&amp;"]Werte+Ergebnisse 4a + 4b'!J"&amp;ROW($R131)-92,TRUE)&gt;0,INDIRECT("'["&amp;Index!$A$1&amp;"]Werte+Ergebnisse 4a + 4b'!J"&amp;ROW($R131)-92,TRUE),"")</f>
        <v>#REF!</v>
      </c>
      <c r="AK131" t="e" cm="1">
        <f t="array" aca="1" ref="AK131" ca="1">IF(INDIRECT("'["&amp;Index!$A$1&amp;"]Werte+Ergebnisse 4a + 4b'!K"&amp;ROW($R131)-92,TRUE)&gt;0,INDIRECT("'["&amp;Index!$A$1&amp;"]Werte+Ergebnisse 4a + 4b'!K"&amp;ROW($R131)-92,TRUE),"")</f>
        <v>#REF!</v>
      </c>
      <c r="AN131" t="e" cm="1">
        <f t="array" aca="1" ref="AN131" ca="1">IF(INDIRECT("'["&amp;Index!$A$1&amp;"]Werte+Ergebnisse 4a + 4b'!G"&amp;ROW($R131)-92,TRUE)&gt;0,INDIRECT("'["&amp;Index!$A$1&amp;"]Werte+Ergebnisse 4a + 4b'!G"&amp;ROW($R131)-92,TRUE),"")</f>
        <v>#REF!</v>
      </c>
      <c r="AQ131" t="e" cm="1">
        <f t="array" aca="1" ref="AQ131" ca="1">IF(INDIRECT("'["&amp;Index!$A$1&amp;"]Werte+Ergebnisse 4a + 4b'!L"&amp;ROW($R131)-92,TRUE)&gt;0,INDIRECT("'["&amp;Index!$A$1&amp;"]Werte+Ergebnisse 4a + 4b'!L"&amp;ROW($R131)-92,TRUE),"")</f>
        <v>#REF!</v>
      </c>
      <c r="BM131" t="str">
        <f t="shared" ref="BM131:BM194" ca="1" si="7">IFERROR(IF(OR(ISERROR(B131),NOT(ISNUMBER(AG131)),AG131=0),"",B131&amp;"/"&amp;X131&amp;"/"&amp;N131&amp;"/"&amp;O131&amp;"/"&amp;R131),"")</f>
        <v/>
      </c>
    </row>
    <row r="132" spans="1:65" x14ac:dyDescent="0.25">
      <c r="A132" t="e" cm="1">
        <f t="array" aca="1" ref="A132" ca="1">INDIRECT("'["&amp;Index!$A$1&amp;"]Übersicht Messungen'!E6",TRUE)</f>
        <v>#REF!</v>
      </c>
      <c r="B132" t="e">
        <f ca="1">IF(Index!$D$3="v1",10014,"")</f>
        <v>#N/A</v>
      </c>
      <c r="C132" t="e">
        <f ca="1">VLOOKUP(Facts!$B132,Aux_Table!$W$1:$X$60,2,FALSE)</f>
        <v>#N/A</v>
      </c>
      <c r="D132" t="e">
        <f>NA()</f>
        <v>#N/A</v>
      </c>
      <c r="E132" t="e" cm="1">
        <f t="array" aca="1" ref="E132" ca="1">INDIRECT("'["&amp;Index!$A$1&amp;"]Übersicht Messungen'!C6",TRUE)</f>
        <v>#REF!</v>
      </c>
      <c r="F132" t="e" cm="1">
        <f t="array" aca="1" ref="F132" ca="1">INDIRECT("'["&amp;Index!$A$1&amp;"]Übersicht Messungen'!B6",TRUE)</f>
        <v>#REF!</v>
      </c>
      <c r="G132" t="e" cm="1">
        <f t="array" aca="1" ref="G132" ca="1">INDIRECT("'["&amp;Index!$A$1&amp;"]Übersicht Messungen'!B6",TRUE)</f>
        <v>#REF!</v>
      </c>
      <c r="H132" t="e">
        <f t="shared" ca="1" si="6"/>
        <v>#REF!</v>
      </c>
      <c r="I132" s="15" t="e" cm="1">
        <f t="array" aca="1" ref="I132" ca="1">INDIRECT("'["&amp;Index!$A$1&amp;"]Übersicht Messungen'!F6",TRUE)-730</f>
        <v>#REF!</v>
      </c>
      <c r="K132" t="str">
        <f>Index!$A$1</f>
        <v>Extem B-1541-6  CA.xlsx</v>
      </c>
      <c r="N132" t="e" cm="1">
        <f t="array" aca="1" ref="N132" ca="1">INDIRECT("'["&amp;Index!$A$1&amp;"]Werte+Ergebnisse 4a + 4b'!M33",TRUE)</f>
        <v>#REF!</v>
      </c>
      <c r="O132" t="e" cm="1">
        <f t="array" aca="1" ref="O132" ca="1">INDIRECT("'["&amp;Index!$A$1&amp;"]Werte+Ergebnisse 4a + 4b'!M2",TRUE)</f>
        <v>#REF!</v>
      </c>
      <c r="R132">
        <v>7</v>
      </c>
      <c r="X132" t="e" cm="1">
        <f t="array" aca="1" ref="X132" ca="1">INDIRECT("'["&amp;Index!$A$1&amp;"]Werte+Ergebnisse 4a + 4b'!b3",TRUE)</f>
        <v>#REF!</v>
      </c>
      <c r="Z132" t="s">
        <v>86</v>
      </c>
      <c r="AG132" t="e" cm="1">
        <f t="array" aca="1" ref="AG132" ca="1">IF(INDIRECT("'["&amp;Index!$A$1&amp;"]Werte+Ergebnisse 4a + 4b'!F"&amp;ROW($R132)-92,TRUE)&gt;0,INDIRECT("'["&amp;Index!$A$1&amp;"]Werte+Ergebnisse 4a + 4b'!F"&amp;ROW($R132)-92,TRUE),"")</f>
        <v>#REF!</v>
      </c>
      <c r="AH132" t="e" cm="1">
        <f t="array" aca="1" ref="AH132" ca="1">IF(INDIRECT("'["&amp;Index!$A$1&amp;"]Werte+Ergebnisse 4a + 4b'!H"&amp;ROW($R132)-92,TRUE)&gt;0,INDIRECT("'["&amp;Index!$A$1&amp;"]Werte+Ergebnisse 4a + 4b'!H"&amp;ROW($R132)-92,TRUE),"")</f>
        <v>#REF!</v>
      </c>
      <c r="AI132" t="e" cm="1">
        <f t="array" aca="1" ref="AI132" ca="1">IF(INDIRECT("'["&amp;Index!$A$1&amp;"]Werte+Ergebnisse 4a + 4b'!I"&amp;ROW($R132)-92,TRUE)&gt;0,INDIRECT("'["&amp;Index!$A$1&amp;"]Werte+Ergebnisse 4a + 4b'!I"&amp;ROW($R132)-92,TRUE),"")</f>
        <v>#REF!</v>
      </c>
      <c r="AJ132" t="e" cm="1">
        <f t="array" aca="1" ref="AJ132" ca="1">IF(INDIRECT("'["&amp;Index!$A$1&amp;"]Werte+Ergebnisse 4a + 4b'!J"&amp;ROW($R132)-92,TRUE)&gt;0,INDIRECT("'["&amp;Index!$A$1&amp;"]Werte+Ergebnisse 4a + 4b'!J"&amp;ROW($R132)-92,TRUE),"")</f>
        <v>#REF!</v>
      </c>
      <c r="AK132" t="e" cm="1">
        <f t="array" aca="1" ref="AK132" ca="1">IF(INDIRECT("'["&amp;Index!$A$1&amp;"]Werte+Ergebnisse 4a + 4b'!K"&amp;ROW($R132)-92,TRUE)&gt;0,INDIRECT("'["&amp;Index!$A$1&amp;"]Werte+Ergebnisse 4a + 4b'!K"&amp;ROW($R132)-92,TRUE),"")</f>
        <v>#REF!</v>
      </c>
      <c r="AN132" t="e" cm="1">
        <f t="array" aca="1" ref="AN132" ca="1">IF(INDIRECT("'["&amp;Index!$A$1&amp;"]Werte+Ergebnisse 4a + 4b'!G"&amp;ROW($R132)-92,TRUE)&gt;0,INDIRECT("'["&amp;Index!$A$1&amp;"]Werte+Ergebnisse 4a + 4b'!G"&amp;ROW($R132)-92,TRUE),"")</f>
        <v>#REF!</v>
      </c>
      <c r="AQ132" t="e" cm="1">
        <f t="array" aca="1" ref="AQ132" ca="1">IF(INDIRECT("'["&amp;Index!$A$1&amp;"]Werte+Ergebnisse 4a + 4b'!L"&amp;ROW($R132)-92,TRUE)&gt;0,INDIRECT("'["&amp;Index!$A$1&amp;"]Werte+Ergebnisse 4a + 4b'!L"&amp;ROW($R132)-92,TRUE),"")</f>
        <v>#REF!</v>
      </c>
      <c r="BM132" t="str">
        <f t="shared" ca="1" si="7"/>
        <v/>
      </c>
    </row>
    <row r="133" spans="1:65" x14ac:dyDescent="0.25">
      <c r="A133" t="e" cm="1">
        <f t="array" aca="1" ref="A133" ca="1">INDIRECT("'["&amp;Index!$A$1&amp;"]Übersicht Messungen'!E6",TRUE)</f>
        <v>#REF!</v>
      </c>
      <c r="B133" t="e">
        <f ca="1">IF(Index!$D$3="v1",10014,"")</f>
        <v>#N/A</v>
      </c>
      <c r="C133" t="e">
        <f ca="1">VLOOKUP(Facts!$B133,Aux_Table!$W$1:$X$60,2,FALSE)</f>
        <v>#N/A</v>
      </c>
      <c r="D133" t="e">
        <f>NA()</f>
        <v>#N/A</v>
      </c>
      <c r="E133" t="e" cm="1">
        <f t="array" aca="1" ref="E133" ca="1">INDIRECT("'["&amp;Index!$A$1&amp;"]Übersicht Messungen'!C6",TRUE)</f>
        <v>#REF!</v>
      </c>
      <c r="F133" t="e" cm="1">
        <f t="array" aca="1" ref="F133" ca="1">INDIRECT("'["&amp;Index!$A$1&amp;"]Übersicht Messungen'!B6",TRUE)</f>
        <v>#REF!</v>
      </c>
      <c r="G133" t="e" cm="1">
        <f t="array" aca="1" ref="G133" ca="1">INDIRECT("'["&amp;Index!$A$1&amp;"]Übersicht Messungen'!B6",TRUE)</f>
        <v>#REF!</v>
      </c>
      <c r="H133" t="e">
        <f t="shared" ca="1" si="6"/>
        <v>#REF!</v>
      </c>
      <c r="I133" s="15" t="e" cm="1">
        <f t="array" aca="1" ref="I133" ca="1">INDIRECT("'["&amp;Index!$A$1&amp;"]Übersicht Messungen'!F6",TRUE)-730</f>
        <v>#REF!</v>
      </c>
      <c r="K133" t="str">
        <f>Index!$A$1</f>
        <v>Extem B-1541-6  CA.xlsx</v>
      </c>
      <c r="N133" t="e" cm="1">
        <f t="array" aca="1" ref="N133" ca="1">INDIRECT("'["&amp;Index!$A$1&amp;"]Werte+Ergebnisse 4a + 4b'!M33",TRUE)</f>
        <v>#REF!</v>
      </c>
      <c r="O133" t="e" cm="1">
        <f t="array" aca="1" ref="O133" ca="1">INDIRECT("'["&amp;Index!$A$1&amp;"]Werte+Ergebnisse 4a + 4b'!M2",TRUE)</f>
        <v>#REF!</v>
      </c>
      <c r="R133">
        <v>8</v>
      </c>
      <c r="X133" t="e" cm="1">
        <f t="array" aca="1" ref="X133" ca="1">INDIRECT("'["&amp;Index!$A$1&amp;"]Werte+Ergebnisse 4a + 4b'!b3",TRUE)</f>
        <v>#REF!</v>
      </c>
      <c r="Z133" t="s">
        <v>86</v>
      </c>
      <c r="AG133" t="e" cm="1">
        <f t="array" aca="1" ref="AG133" ca="1">IF(INDIRECT("'["&amp;Index!$A$1&amp;"]Werte+Ergebnisse 4a + 4b'!F"&amp;ROW($R133)-92,TRUE)&gt;0,INDIRECT("'["&amp;Index!$A$1&amp;"]Werte+Ergebnisse 4a + 4b'!F"&amp;ROW($R133)-92,TRUE),"")</f>
        <v>#REF!</v>
      </c>
      <c r="AH133" t="e" cm="1">
        <f t="array" aca="1" ref="AH133" ca="1">IF(INDIRECT("'["&amp;Index!$A$1&amp;"]Werte+Ergebnisse 4a + 4b'!H"&amp;ROW($R133)-92,TRUE)&gt;0,INDIRECT("'["&amp;Index!$A$1&amp;"]Werte+Ergebnisse 4a + 4b'!H"&amp;ROW($R133)-92,TRUE),"")</f>
        <v>#REF!</v>
      </c>
      <c r="AI133" t="e" cm="1">
        <f t="array" aca="1" ref="AI133" ca="1">IF(INDIRECT("'["&amp;Index!$A$1&amp;"]Werte+Ergebnisse 4a + 4b'!I"&amp;ROW($R133)-92,TRUE)&gt;0,INDIRECT("'["&amp;Index!$A$1&amp;"]Werte+Ergebnisse 4a + 4b'!I"&amp;ROW($R133)-92,TRUE),"")</f>
        <v>#REF!</v>
      </c>
      <c r="AJ133" t="e" cm="1">
        <f t="array" aca="1" ref="AJ133" ca="1">IF(INDIRECT("'["&amp;Index!$A$1&amp;"]Werte+Ergebnisse 4a + 4b'!J"&amp;ROW($R133)-92,TRUE)&gt;0,INDIRECT("'["&amp;Index!$A$1&amp;"]Werte+Ergebnisse 4a + 4b'!J"&amp;ROW($R133)-92,TRUE),"")</f>
        <v>#REF!</v>
      </c>
      <c r="AK133" t="e" cm="1">
        <f t="array" aca="1" ref="AK133" ca="1">IF(INDIRECT("'["&amp;Index!$A$1&amp;"]Werte+Ergebnisse 4a + 4b'!K"&amp;ROW($R133)-92,TRUE)&gt;0,INDIRECT("'["&amp;Index!$A$1&amp;"]Werte+Ergebnisse 4a + 4b'!K"&amp;ROW($R133)-92,TRUE),"")</f>
        <v>#REF!</v>
      </c>
      <c r="AN133" t="e" cm="1">
        <f t="array" aca="1" ref="AN133" ca="1">IF(INDIRECT("'["&amp;Index!$A$1&amp;"]Werte+Ergebnisse 4a + 4b'!G"&amp;ROW($R133)-92,TRUE)&gt;0,INDIRECT("'["&amp;Index!$A$1&amp;"]Werte+Ergebnisse 4a + 4b'!G"&amp;ROW($R133)-92,TRUE),"")</f>
        <v>#REF!</v>
      </c>
      <c r="AQ133" t="e" cm="1">
        <f t="array" aca="1" ref="AQ133" ca="1">IF(INDIRECT("'["&amp;Index!$A$1&amp;"]Werte+Ergebnisse 4a + 4b'!L"&amp;ROW($R133)-92,TRUE)&gt;0,INDIRECT("'["&amp;Index!$A$1&amp;"]Werte+Ergebnisse 4a + 4b'!L"&amp;ROW($R133)-92,TRUE),"")</f>
        <v>#REF!</v>
      </c>
      <c r="BM133" t="str">
        <f t="shared" ca="1" si="7"/>
        <v/>
      </c>
    </row>
    <row r="134" spans="1:65" x14ac:dyDescent="0.25">
      <c r="A134" t="e" cm="1">
        <f t="array" aca="1" ref="A134" ca="1">INDIRECT("'["&amp;Index!$A$1&amp;"]Übersicht Messungen'!E6",TRUE)</f>
        <v>#REF!</v>
      </c>
      <c r="B134" t="e">
        <f ca="1">IF(Index!$D$3="v1",10014,"")</f>
        <v>#N/A</v>
      </c>
      <c r="C134" t="e">
        <f ca="1">VLOOKUP(Facts!$B134,Aux_Table!$W$1:$X$60,2,FALSE)</f>
        <v>#N/A</v>
      </c>
      <c r="D134" t="e">
        <f>NA()</f>
        <v>#N/A</v>
      </c>
      <c r="E134" t="e" cm="1">
        <f t="array" aca="1" ref="E134" ca="1">INDIRECT("'["&amp;Index!$A$1&amp;"]Übersicht Messungen'!C6",TRUE)</f>
        <v>#REF!</v>
      </c>
      <c r="F134" t="e" cm="1">
        <f t="array" aca="1" ref="F134" ca="1">INDIRECT("'["&amp;Index!$A$1&amp;"]Übersicht Messungen'!B6",TRUE)</f>
        <v>#REF!</v>
      </c>
      <c r="G134" t="e" cm="1">
        <f t="array" aca="1" ref="G134" ca="1">INDIRECT("'["&amp;Index!$A$1&amp;"]Übersicht Messungen'!B6",TRUE)</f>
        <v>#REF!</v>
      </c>
      <c r="H134" t="e">
        <f t="shared" ca="1" si="6"/>
        <v>#REF!</v>
      </c>
      <c r="I134" s="15" t="e" cm="1">
        <f t="array" aca="1" ref="I134" ca="1">INDIRECT("'["&amp;Index!$A$1&amp;"]Übersicht Messungen'!F6",TRUE)-730</f>
        <v>#REF!</v>
      </c>
      <c r="K134" t="str">
        <f>Index!$A$1</f>
        <v>Extem B-1541-6  CA.xlsx</v>
      </c>
      <c r="N134" t="e" cm="1">
        <f t="array" aca="1" ref="N134" ca="1">INDIRECT("'["&amp;Index!$A$1&amp;"]Werte+Ergebnisse 4a + 4b'!M33",TRUE)</f>
        <v>#REF!</v>
      </c>
      <c r="O134" t="e" cm="1">
        <f t="array" aca="1" ref="O134" ca="1">INDIRECT("'["&amp;Index!$A$1&amp;"]Werte+Ergebnisse 4a + 4b'!M2",TRUE)</f>
        <v>#REF!</v>
      </c>
      <c r="R134">
        <v>9</v>
      </c>
      <c r="X134" t="e" cm="1">
        <f t="array" aca="1" ref="X134" ca="1">INDIRECT("'["&amp;Index!$A$1&amp;"]Werte+Ergebnisse 4a + 4b'!b3",TRUE)</f>
        <v>#REF!</v>
      </c>
      <c r="Z134" t="s">
        <v>86</v>
      </c>
      <c r="AG134" t="e" cm="1">
        <f t="array" aca="1" ref="AG134" ca="1">IF(INDIRECT("'["&amp;Index!$A$1&amp;"]Werte+Ergebnisse 4a + 4b'!F"&amp;ROW($R134)-92,TRUE)&gt;0,INDIRECT("'["&amp;Index!$A$1&amp;"]Werte+Ergebnisse 4a + 4b'!F"&amp;ROW($R134)-92,TRUE),"")</f>
        <v>#REF!</v>
      </c>
      <c r="AH134" t="e" cm="1">
        <f t="array" aca="1" ref="AH134" ca="1">IF(INDIRECT("'["&amp;Index!$A$1&amp;"]Werte+Ergebnisse 4a + 4b'!H"&amp;ROW($R134)-92,TRUE)&gt;0,INDIRECT("'["&amp;Index!$A$1&amp;"]Werte+Ergebnisse 4a + 4b'!H"&amp;ROW($R134)-92,TRUE),"")</f>
        <v>#REF!</v>
      </c>
      <c r="AI134" t="e" cm="1">
        <f t="array" aca="1" ref="AI134" ca="1">IF(INDIRECT("'["&amp;Index!$A$1&amp;"]Werte+Ergebnisse 4a + 4b'!I"&amp;ROW($R134)-92,TRUE)&gt;0,INDIRECT("'["&amp;Index!$A$1&amp;"]Werte+Ergebnisse 4a + 4b'!I"&amp;ROW($R134)-92,TRUE),"")</f>
        <v>#REF!</v>
      </c>
      <c r="AJ134" t="e" cm="1">
        <f t="array" aca="1" ref="AJ134" ca="1">IF(INDIRECT("'["&amp;Index!$A$1&amp;"]Werte+Ergebnisse 4a + 4b'!J"&amp;ROW($R134)-92,TRUE)&gt;0,INDIRECT("'["&amp;Index!$A$1&amp;"]Werte+Ergebnisse 4a + 4b'!J"&amp;ROW($R134)-92,TRUE),"")</f>
        <v>#REF!</v>
      </c>
      <c r="AK134" t="e" cm="1">
        <f t="array" aca="1" ref="AK134" ca="1">IF(INDIRECT("'["&amp;Index!$A$1&amp;"]Werte+Ergebnisse 4a + 4b'!K"&amp;ROW($R134)-92,TRUE)&gt;0,INDIRECT("'["&amp;Index!$A$1&amp;"]Werte+Ergebnisse 4a + 4b'!K"&amp;ROW($R134)-92,TRUE),"")</f>
        <v>#REF!</v>
      </c>
      <c r="AN134" t="e" cm="1">
        <f t="array" aca="1" ref="AN134" ca="1">IF(INDIRECT("'["&amp;Index!$A$1&amp;"]Werte+Ergebnisse 4a + 4b'!G"&amp;ROW($R134)-92,TRUE)&gt;0,INDIRECT("'["&amp;Index!$A$1&amp;"]Werte+Ergebnisse 4a + 4b'!G"&amp;ROW($R134)-92,TRUE),"")</f>
        <v>#REF!</v>
      </c>
      <c r="AQ134" t="e" cm="1">
        <f t="array" aca="1" ref="AQ134" ca="1">IF(INDIRECT("'["&amp;Index!$A$1&amp;"]Werte+Ergebnisse 4a + 4b'!L"&amp;ROW($R134)-92,TRUE)&gt;0,INDIRECT("'["&amp;Index!$A$1&amp;"]Werte+Ergebnisse 4a + 4b'!L"&amp;ROW($R134)-92,TRUE),"")</f>
        <v>#REF!</v>
      </c>
      <c r="BM134" t="str">
        <f t="shared" ca="1" si="7"/>
        <v/>
      </c>
    </row>
    <row r="135" spans="1:65" x14ac:dyDescent="0.25">
      <c r="A135" t="e" cm="1">
        <f t="array" aca="1" ref="A135" ca="1">INDIRECT("'["&amp;Index!$A$1&amp;"]Übersicht Messungen'!E6",TRUE)</f>
        <v>#REF!</v>
      </c>
      <c r="B135" t="e">
        <f ca="1">IF(Index!$D$3="v1",10014,"")</f>
        <v>#N/A</v>
      </c>
      <c r="C135" t="e">
        <f ca="1">VLOOKUP(Facts!$B135,Aux_Table!$W$1:$X$60,2,FALSE)</f>
        <v>#N/A</v>
      </c>
      <c r="D135" t="e">
        <f>NA()</f>
        <v>#N/A</v>
      </c>
      <c r="E135" t="e" cm="1">
        <f t="array" aca="1" ref="E135" ca="1">INDIRECT("'["&amp;Index!$A$1&amp;"]Übersicht Messungen'!C6",TRUE)</f>
        <v>#REF!</v>
      </c>
      <c r="F135" t="e" cm="1">
        <f t="array" aca="1" ref="F135" ca="1">INDIRECT("'["&amp;Index!$A$1&amp;"]Übersicht Messungen'!B6",TRUE)</f>
        <v>#REF!</v>
      </c>
      <c r="G135" t="e" cm="1">
        <f t="array" aca="1" ref="G135" ca="1">INDIRECT("'["&amp;Index!$A$1&amp;"]Übersicht Messungen'!B6",TRUE)</f>
        <v>#REF!</v>
      </c>
      <c r="H135" t="e">
        <f t="shared" ca="1" si="6"/>
        <v>#REF!</v>
      </c>
      <c r="I135" s="15" t="e" cm="1">
        <f t="array" aca="1" ref="I135" ca="1">INDIRECT("'["&amp;Index!$A$1&amp;"]Übersicht Messungen'!F6",TRUE)-730</f>
        <v>#REF!</v>
      </c>
      <c r="K135" t="str">
        <f>Index!$A$1</f>
        <v>Extem B-1541-6  CA.xlsx</v>
      </c>
      <c r="N135" t="e" cm="1">
        <f t="array" aca="1" ref="N135" ca="1">INDIRECT("'["&amp;Index!$A$1&amp;"]Werte+Ergebnisse 4a + 4b'!M33",TRUE)</f>
        <v>#REF!</v>
      </c>
      <c r="O135" t="e" cm="1">
        <f t="array" aca="1" ref="O135" ca="1">INDIRECT("'["&amp;Index!$A$1&amp;"]Werte+Ergebnisse 4a + 4b'!M2",TRUE)</f>
        <v>#REF!</v>
      </c>
      <c r="R135">
        <v>10</v>
      </c>
      <c r="X135" t="e" cm="1">
        <f t="array" aca="1" ref="X135" ca="1">INDIRECT("'["&amp;Index!$A$1&amp;"]Werte+Ergebnisse 4a + 4b'!b3",TRUE)</f>
        <v>#REF!</v>
      </c>
      <c r="Z135" t="s">
        <v>86</v>
      </c>
      <c r="AG135" t="e" cm="1">
        <f t="array" aca="1" ref="AG135" ca="1">IF(INDIRECT("'["&amp;Index!$A$1&amp;"]Werte+Ergebnisse 4a + 4b'!F"&amp;ROW($R135)-92,TRUE)&gt;0,INDIRECT("'["&amp;Index!$A$1&amp;"]Werte+Ergebnisse 4a + 4b'!F"&amp;ROW($R135)-92,TRUE),"")</f>
        <v>#REF!</v>
      </c>
      <c r="AH135" t="e" cm="1">
        <f t="array" aca="1" ref="AH135" ca="1">IF(INDIRECT("'["&amp;Index!$A$1&amp;"]Werte+Ergebnisse 4a + 4b'!H"&amp;ROW($R135)-92,TRUE)&gt;0,INDIRECT("'["&amp;Index!$A$1&amp;"]Werte+Ergebnisse 4a + 4b'!H"&amp;ROW($R135)-92,TRUE),"")</f>
        <v>#REF!</v>
      </c>
      <c r="AI135" t="e" cm="1">
        <f t="array" aca="1" ref="AI135" ca="1">IF(INDIRECT("'["&amp;Index!$A$1&amp;"]Werte+Ergebnisse 4a + 4b'!I"&amp;ROW($R135)-92,TRUE)&gt;0,INDIRECT("'["&amp;Index!$A$1&amp;"]Werte+Ergebnisse 4a + 4b'!I"&amp;ROW($R135)-92,TRUE),"")</f>
        <v>#REF!</v>
      </c>
      <c r="AJ135" t="e" cm="1">
        <f t="array" aca="1" ref="AJ135" ca="1">IF(INDIRECT("'["&amp;Index!$A$1&amp;"]Werte+Ergebnisse 4a + 4b'!J"&amp;ROW($R135)-92,TRUE)&gt;0,INDIRECT("'["&amp;Index!$A$1&amp;"]Werte+Ergebnisse 4a + 4b'!J"&amp;ROW($R135)-92,TRUE),"")</f>
        <v>#REF!</v>
      </c>
      <c r="AK135" t="e" cm="1">
        <f t="array" aca="1" ref="AK135" ca="1">IF(INDIRECT("'["&amp;Index!$A$1&amp;"]Werte+Ergebnisse 4a + 4b'!K"&amp;ROW($R135)-92,TRUE)&gt;0,INDIRECT("'["&amp;Index!$A$1&amp;"]Werte+Ergebnisse 4a + 4b'!K"&amp;ROW($R135)-92,TRUE),"")</f>
        <v>#REF!</v>
      </c>
      <c r="AN135" t="e" cm="1">
        <f t="array" aca="1" ref="AN135" ca="1">IF(INDIRECT("'["&amp;Index!$A$1&amp;"]Werte+Ergebnisse 4a + 4b'!G"&amp;ROW($R135)-92,TRUE)&gt;0,INDIRECT("'["&amp;Index!$A$1&amp;"]Werte+Ergebnisse 4a + 4b'!G"&amp;ROW($R135)-92,TRUE),"")</f>
        <v>#REF!</v>
      </c>
      <c r="AQ135" t="e" cm="1">
        <f t="array" aca="1" ref="AQ135" ca="1">IF(INDIRECT("'["&amp;Index!$A$1&amp;"]Werte+Ergebnisse 4a + 4b'!L"&amp;ROW($R135)-92,TRUE)&gt;0,INDIRECT("'["&amp;Index!$A$1&amp;"]Werte+Ergebnisse 4a + 4b'!L"&amp;ROW($R135)-92,TRUE),"")</f>
        <v>#REF!</v>
      </c>
      <c r="BM135" t="str">
        <f t="shared" ca="1" si="7"/>
        <v/>
      </c>
    </row>
    <row r="136" spans="1:65" x14ac:dyDescent="0.25">
      <c r="A136" t="e" cm="1">
        <f t="array" aca="1" ref="A136" ca="1">INDIRECT("'["&amp;Index!$A$1&amp;"]Übersicht Messungen'!E6",TRUE)</f>
        <v>#REF!</v>
      </c>
      <c r="B136" t="e">
        <f ca="1">IF(Index!$D$3="v1",10014,"")</f>
        <v>#N/A</v>
      </c>
      <c r="C136" t="e">
        <f ca="1">VLOOKUP(Facts!$B136,Aux_Table!$W$1:$X$60,2,FALSE)</f>
        <v>#N/A</v>
      </c>
      <c r="D136" t="e">
        <f>NA()</f>
        <v>#N/A</v>
      </c>
      <c r="E136" t="e" cm="1">
        <f t="array" aca="1" ref="E136" ca="1">INDIRECT("'["&amp;Index!$A$1&amp;"]Übersicht Messungen'!C6",TRUE)</f>
        <v>#REF!</v>
      </c>
      <c r="F136" t="e" cm="1">
        <f t="array" aca="1" ref="F136" ca="1">INDIRECT("'["&amp;Index!$A$1&amp;"]Übersicht Messungen'!B6",TRUE)</f>
        <v>#REF!</v>
      </c>
      <c r="G136" t="e" cm="1">
        <f t="array" aca="1" ref="G136" ca="1">INDIRECT("'["&amp;Index!$A$1&amp;"]Übersicht Messungen'!B6",TRUE)</f>
        <v>#REF!</v>
      </c>
      <c r="H136" t="e">
        <f t="shared" ca="1" si="6"/>
        <v>#REF!</v>
      </c>
      <c r="I136" s="15" t="e" cm="1">
        <f t="array" aca="1" ref="I136" ca="1">INDIRECT("'["&amp;Index!$A$1&amp;"]Übersicht Messungen'!F6",TRUE)-730</f>
        <v>#REF!</v>
      </c>
      <c r="K136" t="str">
        <f>Index!$A$1</f>
        <v>Extem B-1541-6  CA.xlsx</v>
      </c>
      <c r="N136" t="e" cm="1">
        <f t="array" aca="1" ref="N136" ca="1">INDIRECT("'["&amp;Index!$A$1&amp;"]Werte+Ergebnisse 4a + 4b'!M33",TRUE)</f>
        <v>#REF!</v>
      </c>
      <c r="O136" t="e" cm="1">
        <f t="array" aca="1" ref="O136" ca="1">INDIRECT("'["&amp;Index!$A$1&amp;"]Werte+Ergebnisse 4a + 4b'!M2",TRUE)</f>
        <v>#REF!</v>
      </c>
      <c r="R136">
        <v>11</v>
      </c>
      <c r="X136" t="e" cm="1">
        <f t="array" aca="1" ref="X136" ca="1">INDIRECT("'["&amp;Index!$A$1&amp;"]Werte+Ergebnisse 4a + 4b'!b3",TRUE)</f>
        <v>#REF!</v>
      </c>
      <c r="Z136" t="s">
        <v>86</v>
      </c>
      <c r="AG136" t="e" cm="1">
        <f t="array" aca="1" ref="AG136" ca="1">IF(INDIRECT("'["&amp;Index!$A$1&amp;"]Werte+Ergebnisse 4a + 4b'!F"&amp;ROW($R136)-92,TRUE)&gt;0,INDIRECT("'["&amp;Index!$A$1&amp;"]Werte+Ergebnisse 4a + 4b'!F"&amp;ROW($R136)-92,TRUE),"")</f>
        <v>#REF!</v>
      </c>
      <c r="AH136" t="e" cm="1">
        <f t="array" aca="1" ref="AH136" ca="1">IF(INDIRECT("'["&amp;Index!$A$1&amp;"]Werte+Ergebnisse 4a + 4b'!H"&amp;ROW($R136)-92,TRUE)&gt;0,INDIRECT("'["&amp;Index!$A$1&amp;"]Werte+Ergebnisse 4a + 4b'!H"&amp;ROW($R136)-92,TRUE),"")</f>
        <v>#REF!</v>
      </c>
      <c r="AI136" t="e" cm="1">
        <f t="array" aca="1" ref="AI136" ca="1">IF(INDIRECT("'["&amp;Index!$A$1&amp;"]Werte+Ergebnisse 4a + 4b'!I"&amp;ROW($R136)-92,TRUE)&gt;0,INDIRECT("'["&amp;Index!$A$1&amp;"]Werte+Ergebnisse 4a + 4b'!I"&amp;ROW($R136)-92,TRUE),"")</f>
        <v>#REF!</v>
      </c>
      <c r="AJ136" t="e" cm="1">
        <f t="array" aca="1" ref="AJ136" ca="1">IF(INDIRECT("'["&amp;Index!$A$1&amp;"]Werte+Ergebnisse 4a + 4b'!J"&amp;ROW($R136)-92,TRUE)&gt;0,INDIRECT("'["&amp;Index!$A$1&amp;"]Werte+Ergebnisse 4a + 4b'!J"&amp;ROW($R136)-92,TRUE),"")</f>
        <v>#REF!</v>
      </c>
      <c r="AK136" t="e" cm="1">
        <f t="array" aca="1" ref="AK136" ca="1">IF(INDIRECT("'["&amp;Index!$A$1&amp;"]Werte+Ergebnisse 4a + 4b'!K"&amp;ROW($R136)-92,TRUE)&gt;0,INDIRECT("'["&amp;Index!$A$1&amp;"]Werte+Ergebnisse 4a + 4b'!K"&amp;ROW($R136)-92,TRUE),"")</f>
        <v>#REF!</v>
      </c>
      <c r="AN136" t="e" cm="1">
        <f t="array" aca="1" ref="AN136" ca="1">IF(INDIRECT("'["&amp;Index!$A$1&amp;"]Werte+Ergebnisse 4a + 4b'!G"&amp;ROW($R136)-92,TRUE)&gt;0,INDIRECT("'["&amp;Index!$A$1&amp;"]Werte+Ergebnisse 4a + 4b'!G"&amp;ROW($R136)-92,TRUE),"")</f>
        <v>#REF!</v>
      </c>
      <c r="AQ136" t="e" cm="1">
        <f t="array" aca="1" ref="AQ136" ca="1">IF(INDIRECT("'["&amp;Index!$A$1&amp;"]Werte+Ergebnisse 4a + 4b'!L"&amp;ROW($R136)-92,TRUE)&gt;0,INDIRECT("'["&amp;Index!$A$1&amp;"]Werte+Ergebnisse 4a + 4b'!L"&amp;ROW($R136)-92,TRUE),"")</f>
        <v>#REF!</v>
      </c>
      <c r="BM136" t="str">
        <f t="shared" ca="1" si="7"/>
        <v/>
      </c>
    </row>
    <row r="137" spans="1:65" x14ac:dyDescent="0.25">
      <c r="A137" t="e" cm="1">
        <f t="array" aca="1" ref="A137" ca="1">INDIRECT("'["&amp;Index!$A$1&amp;"]Übersicht Messungen'!E6",TRUE)</f>
        <v>#REF!</v>
      </c>
      <c r="B137" t="e">
        <f ca="1">IF(Index!$D$3="v1",10014,"")</f>
        <v>#N/A</v>
      </c>
      <c r="C137" t="e">
        <f ca="1">VLOOKUP(Facts!$B137,Aux_Table!$W$1:$X$60,2,FALSE)</f>
        <v>#N/A</v>
      </c>
      <c r="D137" t="e">
        <f>NA()</f>
        <v>#N/A</v>
      </c>
      <c r="E137" t="e" cm="1">
        <f t="array" aca="1" ref="E137" ca="1">INDIRECT("'["&amp;Index!$A$1&amp;"]Übersicht Messungen'!C6",TRUE)</f>
        <v>#REF!</v>
      </c>
      <c r="F137" t="e" cm="1">
        <f t="array" aca="1" ref="F137" ca="1">INDIRECT("'["&amp;Index!$A$1&amp;"]Übersicht Messungen'!B6",TRUE)</f>
        <v>#REF!</v>
      </c>
      <c r="G137" t="e" cm="1">
        <f t="array" aca="1" ref="G137" ca="1">INDIRECT("'["&amp;Index!$A$1&amp;"]Übersicht Messungen'!B6",TRUE)</f>
        <v>#REF!</v>
      </c>
      <c r="H137" t="e">
        <f t="shared" ca="1" si="6"/>
        <v>#REF!</v>
      </c>
      <c r="I137" s="15" t="e" cm="1">
        <f t="array" aca="1" ref="I137" ca="1">INDIRECT("'["&amp;Index!$A$1&amp;"]Übersicht Messungen'!F6",TRUE)-730</f>
        <v>#REF!</v>
      </c>
      <c r="K137" t="str">
        <f>Index!$A$1</f>
        <v>Extem B-1541-6  CA.xlsx</v>
      </c>
      <c r="N137" t="e" cm="1">
        <f t="array" aca="1" ref="N137" ca="1">INDIRECT("'["&amp;Index!$A$1&amp;"]Werte+Ergebnisse 4a + 4b'!M33",TRUE)</f>
        <v>#REF!</v>
      </c>
      <c r="O137" t="e" cm="1">
        <f t="array" aca="1" ref="O137" ca="1">INDIRECT("'["&amp;Index!$A$1&amp;"]Werte+Ergebnisse 4a + 4b'!M2",TRUE)</f>
        <v>#REF!</v>
      </c>
      <c r="R137">
        <v>12</v>
      </c>
      <c r="X137" t="e" cm="1">
        <f t="array" aca="1" ref="X137" ca="1">INDIRECT("'["&amp;Index!$A$1&amp;"]Werte+Ergebnisse 4a + 4b'!b3",TRUE)</f>
        <v>#REF!</v>
      </c>
      <c r="Z137" t="s">
        <v>86</v>
      </c>
      <c r="AG137" t="e" cm="1">
        <f t="array" aca="1" ref="AG137" ca="1">IF(INDIRECT("'["&amp;Index!$A$1&amp;"]Werte+Ergebnisse 4a + 4b'!F"&amp;ROW($R137)-92,TRUE)&gt;0,INDIRECT("'["&amp;Index!$A$1&amp;"]Werte+Ergebnisse 4a + 4b'!F"&amp;ROW($R137)-92,TRUE),"")</f>
        <v>#REF!</v>
      </c>
      <c r="AH137" t="e" cm="1">
        <f t="array" aca="1" ref="AH137" ca="1">IF(INDIRECT("'["&amp;Index!$A$1&amp;"]Werte+Ergebnisse 4a + 4b'!H"&amp;ROW($R137)-92,TRUE)&gt;0,INDIRECT("'["&amp;Index!$A$1&amp;"]Werte+Ergebnisse 4a + 4b'!H"&amp;ROW($R137)-92,TRUE),"")</f>
        <v>#REF!</v>
      </c>
      <c r="AI137" t="e" cm="1">
        <f t="array" aca="1" ref="AI137" ca="1">IF(INDIRECT("'["&amp;Index!$A$1&amp;"]Werte+Ergebnisse 4a + 4b'!I"&amp;ROW($R137)-92,TRUE)&gt;0,INDIRECT("'["&amp;Index!$A$1&amp;"]Werte+Ergebnisse 4a + 4b'!I"&amp;ROW($R137)-92,TRUE),"")</f>
        <v>#REF!</v>
      </c>
      <c r="AJ137" t="e" cm="1">
        <f t="array" aca="1" ref="AJ137" ca="1">IF(INDIRECT("'["&amp;Index!$A$1&amp;"]Werte+Ergebnisse 4a + 4b'!J"&amp;ROW($R137)-92,TRUE)&gt;0,INDIRECT("'["&amp;Index!$A$1&amp;"]Werte+Ergebnisse 4a + 4b'!J"&amp;ROW($R137)-92,TRUE),"")</f>
        <v>#REF!</v>
      </c>
      <c r="AK137" t="e" cm="1">
        <f t="array" aca="1" ref="AK137" ca="1">IF(INDIRECT("'["&amp;Index!$A$1&amp;"]Werte+Ergebnisse 4a + 4b'!K"&amp;ROW($R137)-92,TRUE)&gt;0,INDIRECT("'["&amp;Index!$A$1&amp;"]Werte+Ergebnisse 4a + 4b'!K"&amp;ROW($R137)-92,TRUE),"")</f>
        <v>#REF!</v>
      </c>
      <c r="AN137" t="e" cm="1">
        <f t="array" aca="1" ref="AN137" ca="1">IF(INDIRECT("'["&amp;Index!$A$1&amp;"]Werte+Ergebnisse 4a + 4b'!G"&amp;ROW($R137)-92,TRUE)&gt;0,INDIRECT("'["&amp;Index!$A$1&amp;"]Werte+Ergebnisse 4a + 4b'!G"&amp;ROW($R137)-92,TRUE),"")</f>
        <v>#REF!</v>
      </c>
      <c r="AQ137" t="e" cm="1">
        <f t="array" aca="1" ref="AQ137" ca="1">IF(INDIRECT("'["&amp;Index!$A$1&amp;"]Werte+Ergebnisse 4a + 4b'!L"&amp;ROW($R137)-92,TRUE)&gt;0,INDIRECT("'["&amp;Index!$A$1&amp;"]Werte+Ergebnisse 4a + 4b'!L"&amp;ROW($R137)-92,TRUE),"")</f>
        <v>#REF!</v>
      </c>
      <c r="BM137" t="str">
        <f t="shared" ca="1" si="7"/>
        <v/>
      </c>
    </row>
    <row r="138" spans="1:65" x14ac:dyDescent="0.25">
      <c r="A138" t="e" cm="1">
        <f t="array" aca="1" ref="A138" ca="1">INDIRECT("'["&amp;Index!$A$1&amp;"]Übersicht Messungen'!E6",TRUE)</f>
        <v>#REF!</v>
      </c>
      <c r="B138" t="e">
        <f ca="1">IF(Index!$D$3="v1",10015,"")</f>
        <v>#N/A</v>
      </c>
      <c r="C138" t="e">
        <f ca="1">VLOOKUP(Facts!$B138,Aux_Table!$W$1:$X$60,2,FALSE)</f>
        <v>#N/A</v>
      </c>
      <c r="D138" t="e">
        <f>NA()</f>
        <v>#N/A</v>
      </c>
      <c r="E138" t="e" cm="1">
        <f t="array" aca="1" ref="E138" ca="1">INDIRECT("'["&amp;Index!$A$1&amp;"]Übersicht Messungen'!C6",TRUE)</f>
        <v>#REF!</v>
      </c>
      <c r="F138" t="e" cm="1">
        <f t="array" aca="1" ref="F138" ca="1">INDIRECT("'["&amp;Index!$A$1&amp;"]Übersicht Messungen'!B6",TRUE)</f>
        <v>#REF!</v>
      </c>
      <c r="G138" t="e" cm="1">
        <f t="array" aca="1" ref="G138" ca="1">INDIRECT("'["&amp;Index!$A$1&amp;"]Übersicht Messungen'!B6",TRUE)</f>
        <v>#REF!</v>
      </c>
      <c r="H138" t="e">
        <f t="shared" ca="1" si="4"/>
        <v>#REF!</v>
      </c>
      <c r="I138" s="15" t="e" cm="1">
        <f t="array" aca="1" ref="I138" ca="1">INDIRECT("'["&amp;Index!$A$1&amp;"]Übersicht Messungen'!F6",TRUE)-730</f>
        <v>#REF!</v>
      </c>
      <c r="K138" t="str">
        <f>Index!$A$1</f>
        <v>Extem B-1541-6  CA.xlsx</v>
      </c>
      <c r="N138" t="s">
        <v>74</v>
      </c>
      <c r="O138" t="e" cm="1">
        <f t="array" aca="1" ref="O138" ca="1">IF(ISBLANK(INDIRECT("'["&amp;Index!$A$1&amp;"]Werte und Ergebnisse 5a'!B"&amp;ROW($R$42)-38,TRUE)),"",INDIRECT("'["&amp;Index!$A$1&amp;"]Werte und Ergebnisse 5a'!B"&amp;ROW($R$42)-38,TRUE))</f>
        <v>#REF!</v>
      </c>
      <c r="R138">
        <v>1</v>
      </c>
      <c r="X138" t="e" cm="1">
        <f t="array" aca="1" ref="X138" ca="1">INDIRECT("'["&amp;Index!$A$1&amp;"]Werte und Ergebnisse 5a'!g66",TRUE)</f>
        <v>#REF!</v>
      </c>
      <c r="Z138" t="s">
        <v>86</v>
      </c>
      <c r="AG138" t="e" cm="1">
        <f t="array" aca="1" ref="AG138" ca="1">IF(INDIRECT("'["&amp;Index!$A$1&amp;"]Werte und Ergebnisse 5a'!C"&amp;ROW($R$42)-38,TRUE)&gt;0,INDIRECT("'["&amp;Index!$A$1&amp;"]Werte und Ergebnisse 5a'!C"&amp;ROW($R$42)-38,TRUE),"")</f>
        <v>#REF!</v>
      </c>
      <c r="AK138" t="e" cm="1">
        <f t="array" aca="1" ref="AK138" ca="1">IF(INDIRECT("'["&amp;Index!$A$1&amp;"]Werte und Ergebnisse 5a'!F"&amp;ROW($R$42)-38,TRUE)&gt;0,INDIRECT("'["&amp;Index!$A$1&amp;"]Werte und Ergebnisse 5a'!F"&amp;ROW($R$42)-38,TRUE),"")</f>
        <v>#REF!</v>
      </c>
      <c r="AN138" t="e" cm="1">
        <f t="array" aca="1" ref="AN138" ca="1">IF(INDIRECT("'["&amp;Index!$A$1&amp;"]Werte und Ergebnisse 5a'!D"&amp;ROW($R$42)-38,TRUE)&gt;0,INDIRECT("'["&amp;Index!$A$1&amp;"]Werte und Ergebnisse 5a'!D"&amp;ROW($R$42)-38,TRUE),"")</f>
        <v>#REF!</v>
      </c>
      <c r="AQ138" t="e" cm="1">
        <f t="array" aca="1" ref="AQ138" ca="1">IF(INDIRECT("'["&amp;Index!$A$1&amp;"]Werte und Ergebnisse 5a'!E"&amp;ROW($R$42)-38,TRUE)&gt;0,INDIRECT("'["&amp;Index!$A$1&amp;"]Werte und Ergebnisse 5a'!E"&amp;ROW($R$42)-38,TRUE),"")</f>
        <v>#REF!</v>
      </c>
      <c r="BM138" t="str">
        <f t="shared" ca="1" si="7"/>
        <v/>
      </c>
    </row>
    <row r="139" spans="1:65" x14ac:dyDescent="0.25">
      <c r="A139" t="e" cm="1">
        <f t="array" aca="1" ref="A139" ca="1">INDIRECT("'["&amp;Index!$A$1&amp;"]Übersicht Messungen'!E6",TRUE)</f>
        <v>#REF!</v>
      </c>
      <c r="B139" t="e">
        <f ca="1">IF(Index!$D$3="v1",10015,"")</f>
        <v>#N/A</v>
      </c>
      <c r="C139" t="e">
        <f ca="1">VLOOKUP(Facts!$B139,Aux_Table!$W$1:$X$60,2,FALSE)</f>
        <v>#N/A</v>
      </c>
      <c r="D139" t="e">
        <f>NA()</f>
        <v>#N/A</v>
      </c>
      <c r="E139" t="e" cm="1">
        <f t="array" aca="1" ref="E139" ca="1">INDIRECT("'["&amp;Index!$A$1&amp;"]Übersicht Messungen'!C6",TRUE)</f>
        <v>#REF!</v>
      </c>
      <c r="F139" t="e" cm="1">
        <f t="array" aca="1" ref="F139" ca="1">INDIRECT("'["&amp;Index!$A$1&amp;"]Übersicht Messungen'!B6",TRUE)</f>
        <v>#REF!</v>
      </c>
      <c r="G139" t="e" cm="1">
        <f t="array" aca="1" ref="G139" ca="1">INDIRECT("'["&amp;Index!$A$1&amp;"]Übersicht Messungen'!B6",TRUE)</f>
        <v>#REF!</v>
      </c>
      <c r="H139" t="e">
        <f t="shared" ca="1" si="4"/>
        <v>#REF!</v>
      </c>
      <c r="I139" s="15" t="e" cm="1">
        <f t="array" aca="1" ref="I139" ca="1">INDIRECT("'["&amp;Index!$A$1&amp;"]Übersicht Messungen'!F6",TRUE)-730</f>
        <v>#REF!</v>
      </c>
      <c r="K139" t="str">
        <f>Index!$A$1</f>
        <v>Extem B-1541-6  CA.xlsx</v>
      </c>
      <c r="N139" t="s">
        <v>74</v>
      </c>
      <c r="O139" t="e" cm="1">
        <f t="array" aca="1" ref="O139" ca="1">IF(ISBLANK(INDIRECT("'["&amp;Index!$A$1&amp;"]Werte und Ergebnisse 5a'!B"&amp;ROW($R$43)-38,TRUE)),"",INDIRECT("'["&amp;Index!$A$1&amp;"]Werte und Ergebnisse 5a'!B"&amp;ROW($R$43)-38,TRUE))</f>
        <v>#REF!</v>
      </c>
      <c r="R139">
        <v>2</v>
      </c>
      <c r="X139" t="e" cm="1">
        <f t="array" aca="1" ref="X139" ca="1">INDIRECT("'["&amp;Index!$A$1&amp;"]Werte und Ergebnisse 5a'!g66",TRUE)</f>
        <v>#REF!</v>
      </c>
      <c r="Z139" t="s">
        <v>86</v>
      </c>
      <c r="AG139" t="e" cm="1">
        <f t="array" aca="1" ref="AG139" ca="1">IF(INDIRECT("'["&amp;Index!$A$1&amp;"]Werte und Ergebnisse 5a'!C"&amp;ROW($R$43)-38,TRUE)&gt;0,INDIRECT("'["&amp;Index!$A$1&amp;"]Werte und Ergebnisse 5a'!C"&amp;ROW($R$43)-38,TRUE),"")</f>
        <v>#REF!</v>
      </c>
      <c r="AK139" t="e" cm="1">
        <f t="array" aca="1" ref="AK139" ca="1">IF(INDIRECT("'["&amp;Index!$A$1&amp;"]Werte und Ergebnisse 5a'!F"&amp;ROW($R$43)-38,TRUE)&gt;0,INDIRECT("'["&amp;Index!$A$1&amp;"]Werte und Ergebnisse 5a'!F"&amp;ROW($R$43)-38,TRUE),"")</f>
        <v>#REF!</v>
      </c>
      <c r="AN139" t="e" cm="1">
        <f t="array" aca="1" ref="AN139" ca="1">IF(INDIRECT("'["&amp;Index!$A$1&amp;"]Werte und Ergebnisse 5a'!D"&amp;ROW($R$43)-38,TRUE)&gt;0,INDIRECT("'["&amp;Index!$A$1&amp;"]Werte und Ergebnisse 5a'!D"&amp;ROW($R$43)-38,TRUE),"")</f>
        <v>#REF!</v>
      </c>
      <c r="AQ139" t="e" cm="1">
        <f t="array" aca="1" ref="AQ139" ca="1">IF(INDIRECT("'["&amp;Index!$A$1&amp;"]Werte und Ergebnisse 5a'!E"&amp;ROW($R$43)-38,TRUE)&gt;0,INDIRECT("'["&amp;Index!$A$1&amp;"]Werte und Ergebnisse 5a'!E"&amp;ROW($R$43)-38,TRUE),"")</f>
        <v>#REF!</v>
      </c>
      <c r="BM139" t="str">
        <f t="shared" ca="1" si="7"/>
        <v/>
      </c>
    </row>
    <row r="140" spans="1:65" x14ac:dyDescent="0.25">
      <c r="A140" t="e" cm="1">
        <f t="array" aca="1" ref="A140" ca="1">INDIRECT("'["&amp;Index!$A$1&amp;"]Übersicht Messungen'!E6",TRUE)</f>
        <v>#REF!</v>
      </c>
      <c r="B140" t="e">
        <f ca="1">IF(Index!$D$3="v1",10015,"")</f>
        <v>#N/A</v>
      </c>
      <c r="C140" t="e">
        <f ca="1">VLOOKUP(Facts!$B140,Aux_Table!$W$1:$X$60,2,FALSE)</f>
        <v>#N/A</v>
      </c>
      <c r="D140" t="e">
        <f>NA()</f>
        <v>#N/A</v>
      </c>
      <c r="E140" t="e" cm="1">
        <f t="array" aca="1" ref="E140" ca="1">INDIRECT("'["&amp;Index!$A$1&amp;"]Übersicht Messungen'!C6",TRUE)</f>
        <v>#REF!</v>
      </c>
      <c r="F140" t="e" cm="1">
        <f t="array" aca="1" ref="F140" ca="1">INDIRECT("'["&amp;Index!$A$1&amp;"]Übersicht Messungen'!B6",TRUE)</f>
        <v>#REF!</v>
      </c>
      <c r="G140" t="e" cm="1">
        <f t="array" aca="1" ref="G140" ca="1">INDIRECT("'["&amp;Index!$A$1&amp;"]Übersicht Messungen'!B6",TRUE)</f>
        <v>#REF!</v>
      </c>
      <c r="H140" t="e">
        <f t="shared" ca="1" si="4"/>
        <v>#REF!</v>
      </c>
      <c r="I140" s="15" t="e" cm="1">
        <f t="array" aca="1" ref="I140" ca="1">INDIRECT("'["&amp;Index!$A$1&amp;"]Übersicht Messungen'!F6",TRUE)-730</f>
        <v>#REF!</v>
      </c>
      <c r="K140" t="str">
        <f>Index!$A$1</f>
        <v>Extem B-1541-6  CA.xlsx</v>
      </c>
      <c r="N140" t="s">
        <v>74</v>
      </c>
      <c r="O140" t="e" cm="1">
        <f t="array" aca="1" ref="O140" ca="1">IF(ISBLANK(INDIRECT("'["&amp;Index!$A$1&amp;"]Werte und Ergebnisse 5a'!B"&amp;ROW($R$44)-38,TRUE)),"",INDIRECT("'["&amp;Index!$A$1&amp;"]Werte und Ergebnisse 5a'!B"&amp;ROW($R$44)-38,TRUE))</f>
        <v>#REF!</v>
      </c>
      <c r="R140">
        <v>3</v>
      </c>
      <c r="X140" t="e" cm="1">
        <f t="array" aca="1" ref="X140" ca="1">INDIRECT("'["&amp;Index!$A$1&amp;"]Werte und Ergebnisse 5a'!g66",TRUE)</f>
        <v>#REF!</v>
      </c>
      <c r="Z140" t="s">
        <v>86</v>
      </c>
      <c r="AG140" t="e" cm="1">
        <f t="array" aca="1" ref="AG140" ca="1">IF(INDIRECT("'["&amp;Index!$A$1&amp;"]Werte und Ergebnisse 5a'!C"&amp;ROW($R$44)-38,TRUE)&gt;0,INDIRECT("'["&amp;Index!$A$1&amp;"]Werte und Ergebnisse 5a'!C"&amp;ROW($R$44)-38,TRUE),"")</f>
        <v>#REF!</v>
      </c>
      <c r="AK140" t="e" cm="1">
        <f t="array" aca="1" ref="AK140" ca="1">IF(INDIRECT("'["&amp;Index!$A$1&amp;"]Werte und Ergebnisse 5a'!F"&amp;ROW($R$44)-38,TRUE)&gt;0,INDIRECT("'["&amp;Index!$A$1&amp;"]Werte und Ergebnisse 5a'!F"&amp;ROW($R$44)-38,TRUE),"")</f>
        <v>#REF!</v>
      </c>
      <c r="AN140" t="e" cm="1">
        <f t="array" aca="1" ref="AN140" ca="1">IF(INDIRECT("'["&amp;Index!$A$1&amp;"]Werte und Ergebnisse 5a'!D"&amp;ROW($R$44)-38,TRUE)&gt;0,INDIRECT("'["&amp;Index!$A$1&amp;"]Werte und Ergebnisse 5a'!D"&amp;ROW($R$44)-38,TRUE),"")</f>
        <v>#REF!</v>
      </c>
      <c r="AQ140" t="e" cm="1">
        <f t="array" aca="1" ref="AQ140" ca="1">IF(INDIRECT("'["&amp;Index!$A$1&amp;"]Werte und Ergebnisse 5a'!E"&amp;ROW($R$44)-38,TRUE)&gt;0,INDIRECT("'["&amp;Index!$A$1&amp;"]Werte und Ergebnisse 5a'!E"&amp;ROW($R$44)-38,TRUE),"")</f>
        <v>#REF!</v>
      </c>
      <c r="BM140" t="str">
        <f t="shared" ca="1" si="7"/>
        <v/>
      </c>
    </row>
    <row r="141" spans="1:65" x14ac:dyDescent="0.25">
      <c r="A141" t="e" cm="1">
        <f t="array" aca="1" ref="A141" ca="1">INDIRECT("'["&amp;Index!$A$1&amp;"]Übersicht Messungen'!E6",TRUE)</f>
        <v>#REF!</v>
      </c>
      <c r="B141" t="e">
        <f ca="1">IF(Index!$D$3="v1",10015,"")</f>
        <v>#N/A</v>
      </c>
      <c r="C141" t="e">
        <f ca="1">VLOOKUP(Facts!$B141,Aux_Table!$W$1:$X$60,2,FALSE)</f>
        <v>#N/A</v>
      </c>
      <c r="D141" t="e">
        <f>NA()</f>
        <v>#N/A</v>
      </c>
      <c r="E141" t="e" cm="1">
        <f t="array" aca="1" ref="E141" ca="1">INDIRECT("'["&amp;Index!$A$1&amp;"]Übersicht Messungen'!C6",TRUE)</f>
        <v>#REF!</v>
      </c>
      <c r="F141" t="e" cm="1">
        <f t="array" aca="1" ref="F141" ca="1">INDIRECT("'["&amp;Index!$A$1&amp;"]Übersicht Messungen'!B6",TRUE)</f>
        <v>#REF!</v>
      </c>
      <c r="G141" t="e" cm="1">
        <f t="array" aca="1" ref="G141" ca="1">INDIRECT("'["&amp;Index!$A$1&amp;"]Übersicht Messungen'!B6",TRUE)</f>
        <v>#REF!</v>
      </c>
      <c r="H141" t="e">
        <f t="shared" ca="1" si="4"/>
        <v>#REF!</v>
      </c>
      <c r="I141" s="15" t="e" cm="1">
        <f t="array" aca="1" ref="I141" ca="1">INDIRECT("'["&amp;Index!$A$1&amp;"]Übersicht Messungen'!F6",TRUE)-730</f>
        <v>#REF!</v>
      </c>
      <c r="K141" t="str">
        <f>Index!$A$1</f>
        <v>Extem B-1541-6  CA.xlsx</v>
      </c>
      <c r="N141" t="s">
        <v>74</v>
      </c>
      <c r="O141" t="e" cm="1">
        <f t="array" aca="1" ref="O141" ca="1">IF(ISBLANK(INDIRECT("'["&amp;Index!$A$1&amp;"]Werte und Ergebnisse 5a'!B"&amp;ROW($R$45)-38,TRUE)),"",INDIRECT("'["&amp;Index!$A$1&amp;"]Werte und Ergebnisse 5a'!B"&amp;ROW($R$45)-38,TRUE))</f>
        <v>#REF!</v>
      </c>
      <c r="R141">
        <v>4</v>
      </c>
      <c r="X141" t="e" cm="1">
        <f t="array" aca="1" ref="X141" ca="1">INDIRECT("'["&amp;Index!$A$1&amp;"]Werte und Ergebnisse 5a'!g66",TRUE)</f>
        <v>#REF!</v>
      </c>
      <c r="Z141" t="s">
        <v>86</v>
      </c>
      <c r="AG141" t="e" cm="1">
        <f t="array" aca="1" ref="AG141" ca="1">IF(INDIRECT("'["&amp;Index!$A$1&amp;"]Werte und Ergebnisse 5a'!C"&amp;ROW($R$45)-38,TRUE)&gt;0,INDIRECT("'["&amp;Index!$A$1&amp;"]Werte und Ergebnisse 5a'!C"&amp;ROW($R$45)-38,TRUE),"")</f>
        <v>#REF!</v>
      </c>
      <c r="AK141" t="e" cm="1">
        <f t="array" aca="1" ref="AK141" ca="1">IF(INDIRECT("'["&amp;Index!$A$1&amp;"]Werte und Ergebnisse 5a'!F"&amp;ROW($R$45)-38,TRUE)&gt;0,INDIRECT("'["&amp;Index!$A$1&amp;"]Werte und Ergebnisse 5a'!F"&amp;ROW($R$45)-38,TRUE),"")</f>
        <v>#REF!</v>
      </c>
      <c r="AN141" t="e" cm="1">
        <f t="array" aca="1" ref="AN141" ca="1">IF(INDIRECT("'["&amp;Index!$A$1&amp;"]Werte und Ergebnisse 5a'!D"&amp;ROW($R$45)-38,TRUE)&gt;0,INDIRECT("'["&amp;Index!$A$1&amp;"]Werte und Ergebnisse 5a'!D"&amp;ROW($R$45)-38,TRUE),"")</f>
        <v>#REF!</v>
      </c>
      <c r="AQ141" t="e" cm="1">
        <f t="array" aca="1" ref="AQ141" ca="1">IF(INDIRECT("'["&amp;Index!$A$1&amp;"]Werte und Ergebnisse 5a'!E"&amp;ROW($R$45)-38,TRUE)&gt;0,INDIRECT("'["&amp;Index!$A$1&amp;"]Werte und Ergebnisse 5a'!E"&amp;ROW($R$45)-38,TRUE),"")</f>
        <v>#REF!</v>
      </c>
      <c r="BM141" t="str">
        <f t="shared" ca="1" si="7"/>
        <v/>
      </c>
    </row>
    <row r="142" spans="1:65" x14ac:dyDescent="0.25">
      <c r="A142" t="e" cm="1">
        <f t="array" aca="1" ref="A142" ca="1">INDIRECT("'["&amp;Index!$A$1&amp;"]Übersicht Messungen'!E6",TRUE)</f>
        <v>#REF!</v>
      </c>
      <c r="B142" t="e">
        <f ca="1">IF(Index!$D$3="v1",10015,"")</f>
        <v>#N/A</v>
      </c>
      <c r="C142" t="e">
        <f ca="1">VLOOKUP(Facts!$B142,Aux_Table!$W$1:$X$60,2,FALSE)</f>
        <v>#N/A</v>
      </c>
      <c r="D142" t="e">
        <f>NA()</f>
        <v>#N/A</v>
      </c>
      <c r="E142" t="e" cm="1">
        <f t="array" aca="1" ref="E142" ca="1">INDIRECT("'["&amp;Index!$A$1&amp;"]Übersicht Messungen'!C6",TRUE)</f>
        <v>#REF!</v>
      </c>
      <c r="F142" t="e" cm="1">
        <f t="array" aca="1" ref="F142" ca="1">INDIRECT("'["&amp;Index!$A$1&amp;"]Übersicht Messungen'!B6",TRUE)</f>
        <v>#REF!</v>
      </c>
      <c r="G142" t="e" cm="1">
        <f t="array" aca="1" ref="G142" ca="1">INDIRECT("'["&amp;Index!$A$1&amp;"]Übersicht Messungen'!B6",TRUE)</f>
        <v>#REF!</v>
      </c>
      <c r="H142" t="e">
        <f t="shared" ca="1" si="4"/>
        <v>#REF!</v>
      </c>
      <c r="I142" s="15" t="e" cm="1">
        <f t="array" aca="1" ref="I142" ca="1">INDIRECT("'["&amp;Index!$A$1&amp;"]Übersicht Messungen'!F6",TRUE)-730</f>
        <v>#REF!</v>
      </c>
      <c r="K142" t="str">
        <f>Index!$A$1</f>
        <v>Extem B-1541-6  CA.xlsx</v>
      </c>
      <c r="N142" t="s">
        <v>74</v>
      </c>
      <c r="O142" t="e" cm="1">
        <f t="array" aca="1" ref="O142" ca="1">IF(ISBLANK(INDIRECT("'["&amp;Index!$A$1&amp;"]Werte und Ergebnisse 5a'!B"&amp;ROW($R$46)-38,TRUE)),"",INDIRECT("'["&amp;Index!$A$1&amp;"]Werte und Ergebnisse 5a'!B"&amp;ROW($R$46)-38,TRUE))</f>
        <v>#REF!</v>
      </c>
      <c r="R142">
        <v>5</v>
      </c>
      <c r="X142" t="e" cm="1">
        <f t="array" aca="1" ref="X142" ca="1">INDIRECT("'["&amp;Index!$A$1&amp;"]Werte und Ergebnisse 5a'!g66",TRUE)</f>
        <v>#REF!</v>
      </c>
      <c r="Z142" t="s">
        <v>86</v>
      </c>
      <c r="AG142" t="e" cm="1">
        <f t="array" aca="1" ref="AG142" ca="1">IF(INDIRECT("'["&amp;Index!$A$1&amp;"]Werte und Ergebnisse 5a'!C"&amp;ROW($R$46)-38,TRUE)&gt;0,INDIRECT("'["&amp;Index!$A$1&amp;"]Werte und Ergebnisse 5a'!C"&amp;ROW($R$46)-38,TRUE),"")</f>
        <v>#REF!</v>
      </c>
      <c r="AK142" t="e" cm="1">
        <f t="array" aca="1" ref="AK142" ca="1">IF(INDIRECT("'["&amp;Index!$A$1&amp;"]Werte und Ergebnisse 5a'!F"&amp;ROW($R$46)-38,TRUE)&gt;0,INDIRECT("'["&amp;Index!$A$1&amp;"]Werte und Ergebnisse 5a'!F"&amp;ROW($R$46)-38,TRUE),"")</f>
        <v>#REF!</v>
      </c>
      <c r="AN142" t="e" cm="1">
        <f t="array" aca="1" ref="AN142" ca="1">IF(INDIRECT("'["&amp;Index!$A$1&amp;"]Werte und Ergebnisse 5a'!D"&amp;ROW($R$46)-38,TRUE)&gt;0,INDIRECT("'["&amp;Index!$A$1&amp;"]Werte und Ergebnisse 5a'!D"&amp;ROW($R$46)-38,TRUE),"")</f>
        <v>#REF!</v>
      </c>
      <c r="AQ142" t="e" cm="1">
        <f t="array" aca="1" ref="AQ142" ca="1">IF(INDIRECT("'["&amp;Index!$A$1&amp;"]Werte und Ergebnisse 5a'!E"&amp;ROW($R$46)-38,TRUE)&gt;0,INDIRECT("'["&amp;Index!$A$1&amp;"]Werte und Ergebnisse 5a'!E"&amp;ROW($R$46)-38,TRUE),"")</f>
        <v>#REF!</v>
      </c>
      <c r="BM142" t="str">
        <f t="shared" ca="1" si="7"/>
        <v/>
      </c>
    </row>
    <row r="143" spans="1:65" x14ac:dyDescent="0.25">
      <c r="A143" t="e" cm="1">
        <f t="array" aca="1" ref="A143" ca="1">INDIRECT("'["&amp;Index!$A$1&amp;"]Übersicht Messungen'!E6",TRUE)</f>
        <v>#REF!</v>
      </c>
      <c r="B143" t="e">
        <f ca="1">IF(Index!$D$3="v1",10015,"")</f>
        <v>#N/A</v>
      </c>
      <c r="C143" t="e">
        <f ca="1">VLOOKUP(Facts!$B143,Aux_Table!$W$1:$X$60,2,FALSE)</f>
        <v>#N/A</v>
      </c>
      <c r="D143" t="e">
        <f>NA()</f>
        <v>#N/A</v>
      </c>
      <c r="E143" t="e" cm="1">
        <f t="array" aca="1" ref="E143" ca="1">INDIRECT("'["&amp;Index!$A$1&amp;"]Übersicht Messungen'!C6",TRUE)</f>
        <v>#REF!</v>
      </c>
      <c r="F143" t="e" cm="1">
        <f t="array" aca="1" ref="F143" ca="1">INDIRECT("'["&amp;Index!$A$1&amp;"]Übersicht Messungen'!B6",TRUE)</f>
        <v>#REF!</v>
      </c>
      <c r="G143" t="e" cm="1">
        <f t="array" aca="1" ref="G143" ca="1">INDIRECT("'["&amp;Index!$A$1&amp;"]Übersicht Messungen'!B6",TRUE)</f>
        <v>#REF!</v>
      </c>
      <c r="H143" t="e">
        <f t="shared" ca="1" si="4"/>
        <v>#REF!</v>
      </c>
      <c r="I143" s="15" t="e" cm="1">
        <f t="array" aca="1" ref="I143" ca="1">INDIRECT("'["&amp;Index!$A$1&amp;"]Übersicht Messungen'!F6",TRUE)-730</f>
        <v>#REF!</v>
      </c>
      <c r="K143" t="str">
        <f>Index!$A$1</f>
        <v>Extem B-1541-6  CA.xlsx</v>
      </c>
      <c r="N143" t="s">
        <v>74</v>
      </c>
      <c r="O143" t="e" cm="1">
        <f t="array" aca="1" ref="O143" ca="1">IF(ISBLANK(INDIRECT("'["&amp;Index!$A$1&amp;"]Werte und Ergebnisse 5a'!B"&amp;ROW($R$47)-38,TRUE)),"",INDIRECT("'["&amp;Index!$A$1&amp;"]Werte und Ergebnisse 5a'!B"&amp;ROW($R$47)-38,TRUE))</f>
        <v>#REF!</v>
      </c>
      <c r="R143">
        <v>6</v>
      </c>
      <c r="X143" t="e" cm="1">
        <f t="array" aca="1" ref="X143" ca="1">INDIRECT("'["&amp;Index!$A$1&amp;"]Werte und Ergebnisse 5a'!g66",TRUE)</f>
        <v>#REF!</v>
      </c>
      <c r="Z143" t="s">
        <v>86</v>
      </c>
      <c r="AG143" t="e" cm="1">
        <f t="array" aca="1" ref="AG143" ca="1">IF(INDIRECT("'["&amp;Index!$A$1&amp;"]Werte und Ergebnisse 5a'!C"&amp;ROW($R$47)-38,TRUE)&gt;0,INDIRECT("'["&amp;Index!$A$1&amp;"]Werte und Ergebnisse 5a'!C"&amp;ROW($R$47)-38,TRUE),"")</f>
        <v>#REF!</v>
      </c>
      <c r="AK143" t="e" cm="1">
        <f t="array" aca="1" ref="AK143" ca="1">IF(INDIRECT("'["&amp;Index!$A$1&amp;"]Werte und Ergebnisse 5a'!F"&amp;ROW($R$47)-38,TRUE)&gt;0,INDIRECT("'["&amp;Index!$A$1&amp;"]Werte und Ergebnisse 5a'!F"&amp;ROW($R$47)-38,TRUE),"")</f>
        <v>#REF!</v>
      </c>
      <c r="AN143" t="e" cm="1">
        <f t="array" aca="1" ref="AN143" ca="1">IF(INDIRECT("'["&amp;Index!$A$1&amp;"]Werte und Ergebnisse 5a'!D"&amp;ROW($R$47)-38,TRUE)&gt;0,INDIRECT("'["&amp;Index!$A$1&amp;"]Werte und Ergebnisse 5a'!D"&amp;ROW($R$47)-38,TRUE),"")</f>
        <v>#REF!</v>
      </c>
      <c r="AQ143" t="e" cm="1">
        <f t="array" aca="1" ref="AQ143" ca="1">IF(INDIRECT("'["&amp;Index!$A$1&amp;"]Werte und Ergebnisse 5a'!E"&amp;ROW($R$47)-38,TRUE)&gt;0,INDIRECT("'["&amp;Index!$A$1&amp;"]Werte und Ergebnisse 5a'!E"&amp;ROW($R$47)-38,TRUE),"")</f>
        <v>#REF!</v>
      </c>
      <c r="BM143" t="str">
        <f t="shared" ca="1" si="7"/>
        <v/>
      </c>
    </row>
    <row r="144" spans="1:65" x14ac:dyDescent="0.25">
      <c r="A144" t="e" cm="1">
        <f t="array" aca="1" ref="A144" ca="1">INDIRECT("'["&amp;Index!$A$1&amp;"]Übersicht Messungen'!E6",TRUE)</f>
        <v>#REF!</v>
      </c>
      <c r="B144" t="e">
        <f ca="1">IF(Index!$D$3="v1",10015,"")</f>
        <v>#N/A</v>
      </c>
      <c r="C144" t="e">
        <f ca="1">VLOOKUP(Facts!$B144,Aux_Table!$W$1:$X$60,2,FALSE)</f>
        <v>#N/A</v>
      </c>
      <c r="D144" t="e">
        <f>NA()</f>
        <v>#N/A</v>
      </c>
      <c r="E144" t="e" cm="1">
        <f t="array" aca="1" ref="E144" ca="1">INDIRECT("'["&amp;Index!$A$1&amp;"]Übersicht Messungen'!C6",TRUE)</f>
        <v>#REF!</v>
      </c>
      <c r="F144" t="e" cm="1">
        <f t="array" aca="1" ref="F144" ca="1">INDIRECT("'["&amp;Index!$A$1&amp;"]Übersicht Messungen'!B6",TRUE)</f>
        <v>#REF!</v>
      </c>
      <c r="G144" t="e" cm="1">
        <f t="array" aca="1" ref="G144" ca="1">INDIRECT("'["&amp;Index!$A$1&amp;"]Übersicht Messungen'!B6",TRUE)</f>
        <v>#REF!</v>
      </c>
      <c r="H144" t="e">
        <f t="shared" ca="1" si="4"/>
        <v>#REF!</v>
      </c>
      <c r="I144" s="15" t="e" cm="1">
        <f t="array" aca="1" ref="I144" ca="1">INDIRECT("'["&amp;Index!$A$1&amp;"]Übersicht Messungen'!F6",TRUE)-730</f>
        <v>#REF!</v>
      </c>
      <c r="K144" t="str">
        <f>Index!$A$1</f>
        <v>Extem B-1541-6  CA.xlsx</v>
      </c>
      <c r="N144" t="s">
        <v>74</v>
      </c>
      <c r="O144" t="e" cm="1">
        <f t="array" aca="1" ref="O144" ca="1">IF(ISBLANK(INDIRECT("'["&amp;Index!$A$1&amp;"]Werte und Ergebnisse 5a'!B"&amp;ROW($R$48)-38,TRUE)),"",INDIRECT("'["&amp;Index!$A$1&amp;"]Werte und Ergebnisse 5a'!B"&amp;ROW($R$48)-38,TRUE))</f>
        <v>#REF!</v>
      </c>
      <c r="R144">
        <v>7</v>
      </c>
      <c r="X144" t="e" cm="1">
        <f t="array" aca="1" ref="X144" ca="1">INDIRECT("'["&amp;Index!$A$1&amp;"]Werte und Ergebnisse 5a'!g66",TRUE)</f>
        <v>#REF!</v>
      </c>
      <c r="Z144" t="s">
        <v>86</v>
      </c>
      <c r="AG144" t="e" cm="1">
        <f t="array" aca="1" ref="AG144" ca="1">IF(INDIRECT("'["&amp;Index!$A$1&amp;"]Werte und Ergebnisse 5a'!C"&amp;ROW($R$48)-38,TRUE)&gt;0,INDIRECT("'["&amp;Index!$A$1&amp;"]Werte und Ergebnisse 5a'!C"&amp;ROW($R$48)-38,TRUE),"")</f>
        <v>#REF!</v>
      </c>
      <c r="AK144" t="e" cm="1">
        <f t="array" aca="1" ref="AK144" ca="1">IF(INDIRECT("'["&amp;Index!$A$1&amp;"]Werte und Ergebnisse 5a'!F"&amp;ROW($R$48)-38,TRUE)&gt;0,INDIRECT("'["&amp;Index!$A$1&amp;"]Werte und Ergebnisse 5a'!F"&amp;ROW($R$48)-38,TRUE),"")</f>
        <v>#REF!</v>
      </c>
      <c r="AN144" t="e" cm="1">
        <f t="array" aca="1" ref="AN144" ca="1">IF(INDIRECT("'["&amp;Index!$A$1&amp;"]Werte und Ergebnisse 5a'!D"&amp;ROW($R$48)-38,TRUE)&gt;0,INDIRECT("'["&amp;Index!$A$1&amp;"]Werte und Ergebnisse 5a'!D"&amp;ROW($R$48)-38,TRUE),"")</f>
        <v>#REF!</v>
      </c>
      <c r="AQ144" t="e" cm="1">
        <f t="array" aca="1" ref="AQ144" ca="1">IF(INDIRECT("'["&amp;Index!$A$1&amp;"]Werte und Ergebnisse 5a'!E"&amp;ROW($R$48)-38,TRUE)&gt;0,INDIRECT("'["&amp;Index!$A$1&amp;"]Werte und Ergebnisse 5a'!E"&amp;ROW($R$48)-38,TRUE),"")</f>
        <v>#REF!</v>
      </c>
      <c r="BM144" t="str">
        <f t="shared" ca="1" si="7"/>
        <v/>
      </c>
    </row>
    <row r="145" spans="1:65" x14ac:dyDescent="0.25">
      <c r="A145" t="e" cm="1">
        <f t="array" aca="1" ref="A145" ca="1">INDIRECT("'["&amp;Index!$A$1&amp;"]Übersicht Messungen'!E6",TRUE)</f>
        <v>#REF!</v>
      </c>
      <c r="B145" t="e">
        <f ca="1">IF(Index!$D$3="v1",10015,"")</f>
        <v>#N/A</v>
      </c>
      <c r="C145" t="e">
        <f ca="1">VLOOKUP(Facts!$B145,Aux_Table!$W$1:$X$60,2,FALSE)</f>
        <v>#N/A</v>
      </c>
      <c r="D145" t="e">
        <f>NA()</f>
        <v>#N/A</v>
      </c>
      <c r="E145" t="e" cm="1">
        <f t="array" aca="1" ref="E145" ca="1">INDIRECT("'["&amp;Index!$A$1&amp;"]Übersicht Messungen'!C6",TRUE)</f>
        <v>#REF!</v>
      </c>
      <c r="F145" t="e" cm="1">
        <f t="array" aca="1" ref="F145" ca="1">INDIRECT("'["&amp;Index!$A$1&amp;"]Übersicht Messungen'!B6",TRUE)</f>
        <v>#REF!</v>
      </c>
      <c r="G145" t="e" cm="1">
        <f t="array" aca="1" ref="G145" ca="1">INDIRECT("'["&amp;Index!$A$1&amp;"]Übersicht Messungen'!B6",TRUE)</f>
        <v>#REF!</v>
      </c>
      <c r="H145" t="e">
        <f t="shared" ca="1" si="4"/>
        <v>#REF!</v>
      </c>
      <c r="I145" s="15" t="e" cm="1">
        <f t="array" aca="1" ref="I145" ca="1">INDIRECT("'["&amp;Index!$A$1&amp;"]Übersicht Messungen'!F6",TRUE)-730</f>
        <v>#REF!</v>
      </c>
      <c r="K145" t="str">
        <f>Index!$A$1</f>
        <v>Extem B-1541-6  CA.xlsx</v>
      </c>
      <c r="N145" t="s">
        <v>74</v>
      </c>
      <c r="O145" t="e" cm="1">
        <f t="array" aca="1" ref="O145" ca="1">IF(ISBLANK(INDIRECT("'["&amp;Index!$A$1&amp;"]Werte und Ergebnisse 5a'!B"&amp;ROW($R$49)-38,TRUE)),"",INDIRECT("'["&amp;Index!$A$1&amp;"]Werte und Ergebnisse 5a'!B"&amp;ROW($R$49)-38,TRUE))</f>
        <v>#REF!</v>
      </c>
      <c r="R145">
        <v>8</v>
      </c>
      <c r="X145" t="e" cm="1">
        <f t="array" aca="1" ref="X145" ca="1">INDIRECT("'["&amp;Index!$A$1&amp;"]Werte und Ergebnisse 5a'!g66",TRUE)</f>
        <v>#REF!</v>
      </c>
      <c r="Z145" t="s">
        <v>86</v>
      </c>
      <c r="AG145" t="e" cm="1">
        <f t="array" aca="1" ref="AG145" ca="1">IF(INDIRECT("'["&amp;Index!$A$1&amp;"]Werte und Ergebnisse 5a'!C"&amp;ROW($R$49)-38,TRUE)&gt;0,INDIRECT("'["&amp;Index!$A$1&amp;"]Werte und Ergebnisse 5a'!C"&amp;ROW($R$49)-38,TRUE),"")</f>
        <v>#REF!</v>
      </c>
      <c r="AK145" t="e" cm="1">
        <f t="array" aca="1" ref="AK145" ca="1">IF(INDIRECT("'["&amp;Index!$A$1&amp;"]Werte und Ergebnisse 5a'!F"&amp;ROW($R$49)-38,TRUE)&gt;0,INDIRECT("'["&amp;Index!$A$1&amp;"]Werte und Ergebnisse 5a'!F"&amp;ROW($R$49)-38,TRUE),"")</f>
        <v>#REF!</v>
      </c>
      <c r="AN145" t="e" cm="1">
        <f t="array" aca="1" ref="AN145" ca="1">IF(INDIRECT("'["&amp;Index!$A$1&amp;"]Werte und Ergebnisse 5a'!D"&amp;ROW($R$49)-38,TRUE)&gt;0,INDIRECT("'["&amp;Index!$A$1&amp;"]Werte und Ergebnisse 5a'!D"&amp;ROW($R$49)-38,TRUE),"")</f>
        <v>#REF!</v>
      </c>
      <c r="AQ145" t="e" cm="1">
        <f t="array" aca="1" ref="AQ145" ca="1">IF(INDIRECT("'["&amp;Index!$A$1&amp;"]Werte und Ergebnisse 5a'!E"&amp;ROW($R$49)-38,TRUE)&gt;0,INDIRECT("'["&amp;Index!$A$1&amp;"]Werte und Ergebnisse 5a'!E"&amp;ROW($R$49)-38,TRUE),"")</f>
        <v>#REF!</v>
      </c>
      <c r="BM145" t="str">
        <f t="shared" ca="1" si="7"/>
        <v/>
      </c>
    </row>
    <row r="146" spans="1:65" x14ac:dyDescent="0.25">
      <c r="A146" t="e" cm="1">
        <f t="array" aca="1" ref="A146" ca="1">INDIRECT("'["&amp;Index!$A$1&amp;"]Übersicht Messungen'!E6",TRUE)</f>
        <v>#REF!</v>
      </c>
      <c r="B146" t="e">
        <f ca="1">IF(Index!$D$3="v1",10015,"")</f>
        <v>#N/A</v>
      </c>
      <c r="C146" t="e">
        <f ca="1">VLOOKUP(Facts!$B146,Aux_Table!$W$1:$X$60,2,FALSE)</f>
        <v>#N/A</v>
      </c>
      <c r="D146" t="e">
        <f>NA()</f>
        <v>#N/A</v>
      </c>
      <c r="E146" t="e" cm="1">
        <f t="array" aca="1" ref="E146" ca="1">INDIRECT("'["&amp;Index!$A$1&amp;"]Übersicht Messungen'!C6",TRUE)</f>
        <v>#REF!</v>
      </c>
      <c r="F146" t="e" cm="1">
        <f t="array" aca="1" ref="F146" ca="1">INDIRECT("'["&amp;Index!$A$1&amp;"]Übersicht Messungen'!B6",TRUE)</f>
        <v>#REF!</v>
      </c>
      <c r="G146" t="e" cm="1">
        <f t="array" aca="1" ref="G146" ca="1">INDIRECT("'["&amp;Index!$A$1&amp;"]Übersicht Messungen'!B6",TRUE)</f>
        <v>#REF!</v>
      </c>
      <c r="H146" t="e">
        <f t="shared" ca="1" si="4"/>
        <v>#REF!</v>
      </c>
      <c r="I146" s="15" t="e" cm="1">
        <f t="array" aca="1" ref="I146" ca="1">INDIRECT("'["&amp;Index!$A$1&amp;"]Übersicht Messungen'!F6",TRUE)-730</f>
        <v>#REF!</v>
      </c>
      <c r="K146" t="str">
        <f>Index!$A$1</f>
        <v>Extem B-1541-6  CA.xlsx</v>
      </c>
      <c r="N146" t="s">
        <v>74</v>
      </c>
      <c r="O146" t="e" cm="1">
        <f t="array" aca="1" ref="O146" ca="1">IF(ISBLANK(INDIRECT("'["&amp;Index!$A$1&amp;"]Werte und Ergebnisse 5a'!B"&amp;ROW($R$50)-38,TRUE)),"",INDIRECT("'["&amp;Index!$A$1&amp;"]Werte und Ergebnisse 5a'!B"&amp;ROW($R$50)-38,TRUE))</f>
        <v>#REF!</v>
      </c>
      <c r="R146">
        <v>9</v>
      </c>
      <c r="X146" t="e" cm="1">
        <f t="array" aca="1" ref="X146" ca="1">INDIRECT("'["&amp;Index!$A$1&amp;"]Werte und Ergebnisse 5a'!g66",TRUE)</f>
        <v>#REF!</v>
      </c>
      <c r="Z146" t="s">
        <v>86</v>
      </c>
      <c r="AG146" t="e" cm="1">
        <f t="array" aca="1" ref="AG146" ca="1">IF(INDIRECT("'["&amp;Index!$A$1&amp;"]Werte und Ergebnisse 5a'!C"&amp;ROW($R$50)-38,TRUE)&gt;0,INDIRECT("'["&amp;Index!$A$1&amp;"]Werte und Ergebnisse 5a'!C"&amp;ROW($R$50)-38,TRUE),"")</f>
        <v>#REF!</v>
      </c>
      <c r="AK146" t="e" cm="1">
        <f t="array" aca="1" ref="AK146" ca="1">IF(INDIRECT("'["&amp;Index!$A$1&amp;"]Werte und Ergebnisse 5a'!F"&amp;ROW($R$50)-38,TRUE)&gt;0,INDIRECT("'["&amp;Index!$A$1&amp;"]Werte und Ergebnisse 5a'!F"&amp;ROW($R$50)-38,TRUE),"")</f>
        <v>#REF!</v>
      </c>
      <c r="AN146" t="e" cm="1">
        <f t="array" aca="1" ref="AN146" ca="1">IF(INDIRECT("'["&amp;Index!$A$1&amp;"]Werte und Ergebnisse 5a'!D"&amp;ROW($R$50)-38,TRUE)&gt;0,INDIRECT("'["&amp;Index!$A$1&amp;"]Werte und Ergebnisse 5a'!D"&amp;ROW($R$50)-38,TRUE),"")</f>
        <v>#REF!</v>
      </c>
      <c r="AQ146" t="e" cm="1">
        <f t="array" aca="1" ref="AQ146" ca="1">IF(INDIRECT("'["&amp;Index!$A$1&amp;"]Werte und Ergebnisse 5a'!E"&amp;ROW($R$50)-38,TRUE)&gt;0,INDIRECT("'["&amp;Index!$A$1&amp;"]Werte und Ergebnisse 5a'!E"&amp;ROW($R$50)-38,TRUE),"")</f>
        <v>#REF!</v>
      </c>
      <c r="BM146" t="str">
        <f t="shared" ca="1" si="7"/>
        <v/>
      </c>
    </row>
    <row r="147" spans="1:65" x14ac:dyDescent="0.25">
      <c r="A147" t="e" cm="1">
        <f t="array" aca="1" ref="A147" ca="1">INDIRECT("'["&amp;Index!$A$1&amp;"]Übersicht Messungen'!E6",TRUE)</f>
        <v>#REF!</v>
      </c>
      <c r="B147" t="e">
        <f ca="1">IF(Index!$D$3="v1",10015,"")</f>
        <v>#N/A</v>
      </c>
      <c r="C147" t="e">
        <f ca="1">VLOOKUP(Facts!$B147,Aux_Table!$W$1:$X$60,2,FALSE)</f>
        <v>#N/A</v>
      </c>
      <c r="D147" t="e">
        <f>NA()</f>
        <v>#N/A</v>
      </c>
      <c r="E147" t="e" cm="1">
        <f t="array" aca="1" ref="E147" ca="1">INDIRECT("'["&amp;Index!$A$1&amp;"]Übersicht Messungen'!C6",TRUE)</f>
        <v>#REF!</v>
      </c>
      <c r="F147" t="e" cm="1">
        <f t="array" aca="1" ref="F147" ca="1">INDIRECT("'["&amp;Index!$A$1&amp;"]Übersicht Messungen'!B6",TRUE)</f>
        <v>#REF!</v>
      </c>
      <c r="G147" t="e" cm="1">
        <f t="array" aca="1" ref="G147" ca="1">INDIRECT("'["&amp;Index!$A$1&amp;"]Übersicht Messungen'!B6",TRUE)</f>
        <v>#REF!</v>
      </c>
      <c r="H147" t="e">
        <f t="shared" ca="1" si="4"/>
        <v>#REF!</v>
      </c>
      <c r="I147" s="15" t="e" cm="1">
        <f t="array" aca="1" ref="I147" ca="1">INDIRECT("'["&amp;Index!$A$1&amp;"]Übersicht Messungen'!F6",TRUE)-730</f>
        <v>#REF!</v>
      </c>
      <c r="K147" t="str">
        <f>Index!$A$1</f>
        <v>Extem B-1541-6  CA.xlsx</v>
      </c>
      <c r="N147" t="s">
        <v>74</v>
      </c>
      <c r="O147" t="e" cm="1">
        <f t="array" aca="1" ref="O147" ca="1">IF(ISBLANK(INDIRECT("'["&amp;Index!$A$1&amp;"]Werte und Ergebnisse 5a'!B"&amp;ROW($R$51)-38,TRUE)),"",INDIRECT("'["&amp;Index!$A$1&amp;"]Werte und Ergebnisse 5a'!B"&amp;ROW($R$51)-38,TRUE))</f>
        <v>#REF!</v>
      </c>
      <c r="R147">
        <v>10</v>
      </c>
      <c r="X147" t="e" cm="1">
        <f t="array" aca="1" ref="X147" ca="1">INDIRECT("'["&amp;Index!$A$1&amp;"]Werte und Ergebnisse 5a'!g66",TRUE)</f>
        <v>#REF!</v>
      </c>
      <c r="Z147" t="s">
        <v>86</v>
      </c>
      <c r="AG147" t="e" cm="1">
        <f t="array" aca="1" ref="AG147" ca="1">IF(INDIRECT("'["&amp;Index!$A$1&amp;"]Werte und Ergebnisse 5a'!C"&amp;ROW($R$51)-38,TRUE)&gt;0,INDIRECT("'["&amp;Index!$A$1&amp;"]Werte und Ergebnisse 5a'!C"&amp;ROW($R$51)-38,TRUE),"")</f>
        <v>#REF!</v>
      </c>
      <c r="AK147" t="e" cm="1">
        <f t="array" aca="1" ref="AK147" ca="1">IF(INDIRECT("'["&amp;Index!$A$1&amp;"]Werte und Ergebnisse 5a'!F"&amp;ROW($R$51)-38,TRUE)&gt;0,INDIRECT("'["&amp;Index!$A$1&amp;"]Werte und Ergebnisse 5a'!F"&amp;ROW($R$51)-38,TRUE),"")</f>
        <v>#REF!</v>
      </c>
      <c r="AN147" t="e" cm="1">
        <f t="array" aca="1" ref="AN147" ca="1">IF(INDIRECT("'["&amp;Index!$A$1&amp;"]Werte und Ergebnisse 5a'!D"&amp;ROW($R$51)-38,TRUE)&gt;0,INDIRECT("'["&amp;Index!$A$1&amp;"]Werte und Ergebnisse 5a'!D"&amp;ROW($R$51)-38,TRUE),"")</f>
        <v>#REF!</v>
      </c>
      <c r="AQ147" t="e" cm="1">
        <f t="array" aca="1" ref="AQ147" ca="1">IF(INDIRECT("'["&amp;Index!$A$1&amp;"]Werte und Ergebnisse 5a'!E"&amp;ROW($R$51)-38,TRUE)&gt;0,INDIRECT("'["&amp;Index!$A$1&amp;"]Werte und Ergebnisse 5a'!E"&amp;ROW($R$51)-38,TRUE),"")</f>
        <v>#REF!</v>
      </c>
      <c r="BM147" t="str">
        <f t="shared" ca="1" si="7"/>
        <v/>
      </c>
    </row>
    <row r="148" spans="1:65" x14ac:dyDescent="0.25">
      <c r="A148" t="e" cm="1">
        <f t="array" aca="1" ref="A148" ca="1">INDIRECT("'["&amp;Index!$A$1&amp;"]Übersicht Messungen'!E6",TRUE)</f>
        <v>#REF!</v>
      </c>
      <c r="B148" t="e">
        <f ca="1">IF(Index!$D$3="v1",10015,"")</f>
        <v>#N/A</v>
      </c>
      <c r="C148" t="e">
        <f ca="1">VLOOKUP(Facts!$B148,Aux_Table!$W$1:$X$60,2,FALSE)</f>
        <v>#N/A</v>
      </c>
      <c r="D148" t="e">
        <f>NA()</f>
        <v>#N/A</v>
      </c>
      <c r="E148" t="e" cm="1">
        <f t="array" aca="1" ref="E148" ca="1">INDIRECT("'["&amp;Index!$A$1&amp;"]Übersicht Messungen'!C6",TRUE)</f>
        <v>#REF!</v>
      </c>
      <c r="F148" t="e" cm="1">
        <f t="array" aca="1" ref="F148" ca="1">INDIRECT("'["&amp;Index!$A$1&amp;"]Übersicht Messungen'!B6",TRUE)</f>
        <v>#REF!</v>
      </c>
      <c r="G148" t="e" cm="1">
        <f t="array" aca="1" ref="G148" ca="1">INDIRECT("'["&amp;Index!$A$1&amp;"]Übersicht Messungen'!B6",TRUE)</f>
        <v>#REF!</v>
      </c>
      <c r="H148" t="e">
        <f t="shared" ca="1" si="4"/>
        <v>#REF!</v>
      </c>
      <c r="I148" s="15" t="e" cm="1">
        <f t="array" aca="1" ref="I148" ca="1">INDIRECT("'["&amp;Index!$A$1&amp;"]Übersicht Messungen'!F6",TRUE)-730</f>
        <v>#REF!</v>
      </c>
      <c r="K148" t="str">
        <f>Index!$A$1</f>
        <v>Extem B-1541-6  CA.xlsx</v>
      </c>
      <c r="N148" t="s">
        <v>74</v>
      </c>
      <c r="O148" t="e" cm="1">
        <f t="array" aca="1" ref="O148" ca="1">IF(ISBLANK(INDIRECT("'["&amp;Index!$A$1&amp;"]Werte und Ergebnisse 5a'!B"&amp;ROW($R$52)-38,TRUE)),"",INDIRECT("'["&amp;Index!$A$1&amp;"]Werte und Ergebnisse 5a'!B"&amp;ROW($R$52)-38,TRUE))</f>
        <v>#REF!</v>
      </c>
      <c r="R148">
        <v>11</v>
      </c>
      <c r="X148" t="e" cm="1">
        <f t="array" aca="1" ref="X148" ca="1">INDIRECT("'["&amp;Index!$A$1&amp;"]Werte und Ergebnisse 5a'!g66",TRUE)</f>
        <v>#REF!</v>
      </c>
      <c r="Z148" t="s">
        <v>86</v>
      </c>
      <c r="AG148" t="e" cm="1">
        <f t="array" aca="1" ref="AG148" ca="1">IF(INDIRECT("'["&amp;Index!$A$1&amp;"]Werte und Ergebnisse 5a'!C"&amp;ROW($R$52)-38,TRUE)&gt;0,INDIRECT("'["&amp;Index!$A$1&amp;"]Werte und Ergebnisse 5a'!C"&amp;ROW($R$52)-38,TRUE),"")</f>
        <v>#REF!</v>
      </c>
      <c r="AK148" t="e" cm="1">
        <f t="array" aca="1" ref="AK148" ca="1">IF(INDIRECT("'["&amp;Index!$A$1&amp;"]Werte und Ergebnisse 5a'!F"&amp;ROW($R$52)-38,TRUE)&gt;0,INDIRECT("'["&amp;Index!$A$1&amp;"]Werte und Ergebnisse 5a'!F"&amp;ROW($R$52)-38,TRUE),"")</f>
        <v>#REF!</v>
      </c>
      <c r="AN148" t="e" cm="1">
        <f t="array" aca="1" ref="AN148" ca="1">IF(INDIRECT("'["&amp;Index!$A$1&amp;"]Werte und Ergebnisse 5a'!D"&amp;ROW($R$52)-38,TRUE)&gt;0,INDIRECT("'["&amp;Index!$A$1&amp;"]Werte und Ergebnisse 5a'!D"&amp;ROW($R$52)-38,TRUE),"")</f>
        <v>#REF!</v>
      </c>
      <c r="AQ148" t="e" cm="1">
        <f t="array" aca="1" ref="AQ148" ca="1">IF(INDIRECT("'["&amp;Index!$A$1&amp;"]Werte und Ergebnisse 5a'!E"&amp;ROW($R$52)-38,TRUE)&gt;0,INDIRECT("'["&amp;Index!$A$1&amp;"]Werte und Ergebnisse 5a'!E"&amp;ROW($R$52)-38,TRUE),"")</f>
        <v>#REF!</v>
      </c>
      <c r="BM148" t="str">
        <f t="shared" ca="1" si="7"/>
        <v/>
      </c>
    </row>
    <row r="149" spans="1:65" x14ac:dyDescent="0.25">
      <c r="A149" t="e" cm="1">
        <f t="array" aca="1" ref="A149" ca="1">INDIRECT("'["&amp;Index!$A$1&amp;"]Übersicht Messungen'!E6",TRUE)</f>
        <v>#REF!</v>
      </c>
      <c r="B149" t="e">
        <f ca="1">IF(Index!$D$3="v1",10015,"")</f>
        <v>#N/A</v>
      </c>
      <c r="C149" t="e">
        <f ca="1">VLOOKUP(Facts!$B149,Aux_Table!$W$1:$X$60,2,FALSE)</f>
        <v>#N/A</v>
      </c>
      <c r="D149" t="e">
        <f>NA()</f>
        <v>#N/A</v>
      </c>
      <c r="E149" t="e" cm="1">
        <f t="array" aca="1" ref="E149" ca="1">INDIRECT("'["&amp;Index!$A$1&amp;"]Übersicht Messungen'!C6",TRUE)</f>
        <v>#REF!</v>
      </c>
      <c r="F149" t="e" cm="1">
        <f t="array" aca="1" ref="F149" ca="1">INDIRECT("'["&amp;Index!$A$1&amp;"]Übersicht Messungen'!B6",TRUE)</f>
        <v>#REF!</v>
      </c>
      <c r="G149" t="e" cm="1">
        <f t="array" aca="1" ref="G149" ca="1">INDIRECT("'["&amp;Index!$A$1&amp;"]Übersicht Messungen'!B6",TRUE)</f>
        <v>#REF!</v>
      </c>
      <c r="H149" t="e">
        <f t="shared" ca="1" si="4"/>
        <v>#REF!</v>
      </c>
      <c r="I149" s="15" t="e" cm="1">
        <f t="array" aca="1" ref="I149" ca="1">INDIRECT("'["&amp;Index!$A$1&amp;"]Übersicht Messungen'!F6",TRUE)-730</f>
        <v>#REF!</v>
      </c>
      <c r="K149" t="str">
        <f>Index!$A$1</f>
        <v>Extem B-1541-6  CA.xlsx</v>
      </c>
      <c r="N149" t="s">
        <v>74</v>
      </c>
      <c r="O149" t="e" cm="1">
        <f t="array" aca="1" ref="O149" ca="1">IF(ISBLANK(INDIRECT("'["&amp;Index!$A$1&amp;"]Werte und Ergebnisse 5a'!B"&amp;ROW($R$53)-38,TRUE)),"",INDIRECT("'["&amp;Index!$A$1&amp;"]Werte und Ergebnisse 5a'!B"&amp;ROW($R$53)-38,TRUE))</f>
        <v>#REF!</v>
      </c>
      <c r="R149">
        <v>12</v>
      </c>
      <c r="X149" t="e" cm="1">
        <f t="array" aca="1" ref="X149" ca="1">INDIRECT("'["&amp;Index!$A$1&amp;"]Werte und Ergebnisse 5a'!g66",TRUE)</f>
        <v>#REF!</v>
      </c>
      <c r="Z149" t="s">
        <v>86</v>
      </c>
      <c r="AG149" t="e" cm="1">
        <f t="array" aca="1" ref="AG149" ca="1">IF(INDIRECT("'["&amp;Index!$A$1&amp;"]Werte und Ergebnisse 5a'!C"&amp;ROW($R$53)-38,TRUE)&gt;0,INDIRECT("'["&amp;Index!$A$1&amp;"]Werte und Ergebnisse 5a'!C"&amp;ROW($R$53)-38,TRUE),"")</f>
        <v>#REF!</v>
      </c>
      <c r="AK149" t="e" cm="1">
        <f t="array" aca="1" ref="AK149" ca="1">IF(INDIRECT("'["&amp;Index!$A$1&amp;"]Werte und Ergebnisse 5a'!F"&amp;ROW($R$53)-38,TRUE)&gt;0,INDIRECT("'["&amp;Index!$A$1&amp;"]Werte und Ergebnisse 5a'!F"&amp;ROW($R$53)-38,TRUE),"")</f>
        <v>#REF!</v>
      </c>
      <c r="AN149" t="e" cm="1">
        <f t="array" aca="1" ref="AN149" ca="1">IF(INDIRECT("'["&amp;Index!$A$1&amp;"]Werte und Ergebnisse 5a'!D"&amp;ROW($R$53)-38,TRUE)&gt;0,INDIRECT("'["&amp;Index!$A$1&amp;"]Werte und Ergebnisse 5a'!D"&amp;ROW($R$53)-38,TRUE),"")</f>
        <v>#REF!</v>
      </c>
      <c r="AQ149" t="e" cm="1">
        <f t="array" aca="1" ref="AQ149" ca="1">IF(INDIRECT("'["&amp;Index!$A$1&amp;"]Werte und Ergebnisse 5a'!E"&amp;ROW($R$53)-38,TRUE)&gt;0,INDIRECT("'["&amp;Index!$A$1&amp;"]Werte und Ergebnisse 5a'!E"&amp;ROW($R$53)-38,TRUE),"")</f>
        <v>#REF!</v>
      </c>
      <c r="BM149" t="str">
        <f t="shared" ca="1" si="7"/>
        <v/>
      </c>
    </row>
    <row r="150" spans="1:65" x14ac:dyDescent="0.25">
      <c r="A150" t="e" cm="1">
        <f t="array" aca="1" ref="A150" ca="1">INDIRECT("'["&amp;Index!$A$1&amp;"]Übersicht Messungen'!E6",TRUE)</f>
        <v>#REF!</v>
      </c>
      <c r="B150" t="e">
        <f ca="1">IF(Index!$D$3="v1",10015,"")</f>
        <v>#N/A</v>
      </c>
      <c r="C150" t="e">
        <f ca="1">VLOOKUP(Facts!$B150,Aux_Table!$W$1:$X$60,2,FALSE)</f>
        <v>#N/A</v>
      </c>
      <c r="D150" t="e">
        <f>NA()</f>
        <v>#N/A</v>
      </c>
      <c r="E150" t="e" cm="1">
        <f t="array" aca="1" ref="E150" ca="1">INDIRECT("'["&amp;Index!$A$1&amp;"]Übersicht Messungen'!C6",TRUE)</f>
        <v>#REF!</v>
      </c>
      <c r="F150" t="e" cm="1">
        <f t="array" aca="1" ref="F150" ca="1">INDIRECT("'["&amp;Index!$A$1&amp;"]Übersicht Messungen'!B6",TRUE)</f>
        <v>#REF!</v>
      </c>
      <c r="G150" t="e" cm="1">
        <f t="array" aca="1" ref="G150" ca="1">INDIRECT("'["&amp;Index!$A$1&amp;"]Übersicht Messungen'!B6",TRUE)</f>
        <v>#REF!</v>
      </c>
      <c r="H150" t="e">
        <f t="shared" ca="1" si="4"/>
        <v>#REF!</v>
      </c>
      <c r="I150" s="15" t="e" cm="1">
        <f t="array" aca="1" ref="I150" ca="1">INDIRECT("'["&amp;Index!$A$1&amp;"]Übersicht Messungen'!F6",TRUE)-730</f>
        <v>#REF!</v>
      </c>
      <c r="K150" t="str">
        <f>Index!$A$1</f>
        <v>Extem B-1541-6  CA.xlsx</v>
      </c>
      <c r="N150" t="s">
        <v>74</v>
      </c>
      <c r="O150" t="e" cm="1">
        <f t="array" aca="1" ref="O150" ca="1">IF(ISBLANK(INDIRECT("'["&amp;Index!$A$1&amp;"]Werte und Ergebnisse 5a'!B"&amp;ROW($R$54)-38,TRUE)),"",INDIRECT("'["&amp;Index!$A$1&amp;"]Werte und Ergebnisse 5a'!B"&amp;ROW($R$54)-38,TRUE))</f>
        <v>#REF!</v>
      </c>
      <c r="R150">
        <v>13</v>
      </c>
      <c r="X150" t="e" cm="1">
        <f t="array" aca="1" ref="X150" ca="1">INDIRECT("'["&amp;Index!$A$1&amp;"]Werte und Ergebnisse 5a'!g66",TRUE)</f>
        <v>#REF!</v>
      </c>
      <c r="Z150" t="s">
        <v>86</v>
      </c>
      <c r="AG150" t="e" cm="1">
        <f t="array" aca="1" ref="AG150" ca="1">IF(INDIRECT("'["&amp;Index!$A$1&amp;"]Werte und Ergebnisse 5a'!C"&amp;ROW($R$54)-38,TRUE)&gt;0,INDIRECT("'["&amp;Index!$A$1&amp;"]Werte und Ergebnisse 5a'!C"&amp;ROW($R$54)-38,TRUE),"")</f>
        <v>#REF!</v>
      </c>
      <c r="AK150" t="e" cm="1">
        <f t="array" aca="1" ref="AK150" ca="1">IF(INDIRECT("'["&amp;Index!$A$1&amp;"]Werte und Ergebnisse 5a'!F"&amp;ROW($R$54)-38,TRUE)&gt;0,INDIRECT("'["&amp;Index!$A$1&amp;"]Werte und Ergebnisse 5a'!F"&amp;ROW($R$54)-38,TRUE),"")</f>
        <v>#REF!</v>
      </c>
      <c r="AN150" t="e" cm="1">
        <f t="array" aca="1" ref="AN150" ca="1">IF(INDIRECT("'["&amp;Index!$A$1&amp;"]Werte und Ergebnisse 5a'!D"&amp;ROW($R$54)-38,TRUE)&gt;0,INDIRECT("'["&amp;Index!$A$1&amp;"]Werte und Ergebnisse 5a'!D"&amp;ROW($R$54)-38,TRUE),"")</f>
        <v>#REF!</v>
      </c>
      <c r="AQ150" t="e" cm="1">
        <f t="array" aca="1" ref="AQ150" ca="1">IF(INDIRECT("'["&amp;Index!$A$1&amp;"]Werte und Ergebnisse 5a'!E"&amp;ROW($R$54)-38,TRUE)&gt;0,INDIRECT("'["&amp;Index!$A$1&amp;"]Werte und Ergebnisse 5a'!E"&amp;ROW($R$54)-38,TRUE),"")</f>
        <v>#REF!</v>
      </c>
      <c r="BM150" t="str">
        <f t="shared" ca="1" si="7"/>
        <v/>
      </c>
    </row>
    <row r="151" spans="1:65" x14ac:dyDescent="0.25">
      <c r="A151" t="e" cm="1">
        <f t="array" aca="1" ref="A151" ca="1">INDIRECT("'["&amp;Index!$A$1&amp;"]Übersicht Messungen'!E6",TRUE)</f>
        <v>#REF!</v>
      </c>
      <c r="B151" t="e">
        <f ca="1">IF(Index!$D$3="v1",10015,"")</f>
        <v>#N/A</v>
      </c>
      <c r="C151" t="e">
        <f ca="1">VLOOKUP(Facts!$B151,Aux_Table!$W$1:$X$60,2,FALSE)</f>
        <v>#N/A</v>
      </c>
      <c r="D151" t="e">
        <f>NA()</f>
        <v>#N/A</v>
      </c>
      <c r="E151" t="e" cm="1">
        <f t="array" aca="1" ref="E151" ca="1">INDIRECT("'["&amp;Index!$A$1&amp;"]Übersicht Messungen'!C6",TRUE)</f>
        <v>#REF!</v>
      </c>
      <c r="F151" t="e" cm="1">
        <f t="array" aca="1" ref="F151" ca="1">INDIRECT("'["&amp;Index!$A$1&amp;"]Übersicht Messungen'!B6",TRUE)</f>
        <v>#REF!</v>
      </c>
      <c r="G151" t="e" cm="1">
        <f t="array" aca="1" ref="G151" ca="1">INDIRECT("'["&amp;Index!$A$1&amp;"]Übersicht Messungen'!B6",TRUE)</f>
        <v>#REF!</v>
      </c>
      <c r="H151" t="e">
        <f t="shared" ca="1" si="4"/>
        <v>#REF!</v>
      </c>
      <c r="I151" s="15" t="e" cm="1">
        <f t="array" aca="1" ref="I151" ca="1">INDIRECT("'["&amp;Index!$A$1&amp;"]Übersicht Messungen'!F6",TRUE)-730</f>
        <v>#REF!</v>
      </c>
      <c r="K151" t="str">
        <f>Index!$A$1</f>
        <v>Extem B-1541-6  CA.xlsx</v>
      </c>
      <c r="N151" t="s">
        <v>74</v>
      </c>
      <c r="O151" t="e" cm="1">
        <f t="array" aca="1" ref="O151" ca="1">IF(ISBLANK(INDIRECT("'["&amp;Index!$A$1&amp;"]Werte und Ergebnisse 5a'!B"&amp;ROW($R$55)-38,TRUE)),"",INDIRECT("'["&amp;Index!$A$1&amp;"]Werte und Ergebnisse 5a'!B"&amp;ROW($R$55)-38,TRUE))</f>
        <v>#REF!</v>
      </c>
      <c r="R151">
        <v>14</v>
      </c>
      <c r="X151" t="e" cm="1">
        <f t="array" aca="1" ref="X151" ca="1">INDIRECT("'["&amp;Index!$A$1&amp;"]Werte und Ergebnisse 5a'!g66",TRUE)</f>
        <v>#REF!</v>
      </c>
      <c r="Z151" t="s">
        <v>86</v>
      </c>
      <c r="AG151" t="e" cm="1">
        <f t="array" aca="1" ref="AG151" ca="1">IF(INDIRECT("'["&amp;Index!$A$1&amp;"]Werte und Ergebnisse 5a'!C"&amp;ROW($R$55)-38,TRUE)&gt;0,INDIRECT("'["&amp;Index!$A$1&amp;"]Werte und Ergebnisse 5a'!C"&amp;ROW($R$55)-38,TRUE),"")</f>
        <v>#REF!</v>
      </c>
      <c r="AK151" t="e" cm="1">
        <f t="array" aca="1" ref="AK151" ca="1">IF(INDIRECT("'["&amp;Index!$A$1&amp;"]Werte und Ergebnisse 5a'!F"&amp;ROW($R$55)-38,TRUE)&gt;0,INDIRECT("'["&amp;Index!$A$1&amp;"]Werte und Ergebnisse 5a'!F"&amp;ROW($R$55)-38,TRUE),"")</f>
        <v>#REF!</v>
      </c>
      <c r="AN151" t="e" cm="1">
        <f t="array" aca="1" ref="AN151" ca="1">IF(INDIRECT("'["&amp;Index!$A$1&amp;"]Werte und Ergebnisse 5a'!D"&amp;ROW($R$55)-38,TRUE)&gt;0,INDIRECT("'["&amp;Index!$A$1&amp;"]Werte und Ergebnisse 5a'!D"&amp;ROW($R$55)-38,TRUE),"")</f>
        <v>#REF!</v>
      </c>
      <c r="AQ151" t="e" cm="1">
        <f t="array" aca="1" ref="AQ151" ca="1">IF(INDIRECT("'["&amp;Index!$A$1&amp;"]Werte und Ergebnisse 5a'!E"&amp;ROW($R$55)-38,TRUE)&gt;0,INDIRECT("'["&amp;Index!$A$1&amp;"]Werte und Ergebnisse 5a'!E"&amp;ROW($R$55)-38,TRUE),"")</f>
        <v>#REF!</v>
      </c>
      <c r="BM151" t="str">
        <f t="shared" ca="1" si="7"/>
        <v/>
      </c>
    </row>
    <row r="152" spans="1:65" x14ac:dyDescent="0.25">
      <c r="A152" t="e" cm="1">
        <f t="array" aca="1" ref="A152" ca="1">INDIRECT("'["&amp;Index!$A$1&amp;"]Übersicht Messungen'!E6",TRUE)</f>
        <v>#REF!</v>
      </c>
      <c r="B152" t="e">
        <f ca="1">IF(Index!$D$3="v1",10015,"")</f>
        <v>#N/A</v>
      </c>
      <c r="C152" t="e">
        <f ca="1">VLOOKUP(Facts!$B152,Aux_Table!$W$1:$X$60,2,FALSE)</f>
        <v>#N/A</v>
      </c>
      <c r="D152" t="e">
        <f>NA()</f>
        <v>#N/A</v>
      </c>
      <c r="E152" t="e" cm="1">
        <f t="array" aca="1" ref="E152" ca="1">INDIRECT("'["&amp;Index!$A$1&amp;"]Übersicht Messungen'!C6",TRUE)</f>
        <v>#REF!</v>
      </c>
      <c r="F152" t="e" cm="1">
        <f t="array" aca="1" ref="F152" ca="1">INDIRECT("'["&amp;Index!$A$1&amp;"]Übersicht Messungen'!B6",TRUE)</f>
        <v>#REF!</v>
      </c>
      <c r="G152" t="e" cm="1">
        <f t="array" aca="1" ref="G152" ca="1">INDIRECT("'["&amp;Index!$A$1&amp;"]Übersicht Messungen'!B6",TRUE)</f>
        <v>#REF!</v>
      </c>
      <c r="H152" t="e">
        <f t="shared" ca="1" si="4"/>
        <v>#REF!</v>
      </c>
      <c r="I152" s="15" t="e" cm="1">
        <f t="array" aca="1" ref="I152" ca="1">INDIRECT("'["&amp;Index!$A$1&amp;"]Übersicht Messungen'!F6",TRUE)-730</f>
        <v>#REF!</v>
      </c>
      <c r="K152" t="str">
        <f>Index!$A$1</f>
        <v>Extem B-1541-6  CA.xlsx</v>
      </c>
      <c r="N152" t="s">
        <v>74</v>
      </c>
      <c r="O152" t="e" cm="1">
        <f t="array" aca="1" ref="O152" ca="1">IF(ISBLANK(INDIRECT("'["&amp;Index!$A$1&amp;"]Werte und Ergebnisse 5a'!B"&amp;ROW($R$56)-38,TRUE)),"",INDIRECT("'["&amp;Index!$A$1&amp;"]Werte und Ergebnisse 5a'!B"&amp;ROW($R$56)-38,TRUE))</f>
        <v>#REF!</v>
      </c>
      <c r="R152">
        <v>15</v>
      </c>
      <c r="X152" t="e" cm="1">
        <f t="array" aca="1" ref="X152" ca="1">INDIRECT("'["&amp;Index!$A$1&amp;"]Werte und Ergebnisse 5a'!g66",TRUE)</f>
        <v>#REF!</v>
      </c>
      <c r="Z152" t="s">
        <v>86</v>
      </c>
      <c r="AG152" t="e" cm="1">
        <f t="array" aca="1" ref="AG152" ca="1">IF(INDIRECT("'["&amp;Index!$A$1&amp;"]Werte und Ergebnisse 5a'!C"&amp;ROW($R$56)-38,TRUE)&gt;0,INDIRECT("'["&amp;Index!$A$1&amp;"]Werte und Ergebnisse 5a'!C"&amp;ROW($R$56)-38,TRUE),"")</f>
        <v>#REF!</v>
      </c>
      <c r="AK152" t="e" cm="1">
        <f t="array" aca="1" ref="AK152" ca="1">IF(INDIRECT("'["&amp;Index!$A$1&amp;"]Werte und Ergebnisse 5a'!F"&amp;ROW($R$56)-38,TRUE)&gt;0,INDIRECT("'["&amp;Index!$A$1&amp;"]Werte und Ergebnisse 5a'!F"&amp;ROW($R$56)-38,TRUE),"")</f>
        <v>#REF!</v>
      </c>
      <c r="AN152" t="e" cm="1">
        <f t="array" aca="1" ref="AN152" ca="1">IF(INDIRECT("'["&amp;Index!$A$1&amp;"]Werte und Ergebnisse 5a'!D"&amp;ROW($R$56)-38,TRUE)&gt;0,INDIRECT("'["&amp;Index!$A$1&amp;"]Werte und Ergebnisse 5a'!D"&amp;ROW($R$56)-38,TRUE),"")</f>
        <v>#REF!</v>
      </c>
      <c r="AQ152" t="e" cm="1">
        <f t="array" aca="1" ref="AQ152" ca="1">IF(INDIRECT("'["&amp;Index!$A$1&amp;"]Werte und Ergebnisse 5a'!E"&amp;ROW($R$56)-38,TRUE)&gt;0,INDIRECT("'["&amp;Index!$A$1&amp;"]Werte und Ergebnisse 5a'!E"&amp;ROW($R$56)-38,TRUE),"")</f>
        <v>#REF!</v>
      </c>
      <c r="BM152" t="str">
        <f t="shared" ca="1" si="7"/>
        <v/>
      </c>
    </row>
    <row r="153" spans="1:65" x14ac:dyDescent="0.25">
      <c r="A153" t="e" cm="1">
        <f t="array" aca="1" ref="A153" ca="1">INDIRECT("'["&amp;Index!$A$1&amp;"]Übersicht Messungen'!E6",TRUE)</f>
        <v>#REF!</v>
      </c>
      <c r="B153" t="e">
        <f ca="1">IF(Index!$D$3="v1",10015,"")</f>
        <v>#N/A</v>
      </c>
      <c r="C153" t="e">
        <f ca="1">VLOOKUP(Facts!$B153,Aux_Table!$W$1:$X$60,2,FALSE)</f>
        <v>#N/A</v>
      </c>
      <c r="D153" t="e">
        <f>NA()</f>
        <v>#N/A</v>
      </c>
      <c r="E153" t="e" cm="1">
        <f t="array" aca="1" ref="E153" ca="1">INDIRECT("'["&amp;Index!$A$1&amp;"]Übersicht Messungen'!C6",TRUE)</f>
        <v>#REF!</v>
      </c>
      <c r="F153" t="e" cm="1">
        <f t="array" aca="1" ref="F153" ca="1">INDIRECT("'["&amp;Index!$A$1&amp;"]Übersicht Messungen'!B6",TRUE)</f>
        <v>#REF!</v>
      </c>
      <c r="G153" t="e" cm="1">
        <f t="array" aca="1" ref="G153" ca="1">INDIRECT("'["&amp;Index!$A$1&amp;"]Übersicht Messungen'!B6",TRUE)</f>
        <v>#REF!</v>
      </c>
      <c r="H153" t="e">
        <f t="shared" ca="1" si="4"/>
        <v>#REF!</v>
      </c>
      <c r="I153" s="15" t="e" cm="1">
        <f t="array" aca="1" ref="I153" ca="1">INDIRECT("'["&amp;Index!$A$1&amp;"]Übersicht Messungen'!F6",TRUE)-730</f>
        <v>#REF!</v>
      </c>
      <c r="K153" t="str">
        <f>Index!$A$1</f>
        <v>Extem B-1541-6  CA.xlsx</v>
      </c>
      <c r="N153" t="s">
        <v>74</v>
      </c>
      <c r="O153" t="e" cm="1">
        <f t="array" aca="1" ref="O153" ca="1">IF(ISBLANK(INDIRECT("'["&amp;Index!$A$1&amp;"]Werte und Ergebnisse 5a'!B"&amp;ROW($R$57)-38,TRUE)),"",INDIRECT("'["&amp;Index!$A$1&amp;"]Werte und Ergebnisse 5a'!B"&amp;ROW($R$57)-38,TRUE))</f>
        <v>#REF!</v>
      </c>
      <c r="R153">
        <v>16</v>
      </c>
      <c r="X153" t="e" cm="1">
        <f t="array" aca="1" ref="X153" ca="1">INDIRECT("'["&amp;Index!$A$1&amp;"]Werte und Ergebnisse 5a'!g66",TRUE)</f>
        <v>#REF!</v>
      </c>
      <c r="Z153" t="s">
        <v>86</v>
      </c>
      <c r="AG153" t="e" cm="1">
        <f t="array" aca="1" ref="AG153" ca="1">IF(INDIRECT("'["&amp;Index!$A$1&amp;"]Werte und Ergebnisse 5a'!C"&amp;ROW($R$57)-38,TRUE)&gt;0,INDIRECT("'["&amp;Index!$A$1&amp;"]Werte und Ergebnisse 5a'!C"&amp;ROW($R$57)-38,TRUE),"")</f>
        <v>#REF!</v>
      </c>
      <c r="AK153" t="e" cm="1">
        <f t="array" aca="1" ref="AK153" ca="1">IF(INDIRECT("'["&amp;Index!$A$1&amp;"]Werte und Ergebnisse 5a'!F"&amp;ROW($R$57)-38,TRUE)&gt;0,INDIRECT("'["&amp;Index!$A$1&amp;"]Werte und Ergebnisse 5a'!F"&amp;ROW($R$57)-38,TRUE),"")</f>
        <v>#REF!</v>
      </c>
      <c r="AN153" t="e" cm="1">
        <f t="array" aca="1" ref="AN153" ca="1">IF(INDIRECT("'["&amp;Index!$A$1&amp;"]Werte und Ergebnisse 5a'!D"&amp;ROW($R$57)-38,TRUE)&gt;0,INDIRECT("'["&amp;Index!$A$1&amp;"]Werte und Ergebnisse 5a'!D"&amp;ROW($R$57)-38,TRUE),"")</f>
        <v>#REF!</v>
      </c>
      <c r="AQ153" t="e" cm="1">
        <f t="array" aca="1" ref="AQ153" ca="1">IF(INDIRECT("'["&amp;Index!$A$1&amp;"]Werte und Ergebnisse 5a'!E"&amp;ROW($R$57)-38,TRUE)&gt;0,INDIRECT("'["&amp;Index!$A$1&amp;"]Werte und Ergebnisse 5a'!E"&amp;ROW($R$57)-38,TRUE),"")</f>
        <v>#REF!</v>
      </c>
      <c r="BM153" t="str">
        <f t="shared" ca="1" si="7"/>
        <v/>
      </c>
    </row>
    <row r="154" spans="1:65" x14ac:dyDescent="0.25">
      <c r="A154" t="e" cm="1">
        <f t="array" aca="1" ref="A154" ca="1">INDIRECT("'["&amp;Index!$A$1&amp;"]Übersicht Messungen'!E6",TRUE)</f>
        <v>#REF!</v>
      </c>
      <c r="B154" t="e">
        <f ca="1">IF(Index!$D$3="v1",10015,"")</f>
        <v>#N/A</v>
      </c>
      <c r="C154" t="e">
        <f ca="1">VLOOKUP(Facts!$B154,Aux_Table!$W$1:$X$60,2,FALSE)</f>
        <v>#N/A</v>
      </c>
      <c r="D154" t="e">
        <f>NA()</f>
        <v>#N/A</v>
      </c>
      <c r="E154" t="e" cm="1">
        <f t="array" aca="1" ref="E154" ca="1">INDIRECT("'["&amp;Index!$A$1&amp;"]Übersicht Messungen'!C6",TRUE)</f>
        <v>#REF!</v>
      </c>
      <c r="F154" t="e" cm="1">
        <f t="array" aca="1" ref="F154" ca="1">INDIRECT("'["&amp;Index!$A$1&amp;"]Übersicht Messungen'!B6",TRUE)</f>
        <v>#REF!</v>
      </c>
      <c r="G154" t="e" cm="1">
        <f t="array" aca="1" ref="G154" ca="1">INDIRECT("'["&amp;Index!$A$1&amp;"]Übersicht Messungen'!B6",TRUE)</f>
        <v>#REF!</v>
      </c>
      <c r="H154" t="e">
        <f t="shared" ca="1" si="4"/>
        <v>#REF!</v>
      </c>
      <c r="I154" s="15" t="e" cm="1">
        <f t="array" aca="1" ref="I154" ca="1">INDIRECT("'["&amp;Index!$A$1&amp;"]Übersicht Messungen'!F6",TRUE)-730</f>
        <v>#REF!</v>
      </c>
      <c r="K154" t="str">
        <f>Index!$A$1</f>
        <v>Extem B-1541-6  CA.xlsx</v>
      </c>
      <c r="N154" t="s">
        <v>74</v>
      </c>
      <c r="O154" t="e" cm="1">
        <f t="array" aca="1" ref="O154" ca="1">IF(ISBLANK(INDIRECT("'["&amp;Index!$A$1&amp;"]Werte und Ergebnisse 5a'!B"&amp;ROW($R$58)-38,TRUE)),"",INDIRECT("'["&amp;Index!$A$1&amp;"]Werte und Ergebnisse 5a'!B"&amp;ROW($R$58)-38,TRUE))</f>
        <v>#REF!</v>
      </c>
      <c r="R154">
        <v>17</v>
      </c>
      <c r="X154" t="e" cm="1">
        <f t="array" aca="1" ref="X154" ca="1">INDIRECT("'["&amp;Index!$A$1&amp;"]Werte und Ergebnisse 5a'!g66",TRUE)</f>
        <v>#REF!</v>
      </c>
      <c r="Z154" t="s">
        <v>86</v>
      </c>
      <c r="AG154" t="e" cm="1">
        <f t="array" aca="1" ref="AG154" ca="1">IF(INDIRECT("'["&amp;Index!$A$1&amp;"]Werte und Ergebnisse 5a'!C"&amp;ROW($R$58)-38,TRUE)&gt;0,INDIRECT("'["&amp;Index!$A$1&amp;"]Werte und Ergebnisse 5a'!C"&amp;ROW($R$58)-38,TRUE),"")</f>
        <v>#REF!</v>
      </c>
      <c r="AK154" t="e" cm="1">
        <f t="array" aca="1" ref="AK154" ca="1">IF(INDIRECT("'["&amp;Index!$A$1&amp;"]Werte und Ergebnisse 5a'!F"&amp;ROW($R$58)-38,TRUE)&gt;0,INDIRECT("'["&amp;Index!$A$1&amp;"]Werte und Ergebnisse 5a'!F"&amp;ROW($R$58)-38,TRUE),"")</f>
        <v>#REF!</v>
      </c>
      <c r="AN154" t="e" cm="1">
        <f t="array" aca="1" ref="AN154" ca="1">IF(INDIRECT("'["&amp;Index!$A$1&amp;"]Werte und Ergebnisse 5a'!D"&amp;ROW($R$58)-38,TRUE)&gt;0,INDIRECT("'["&amp;Index!$A$1&amp;"]Werte und Ergebnisse 5a'!D"&amp;ROW($R$58)-38,TRUE),"")</f>
        <v>#REF!</v>
      </c>
      <c r="AQ154" t="e" cm="1">
        <f t="array" aca="1" ref="AQ154" ca="1">IF(INDIRECT("'["&amp;Index!$A$1&amp;"]Werte und Ergebnisse 5a'!E"&amp;ROW($R$58)-38,TRUE)&gt;0,INDIRECT("'["&amp;Index!$A$1&amp;"]Werte und Ergebnisse 5a'!E"&amp;ROW($R$58)-38,TRUE),"")</f>
        <v>#REF!</v>
      </c>
      <c r="BM154" t="str">
        <f t="shared" ca="1" si="7"/>
        <v/>
      </c>
    </row>
    <row r="155" spans="1:65" x14ac:dyDescent="0.25">
      <c r="A155" t="e" cm="1">
        <f t="array" aca="1" ref="A155" ca="1">INDIRECT("'["&amp;Index!$A$1&amp;"]Übersicht Messungen'!E6",TRUE)</f>
        <v>#REF!</v>
      </c>
      <c r="B155" t="e">
        <f ca="1">IF(Index!$D$3="v1",10015,"")</f>
        <v>#N/A</v>
      </c>
      <c r="C155" t="e">
        <f ca="1">VLOOKUP(Facts!$B155,Aux_Table!$W$1:$X$60,2,FALSE)</f>
        <v>#N/A</v>
      </c>
      <c r="D155" t="e">
        <f>NA()</f>
        <v>#N/A</v>
      </c>
      <c r="E155" t="e" cm="1">
        <f t="array" aca="1" ref="E155" ca="1">INDIRECT("'["&amp;Index!$A$1&amp;"]Übersicht Messungen'!C6",TRUE)</f>
        <v>#REF!</v>
      </c>
      <c r="F155" t="e" cm="1">
        <f t="array" aca="1" ref="F155" ca="1">INDIRECT("'["&amp;Index!$A$1&amp;"]Übersicht Messungen'!B6",TRUE)</f>
        <v>#REF!</v>
      </c>
      <c r="G155" t="e" cm="1">
        <f t="array" aca="1" ref="G155" ca="1">INDIRECT("'["&amp;Index!$A$1&amp;"]Übersicht Messungen'!B6",TRUE)</f>
        <v>#REF!</v>
      </c>
      <c r="H155" t="e">
        <f t="shared" ca="1" si="4"/>
        <v>#REF!</v>
      </c>
      <c r="I155" s="15" t="e" cm="1">
        <f t="array" aca="1" ref="I155" ca="1">INDIRECT("'["&amp;Index!$A$1&amp;"]Übersicht Messungen'!F6",TRUE)-730</f>
        <v>#REF!</v>
      </c>
      <c r="K155" t="str">
        <f>Index!$A$1</f>
        <v>Extem B-1541-6  CA.xlsx</v>
      </c>
      <c r="N155" t="s">
        <v>74</v>
      </c>
      <c r="O155" t="e" cm="1">
        <f t="array" aca="1" ref="O155" ca="1">IF(ISBLANK(INDIRECT("'["&amp;Index!$A$1&amp;"]Werte und Ergebnisse 5a'!B"&amp;ROW($R$59)-38,TRUE)),"",INDIRECT("'["&amp;Index!$A$1&amp;"]Werte und Ergebnisse 5a'!B"&amp;ROW($R$59)-38,TRUE))</f>
        <v>#REF!</v>
      </c>
      <c r="R155">
        <v>18</v>
      </c>
      <c r="X155" t="e" cm="1">
        <f t="array" aca="1" ref="X155" ca="1">INDIRECT("'["&amp;Index!$A$1&amp;"]Werte und Ergebnisse 5a'!g66",TRUE)</f>
        <v>#REF!</v>
      </c>
      <c r="Z155" t="s">
        <v>86</v>
      </c>
      <c r="AG155" t="e" cm="1">
        <f t="array" aca="1" ref="AG155" ca="1">IF(INDIRECT("'["&amp;Index!$A$1&amp;"]Werte und Ergebnisse 5a'!C"&amp;ROW($R$59)-38,TRUE)&gt;0,INDIRECT("'["&amp;Index!$A$1&amp;"]Werte und Ergebnisse 5a'!C"&amp;ROW($R$59)-38,TRUE),"")</f>
        <v>#REF!</v>
      </c>
      <c r="AK155" t="e" cm="1">
        <f t="array" aca="1" ref="AK155" ca="1">IF(INDIRECT("'["&amp;Index!$A$1&amp;"]Werte und Ergebnisse 5a'!F"&amp;ROW($R$59)-38,TRUE)&gt;0,INDIRECT("'["&amp;Index!$A$1&amp;"]Werte und Ergebnisse 5a'!F"&amp;ROW($R$59)-38,TRUE),"")</f>
        <v>#REF!</v>
      </c>
      <c r="AN155" t="e" cm="1">
        <f t="array" aca="1" ref="AN155" ca="1">IF(INDIRECT("'["&amp;Index!$A$1&amp;"]Werte und Ergebnisse 5a'!D"&amp;ROW($R$59)-38,TRUE)&gt;0,INDIRECT("'["&amp;Index!$A$1&amp;"]Werte und Ergebnisse 5a'!D"&amp;ROW($R$59)-38,TRUE),"")</f>
        <v>#REF!</v>
      </c>
      <c r="AQ155" t="e" cm="1">
        <f t="array" aca="1" ref="AQ155" ca="1">IF(INDIRECT("'["&amp;Index!$A$1&amp;"]Werte und Ergebnisse 5a'!E"&amp;ROW($R$59)-38,TRUE)&gt;0,INDIRECT("'["&amp;Index!$A$1&amp;"]Werte und Ergebnisse 5a'!E"&amp;ROW($R$59)-38,TRUE),"")</f>
        <v>#REF!</v>
      </c>
      <c r="BM155" t="str">
        <f t="shared" ca="1" si="7"/>
        <v/>
      </c>
    </row>
    <row r="156" spans="1:65" x14ac:dyDescent="0.25">
      <c r="A156" t="e" cm="1">
        <f t="array" aca="1" ref="A156" ca="1">INDIRECT("'["&amp;Index!$A$1&amp;"]Übersicht Messungen'!E6",TRUE)</f>
        <v>#REF!</v>
      </c>
      <c r="B156" t="e">
        <f ca="1">IF(Index!$D$3="v1",10015,"")</f>
        <v>#N/A</v>
      </c>
      <c r="C156" t="e">
        <f ca="1">VLOOKUP(Facts!$B156,Aux_Table!$W$1:$X$60,2,FALSE)</f>
        <v>#N/A</v>
      </c>
      <c r="D156" t="e">
        <f>NA()</f>
        <v>#N/A</v>
      </c>
      <c r="E156" t="e" cm="1">
        <f t="array" aca="1" ref="E156" ca="1">INDIRECT("'["&amp;Index!$A$1&amp;"]Übersicht Messungen'!C6",TRUE)</f>
        <v>#REF!</v>
      </c>
      <c r="F156" t="e" cm="1">
        <f t="array" aca="1" ref="F156" ca="1">INDIRECT("'["&amp;Index!$A$1&amp;"]Übersicht Messungen'!B6",TRUE)</f>
        <v>#REF!</v>
      </c>
      <c r="G156" t="e" cm="1">
        <f t="array" aca="1" ref="G156" ca="1">INDIRECT("'["&amp;Index!$A$1&amp;"]Übersicht Messungen'!B6",TRUE)</f>
        <v>#REF!</v>
      </c>
      <c r="H156" t="e">
        <f t="shared" ca="1" si="4"/>
        <v>#REF!</v>
      </c>
      <c r="I156" s="15" t="e" cm="1">
        <f t="array" aca="1" ref="I156" ca="1">INDIRECT("'["&amp;Index!$A$1&amp;"]Übersicht Messungen'!F6",TRUE)-730</f>
        <v>#REF!</v>
      </c>
      <c r="K156" t="str">
        <f>Index!$A$1</f>
        <v>Extem B-1541-6  CA.xlsx</v>
      </c>
      <c r="N156" t="s">
        <v>74</v>
      </c>
      <c r="O156" t="e" cm="1">
        <f t="array" aca="1" ref="O156" ca="1">IF(ISBLANK(INDIRECT("'["&amp;Index!$A$1&amp;"]Werte und Ergebnisse 5a'!B"&amp;ROW($R$60)-38,TRUE)),"",INDIRECT("'["&amp;Index!$A$1&amp;"]Werte und Ergebnisse 5a'!B"&amp;ROW($R$60)-38,TRUE))</f>
        <v>#REF!</v>
      </c>
      <c r="R156">
        <v>19</v>
      </c>
      <c r="X156" t="e" cm="1">
        <f t="array" aca="1" ref="X156" ca="1">INDIRECT("'["&amp;Index!$A$1&amp;"]Werte und Ergebnisse 5a'!g66",TRUE)</f>
        <v>#REF!</v>
      </c>
      <c r="Z156" t="s">
        <v>86</v>
      </c>
      <c r="AG156" t="e" cm="1">
        <f t="array" aca="1" ref="AG156" ca="1">IF(INDIRECT("'["&amp;Index!$A$1&amp;"]Werte und Ergebnisse 5a'!C"&amp;ROW($R$60)-38,TRUE)&gt;0,INDIRECT("'["&amp;Index!$A$1&amp;"]Werte und Ergebnisse 5a'!C"&amp;ROW($R$60)-38,TRUE),"")</f>
        <v>#REF!</v>
      </c>
      <c r="AK156" t="e" cm="1">
        <f t="array" aca="1" ref="AK156" ca="1">IF(INDIRECT("'["&amp;Index!$A$1&amp;"]Werte und Ergebnisse 5a'!F"&amp;ROW($R$60)-38,TRUE)&gt;0,INDIRECT("'["&amp;Index!$A$1&amp;"]Werte und Ergebnisse 5a'!F"&amp;ROW($R$60)-38,TRUE),"")</f>
        <v>#REF!</v>
      </c>
      <c r="AN156" t="e" cm="1">
        <f t="array" aca="1" ref="AN156" ca="1">IF(INDIRECT("'["&amp;Index!$A$1&amp;"]Werte und Ergebnisse 5a'!D"&amp;ROW($R$60)-38,TRUE)&gt;0,INDIRECT("'["&amp;Index!$A$1&amp;"]Werte und Ergebnisse 5a'!D"&amp;ROW($R$60)-38,TRUE),"")</f>
        <v>#REF!</v>
      </c>
      <c r="AQ156" t="e" cm="1">
        <f t="array" aca="1" ref="AQ156" ca="1">IF(INDIRECT("'["&amp;Index!$A$1&amp;"]Werte und Ergebnisse 5a'!E"&amp;ROW($R$60)-38,TRUE)&gt;0,INDIRECT("'["&amp;Index!$A$1&amp;"]Werte und Ergebnisse 5a'!E"&amp;ROW($R$60)-38,TRUE),"")</f>
        <v>#REF!</v>
      </c>
      <c r="BM156" t="str">
        <f t="shared" ca="1" si="7"/>
        <v/>
      </c>
    </row>
    <row r="157" spans="1:65" x14ac:dyDescent="0.25">
      <c r="A157" t="e" cm="1">
        <f t="array" aca="1" ref="A157" ca="1">INDIRECT("'["&amp;Index!$A$1&amp;"]Übersicht Messungen'!E6",TRUE)</f>
        <v>#REF!</v>
      </c>
      <c r="B157" t="e">
        <f ca="1">IF(Index!$D$3="v1",10015,"")</f>
        <v>#N/A</v>
      </c>
      <c r="C157" t="e">
        <f ca="1">VLOOKUP(Facts!$B157,Aux_Table!$W$1:$X$60,2,FALSE)</f>
        <v>#N/A</v>
      </c>
      <c r="D157" t="e">
        <f>NA()</f>
        <v>#N/A</v>
      </c>
      <c r="E157" t="e" cm="1">
        <f t="array" aca="1" ref="E157" ca="1">INDIRECT("'["&amp;Index!$A$1&amp;"]Übersicht Messungen'!C6",TRUE)</f>
        <v>#REF!</v>
      </c>
      <c r="F157" t="e" cm="1">
        <f t="array" aca="1" ref="F157" ca="1">INDIRECT("'["&amp;Index!$A$1&amp;"]Übersicht Messungen'!B6",TRUE)</f>
        <v>#REF!</v>
      </c>
      <c r="G157" t="e" cm="1">
        <f t="array" aca="1" ref="G157" ca="1">INDIRECT("'["&amp;Index!$A$1&amp;"]Übersicht Messungen'!B6",TRUE)</f>
        <v>#REF!</v>
      </c>
      <c r="H157" t="e">
        <f t="shared" ca="1" si="4"/>
        <v>#REF!</v>
      </c>
      <c r="I157" s="15" t="e" cm="1">
        <f t="array" aca="1" ref="I157" ca="1">INDIRECT("'["&amp;Index!$A$1&amp;"]Übersicht Messungen'!F6",TRUE)-730</f>
        <v>#REF!</v>
      </c>
      <c r="K157" t="str">
        <f>Index!$A$1</f>
        <v>Extem B-1541-6  CA.xlsx</v>
      </c>
      <c r="N157" t="s">
        <v>74</v>
      </c>
      <c r="O157" t="e" cm="1">
        <f t="array" aca="1" ref="O157" ca="1">IF(ISBLANK(INDIRECT("'["&amp;Index!$A$1&amp;"]Werte und Ergebnisse 5a'!B"&amp;ROW($R$61)-38,TRUE)),"",INDIRECT("'["&amp;Index!$A$1&amp;"]Werte und Ergebnisse 5a'!B"&amp;ROW($R$61)-38,TRUE))</f>
        <v>#REF!</v>
      </c>
      <c r="R157">
        <v>20</v>
      </c>
      <c r="X157" t="e" cm="1">
        <f t="array" aca="1" ref="X157" ca="1">INDIRECT("'["&amp;Index!$A$1&amp;"]Werte und Ergebnisse 5a'!g66",TRUE)</f>
        <v>#REF!</v>
      </c>
      <c r="Z157" t="s">
        <v>86</v>
      </c>
      <c r="AG157" t="e" cm="1">
        <f t="array" aca="1" ref="AG157" ca="1">IF(INDIRECT("'["&amp;Index!$A$1&amp;"]Werte und Ergebnisse 5a'!C"&amp;ROW($R$61)-38,TRUE)&gt;0,INDIRECT("'["&amp;Index!$A$1&amp;"]Werte und Ergebnisse 5a'!C"&amp;ROW($R$61)-38,TRUE),"")</f>
        <v>#REF!</v>
      </c>
      <c r="AK157" t="e" cm="1">
        <f t="array" aca="1" ref="AK157" ca="1">IF(INDIRECT("'["&amp;Index!$A$1&amp;"]Werte und Ergebnisse 5a'!F"&amp;ROW($R$61)-38,TRUE)&gt;0,INDIRECT("'["&amp;Index!$A$1&amp;"]Werte und Ergebnisse 5a'!F"&amp;ROW($R$61)-38,TRUE),"")</f>
        <v>#REF!</v>
      </c>
      <c r="AN157" t="e" cm="1">
        <f t="array" aca="1" ref="AN157" ca="1">IF(INDIRECT("'["&amp;Index!$A$1&amp;"]Werte und Ergebnisse 5a'!D"&amp;ROW($R$61)-38,TRUE)&gt;0,INDIRECT("'["&amp;Index!$A$1&amp;"]Werte und Ergebnisse 5a'!D"&amp;ROW($R$61)-38,TRUE),"")</f>
        <v>#REF!</v>
      </c>
      <c r="AQ157" t="e" cm="1">
        <f t="array" aca="1" ref="AQ157" ca="1">IF(INDIRECT("'["&amp;Index!$A$1&amp;"]Werte und Ergebnisse 5a'!E"&amp;ROW($R$61)-38,TRUE)&gt;0,INDIRECT("'["&amp;Index!$A$1&amp;"]Werte und Ergebnisse 5a'!E"&amp;ROW($R$61)-38,TRUE),"")</f>
        <v>#REF!</v>
      </c>
      <c r="BM157" t="str">
        <f t="shared" ca="1" si="7"/>
        <v/>
      </c>
    </row>
    <row r="158" spans="1:65" x14ac:dyDescent="0.25">
      <c r="A158" t="e" cm="1">
        <f t="array" aca="1" ref="A158" ca="1">INDIRECT("'["&amp;Index!$A$1&amp;"]Übersicht Messungen'!E6",TRUE)</f>
        <v>#REF!</v>
      </c>
      <c r="B158" t="e">
        <f ca="1">IF(Index!$D$3="v1",10016,"")</f>
        <v>#N/A</v>
      </c>
      <c r="C158" t="e">
        <f ca="1">VLOOKUP(Facts!$B158,Aux_Table!$W$1:$X$60,2,FALSE)</f>
        <v>#N/A</v>
      </c>
      <c r="D158" t="e">
        <f>NA()</f>
        <v>#N/A</v>
      </c>
      <c r="E158" t="e" cm="1">
        <f t="array" aca="1" ref="E158" ca="1">INDIRECT("'["&amp;Index!$A$1&amp;"]Übersicht Messungen'!C6",TRUE)</f>
        <v>#REF!</v>
      </c>
      <c r="F158" t="e" cm="1">
        <f t="array" aca="1" ref="F158" ca="1">INDIRECT("'["&amp;Index!$A$1&amp;"]Übersicht Messungen'!B6",TRUE)</f>
        <v>#REF!</v>
      </c>
      <c r="G158" t="e" cm="1">
        <f t="array" aca="1" ref="G158" ca="1">INDIRECT("'["&amp;Index!$A$1&amp;"]Übersicht Messungen'!B6",TRUE)</f>
        <v>#REF!</v>
      </c>
      <c r="H158" t="e">
        <f t="shared" ca="1" si="4"/>
        <v>#REF!</v>
      </c>
      <c r="I158" s="15" t="e" cm="1">
        <f t="array" aca="1" ref="I158" ca="1">INDIRECT("'["&amp;Index!$A$1&amp;"]Übersicht Messungen'!F6",TRUE)-730</f>
        <v>#REF!</v>
      </c>
      <c r="K158" t="str">
        <f>Index!$A$1</f>
        <v>Extem B-1541-6  CA.xlsx</v>
      </c>
      <c r="N158" t="s">
        <v>128</v>
      </c>
      <c r="O158" t="e" cm="1">
        <f t="array" aca="1" ref="O158" ca="1">IF(ISBLANK(INDIRECT("'["&amp;Index!$A$1&amp;"]Werte und Ergebnisse 5b'!B"&amp;ROW($R$45)-38,TRUE)),"",INDIRECT("'["&amp;Index!$A$1&amp;"]Werte und Ergebnisse 5b'!B"&amp;ROW($R$45)-38,TRUE))</f>
        <v>#REF!</v>
      </c>
      <c r="R158">
        <v>1</v>
      </c>
      <c r="X158" t="e" cm="1">
        <f t="array" aca="1" ref="X158" ca="1">INDIRECT("'["&amp;Index!$A$1&amp;"]Werte und Ergebnisse 5b'!h47",TRUE)</f>
        <v>#REF!</v>
      </c>
      <c r="Z158" t="s">
        <v>86</v>
      </c>
      <c r="AG158" t="e" cm="1">
        <f t="array" aca="1" ref="AG158" ca="1">IF(INDIRECT("'["&amp;Index!$A$1&amp;"]Werte und Ergebnisse 5b'!C"&amp;ROW($R$45)-38,TRUE)&gt;0,INDIRECT("'["&amp;Index!$A$1&amp;"]Werte und Ergebnisse 5b'!C"&amp;ROW($R$45)-38,TRUE),"")</f>
        <v>#REF!</v>
      </c>
      <c r="AK158" t="e" cm="1">
        <f t="array" aca="1" ref="AK158" ca="1">IF(INDIRECT("'["&amp;Index!$A$1&amp;"]Werte und Ergebnisse 5b'!F"&amp;ROW($R$45)-38,TRUE)&gt;0,INDIRECT("'["&amp;Index!$A$1&amp;"]Werte und Ergebnisse 5b'!F"&amp;ROW($R$45)-38,TRUE),"")</f>
        <v>#REF!</v>
      </c>
      <c r="AN158" t="e" cm="1">
        <f t="array" aca="1" ref="AN158" ca="1">IF(INDIRECT("'["&amp;Index!$A$1&amp;"]Werte und Ergebnisse 5b'!D"&amp;ROW($R$45)-38,TRUE)&gt;0,INDIRECT("'["&amp;Index!$A$1&amp;"]Werte und Ergebnisse 5b'!D"&amp;ROW($R$45)-38,TRUE),"")</f>
        <v>#REF!</v>
      </c>
      <c r="AQ158" t="e" cm="1">
        <f t="array" aca="1" ref="AQ158" ca="1">IF(INDIRECT("'["&amp;Index!$A$1&amp;"]Werte und Ergebnisse 5b'!E"&amp;ROW($R$45)-38,TRUE)&gt;0,INDIRECT("'["&amp;Index!$A$1&amp;"]Werte und Ergebnisse 5b'!E"&amp;ROW($R$45)-38,TRUE),"")</f>
        <v>#REF!</v>
      </c>
      <c r="BM158" t="str">
        <f t="shared" ca="1" si="7"/>
        <v/>
      </c>
    </row>
    <row r="159" spans="1:65" x14ac:dyDescent="0.25">
      <c r="A159" t="e" cm="1">
        <f t="array" aca="1" ref="A159" ca="1">INDIRECT("'["&amp;Index!$A$1&amp;"]Übersicht Messungen'!E6",TRUE)</f>
        <v>#REF!</v>
      </c>
      <c r="B159" t="e">
        <f ca="1">IF(Index!$D$3="v1",10016,"")</f>
        <v>#N/A</v>
      </c>
      <c r="C159" t="e">
        <f ca="1">VLOOKUP(Facts!$B159,Aux_Table!$W$1:$X$60,2,FALSE)</f>
        <v>#N/A</v>
      </c>
      <c r="D159" t="e">
        <f>NA()</f>
        <v>#N/A</v>
      </c>
      <c r="E159" t="e" cm="1">
        <f t="array" aca="1" ref="E159" ca="1">INDIRECT("'["&amp;Index!$A$1&amp;"]Übersicht Messungen'!C6",TRUE)</f>
        <v>#REF!</v>
      </c>
      <c r="F159" t="e" cm="1">
        <f t="array" aca="1" ref="F159" ca="1">INDIRECT("'["&amp;Index!$A$1&amp;"]Übersicht Messungen'!B6",TRUE)</f>
        <v>#REF!</v>
      </c>
      <c r="G159" t="e" cm="1">
        <f t="array" aca="1" ref="G159" ca="1">INDIRECT("'["&amp;Index!$A$1&amp;"]Übersicht Messungen'!B6",TRUE)</f>
        <v>#REF!</v>
      </c>
      <c r="H159" t="e">
        <f t="shared" ca="1" si="4"/>
        <v>#REF!</v>
      </c>
      <c r="I159" s="15" t="e" cm="1">
        <f t="array" aca="1" ref="I159" ca="1">INDIRECT("'["&amp;Index!$A$1&amp;"]Übersicht Messungen'!F6",TRUE)-730</f>
        <v>#REF!</v>
      </c>
      <c r="K159" t="str">
        <f>Index!$A$1</f>
        <v>Extem B-1541-6  CA.xlsx</v>
      </c>
      <c r="N159" t="s">
        <v>128</v>
      </c>
      <c r="O159" t="e" cm="1">
        <f t="array" aca="1" ref="O159" ca="1">IF(ISBLANK(INDIRECT("'["&amp;Index!$A$1&amp;"]Werte und Ergebnisse 5b'!B"&amp;ROW($R$46)-38,TRUE)),"",INDIRECT("'["&amp;Index!$A$1&amp;"]Werte und Ergebnisse 5b'!B"&amp;ROW($R$46)-38,TRUE))</f>
        <v>#REF!</v>
      </c>
      <c r="R159">
        <v>2</v>
      </c>
      <c r="X159" t="e" cm="1">
        <f t="array" aca="1" ref="X159" ca="1">INDIRECT("'["&amp;Index!$A$1&amp;"]Werte und Ergebnisse 5b'!h47",TRUE)</f>
        <v>#REF!</v>
      </c>
      <c r="Z159" t="s">
        <v>86</v>
      </c>
      <c r="AG159" t="e" cm="1">
        <f t="array" aca="1" ref="AG159" ca="1">IF(INDIRECT("'["&amp;Index!$A$1&amp;"]Werte und Ergebnisse 5b'!C"&amp;ROW($R$46)-38,TRUE)&gt;0,INDIRECT("'["&amp;Index!$A$1&amp;"]Werte und Ergebnisse 5b'!C"&amp;ROW($R$46)-38,TRUE),"")</f>
        <v>#REF!</v>
      </c>
      <c r="AK159" t="e" cm="1">
        <f t="array" aca="1" ref="AK159" ca="1">IF(INDIRECT("'["&amp;Index!$A$1&amp;"]Werte und Ergebnisse 5b'!F"&amp;ROW($R$46)-38,TRUE)&gt;0,INDIRECT("'["&amp;Index!$A$1&amp;"]Werte und Ergebnisse 5b'!F"&amp;ROW($R$46)-38,TRUE),"")</f>
        <v>#REF!</v>
      </c>
      <c r="AN159" t="e" cm="1">
        <f t="array" aca="1" ref="AN159" ca="1">IF(INDIRECT("'["&amp;Index!$A$1&amp;"]Werte und Ergebnisse 5b'!D"&amp;ROW($R$46)-38,TRUE)&gt;0,INDIRECT("'["&amp;Index!$A$1&amp;"]Werte und Ergebnisse 5b'!D"&amp;ROW($R$46)-38,TRUE),"")</f>
        <v>#REF!</v>
      </c>
      <c r="AQ159" t="e" cm="1">
        <f t="array" aca="1" ref="AQ159" ca="1">IF(INDIRECT("'["&amp;Index!$A$1&amp;"]Werte und Ergebnisse 5b'!E"&amp;ROW($R$46)-38,TRUE)&gt;0,INDIRECT("'["&amp;Index!$A$1&amp;"]Werte und Ergebnisse 5b'!E"&amp;ROW($R$46)-38,TRUE),"")</f>
        <v>#REF!</v>
      </c>
      <c r="BM159" t="str">
        <f t="shared" ca="1" si="7"/>
        <v/>
      </c>
    </row>
    <row r="160" spans="1:65" x14ac:dyDescent="0.25">
      <c r="A160" t="e" cm="1">
        <f t="array" aca="1" ref="A160" ca="1">INDIRECT("'["&amp;Index!$A$1&amp;"]Übersicht Messungen'!E6",TRUE)</f>
        <v>#REF!</v>
      </c>
      <c r="B160" t="e">
        <f ca="1">IF(Index!$D$3="v1",10016,"")</f>
        <v>#N/A</v>
      </c>
      <c r="C160" t="e">
        <f ca="1">VLOOKUP(Facts!$B160,Aux_Table!$W$1:$X$60,2,FALSE)</f>
        <v>#N/A</v>
      </c>
      <c r="D160" t="e">
        <f>NA()</f>
        <v>#N/A</v>
      </c>
      <c r="E160" t="e" cm="1">
        <f t="array" aca="1" ref="E160" ca="1">INDIRECT("'["&amp;Index!$A$1&amp;"]Übersicht Messungen'!C6",TRUE)</f>
        <v>#REF!</v>
      </c>
      <c r="F160" t="e" cm="1">
        <f t="array" aca="1" ref="F160" ca="1">INDIRECT("'["&amp;Index!$A$1&amp;"]Übersicht Messungen'!B6",TRUE)</f>
        <v>#REF!</v>
      </c>
      <c r="G160" t="e" cm="1">
        <f t="array" aca="1" ref="G160" ca="1">INDIRECT("'["&amp;Index!$A$1&amp;"]Übersicht Messungen'!B6",TRUE)</f>
        <v>#REF!</v>
      </c>
      <c r="H160" t="e">
        <f t="shared" ca="1" si="4"/>
        <v>#REF!</v>
      </c>
      <c r="I160" s="15" t="e" cm="1">
        <f t="array" aca="1" ref="I160" ca="1">INDIRECT("'["&amp;Index!$A$1&amp;"]Übersicht Messungen'!F6",TRUE)-730</f>
        <v>#REF!</v>
      </c>
      <c r="K160" t="str">
        <f>Index!$A$1</f>
        <v>Extem B-1541-6  CA.xlsx</v>
      </c>
      <c r="N160" t="s">
        <v>128</v>
      </c>
      <c r="O160" t="e" cm="1">
        <f t="array" aca="1" ref="O160" ca="1">IF(ISBLANK(INDIRECT("'["&amp;Index!$A$1&amp;"]Werte und Ergebnisse 5b'!B"&amp;ROW($R$47)-38,TRUE)),"",INDIRECT("'["&amp;Index!$A$1&amp;"]Werte und Ergebnisse 5b'!B"&amp;ROW($R$47)-38,TRUE))</f>
        <v>#REF!</v>
      </c>
      <c r="R160">
        <v>3</v>
      </c>
      <c r="X160" t="e" cm="1">
        <f t="array" aca="1" ref="X160" ca="1">INDIRECT("'["&amp;Index!$A$1&amp;"]Werte und Ergebnisse 5b'!h47",TRUE)</f>
        <v>#REF!</v>
      </c>
      <c r="Z160" t="s">
        <v>86</v>
      </c>
      <c r="AG160" t="e" cm="1">
        <f t="array" aca="1" ref="AG160" ca="1">IF(INDIRECT("'["&amp;Index!$A$1&amp;"]Werte und Ergebnisse 5b'!C"&amp;ROW($R$47)-38,TRUE)&gt;0,INDIRECT("'["&amp;Index!$A$1&amp;"]Werte und Ergebnisse 5b'!C"&amp;ROW($R$47)-38,TRUE),"")</f>
        <v>#REF!</v>
      </c>
      <c r="AK160" t="e" cm="1">
        <f t="array" aca="1" ref="AK160" ca="1">IF(INDIRECT("'["&amp;Index!$A$1&amp;"]Werte und Ergebnisse 5b'!F"&amp;ROW($R$47)-38,TRUE)&gt;0,INDIRECT("'["&amp;Index!$A$1&amp;"]Werte und Ergebnisse 5b'!F"&amp;ROW($R$47)-38,TRUE),"")</f>
        <v>#REF!</v>
      </c>
      <c r="AN160" t="e" cm="1">
        <f t="array" aca="1" ref="AN160" ca="1">IF(INDIRECT("'["&amp;Index!$A$1&amp;"]Werte und Ergebnisse 5b'!D"&amp;ROW($R$47)-38,TRUE)&gt;0,INDIRECT("'["&amp;Index!$A$1&amp;"]Werte und Ergebnisse 5b'!D"&amp;ROW($R$47)-38,TRUE),"")</f>
        <v>#REF!</v>
      </c>
      <c r="AQ160" t="e" cm="1">
        <f t="array" aca="1" ref="AQ160" ca="1">IF(INDIRECT("'["&amp;Index!$A$1&amp;"]Werte und Ergebnisse 5b'!E"&amp;ROW($R$47)-38,TRUE)&gt;0,INDIRECT("'["&amp;Index!$A$1&amp;"]Werte und Ergebnisse 5b'!E"&amp;ROW($R$47)-38,TRUE),"")</f>
        <v>#REF!</v>
      </c>
      <c r="BM160" t="str">
        <f t="shared" ca="1" si="7"/>
        <v/>
      </c>
    </row>
    <row r="161" spans="1:65" x14ac:dyDescent="0.25">
      <c r="A161" t="e" cm="1">
        <f t="array" aca="1" ref="A161" ca="1">INDIRECT("'["&amp;Index!$A$1&amp;"]Übersicht Messungen'!E6",TRUE)</f>
        <v>#REF!</v>
      </c>
      <c r="B161" t="e">
        <f ca="1">IF(Index!$D$3="v1",10016,"")</f>
        <v>#N/A</v>
      </c>
      <c r="C161" t="e">
        <f ca="1">VLOOKUP(Facts!$B161,Aux_Table!$W$1:$X$60,2,FALSE)</f>
        <v>#N/A</v>
      </c>
      <c r="D161" t="e">
        <f>NA()</f>
        <v>#N/A</v>
      </c>
      <c r="E161" t="e" cm="1">
        <f t="array" aca="1" ref="E161" ca="1">INDIRECT("'["&amp;Index!$A$1&amp;"]Übersicht Messungen'!C6",TRUE)</f>
        <v>#REF!</v>
      </c>
      <c r="F161" t="e" cm="1">
        <f t="array" aca="1" ref="F161" ca="1">INDIRECT("'["&amp;Index!$A$1&amp;"]Übersicht Messungen'!B6",TRUE)</f>
        <v>#REF!</v>
      </c>
      <c r="G161" t="e" cm="1">
        <f t="array" aca="1" ref="G161" ca="1">INDIRECT("'["&amp;Index!$A$1&amp;"]Übersicht Messungen'!B6",TRUE)</f>
        <v>#REF!</v>
      </c>
      <c r="H161" t="e">
        <f t="shared" ca="1" si="4"/>
        <v>#REF!</v>
      </c>
      <c r="I161" s="15" t="e" cm="1">
        <f t="array" aca="1" ref="I161" ca="1">INDIRECT("'["&amp;Index!$A$1&amp;"]Übersicht Messungen'!F6",TRUE)-730</f>
        <v>#REF!</v>
      </c>
      <c r="K161" t="str">
        <f>Index!$A$1</f>
        <v>Extem B-1541-6  CA.xlsx</v>
      </c>
      <c r="N161" t="s">
        <v>128</v>
      </c>
      <c r="O161" t="e" cm="1">
        <f t="array" aca="1" ref="O161" ca="1">IF(ISBLANK(INDIRECT("'["&amp;Index!$A$1&amp;"]Werte und Ergebnisse 5b'!B"&amp;ROW($R$48)-38,TRUE)),"",INDIRECT("'["&amp;Index!$A$1&amp;"]Werte und Ergebnisse 5b'!B"&amp;ROW($R$48)-38,TRUE))</f>
        <v>#REF!</v>
      </c>
      <c r="R161">
        <v>4</v>
      </c>
      <c r="X161" t="e" cm="1">
        <f t="array" aca="1" ref="X161" ca="1">INDIRECT("'["&amp;Index!$A$1&amp;"]Werte und Ergebnisse 5b'!h47",TRUE)</f>
        <v>#REF!</v>
      </c>
      <c r="Z161" t="s">
        <v>86</v>
      </c>
      <c r="AG161" t="e" cm="1">
        <f t="array" aca="1" ref="AG161" ca="1">IF(INDIRECT("'["&amp;Index!$A$1&amp;"]Werte und Ergebnisse 5b'!C"&amp;ROW($R$48)-38,TRUE)&gt;0,INDIRECT("'["&amp;Index!$A$1&amp;"]Werte und Ergebnisse 5b'!C"&amp;ROW($R$48)-38,TRUE),"")</f>
        <v>#REF!</v>
      </c>
      <c r="AK161" t="e" cm="1">
        <f t="array" aca="1" ref="AK161" ca="1">IF(INDIRECT("'["&amp;Index!$A$1&amp;"]Werte und Ergebnisse 5b'!F"&amp;ROW($R$48)-38,TRUE)&gt;0,INDIRECT("'["&amp;Index!$A$1&amp;"]Werte und Ergebnisse 5b'!F"&amp;ROW($R$48)-38,TRUE),"")</f>
        <v>#REF!</v>
      </c>
      <c r="AN161" t="e" cm="1">
        <f t="array" aca="1" ref="AN161" ca="1">IF(INDIRECT("'["&amp;Index!$A$1&amp;"]Werte und Ergebnisse 5b'!D"&amp;ROW($R$48)-38,TRUE)&gt;0,INDIRECT("'["&amp;Index!$A$1&amp;"]Werte und Ergebnisse 5b'!D"&amp;ROW($R$48)-38,TRUE),"")</f>
        <v>#REF!</v>
      </c>
      <c r="AQ161" t="e" cm="1">
        <f t="array" aca="1" ref="AQ161" ca="1">IF(INDIRECT("'["&amp;Index!$A$1&amp;"]Werte und Ergebnisse 5b'!E"&amp;ROW($R$48)-38,TRUE)&gt;0,INDIRECT("'["&amp;Index!$A$1&amp;"]Werte und Ergebnisse 5b'!E"&amp;ROW($R$48)-38,TRUE),"")</f>
        <v>#REF!</v>
      </c>
      <c r="BM161" t="str">
        <f t="shared" ca="1" si="7"/>
        <v/>
      </c>
    </row>
    <row r="162" spans="1:65" x14ac:dyDescent="0.25">
      <c r="A162" t="e" cm="1">
        <f t="array" aca="1" ref="A162" ca="1">INDIRECT("'["&amp;Index!$A$1&amp;"]Übersicht Messungen'!E6",TRUE)</f>
        <v>#REF!</v>
      </c>
      <c r="B162" t="e">
        <f ca="1">IF(Index!$D$3="v1",10016,"")</f>
        <v>#N/A</v>
      </c>
      <c r="C162" t="e">
        <f ca="1">VLOOKUP(Facts!$B162,Aux_Table!$W$1:$X$60,2,FALSE)</f>
        <v>#N/A</v>
      </c>
      <c r="D162" t="e">
        <f>NA()</f>
        <v>#N/A</v>
      </c>
      <c r="E162" t="e" cm="1">
        <f t="array" aca="1" ref="E162" ca="1">INDIRECT("'["&amp;Index!$A$1&amp;"]Übersicht Messungen'!C6",TRUE)</f>
        <v>#REF!</v>
      </c>
      <c r="F162" t="e" cm="1">
        <f t="array" aca="1" ref="F162" ca="1">INDIRECT("'["&amp;Index!$A$1&amp;"]Übersicht Messungen'!B6",TRUE)</f>
        <v>#REF!</v>
      </c>
      <c r="G162" t="e" cm="1">
        <f t="array" aca="1" ref="G162" ca="1">INDIRECT("'["&amp;Index!$A$1&amp;"]Übersicht Messungen'!B6",TRUE)</f>
        <v>#REF!</v>
      </c>
      <c r="H162" t="e">
        <f t="shared" ca="1" si="4"/>
        <v>#REF!</v>
      </c>
      <c r="I162" s="15" t="e" cm="1">
        <f t="array" aca="1" ref="I162" ca="1">INDIRECT("'["&amp;Index!$A$1&amp;"]Übersicht Messungen'!F6",TRUE)-730</f>
        <v>#REF!</v>
      </c>
      <c r="K162" t="str">
        <f>Index!$A$1</f>
        <v>Extem B-1541-6  CA.xlsx</v>
      </c>
      <c r="N162" t="s">
        <v>128</v>
      </c>
      <c r="O162" t="e" cm="1">
        <f t="array" aca="1" ref="O162" ca="1">IF(ISBLANK(INDIRECT("'["&amp;Index!$A$1&amp;"]Werte und Ergebnisse 5b'!B"&amp;ROW($R$49)-38,TRUE)),"",INDIRECT("'["&amp;Index!$A$1&amp;"]Werte und Ergebnisse 5b'!B"&amp;ROW($R$49)-38,TRUE))</f>
        <v>#REF!</v>
      </c>
      <c r="R162">
        <v>5</v>
      </c>
      <c r="X162" t="e" cm="1">
        <f t="array" aca="1" ref="X162" ca="1">INDIRECT("'["&amp;Index!$A$1&amp;"]Werte und Ergebnisse 5b'!h47",TRUE)</f>
        <v>#REF!</v>
      </c>
      <c r="Z162" t="s">
        <v>86</v>
      </c>
      <c r="AG162" t="e" cm="1">
        <f t="array" aca="1" ref="AG162" ca="1">IF(INDIRECT("'["&amp;Index!$A$1&amp;"]Werte und Ergebnisse 5b'!C"&amp;ROW($R$49)-38,TRUE)&gt;0,INDIRECT("'["&amp;Index!$A$1&amp;"]Werte und Ergebnisse 5b'!C"&amp;ROW($R$49)-38,TRUE),"")</f>
        <v>#REF!</v>
      </c>
      <c r="AK162" t="e" cm="1">
        <f t="array" aca="1" ref="AK162" ca="1">IF(INDIRECT("'["&amp;Index!$A$1&amp;"]Werte und Ergebnisse 5b'!F"&amp;ROW($R$49)-38,TRUE)&gt;0,INDIRECT("'["&amp;Index!$A$1&amp;"]Werte und Ergebnisse 5b'!F"&amp;ROW($R$49)-38,TRUE),"")</f>
        <v>#REF!</v>
      </c>
      <c r="AN162" t="e" cm="1">
        <f t="array" aca="1" ref="AN162" ca="1">IF(INDIRECT("'["&amp;Index!$A$1&amp;"]Werte und Ergebnisse 5b'!D"&amp;ROW($R$49)-38,TRUE)&gt;0,INDIRECT("'["&amp;Index!$A$1&amp;"]Werte und Ergebnisse 5b'!D"&amp;ROW($R$49)-38,TRUE),"")</f>
        <v>#REF!</v>
      </c>
      <c r="AQ162" t="e" cm="1">
        <f t="array" aca="1" ref="AQ162" ca="1">IF(INDIRECT("'["&amp;Index!$A$1&amp;"]Werte und Ergebnisse 5b'!E"&amp;ROW($R$49)-38,TRUE)&gt;0,INDIRECT("'["&amp;Index!$A$1&amp;"]Werte und Ergebnisse 5b'!E"&amp;ROW($R$49)-38,TRUE),"")</f>
        <v>#REF!</v>
      </c>
      <c r="BM162" t="str">
        <f t="shared" ca="1" si="7"/>
        <v/>
      </c>
    </row>
    <row r="163" spans="1:65" x14ac:dyDescent="0.25">
      <c r="A163" t="e" cm="1">
        <f t="array" aca="1" ref="A163" ca="1">INDIRECT("'["&amp;Index!$A$1&amp;"]Übersicht Messungen'!E6",TRUE)</f>
        <v>#REF!</v>
      </c>
      <c r="B163" t="e">
        <f ca="1">IF(Index!$D$3="v1",10016,"")</f>
        <v>#N/A</v>
      </c>
      <c r="C163" t="e">
        <f ca="1">VLOOKUP(Facts!$B163,Aux_Table!$W$1:$X$60,2,FALSE)</f>
        <v>#N/A</v>
      </c>
      <c r="D163" t="e">
        <f>NA()</f>
        <v>#N/A</v>
      </c>
      <c r="E163" t="e" cm="1">
        <f t="array" aca="1" ref="E163" ca="1">INDIRECT("'["&amp;Index!$A$1&amp;"]Übersicht Messungen'!C6",TRUE)</f>
        <v>#REF!</v>
      </c>
      <c r="F163" t="e" cm="1">
        <f t="array" aca="1" ref="F163" ca="1">INDIRECT("'["&amp;Index!$A$1&amp;"]Übersicht Messungen'!B6",TRUE)</f>
        <v>#REF!</v>
      </c>
      <c r="G163" t="e" cm="1">
        <f t="array" aca="1" ref="G163" ca="1">INDIRECT("'["&amp;Index!$A$1&amp;"]Übersicht Messungen'!B6",TRUE)</f>
        <v>#REF!</v>
      </c>
      <c r="H163" t="e">
        <f t="shared" ca="1" si="4"/>
        <v>#REF!</v>
      </c>
      <c r="I163" s="15" t="e" cm="1">
        <f t="array" aca="1" ref="I163" ca="1">INDIRECT("'["&amp;Index!$A$1&amp;"]Übersicht Messungen'!F6",TRUE)-730</f>
        <v>#REF!</v>
      </c>
      <c r="K163" t="str">
        <f>Index!$A$1</f>
        <v>Extem B-1541-6  CA.xlsx</v>
      </c>
      <c r="N163" t="s">
        <v>128</v>
      </c>
      <c r="O163" t="e" cm="1">
        <f t="array" aca="1" ref="O163" ca="1">IF(ISBLANK(INDIRECT("'["&amp;Index!$A$1&amp;"]Werte und Ergebnisse 5b'!B"&amp;ROW($R$50)-38,TRUE)),"",INDIRECT("'["&amp;Index!$A$1&amp;"]Werte und Ergebnisse 5b'!B"&amp;ROW($R$50)-38,TRUE))</f>
        <v>#REF!</v>
      </c>
      <c r="R163">
        <v>6</v>
      </c>
      <c r="X163" t="e" cm="1">
        <f t="array" aca="1" ref="X163" ca="1">INDIRECT("'["&amp;Index!$A$1&amp;"]Werte und Ergebnisse 5b'!h47",TRUE)</f>
        <v>#REF!</v>
      </c>
      <c r="Z163" t="s">
        <v>86</v>
      </c>
      <c r="AG163" t="e" cm="1">
        <f t="array" aca="1" ref="AG163" ca="1">IF(INDIRECT("'["&amp;Index!$A$1&amp;"]Werte und Ergebnisse 5b'!C"&amp;ROW($R$50)-38,TRUE)&gt;0,INDIRECT("'["&amp;Index!$A$1&amp;"]Werte und Ergebnisse 5b'!C"&amp;ROW($R$50)-38,TRUE),"")</f>
        <v>#REF!</v>
      </c>
      <c r="AK163" t="e" cm="1">
        <f t="array" aca="1" ref="AK163" ca="1">IF(INDIRECT("'["&amp;Index!$A$1&amp;"]Werte und Ergebnisse 5b'!F"&amp;ROW($R$50)-38,TRUE)&gt;0,INDIRECT("'["&amp;Index!$A$1&amp;"]Werte und Ergebnisse 5b'!F"&amp;ROW($R$50)-38,TRUE),"")</f>
        <v>#REF!</v>
      </c>
      <c r="AN163" t="e" cm="1">
        <f t="array" aca="1" ref="AN163" ca="1">IF(INDIRECT("'["&amp;Index!$A$1&amp;"]Werte und Ergebnisse 5b'!D"&amp;ROW($R$50)-38,TRUE)&gt;0,INDIRECT("'["&amp;Index!$A$1&amp;"]Werte und Ergebnisse 5b'!D"&amp;ROW($R$50)-38,TRUE),"")</f>
        <v>#REF!</v>
      </c>
      <c r="AQ163" t="e" cm="1">
        <f t="array" aca="1" ref="AQ163" ca="1">IF(INDIRECT("'["&amp;Index!$A$1&amp;"]Werte und Ergebnisse 5b'!E"&amp;ROW($R$50)-38,TRUE)&gt;0,INDIRECT("'["&amp;Index!$A$1&amp;"]Werte und Ergebnisse 5b'!E"&amp;ROW($R$50)-38,TRUE),"")</f>
        <v>#REF!</v>
      </c>
      <c r="BM163" t="str">
        <f t="shared" ca="1" si="7"/>
        <v/>
      </c>
    </row>
    <row r="164" spans="1:65" x14ac:dyDescent="0.25">
      <c r="A164" t="e" cm="1">
        <f t="array" aca="1" ref="A164" ca="1">INDIRECT("'["&amp;Index!$A$1&amp;"]Übersicht Messungen'!E6",TRUE)</f>
        <v>#REF!</v>
      </c>
      <c r="B164" t="e">
        <f ca="1">IF(Index!$D$3="v1",10016,"")</f>
        <v>#N/A</v>
      </c>
      <c r="C164" t="e">
        <f ca="1">VLOOKUP(Facts!$B164,Aux_Table!$W$1:$X$60,2,FALSE)</f>
        <v>#N/A</v>
      </c>
      <c r="D164" t="e">
        <f>NA()</f>
        <v>#N/A</v>
      </c>
      <c r="E164" t="e" cm="1">
        <f t="array" aca="1" ref="E164" ca="1">INDIRECT("'["&amp;Index!$A$1&amp;"]Übersicht Messungen'!C6",TRUE)</f>
        <v>#REF!</v>
      </c>
      <c r="F164" t="e" cm="1">
        <f t="array" aca="1" ref="F164" ca="1">INDIRECT("'["&amp;Index!$A$1&amp;"]Übersicht Messungen'!B6",TRUE)</f>
        <v>#REF!</v>
      </c>
      <c r="G164" t="e" cm="1">
        <f t="array" aca="1" ref="G164" ca="1">INDIRECT("'["&amp;Index!$A$1&amp;"]Übersicht Messungen'!B6",TRUE)</f>
        <v>#REF!</v>
      </c>
      <c r="H164" t="e">
        <f t="shared" ca="1" si="4"/>
        <v>#REF!</v>
      </c>
      <c r="I164" s="15" t="e" cm="1">
        <f t="array" aca="1" ref="I164" ca="1">INDIRECT("'["&amp;Index!$A$1&amp;"]Übersicht Messungen'!F6",TRUE)-730</f>
        <v>#REF!</v>
      </c>
      <c r="K164" t="str">
        <f>Index!$A$1</f>
        <v>Extem B-1541-6  CA.xlsx</v>
      </c>
      <c r="N164" t="s">
        <v>128</v>
      </c>
      <c r="O164" t="e" cm="1">
        <f t="array" aca="1" ref="O164" ca="1">IF(ISBLANK(INDIRECT("'["&amp;Index!$A$1&amp;"]Werte und Ergebnisse 5b'!B"&amp;ROW($R$51)-38,TRUE)),"",INDIRECT("'["&amp;Index!$A$1&amp;"]Werte und Ergebnisse 5b'!B"&amp;ROW($R$51)-38,TRUE))</f>
        <v>#REF!</v>
      </c>
      <c r="R164">
        <v>7</v>
      </c>
      <c r="X164" t="e" cm="1">
        <f t="array" aca="1" ref="X164" ca="1">INDIRECT("'["&amp;Index!$A$1&amp;"]Werte und Ergebnisse 5b'!h47",TRUE)</f>
        <v>#REF!</v>
      </c>
      <c r="Z164" t="s">
        <v>86</v>
      </c>
      <c r="AG164" t="e" cm="1">
        <f t="array" aca="1" ref="AG164" ca="1">IF(INDIRECT("'["&amp;Index!$A$1&amp;"]Werte und Ergebnisse 5b'!C"&amp;ROW($R$51)-38,TRUE)&gt;0,INDIRECT("'["&amp;Index!$A$1&amp;"]Werte und Ergebnisse 5b'!C"&amp;ROW($R$51)-38,TRUE),"")</f>
        <v>#REF!</v>
      </c>
      <c r="AK164" t="e" cm="1">
        <f t="array" aca="1" ref="AK164" ca="1">IF(INDIRECT("'["&amp;Index!$A$1&amp;"]Werte und Ergebnisse 5b'!F"&amp;ROW($R$51)-38,TRUE)&gt;0,INDIRECT("'["&amp;Index!$A$1&amp;"]Werte und Ergebnisse 5b'!F"&amp;ROW($R$51)-38,TRUE),"")</f>
        <v>#REF!</v>
      </c>
      <c r="AN164" t="e" cm="1">
        <f t="array" aca="1" ref="AN164" ca="1">IF(INDIRECT("'["&amp;Index!$A$1&amp;"]Werte und Ergebnisse 5b'!D"&amp;ROW($R$51)-38,TRUE)&gt;0,INDIRECT("'["&amp;Index!$A$1&amp;"]Werte und Ergebnisse 5b'!D"&amp;ROW($R$51)-38,TRUE),"")</f>
        <v>#REF!</v>
      </c>
      <c r="AQ164" t="e" cm="1">
        <f t="array" aca="1" ref="AQ164" ca="1">IF(INDIRECT("'["&amp;Index!$A$1&amp;"]Werte und Ergebnisse 5b'!E"&amp;ROW($R$51)-38,TRUE)&gt;0,INDIRECT("'["&amp;Index!$A$1&amp;"]Werte und Ergebnisse 5b'!E"&amp;ROW($R$51)-38,TRUE),"")</f>
        <v>#REF!</v>
      </c>
      <c r="BM164" t="str">
        <f t="shared" ca="1" si="7"/>
        <v/>
      </c>
    </row>
    <row r="165" spans="1:65" x14ac:dyDescent="0.25">
      <c r="A165" t="e" cm="1">
        <f t="array" aca="1" ref="A165" ca="1">INDIRECT("'["&amp;Index!$A$1&amp;"]Übersicht Messungen'!E6",TRUE)</f>
        <v>#REF!</v>
      </c>
      <c r="B165" t="e">
        <f ca="1">IF(Index!$D$3="v1",10016,"")</f>
        <v>#N/A</v>
      </c>
      <c r="C165" t="e">
        <f ca="1">VLOOKUP(Facts!$B165,Aux_Table!$W$1:$X$60,2,FALSE)</f>
        <v>#N/A</v>
      </c>
      <c r="D165" t="e">
        <f>NA()</f>
        <v>#N/A</v>
      </c>
      <c r="E165" t="e" cm="1">
        <f t="array" aca="1" ref="E165" ca="1">INDIRECT("'["&amp;Index!$A$1&amp;"]Übersicht Messungen'!C6",TRUE)</f>
        <v>#REF!</v>
      </c>
      <c r="F165" t="e" cm="1">
        <f t="array" aca="1" ref="F165" ca="1">INDIRECT("'["&amp;Index!$A$1&amp;"]Übersicht Messungen'!B6",TRUE)</f>
        <v>#REF!</v>
      </c>
      <c r="G165" t="e" cm="1">
        <f t="array" aca="1" ref="G165" ca="1">INDIRECT("'["&amp;Index!$A$1&amp;"]Übersicht Messungen'!B6",TRUE)</f>
        <v>#REF!</v>
      </c>
      <c r="H165" t="e">
        <f t="shared" ca="1" si="4"/>
        <v>#REF!</v>
      </c>
      <c r="I165" s="15" t="e" cm="1">
        <f t="array" aca="1" ref="I165" ca="1">INDIRECT("'["&amp;Index!$A$1&amp;"]Übersicht Messungen'!F6",TRUE)-730</f>
        <v>#REF!</v>
      </c>
      <c r="K165" t="str">
        <f>Index!$A$1</f>
        <v>Extem B-1541-6  CA.xlsx</v>
      </c>
      <c r="N165" t="s">
        <v>128</v>
      </c>
      <c r="O165" t="e" cm="1">
        <f t="array" aca="1" ref="O165" ca="1">IF(ISBLANK(INDIRECT("'["&amp;Index!$A$1&amp;"]Werte und Ergebnisse 5b'!B"&amp;ROW($R$52)-38,TRUE)),"",INDIRECT("'["&amp;Index!$A$1&amp;"]Werte und Ergebnisse 5b'!B"&amp;ROW($R$52)-38,TRUE))</f>
        <v>#REF!</v>
      </c>
      <c r="R165">
        <v>8</v>
      </c>
      <c r="X165" t="e" cm="1">
        <f t="array" aca="1" ref="X165" ca="1">INDIRECT("'["&amp;Index!$A$1&amp;"]Werte und Ergebnisse 5b'!h47",TRUE)</f>
        <v>#REF!</v>
      </c>
      <c r="Z165" t="s">
        <v>86</v>
      </c>
      <c r="AG165" t="e" cm="1">
        <f t="array" aca="1" ref="AG165" ca="1">IF(INDIRECT("'["&amp;Index!$A$1&amp;"]Werte und Ergebnisse 5b'!C"&amp;ROW($R$52)-38,TRUE)&gt;0,INDIRECT("'["&amp;Index!$A$1&amp;"]Werte und Ergebnisse 5b'!C"&amp;ROW($R$52)-38,TRUE),"")</f>
        <v>#REF!</v>
      </c>
      <c r="AK165" t="e" cm="1">
        <f t="array" aca="1" ref="AK165" ca="1">IF(INDIRECT("'["&amp;Index!$A$1&amp;"]Werte und Ergebnisse 5b'!F"&amp;ROW($R$52)-38,TRUE)&gt;0,INDIRECT("'["&amp;Index!$A$1&amp;"]Werte und Ergebnisse 5b'!F"&amp;ROW($R$52)-38,TRUE),"")</f>
        <v>#REF!</v>
      </c>
      <c r="AN165" t="e" cm="1">
        <f t="array" aca="1" ref="AN165" ca="1">IF(INDIRECT("'["&amp;Index!$A$1&amp;"]Werte und Ergebnisse 5b'!D"&amp;ROW($R$52)-38,TRUE)&gt;0,INDIRECT("'["&amp;Index!$A$1&amp;"]Werte und Ergebnisse 5b'!D"&amp;ROW($R$52)-38,TRUE),"")</f>
        <v>#REF!</v>
      </c>
      <c r="AQ165" t="e" cm="1">
        <f t="array" aca="1" ref="AQ165" ca="1">IF(INDIRECT("'["&amp;Index!$A$1&amp;"]Werte und Ergebnisse 5b'!E"&amp;ROW($R$52)-38,TRUE)&gt;0,INDIRECT("'["&amp;Index!$A$1&amp;"]Werte und Ergebnisse 5b'!E"&amp;ROW($R$52)-38,TRUE),"")</f>
        <v>#REF!</v>
      </c>
      <c r="BM165" t="str">
        <f t="shared" ca="1" si="7"/>
        <v/>
      </c>
    </row>
    <row r="166" spans="1:65" x14ac:dyDescent="0.25">
      <c r="A166" t="e" cm="1">
        <f t="array" aca="1" ref="A166" ca="1">INDIRECT("'["&amp;Index!$A$1&amp;"]Übersicht Messungen'!E6",TRUE)</f>
        <v>#REF!</v>
      </c>
      <c r="B166" t="e">
        <f ca="1">IF(Index!$D$3="v1",10016,"")</f>
        <v>#N/A</v>
      </c>
      <c r="C166" t="e">
        <f ca="1">VLOOKUP(Facts!$B166,Aux_Table!$W$1:$X$60,2,FALSE)</f>
        <v>#N/A</v>
      </c>
      <c r="D166" t="e">
        <f>NA()</f>
        <v>#N/A</v>
      </c>
      <c r="E166" t="e" cm="1">
        <f t="array" aca="1" ref="E166" ca="1">INDIRECT("'["&amp;Index!$A$1&amp;"]Übersicht Messungen'!C6",TRUE)</f>
        <v>#REF!</v>
      </c>
      <c r="F166" t="e" cm="1">
        <f t="array" aca="1" ref="F166" ca="1">INDIRECT("'["&amp;Index!$A$1&amp;"]Übersicht Messungen'!B6",TRUE)</f>
        <v>#REF!</v>
      </c>
      <c r="G166" t="e" cm="1">
        <f t="array" aca="1" ref="G166" ca="1">INDIRECT("'["&amp;Index!$A$1&amp;"]Übersicht Messungen'!B6",TRUE)</f>
        <v>#REF!</v>
      </c>
      <c r="H166" t="e">
        <f t="shared" ca="1" si="4"/>
        <v>#REF!</v>
      </c>
      <c r="I166" s="15" t="e" cm="1">
        <f t="array" aca="1" ref="I166" ca="1">INDIRECT("'["&amp;Index!$A$1&amp;"]Übersicht Messungen'!F6",TRUE)-730</f>
        <v>#REF!</v>
      </c>
      <c r="K166" t="str">
        <f>Index!$A$1</f>
        <v>Extem B-1541-6  CA.xlsx</v>
      </c>
      <c r="N166" t="s">
        <v>128</v>
      </c>
      <c r="O166" t="e" cm="1">
        <f t="array" aca="1" ref="O166" ca="1">IF(ISBLANK(INDIRECT("'["&amp;Index!$A$1&amp;"]Werte und Ergebnisse 5b'!B"&amp;ROW($R$53)-38,TRUE)),"",INDIRECT("'["&amp;Index!$A$1&amp;"]Werte und Ergebnisse 5b'!B"&amp;ROW($R$53)-38,TRUE))</f>
        <v>#REF!</v>
      </c>
      <c r="R166">
        <v>9</v>
      </c>
      <c r="X166" t="e" cm="1">
        <f t="array" aca="1" ref="X166" ca="1">INDIRECT("'["&amp;Index!$A$1&amp;"]Werte und Ergebnisse 5b'!h47",TRUE)</f>
        <v>#REF!</v>
      </c>
      <c r="Z166" t="s">
        <v>86</v>
      </c>
      <c r="AG166" t="e" cm="1">
        <f t="array" aca="1" ref="AG166" ca="1">IF(INDIRECT("'["&amp;Index!$A$1&amp;"]Werte und Ergebnisse 5b'!C"&amp;ROW($R$53)-38,TRUE)&gt;0,INDIRECT("'["&amp;Index!$A$1&amp;"]Werte und Ergebnisse 5b'!C"&amp;ROW($R$53)-38,TRUE),"")</f>
        <v>#REF!</v>
      </c>
      <c r="AK166" t="e" cm="1">
        <f t="array" aca="1" ref="AK166" ca="1">IF(INDIRECT("'["&amp;Index!$A$1&amp;"]Werte und Ergebnisse 5b'!F"&amp;ROW($R$53)-38,TRUE)&gt;0,INDIRECT("'["&amp;Index!$A$1&amp;"]Werte und Ergebnisse 5b'!F"&amp;ROW($R$53)-38,TRUE),"")</f>
        <v>#REF!</v>
      </c>
      <c r="AN166" t="e" cm="1">
        <f t="array" aca="1" ref="AN166" ca="1">IF(INDIRECT("'["&amp;Index!$A$1&amp;"]Werte und Ergebnisse 5b'!D"&amp;ROW($R$53)-38,TRUE)&gt;0,INDIRECT("'["&amp;Index!$A$1&amp;"]Werte und Ergebnisse 5b'!D"&amp;ROW($R$53)-38,TRUE),"")</f>
        <v>#REF!</v>
      </c>
      <c r="AQ166" t="e" cm="1">
        <f t="array" aca="1" ref="AQ166" ca="1">IF(INDIRECT("'["&amp;Index!$A$1&amp;"]Werte und Ergebnisse 5b'!E"&amp;ROW($R$53)-38,TRUE)&gt;0,INDIRECT("'["&amp;Index!$A$1&amp;"]Werte und Ergebnisse 5b'!E"&amp;ROW($R$53)-38,TRUE),"")</f>
        <v>#REF!</v>
      </c>
      <c r="BM166" t="str">
        <f t="shared" ca="1" si="7"/>
        <v/>
      </c>
    </row>
    <row r="167" spans="1:65" x14ac:dyDescent="0.25">
      <c r="A167" t="e" cm="1">
        <f t="array" aca="1" ref="A167" ca="1">INDIRECT("'["&amp;Index!$A$1&amp;"]Übersicht Messungen'!E6",TRUE)</f>
        <v>#REF!</v>
      </c>
      <c r="B167" t="e">
        <f ca="1">IF(Index!$D$3="v1",10016,"")</f>
        <v>#N/A</v>
      </c>
      <c r="C167" t="e">
        <f ca="1">VLOOKUP(Facts!$B167,Aux_Table!$W$1:$X$60,2,FALSE)</f>
        <v>#N/A</v>
      </c>
      <c r="D167" t="e">
        <f>NA()</f>
        <v>#N/A</v>
      </c>
      <c r="E167" t="e" cm="1">
        <f t="array" aca="1" ref="E167" ca="1">INDIRECT("'["&amp;Index!$A$1&amp;"]Übersicht Messungen'!C6",TRUE)</f>
        <v>#REF!</v>
      </c>
      <c r="F167" t="e" cm="1">
        <f t="array" aca="1" ref="F167" ca="1">INDIRECT("'["&amp;Index!$A$1&amp;"]Übersicht Messungen'!B6",TRUE)</f>
        <v>#REF!</v>
      </c>
      <c r="G167" t="e" cm="1">
        <f t="array" aca="1" ref="G167" ca="1">INDIRECT("'["&amp;Index!$A$1&amp;"]Übersicht Messungen'!B6",TRUE)</f>
        <v>#REF!</v>
      </c>
      <c r="H167" t="e">
        <f t="shared" ca="1" si="4"/>
        <v>#REF!</v>
      </c>
      <c r="I167" s="15" t="e" cm="1">
        <f t="array" aca="1" ref="I167" ca="1">INDIRECT("'["&amp;Index!$A$1&amp;"]Übersicht Messungen'!F6",TRUE)-730</f>
        <v>#REF!</v>
      </c>
      <c r="K167" t="str">
        <f>Index!$A$1</f>
        <v>Extem B-1541-6  CA.xlsx</v>
      </c>
      <c r="N167" t="s">
        <v>128</v>
      </c>
      <c r="O167" t="e" cm="1">
        <f t="array" aca="1" ref="O167" ca="1">IF(ISBLANK(INDIRECT("'["&amp;Index!$A$1&amp;"]Werte und Ergebnisse 5b'!B"&amp;ROW($R$54)-38,TRUE)),"",INDIRECT("'["&amp;Index!$A$1&amp;"]Werte und Ergebnisse 5b'!B"&amp;ROW($R$54)-38,TRUE))</f>
        <v>#REF!</v>
      </c>
      <c r="R167">
        <v>10</v>
      </c>
      <c r="X167" t="e" cm="1">
        <f t="array" aca="1" ref="X167" ca="1">INDIRECT("'["&amp;Index!$A$1&amp;"]Werte und Ergebnisse 5b'!h47",TRUE)</f>
        <v>#REF!</v>
      </c>
      <c r="Z167" t="s">
        <v>86</v>
      </c>
      <c r="AG167" t="e" cm="1">
        <f t="array" aca="1" ref="AG167" ca="1">IF(INDIRECT("'["&amp;Index!$A$1&amp;"]Werte und Ergebnisse 5b'!C"&amp;ROW($R$54)-38,TRUE)&gt;0,INDIRECT("'["&amp;Index!$A$1&amp;"]Werte und Ergebnisse 5b'!C"&amp;ROW($R$54)-38,TRUE),"")</f>
        <v>#REF!</v>
      </c>
      <c r="AK167" t="e" cm="1">
        <f t="array" aca="1" ref="AK167" ca="1">IF(INDIRECT("'["&amp;Index!$A$1&amp;"]Werte und Ergebnisse 5b'!F"&amp;ROW($R$54)-38,TRUE)&gt;0,INDIRECT("'["&amp;Index!$A$1&amp;"]Werte und Ergebnisse 5b'!F"&amp;ROW($R$54)-38,TRUE),"")</f>
        <v>#REF!</v>
      </c>
      <c r="AN167" t="e" cm="1">
        <f t="array" aca="1" ref="AN167" ca="1">IF(INDIRECT("'["&amp;Index!$A$1&amp;"]Werte und Ergebnisse 5b'!D"&amp;ROW($R$54)-38,TRUE)&gt;0,INDIRECT("'["&amp;Index!$A$1&amp;"]Werte und Ergebnisse 5b'!D"&amp;ROW($R$54)-38,TRUE),"")</f>
        <v>#REF!</v>
      </c>
      <c r="AQ167" t="e" cm="1">
        <f t="array" aca="1" ref="AQ167" ca="1">IF(INDIRECT("'["&amp;Index!$A$1&amp;"]Werte und Ergebnisse 5b'!E"&amp;ROW($R$54)-38,TRUE)&gt;0,INDIRECT("'["&amp;Index!$A$1&amp;"]Werte und Ergebnisse 5b'!E"&amp;ROW($R$54)-38,TRUE),"")</f>
        <v>#REF!</v>
      </c>
      <c r="BM167" t="str">
        <f t="shared" ca="1" si="7"/>
        <v/>
      </c>
    </row>
    <row r="168" spans="1:65" x14ac:dyDescent="0.25">
      <c r="A168" t="e" cm="1">
        <f t="array" aca="1" ref="A168" ca="1">INDIRECT("'["&amp;Index!$A$1&amp;"]Übersicht Messungen'!E6",TRUE)</f>
        <v>#REF!</v>
      </c>
      <c r="B168" t="e">
        <f ca="1">IF(Index!$D$3="v1",10016,"")</f>
        <v>#N/A</v>
      </c>
      <c r="C168" t="e">
        <f ca="1">VLOOKUP(Facts!$B168,Aux_Table!$W$1:$X$60,2,FALSE)</f>
        <v>#N/A</v>
      </c>
      <c r="D168" t="e">
        <f>NA()</f>
        <v>#N/A</v>
      </c>
      <c r="E168" t="e" cm="1">
        <f t="array" aca="1" ref="E168" ca="1">INDIRECT("'["&amp;Index!$A$1&amp;"]Übersicht Messungen'!C6",TRUE)</f>
        <v>#REF!</v>
      </c>
      <c r="F168" t="e" cm="1">
        <f t="array" aca="1" ref="F168" ca="1">INDIRECT("'["&amp;Index!$A$1&amp;"]Übersicht Messungen'!B6",TRUE)</f>
        <v>#REF!</v>
      </c>
      <c r="G168" t="e" cm="1">
        <f t="array" aca="1" ref="G168" ca="1">INDIRECT("'["&amp;Index!$A$1&amp;"]Übersicht Messungen'!B6",TRUE)</f>
        <v>#REF!</v>
      </c>
      <c r="H168" t="e">
        <f t="shared" ca="1" si="4"/>
        <v>#REF!</v>
      </c>
      <c r="I168" s="15" t="e" cm="1">
        <f t="array" aca="1" ref="I168" ca="1">INDIRECT("'["&amp;Index!$A$1&amp;"]Übersicht Messungen'!F6",TRUE)-730</f>
        <v>#REF!</v>
      </c>
      <c r="K168" t="str">
        <f>Index!$A$1</f>
        <v>Extem B-1541-6  CA.xlsx</v>
      </c>
      <c r="N168" t="s">
        <v>128</v>
      </c>
      <c r="O168" t="e" cm="1">
        <f t="array" aca="1" ref="O168" ca="1">IF(ISBLANK(INDIRECT("'["&amp;Index!$A$1&amp;"]Werte und Ergebnisse 5b'!B"&amp;ROW($R$55)-38,TRUE)),"",INDIRECT("'["&amp;Index!$A$1&amp;"]Werte und Ergebnisse 5b'!B"&amp;ROW($R$55)-38,TRUE))</f>
        <v>#REF!</v>
      </c>
      <c r="R168">
        <v>11</v>
      </c>
      <c r="X168" t="e" cm="1">
        <f t="array" aca="1" ref="X168" ca="1">INDIRECT("'["&amp;Index!$A$1&amp;"]Werte und Ergebnisse 5b'!h47",TRUE)</f>
        <v>#REF!</v>
      </c>
      <c r="Z168" t="s">
        <v>86</v>
      </c>
      <c r="AG168" t="e" cm="1">
        <f t="array" aca="1" ref="AG168" ca="1">IF(INDIRECT("'["&amp;Index!$A$1&amp;"]Werte und Ergebnisse 5b'!C"&amp;ROW($R$55)-38,TRUE)&gt;0,INDIRECT("'["&amp;Index!$A$1&amp;"]Werte und Ergebnisse 5b'!C"&amp;ROW($R$55)-38,TRUE),"")</f>
        <v>#REF!</v>
      </c>
      <c r="AK168" t="e" cm="1">
        <f t="array" aca="1" ref="AK168" ca="1">IF(INDIRECT("'["&amp;Index!$A$1&amp;"]Werte und Ergebnisse 5b'!F"&amp;ROW($R$55)-38,TRUE)&gt;0,INDIRECT("'["&amp;Index!$A$1&amp;"]Werte und Ergebnisse 5b'!F"&amp;ROW($R$55)-38,TRUE),"")</f>
        <v>#REF!</v>
      </c>
      <c r="AN168" t="e" cm="1">
        <f t="array" aca="1" ref="AN168" ca="1">IF(INDIRECT("'["&amp;Index!$A$1&amp;"]Werte und Ergebnisse 5b'!D"&amp;ROW($R$55)-38,TRUE)&gt;0,INDIRECT("'["&amp;Index!$A$1&amp;"]Werte und Ergebnisse 5b'!D"&amp;ROW($R$55)-38,TRUE),"")</f>
        <v>#REF!</v>
      </c>
      <c r="AQ168" t="e" cm="1">
        <f t="array" aca="1" ref="AQ168" ca="1">IF(INDIRECT("'["&amp;Index!$A$1&amp;"]Werte und Ergebnisse 5b'!E"&amp;ROW($R$55)-38,TRUE)&gt;0,INDIRECT("'["&amp;Index!$A$1&amp;"]Werte und Ergebnisse 5b'!E"&amp;ROW($R$55)-38,TRUE),"")</f>
        <v>#REF!</v>
      </c>
      <c r="BM168" t="str">
        <f t="shared" ca="1" si="7"/>
        <v/>
      </c>
    </row>
    <row r="169" spans="1:65" x14ac:dyDescent="0.25">
      <c r="A169" t="e" cm="1">
        <f t="array" aca="1" ref="A169" ca="1">INDIRECT("'["&amp;Index!$A$1&amp;"]Übersicht Messungen'!E6",TRUE)</f>
        <v>#REF!</v>
      </c>
      <c r="B169" t="e">
        <f ca="1">IF(Index!$D$3="v1",10016,"")</f>
        <v>#N/A</v>
      </c>
      <c r="C169" t="e">
        <f ca="1">VLOOKUP(Facts!$B169,Aux_Table!$W$1:$X$60,2,FALSE)</f>
        <v>#N/A</v>
      </c>
      <c r="D169" t="e">
        <f>NA()</f>
        <v>#N/A</v>
      </c>
      <c r="E169" t="e" cm="1">
        <f t="array" aca="1" ref="E169" ca="1">INDIRECT("'["&amp;Index!$A$1&amp;"]Übersicht Messungen'!C6",TRUE)</f>
        <v>#REF!</v>
      </c>
      <c r="F169" t="e" cm="1">
        <f t="array" aca="1" ref="F169" ca="1">INDIRECT("'["&amp;Index!$A$1&amp;"]Übersicht Messungen'!B6",TRUE)</f>
        <v>#REF!</v>
      </c>
      <c r="G169" t="e" cm="1">
        <f t="array" aca="1" ref="G169" ca="1">INDIRECT("'["&amp;Index!$A$1&amp;"]Übersicht Messungen'!B6",TRUE)</f>
        <v>#REF!</v>
      </c>
      <c r="H169" t="e">
        <f t="shared" ca="1" si="4"/>
        <v>#REF!</v>
      </c>
      <c r="I169" s="15" t="e" cm="1">
        <f t="array" aca="1" ref="I169" ca="1">INDIRECT("'["&amp;Index!$A$1&amp;"]Übersicht Messungen'!F6",TRUE)-730</f>
        <v>#REF!</v>
      </c>
      <c r="K169" t="str">
        <f>Index!$A$1</f>
        <v>Extem B-1541-6  CA.xlsx</v>
      </c>
      <c r="N169" t="s">
        <v>128</v>
      </c>
      <c r="O169" t="e" cm="1">
        <f t="array" aca="1" ref="O169" ca="1">IF(ISBLANK(INDIRECT("'["&amp;Index!$A$1&amp;"]Werte und Ergebnisse 5b'!B"&amp;ROW($R$56)-38,TRUE)),"",INDIRECT("'["&amp;Index!$A$1&amp;"]Werte und Ergebnisse 5b'!B"&amp;ROW($R$56)-38,TRUE))</f>
        <v>#REF!</v>
      </c>
      <c r="R169">
        <v>12</v>
      </c>
      <c r="X169" t="e" cm="1">
        <f t="array" aca="1" ref="X169" ca="1">INDIRECT("'["&amp;Index!$A$1&amp;"]Werte und Ergebnisse 5b'!h47",TRUE)</f>
        <v>#REF!</v>
      </c>
      <c r="Z169" t="s">
        <v>86</v>
      </c>
      <c r="AG169" t="e" cm="1">
        <f t="array" aca="1" ref="AG169" ca="1">IF(INDIRECT("'["&amp;Index!$A$1&amp;"]Werte und Ergebnisse 5b'!C"&amp;ROW($R$56)-38,TRUE)&gt;0,INDIRECT("'["&amp;Index!$A$1&amp;"]Werte und Ergebnisse 5b'!C"&amp;ROW($R$56)-38,TRUE),"")</f>
        <v>#REF!</v>
      </c>
      <c r="AK169" t="e" cm="1">
        <f t="array" aca="1" ref="AK169" ca="1">IF(INDIRECT("'["&amp;Index!$A$1&amp;"]Werte und Ergebnisse 5b'!F"&amp;ROW($R$56)-38,TRUE)&gt;0,INDIRECT("'["&amp;Index!$A$1&amp;"]Werte und Ergebnisse 5b'!F"&amp;ROW($R$56)-38,TRUE),"")</f>
        <v>#REF!</v>
      </c>
      <c r="AN169" t="e" cm="1">
        <f t="array" aca="1" ref="AN169" ca="1">IF(INDIRECT("'["&amp;Index!$A$1&amp;"]Werte und Ergebnisse 5b'!D"&amp;ROW($R$56)-38,TRUE)&gt;0,INDIRECT("'["&amp;Index!$A$1&amp;"]Werte und Ergebnisse 5b'!D"&amp;ROW($R$56)-38,TRUE),"")</f>
        <v>#REF!</v>
      </c>
      <c r="AQ169" t="e" cm="1">
        <f t="array" aca="1" ref="AQ169" ca="1">IF(INDIRECT("'["&amp;Index!$A$1&amp;"]Werte und Ergebnisse 5b'!E"&amp;ROW($R$56)-38,TRUE)&gt;0,INDIRECT("'["&amp;Index!$A$1&amp;"]Werte und Ergebnisse 5b'!E"&amp;ROW($R$56)-38,TRUE),"")</f>
        <v>#REF!</v>
      </c>
      <c r="BM169" t="str">
        <f t="shared" ca="1" si="7"/>
        <v/>
      </c>
    </row>
    <row r="170" spans="1:65" x14ac:dyDescent="0.25">
      <c r="A170" t="e" cm="1">
        <f t="array" aca="1" ref="A170" ca="1">INDIRECT("'["&amp;Index!$A$1&amp;"]Übersicht Messungen'!E6",TRUE)</f>
        <v>#REF!</v>
      </c>
      <c r="B170" t="e">
        <f ca="1">IF(Index!$D$3="v1",10016,"")</f>
        <v>#N/A</v>
      </c>
      <c r="C170" t="e">
        <f ca="1">VLOOKUP(Facts!$B170,Aux_Table!$W$1:$X$60,2,FALSE)</f>
        <v>#N/A</v>
      </c>
      <c r="D170" t="e">
        <f>NA()</f>
        <v>#N/A</v>
      </c>
      <c r="E170" t="e" cm="1">
        <f t="array" aca="1" ref="E170" ca="1">INDIRECT("'["&amp;Index!$A$1&amp;"]Übersicht Messungen'!C6",TRUE)</f>
        <v>#REF!</v>
      </c>
      <c r="F170" t="e" cm="1">
        <f t="array" aca="1" ref="F170" ca="1">INDIRECT("'["&amp;Index!$A$1&amp;"]Übersicht Messungen'!B6",TRUE)</f>
        <v>#REF!</v>
      </c>
      <c r="G170" t="e" cm="1">
        <f t="array" aca="1" ref="G170" ca="1">INDIRECT("'["&amp;Index!$A$1&amp;"]Übersicht Messungen'!B6",TRUE)</f>
        <v>#REF!</v>
      </c>
      <c r="H170" t="e">
        <f t="shared" ca="1" si="4"/>
        <v>#REF!</v>
      </c>
      <c r="I170" s="15" t="e" cm="1">
        <f t="array" aca="1" ref="I170" ca="1">INDIRECT("'["&amp;Index!$A$1&amp;"]Übersicht Messungen'!F6",TRUE)-730</f>
        <v>#REF!</v>
      </c>
      <c r="K170" t="str">
        <f>Index!$A$1</f>
        <v>Extem B-1541-6  CA.xlsx</v>
      </c>
      <c r="N170" t="s">
        <v>128</v>
      </c>
      <c r="O170" t="e" cm="1">
        <f t="array" aca="1" ref="O170" ca="1">IF(ISBLANK(INDIRECT("'["&amp;Index!$A$1&amp;"]Werte und Ergebnisse 5b'!B"&amp;ROW($R$57)-38,TRUE)),"",INDIRECT("'["&amp;Index!$A$1&amp;"]Werte und Ergebnisse 5b'!B"&amp;ROW($R$57)-38,TRUE))</f>
        <v>#REF!</v>
      </c>
      <c r="R170">
        <v>13</v>
      </c>
      <c r="X170" t="e" cm="1">
        <f t="array" aca="1" ref="X170" ca="1">INDIRECT("'["&amp;Index!$A$1&amp;"]Werte und Ergebnisse 5b'!h47",TRUE)</f>
        <v>#REF!</v>
      </c>
      <c r="Z170" t="s">
        <v>86</v>
      </c>
      <c r="AG170" t="e" cm="1">
        <f t="array" aca="1" ref="AG170" ca="1">IF(INDIRECT("'["&amp;Index!$A$1&amp;"]Werte und Ergebnisse 5b'!C"&amp;ROW($R$57)-38,TRUE)&gt;0,INDIRECT("'["&amp;Index!$A$1&amp;"]Werte und Ergebnisse 5b'!C"&amp;ROW($R$57)-38,TRUE),"")</f>
        <v>#REF!</v>
      </c>
      <c r="AK170" t="e" cm="1">
        <f t="array" aca="1" ref="AK170" ca="1">IF(INDIRECT("'["&amp;Index!$A$1&amp;"]Werte und Ergebnisse 5b'!F"&amp;ROW($R$57)-38,TRUE)&gt;0,INDIRECT("'["&amp;Index!$A$1&amp;"]Werte und Ergebnisse 5b'!F"&amp;ROW($R$57)-38,TRUE),"")</f>
        <v>#REF!</v>
      </c>
      <c r="AN170" t="e" cm="1">
        <f t="array" aca="1" ref="AN170" ca="1">IF(INDIRECT("'["&amp;Index!$A$1&amp;"]Werte und Ergebnisse 5b'!D"&amp;ROW($R$57)-38,TRUE)&gt;0,INDIRECT("'["&amp;Index!$A$1&amp;"]Werte und Ergebnisse 5b'!D"&amp;ROW($R$57)-38,TRUE),"")</f>
        <v>#REF!</v>
      </c>
      <c r="AQ170" t="e" cm="1">
        <f t="array" aca="1" ref="AQ170" ca="1">IF(INDIRECT("'["&amp;Index!$A$1&amp;"]Werte und Ergebnisse 5b'!E"&amp;ROW($R$57)-38,TRUE)&gt;0,INDIRECT("'["&amp;Index!$A$1&amp;"]Werte und Ergebnisse 5b'!E"&amp;ROW($R$57)-38,TRUE),"")</f>
        <v>#REF!</v>
      </c>
      <c r="BM170" t="str">
        <f t="shared" ca="1" si="7"/>
        <v/>
      </c>
    </row>
    <row r="171" spans="1:65" x14ac:dyDescent="0.25">
      <c r="A171" t="e" cm="1">
        <f t="array" aca="1" ref="A171" ca="1">INDIRECT("'["&amp;Index!$A$1&amp;"]Übersicht Messungen'!E6",TRUE)</f>
        <v>#REF!</v>
      </c>
      <c r="B171" t="e">
        <f ca="1">IF(Index!$D$3="v1",10016,"")</f>
        <v>#N/A</v>
      </c>
      <c r="C171" t="e">
        <f ca="1">VLOOKUP(Facts!$B171,Aux_Table!$W$1:$X$60,2,FALSE)</f>
        <v>#N/A</v>
      </c>
      <c r="D171" t="e">
        <f>NA()</f>
        <v>#N/A</v>
      </c>
      <c r="E171" t="e" cm="1">
        <f t="array" aca="1" ref="E171" ca="1">INDIRECT("'["&amp;Index!$A$1&amp;"]Übersicht Messungen'!C6",TRUE)</f>
        <v>#REF!</v>
      </c>
      <c r="F171" t="e" cm="1">
        <f t="array" aca="1" ref="F171" ca="1">INDIRECT("'["&amp;Index!$A$1&amp;"]Übersicht Messungen'!B6",TRUE)</f>
        <v>#REF!</v>
      </c>
      <c r="G171" t="e" cm="1">
        <f t="array" aca="1" ref="G171" ca="1">INDIRECT("'["&amp;Index!$A$1&amp;"]Übersicht Messungen'!B6",TRUE)</f>
        <v>#REF!</v>
      </c>
      <c r="H171" t="e">
        <f t="shared" ca="1" si="4"/>
        <v>#REF!</v>
      </c>
      <c r="I171" s="15" t="e" cm="1">
        <f t="array" aca="1" ref="I171" ca="1">INDIRECT("'["&amp;Index!$A$1&amp;"]Übersicht Messungen'!F6",TRUE)-730</f>
        <v>#REF!</v>
      </c>
      <c r="K171" t="str">
        <f>Index!$A$1</f>
        <v>Extem B-1541-6  CA.xlsx</v>
      </c>
      <c r="N171" t="s">
        <v>128</v>
      </c>
      <c r="O171" t="e" cm="1">
        <f t="array" aca="1" ref="O171" ca="1">IF(ISBLANK(INDIRECT("'["&amp;Index!$A$1&amp;"]Werte und Ergebnisse 5b'!B"&amp;ROW($R$58)-38,TRUE)),"",INDIRECT("'["&amp;Index!$A$1&amp;"]Werte und Ergebnisse 5b'!B"&amp;ROW($R$58)-38,TRUE))</f>
        <v>#REF!</v>
      </c>
      <c r="R171">
        <v>14</v>
      </c>
      <c r="X171" t="e" cm="1">
        <f t="array" aca="1" ref="X171" ca="1">INDIRECT("'["&amp;Index!$A$1&amp;"]Werte und Ergebnisse 5b'!h47",TRUE)</f>
        <v>#REF!</v>
      </c>
      <c r="Z171" t="s">
        <v>86</v>
      </c>
      <c r="AG171" t="e" cm="1">
        <f t="array" aca="1" ref="AG171" ca="1">IF(INDIRECT("'["&amp;Index!$A$1&amp;"]Werte und Ergebnisse 5b'!C"&amp;ROW($R$58)-38,TRUE)&gt;0,INDIRECT("'["&amp;Index!$A$1&amp;"]Werte und Ergebnisse 5b'!C"&amp;ROW($R$58)-38,TRUE),"")</f>
        <v>#REF!</v>
      </c>
      <c r="AK171" t="e" cm="1">
        <f t="array" aca="1" ref="AK171" ca="1">IF(INDIRECT("'["&amp;Index!$A$1&amp;"]Werte und Ergebnisse 5b'!F"&amp;ROW($R$58)-38,TRUE)&gt;0,INDIRECT("'["&amp;Index!$A$1&amp;"]Werte und Ergebnisse 5b'!F"&amp;ROW($R$58)-38,TRUE),"")</f>
        <v>#REF!</v>
      </c>
      <c r="AN171" t="e" cm="1">
        <f t="array" aca="1" ref="AN171" ca="1">IF(INDIRECT("'["&amp;Index!$A$1&amp;"]Werte und Ergebnisse 5b'!D"&amp;ROW($R$58)-38,TRUE)&gt;0,INDIRECT("'["&amp;Index!$A$1&amp;"]Werte und Ergebnisse 5b'!D"&amp;ROW($R$58)-38,TRUE),"")</f>
        <v>#REF!</v>
      </c>
      <c r="AQ171" t="e" cm="1">
        <f t="array" aca="1" ref="AQ171" ca="1">IF(INDIRECT("'["&amp;Index!$A$1&amp;"]Werte und Ergebnisse 5b'!E"&amp;ROW($R$58)-38,TRUE)&gt;0,INDIRECT("'["&amp;Index!$A$1&amp;"]Werte und Ergebnisse 5b'!E"&amp;ROW($R$58)-38,TRUE),"")</f>
        <v>#REF!</v>
      </c>
      <c r="BM171" t="str">
        <f t="shared" ca="1" si="7"/>
        <v/>
      </c>
    </row>
    <row r="172" spans="1:65" x14ac:dyDescent="0.25">
      <c r="A172" t="e" cm="1">
        <f t="array" aca="1" ref="A172" ca="1">INDIRECT("'["&amp;Index!$A$1&amp;"]Übersicht Messungen'!E6",TRUE)</f>
        <v>#REF!</v>
      </c>
      <c r="B172" t="e">
        <f ca="1">IF(Index!$D$3="v1",10016,"")</f>
        <v>#N/A</v>
      </c>
      <c r="C172" t="e">
        <f ca="1">VLOOKUP(Facts!$B172,Aux_Table!$W$1:$X$60,2,FALSE)</f>
        <v>#N/A</v>
      </c>
      <c r="D172" t="e">
        <f>NA()</f>
        <v>#N/A</v>
      </c>
      <c r="E172" t="e" cm="1">
        <f t="array" aca="1" ref="E172" ca="1">INDIRECT("'["&amp;Index!$A$1&amp;"]Übersicht Messungen'!C6",TRUE)</f>
        <v>#REF!</v>
      </c>
      <c r="F172" t="e" cm="1">
        <f t="array" aca="1" ref="F172" ca="1">INDIRECT("'["&amp;Index!$A$1&amp;"]Übersicht Messungen'!B6",TRUE)</f>
        <v>#REF!</v>
      </c>
      <c r="G172" t="e" cm="1">
        <f t="array" aca="1" ref="G172" ca="1">INDIRECT("'["&amp;Index!$A$1&amp;"]Übersicht Messungen'!B6",TRUE)</f>
        <v>#REF!</v>
      </c>
      <c r="H172" t="e">
        <f t="shared" ca="1" si="4"/>
        <v>#REF!</v>
      </c>
      <c r="I172" s="15" t="e" cm="1">
        <f t="array" aca="1" ref="I172" ca="1">INDIRECT("'["&amp;Index!$A$1&amp;"]Übersicht Messungen'!F6",TRUE)-730</f>
        <v>#REF!</v>
      </c>
      <c r="K172" t="str">
        <f>Index!$A$1</f>
        <v>Extem B-1541-6  CA.xlsx</v>
      </c>
      <c r="N172" t="s">
        <v>128</v>
      </c>
      <c r="O172" t="e" cm="1">
        <f t="array" aca="1" ref="O172" ca="1">IF(ISBLANK(INDIRECT("'["&amp;Index!$A$1&amp;"]Werte und Ergebnisse 5b'!B"&amp;ROW($R$59)-38,TRUE)),"",INDIRECT("'["&amp;Index!$A$1&amp;"]Werte und Ergebnisse 5b'!B"&amp;ROW($R$59)-38,TRUE))</f>
        <v>#REF!</v>
      </c>
      <c r="R172">
        <v>15</v>
      </c>
      <c r="X172" t="e" cm="1">
        <f t="array" aca="1" ref="X172" ca="1">INDIRECT("'["&amp;Index!$A$1&amp;"]Werte und Ergebnisse 5b'!h47",TRUE)</f>
        <v>#REF!</v>
      </c>
      <c r="Z172" t="s">
        <v>86</v>
      </c>
      <c r="AG172" t="e" cm="1">
        <f t="array" aca="1" ref="AG172" ca="1">IF(INDIRECT("'["&amp;Index!$A$1&amp;"]Werte und Ergebnisse 5b'!C"&amp;ROW($R$59)-38,TRUE)&gt;0,INDIRECT("'["&amp;Index!$A$1&amp;"]Werte und Ergebnisse 5b'!C"&amp;ROW($R$59)-38,TRUE),"")</f>
        <v>#REF!</v>
      </c>
      <c r="AK172" t="e" cm="1">
        <f t="array" aca="1" ref="AK172" ca="1">IF(INDIRECT("'["&amp;Index!$A$1&amp;"]Werte und Ergebnisse 5b'!F"&amp;ROW($R$59)-38,TRUE)&gt;0,INDIRECT("'["&amp;Index!$A$1&amp;"]Werte und Ergebnisse 5b'!F"&amp;ROW($R$59)-38,TRUE),"")</f>
        <v>#REF!</v>
      </c>
      <c r="AN172" t="e" cm="1">
        <f t="array" aca="1" ref="AN172" ca="1">IF(INDIRECT("'["&amp;Index!$A$1&amp;"]Werte und Ergebnisse 5b'!D"&amp;ROW($R$59)-38,TRUE)&gt;0,INDIRECT("'["&amp;Index!$A$1&amp;"]Werte und Ergebnisse 5b'!D"&amp;ROW($R$59)-38,TRUE),"")</f>
        <v>#REF!</v>
      </c>
      <c r="AQ172" t="e" cm="1">
        <f t="array" aca="1" ref="AQ172" ca="1">IF(INDIRECT("'["&amp;Index!$A$1&amp;"]Werte und Ergebnisse 5b'!E"&amp;ROW($R$59)-38,TRUE)&gt;0,INDIRECT("'["&amp;Index!$A$1&amp;"]Werte und Ergebnisse 5b'!E"&amp;ROW($R$59)-38,TRUE),"")</f>
        <v>#REF!</v>
      </c>
      <c r="BM172" t="str">
        <f t="shared" ca="1" si="7"/>
        <v/>
      </c>
    </row>
    <row r="173" spans="1:65" x14ac:dyDescent="0.25">
      <c r="A173" t="e" cm="1">
        <f t="array" aca="1" ref="A173" ca="1">INDIRECT("'["&amp;Index!$A$1&amp;"]Übersicht Messungen'!E6",TRUE)</f>
        <v>#REF!</v>
      </c>
      <c r="B173" t="e">
        <f ca="1">IF(Index!$D$3="v1",10016,"")</f>
        <v>#N/A</v>
      </c>
      <c r="C173" t="e">
        <f ca="1">VLOOKUP(Facts!$B173,Aux_Table!$W$1:$X$60,2,FALSE)</f>
        <v>#N/A</v>
      </c>
      <c r="D173" t="e">
        <f>NA()</f>
        <v>#N/A</v>
      </c>
      <c r="E173" t="e" cm="1">
        <f t="array" aca="1" ref="E173" ca="1">INDIRECT("'["&amp;Index!$A$1&amp;"]Übersicht Messungen'!C6",TRUE)</f>
        <v>#REF!</v>
      </c>
      <c r="F173" t="e" cm="1">
        <f t="array" aca="1" ref="F173" ca="1">INDIRECT("'["&amp;Index!$A$1&amp;"]Übersicht Messungen'!B6",TRUE)</f>
        <v>#REF!</v>
      </c>
      <c r="G173" t="e" cm="1">
        <f t="array" aca="1" ref="G173" ca="1">INDIRECT("'["&amp;Index!$A$1&amp;"]Übersicht Messungen'!B6",TRUE)</f>
        <v>#REF!</v>
      </c>
      <c r="H173" t="e">
        <f t="shared" ca="1" si="4"/>
        <v>#REF!</v>
      </c>
      <c r="I173" s="15" t="e" cm="1">
        <f t="array" aca="1" ref="I173" ca="1">INDIRECT("'["&amp;Index!$A$1&amp;"]Übersicht Messungen'!F6",TRUE)-730</f>
        <v>#REF!</v>
      </c>
      <c r="K173" t="str">
        <f>Index!$A$1</f>
        <v>Extem B-1541-6  CA.xlsx</v>
      </c>
      <c r="N173" t="s">
        <v>128</v>
      </c>
      <c r="O173" t="e" cm="1">
        <f t="array" aca="1" ref="O173" ca="1">IF(ISBLANK(INDIRECT("'["&amp;Index!$A$1&amp;"]Werte und Ergebnisse 5b'!B"&amp;ROW($R$60)-38,TRUE)),"",INDIRECT("'["&amp;Index!$A$1&amp;"]Werte und Ergebnisse 5b'!B"&amp;ROW($R$60)-38,TRUE))</f>
        <v>#REF!</v>
      </c>
      <c r="R173">
        <v>16</v>
      </c>
      <c r="X173" t="e" cm="1">
        <f t="array" aca="1" ref="X173" ca="1">INDIRECT("'["&amp;Index!$A$1&amp;"]Werte und Ergebnisse 5b'!h47",TRUE)</f>
        <v>#REF!</v>
      </c>
      <c r="Z173" t="s">
        <v>86</v>
      </c>
      <c r="AG173" t="e" cm="1">
        <f t="array" aca="1" ref="AG173" ca="1">IF(INDIRECT("'["&amp;Index!$A$1&amp;"]Werte und Ergebnisse 5b'!C"&amp;ROW($R$60)-38,TRUE)&gt;0,INDIRECT("'["&amp;Index!$A$1&amp;"]Werte und Ergebnisse 5b'!C"&amp;ROW($R$60)-38,TRUE),"")</f>
        <v>#REF!</v>
      </c>
      <c r="AK173" t="e" cm="1">
        <f t="array" aca="1" ref="AK173" ca="1">IF(INDIRECT("'["&amp;Index!$A$1&amp;"]Werte und Ergebnisse 5b'!F"&amp;ROW($R$60)-38,TRUE)&gt;0,INDIRECT("'["&amp;Index!$A$1&amp;"]Werte und Ergebnisse 5b'!F"&amp;ROW($R$60)-38,TRUE),"")</f>
        <v>#REF!</v>
      </c>
      <c r="AN173" t="e" cm="1">
        <f t="array" aca="1" ref="AN173" ca="1">IF(INDIRECT("'["&amp;Index!$A$1&amp;"]Werte und Ergebnisse 5b'!D"&amp;ROW($R$60)-38,TRUE)&gt;0,INDIRECT("'["&amp;Index!$A$1&amp;"]Werte und Ergebnisse 5b'!D"&amp;ROW($R$60)-38,TRUE),"")</f>
        <v>#REF!</v>
      </c>
      <c r="AQ173" t="e" cm="1">
        <f t="array" aca="1" ref="AQ173" ca="1">IF(INDIRECT("'["&amp;Index!$A$1&amp;"]Werte und Ergebnisse 5b'!E"&amp;ROW($R$60)-38,TRUE)&gt;0,INDIRECT("'["&amp;Index!$A$1&amp;"]Werte und Ergebnisse 5b'!E"&amp;ROW($R$60)-38,TRUE),"")</f>
        <v>#REF!</v>
      </c>
      <c r="BM173" t="str">
        <f t="shared" ca="1" si="7"/>
        <v/>
      </c>
    </row>
    <row r="174" spans="1:65" x14ac:dyDescent="0.25">
      <c r="A174" t="e" cm="1">
        <f t="array" aca="1" ref="A174" ca="1">INDIRECT("'["&amp;Index!$A$1&amp;"]Übersicht Messungen'!E6",TRUE)</f>
        <v>#REF!</v>
      </c>
      <c r="B174" t="e">
        <f ca="1">IF(Index!$D$3="v1",10016,"")</f>
        <v>#N/A</v>
      </c>
      <c r="C174" t="e">
        <f ca="1">VLOOKUP(Facts!$B174,Aux_Table!$W$1:$X$60,2,FALSE)</f>
        <v>#N/A</v>
      </c>
      <c r="D174" t="e">
        <f>NA()</f>
        <v>#N/A</v>
      </c>
      <c r="E174" t="e" cm="1">
        <f t="array" aca="1" ref="E174" ca="1">INDIRECT("'["&amp;Index!$A$1&amp;"]Übersicht Messungen'!C6",TRUE)</f>
        <v>#REF!</v>
      </c>
      <c r="F174" t="e" cm="1">
        <f t="array" aca="1" ref="F174" ca="1">INDIRECT("'["&amp;Index!$A$1&amp;"]Übersicht Messungen'!B6",TRUE)</f>
        <v>#REF!</v>
      </c>
      <c r="G174" t="e" cm="1">
        <f t="array" aca="1" ref="G174" ca="1">INDIRECT("'["&amp;Index!$A$1&amp;"]Übersicht Messungen'!B6",TRUE)</f>
        <v>#REF!</v>
      </c>
      <c r="H174" t="e">
        <f t="shared" ca="1" si="4"/>
        <v>#REF!</v>
      </c>
      <c r="I174" s="15" t="e" cm="1">
        <f t="array" aca="1" ref="I174" ca="1">INDIRECT("'["&amp;Index!$A$1&amp;"]Übersicht Messungen'!F6",TRUE)-730</f>
        <v>#REF!</v>
      </c>
      <c r="K174" t="str">
        <f>Index!$A$1</f>
        <v>Extem B-1541-6  CA.xlsx</v>
      </c>
      <c r="N174" t="s">
        <v>128</v>
      </c>
      <c r="O174" t="e" cm="1">
        <f t="array" aca="1" ref="O174" ca="1">IF(ISBLANK(INDIRECT("'["&amp;Index!$A$1&amp;"]Werte und Ergebnisse 5b'!B"&amp;ROW($R$61)-38,TRUE)),"",INDIRECT("'["&amp;Index!$A$1&amp;"]Werte und Ergebnisse 5b'!B"&amp;ROW($R$61)-38,TRUE))</f>
        <v>#REF!</v>
      </c>
      <c r="R174">
        <v>17</v>
      </c>
      <c r="X174" t="e" cm="1">
        <f t="array" aca="1" ref="X174" ca="1">INDIRECT("'["&amp;Index!$A$1&amp;"]Werte und Ergebnisse 5b'!h47",TRUE)</f>
        <v>#REF!</v>
      </c>
      <c r="Z174" t="s">
        <v>86</v>
      </c>
      <c r="AG174" t="e" cm="1">
        <f t="array" aca="1" ref="AG174" ca="1">IF(INDIRECT("'["&amp;Index!$A$1&amp;"]Werte und Ergebnisse 5b'!C"&amp;ROW($R$61)-38,TRUE)&gt;0,INDIRECT("'["&amp;Index!$A$1&amp;"]Werte und Ergebnisse 5b'!C"&amp;ROW($R$61)-38,TRUE),"")</f>
        <v>#REF!</v>
      </c>
      <c r="AK174" t="e" cm="1">
        <f t="array" aca="1" ref="AK174" ca="1">IF(INDIRECT("'["&amp;Index!$A$1&amp;"]Werte und Ergebnisse 5b'!F"&amp;ROW($R$61)-38,TRUE)&gt;0,INDIRECT("'["&amp;Index!$A$1&amp;"]Werte und Ergebnisse 5b'!F"&amp;ROW($R$61)-38,TRUE),"")</f>
        <v>#REF!</v>
      </c>
      <c r="AN174" t="e" cm="1">
        <f t="array" aca="1" ref="AN174" ca="1">IF(INDIRECT("'["&amp;Index!$A$1&amp;"]Werte und Ergebnisse 5b'!D"&amp;ROW($R$61)-38,TRUE)&gt;0,INDIRECT("'["&amp;Index!$A$1&amp;"]Werte und Ergebnisse 5b'!D"&amp;ROW($R$61)-38,TRUE),"")</f>
        <v>#REF!</v>
      </c>
      <c r="AQ174" t="e" cm="1">
        <f t="array" aca="1" ref="AQ174" ca="1">IF(INDIRECT("'["&amp;Index!$A$1&amp;"]Werte und Ergebnisse 5b'!E"&amp;ROW($R$61)-38,TRUE)&gt;0,INDIRECT("'["&amp;Index!$A$1&amp;"]Werte und Ergebnisse 5b'!E"&amp;ROW($R$61)-38,TRUE),"")</f>
        <v>#REF!</v>
      </c>
      <c r="BM174" t="str">
        <f t="shared" ca="1" si="7"/>
        <v/>
      </c>
    </row>
    <row r="175" spans="1:65" x14ac:dyDescent="0.25">
      <c r="A175" t="e" cm="1">
        <f t="array" aca="1" ref="A175" ca="1">INDIRECT("'["&amp;Index!$A$1&amp;"]Übersicht Messungen'!E6",TRUE)</f>
        <v>#REF!</v>
      </c>
      <c r="B175" t="e">
        <f ca="1">IF(Index!$D$3="v1",10016,"")</f>
        <v>#N/A</v>
      </c>
      <c r="C175" t="e">
        <f ca="1">VLOOKUP(Facts!$B175,Aux_Table!$W$1:$X$60,2,FALSE)</f>
        <v>#N/A</v>
      </c>
      <c r="D175" t="e">
        <f>NA()</f>
        <v>#N/A</v>
      </c>
      <c r="E175" t="e" cm="1">
        <f t="array" aca="1" ref="E175" ca="1">INDIRECT("'["&amp;Index!$A$1&amp;"]Übersicht Messungen'!C6",TRUE)</f>
        <v>#REF!</v>
      </c>
      <c r="F175" t="e" cm="1">
        <f t="array" aca="1" ref="F175" ca="1">INDIRECT("'["&amp;Index!$A$1&amp;"]Übersicht Messungen'!B6",TRUE)</f>
        <v>#REF!</v>
      </c>
      <c r="G175" t="e" cm="1">
        <f t="array" aca="1" ref="G175" ca="1">INDIRECT("'["&amp;Index!$A$1&amp;"]Übersicht Messungen'!B6",TRUE)</f>
        <v>#REF!</v>
      </c>
      <c r="H175" t="e">
        <f t="shared" ca="1" si="4"/>
        <v>#REF!</v>
      </c>
      <c r="I175" s="15" t="e" cm="1">
        <f t="array" aca="1" ref="I175" ca="1">INDIRECT("'["&amp;Index!$A$1&amp;"]Übersicht Messungen'!F6",TRUE)-730</f>
        <v>#REF!</v>
      </c>
      <c r="K175" t="str">
        <f>Index!$A$1</f>
        <v>Extem B-1541-6  CA.xlsx</v>
      </c>
      <c r="N175" t="s">
        <v>128</v>
      </c>
      <c r="O175" t="e" cm="1">
        <f t="array" aca="1" ref="O175" ca="1">IF(ISBLANK(INDIRECT("'["&amp;Index!$A$1&amp;"]Werte und Ergebnisse 5b'!B"&amp;ROW($R$62)-38,TRUE)),"",INDIRECT("'["&amp;Index!$A$1&amp;"]Werte und Ergebnisse 5b'!B"&amp;ROW($R$62)-38,TRUE))</f>
        <v>#REF!</v>
      </c>
      <c r="R175">
        <v>18</v>
      </c>
      <c r="X175" t="e" cm="1">
        <f t="array" aca="1" ref="X175" ca="1">INDIRECT("'["&amp;Index!$A$1&amp;"]Werte und Ergebnisse 5b'!h47",TRUE)</f>
        <v>#REF!</v>
      </c>
      <c r="Z175" t="s">
        <v>86</v>
      </c>
      <c r="AG175" t="e" cm="1">
        <f t="array" aca="1" ref="AG175" ca="1">IF(INDIRECT("'["&amp;Index!$A$1&amp;"]Werte und Ergebnisse 5b'!C"&amp;ROW($R$62)-38,TRUE)&gt;0,INDIRECT("'["&amp;Index!$A$1&amp;"]Werte und Ergebnisse 5b'!C"&amp;ROW($R$62)-38,TRUE),"")</f>
        <v>#REF!</v>
      </c>
      <c r="AK175" t="e" cm="1">
        <f t="array" aca="1" ref="AK175" ca="1">IF(INDIRECT("'["&amp;Index!$A$1&amp;"]Werte und Ergebnisse 5b'!F"&amp;ROW($R$62)-38,TRUE)&gt;0,INDIRECT("'["&amp;Index!$A$1&amp;"]Werte und Ergebnisse 5b'!F"&amp;ROW($R$62)-38,TRUE),"")</f>
        <v>#REF!</v>
      </c>
      <c r="AN175" t="e" cm="1">
        <f t="array" aca="1" ref="AN175" ca="1">IF(INDIRECT("'["&amp;Index!$A$1&amp;"]Werte und Ergebnisse 5b'!D"&amp;ROW($R$62)-38,TRUE)&gt;0,INDIRECT("'["&amp;Index!$A$1&amp;"]Werte und Ergebnisse 5b'!D"&amp;ROW($R$62)-38,TRUE),"")</f>
        <v>#REF!</v>
      </c>
      <c r="AQ175" t="e" cm="1">
        <f t="array" aca="1" ref="AQ175" ca="1">IF(INDIRECT("'["&amp;Index!$A$1&amp;"]Werte und Ergebnisse 5b'!E"&amp;ROW($R$62)-38,TRUE)&gt;0,INDIRECT("'["&amp;Index!$A$1&amp;"]Werte und Ergebnisse 5b'!E"&amp;ROW($R$62)-38,TRUE),"")</f>
        <v>#REF!</v>
      </c>
      <c r="BM175" t="str">
        <f t="shared" ca="1" si="7"/>
        <v/>
      </c>
    </row>
    <row r="176" spans="1:65" x14ac:dyDescent="0.25">
      <c r="A176" t="e" cm="1">
        <f t="array" aca="1" ref="A176" ca="1">INDIRECT("'["&amp;Index!$A$1&amp;"]Übersicht Messungen'!E6",TRUE)</f>
        <v>#REF!</v>
      </c>
      <c r="B176" t="e">
        <f ca="1">IF(Index!$D$3="v1",10016,"")</f>
        <v>#N/A</v>
      </c>
      <c r="C176" t="e">
        <f ca="1">VLOOKUP(Facts!$B176,Aux_Table!$W$1:$X$60,2,FALSE)</f>
        <v>#N/A</v>
      </c>
      <c r="D176" t="e">
        <f>NA()</f>
        <v>#N/A</v>
      </c>
      <c r="E176" t="e" cm="1">
        <f t="array" aca="1" ref="E176" ca="1">INDIRECT("'["&amp;Index!$A$1&amp;"]Übersicht Messungen'!C6",TRUE)</f>
        <v>#REF!</v>
      </c>
      <c r="F176" t="e" cm="1">
        <f t="array" aca="1" ref="F176" ca="1">INDIRECT("'["&amp;Index!$A$1&amp;"]Übersicht Messungen'!B6",TRUE)</f>
        <v>#REF!</v>
      </c>
      <c r="G176" t="e" cm="1">
        <f t="array" aca="1" ref="G176" ca="1">INDIRECT("'["&amp;Index!$A$1&amp;"]Übersicht Messungen'!B6",TRUE)</f>
        <v>#REF!</v>
      </c>
      <c r="H176" t="e">
        <f t="shared" ca="1" si="4"/>
        <v>#REF!</v>
      </c>
      <c r="I176" s="15" t="e" cm="1">
        <f t="array" aca="1" ref="I176" ca="1">INDIRECT("'["&amp;Index!$A$1&amp;"]Übersicht Messungen'!F6",TRUE)-730</f>
        <v>#REF!</v>
      </c>
      <c r="K176" t="str">
        <f>Index!$A$1</f>
        <v>Extem B-1541-6  CA.xlsx</v>
      </c>
      <c r="N176" t="s">
        <v>128</v>
      </c>
      <c r="O176" t="e" cm="1">
        <f t="array" aca="1" ref="O176" ca="1">IF(ISBLANK(INDIRECT("'["&amp;Index!$A$1&amp;"]Werte und Ergebnisse 5b'!B"&amp;ROW($R$63)-38,TRUE)),"",INDIRECT("'["&amp;Index!$A$1&amp;"]Werte und Ergebnisse 5b'!B"&amp;ROW($R$63)-38,TRUE))</f>
        <v>#REF!</v>
      </c>
      <c r="R176">
        <v>19</v>
      </c>
      <c r="X176" t="e" cm="1">
        <f t="array" aca="1" ref="X176" ca="1">INDIRECT("'["&amp;Index!$A$1&amp;"]Werte und Ergebnisse 5b'!h47",TRUE)</f>
        <v>#REF!</v>
      </c>
      <c r="Z176" t="s">
        <v>86</v>
      </c>
      <c r="AG176" t="e" cm="1">
        <f t="array" aca="1" ref="AG176" ca="1">IF(INDIRECT("'["&amp;Index!$A$1&amp;"]Werte und Ergebnisse 5b'!C"&amp;ROW($R$63)-38,TRUE)&gt;0,INDIRECT("'["&amp;Index!$A$1&amp;"]Werte und Ergebnisse 5b'!C"&amp;ROW($R$63)-38,TRUE),"")</f>
        <v>#REF!</v>
      </c>
      <c r="AK176" t="e" cm="1">
        <f t="array" aca="1" ref="AK176" ca="1">IF(INDIRECT("'["&amp;Index!$A$1&amp;"]Werte und Ergebnisse 5b'!F"&amp;ROW($R$63)-38,TRUE)&gt;0,INDIRECT("'["&amp;Index!$A$1&amp;"]Werte und Ergebnisse 5b'!F"&amp;ROW($R$63)-38,TRUE),"")</f>
        <v>#REF!</v>
      </c>
      <c r="AN176" t="e" cm="1">
        <f t="array" aca="1" ref="AN176" ca="1">IF(INDIRECT("'["&amp;Index!$A$1&amp;"]Werte und Ergebnisse 5b'!D"&amp;ROW($R$63)-38,TRUE)&gt;0,INDIRECT("'["&amp;Index!$A$1&amp;"]Werte und Ergebnisse 5b'!D"&amp;ROW($R$63)-38,TRUE),"")</f>
        <v>#REF!</v>
      </c>
      <c r="AQ176" t="e" cm="1">
        <f t="array" aca="1" ref="AQ176" ca="1">IF(INDIRECT("'["&amp;Index!$A$1&amp;"]Werte und Ergebnisse 5b'!E"&amp;ROW($R$63)-38,TRUE)&gt;0,INDIRECT("'["&amp;Index!$A$1&amp;"]Werte und Ergebnisse 5b'!E"&amp;ROW($R$63)-38,TRUE),"")</f>
        <v>#REF!</v>
      </c>
      <c r="BM176" t="str">
        <f t="shared" ca="1" si="7"/>
        <v/>
      </c>
    </row>
    <row r="177" spans="1:65" x14ac:dyDescent="0.25">
      <c r="A177" t="e" cm="1">
        <f t="array" aca="1" ref="A177" ca="1">INDIRECT("'["&amp;Index!$A$1&amp;"]Übersicht Messungen'!E6",TRUE)</f>
        <v>#REF!</v>
      </c>
      <c r="B177" t="e">
        <f ca="1">IF(Index!$D$3="v1",10016,"")</f>
        <v>#N/A</v>
      </c>
      <c r="C177" t="e">
        <f ca="1">VLOOKUP(Facts!$B177,Aux_Table!$W$1:$X$60,2,FALSE)</f>
        <v>#N/A</v>
      </c>
      <c r="D177" t="e">
        <f>NA()</f>
        <v>#N/A</v>
      </c>
      <c r="E177" t="e" cm="1">
        <f t="array" aca="1" ref="E177" ca="1">INDIRECT("'["&amp;Index!$A$1&amp;"]Übersicht Messungen'!C6",TRUE)</f>
        <v>#REF!</v>
      </c>
      <c r="F177" t="e" cm="1">
        <f t="array" aca="1" ref="F177" ca="1">INDIRECT("'["&amp;Index!$A$1&amp;"]Übersicht Messungen'!B6",TRUE)</f>
        <v>#REF!</v>
      </c>
      <c r="G177" t="e" cm="1">
        <f t="array" aca="1" ref="G177" ca="1">INDIRECT("'["&amp;Index!$A$1&amp;"]Übersicht Messungen'!B6",TRUE)</f>
        <v>#REF!</v>
      </c>
      <c r="H177" t="e">
        <f t="shared" ref="H177" ca="1" si="8">X177=A177</f>
        <v>#REF!</v>
      </c>
      <c r="I177" s="15" t="e" cm="1">
        <f t="array" aca="1" ref="I177" ca="1">INDIRECT("'["&amp;Index!$A$1&amp;"]Übersicht Messungen'!F6",TRUE)-730</f>
        <v>#REF!</v>
      </c>
      <c r="K177" t="str">
        <f>Index!$A$1</f>
        <v>Extem B-1541-6  CA.xlsx</v>
      </c>
      <c r="N177" t="s">
        <v>128</v>
      </c>
      <c r="O177" t="e" cm="1">
        <f t="array" aca="1" ref="O177" ca="1">IF(ISBLANK(INDIRECT("'["&amp;Index!$A$1&amp;"]Werte und Ergebnisse 5b'!B"&amp;ROW($R$64)-38,TRUE)),"",INDIRECT("'["&amp;Index!$A$1&amp;"]Werte und Ergebnisse 5b'!B"&amp;ROW($R$64)-38,TRUE))</f>
        <v>#REF!</v>
      </c>
      <c r="R177">
        <v>20</v>
      </c>
      <c r="X177" t="e" cm="1">
        <f t="array" aca="1" ref="X177" ca="1">INDIRECT("'["&amp;Index!$A$1&amp;"]Werte und Ergebnisse 5b'!h47",TRUE)</f>
        <v>#REF!</v>
      </c>
      <c r="Z177" t="s">
        <v>86</v>
      </c>
      <c r="AG177" t="e" cm="1">
        <f t="array" aca="1" ref="AG177" ca="1">IF(INDIRECT("'["&amp;Index!$A$1&amp;"]Werte und Ergebnisse 5b'!C"&amp;ROW($R$64)-38,TRUE)&gt;0,INDIRECT("'["&amp;Index!$A$1&amp;"]Werte und Ergebnisse 5b'!C"&amp;ROW($R$64)-38,TRUE),"")</f>
        <v>#REF!</v>
      </c>
      <c r="AK177" t="e" cm="1">
        <f t="array" aca="1" ref="AK177" ca="1">IF(INDIRECT("'["&amp;Index!$A$1&amp;"]Werte und Ergebnisse 5b'!F"&amp;ROW($R$64)-38,TRUE)&gt;0,INDIRECT("'["&amp;Index!$A$1&amp;"]Werte und Ergebnisse 5b'!F"&amp;ROW($R$64)-38,TRUE),"")</f>
        <v>#REF!</v>
      </c>
      <c r="AN177" t="e" cm="1">
        <f t="array" aca="1" ref="AN177" ca="1">IF(INDIRECT("'["&amp;Index!$A$1&amp;"]Werte und Ergebnisse 5b'!D"&amp;ROW($R$64)-38,TRUE)&gt;0,INDIRECT("'["&amp;Index!$A$1&amp;"]Werte und Ergebnisse 5b'!D"&amp;ROW($R$64)-38,TRUE),"")</f>
        <v>#REF!</v>
      </c>
      <c r="AQ177" t="e" cm="1">
        <f t="array" aca="1" ref="AQ177" ca="1">IF(INDIRECT("'["&amp;Index!$A$1&amp;"]Werte und Ergebnisse 5b'!E"&amp;ROW($R$64)-38,TRUE)&gt;0,INDIRECT("'["&amp;Index!$A$1&amp;"]Werte und Ergebnisse 5b'!E"&amp;ROW($R$64)-38,TRUE),"")</f>
        <v>#REF!</v>
      </c>
      <c r="BM177" t="str">
        <f t="shared" ca="1" si="7"/>
        <v/>
      </c>
    </row>
    <row r="178" spans="1:65" x14ac:dyDescent="0.25">
      <c r="A178" t="e" cm="1">
        <f t="array" aca="1" ref="A178" ca="1">INDIRECT("'["&amp;Index!$A$1&amp;"]Übersicht Messungen'!E6",TRUE)</f>
        <v>#REF!</v>
      </c>
      <c r="B178" t="e">
        <f ca="1">IF(Index!$D$3="v2",10017,"")</f>
        <v>#N/A</v>
      </c>
      <c r="C178" t="e">
        <f ca="1">VLOOKUP(Facts!$B178,Aux_Table!$W$1:$X$60,2,FALSE)</f>
        <v>#N/A</v>
      </c>
      <c r="D178" t="e">
        <f>NA()</f>
        <v>#N/A</v>
      </c>
      <c r="E178" t="e" cm="1">
        <f t="array" aca="1" ref="E178" ca="1">INDIRECT("'["&amp;Index!$A$1&amp;"]Übersicht Messungen'!C6",TRUE)</f>
        <v>#REF!</v>
      </c>
      <c r="F178" t="e" cm="1">
        <f t="array" aca="1" ref="F178" ca="1">INDIRECT("'["&amp;Index!$A$1&amp;"]Übersicht Messungen'!B6",TRUE)</f>
        <v>#REF!</v>
      </c>
      <c r="G178" t="e" cm="1">
        <f t="array" aca="1" ref="G178" ca="1">INDIRECT("'["&amp;Index!$A$1&amp;"]Übersicht Messungen'!B6",TRUE)</f>
        <v>#REF!</v>
      </c>
      <c r="H178" t="e">
        <f t="shared" ca="1" si="4"/>
        <v>#REF!</v>
      </c>
      <c r="I178" s="15" t="e" cm="1">
        <f t="array" aca="1" ref="I178" ca="1">IFERROR(DATEVALUE(TEXT(INDIRECT("'["&amp;Index!$A$1&amp;"]Übersicht Messungen'!C181",TRUE),"yyyy-mm-dd")),INDIRECT("'["&amp;Index!$A$1&amp;"]Übersicht Messungen'!F6",TRUE)-730)</f>
        <v>#REF!</v>
      </c>
      <c r="J178" t="e" cm="1">
        <f t="array" aca="1" ref="J178" ca="1">INDIRECT("'["&amp;Index!$A$1&amp;"]Übersicht Messungen'!C177",TRUE)</f>
        <v>#REF!</v>
      </c>
      <c r="K178" t="str">
        <f>Index!$A$1</f>
        <v>Extem B-1541-6  CA.xlsx</v>
      </c>
      <c r="N178" t="s">
        <v>74</v>
      </c>
      <c r="O178" t="e" cm="1">
        <f t="array" aca="1" ref="O178" ca="1">INDIRECT("'["&amp;Index!$A$1&amp;"]Werte+Ergebnisse 1a + 1b'!M2",TRUE)</f>
        <v>#REF!</v>
      </c>
      <c r="R178">
        <v>1</v>
      </c>
      <c r="X178" t="e" cm="1">
        <f t="array" aca="1" ref="X178" ca="1">INDIRECT("'["&amp;Index!$A$1&amp;"]Werte+Ergebnisse 1a + 1b'!b2",TRUE)</f>
        <v>#REF!</v>
      </c>
      <c r="Z178" t="s">
        <v>86</v>
      </c>
      <c r="AG178" t="e" cm="1">
        <f t="array" aca="1" ref="AG178" ca="1">IF(INDIRECT("'["&amp;Index!$A$1&amp;"]Werte+Ergebnisse 1a + 1b'!F2",TRUE)&gt;0,INDIRECT("'["&amp;Index!$A$1&amp;"]Werte+Ergebnisse 1a + 1b'!F2",TRUE),"")</f>
        <v>#REF!</v>
      </c>
      <c r="AH178" t="e" cm="1">
        <f t="array" aca="1" ref="AH178" ca="1">IF(INDIRECT("'["&amp;Index!$A$1&amp;"]Werte+Ergebnisse 1a + 1b'!H2",TRUE)&gt;0,INDIRECT("'["&amp;Index!$A$1&amp;"]Werte+Ergebnisse 1a + 1b'!H2",TRUE),"")</f>
        <v>#REF!</v>
      </c>
      <c r="AI178" t="e" cm="1">
        <f t="array" aca="1" ref="AI178" ca="1">IF(INDIRECT("'["&amp;Index!$A$1&amp;"]Werte+Ergebnisse 1a + 1b'!I2",TRUE)&gt;0,INDIRECT("'["&amp;Index!$A$1&amp;"]Werte+Ergebnisse 1a + 1b'!I2",TRUE),"")</f>
        <v>#REF!</v>
      </c>
      <c r="AJ178" t="e" cm="1">
        <f t="array" aca="1" ref="AJ178" ca="1">IF(INDIRECT("'["&amp;Index!$A$1&amp;"]Werte+Ergebnisse 1a + 1b'!J2",TRUE)&gt;0,INDIRECT("'["&amp;Index!$A$1&amp;"]Werte+Ergebnisse 1a + 1b'!J2",TRUE),"")</f>
        <v>#REF!</v>
      </c>
      <c r="AK178" t="e" cm="1">
        <f t="array" aca="1" ref="AK178" ca="1">IF(INDIRECT("'["&amp;Index!$A$1&amp;"]Werte+Ergebnisse 1a + 1b'!K2",TRUE)&gt;0,INDIRECT("'["&amp;Index!$A$1&amp;"]Werte+Ergebnisse 1a + 1b'!K2",TRUE),"")</f>
        <v>#REF!</v>
      </c>
      <c r="AN178" t="e" cm="1">
        <f t="array" aca="1" ref="AN178" ca="1">IF(INDIRECT("'["&amp;Index!$A$1&amp;"]Werte+Ergebnisse 1a + 1b'!G2",TRUE)&gt;0,INDIRECT("'["&amp;Index!$A$1&amp;"]Werte+Ergebnisse 1a + 1b'!G2",TRUE),"")</f>
        <v>#REF!</v>
      </c>
      <c r="AQ178" t="e" cm="1">
        <f t="array" aca="1" ref="AQ178" ca="1">IF(INDIRECT("'["&amp;Index!$A$1&amp;"]Werte+Ergebnisse 1a + 1b'!L2",TRUE)&gt;0,INDIRECT("'["&amp;Index!$A$1&amp;"]Werte+Ergebnisse 1a + 1b'!L2",TRUE),"")</f>
        <v>#REF!</v>
      </c>
      <c r="BM178" t="str">
        <f t="shared" ca="1" si="7"/>
        <v/>
      </c>
    </row>
    <row r="179" spans="1:65" x14ac:dyDescent="0.25">
      <c r="A179" t="e" cm="1">
        <f t="array" aca="1" ref="A179" ca="1">INDIRECT("'["&amp;Index!$A$1&amp;"]Übersicht Messungen'!E6",TRUE)</f>
        <v>#REF!</v>
      </c>
      <c r="B179" t="e">
        <f ca="1">IF(Index!$D$3="v2",10017,"")</f>
        <v>#N/A</v>
      </c>
      <c r="C179" t="e">
        <f ca="1">VLOOKUP(Facts!$B179,Aux_Table!$W$1:$X$60,2,FALSE)</f>
        <v>#N/A</v>
      </c>
      <c r="D179" t="e">
        <f>NA()</f>
        <v>#N/A</v>
      </c>
      <c r="E179" t="e" cm="1">
        <f t="array" aca="1" ref="E179" ca="1">INDIRECT("'["&amp;Index!$A$1&amp;"]Übersicht Messungen'!C6",TRUE)</f>
        <v>#REF!</v>
      </c>
      <c r="F179" t="e" cm="1">
        <f t="array" aca="1" ref="F179" ca="1">INDIRECT("'["&amp;Index!$A$1&amp;"]Übersicht Messungen'!B6",TRUE)</f>
        <v>#REF!</v>
      </c>
      <c r="G179" t="e" cm="1">
        <f t="array" aca="1" ref="G179" ca="1">INDIRECT("'["&amp;Index!$A$1&amp;"]Übersicht Messungen'!B6",TRUE)</f>
        <v>#REF!</v>
      </c>
      <c r="H179" t="e">
        <f t="shared" ca="1" si="4"/>
        <v>#REF!</v>
      </c>
      <c r="I179" s="15" t="e" cm="1">
        <f t="array" aca="1" ref="I179" ca="1">IFERROR(DATEVALUE(TEXT(INDIRECT("'["&amp;Index!$A$1&amp;"]Übersicht Messungen'!C181",TRUE),"yyyy-mm-dd")),INDIRECT("'["&amp;Index!$A$1&amp;"]Übersicht Messungen'!F6",TRUE)-730)</f>
        <v>#REF!</v>
      </c>
      <c r="J179" t="e" cm="1">
        <f t="array" aca="1" ref="J179" ca="1">INDIRECT("'["&amp;Index!$A$1&amp;"]Übersicht Messungen'!C177",TRUE)</f>
        <v>#REF!</v>
      </c>
      <c r="K179" t="str">
        <f>Index!$A$1</f>
        <v>Extem B-1541-6  CA.xlsx</v>
      </c>
      <c r="N179" t="s">
        <v>74</v>
      </c>
      <c r="O179" t="e" cm="1">
        <f t="array" aca="1" ref="O179" ca="1">INDIRECT("'["&amp;Index!$A$1&amp;"]Werte+Ergebnisse 1a + 1b'!M2",TRUE)</f>
        <v>#REF!</v>
      </c>
      <c r="R179">
        <v>2</v>
      </c>
      <c r="X179" t="e" cm="1">
        <f t="array" aca="1" ref="X179" ca="1">INDIRECT("'["&amp;Index!$A$1&amp;"]Werte+Ergebnisse 1a + 1b'!b3",TRUE)</f>
        <v>#REF!</v>
      </c>
      <c r="Z179" t="s">
        <v>86</v>
      </c>
      <c r="AG179" t="e" cm="1">
        <f t="array" aca="1" ref="AG179" ca="1">IF(INDIRECT("'["&amp;Index!$A$1&amp;"]Werte+Ergebnisse 1a + 1b'!F3",TRUE)&gt;0,INDIRECT("'["&amp;Index!$A$1&amp;"]Werte+Ergebnisse 1a + 1b'!F3",TRUE),"")</f>
        <v>#REF!</v>
      </c>
      <c r="AH179" t="e" cm="1">
        <f t="array" aca="1" ref="AH179" ca="1">IF(INDIRECT("'["&amp;Index!$A$1&amp;"]Werte+Ergebnisse 1a + 1b'!H3",TRUE)&gt;0,INDIRECT("'["&amp;Index!$A$1&amp;"]Werte+Ergebnisse 1a + 1b'!H3",TRUE),"")</f>
        <v>#REF!</v>
      </c>
      <c r="AI179" t="e" cm="1">
        <f t="array" aca="1" ref="AI179" ca="1">IF(INDIRECT("'["&amp;Index!$A$1&amp;"]Werte+Ergebnisse 1a + 1b'!I3",TRUE)&gt;0,INDIRECT("'["&amp;Index!$A$1&amp;"]Werte+Ergebnisse 1a + 1b'!I3",TRUE),"")</f>
        <v>#REF!</v>
      </c>
      <c r="AJ179" t="e" cm="1">
        <f t="array" aca="1" ref="AJ179" ca="1">IF(INDIRECT("'["&amp;Index!$A$1&amp;"]Werte+Ergebnisse 1a + 1b'!J3",TRUE)&gt;0,INDIRECT("'["&amp;Index!$A$1&amp;"]Werte+Ergebnisse 1a + 1b'!J3",TRUE),"")</f>
        <v>#REF!</v>
      </c>
      <c r="AK179" t="e" cm="1">
        <f t="array" aca="1" ref="AK179" ca="1">IF(INDIRECT("'["&amp;Index!$A$1&amp;"]Werte+Ergebnisse 1a + 1b'!K3",TRUE)&gt;0,INDIRECT("'["&amp;Index!$A$1&amp;"]Werte+Ergebnisse 1a + 1b'!K3",TRUE),"")</f>
        <v>#REF!</v>
      </c>
      <c r="AN179" t="e" cm="1">
        <f t="array" aca="1" ref="AN179" ca="1">IF(INDIRECT("'["&amp;Index!$A$1&amp;"]Werte+Ergebnisse 1a + 1b'!G3",TRUE)&gt;0,INDIRECT("'["&amp;Index!$A$1&amp;"]Werte+Ergebnisse 1a + 1b'!G3",TRUE),"")</f>
        <v>#REF!</v>
      </c>
      <c r="AQ179" t="e" cm="1">
        <f t="array" aca="1" ref="AQ179" ca="1">IF(INDIRECT("'["&amp;Index!$A$1&amp;"]Werte+Ergebnisse 1a + 1b'!L3",TRUE)&gt;0,INDIRECT("'["&amp;Index!$A$1&amp;"]Werte+Ergebnisse 1a + 1b'!L3",TRUE),"")</f>
        <v>#REF!</v>
      </c>
      <c r="BM179" t="str">
        <f t="shared" ca="1" si="7"/>
        <v/>
      </c>
    </row>
    <row r="180" spans="1:65" x14ac:dyDescent="0.25">
      <c r="A180" t="e" cm="1">
        <f t="array" aca="1" ref="A180" ca="1">INDIRECT("'["&amp;Index!$A$1&amp;"]Übersicht Messungen'!E6",TRUE)</f>
        <v>#REF!</v>
      </c>
      <c r="B180" t="e">
        <f ca="1">IF(Index!$D$3="v2",10017,"")</f>
        <v>#N/A</v>
      </c>
      <c r="C180" t="e">
        <f ca="1">VLOOKUP(Facts!$B180,Aux_Table!$W$1:$X$60,2,FALSE)</f>
        <v>#N/A</v>
      </c>
      <c r="D180" t="e">
        <f>NA()</f>
        <v>#N/A</v>
      </c>
      <c r="E180" t="e" cm="1">
        <f t="array" aca="1" ref="E180" ca="1">INDIRECT("'["&amp;Index!$A$1&amp;"]Übersicht Messungen'!C6",TRUE)</f>
        <v>#REF!</v>
      </c>
      <c r="F180" t="e" cm="1">
        <f t="array" aca="1" ref="F180" ca="1">INDIRECT("'["&amp;Index!$A$1&amp;"]Übersicht Messungen'!B6",TRUE)</f>
        <v>#REF!</v>
      </c>
      <c r="G180" t="e" cm="1">
        <f t="array" aca="1" ref="G180" ca="1">INDIRECT("'["&amp;Index!$A$1&amp;"]Übersicht Messungen'!B6",TRUE)</f>
        <v>#REF!</v>
      </c>
      <c r="H180" t="e">
        <f t="shared" ca="1" si="4"/>
        <v>#REF!</v>
      </c>
      <c r="I180" s="15" t="e" cm="1">
        <f t="array" aca="1" ref="I180" ca="1">IFERROR(DATEVALUE(TEXT(INDIRECT("'["&amp;Index!$A$1&amp;"]Übersicht Messungen'!C181",TRUE),"yyyy-mm-dd")),INDIRECT("'["&amp;Index!$A$1&amp;"]Übersicht Messungen'!F6",TRUE)-730)</f>
        <v>#REF!</v>
      </c>
      <c r="J180" t="e" cm="1">
        <f t="array" aca="1" ref="J180" ca="1">INDIRECT("'["&amp;Index!$A$1&amp;"]Übersicht Messungen'!C177",TRUE)</f>
        <v>#REF!</v>
      </c>
      <c r="K180" t="str">
        <f>Index!$A$1</f>
        <v>Extem B-1541-6  CA.xlsx</v>
      </c>
      <c r="N180" t="s">
        <v>74</v>
      </c>
      <c r="O180" t="e" cm="1">
        <f t="array" aca="1" ref="O180" ca="1">INDIRECT("'["&amp;Index!$A$1&amp;"]Werte+Ergebnisse 1a + 1b'!M2",TRUE)</f>
        <v>#REF!</v>
      </c>
      <c r="R180">
        <v>3</v>
      </c>
      <c r="X180" t="e" cm="1">
        <f t="array" aca="1" ref="X180" ca="1">INDIRECT("'["&amp;Index!$A$1&amp;"]Werte+Ergebnisse 1a + 1b'!b20",TRUE)</f>
        <v>#REF!</v>
      </c>
      <c r="Z180" t="s">
        <v>86</v>
      </c>
      <c r="AG180" t="e" cm="1">
        <f t="array" aca="1" ref="AG180" ca="1">IF(INDIRECT("'["&amp;Index!$A$1&amp;"]Werte+Ergebnisse 1a + 1b'!F20",TRUE)&gt;0,INDIRECT("'["&amp;Index!$A$1&amp;"]Werte+Ergebnisse 1a + 1b'!F20",TRUE),"")</f>
        <v>#REF!</v>
      </c>
      <c r="AH180" t="e" cm="1">
        <f t="array" aca="1" ref="AH180" ca="1">IF(INDIRECT("'["&amp;Index!$A$1&amp;"]Werte+Ergebnisse 1a + 1b'!H20",TRUE)&gt;0,INDIRECT("'["&amp;Index!$A$1&amp;"]Werte+Ergebnisse 1a + 1b'!H20",TRUE),"")</f>
        <v>#REF!</v>
      </c>
      <c r="AI180" t="e" cm="1">
        <f t="array" aca="1" ref="AI180" ca="1">IF(INDIRECT("'["&amp;Index!$A$1&amp;"]Werte+Ergebnisse 1a + 1b'!I20",TRUE)&gt;0,INDIRECT("'["&amp;Index!$A$1&amp;"]Werte+Ergebnisse 1a + 1b'!I20",TRUE),"")</f>
        <v>#REF!</v>
      </c>
      <c r="AJ180" t="e" cm="1">
        <f t="array" aca="1" ref="AJ180" ca="1">IF(INDIRECT("'["&amp;Index!$A$1&amp;"]Werte+Ergebnisse 1a + 1b'!J20",TRUE)&gt;0,INDIRECT("'["&amp;Index!$A$1&amp;"]Werte+Ergebnisse 1a + 1b'!J20",TRUE),"")</f>
        <v>#REF!</v>
      </c>
      <c r="AK180" t="e" cm="1">
        <f t="array" aca="1" ref="AK180" ca="1">IF(INDIRECT("'["&amp;Index!$A$1&amp;"]Werte+Ergebnisse 1a + 1b'!K20",TRUE)&gt;0,INDIRECT("'["&amp;Index!$A$1&amp;"]Werte+Ergebnisse 1a + 1b'!K20",TRUE),"")</f>
        <v>#REF!</v>
      </c>
      <c r="AN180" t="e" cm="1">
        <f t="array" aca="1" ref="AN180" ca="1">IF(INDIRECT("'["&amp;Index!$A$1&amp;"]Werte+Ergebnisse 1a + 1b'!G20",TRUE)&gt;0,INDIRECT("'["&amp;Index!$A$1&amp;"]Werte+Ergebnisse 1a + 1b'!G20",TRUE),"")</f>
        <v>#REF!</v>
      </c>
      <c r="AQ180" t="e" cm="1">
        <f t="array" aca="1" ref="AQ180" ca="1">IF(INDIRECT("'["&amp;Index!$A$1&amp;"]Werte+Ergebnisse 1a + 1b'!L20",TRUE)&gt;0,INDIRECT("'["&amp;Index!$A$1&amp;"]Werte+Ergebnisse 1a + 1b'!L20",TRUE),"")</f>
        <v>#REF!</v>
      </c>
      <c r="BM180" t="str">
        <f t="shared" ca="1" si="7"/>
        <v/>
      </c>
    </row>
    <row r="181" spans="1:65" x14ac:dyDescent="0.25">
      <c r="A181" t="e" cm="1">
        <f t="array" aca="1" ref="A181" ca="1">INDIRECT("'["&amp;Index!$A$1&amp;"]Übersicht Messungen'!E6",TRUE)</f>
        <v>#REF!</v>
      </c>
      <c r="B181" t="e">
        <f ca="1">IF(Index!$D$3="v2",10017,"")</f>
        <v>#N/A</v>
      </c>
      <c r="C181" t="e">
        <f ca="1">VLOOKUP(Facts!$B181,Aux_Table!$W$1:$X$60,2,FALSE)</f>
        <v>#N/A</v>
      </c>
      <c r="D181" t="e">
        <f>NA()</f>
        <v>#N/A</v>
      </c>
      <c r="E181" t="e" cm="1">
        <f t="array" aca="1" ref="E181" ca="1">INDIRECT("'["&amp;Index!$A$1&amp;"]Übersicht Messungen'!C6",TRUE)</f>
        <v>#REF!</v>
      </c>
      <c r="F181" t="e" cm="1">
        <f t="array" aca="1" ref="F181" ca="1">INDIRECT("'["&amp;Index!$A$1&amp;"]Übersicht Messungen'!B6",TRUE)</f>
        <v>#REF!</v>
      </c>
      <c r="G181" t="e" cm="1">
        <f t="array" aca="1" ref="G181" ca="1">INDIRECT("'["&amp;Index!$A$1&amp;"]Übersicht Messungen'!B6",TRUE)</f>
        <v>#REF!</v>
      </c>
      <c r="H181" t="e">
        <f t="shared" ca="1" si="4"/>
        <v>#REF!</v>
      </c>
      <c r="I181" s="15" t="e" cm="1">
        <f t="array" aca="1" ref="I181" ca="1">IFERROR(DATEVALUE(TEXT(INDIRECT("'["&amp;Index!$A$1&amp;"]Übersicht Messungen'!C181",TRUE),"yyyy-mm-dd")),INDIRECT("'["&amp;Index!$A$1&amp;"]Übersicht Messungen'!F6",TRUE)-730)</f>
        <v>#REF!</v>
      </c>
      <c r="J181" t="e" cm="1">
        <f t="array" aca="1" ref="J181" ca="1">INDIRECT("'["&amp;Index!$A$1&amp;"]Übersicht Messungen'!C177",TRUE)</f>
        <v>#REF!</v>
      </c>
      <c r="K181" t="str">
        <f>Index!$A$1</f>
        <v>Extem B-1541-6  CA.xlsx</v>
      </c>
      <c r="N181" t="s">
        <v>74</v>
      </c>
      <c r="O181" t="e" cm="1">
        <f t="array" aca="1" ref="O181" ca="1">INDIRECT("'["&amp;Index!$A$1&amp;"]Werte+Ergebnisse 1a + 1b'!M2",TRUE)</f>
        <v>#REF!</v>
      </c>
      <c r="R181">
        <v>4</v>
      </c>
      <c r="X181" t="e" cm="1">
        <f t="array" aca="1" ref="X181" ca="1">INDIRECT("'["&amp;Index!$A$1&amp;"]Werte+Ergebnisse 1a + 1b'!b21",TRUE)</f>
        <v>#REF!</v>
      </c>
      <c r="Z181" t="s">
        <v>86</v>
      </c>
      <c r="AG181" t="e" cm="1">
        <f t="array" aca="1" ref="AG181" ca="1">IF(INDIRECT("'["&amp;Index!$A$1&amp;"]Werte+Ergebnisse 1a + 1b'!F21",TRUE)&gt;0,INDIRECT("'["&amp;Index!$A$1&amp;"]Werte+Ergebnisse 1a + 1b'!F21",TRUE),"")</f>
        <v>#REF!</v>
      </c>
      <c r="AH181" t="e" cm="1">
        <f t="array" aca="1" ref="AH181" ca="1">IF(INDIRECT("'["&amp;Index!$A$1&amp;"]Werte+Ergebnisse 1a + 1b'!H21",TRUE)&gt;0,INDIRECT("'["&amp;Index!$A$1&amp;"]Werte+Ergebnisse 1a + 1b'!H21",TRUE),"")</f>
        <v>#REF!</v>
      </c>
      <c r="AI181" t="e" cm="1">
        <f t="array" aca="1" ref="AI181" ca="1">IF(INDIRECT("'["&amp;Index!$A$1&amp;"]Werte+Ergebnisse 1a + 1b'!I21",TRUE)&gt;0,INDIRECT("'["&amp;Index!$A$1&amp;"]Werte+Ergebnisse 1a + 1b'!I21",TRUE),"")</f>
        <v>#REF!</v>
      </c>
      <c r="AJ181" t="e" cm="1">
        <f t="array" aca="1" ref="AJ181" ca="1">IF(INDIRECT("'["&amp;Index!$A$1&amp;"]Werte+Ergebnisse 1a + 1b'!J21",TRUE)&gt;0,INDIRECT("'["&amp;Index!$A$1&amp;"]Werte+Ergebnisse 1a + 1b'!J21",TRUE),"")</f>
        <v>#REF!</v>
      </c>
      <c r="AK181" t="e" cm="1">
        <f t="array" aca="1" ref="AK181" ca="1">IF(INDIRECT("'["&amp;Index!$A$1&amp;"]Werte+Ergebnisse 1a + 1b'!K21",TRUE)&gt;0,INDIRECT("'["&amp;Index!$A$1&amp;"]Werte+Ergebnisse 1a + 1b'!K21",TRUE),"")</f>
        <v>#REF!</v>
      </c>
      <c r="AN181" t="e" cm="1">
        <f t="array" aca="1" ref="AN181" ca="1">IF(INDIRECT("'["&amp;Index!$A$1&amp;"]Werte+Ergebnisse 1a + 1b'!G21",TRUE)&gt;0,INDIRECT("'["&amp;Index!$A$1&amp;"]Werte+Ergebnisse 1a + 1b'!G21",TRUE),"")</f>
        <v>#REF!</v>
      </c>
      <c r="AQ181" t="e" cm="1">
        <f t="array" aca="1" ref="AQ181" ca="1">IF(INDIRECT("'["&amp;Index!$A$1&amp;"]Werte+Ergebnisse 1a + 1b'!L21",TRUE)&gt;0,INDIRECT("'["&amp;Index!$A$1&amp;"]Werte+Ergebnisse 1a + 1b'!L21",TRUE),"")</f>
        <v>#REF!</v>
      </c>
      <c r="BM181" t="str">
        <f t="shared" ca="1" si="7"/>
        <v/>
      </c>
    </row>
    <row r="182" spans="1:65" x14ac:dyDescent="0.25">
      <c r="A182" t="e" cm="1">
        <f t="array" aca="1" ref="A182" ca="1">INDIRECT("'["&amp;Index!$A$1&amp;"]Übersicht Messungen'!E6",TRUE)</f>
        <v>#REF!</v>
      </c>
      <c r="B182" t="e">
        <f ca="1">IF(Index!$D$3="v2",10017,"")</f>
        <v>#N/A</v>
      </c>
      <c r="C182" t="e">
        <f ca="1">VLOOKUP(Facts!$B182,Aux_Table!$W$1:$X$60,2,FALSE)</f>
        <v>#N/A</v>
      </c>
      <c r="D182" t="e">
        <f>NA()</f>
        <v>#N/A</v>
      </c>
      <c r="E182" t="e" cm="1">
        <f t="array" aca="1" ref="E182" ca="1">INDIRECT("'["&amp;Index!$A$1&amp;"]Übersicht Messungen'!C6",TRUE)</f>
        <v>#REF!</v>
      </c>
      <c r="F182" t="e" cm="1">
        <f t="array" aca="1" ref="F182" ca="1">INDIRECT("'["&amp;Index!$A$1&amp;"]Übersicht Messungen'!B6",TRUE)</f>
        <v>#REF!</v>
      </c>
      <c r="G182" t="e" cm="1">
        <f t="array" aca="1" ref="G182" ca="1">INDIRECT("'["&amp;Index!$A$1&amp;"]Übersicht Messungen'!B6",TRUE)</f>
        <v>#REF!</v>
      </c>
      <c r="H182" t="e">
        <f t="shared" ca="1" si="4"/>
        <v>#REF!</v>
      </c>
      <c r="I182" s="15" t="e" cm="1">
        <f t="array" aca="1" ref="I182" ca="1">IFERROR(DATEVALUE(TEXT(INDIRECT("'["&amp;Index!$A$1&amp;"]Übersicht Messungen'!C181",TRUE),"yyyy-mm-dd")),INDIRECT("'["&amp;Index!$A$1&amp;"]Übersicht Messungen'!F6",TRUE)-730)</f>
        <v>#REF!</v>
      </c>
      <c r="J182" t="e" cm="1">
        <f t="array" aca="1" ref="J182" ca="1">INDIRECT("'["&amp;Index!$A$1&amp;"]Übersicht Messungen'!C177",TRUE)</f>
        <v>#REF!</v>
      </c>
      <c r="K182" t="str">
        <f>Index!$A$1</f>
        <v>Extem B-1541-6  CA.xlsx</v>
      </c>
      <c r="N182" t="s">
        <v>74</v>
      </c>
      <c r="O182" t="e" cm="1">
        <f t="array" aca="1" ref="O182" ca="1">INDIRECT("'["&amp;Index!$A$1&amp;"]Werte+Ergebnisse 1a + 1b'!M2",TRUE)</f>
        <v>#REF!</v>
      </c>
      <c r="R182">
        <v>5</v>
      </c>
      <c r="X182" t="e" cm="1">
        <f t="array" aca="1" ref="X182" ca="1">INDIRECT("'["&amp;Index!$A$1&amp;"]Werte+Ergebnisse 1a + 1b'!b4",TRUE)</f>
        <v>#REF!</v>
      </c>
      <c r="Z182" t="s">
        <v>86</v>
      </c>
      <c r="AG182" t="e" cm="1">
        <f t="array" aca="1" ref="AG182" ca="1">IF(INDIRECT("'["&amp;Index!$A$1&amp;"]Werte+Ergebnisse 1a + 1b'!F4",TRUE)&gt;0,INDIRECT("'["&amp;Index!$A$1&amp;"]Werte+Ergebnisse 1a + 1b'!F4",TRUE),"")</f>
        <v>#REF!</v>
      </c>
      <c r="AH182" t="e" cm="1">
        <f t="array" aca="1" ref="AH182" ca="1">IF(INDIRECT("'["&amp;Index!$A$1&amp;"]Werte+Ergebnisse 1a + 1b'!H4",TRUE)&gt;0,INDIRECT("'["&amp;Index!$A$1&amp;"]Werte+Ergebnisse 1a + 1b'!H4",TRUE),"")</f>
        <v>#REF!</v>
      </c>
      <c r="AI182" t="e" cm="1">
        <f t="array" aca="1" ref="AI182" ca="1">IF(INDIRECT("'["&amp;Index!$A$1&amp;"]Werte+Ergebnisse 1a + 1b'!I4",TRUE)&gt;0,INDIRECT("'["&amp;Index!$A$1&amp;"]Werte+Ergebnisse 1a + 1b'!I4",TRUE),"")</f>
        <v>#REF!</v>
      </c>
      <c r="AJ182" t="e" cm="1">
        <f t="array" aca="1" ref="AJ182" ca="1">IF(INDIRECT("'["&amp;Index!$A$1&amp;"]Werte+Ergebnisse 1a + 1b'!J4",TRUE)&gt;0,INDIRECT("'["&amp;Index!$A$1&amp;"]Werte+Ergebnisse 1a + 1b'!J4",TRUE),"")</f>
        <v>#REF!</v>
      </c>
      <c r="AK182" t="e" cm="1">
        <f t="array" aca="1" ref="AK182" ca="1">IF(INDIRECT("'["&amp;Index!$A$1&amp;"]Werte+Ergebnisse 1a + 1b'!K4",TRUE)&gt;0,INDIRECT("'["&amp;Index!$A$1&amp;"]Werte+Ergebnisse 1a + 1b'!K4",TRUE),"")</f>
        <v>#REF!</v>
      </c>
      <c r="AN182" t="e" cm="1">
        <f t="array" aca="1" ref="AN182" ca="1">IF(INDIRECT("'["&amp;Index!$A$1&amp;"]Werte+Ergebnisse 1a + 1b'!G4",TRUE)&gt;0,INDIRECT("'["&amp;Index!$A$1&amp;"]Werte+Ergebnisse 1a + 1b'!G4",TRUE),"")</f>
        <v>#REF!</v>
      </c>
      <c r="AQ182" t="e" cm="1">
        <f t="array" aca="1" ref="AQ182" ca="1">IF(INDIRECT("'["&amp;Index!$A$1&amp;"]Werte+Ergebnisse 1a + 1b'!L4",TRUE)&gt;0,INDIRECT("'["&amp;Index!$A$1&amp;"]Werte+Ergebnisse 1a + 1b'!L4",TRUE),"")</f>
        <v>#REF!</v>
      </c>
      <c r="BM182" t="str">
        <f t="shared" ca="1" si="7"/>
        <v/>
      </c>
    </row>
    <row r="183" spans="1:65" x14ac:dyDescent="0.25">
      <c r="A183" t="e" cm="1">
        <f t="array" aca="1" ref="A183" ca="1">INDIRECT("'["&amp;Index!$A$1&amp;"]Übersicht Messungen'!E6",TRUE)</f>
        <v>#REF!</v>
      </c>
      <c r="B183" t="e">
        <f ca="1">IF(Index!$D$3="v2",10017,"")</f>
        <v>#N/A</v>
      </c>
      <c r="C183" t="e">
        <f ca="1">VLOOKUP(Facts!$B183,Aux_Table!$W$1:$X$60,2,FALSE)</f>
        <v>#N/A</v>
      </c>
      <c r="D183" t="e">
        <f>NA()</f>
        <v>#N/A</v>
      </c>
      <c r="E183" t="e" cm="1">
        <f t="array" aca="1" ref="E183" ca="1">INDIRECT("'["&amp;Index!$A$1&amp;"]Übersicht Messungen'!C6",TRUE)</f>
        <v>#REF!</v>
      </c>
      <c r="F183" t="e" cm="1">
        <f t="array" aca="1" ref="F183" ca="1">INDIRECT("'["&amp;Index!$A$1&amp;"]Übersicht Messungen'!B6",TRUE)</f>
        <v>#REF!</v>
      </c>
      <c r="G183" t="e" cm="1">
        <f t="array" aca="1" ref="G183" ca="1">INDIRECT("'["&amp;Index!$A$1&amp;"]Übersicht Messungen'!B6",TRUE)</f>
        <v>#REF!</v>
      </c>
      <c r="H183" t="e">
        <f t="shared" ca="1" si="4"/>
        <v>#REF!</v>
      </c>
      <c r="I183" s="15" t="e" cm="1">
        <f t="array" aca="1" ref="I183" ca="1">IFERROR(DATEVALUE(TEXT(INDIRECT("'["&amp;Index!$A$1&amp;"]Übersicht Messungen'!C181",TRUE),"yyyy-mm-dd")),INDIRECT("'["&amp;Index!$A$1&amp;"]Übersicht Messungen'!F6",TRUE)-730)</f>
        <v>#REF!</v>
      </c>
      <c r="J183" t="e" cm="1">
        <f t="array" aca="1" ref="J183" ca="1">INDIRECT("'["&amp;Index!$A$1&amp;"]Übersicht Messungen'!C177",TRUE)</f>
        <v>#REF!</v>
      </c>
      <c r="K183" t="str">
        <f>Index!$A$1</f>
        <v>Extem B-1541-6  CA.xlsx</v>
      </c>
      <c r="N183" t="s">
        <v>74</v>
      </c>
      <c r="O183" t="e" cm="1">
        <f t="array" aca="1" ref="O183" ca="1">INDIRECT("'["&amp;Index!$A$1&amp;"]Werte+Ergebnisse 1a + 1b'!M2",TRUE)</f>
        <v>#REF!</v>
      </c>
      <c r="R183">
        <v>6</v>
      </c>
      <c r="X183" t="e" cm="1">
        <f t="array" aca="1" ref="X183" ca="1">INDIRECT("'["&amp;Index!$A$1&amp;"]Werte+Ergebnisse 1a + 1b'!b5",TRUE)</f>
        <v>#REF!</v>
      </c>
      <c r="Z183" t="s">
        <v>86</v>
      </c>
      <c r="AG183" t="e" cm="1">
        <f t="array" aca="1" ref="AG183" ca="1">IF(INDIRECT("'["&amp;Index!$A$1&amp;"]Werte+Ergebnisse 1a + 1b'!F5",TRUE)&gt;0,INDIRECT("'["&amp;Index!$A$1&amp;"]Werte+Ergebnisse 1a + 1b'!F5",TRUE),"")</f>
        <v>#REF!</v>
      </c>
      <c r="AH183" t="e" cm="1">
        <f t="array" aca="1" ref="AH183" ca="1">IF(INDIRECT("'["&amp;Index!$A$1&amp;"]Werte+Ergebnisse 1a + 1b'!H5",TRUE)&gt;0,INDIRECT("'["&amp;Index!$A$1&amp;"]Werte+Ergebnisse 1a + 1b'!H5",TRUE),"")</f>
        <v>#REF!</v>
      </c>
      <c r="AI183" t="e" cm="1">
        <f t="array" aca="1" ref="AI183" ca="1">IF(INDIRECT("'["&amp;Index!$A$1&amp;"]Werte+Ergebnisse 1a + 1b'!I5",TRUE)&gt;0,INDIRECT("'["&amp;Index!$A$1&amp;"]Werte+Ergebnisse 1a + 1b'!I5",TRUE),"")</f>
        <v>#REF!</v>
      </c>
      <c r="AJ183" t="e" cm="1">
        <f t="array" aca="1" ref="AJ183" ca="1">IF(INDIRECT("'["&amp;Index!$A$1&amp;"]Werte+Ergebnisse 1a + 1b'!J5",TRUE)&gt;0,INDIRECT("'["&amp;Index!$A$1&amp;"]Werte+Ergebnisse 1a + 1b'!J5",TRUE),"")</f>
        <v>#REF!</v>
      </c>
      <c r="AK183" t="e" cm="1">
        <f t="array" aca="1" ref="AK183" ca="1">IF(INDIRECT("'["&amp;Index!$A$1&amp;"]Werte+Ergebnisse 1a + 1b'!K5",TRUE)&gt;0,INDIRECT("'["&amp;Index!$A$1&amp;"]Werte+Ergebnisse 1a + 1b'!K5",TRUE),"")</f>
        <v>#REF!</v>
      </c>
      <c r="AN183" t="e" cm="1">
        <f t="array" aca="1" ref="AN183" ca="1">IF(INDIRECT("'["&amp;Index!$A$1&amp;"]Werte+Ergebnisse 1a + 1b'!G5",TRUE)&gt;0,INDIRECT("'["&amp;Index!$A$1&amp;"]Werte+Ergebnisse 1a + 1b'!G5",TRUE),"")</f>
        <v>#REF!</v>
      </c>
      <c r="AQ183" t="e" cm="1">
        <f t="array" aca="1" ref="AQ183" ca="1">IF(INDIRECT("'["&amp;Index!$A$1&amp;"]Werte+Ergebnisse 1a + 1b'!L5",TRUE)&gt;0,INDIRECT("'["&amp;Index!$A$1&amp;"]Werte+Ergebnisse 1a + 1b'!L5",TRUE),"")</f>
        <v>#REF!</v>
      </c>
      <c r="BM183" t="str">
        <f t="shared" ca="1" si="7"/>
        <v/>
      </c>
    </row>
    <row r="184" spans="1:65" x14ac:dyDescent="0.25">
      <c r="A184" t="e" cm="1">
        <f t="array" aca="1" ref="A184" ca="1">INDIRECT("'["&amp;Index!$A$1&amp;"]Übersicht Messungen'!E6",TRUE)</f>
        <v>#REF!</v>
      </c>
      <c r="B184" t="e">
        <f ca="1">IF(Index!$D$3="v2",10017,"")</f>
        <v>#N/A</v>
      </c>
      <c r="C184" t="e">
        <f ca="1">VLOOKUP(Facts!$B184,Aux_Table!$W$1:$X$60,2,FALSE)</f>
        <v>#N/A</v>
      </c>
      <c r="D184" t="e">
        <f>NA()</f>
        <v>#N/A</v>
      </c>
      <c r="E184" t="e" cm="1">
        <f t="array" aca="1" ref="E184" ca="1">INDIRECT("'["&amp;Index!$A$1&amp;"]Übersicht Messungen'!C6",TRUE)</f>
        <v>#REF!</v>
      </c>
      <c r="F184" t="e" cm="1">
        <f t="array" aca="1" ref="F184" ca="1">INDIRECT("'["&amp;Index!$A$1&amp;"]Übersicht Messungen'!B6",TRUE)</f>
        <v>#REF!</v>
      </c>
      <c r="G184" t="e" cm="1">
        <f t="array" aca="1" ref="G184" ca="1">INDIRECT("'["&amp;Index!$A$1&amp;"]Übersicht Messungen'!B6",TRUE)</f>
        <v>#REF!</v>
      </c>
      <c r="H184" t="e">
        <f t="shared" ca="1" si="4"/>
        <v>#REF!</v>
      </c>
      <c r="I184" s="15" t="e" cm="1">
        <f t="array" aca="1" ref="I184" ca="1">IFERROR(DATEVALUE(TEXT(INDIRECT("'["&amp;Index!$A$1&amp;"]Übersicht Messungen'!C181",TRUE),"yyyy-mm-dd")),INDIRECT("'["&amp;Index!$A$1&amp;"]Übersicht Messungen'!F6",TRUE)-730)</f>
        <v>#REF!</v>
      </c>
      <c r="J184" t="e" cm="1">
        <f t="array" aca="1" ref="J184" ca="1">INDIRECT("'["&amp;Index!$A$1&amp;"]Übersicht Messungen'!C177",TRUE)</f>
        <v>#REF!</v>
      </c>
      <c r="K184" t="str">
        <f>Index!$A$1</f>
        <v>Extem B-1541-6  CA.xlsx</v>
      </c>
      <c r="N184" t="s">
        <v>74</v>
      </c>
      <c r="O184" t="e" cm="1">
        <f t="array" aca="1" ref="O184" ca="1">INDIRECT("'["&amp;Index!$A$1&amp;"]Werte+Ergebnisse 1a + 1b'!M2",TRUE)</f>
        <v>#REF!</v>
      </c>
      <c r="R184">
        <v>7</v>
      </c>
      <c r="X184" t="e" cm="1">
        <f t="array" aca="1" ref="X184" ca="1">INDIRECT("'["&amp;Index!$A$1&amp;"]Werte+Ergebnisse 1a + 1b'!b18",TRUE)</f>
        <v>#REF!</v>
      </c>
      <c r="Z184" t="s">
        <v>86</v>
      </c>
      <c r="AG184" t="e" cm="1">
        <f t="array" aca="1" ref="AG184" ca="1">IF(INDIRECT("'["&amp;Index!$A$1&amp;"]Werte+Ergebnisse 1a + 1b'!F18",TRUE)&gt;0,INDIRECT("'["&amp;Index!$A$1&amp;"]Werte+Ergebnisse 1a + 1b'!F18",TRUE),"")</f>
        <v>#REF!</v>
      </c>
      <c r="AH184" t="e" cm="1">
        <f t="array" aca="1" ref="AH184" ca="1">IF(INDIRECT("'["&amp;Index!$A$1&amp;"]Werte+Ergebnisse 1a + 1b'!H18",TRUE)&gt;0,INDIRECT("'["&amp;Index!$A$1&amp;"]Werte+Ergebnisse 1a + 1b'!H18",TRUE),"")</f>
        <v>#REF!</v>
      </c>
      <c r="AI184" t="e" cm="1">
        <f t="array" aca="1" ref="AI184" ca="1">IF(INDIRECT("'["&amp;Index!$A$1&amp;"]Werte+Ergebnisse 1a + 1b'!I18",TRUE)&gt;0,INDIRECT("'["&amp;Index!$A$1&amp;"]Werte+Ergebnisse 1a + 1b'!I18",TRUE),"")</f>
        <v>#REF!</v>
      </c>
      <c r="AJ184" t="e" cm="1">
        <f t="array" aca="1" ref="AJ184" ca="1">IF(INDIRECT("'["&amp;Index!$A$1&amp;"]Werte+Ergebnisse 1a + 1b'!J18",TRUE)&gt;0,INDIRECT("'["&amp;Index!$A$1&amp;"]Werte+Ergebnisse 1a + 1b'!J18",TRUE),"")</f>
        <v>#REF!</v>
      </c>
      <c r="AK184" t="e" cm="1">
        <f t="array" aca="1" ref="AK184" ca="1">IF(INDIRECT("'["&amp;Index!$A$1&amp;"]Werte+Ergebnisse 1a + 1b'!K18",TRUE)&gt;0,INDIRECT("'["&amp;Index!$A$1&amp;"]Werte+Ergebnisse 1a + 1b'!K18",TRUE),"")</f>
        <v>#REF!</v>
      </c>
      <c r="AN184" t="e" cm="1">
        <f t="array" aca="1" ref="AN184" ca="1">IF(INDIRECT("'["&amp;Index!$A$1&amp;"]Werte+Ergebnisse 1a + 1b'!G18",TRUE)&gt;0,INDIRECT("'["&amp;Index!$A$1&amp;"]Werte+Ergebnisse 1a + 1b'!G18",TRUE),"")</f>
        <v>#REF!</v>
      </c>
      <c r="AQ184" t="e" cm="1">
        <f t="array" aca="1" ref="AQ184" ca="1">IF(INDIRECT("'["&amp;Index!$A$1&amp;"]Werte+Ergebnisse 1a + 1b'!L18",TRUE)&gt;0,INDIRECT("'["&amp;Index!$A$1&amp;"]Werte+Ergebnisse 1a + 1b'!L18",TRUE),"")</f>
        <v>#REF!</v>
      </c>
      <c r="BM184" t="str">
        <f t="shared" ca="1" si="7"/>
        <v/>
      </c>
    </row>
    <row r="185" spans="1:65" x14ac:dyDescent="0.25">
      <c r="A185" t="e" cm="1">
        <f t="array" aca="1" ref="A185" ca="1">INDIRECT("'["&amp;Index!$A$1&amp;"]Übersicht Messungen'!E6",TRUE)</f>
        <v>#REF!</v>
      </c>
      <c r="B185" t="e">
        <f ca="1">IF(Index!$D$3="v2",10017,"")</f>
        <v>#N/A</v>
      </c>
      <c r="C185" t="e">
        <f ca="1">VLOOKUP(Facts!$B185,Aux_Table!$W$1:$X$60,2,FALSE)</f>
        <v>#N/A</v>
      </c>
      <c r="D185" t="e">
        <f>NA()</f>
        <v>#N/A</v>
      </c>
      <c r="E185" t="e" cm="1">
        <f t="array" aca="1" ref="E185" ca="1">INDIRECT("'["&amp;Index!$A$1&amp;"]Übersicht Messungen'!C6",TRUE)</f>
        <v>#REF!</v>
      </c>
      <c r="F185" t="e" cm="1">
        <f t="array" aca="1" ref="F185" ca="1">INDIRECT("'["&amp;Index!$A$1&amp;"]Übersicht Messungen'!B6",TRUE)</f>
        <v>#REF!</v>
      </c>
      <c r="G185" t="e" cm="1">
        <f t="array" aca="1" ref="G185" ca="1">INDIRECT("'["&amp;Index!$A$1&amp;"]Übersicht Messungen'!B6",TRUE)</f>
        <v>#REF!</v>
      </c>
      <c r="H185" t="e">
        <f t="shared" ca="1" si="4"/>
        <v>#REF!</v>
      </c>
      <c r="I185" s="15" t="e" cm="1">
        <f t="array" aca="1" ref="I185" ca="1">IFERROR(DATEVALUE(TEXT(INDIRECT("'["&amp;Index!$A$1&amp;"]Übersicht Messungen'!C181",TRUE),"yyyy-mm-dd")),INDIRECT("'["&amp;Index!$A$1&amp;"]Übersicht Messungen'!F6",TRUE)-730)</f>
        <v>#REF!</v>
      </c>
      <c r="J185" t="e" cm="1">
        <f t="array" aca="1" ref="J185" ca="1">INDIRECT("'["&amp;Index!$A$1&amp;"]Übersicht Messungen'!C177",TRUE)</f>
        <v>#REF!</v>
      </c>
      <c r="K185" t="str">
        <f>Index!$A$1</f>
        <v>Extem B-1541-6  CA.xlsx</v>
      </c>
      <c r="N185" t="s">
        <v>74</v>
      </c>
      <c r="O185" t="e" cm="1">
        <f t="array" aca="1" ref="O185" ca="1">INDIRECT("'["&amp;Index!$A$1&amp;"]Werte+Ergebnisse 1a + 1b'!M2",TRUE)</f>
        <v>#REF!</v>
      </c>
      <c r="R185">
        <v>8</v>
      </c>
      <c r="X185" t="e" cm="1">
        <f t="array" aca="1" ref="X185" ca="1">INDIRECT("'["&amp;Index!$A$1&amp;"]Werte+Ergebnisse 1a + 1b'!b19",TRUE)</f>
        <v>#REF!</v>
      </c>
      <c r="Z185" t="s">
        <v>86</v>
      </c>
      <c r="AG185" t="e" cm="1">
        <f t="array" aca="1" ref="AG185" ca="1">IF(INDIRECT("'["&amp;Index!$A$1&amp;"]Werte+Ergebnisse 1a + 1b'!F19",TRUE)&gt;0,INDIRECT("'["&amp;Index!$A$1&amp;"]Werte+Ergebnisse 1a + 1b'!F19",TRUE),"")</f>
        <v>#REF!</v>
      </c>
      <c r="AH185" t="e" cm="1">
        <f t="array" aca="1" ref="AH185" ca="1">IF(INDIRECT("'["&amp;Index!$A$1&amp;"]Werte+Ergebnisse 1a + 1b'!H19",TRUE)&gt;0,INDIRECT("'["&amp;Index!$A$1&amp;"]Werte+Ergebnisse 1a + 1b'!H19",TRUE),"")</f>
        <v>#REF!</v>
      </c>
      <c r="AI185" t="e" cm="1">
        <f t="array" aca="1" ref="AI185" ca="1">IF(INDIRECT("'["&amp;Index!$A$1&amp;"]Werte+Ergebnisse 1a + 1b'!I19",TRUE)&gt;0,INDIRECT("'["&amp;Index!$A$1&amp;"]Werte+Ergebnisse 1a + 1b'!I19",TRUE),"")</f>
        <v>#REF!</v>
      </c>
      <c r="AJ185" t="e" cm="1">
        <f t="array" aca="1" ref="AJ185" ca="1">IF(INDIRECT("'["&amp;Index!$A$1&amp;"]Werte+Ergebnisse 1a + 1b'!J19",TRUE)&gt;0,INDIRECT("'["&amp;Index!$A$1&amp;"]Werte+Ergebnisse 1a + 1b'!J19",TRUE),"")</f>
        <v>#REF!</v>
      </c>
      <c r="AK185" t="e" cm="1">
        <f t="array" aca="1" ref="AK185" ca="1">IF(INDIRECT("'["&amp;Index!$A$1&amp;"]Werte+Ergebnisse 1a + 1b'!K19",TRUE)&gt;0,INDIRECT("'["&amp;Index!$A$1&amp;"]Werte+Ergebnisse 1a + 1b'!K19",TRUE),"")</f>
        <v>#REF!</v>
      </c>
      <c r="AN185" t="e" cm="1">
        <f t="array" aca="1" ref="AN185" ca="1">IF(INDIRECT("'["&amp;Index!$A$1&amp;"]Werte+Ergebnisse 1a + 1b'!G19",TRUE)&gt;0,INDIRECT("'["&amp;Index!$A$1&amp;"]Werte+Ergebnisse 1a + 1b'!G19",TRUE),"")</f>
        <v>#REF!</v>
      </c>
      <c r="AQ185" t="e" cm="1">
        <f t="array" aca="1" ref="AQ185" ca="1">IF(INDIRECT("'["&amp;Index!$A$1&amp;"]Werte+Ergebnisse 1a + 1b'!L19",TRUE)&gt;0,INDIRECT("'["&amp;Index!$A$1&amp;"]Werte+Ergebnisse 1a + 1b'!L19",TRUE),"")</f>
        <v>#REF!</v>
      </c>
      <c r="BM185" t="str">
        <f t="shared" ca="1" si="7"/>
        <v/>
      </c>
    </row>
    <row r="186" spans="1:65" x14ac:dyDescent="0.25">
      <c r="A186" t="e" cm="1">
        <f t="array" aca="1" ref="A186" ca="1">INDIRECT("'["&amp;Index!$A$1&amp;"]Übersicht Messungen'!E6",TRUE)</f>
        <v>#REF!</v>
      </c>
      <c r="B186" t="e">
        <f ca="1">IF(Index!$D$3="v2",10018,"")</f>
        <v>#N/A</v>
      </c>
      <c r="C186" t="e">
        <f ca="1">VLOOKUP(Facts!$B186,Aux_Table!$W$1:$X$60,2,FALSE)</f>
        <v>#N/A</v>
      </c>
      <c r="D186" t="e">
        <f>NA()</f>
        <v>#N/A</v>
      </c>
      <c r="E186" t="e" cm="1">
        <f t="array" aca="1" ref="E186" ca="1">INDIRECT("'["&amp;Index!$A$1&amp;"]Übersicht Messungen'!C6",TRUE)</f>
        <v>#REF!</v>
      </c>
      <c r="F186" t="e" cm="1">
        <f t="array" aca="1" ref="F186" ca="1">INDIRECT("'["&amp;Index!$A$1&amp;"]Übersicht Messungen'!B6",TRUE)</f>
        <v>#REF!</v>
      </c>
      <c r="G186" t="e" cm="1">
        <f t="array" aca="1" ref="G186" ca="1">INDIRECT("'["&amp;Index!$A$1&amp;"]Übersicht Messungen'!B6",TRUE)</f>
        <v>#REF!</v>
      </c>
      <c r="H186" t="e">
        <f t="shared" ca="1" si="4"/>
        <v>#REF!</v>
      </c>
      <c r="I186" s="15" t="e" cm="1">
        <f t="array" aca="1" ref="I186" ca="1">IFERROR(DATEVALUE(TEXT(INDIRECT("'["&amp;Index!$A$1&amp;"]Übersicht Messungen'!C181",TRUE),"yyyy-mm-dd")),INDIRECT("'["&amp;Index!$A$1&amp;"]Übersicht Messungen'!F6",TRUE)-730)</f>
        <v>#REF!</v>
      </c>
      <c r="J186" t="e" cm="1">
        <f t="array" aca="1" ref="J186" ca="1">INDIRECT("'["&amp;Index!$A$1&amp;"]Übersicht Messungen'!C177",TRUE)</f>
        <v>#REF!</v>
      </c>
      <c r="K186" t="str">
        <f>Index!$A$1</f>
        <v>Extem B-1541-6  CA.xlsx</v>
      </c>
      <c r="N186" t="e" cm="1">
        <f t="array" aca="1" ref="N186" ca="1">INDIRECT("'["&amp;Index!$A$1&amp;"]Werte+Ergebnisse 2a + 2b'!A2",TRUE)&amp;" "&amp;INDIRECT("'["&amp;Index!$A$1&amp;"]Werte+Ergebnisse 2a + 2b'!C2",TRUE)</f>
        <v>#REF!</v>
      </c>
      <c r="O186" t="e" cm="1">
        <f t="array" aca="1" ref="O186" ca="1">INDIRECT("'["&amp;Index!$A$1&amp;"]Werte+Ergebnisse 2a + 2b'!M2",TRUE)</f>
        <v>#REF!</v>
      </c>
      <c r="R186">
        <v>1</v>
      </c>
      <c r="X186" t="e" cm="1">
        <f t="array" aca="1" ref="X186" ca="1">INDIRECT("'["&amp;Index!$A$1&amp;"]Werte+Ergebnisse 2a + 2b'!b2",TRUE)</f>
        <v>#REF!</v>
      </c>
      <c r="Z186" t="s">
        <v>86</v>
      </c>
      <c r="AG186" t="e" cm="1">
        <f t="array" aca="1" ref="AG186" ca="1">IF(INDIRECT("'["&amp;Index!$A$1&amp;"]Werte+Ergebnisse 2a + 2b'!F2",TRUE)&gt;0,INDIRECT("'["&amp;Index!$A$1&amp;"]Werte+Ergebnisse 2a + 2b'!F2",TRUE),"")</f>
        <v>#REF!</v>
      </c>
      <c r="AH186" t="e" cm="1">
        <f t="array" aca="1" ref="AH186" ca="1">IF(INDIRECT("'["&amp;Index!$A$1&amp;"]Werte+Ergebnisse 2a + 2b'!H2",TRUE)&gt;0,INDIRECT("'["&amp;Index!$A$1&amp;"]Werte+Ergebnisse 2a + 2b'!H2",TRUE),"")</f>
        <v>#REF!</v>
      </c>
      <c r="AI186" t="e" cm="1">
        <f t="array" aca="1" ref="AI186" ca="1">IF(INDIRECT("'["&amp;Index!$A$1&amp;"]Werte+Ergebnisse 2a + 2b'!I2",TRUE)&gt;0,INDIRECT("'["&amp;Index!$A$1&amp;"]Werte+Ergebnisse 2a + 2b'!I2",TRUE),"")</f>
        <v>#REF!</v>
      </c>
      <c r="AJ186" t="e" cm="1">
        <f t="array" aca="1" ref="AJ186" ca="1">IF(INDIRECT("'["&amp;Index!$A$1&amp;"]Werte+Ergebnisse 2a + 2b'!J2",TRUE)&gt;0,INDIRECT("'["&amp;Index!$A$1&amp;"]Werte+Ergebnisse 2a + 2b'!J2",TRUE),"")</f>
        <v>#REF!</v>
      </c>
      <c r="AK186" t="e" cm="1">
        <f t="array" aca="1" ref="AK186" ca="1">IF(INDIRECT("'["&amp;Index!$A$1&amp;"]Werte+Ergebnisse 2a + 2b'!K2",TRUE)&gt;0,INDIRECT("'["&amp;Index!$A$1&amp;"]Werte+Ergebnisse 2a + 2b'!K2",TRUE),"")</f>
        <v>#REF!</v>
      </c>
      <c r="AN186" t="e" cm="1">
        <f t="array" aca="1" ref="AN186" ca="1">IF(INDIRECT("'["&amp;Index!$A$1&amp;"]Werte+Ergebnisse 2a + 2b'!G2",TRUE)&gt;0,INDIRECT("'["&amp;Index!$A$1&amp;"]Werte+Ergebnisse 2a + 2b'!G2",TRUE),"")</f>
        <v>#REF!</v>
      </c>
      <c r="AQ186" t="e" cm="1">
        <f t="array" aca="1" ref="AQ186" ca="1">IF(INDIRECT("'["&amp;Index!$A$1&amp;"]Werte+Ergebnisse 2a + 2b'!L2",TRUE)&gt;0,INDIRECT("'["&amp;Index!$A$1&amp;"]Werte+Ergebnisse 2a + 2b'!L2",TRUE),"")</f>
        <v>#REF!</v>
      </c>
      <c r="BM186" t="str">
        <f t="shared" ca="1" si="7"/>
        <v/>
      </c>
    </row>
    <row r="187" spans="1:65" x14ac:dyDescent="0.25">
      <c r="A187" t="e" cm="1">
        <f t="array" aca="1" ref="A187" ca="1">INDIRECT("'["&amp;Index!$A$1&amp;"]Übersicht Messungen'!E6",TRUE)</f>
        <v>#REF!</v>
      </c>
      <c r="B187" t="e">
        <f ca="1">IF(Index!$D$3="v2",10018,"")</f>
        <v>#N/A</v>
      </c>
      <c r="C187" t="e">
        <f ca="1">VLOOKUP(Facts!$B187,Aux_Table!$W$1:$X$60,2,FALSE)</f>
        <v>#N/A</v>
      </c>
      <c r="D187" t="e">
        <f>NA()</f>
        <v>#N/A</v>
      </c>
      <c r="E187" t="e" cm="1">
        <f t="array" aca="1" ref="E187" ca="1">INDIRECT("'["&amp;Index!$A$1&amp;"]Übersicht Messungen'!C6",TRUE)</f>
        <v>#REF!</v>
      </c>
      <c r="F187" t="e" cm="1">
        <f t="array" aca="1" ref="F187" ca="1">INDIRECT("'["&amp;Index!$A$1&amp;"]Übersicht Messungen'!B6",TRUE)</f>
        <v>#REF!</v>
      </c>
      <c r="G187" t="e" cm="1">
        <f t="array" aca="1" ref="G187" ca="1">INDIRECT("'["&amp;Index!$A$1&amp;"]Übersicht Messungen'!B6",TRUE)</f>
        <v>#REF!</v>
      </c>
      <c r="H187" t="e">
        <f t="shared" ca="1" si="4"/>
        <v>#REF!</v>
      </c>
      <c r="I187" s="15" t="e" cm="1">
        <f t="array" aca="1" ref="I187" ca="1">IFERROR(DATEVALUE(TEXT(INDIRECT("'["&amp;Index!$A$1&amp;"]Übersicht Messungen'!C181",TRUE),"yyyy-mm-dd")),INDIRECT("'["&amp;Index!$A$1&amp;"]Übersicht Messungen'!F6",TRUE)-730)</f>
        <v>#REF!</v>
      </c>
      <c r="J187" t="e" cm="1">
        <f t="array" aca="1" ref="J187" ca="1">INDIRECT("'["&amp;Index!$A$1&amp;"]Übersicht Messungen'!C177",TRUE)</f>
        <v>#REF!</v>
      </c>
      <c r="K187" t="str">
        <f>Index!$A$1</f>
        <v>Extem B-1541-6  CA.xlsx</v>
      </c>
      <c r="N187" t="e" cm="1">
        <f t="array" aca="1" ref="N187" ca="1">INDIRECT("'["&amp;Index!$A$1&amp;"]Werte+Ergebnisse 2a + 2b'!A2",TRUE)&amp;" "&amp;INDIRECT("'["&amp;Index!$A$1&amp;"]Werte+Ergebnisse 2a + 2b'!C2",TRUE)</f>
        <v>#REF!</v>
      </c>
      <c r="O187" t="e" cm="1">
        <f t="array" aca="1" ref="O187" ca="1">INDIRECT("'["&amp;Index!$A$1&amp;"]Werte+Ergebnisse 2a + 2b'!M2",TRUE)</f>
        <v>#REF!</v>
      </c>
      <c r="R187">
        <v>2</v>
      </c>
      <c r="X187" t="e" cm="1">
        <f t="array" aca="1" ref="X187" ca="1">INDIRECT("'["&amp;Index!$A$1&amp;"]Werte+Ergebnisse 2a + 2b'!b3",TRUE)</f>
        <v>#REF!</v>
      </c>
      <c r="Z187" t="s">
        <v>86</v>
      </c>
      <c r="AG187" t="e" cm="1">
        <f t="array" aca="1" ref="AG187" ca="1">IF(INDIRECT("'["&amp;Index!$A$1&amp;"]Werte+Ergebnisse 2a + 2b'!F3",TRUE)&gt;0,INDIRECT("'["&amp;Index!$A$1&amp;"]Werte+Ergebnisse 2a + 2b'!F3",TRUE),"")</f>
        <v>#REF!</v>
      </c>
      <c r="AH187" t="e" cm="1">
        <f t="array" aca="1" ref="AH187" ca="1">IF(INDIRECT("'["&amp;Index!$A$1&amp;"]Werte+Ergebnisse 2a + 2b'!H3",TRUE)&gt;0,INDIRECT("'["&amp;Index!$A$1&amp;"]Werte+Ergebnisse 2a + 2b'!H3",TRUE),"")</f>
        <v>#REF!</v>
      </c>
      <c r="AI187" t="e" cm="1">
        <f t="array" aca="1" ref="AI187" ca="1">IF(INDIRECT("'["&amp;Index!$A$1&amp;"]Werte+Ergebnisse 2a + 2b'!I3",TRUE)&gt;0,INDIRECT("'["&amp;Index!$A$1&amp;"]Werte+Ergebnisse 2a + 2b'!I3",TRUE),"")</f>
        <v>#REF!</v>
      </c>
      <c r="AJ187" t="e" cm="1">
        <f t="array" aca="1" ref="AJ187" ca="1">IF(INDIRECT("'["&amp;Index!$A$1&amp;"]Werte+Ergebnisse 2a + 2b'!J3",TRUE)&gt;0,INDIRECT("'["&amp;Index!$A$1&amp;"]Werte+Ergebnisse 2a + 2b'!J3",TRUE),"")</f>
        <v>#REF!</v>
      </c>
      <c r="AK187" t="e" cm="1">
        <f t="array" aca="1" ref="AK187" ca="1">IF(INDIRECT("'["&amp;Index!$A$1&amp;"]Werte+Ergebnisse 2a + 2b'!K3",TRUE)&gt;0,INDIRECT("'["&amp;Index!$A$1&amp;"]Werte+Ergebnisse 2a + 2b'!K3",TRUE),"")</f>
        <v>#REF!</v>
      </c>
      <c r="AN187" t="e" cm="1">
        <f t="array" aca="1" ref="AN187" ca="1">IF(INDIRECT("'["&amp;Index!$A$1&amp;"]Werte+Ergebnisse 2a + 2b'!G3",TRUE)&gt;0,INDIRECT("'["&amp;Index!$A$1&amp;"]Werte+Ergebnisse 2a + 2b'!G3",TRUE),"")</f>
        <v>#REF!</v>
      </c>
      <c r="AQ187" t="e" cm="1">
        <f t="array" aca="1" ref="AQ187" ca="1">IF(INDIRECT("'["&amp;Index!$A$1&amp;"]Werte+Ergebnisse 2a + 2b'!L3",TRUE)&gt;0,INDIRECT("'["&amp;Index!$A$1&amp;"]Werte+Ergebnisse 2a + 2b'!L3",TRUE),"")</f>
        <v>#REF!</v>
      </c>
      <c r="BM187" t="str">
        <f t="shared" ca="1" si="7"/>
        <v/>
      </c>
    </row>
    <row r="188" spans="1:65" x14ac:dyDescent="0.25">
      <c r="A188" t="e" cm="1">
        <f t="array" aca="1" ref="A188" ca="1">INDIRECT("'["&amp;Index!$A$1&amp;"]Übersicht Messungen'!E6",TRUE)</f>
        <v>#REF!</v>
      </c>
      <c r="B188" t="e">
        <f ca="1">IF(Index!$D$3="v2",10018,"")</f>
        <v>#N/A</v>
      </c>
      <c r="C188" t="e">
        <f ca="1">VLOOKUP(Facts!$B188,Aux_Table!$W$1:$X$60,2,FALSE)</f>
        <v>#N/A</v>
      </c>
      <c r="D188" t="e">
        <f>NA()</f>
        <v>#N/A</v>
      </c>
      <c r="E188" t="e" cm="1">
        <f t="array" aca="1" ref="E188" ca="1">INDIRECT("'["&amp;Index!$A$1&amp;"]Übersicht Messungen'!C6",TRUE)</f>
        <v>#REF!</v>
      </c>
      <c r="F188" t="e" cm="1">
        <f t="array" aca="1" ref="F188" ca="1">INDIRECT("'["&amp;Index!$A$1&amp;"]Übersicht Messungen'!B6",TRUE)</f>
        <v>#REF!</v>
      </c>
      <c r="G188" t="e" cm="1">
        <f t="array" aca="1" ref="G188" ca="1">INDIRECT("'["&amp;Index!$A$1&amp;"]Übersicht Messungen'!B6",TRUE)</f>
        <v>#REF!</v>
      </c>
      <c r="H188" t="e">
        <f t="shared" ca="1" si="4"/>
        <v>#REF!</v>
      </c>
      <c r="I188" s="15" t="e" cm="1">
        <f t="array" aca="1" ref="I188" ca="1">IFERROR(DATEVALUE(TEXT(INDIRECT("'["&amp;Index!$A$1&amp;"]Übersicht Messungen'!C181",TRUE),"yyyy-mm-dd")),INDIRECT("'["&amp;Index!$A$1&amp;"]Übersicht Messungen'!F6",TRUE)-730)</f>
        <v>#REF!</v>
      </c>
      <c r="J188" t="e" cm="1">
        <f t="array" aca="1" ref="J188" ca="1">INDIRECT("'["&amp;Index!$A$1&amp;"]Übersicht Messungen'!C177",TRUE)</f>
        <v>#REF!</v>
      </c>
      <c r="K188" t="str">
        <f>Index!$A$1</f>
        <v>Extem B-1541-6  CA.xlsx</v>
      </c>
      <c r="N188" t="e" cm="1">
        <f t="array" aca="1" ref="N188" ca="1">INDIRECT("'["&amp;Index!$A$1&amp;"]Werte+Ergebnisse 2a + 2b'!A2",TRUE)&amp;" "&amp;INDIRECT("'["&amp;Index!$A$1&amp;"]Werte+Ergebnisse 2a + 2b'!C2",TRUE)</f>
        <v>#REF!</v>
      </c>
      <c r="O188" t="e" cm="1">
        <f t="array" aca="1" ref="O188" ca="1">INDIRECT("'["&amp;Index!$A$1&amp;"]Werte+Ergebnisse 2a + 2b'!M2",TRUE)</f>
        <v>#REF!</v>
      </c>
      <c r="R188">
        <v>3</v>
      </c>
      <c r="X188" t="e" cm="1">
        <f t="array" aca="1" ref="X188" ca="1">INDIRECT("'["&amp;Index!$A$1&amp;"]Werte+Ergebnisse 2a + 2b'!b20",TRUE)</f>
        <v>#REF!</v>
      </c>
      <c r="Z188" t="s">
        <v>86</v>
      </c>
      <c r="AG188" t="e" cm="1">
        <f t="array" aca="1" ref="AG188" ca="1">IF(INDIRECT("'["&amp;Index!$A$1&amp;"]Werte+Ergebnisse 2a + 2b'!F20",TRUE)&gt;0,INDIRECT("'["&amp;Index!$A$1&amp;"]Werte+Ergebnisse 2a + 2b'!F20",TRUE),"")</f>
        <v>#REF!</v>
      </c>
      <c r="AH188" t="e" cm="1">
        <f t="array" aca="1" ref="AH188" ca="1">IF(INDIRECT("'["&amp;Index!$A$1&amp;"]Werte+Ergebnisse 2a + 2b'!H20",TRUE)&gt;0,INDIRECT("'["&amp;Index!$A$1&amp;"]Werte+Ergebnisse 2a + 2b'!H20",TRUE),"")</f>
        <v>#REF!</v>
      </c>
      <c r="AI188" t="e" cm="1">
        <f t="array" aca="1" ref="AI188" ca="1">IF(INDIRECT("'["&amp;Index!$A$1&amp;"]Werte+Ergebnisse 2a + 2b'!I20",TRUE)&gt;0,INDIRECT("'["&amp;Index!$A$1&amp;"]Werte+Ergebnisse 2a + 2b'!I20",TRUE),"")</f>
        <v>#REF!</v>
      </c>
      <c r="AJ188" t="e" cm="1">
        <f t="array" aca="1" ref="AJ188" ca="1">IF(INDIRECT("'["&amp;Index!$A$1&amp;"]Werte+Ergebnisse 2a + 2b'!J20",TRUE)&gt;0,INDIRECT("'["&amp;Index!$A$1&amp;"]Werte+Ergebnisse 2a + 2b'!J20",TRUE),"")</f>
        <v>#REF!</v>
      </c>
      <c r="AK188" t="e" cm="1">
        <f t="array" aca="1" ref="AK188" ca="1">IF(INDIRECT("'["&amp;Index!$A$1&amp;"]Werte+Ergebnisse 2a + 2b'!K20",TRUE)&gt;0,INDIRECT("'["&amp;Index!$A$1&amp;"]Werte+Ergebnisse 2a + 2b'!K20",TRUE),"")</f>
        <v>#REF!</v>
      </c>
      <c r="AN188" t="e" cm="1">
        <f t="array" aca="1" ref="AN188" ca="1">IF(INDIRECT("'["&amp;Index!$A$1&amp;"]Werte+Ergebnisse 2a + 2b'!G20",TRUE)&gt;0,INDIRECT("'["&amp;Index!$A$1&amp;"]Werte+Ergebnisse 2a + 2b'!G20",TRUE),"")</f>
        <v>#REF!</v>
      </c>
      <c r="AQ188" t="e" cm="1">
        <f t="array" aca="1" ref="AQ188" ca="1">IF(INDIRECT("'["&amp;Index!$A$1&amp;"]Werte+Ergebnisse 2a + 2b'!L20",TRUE)&gt;0,INDIRECT("'["&amp;Index!$A$1&amp;"]Werte+Ergebnisse 2a + 2b'!L20",TRUE),"")</f>
        <v>#REF!</v>
      </c>
      <c r="BM188" t="str">
        <f t="shared" ca="1" si="7"/>
        <v/>
      </c>
    </row>
    <row r="189" spans="1:65" x14ac:dyDescent="0.25">
      <c r="A189" t="e" cm="1">
        <f t="array" aca="1" ref="A189" ca="1">INDIRECT("'["&amp;Index!$A$1&amp;"]Übersicht Messungen'!E6",TRUE)</f>
        <v>#REF!</v>
      </c>
      <c r="B189" t="e">
        <f ca="1">IF(Index!$D$3="v2",10018,"")</f>
        <v>#N/A</v>
      </c>
      <c r="C189" t="e">
        <f ca="1">VLOOKUP(Facts!$B189,Aux_Table!$W$1:$X$60,2,FALSE)</f>
        <v>#N/A</v>
      </c>
      <c r="D189" t="e">
        <f>NA()</f>
        <v>#N/A</v>
      </c>
      <c r="E189" t="e" cm="1">
        <f t="array" aca="1" ref="E189" ca="1">INDIRECT("'["&amp;Index!$A$1&amp;"]Übersicht Messungen'!C6",TRUE)</f>
        <v>#REF!</v>
      </c>
      <c r="F189" t="e" cm="1">
        <f t="array" aca="1" ref="F189" ca="1">INDIRECT("'["&amp;Index!$A$1&amp;"]Übersicht Messungen'!B6",TRUE)</f>
        <v>#REF!</v>
      </c>
      <c r="G189" t="e" cm="1">
        <f t="array" aca="1" ref="G189" ca="1">INDIRECT("'["&amp;Index!$A$1&amp;"]Übersicht Messungen'!B6",TRUE)</f>
        <v>#REF!</v>
      </c>
      <c r="H189" t="e">
        <f t="shared" ca="1" si="4"/>
        <v>#REF!</v>
      </c>
      <c r="I189" s="15" t="e" cm="1">
        <f t="array" aca="1" ref="I189" ca="1">IFERROR(DATEVALUE(TEXT(INDIRECT("'["&amp;Index!$A$1&amp;"]Übersicht Messungen'!C181",TRUE),"yyyy-mm-dd")),INDIRECT("'["&amp;Index!$A$1&amp;"]Übersicht Messungen'!F6",TRUE)-730)</f>
        <v>#REF!</v>
      </c>
      <c r="J189" t="e" cm="1">
        <f t="array" aca="1" ref="J189" ca="1">INDIRECT("'["&amp;Index!$A$1&amp;"]Übersicht Messungen'!C177",TRUE)</f>
        <v>#REF!</v>
      </c>
      <c r="K189" t="str">
        <f>Index!$A$1</f>
        <v>Extem B-1541-6  CA.xlsx</v>
      </c>
      <c r="N189" t="e" cm="1">
        <f t="array" aca="1" ref="N189" ca="1">INDIRECT("'["&amp;Index!$A$1&amp;"]Werte+Ergebnisse 2a + 2b'!A2",TRUE)&amp;" "&amp;INDIRECT("'["&amp;Index!$A$1&amp;"]Werte+Ergebnisse 2a + 2b'!C2",TRUE)</f>
        <v>#REF!</v>
      </c>
      <c r="O189" t="e" cm="1">
        <f t="array" aca="1" ref="O189" ca="1">INDIRECT("'["&amp;Index!$A$1&amp;"]Werte+Ergebnisse 2a + 2b'!M2",TRUE)</f>
        <v>#REF!</v>
      </c>
      <c r="R189">
        <v>4</v>
      </c>
      <c r="X189" t="e" cm="1">
        <f t="array" aca="1" ref="X189" ca="1">INDIRECT("'["&amp;Index!$A$1&amp;"]Werte+Ergebnisse 2a + 2b'!b21",TRUE)</f>
        <v>#REF!</v>
      </c>
      <c r="Z189" t="s">
        <v>86</v>
      </c>
      <c r="AG189" t="e" cm="1">
        <f t="array" aca="1" ref="AG189" ca="1">IF(INDIRECT("'["&amp;Index!$A$1&amp;"]Werte+Ergebnisse 2a + 2b'!F21",TRUE)&gt;0,INDIRECT("'["&amp;Index!$A$1&amp;"]Werte+Ergebnisse 2a + 2b'!F21",TRUE),"")</f>
        <v>#REF!</v>
      </c>
      <c r="AH189" t="e" cm="1">
        <f t="array" aca="1" ref="AH189" ca="1">IF(INDIRECT("'["&amp;Index!$A$1&amp;"]Werte+Ergebnisse 2a + 2b'!H21",TRUE)&gt;0,INDIRECT("'["&amp;Index!$A$1&amp;"]Werte+Ergebnisse 2a + 2b'!H21",TRUE),"")</f>
        <v>#REF!</v>
      </c>
      <c r="AI189" t="e" cm="1">
        <f t="array" aca="1" ref="AI189" ca="1">IF(INDIRECT("'["&amp;Index!$A$1&amp;"]Werte+Ergebnisse 2a + 2b'!I21",TRUE)&gt;0,INDIRECT("'["&amp;Index!$A$1&amp;"]Werte+Ergebnisse 2a + 2b'!I21",TRUE),"")</f>
        <v>#REF!</v>
      </c>
      <c r="AJ189" t="e" cm="1">
        <f t="array" aca="1" ref="AJ189" ca="1">IF(INDIRECT("'["&amp;Index!$A$1&amp;"]Werte+Ergebnisse 2a + 2b'!J21",TRUE)&gt;0,INDIRECT("'["&amp;Index!$A$1&amp;"]Werte+Ergebnisse 2a + 2b'!J21",TRUE),"")</f>
        <v>#REF!</v>
      </c>
      <c r="AK189" t="e" cm="1">
        <f t="array" aca="1" ref="AK189" ca="1">IF(INDIRECT("'["&amp;Index!$A$1&amp;"]Werte+Ergebnisse 2a + 2b'!K21",TRUE)&gt;0,INDIRECT("'["&amp;Index!$A$1&amp;"]Werte+Ergebnisse 2a + 2b'!K21",TRUE),"")</f>
        <v>#REF!</v>
      </c>
      <c r="AN189" t="e" cm="1">
        <f t="array" aca="1" ref="AN189" ca="1">IF(INDIRECT("'["&amp;Index!$A$1&amp;"]Werte+Ergebnisse 2a + 2b'!G21",TRUE)&gt;0,INDIRECT("'["&amp;Index!$A$1&amp;"]Werte+Ergebnisse 2a + 2b'!G21",TRUE),"")</f>
        <v>#REF!</v>
      </c>
      <c r="AQ189" t="e" cm="1">
        <f t="array" aca="1" ref="AQ189" ca="1">IF(INDIRECT("'["&amp;Index!$A$1&amp;"]Werte+Ergebnisse 2a + 2b'!L21",TRUE)&gt;0,INDIRECT("'["&amp;Index!$A$1&amp;"]Werte+Ergebnisse 2a + 2b'!L21",TRUE),"")</f>
        <v>#REF!</v>
      </c>
      <c r="BM189" t="str">
        <f t="shared" ca="1" si="7"/>
        <v/>
      </c>
    </row>
    <row r="190" spans="1:65" x14ac:dyDescent="0.25">
      <c r="A190" t="e" cm="1">
        <f t="array" aca="1" ref="A190" ca="1">INDIRECT("'["&amp;Index!$A$1&amp;"]Übersicht Messungen'!E6",TRUE)</f>
        <v>#REF!</v>
      </c>
      <c r="B190" t="e">
        <f ca="1">IF(Index!$D$3="v2",10018,"")</f>
        <v>#N/A</v>
      </c>
      <c r="C190" t="e">
        <f ca="1">VLOOKUP(Facts!$B190,Aux_Table!$W$1:$X$60,2,FALSE)</f>
        <v>#N/A</v>
      </c>
      <c r="D190" t="e">
        <f>NA()</f>
        <v>#N/A</v>
      </c>
      <c r="E190" t="e" cm="1">
        <f t="array" aca="1" ref="E190" ca="1">INDIRECT("'["&amp;Index!$A$1&amp;"]Übersicht Messungen'!C6",TRUE)</f>
        <v>#REF!</v>
      </c>
      <c r="F190" t="e" cm="1">
        <f t="array" aca="1" ref="F190" ca="1">INDIRECT("'["&amp;Index!$A$1&amp;"]Übersicht Messungen'!B6",TRUE)</f>
        <v>#REF!</v>
      </c>
      <c r="G190" t="e" cm="1">
        <f t="array" aca="1" ref="G190" ca="1">INDIRECT("'["&amp;Index!$A$1&amp;"]Übersicht Messungen'!B6",TRUE)</f>
        <v>#REF!</v>
      </c>
      <c r="H190" t="e">
        <f t="shared" ca="1" si="4"/>
        <v>#REF!</v>
      </c>
      <c r="I190" s="15" t="e" cm="1">
        <f t="array" aca="1" ref="I190" ca="1">IFERROR(DATEVALUE(TEXT(INDIRECT("'["&amp;Index!$A$1&amp;"]Übersicht Messungen'!C181",TRUE),"yyyy-mm-dd")),INDIRECT("'["&amp;Index!$A$1&amp;"]Übersicht Messungen'!F6",TRUE)-730)</f>
        <v>#REF!</v>
      </c>
      <c r="J190" t="e" cm="1">
        <f t="array" aca="1" ref="J190" ca="1">INDIRECT("'["&amp;Index!$A$1&amp;"]Übersicht Messungen'!C177",TRUE)</f>
        <v>#REF!</v>
      </c>
      <c r="K190" t="str">
        <f>Index!$A$1</f>
        <v>Extem B-1541-6  CA.xlsx</v>
      </c>
      <c r="N190" t="e" cm="1">
        <f t="array" aca="1" ref="N190" ca="1">INDIRECT("'["&amp;Index!$A$1&amp;"]Werte+Ergebnisse 2a + 2b'!A4",TRUE)&amp;" "&amp;INDIRECT("'["&amp;Index!$A$1&amp;"]Werte+Ergebnisse 2a + 2b'!C4",TRUE)</f>
        <v>#REF!</v>
      </c>
      <c r="O190" t="e" cm="1">
        <f t="array" aca="1" ref="O190" ca="1">INDIRECT("'["&amp;Index!$A$1&amp;"]Werte+Ergebnisse 2a + 2b'!M2",TRUE)</f>
        <v>#REF!</v>
      </c>
      <c r="R190">
        <v>5</v>
      </c>
      <c r="X190" t="e" cm="1">
        <f t="array" aca="1" ref="X190" ca="1">INDIRECT("'["&amp;Index!$A$1&amp;"]Werte+Ergebnisse 2a + 2b'!b4",TRUE)</f>
        <v>#REF!</v>
      </c>
      <c r="Z190" t="s">
        <v>86</v>
      </c>
      <c r="AG190" t="e" cm="1">
        <f t="array" aca="1" ref="AG190" ca="1">IF(INDIRECT("'["&amp;Index!$A$1&amp;"]Werte+Ergebnisse 2a + 2b'!F4",TRUE)&gt;0,INDIRECT("'["&amp;Index!$A$1&amp;"]Werte+Ergebnisse 2a + 2b'!F4",TRUE),"")</f>
        <v>#REF!</v>
      </c>
      <c r="AH190" t="e" cm="1">
        <f t="array" aca="1" ref="AH190" ca="1">IF(INDIRECT("'["&amp;Index!$A$1&amp;"]Werte+Ergebnisse 2a + 2b'!H4",TRUE)&gt;0,INDIRECT("'["&amp;Index!$A$1&amp;"]Werte+Ergebnisse 2a + 2b'!H4",TRUE),"")</f>
        <v>#REF!</v>
      </c>
      <c r="AI190" t="e" cm="1">
        <f t="array" aca="1" ref="AI190" ca="1">IF(INDIRECT("'["&amp;Index!$A$1&amp;"]Werte+Ergebnisse 2a + 2b'!I4",TRUE)&gt;0,INDIRECT("'["&amp;Index!$A$1&amp;"]Werte+Ergebnisse 2a + 2b'!I4",TRUE),"")</f>
        <v>#REF!</v>
      </c>
      <c r="AJ190" t="e" cm="1">
        <f t="array" aca="1" ref="AJ190" ca="1">IF(INDIRECT("'["&amp;Index!$A$1&amp;"]Werte+Ergebnisse 2a + 2b'!J4",TRUE)&gt;0,INDIRECT("'["&amp;Index!$A$1&amp;"]Werte+Ergebnisse 2a + 2b'!J4",TRUE),"")</f>
        <v>#REF!</v>
      </c>
      <c r="AK190" t="e" cm="1">
        <f t="array" aca="1" ref="AK190" ca="1">IF(INDIRECT("'["&amp;Index!$A$1&amp;"]Werte+Ergebnisse 2a + 2b'!K4",TRUE)&gt;0,INDIRECT("'["&amp;Index!$A$1&amp;"]Werte+Ergebnisse 2a + 2b'!K4",TRUE),"")</f>
        <v>#REF!</v>
      </c>
      <c r="AN190" t="e" cm="1">
        <f t="array" aca="1" ref="AN190" ca="1">IF(INDIRECT("'["&amp;Index!$A$1&amp;"]Werte+Ergebnisse 2a + 2b'!G4",TRUE)&gt;0,INDIRECT("'["&amp;Index!$A$1&amp;"]Werte+Ergebnisse 2a + 2b'!G4",TRUE),"")</f>
        <v>#REF!</v>
      </c>
      <c r="AQ190" t="e" cm="1">
        <f t="array" aca="1" ref="AQ190" ca="1">IF(INDIRECT("'["&amp;Index!$A$1&amp;"]Werte+Ergebnisse 2a + 2b'!L4",TRUE)&gt;0,INDIRECT("'["&amp;Index!$A$1&amp;"]Werte+Ergebnisse 2a + 2b'!L4",TRUE),"")</f>
        <v>#REF!</v>
      </c>
      <c r="BM190" t="str">
        <f t="shared" ca="1" si="7"/>
        <v/>
      </c>
    </row>
    <row r="191" spans="1:65" x14ac:dyDescent="0.25">
      <c r="A191" t="e" cm="1">
        <f t="array" aca="1" ref="A191" ca="1">INDIRECT("'["&amp;Index!$A$1&amp;"]Übersicht Messungen'!E6",TRUE)</f>
        <v>#REF!</v>
      </c>
      <c r="B191" t="e">
        <f ca="1">IF(Index!$D$3="v2",10018,"")</f>
        <v>#N/A</v>
      </c>
      <c r="C191" t="e">
        <f ca="1">VLOOKUP(Facts!$B191,Aux_Table!$W$1:$X$60,2,FALSE)</f>
        <v>#N/A</v>
      </c>
      <c r="D191" t="e">
        <f>NA()</f>
        <v>#N/A</v>
      </c>
      <c r="E191" t="e" cm="1">
        <f t="array" aca="1" ref="E191" ca="1">INDIRECT("'["&amp;Index!$A$1&amp;"]Übersicht Messungen'!C6",TRUE)</f>
        <v>#REF!</v>
      </c>
      <c r="F191" t="e" cm="1">
        <f t="array" aca="1" ref="F191" ca="1">INDIRECT("'["&amp;Index!$A$1&amp;"]Übersicht Messungen'!B6",TRUE)</f>
        <v>#REF!</v>
      </c>
      <c r="G191" t="e" cm="1">
        <f t="array" aca="1" ref="G191" ca="1">INDIRECT("'["&amp;Index!$A$1&amp;"]Übersicht Messungen'!B6",TRUE)</f>
        <v>#REF!</v>
      </c>
      <c r="H191" t="e">
        <f t="shared" ca="1" si="4"/>
        <v>#REF!</v>
      </c>
      <c r="I191" s="15" t="e" cm="1">
        <f t="array" aca="1" ref="I191" ca="1">IFERROR(DATEVALUE(TEXT(INDIRECT("'["&amp;Index!$A$1&amp;"]Übersicht Messungen'!C181",TRUE),"yyyy-mm-dd")),INDIRECT("'["&amp;Index!$A$1&amp;"]Übersicht Messungen'!F6",TRUE)-730)</f>
        <v>#REF!</v>
      </c>
      <c r="J191" t="e" cm="1">
        <f t="array" aca="1" ref="J191" ca="1">INDIRECT("'["&amp;Index!$A$1&amp;"]Übersicht Messungen'!C177",TRUE)</f>
        <v>#REF!</v>
      </c>
      <c r="K191" t="str">
        <f>Index!$A$1</f>
        <v>Extem B-1541-6  CA.xlsx</v>
      </c>
      <c r="N191" t="e" cm="1">
        <f t="array" aca="1" ref="N191" ca="1">INDIRECT("'["&amp;Index!$A$1&amp;"]Werte+Ergebnisse 2a + 2b'!A4",TRUE)&amp;" "&amp;INDIRECT("'["&amp;Index!$A$1&amp;"]Werte+Ergebnisse 2a + 2b'!C4",TRUE)</f>
        <v>#REF!</v>
      </c>
      <c r="O191" t="e" cm="1">
        <f t="array" aca="1" ref="O191" ca="1">INDIRECT("'["&amp;Index!$A$1&amp;"]Werte+Ergebnisse 2a + 2b'!M2",TRUE)</f>
        <v>#REF!</v>
      </c>
      <c r="R191">
        <v>6</v>
      </c>
      <c r="X191" t="e" cm="1">
        <f t="array" aca="1" ref="X191" ca="1">INDIRECT("'["&amp;Index!$A$1&amp;"]Werte+Ergebnisse 2a + 2b'!b5",TRUE)</f>
        <v>#REF!</v>
      </c>
      <c r="Z191" t="s">
        <v>86</v>
      </c>
      <c r="AG191" t="e" cm="1">
        <f t="array" aca="1" ref="AG191" ca="1">IF(INDIRECT("'["&amp;Index!$A$1&amp;"]Werte+Ergebnisse 2a + 2b'!F5",TRUE)&gt;0,INDIRECT("'["&amp;Index!$A$1&amp;"]Werte+Ergebnisse 2a + 2b'!F5",TRUE),"")</f>
        <v>#REF!</v>
      </c>
      <c r="AH191" t="e" cm="1">
        <f t="array" aca="1" ref="AH191" ca="1">IF(INDIRECT("'["&amp;Index!$A$1&amp;"]Werte+Ergebnisse 2a + 2b'!H5",TRUE)&gt;0,INDIRECT("'["&amp;Index!$A$1&amp;"]Werte+Ergebnisse 2a + 2b'!H5",TRUE),"")</f>
        <v>#REF!</v>
      </c>
      <c r="AI191" t="e" cm="1">
        <f t="array" aca="1" ref="AI191" ca="1">IF(INDIRECT("'["&amp;Index!$A$1&amp;"]Werte+Ergebnisse 2a + 2b'!I5",TRUE)&gt;0,INDIRECT("'["&amp;Index!$A$1&amp;"]Werte+Ergebnisse 2a + 2b'!I5",TRUE),"")</f>
        <v>#REF!</v>
      </c>
      <c r="AJ191" t="e" cm="1">
        <f t="array" aca="1" ref="AJ191" ca="1">IF(INDIRECT("'["&amp;Index!$A$1&amp;"]Werte+Ergebnisse 2a + 2b'!J5",TRUE)&gt;0,INDIRECT("'["&amp;Index!$A$1&amp;"]Werte+Ergebnisse 2a + 2b'!J5",TRUE),"")</f>
        <v>#REF!</v>
      </c>
      <c r="AK191" t="e" cm="1">
        <f t="array" aca="1" ref="AK191" ca="1">IF(INDIRECT("'["&amp;Index!$A$1&amp;"]Werte+Ergebnisse 2a + 2b'!K5",TRUE)&gt;0,INDIRECT("'["&amp;Index!$A$1&amp;"]Werte+Ergebnisse 2a + 2b'!K5",TRUE),"")</f>
        <v>#REF!</v>
      </c>
      <c r="AN191" t="e" cm="1">
        <f t="array" aca="1" ref="AN191" ca="1">IF(INDIRECT("'["&amp;Index!$A$1&amp;"]Werte+Ergebnisse 2a + 2b'!G5",TRUE)&gt;0,INDIRECT("'["&amp;Index!$A$1&amp;"]Werte+Ergebnisse 2a + 2b'!G5",TRUE),"")</f>
        <v>#REF!</v>
      </c>
      <c r="AQ191" t="e" cm="1">
        <f t="array" aca="1" ref="AQ191" ca="1">IF(INDIRECT("'["&amp;Index!$A$1&amp;"]Werte+Ergebnisse 2a + 2b'!L5",TRUE)&gt;0,INDIRECT("'["&amp;Index!$A$1&amp;"]Werte+Ergebnisse 2a + 2b'!L5",TRUE),"")</f>
        <v>#REF!</v>
      </c>
      <c r="BM191" t="str">
        <f t="shared" ca="1" si="7"/>
        <v/>
      </c>
    </row>
    <row r="192" spans="1:65" x14ac:dyDescent="0.25">
      <c r="A192" t="e" cm="1">
        <f t="array" aca="1" ref="A192" ca="1">INDIRECT("'["&amp;Index!$A$1&amp;"]Übersicht Messungen'!E6",TRUE)</f>
        <v>#REF!</v>
      </c>
      <c r="B192" t="e">
        <f ca="1">IF(Index!$D$3="v2",10018,"")</f>
        <v>#N/A</v>
      </c>
      <c r="C192" t="e">
        <f ca="1">VLOOKUP(Facts!$B192,Aux_Table!$W$1:$X$60,2,FALSE)</f>
        <v>#N/A</v>
      </c>
      <c r="D192" t="e">
        <f>NA()</f>
        <v>#N/A</v>
      </c>
      <c r="E192" t="e" cm="1">
        <f t="array" aca="1" ref="E192" ca="1">INDIRECT("'["&amp;Index!$A$1&amp;"]Übersicht Messungen'!C6",TRUE)</f>
        <v>#REF!</v>
      </c>
      <c r="F192" t="e" cm="1">
        <f t="array" aca="1" ref="F192" ca="1">INDIRECT("'["&amp;Index!$A$1&amp;"]Übersicht Messungen'!B6",TRUE)</f>
        <v>#REF!</v>
      </c>
      <c r="G192" t="e" cm="1">
        <f t="array" aca="1" ref="G192" ca="1">INDIRECT("'["&amp;Index!$A$1&amp;"]Übersicht Messungen'!B6",TRUE)</f>
        <v>#REF!</v>
      </c>
      <c r="H192" t="e">
        <f t="shared" ca="1" si="4"/>
        <v>#REF!</v>
      </c>
      <c r="I192" s="15" t="e" cm="1">
        <f t="array" aca="1" ref="I192" ca="1">IFERROR(DATEVALUE(TEXT(INDIRECT("'["&amp;Index!$A$1&amp;"]Übersicht Messungen'!C181",TRUE),"yyyy-mm-dd")),INDIRECT("'["&amp;Index!$A$1&amp;"]Übersicht Messungen'!F6",TRUE)-730)</f>
        <v>#REF!</v>
      </c>
      <c r="J192" t="e" cm="1">
        <f t="array" aca="1" ref="J192" ca="1">INDIRECT("'["&amp;Index!$A$1&amp;"]Übersicht Messungen'!C177",TRUE)</f>
        <v>#REF!</v>
      </c>
      <c r="K192" t="str">
        <f>Index!$A$1</f>
        <v>Extem B-1541-6  CA.xlsx</v>
      </c>
      <c r="N192" t="e" cm="1">
        <f t="array" aca="1" ref="N192" ca="1">INDIRECT("'["&amp;Index!$A$1&amp;"]Werte+Ergebnisse 2a + 2b'!A4",TRUE)&amp;" "&amp;INDIRECT("'["&amp;Index!$A$1&amp;"]Werte+Ergebnisse 2a + 2b'!C4",TRUE)</f>
        <v>#REF!</v>
      </c>
      <c r="O192" t="e" cm="1">
        <f t="array" aca="1" ref="O192" ca="1">INDIRECT("'["&amp;Index!$A$1&amp;"]Werte+Ergebnisse 2a + 2b'!M2",TRUE)</f>
        <v>#REF!</v>
      </c>
      <c r="R192">
        <v>7</v>
      </c>
      <c r="X192" t="e" cm="1">
        <f t="array" aca="1" ref="X192" ca="1">INDIRECT("'["&amp;Index!$A$1&amp;"]Werte+Ergebnisse 2a + 2b'!b18",TRUE)</f>
        <v>#REF!</v>
      </c>
      <c r="Z192" t="s">
        <v>86</v>
      </c>
      <c r="AG192" t="e" cm="1">
        <f t="array" aca="1" ref="AG192" ca="1">IF(INDIRECT("'["&amp;Index!$A$1&amp;"]Werte+Ergebnisse 2a + 2b'!F18",TRUE)&gt;0,INDIRECT("'["&amp;Index!$A$1&amp;"]Werte+Ergebnisse 2a + 2b'!F18",TRUE),"")</f>
        <v>#REF!</v>
      </c>
      <c r="AH192" t="e" cm="1">
        <f t="array" aca="1" ref="AH192" ca="1">IF(INDIRECT("'["&amp;Index!$A$1&amp;"]Werte+Ergebnisse 2a + 2b'!H18",TRUE)&gt;0,INDIRECT("'["&amp;Index!$A$1&amp;"]Werte+Ergebnisse 2a + 2b'!H18",TRUE),"")</f>
        <v>#REF!</v>
      </c>
      <c r="AI192" t="e" cm="1">
        <f t="array" aca="1" ref="AI192" ca="1">IF(INDIRECT("'["&amp;Index!$A$1&amp;"]Werte+Ergebnisse 2a + 2b'!I18",TRUE)&gt;0,INDIRECT("'["&amp;Index!$A$1&amp;"]Werte+Ergebnisse 2a + 2b'!I18",TRUE),"")</f>
        <v>#REF!</v>
      </c>
      <c r="AJ192" t="e" cm="1">
        <f t="array" aca="1" ref="AJ192" ca="1">IF(INDIRECT("'["&amp;Index!$A$1&amp;"]Werte+Ergebnisse 2a + 2b'!J18",TRUE)&gt;0,INDIRECT("'["&amp;Index!$A$1&amp;"]Werte+Ergebnisse 2a + 2b'!J18",TRUE),"")</f>
        <v>#REF!</v>
      </c>
      <c r="AK192" t="e" cm="1">
        <f t="array" aca="1" ref="AK192" ca="1">IF(INDIRECT("'["&amp;Index!$A$1&amp;"]Werte+Ergebnisse 2a + 2b'!K18",TRUE)&gt;0,INDIRECT("'["&amp;Index!$A$1&amp;"]Werte+Ergebnisse 2a + 2b'!K18",TRUE),"")</f>
        <v>#REF!</v>
      </c>
      <c r="AN192" t="e" cm="1">
        <f t="array" aca="1" ref="AN192" ca="1">IF(INDIRECT("'["&amp;Index!$A$1&amp;"]Werte+Ergebnisse 2a + 2b'!G18",TRUE)&gt;0,INDIRECT("'["&amp;Index!$A$1&amp;"]Werte+Ergebnisse 2a + 2b'!G18",TRUE),"")</f>
        <v>#REF!</v>
      </c>
      <c r="AQ192" t="e" cm="1">
        <f t="array" aca="1" ref="AQ192" ca="1">IF(INDIRECT("'["&amp;Index!$A$1&amp;"]Werte+Ergebnisse 2a + 2b'!L18",TRUE)&gt;0,INDIRECT("'["&amp;Index!$A$1&amp;"]Werte+Ergebnisse 2a + 2b'!L18",TRUE),"")</f>
        <v>#REF!</v>
      </c>
      <c r="BM192" t="str">
        <f t="shared" ca="1" si="7"/>
        <v/>
      </c>
    </row>
    <row r="193" spans="1:65" x14ac:dyDescent="0.25">
      <c r="A193" t="e" cm="1">
        <f t="array" aca="1" ref="A193" ca="1">INDIRECT("'["&amp;Index!$A$1&amp;"]Übersicht Messungen'!E6",TRUE)</f>
        <v>#REF!</v>
      </c>
      <c r="B193" t="e">
        <f ca="1">IF(Index!$D$3="v2",10018,"")</f>
        <v>#N/A</v>
      </c>
      <c r="C193" t="e">
        <f ca="1">VLOOKUP(Facts!$B193,Aux_Table!$W$1:$X$60,2,FALSE)</f>
        <v>#N/A</v>
      </c>
      <c r="D193" t="e">
        <f>NA()</f>
        <v>#N/A</v>
      </c>
      <c r="E193" t="e" cm="1">
        <f t="array" aca="1" ref="E193" ca="1">INDIRECT("'["&amp;Index!$A$1&amp;"]Übersicht Messungen'!C6",TRUE)</f>
        <v>#REF!</v>
      </c>
      <c r="F193" t="e" cm="1">
        <f t="array" aca="1" ref="F193" ca="1">INDIRECT("'["&amp;Index!$A$1&amp;"]Übersicht Messungen'!B6",TRUE)</f>
        <v>#REF!</v>
      </c>
      <c r="G193" t="e" cm="1">
        <f t="array" aca="1" ref="G193" ca="1">INDIRECT("'["&amp;Index!$A$1&amp;"]Übersicht Messungen'!B6",TRUE)</f>
        <v>#REF!</v>
      </c>
      <c r="H193" t="e">
        <f t="shared" ca="1" si="4"/>
        <v>#REF!</v>
      </c>
      <c r="I193" s="15" t="e" cm="1">
        <f t="array" aca="1" ref="I193" ca="1">IFERROR(DATEVALUE(TEXT(INDIRECT("'["&amp;Index!$A$1&amp;"]Übersicht Messungen'!C181",TRUE),"yyyy-mm-dd")),INDIRECT("'["&amp;Index!$A$1&amp;"]Übersicht Messungen'!F6",TRUE)-730)</f>
        <v>#REF!</v>
      </c>
      <c r="J193" t="e" cm="1">
        <f t="array" aca="1" ref="J193" ca="1">INDIRECT("'["&amp;Index!$A$1&amp;"]Übersicht Messungen'!C177",TRUE)</f>
        <v>#REF!</v>
      </c>
      <c r="K193" t="str">
        <f>Index!$A$1</f>
        <v>Extem B-1541-6  CA.xlsx</v>
      </c>
      <c r="N193" t="e" cm="1">
        <f t="array" aca="1" ref="N193" ca="1">INDIRECT("'["&amp;Index!$A$1&amp;"]Werte+Ergebnisse 2a + 2b'!A4",TRUE)&amp;" "&amp;INDIRECT("'["&amp;Index!$A$1&amp;"]Werte+Ergebnisse 2a + 2b'!C4",TRUE)</f>
        <v>#REF!</v>
      </c>
      <c r="O193" t="e" cm="1">
        <f t="array" aca="1" ref="O193" ca="1">INDIRECT("'["&amp;Index!$A$1&amp;"]Werte+Ergebnisse 2a + 2b'!M2",TRUE)</f>
        <v>#REF!</v>
      </c>
      <c r="R193">
        <v>8</v>
      </c>
      <c r="X193" t="e" cm="1">
        <f t="array" aca="1" ref="X193" ca="1">INDIRECT("'["&amp;Index!$A$1&amp;"]Werte+Ergebnisse 2a + 2b'!b19",TRUE)</f>
        <v>#REF!</v>
      </c>
      <c r="Z193" t="s">
        <v>86</v>
      </c>
      <c r="AG193" t="e" cm="1">
        <f t="array" aca="1" ref="AG193" ca="1">IF(INDIRECT("'["&amp;Index!$A$1&amp;"]Werte+Ergebnisse 2a + 2b'!F19",TRUE)&gt;0,INDIRECT("'["&amp;Index!$A$1&amp;"]Werte+Ergebnisse 2a + 2b'!F19",TRUE),"")</f>
        <v>#REF!</v>
      </c>
      <c r="AH193" t="e" cm="1">
        <f t="array" aca="1" ref="AH193" ca="1">IF(INDIRECT("'["&amp;Index!$A$1&amp;"]Werte+Ergebnisse 2a + 2b'!H19",TRUE)&gt;0,INDIRECT("'["&amp;Index!$A$1&amp;"]Werte+Ergebnisse 2a + 2b'!H19",TRUE),"")</f>
        <v>#REF!</v>
      </c>
      <c r="AI193" t="e" cm="1">
        <f t="array" aca="1" ref="AI193" ca="1">IF(INDIRECT("'["&amp;Index!$A$1&amp;"]Werte+Ergebnisse 2a + 2b'!I19",TRUE)&gt;0,INDIRECT("'["&amp;Index!$A$1&amp;"]Werte+Ergebnisse 2a + 2b'!I19",TRUE),"")</f>
        <v>#REF!</v>
      </c>
      <c r="AJ193" t="e" cm="1">
        <f t="array" aca="1" ref="AJ193" ca="1">IF(INDIRECT("'["&amp;Index!$A$1&amp;"]Werte+Ergebnisse 2a + 2b'!J19",TRUE)&gt;0,INDIRECT("'["&amp;Index!$A$1&amp;"]Werte+Ergebnisse 2a + 2b'!J19",TRUE),"")</f>
        <v>#REF!</v>
      </c>
      <c r="AK193" t="e" cm="1">
        <f t="array" aca="1" ref="AK193" ca="1">IF(INDIRECT("'["&amp;Index!$A$1&amp;"]Werte+Ergebnisse 2a + 2b'!K19",TRUE)&gt;0,INDIRECT("'["&amp;Index!$A$1&amp;"]Werte+Ergebnisse 2a + 2b'!K19",TRUE),"")</f>
        <v>#REF!</v>
      </c>
      <c r="AN193" t="e" cm="1">
        <f t="array" aca="1" ref="AN193" ca="1">IF(INDIRECT("'["&amp;Index!$A$1&amp;"]Werte+Ergebnisse 2a + 2b'!G19",TRUE)&gt;0,INDIRECT("'["&amp;Index!$A$1&amp;"]Werte+Ergebnisse 2a + 2b'!G19",TRUE),"")</f>
        <v>#REF!</v>
      </c>
      <c r="AQ193" t="e" cm="1">
        <f t="array" aca="1" ref="AQ193" ca="1">IF(INDIRECT("'["&amp;Index!$A$1&amp;"]Werte+Ergebnisse 2a + 2b'!L19",TRUE)&gt;0,INDIRECT("'["&amp;Index!$A$1&amp;"]Werte+Ergebnisse 2a + 2b'!L19",TRUE),"")</f>
        <v>#REF!</v>
      </c>
      <c r="BM193" t="str">
        <f t="shared" ca="1" si="7"/>
        <v/>
      </c>
    </row>
    <row r="194" spans="1:65" x14ac:dyDescent="0.25">
      <c r="A194" t="e" cm="1">
        <f t="array" aca="1" ref="A194" ca="1">INDIRECT("'["&amp;Index!$A$1&amp;"]Übersicht Messungen'!E6",TRUE)</f>
        <v>#REF!</v>
      </c>
      <c r="B194" t="e">
        <f ca="1">IF(Index!$D$3="v2",10019,"")</f>
        <v>#N/A</v>
      </c>
      <c r="C194" t="e">
        <f ca="1">VLOOKUP(Facts!$B194,Aux_Table!$W$1:$X$60,2,FALSE)</f>
        <v>#N/A</v>
      </c>
      <c r="D194" t="e">
        <f>NA()</f>
        <v>#N/A</v>
      </c>
      <c r="E194" t="e" cm="1">
        <f t="array" aca="1" ref="E194" ca="1">INDIRECT("'["&amp;Index!$A$1&amp;"]Übersicht Messungen'!C6",TRUE)</f>
        <v>#REF!</v>
      </c>
      <c r="F194" t="e" cm="1">
        <f t="array" aca="1" ref="F194" ca="1">INDIRECT("'["&amp;Index!$A$1&amp;"]Übersicht Messungen'!B6",TRUE)</f>
        <v>#REF!</v>
      </c>
      <c r="G194" t="e" cm="1">
        <f t="array" aca="1" ref="G194" ca="1">INDIRECT("'["&amp;Index!$A$1&amp;"]Übersicht Messungen'!B6",TRUE)</f>
        <v>#REF!</v>
      </c>
      <c r="H194" t="e">
        <f t="shared" ca="1" si="4"/>
        <v>#REF!</v>
      </c>
      <c r="I194" s="15" t="e" cm="1">
        <f t="array" aca="1" ref="I194" ca="1">IFERROR(DATEVALUE(TEXT(INDIRECT("'["&amp;Index!$A$1&amp;"]Übersicht Messungen'!C181",TRUE),"yyyy-mm-dd")),INDIRECT("'["&amp;Index!$A$1&amp;"]Übersicht Messungen'!F6",TRUE)-730)</f>
        <v>#REF!</v>
      </c>
      <c r="J194" t="e" cm="1">
        <f t="array" aca="1" ref="J194" ca="1">INDIRECT("'["&amp;Index!$A$1&amp;"]Übersicht Messungen'!C177",TRUE)</f>
        <v>#REF!</v>
      </c>
      <c r="K194" t="str">
        <f>Index!$A$1</f>
        <v>Extem B-1541-6  CA.xlsx</v>
      </c>
      <c r="N194" t="e" cm="1">
        <f t="array" aca="1" ref="N194" ca="1">"Whole Blood "&amp;INDIRECT("'["&amp;Index!$A$1&amp;"]Werte+Ergebnisse 3a'!A2",TRUE)</f>
        <v>#REF!</v>
      </c>
      <c r="O194" t="e" cm="1">
        <f t="array" aca="1" ref="O194" ca="1">INDIRECT("'["&amp;Index!$A$1&amp;"]Werte+Ergebnisse 3a'!L2",TRUE)</f>
        <v>#REF!</v>
      </c>
      <c r="R194">
        <v>1</v>
      </c>
      <c r="X194" t="e" cm="1">
        <f t="array" aca="1" ref="X194" ca="1">INDIRECT("'["&amp;Index!$A$1&amp;"]Werte+Ergebnisse 3a'!b2",TRUE)</f>
        <v>#REF!</v>
      </c>
      <c r="Z194" t="s">
        <v>86</v>
      </c>
      <c r="AG194" t="e" cm="1">
        <f t="array" aca="1" ref="AG194" ca="1">IF(INDIRECT("'["&amp;Index!$A$1&amp;"]Werte+Ergebnisse 3a'!E2",TRUE)&gt;0,INDIRECT("'["&amp;Index!$A$1&amp;"]Werte+Ergebnisse 3a'!E2",TRUE),"")</f>
        <v>#REF!</v>
      </c>
      <c r="AH194" t="e" cm="1">
        <f t="array" aca="1" ref="AH194" ca="1">IF(INDIRECT("'["&amp;Index!$A$1&amp;"]Werte+Ergebnisse 3a'!G2",TRUE)&gt;0,INDIRECT("'["&amp;Index!$A$1&amp;"]Werte+Ergebnisse 3a'!G2",TRUE),"")</f>
        <v>#REF!</v>
      </c>
      <c r="AI194" t="e" cm="1">
        <f t="array" aca="1" ref="AI194" ca="1">IF(INDIRECT("'["&amp;Index!$A$1&amp;"]Werte+Ergebnisse 3a'!H2",TRUE)&gt;0,INDIRECT("'["&amp;Index!$A$1&amp;"]Werte+Ergebnisse 3a'!H2",TRUE),"")</f>
        <v>#REF!</v>
      </c>
      <c r="AJ194" t="e" cm="1">
        <f t="array" aca="1" ref="AJ194" ca="1">IF(INDIRECT("'["&amp;Index!$A$1&amp;"]Werte+Ergebnisse 3a'!I2",TRUE)&gt;0,INDIRECT("'["&amp;Index!$A$1&amp;"]Werte+Ergebnisse 3a'!I2",TRUE),"")</f>
        <v>#REF!</v>
      </c>
      <c r="AK194" t="e" cm="1">
        <f t="array" aca="1" ref="AK194" ca="1">IF(INDIRECT("'["&amp;Index!$A$1&amp;"]Werte+Ergebnisse 3a'!J2",TRUE)&gt;0,INDIRECT("'["&amp;Index!$A$1&amp;"]Werte+Ergebnisse 3a'!J2",TRUE),"")</f>
        <v>#REF!</v>
      </c>
      <c r="AN194" t="e" cm="1">
        <f t="array" aca="1" ref="AN194" ca="1">IF(INDIRECT("'["&amp;Index!$A$1&amp;"]Werte+Ergebnisse 3a'!F2",TRUE)&gt;0,INDIRECT("'["&amp;Index!$A$1&amp;"]Werte+Ergebnisse 3a'!F2",TRUE),"")</f>
        <v>#REF!</v>
      </c>
      <c r="AQ194" t="e" cm="1">
        <f t="array" aca="1" ref="AQ194" ca="1">IF(INDIRECT("'["&amp;Index!$A$1&amp;"]Werte+Ergebnisse 3a'!K2",TRUE)&gt;0,INDIRECT("'["&amp;Index!$A$1&amp;"]Werte+Ergebnisse 3a'!K2",TRUE),"")</f>
        <v>#REF!</v>
      </c>
      <c r="BM194" t="str">
        <f t="shared" ca="1" si="7"/>
        <v/>
      </c>
    </row>
    <row r="195" spans="1:65" x14ac:dyDescent="0.25">
      <c r="A195" t="e" cm="1">
        <f t="array" aca="1" ref="A195" ca="1">INDIRECT("'["&amp;Index!$A$1&amp;"]Übersicht Messungen'!E6",TRUE)</f>
        <v>#REF!</v>
      </c>
      <c r="B195" t="e">
        <f ca="1">IF(Index!$D$3="v2",10019,"")</f>
        <v>#N/A</v>
      </c>
      <c r="C195" t="e">
        <f ca="1">VLOOKUP(Facts!$B195,Aux_Table!$W$1:$X$60,2,FALSE)</f>
        <v>#N/A</v>
      </c>
      <c r="D195" t="e">
        <f>NA()</f>
        <v>#N/A</v>
      </c>
      <c r="E195" t="e" cm="1">
        <f t="array" aca="1" ref="E195" ca="1">INDIRECT("'["&amp;Index!$A$1&amp;"]Übersicht Messungen'!C6",TRUE)</f>
        <v>#REF!</v>
      </c>
      <c r="F195" t="e" cm="1">
        <f t="array" aca="1" ref="F195" ca="1">INDIRECT("'["&amp;Index!$A$1&amp;"]Übersicht Messungen'!B6",TRUE)</f>
        <v>#REF!</v>
      </c>
      <c r="G195" t="e" cm="1">
        <f t="array" aca="1" ref="G195" ca="1">INDIRECT("'["&amp;Index!$A$1&amp;"]Übersicht Messungen'!B6",TRUE)</f>
        <v>#REF!</v>
      </c>
      <c r="H195" t="e">
        <f t="shared" ca="1" si="4"/>
        <v>#REF!</v>
      </c>
      <c r="I195" s="15" t="e" cm="1">
        <f t="array" aca="1" ref="I195" ca="1">IFERROR(DATEVALUE(TEXT(INDIRECT("'["&amp;Index!$A$1&amp;"]Übersicht Messungen'!C181",TRUE),"yyyy-mm-dd")),INDIRECT("'["&amp;Index!$A$1&amp;"]Übersicht Messungen'!F6",TRUE)-730)</f>
        <v>#REF!</v>
      </c>
      <c r="J195" t="e" cm="1">
        <f t="array" aca="1" ref="J195" ca="1">INDIRECT("'["&amp;Index!$A$1&amp;"]Übersicht Messungen'!C177",TRUE)</f>
        <v>#REF!</v>
      </c>
      <c r="K195" t="str">
        <f>Index!$A$1</f>
        <v>Extem B-1541-6  CA.xlsx</v>
      </c>
      <c r="N195" t="e" cm="1">
        <f t="array" aca="1" ref="N195" ca="1">"Whole Blood "&amp;INDIRECT("'["&amp;Index!$A$1&amp;"]Werte+Ergebnisse 3a'!A2",TRUE)</f>
        <v>#REF!</v>
      </c>
      <c r="O195" t="e" cm="1">
        <f t="array" aca="1" ref="O195" ca="1">INDIRECT("'["&amp;Index!$A$1&amp;"]Werte+Ergebnisse 3a'!L2",TRUE)</f>
        <v>#REF!</v>
      </c>
      <c r="R195">
        <v>2</v>
      </c>
      <c r="X195" t="e" cm="1">
        <f t="array" aca="1" ref="X195" ca="1">INDIRECT("'["&amp;Index!$A$1&amp;"]Werte+Ergebnisse 3a'!b3",TRUE)</f>
        <v>#REF!</v>
      </c>
      <c r="Z195" t="s">
        <v>86</v>
      </c>
      <c r="AG195" t="e" cm="1">
        <f t="array" aca="1" ref="AG195" ca="1">IF(INDIRECT("'["&amp;Index!$A$1&amp;"]Werte+Ergebnisse 3a'!E3",TRUE)&gt;0,INDIRECT("'["&amp;Index!$A$1&amp;"]Werte+Ergebnisse 3a'!E3",TRUE),"")</f>
        <v>#REF!</v>
      </c>
      <c r="AH195" t="e" cm="1">
        <f t="array" aca="1" ref="AH195" ca="1">IF(INDIRECT("'["&amp;Index!$A$1&amp;"]Werte+Ergebnisse 3a'!G3",TRUE)&gt;0,INDIRECT("'["&amp;Index!$A$1&amp;"]Werte+Ergebnisse 3a'!G3",TRUE),"")</f>
        <v>#REF!</v>
      </c>
      <c r="AI195" t="e" cm="1">
        <f t="array" aca="1" ref="AI195" ca="1">IF(INDIRECT("'["&amp;Index!$A$1&amp;"]Werte+Ergebnisse 3a'!H3",TRUE)&gt;0,INDIRECT("'["&amp;Index!$A$1&amp;"]Werte+Ergebnisse 3a'!H3",TRUE),"")</f>
        <v>#REF!</v>
      </c>
      <c r="AJ195" t="e" cm="1">
        <f t="array" aca="1" ref="AJ195" ca="1">IF(INDIRECT("'["&amp;Index!$A$1&amp;"]Werte+Ergebnisse 3a'!I3",TRUE)&gt;0,INDIRECT("'["&amp;Index!$A$1&amp;"]Werte+Ergebnisse 3a'!I3",TRUE),"")</f>
        <v>#REF!</v>
      </c>
      <c r="AK195" t="e" cm="1">
        <f t="array" aca="1" ref="AK195" ca="1">IF(INDIRECT("'["&amp;Index!$A$1&amp;"]Werte+Ergebnisse 3a'!J3",TRUE)&gt;0,INDIRECT("'["&amp;Index!$A$1&amp;"]Werte+Ergebnisse 3a'!J3",TRUE),"")</f>
        <v>#REF!</v>
      </c>
      <c r="AN195" t="e" cm="1">
        <f t="array" aca="1" ref="AN195" ca="1">IF(INDIRECT("'["&amp;Index!$A$1&amp;"]Werte+Ergebnisse 3a'!F3",TRUE)&gt;0,INDIRECT("'["&amp;Index!$A$1&amp;"]Werte+Ergebnisse 3a'!F3",TRUE),"")</f>
        <v>#REF!</v>
      </c>
      <c r="AQ195" t="e" cm="1">
        <f t="array" aca="1" ref="AQ195" ca="1">IF(INDIRECT("'["&amp;Index!$A$1&amp;"]Werte+Ergebnisse 3a'!K3",TRUE)&gt;0,INDIRECT("'["&amp;Index!$A$1&amp;"]Werte+Ergebnisse 3a'!K3",TRUE),"")</f>
        <v>#REF!</v>
      </c>
      <c r="BM195" t="str">
        <f t="shared" ref="BM195:BM258" ca="1" si="9">IFERROR(IF(OR(ISERROR(B195),NOT(ISNUMBER(AG195)),AG195=0),"",B195&amp;"/"&amp;X195&amp;"/"&amp;N195&amp;"/"&amp;O195&amp;"/"&amp;R195),"")</f>
        <v/>
      </c>
    </row>
    <row r="196" spans="1:65" x14ac:dyDescent="0.25">
      <c r="A196" t="e" cm="1">
        <f t="array" aca="1" ref="A196" ca="1">INDIRECT("'["&amp;Index!$A$1&amp;"]Übersicht Messungen'!E6",TRUE)</f>
        <v>#REF!</v>
      </c>
      <c r="B196" t="e">
        <f ca="1">IF(Index!$D$3="v2",10019,"")</f>
        <v>#N/A</v>
      </c>
      <c r="C196" t="e">
        <f ca="1">VLOOKUP(Facts!$B196,Aux_Table!$W$1:$X$60,2,FALSE)</f>
        <v>#N/A</v>
      </c>
      <c r="D196" t="e">
        <f>NA()</f>
        <v>#N/A</v>
      </c>
      <c r="E196" t="e" cm="1">
        <f t="array" aca="1" ref="E196" ca="1">INDIRECT("'["&amp;Index!$A$1&amp;"]Übersicht Messungen'!C6",TRUE)</f>
        <v>#REF!</v>
      </c>
      <c r="F196" t="e" cm="1">
        <f t="array" aca="1" ref="F196" ca="1">INDIRECT("'["&amp;Index!$A$1&amp;"]Übersicht Messungen'!B6",TRUE)</f>
        <v>#REF!</v>
      </c>
      <c r="G196" t="e" cm="1">
        <f t="array" aca="1" ref="G196" ca="1">INDIRECT("'["&amp;Index!$A$1&amp;"]Übersicht Messungen'!B6",TRUE)</f>
        <v>#REF!</v>
      </c>
      <c r="H196" t="e">
        <f t="shared" ca="1" si="4"/>
        <v>#REF!</v>
      </c>
      <c r="I196" s="15" t="e" cm="1">
        <f t="array" aca="1" ref="I196" ca="1">IFERROR(DATEVALUE(TEXT(INDIRECT("'["&amp;Index!$A$1&amp;"]Übersicht Messungen'!C181",TRUE),"yyyy-mm-dd")),INDIRECT("'["&amp;Index!$A$1&amp;"]Übersicht Messungen'!F6",TRUE)-730)</f>
        <v>#REF!</v>
      </c>
      <c r="J196" t="e" cm="1">
        <f t="array" aca="1" ref="J196" ca="1">INDIRECT("'["&amp;Index!$A$1&amp;"]Übersicht Messungen'!C177",TRUE)</f>
        <v>#REF!</v>
      </c>
      <c r="K196" t="str">
        <f>Index!$A$1</f>
        <v>Extem B-1541-6  CA.xlsx</v>
      </c>
      <c r="N196" t="e" cm="1">
        <f t="array" aca="1" ref="N196" ca="1">"Whole Blood "&amp;INDIRECT("'["&amp;Index!$A$1&amp;"]Werte+Ergebnisse 3a'!A2",TRUE)</f>
        <v>#REF!</v>
      </c>
      <c r="O196" t="e" cm="1">
        <f t="array" aca="1" ref="O196" ca="1">INDIRECT("'["&amp;Index!$A$1&amp;"]Werte+Ergebnisse 3a'!L2",TRUE)</f>
        <v>#REF!</v>
      </c>
      <c r="R196">
        <v>3</v>
      </c>
      <c r="X196" t="e" cm="1">
        <f t="array" aca="1" ref="X196" ca="1">INDIRECT("'["&amp;Index!$A$1&amp;"]Werte+Ergebnisse 3a'!b20",TRUE)</f>
        <v>#REF!</v>
      </c>
      <c r="Z196" t="s">
        <v>86</v>
      </c>
      <c r="AG196" t="e" cm="1">
        <f t="array" aca="1" ref="AG196" ca="1">IF(INDIRECT("'["&amp;Index!$A$1&amp;"]Werte+Ergebnisse 3a'!E20",TRUE)&gt;0,INDIRECT("'["&amp;Index!$A$1&amp;"]Werte+Ergebnisse 3a'!E20",TRUE),"")</f>
        <v>#REF!</v>
      </c>
      <c r="AH196" t="e" cm="1">
        <f t="array" aca="1" ref="AH196" ca="1">IF(INDIRECT("'["&amp;Index!$A$1&amp;"]Werte+Ergebnisse 3a'!G20",TRUE)&gt;0,INDIRECT("'["&amp;Index!$A$1&amp;"]Werte+Ergebnisse 3a'!G20",TRUE),"")</f>
        <v>#REF!</v>
      </c>
      <c r="AI196" t="e" cm="1">
        <f t="array" aca="1" ref="AI196" ca="1">IF(INDIRECT("'["&amp;Index!$A$1&amp;"]Werte+Ergebnisse 3a'!H20",TRUE)&gt;0,INDIRECT("'["&amp;Index!$A$1&amp;"]Werte+Ergebnisse 3a'!H20",TRUE),"")</f>
        <v>#REF!</v>
      </c>
      <c r="AJ196" t="e" cm="1">
        <f t="array" aca="1" ref="AJ196" ca="1">IF(INDIRECT("'["&amp;Index!$A$1&amp;"]Werte+Ergebnisse 3a'!I20",TRUE)&gt;0,INDIRECT("'["&amp;Index!$A$1&amp;"]Werte+Ergebnisse 3a'!I20",TRUE),"")</f>
        <v>#REF!</v>
      </c>
      <c r="AK196" t="e" cm="1">
        <f t="array" aca="1" ref="AK196" ca="1">IF(INDIRECT("'["&amp;Index!$A$1&amp;"]Werte+Ergebnisse 3a'!J20",TRUE)&gt;0,INDIRECT("'["&amp;Index!$A$1&amp;"]Werte+Ergebnisse 3a'!J20",TRUE),"")</f>
        <v>#REF!</v>
      </c>
      <c r="AN196" t="e" cm="1">
        <f t="array" aca="1" ref="AN196" ca="1">IF(INDIRECT("'["&amp;Index!$A$1&amp;"]Werte+Ergebnisse 3a'!F20",TRUE)&gt;0,INDIRECT("'["&amp;Index!$A$1&amp;"]Werte+Ergebnisse 3a'!F20",TRUE),"")</f>
        <v>#REF!</v>
      </c>
      <c r="AQ196" t="e" cm="1">
        <f t="array" aca="1" ref="AQ196" ca="1">IF(INDIRECT("'["&amp;Index!$A$1&amp;"]Werte+Ergebnisse 3a'!K20",TRUE)&gt;0,INDIRECT("'["&amp;Index!$A$1&amp;"]Werte+Ergebnisse 3a'!K20",TRUE),"")</f>
        <v>#REF!</v>
      </c>
      <c r="BM196" t="str">
        <f t="shared" ca="1" si="9"/>
        <v/>
      </c>
    </row>
    <row r="197" spans="1:65" x14ac:dyDescent="0.25">
      <c r="A197" t="e" cm="1">
        <f t="array" aca="1" ref="A197" ca="1">INDIRECT("'["&amp;Index!$A$1&amp;"]Übersicht Messungen'!E6",TRUE)</f>
        <v>#REF!</v>
      </c>
      <c r="B197" t="e">
        <f ca="1">IF(Index!$D$3="v2",10019,"")</f>
        <v>#N/A</v>
      </c>
      <c r="C197" t="e">
        <f ca="1">VLOOKUP(Facts!$B197,Aux_Table!$W$1:$X$60,2,FALSE)</f>
        <v>#N/A</v>
      </c>
      <c r="D197" t="e">
        <f>NA()</f>
        <v>#N/A</v>
      </c>
      <c r="E197" t="e" cm="1">
        <f t="array" aca="1" ref="E197" ca="1">INDIRECT("'["&amp;Index!$A$1&amp;"]Übersicht Messungen'!C6",TRUE)</f>
        <v>#REF!</v>
      </c>
      <c r="F197" t="e" cm="1">
        <f t="array" aca="1" ref="F197" ca="1">INDIRECT("'["&amp;Index!$A$1&amp;"]Übersicht Messungen'!B6",TRUE)</f>
        <v>#REF!</v>
      </c>
      <c r="G197" t="e" cm="1">
        <f t="array" aca="1" ref="G197" ca="1">INDIRECT("'["&amp;Index!$A$1&amp;"]Übersicht Messungen'!B6",TRUE)</f>
        <v>#REF!</v>
      </c>
      <c r="H197" t="e">
        <f t="shared" ca="1" si="4"/>
        <v>#REF!</v>
      </c>
      <c r="I197" s="15" t="e" cm="1">
        <f t="array" aca="1" ref="I197" ca="1">IFERROR(DATEVALUE(TEXT(INDIRECT("'["&amp;Index!$A$1&amp;"]Übersicht Messungen'!C181",TRUE),"yyyy-mm-dd")),INDIRECT("'["&amp;Index!$A$1&amp;"]Übersicht Messungen'!F6",TRUE)-730)</f>
        <v>#REF!</v>
      </c>
      <c r="J197" t="e" cm="1">
        <f t="array" aca="1" ref="J197" ca="1">INDIRECT("'["&amp;Index!$A$1&amp;"]Übersicht Messungen'!C177",TRUE)</f>
        <v>#REF!</v>
      </c>
      <c r="K197" t="str">
        <f>Index!$A$1</f>
        <v>Extem B-1541-6  CA.xlsx</v>
      </c>
      <c r="N197" t="e" cm="1">
        <f t="array" aca="1" ref="N197" ca="1">"Whole Blood "&amp;INDIRECT("'["&amp;Index!$A$1&amp;"]Werte+Ergebnisse 3a'!A2",TRUE)</f>
        <v>#REF!</v>
      </c>
      <c r="O197" t="e" cm="1">
        <f t="array" aca="1" ref="O197" ca="1">INDIRECT("'["&amp;Index!$A$1&amp;"]Werte+Ergebnisse 3a'!L2",TRUE)</f>
        <v>#REF!</v>
      </c>
      <c r="R197">
        <v>4</v>
      </c>
      <c r="X197" t="e" cm="1">
        <f t="array" aca="1" ref="X197" ca="1">INDIRECT("'["&amp;Index!$A$1&amp;"]Werte+Ergebnisse 3a'!b21",TRUE)</f>
        <v>#REF!</v>
      </c>
      <c r="Z197" t="s">
        <v>86</v>
      </c>
      <c r="AG197" t="e" cm="1">
        <f t="array" aca="1" ref="AG197" ca="1">IF(INDIRECT("'["&amp;Index!$A$1&amp;"]Werte+Ergebnisse 3a'!E21",TRUE)&gt;0,INDIRECT("'["&amp;Index!$A$1&amp;"]Werte+Ergebnisse 3a'!E21",TRUE),"")</f>
        <v>#REF!</v>
      </c>
      <c r="AH197" t="e" cm="1">
        <f t="array" aca="1" ref="AH197" ca="1">IF(INDIRECT("'["&amp;Index!$A$1&amp;"]Werte+Ergebnisse 3a'!G21",TRUE)&gt;0,INDIRECT("'["&amp;Index!$A$1&amp;"]Werte+Ergebnisse 3a'!G21",TRUE),"")</f>
        <v>#REF!</v>
      </c>
      <c r="AI197" t="e" cm="1">
        <f t="array" aca="1" ref="AI197" ca="1">IF(INDIRECT("'["&amp;Index!$A$1&amp;"]Werte+Ergebnisse 3a'!H21",TRUE)&gt;0,INDIRECT("'["&amp;Index!$A$1&amp;"]Werte+Ergebnisse 3a'!H21",TRUE),"")</f>
        <v>#REF!</v>
      </c>
      <c r="AJ197" t="e" cm="1">
        <f t="array" aca="1" ref="AJ197" ca="1">IF(INDIRECT("'["&amp;Index!$A$1&amp;"]Werte+Ergebnisse 3a'!I21",TRUE)&gt;0,INDIRECT("'["&amp;Index!$A$1&amp;"]Werte+Ergebnisse 3a'!I21",TRUE),"")</f>
        <v>#REF!</v>
      </c>
      <c r="AK197" t="e" cm="1">
        <f t="array" aca="1" ref="AK197" ca="1">IF(INDIRECT("'["&amp;Index!$A$1&amp;"]Werte+Ergebnisse 3a'!J21",TRUE)&gt;0,INDIRECT("'["&amp;Index!$A$1&amp;"]Werte+Ergebnisse 3a'!J21",TRUE),"")</f>
        <v>#REF!</v>
      </c>
      <c r="AN197" t="e" cm="1">
        <f t="array" aca="1" ref="AN197" ca="1">IF(INDIRECT("'["&amp;Index!$A$1&amp;"]Werte+Ergebnisse 3a'!F21",TRUE)&gt;0,INDIRECT("'["&amp;Index!$A$1&amp;"]Werte+Ergebnisse 3a'!F21",TRUE),"")</f>
        <v>#REF!</v>
      </c>
      <c r="AQ197" t="e" cm="1">
        <f t="array" aca="1" ref="AQ197" ca="1">IF(INDIRECT("'["&amp;Index!$A$1&amp;"]Werte+Ergebnisse 3a'!K21",TRUE)&gt;0,INDIRECT("'["&amp;Index!$A$1&amp;"]Werte+Ergebnisse 3a'!K21",TRUE),"")</f>
        <v>#REF!</v>
      </c>
      <c r="BM197" t="str">
        <f t="shared" ca="1" si="9"/>
        <v/>
      </c>
    </row>
    <row r="198" spans="1:65" x14ac:dyDescent="0.25">
      <c r="A198" t="e" cm="1">
        <f t="array" aca="1" ref="A198" ca="1">INDIRECT("'["&amp;Index!$A$1&amp;"]Übersicht Messungen'!E6",TRUE)</f>
        <v>#REF!</v>
      </c>
      <c r="B198" t="e">
        <f ca="1">IF(Index!$D$3="v2",10019,"")</f>
        <v>#N/A</v>
      </c>
      <c r="C198" t="e">
        <f ca="1">VLOOKUP(Facts!$B198,Aux_Table!$W$1:$X$60,2,FALSE)</f>
        <v>#N/A</v>
      </c>
      <c r="D198" t="e">
        <f>NA()</f>
        <v>#N/A</v>
      </c>
      <c r="E198" t="e" cm="1">
        <f t="array" aca="1" ref="E198" ca="1">INDIRECT("'["&amp;Index!$A$1&amp;"]Übersicht Messungen'!C6",TRUE)</f>
        <v>#REF!</v>
      </c>
      <c r="F198" t="e" cm="1">
        <f t="array" aca="1" ref="F198" ca="1">INDIRECT("'["&amp;Index!$A$1&amp;"]Übersicht Messungen'!B6",TRUE)</f>
        <v>#REF!</v>
      </c>
      <c r="G198" t="e" cm="1">
        <f t="array" aca="1" ref="G198" ca="1">INDIRECT("'["&amp;Index!$A$1&amp;"]Übersicht Messungen'!B6",TRUE)</f>
        <v>#REF!</v>
      </c>
      <c r="H198" t="e">
        <f t="shared" ca="1" si="4"/>
        <v>#REF!</v>
      </c>
      <c r="I198" s="15" t="e" cm="1">
        <f t="array" aca="1" ref="I198" ca="1">IFERROR(DATEVALUE(TEXT(INDIRECT("'["&amp;Index!$A$1&amp;"]Übersicht Messungen'!C181",TRUE),"yyyy-mm-dd")),INDIRECT("'["&amp;Index!$A$1&amp;"]Übersicht Messungen'!F6",TRUE)-730)</f>
        <v>#REF!</v>
      </c>
      <c r="J198" t="e" cm="1">
        <f t="array" aca="1" ref="J198" ca="1">INDIRECT("'["&amp;Index!$A$1&amp;"]Übersicht Messungen'!C177",TRUE)</f>
        <v>#REF!</v>
      </c>
      <c r="K198" t="str">
        <f>Index!$A$1</f>
        <v>Extem B-1541-6  CA.xlsx</v>
      </c>
      <c r="N198" t="e" cm="1">
        <f t="array" aca="1" ref="N198" ca="1">"Whole Blood "&amp;INDIRECT("'["&amp;Index!$A$1&amp;"]Werte+Ergebnisse 3a'!A4",TRUE)</f>
        <v>#REF!</v>
      </c>
      <c r="O198" t="e" cm="1">
        <f t="array" aca="1" ref="O198" ca="1">INDIRECT("'["&amp;Index!$A$1&amp;"]Werte+Ergebnisse 3a'!L2",TRUE)</f>
        <v>#REF!</v>
      </c>
      <c r="R198">
        <v>5</v>
      </c>
      <c r="X198" t="e" cm="1">
        <f t="array" aca="1" ref="X198" ca="1">INDIRECT("'["&amp;Index!$A$1&amp;"]Werte+Ergebnisse 3a'!b4",TRUE)</f>
        <v>#REF!</v>
      </c>
      <c r="Z198" t="s">
        <v>86</v>
      </c>
      <c r="AG198" t="e" cm="1">
        <f t="array" aca="1" ref="AG198" ca="1">IF(INDIRECT("'["&amp;Index!$A$1&amp;"]Werte+Ergebnisse 3a'!E4",TRUE)&gt;0,INDIRECT("'["&amp;Index!$A$1&amp;"]Werte+Ergebnisse 3a'!E4",TRUE),"")</f>
        <v>#REF!</v>
      </c>
      <c r="AH198" t="e" cm="1">
        <f t="array" aca="1" ref="AH198" ca="1">IF(INDIRECT("'["&amp;Index!$A$1&amp;"]Werte+Ergebnisse 3a'!G4",TRUE)&gt;0,INDIRECT("'["&amp;Index!$A$1&amp;"]Werte+Ergebnisse 3a'!G4",TRUE),"")</f>
        <v>#REF!</v>
      </c>
      <c r="AI198" t="e" cm="1">
        <f t="array" aca="1" ref="AI198" ca="1">IF(INDIRECT("'["&amp;Index!$A$1&amp;"]Werte+Ergebnisse 3a'!H4",TRUE)&gt;0,INDIRECT("'["&amp;Index!$A$1&amp;"]Werte+Ergebnisse 3a'!H4",TRUE),"")</f>
        <v>#REF!</v>
      </c>
      <c r="AJ198" t="e" cm="1">
        <f t="array" aca="1" ref="AJ198" ca="1">IF(INDIRECT("'["&amp;Index!$A$1&amp;"]Werte+Ergebnisse 3a'!I4",TRUE)&gt;0,INDIRECT("'["&amp;Index!$A$1&amp;"]Werte+Ergebnisse 3a'!I4",TRUE),"")</f>
        <v>#REF!</v>
      </c>
      <c r="AK198" t="e" cm="1">
        <f t="array" aca="1" ref="AK198" ca="1">IF(INDIRECT("'["&amp;Index!$A$1&amp;"]Werte+Ergebnisse 3a'!J4",TRUE)&gt;0,INDIRECT("'["&amp;Index!$A$1&amp;"]Werte+Ergebnisse 3a'!J4",TRUE),"")</f>
        <v>#REF!</v>
      </c>
      <c r="AN198" t="e" cm="1">
        <f t="array" aca="1" ref="AN198" ca="1">IF(INDIRECT("'["&amp;Index!$A$1&amp;"]Werte+Ergebnisse 3a'!F4",TRUE)&gt;0,INDIRECT("'["&amp;Index!$A$1&amp;"]Werte+Ergebnisse 3a'!F4",TRUE),"")</f>
        <v>#REF!</v>
      </c>
      <c r="AQ198" t="e" cm="1">
        <f t="array" aca="1" ref="AQ198" ca="1">IF(INDIRECT("'["&amp;Index!$A$1&amp;"]Werte+Ergebnisse 3a'!K4",TRUE)&gt;0,INDIRECT("'["&amp;Index!$A$1&amp;"]Werte+Ergebnisse 3a'!K4",TRUE),"")</f>
        <v>#REF!</v>
      </c>
      <c r="BM198" t="str">
        <f t="shared" ca="1" si="9"/>
        <v/>
      </c>
    </row>
    <row r="199" spans="1:65" x14ac:dyDescent="0.25">
      <c r="A199" t="e" cm="1">
        <f t="array" aca="1" ref="A199" ca="1">INDIRECT("'["&amp;Index!$A$1&amp;"]Übersicht Messungen'!E6",TRUE)</f>
        <v>#REF!</v>
      </c>
      <c r="B199" t="e">
        <f ca="1">IF(Index!$D$3="v2",10019,"")</f>
        <v>#N/A</v>
      </c>
      <c r="C199" t="e">
        <f ca="1">VLOOKUP(Facts!$B199,Aux_Table!$W$1:$X$60,2,FALSE)</f>
        <v>#N/A</v>
      </c>
      <c r="D199" t="e">
        <f>NA()</f>
        <v>#N/A</v>
      </c>
      <c r="E199" t="e" cm="1">
        <f t="array" aca="1" ref="E199" ca="1">INDIRECT("'["&amp;Index!$A$1&amp;"]Übersicht Messungen'!C6",TRUE)</f>
        <v>#REF!</v>
      </c>
      <c r="F199" t="e" cm="1">
        <f t="array" aca="1" ref="F199" ca="1">INDIRECT("'["&amp;Index!$A$1&amp;"]Übersicht Messungen'!B6",TRUE)</f>
        <v>#REF!</v>
      </c>
      <c r="G199" t="e" cm="1">
        <f t="array" aca="1" ref="G199" ca="1">INDIRECT("'["&amp;Index!$A$1&amp;"]Übersicht Messungen'!B6",TRUE)</f>
        <v>#REF!</v>
      </c>
      <c r="H199" t="e">
        <f t="shared" ca="1" si="4"/>
        <v>#REF!</v>
      </c>
      <c r="I199" s="15" t="e" cm="1">
        <f t="array" aca="1" ref="I199" ca="1">IFERROR(DATEVALUE(TEXT(INDIRECT("'["&amp;Index!$A$1&amp;"]Übersicht Messungen'!C181",TRUE),"yyyy-mm-dd")),INDIRECT("'["&amp;Index!$A$1&amp;"]Übersicht Messungen'!F6",TRUE)-730)</f>
        <v>#REF!</v>
      </c>
      <c r="J199" t="e" cm="1">
        <f t="array" aca="1" ref="J199" ca="1">INDIRECT("'["&amp;Index!$A$1&amp;"]Übersicht Messungen'!C177",TRUE)</f>
        <v>#REF!</v>
      </c>
      <c r="K199" t="str">
        <f>Index!$A$1</f>
        <v>Extem B-1541-6  CA.xlsx</v>
      </c>
      <c r="N199" t="e" cm="1">
        <f t="array" aca="1" ref="N199" ca="1">"Whole Blood "&amp;INDIRECT("'["&amp;Index!$A$1&amp;"]Werte+Ergebnisse 3a'!A4",TRUE)</f>
        <v>#REF!</v>
      </c>
      <c r="O199" t="e" cm="1">
        <f t="array" aca="1" ref="O199" ca="1">INDIRECT("'["&amp;Index!$A$1&amp;"]Werte+Ergebnisse 3a'!L2",TRUE)</f>
        <v>#REF!</v>
      </c>
      <c r="R199">
        <v>6</v>
      </c>
      <c r="X199" t="e" cm="1">
        <f t="array" aca="1" ref="X199" ca="1">INDIRECT("'["&amp;Index!$A$1&amp;"]Werte+Ergebnisse 3a'!b5",TRUE)</f>
        <v>#REF!</v>
      </c>
      <c r="Z199" t="s">
        <v>86</v>
      </c>
      <c r="AG199" t="e" cm="1">
        <f t="array" aca="1" ref="AG199" ca="1">IF(INDIRECT("'["&amp;Index!$A$1&amp;"]Werte+Ergebnisse 3a'!E5",TRUE)&gt;0,INDIRECT("'["&amp;Index!$A$1&amp;"]Werte+Ergebnisse 3a'!E5",TRUE),"")</f>
        <v>#REF!</v>
      </c>
      <c r="AH199" t="e" cm="1">
        <f t="array" aca="1" ref="AH199" ca="1">IF(INDIRECT("'["&amp;Index!$A$1&amp;"]Werte+Ergebnisse 3a'!G5",TRUE)&gt;0,INDIRECT("'["&amp;Index!$A$1&amp;"]Werte+Ergebnisse 3a'!G5",TRUE),"")</f>
        <v>#REF!</v>
      </c>
      <c r="AI199" t="e" cm="1">
        <f t="array" aca="1" ref="AI199" ca="1">IF(INDIRECT("'["&amp;Index!$A$1&amp;"]Werte+Ergebnisse 3a'!H5",TRUE)&gt;0,INDIRECT("'["&amp;Index!$A$1&amp;"]Werte+Ergebnisse 3a'!H5",TRUE),"")</f>
        <v>#REF!</v>
      </c>
      <c r="AJ199" t="e" cm="1">
        <f t="array" aca="1" ref="AJ199" ca="1">IF(INDIRECT("'["&amp;Index!$A$1&amp;"]Werte+Ergebnisse 3a'!I5",TRUE)&gt;0,INDIRECT("'["&amp;Index!$A$1&amp;"]Werte+Ergebnisse 3a'!I5",TRUE),"")</f>
        <v>#REF!</v>
      </c>
      <c r="AK199" t="e" cm="1">
        <f t="array" aca="1" ref="AK199" ca="1">IF(INDIRECT("'["&amp;Index!$A$1&amp;"]Werte+Ergebnisse 3a'!J5",TRUE)&gt;0,INDIRECT("'["&amp;Index!$A$1&amp;"]Werte+Ergebnisse 3a'!J5",TRUE),"")</f>
        <v>#REF!</v>
      </c>
      <c r="AN199" t="e" cm="1">
        <f t="array" aca="1" ref="AN199" ca="1">IF(INDIRECT("'["&amp;Index!$A$1&amp;"]Werte+Ergebnisse 3a'!F5",TRUE)&gt;0,INDIRECT("'["&amp;Index!$A$1&amp;"]Werte+Ergebnisse 3a'!F5",TRUE),"")</f>
        <v>#REF!</v>
      </c>
      <c r="AQ199" t="e" cm="1">
        <f t="array" aca="1" ref="AQ199" ca="1">IF(INDIRECT("'["&amp;Index!$A$1&amp;"]Werte+Ergebnisse 3a'!K5",TRUE)&gt;0,INDIRECT("'["&amp;Index!$A$1&amp;"]Werte+Ergebnisse 3a'!K5",TRUE),"")</f>
        <v>#REF!</v>
      </c>
      <c r="BM199" t="str">
        <f t="shared" ca="1" si="9"/>
        <v/>
      </c>
    </row>
    <row r="200" spans="1:65" x14ac:dyDescent="0.25">
      <c r="A200" t="e" cm="1">
        <f t="array" aca="1" ref="A200" ca="1">INDIRECT("'["&amp;Index!$A$1&amp;"]Übersicht Messungen'!E6",TRUE)</f>
        <v>#REF!</v>
      </c>
      <c r="B200" t="e">
        <f ca="1">IF(Index!$D$3="v2",10019,"")</f>
        <v>#N/A</v>
      </c>
      <c r="C200" t="e">
        <f ca="1">VLOOKUP(Facts!$B200,Aux_Table!$W$1:$X$60,2,FALSE)</f>
        <v>#N/A</v>
      </c>
      <c r="D200" t="e">
        <f>NA()</f>
        <v>#N/A</v>
      </c>
      <c r="E200" t="e" cm="1">
        <f t="array" aca="1" ref="E200" ca="1">INDIRECT("'["&amp;Index!$A$1&amp;"]Übersicht Messungen'!C6",TRUE)</f>
        <v>#REF!</v>
      </c>
      <c r="F200" t="e" cm="1">
        <f t="array" aca="1" ref="F200" ca="1">INDIRECT("'["&amp;Index!$A$1&amp;"]Übersicht Messungen'!B6",TRUE)</f>
        <v>#REF!</v>
      </c>
      <c r="G200" t="e" cm="1">
        <f t="array" aca="1" ref="G200" ca="1">INDIRECT("'["&amp;Index!$A$1&amp;"]Übersicht Messungen'!B6",TRUE)</f>
        <v>#REF!</v>
      </c>
      <c r="H200" t="e">
        <f t="shared" ca="1" si="4"/>
        <v>#REF!</v>
      </c>
      <c r="I200" s="15" t="e" cm="1">
        <f t="array" aca="1" ref="I200" ca="1">IFERROR(DATEVALUE(TEXT(INDIRECT("'["&amp;Index!$A$1&amp;"]Übersicht Messungen'!C181",TRUE),"yyyy-mm-dd")),INDIRECT("'["&amp;Index!$A$1&amp;"]Übersicht Messungen'!F6",TRUE)-730)</f>
        <v>#REF!</v>
      </c>
      <c r="J200" t="e" cm="1">
        <f t="array" aca="1" ref="J200" ca="1">INDIRECT("'["&amp;Index!$A$1&amp;"]Übersicht Messungen'!C177",TRUE)</f>
        <v>#REF!</v>
      </c>
      <c r="K200" t="str">
        <f>Index!$A$1</f>
        <v>Extem B-1541-6  CA.xlsx</v>
      </c>
      <c r="N200" t="e" cm="1">
        <f t="array" aca="1" ref="N200" ca="1">"Whole Blood "&amp;INDIRECT("'["&amp;Index!$A$1&amp;"]Werte+Ergebnisse 3a'!A4",TRUE)</f>
        <v>#REF!</v>
      </c>
      <c r="O200" t="e" cm="1">
        <f t="array" aca="1" ref="O200" ca="1">INDIRECT("'["&amp;Index!$A$1&amp;"]Werte+Ergebnisse 3a'!L2",TRUE)</f>
        <v>#REF!</v>
      </c>
      <c r="R200">
        <v>7</v>
      </c>
      <c r="X200" t="e" cm="1">
        <f t="array" aca="1" ref="X200" ca="1">INDIRECT("'["&amp;Index!$A$1&amp;"]Werte+Ergebnisse 3a'!b18",TRUE)</f>
        <v>#REF!</v>
      </c>
      <c r="Z200" t="s">
        <v>86</v>
      </c>
      <c r="AG200" t="e" cm="1">
        <f t="array" aca="1" ref="AG200" ca="1">IF(INDIRECT("'["&amp;Index!$A$1&amp;"]Werte+Ergebnisse 3a'!E18",TRUE)&gt;0,INDIRECT("'["&amp;Index!$A$1&amp;"]Werte+Ergebnisse 3a'!E18",TRUE),"")</f>
        <v>#REF!</v>
      </c>
      <c r="AH200" t="e" cm="1">
        <f t="array" aca="1" ref="AH200" ca="1">IF(INDIRECT("'["&amp;Index!$A$1&amp;"]Werte+Ergebnisse 3a'!G18",TRUE)&gt;0,INDIRECT("'["&amp;Index!$A$1&amp;"]Werte+Ergebnisse 3a'!G18",TRUE),"")</f>
        <v>#REF!</v>
      </c>
      <c r="AI200" t="e" cm="1">
        <f t="array" aca="1" ref="AI200" ca="1">IF(INDIRECT("'["&amp;Index!$A$1&amp;"]Werte+Ergebnisse 3a'!H18",TRUE)&gt;0,INDIRECT("'["&amp;Index!$A$1&amp;"]Werte+Ergebnisse 3a'!H18",TRUE),"")</f>
        <v>#REF!</v>
      </c>
      <c r="AJ200" t="e" cm="1">
        <f t="array" aca="1" ref="AJ200" ca="1">IF(INDIRECT("'["&amp;Index!$A$1&amp;"]Werte+Ergebnisse 3a'!I18",TRUE)&gt;0,INDIRECT("'["&amp;Index!$A$1&amp;"]Werte+Ergebnisse 3a'!I18",TRUE),"")</f>
        <v>#REF!</v>
      </c>
      <c r="AK200" t="e" cm="1">
        <f t="array" aca="1" ref="AK200" ca="1">IF(INDIRECT("'["&amp;Index!$A$1&amp;"]Werte+Ergebnisse 3a'!J18",TRUE)&gt;0,INDIRECT("'["&amp;Index!$A$1&amp;"]Werte+Ergebnisse 3a'!J18",TRUE),"")</f>
        <v>#REF!</v>
      </c>
      <c r="AN200" t="e" cm="1">
        <f t="array" aca="1" ref="AN200" ca="1">IF(INDIRECT("'["&amp;Index!$A$1&amp;"]Werte+Ergebnisse 3a'!F18",TRUE)&gt;0,INDIRECT("'["&amp;Index!$A$1&amp;"]Werte+Ergebnisse 3a'!F18",TRUE),"")</f>
        <v>#REF!</v>
      </c>
      <c r="AQ200" t="e" cm="1">
        <f t="array" aca="1" ref="AQ200" ca="1">IF(INDIRECT("'["&amp;Index!$A$1&amp;"]Werte+Ergebnisse 3a'!K18",TRUE)&gt;0,INDIRECT("'["&amp;Index!$A$1&amp;"]Werte+Ergebnisse 3a'!K18",TRUE),"")</f>
        <v>#REF!</v>
      </c>
      <c r="BM200" t="str">
        <f t="shared" ca="1" si="9"/>
        <v/>
      </c>
    </row>
    <row r="201" spans="1:65" x14ac:dyDescent="0.25">
      <c r="A201" t="e" cm="1">
        <f t="array" aca="1" ref="A201" ca="1">INDIRECT("'["&amp;Index!$A$1&amp;"]Übersicht Messungen'!E6",TRUE)</f>
        <v>#REF!</v>
      </c>
      <c r="B201" t="e">
        <f ca="1">IF(Index!$D$3="v2",10019,"")</f>
        <v>#N/A</v>
      </c>
      <c r="C201" t="e">
        <f ca="1">VLOOKUP(Facts!$B201,Aux_Table!$W$1:$X$60,2,FALSE)</f>
        <v>#N/A</v>
      </c>
      <c r="D201" t="e">
        <f>NA()</f>
        <v>#N/A</v>
      </c>
      <c r="E201" t="e" cm="1">
        <f t="array" aca="1" ref="E201" ca="1">INDIRECT("'["&amp;Index!$A$1&amp;"]Übersicht Messungen'!C6",TRUE)</f>
        <v>#REF!</v>
      </c>
      <c r="F201" t="e" cm="1">
        <f t="array" aca="1" ref="F201" ca="1">INDIRECT("'["&amp;Index!$A$1&amp;"]Übersicht Messungen'!B6",TRUE)</f>
        <v>#REF!</v>
      </c>
      <c r="G201" t="e" cm="1">
        <f t="array" aca="1" ref="G201" ca="1">INDIRECT("'["&amp;Index!$A$1&amp;"]Übersicht Messungen'!B6",TRUE)</f>
        <v>#REF!</v>
      </c>
      <c r="H201" t="e">
        <f t="shared" ca="1" si="4"/>
        <v>#REF!</v>
      </c>
      <c r="I201" s="15" t="e" cm="1">
        <f t="array" aca="1" ref="I201" ca="1">IFERROR(DATEVALUE(TEXT(INDIRECT("'["&amp;Index!$A$1&amp;"]Übersicht Messungen'!C181",TRUE),"yyyy-mm-dd")),INDIRECT("'["&amp;Index!$A$1&amp;"]Übersicht Messungen'!F6",TRUE)-730)</f>
        <v>#REF!</v>
      </c>
      <c r="J201" t="e" cm="1">
        <f t="array" aca="1" ref="J201" ca="1">INDIRECT("'["&amp;Index!$A$1&amp;"]Übersicht Messungen'!C177",TRUE)</f>
        <v>#REF!</v>
      </c>
      <c r="K201" t="str">
        <f>Index!$A$1</f>
        <v>Extem B-1541-6  CA.xlsx</v>
      </c>
      <c r="N201" t="e" cm="1">
        <f t="array" aca="1" ref="N201" ca="1">"Whole Blood "&amp;INDIRECT("'["&amp;Index!$A$1&amp;"]Werte+Ergebnisse 3a'!A4",TRUE)</f>
        <v>#REF!</v>
      </c>
      <c r="O201" t="e" cm="1">
        <f t="array" aca="1" ref="O201" ca="1">INDIRECT("'["&amp;Index!$A$1&amp;"]Werte+Ergebnisse 3a'!L2",TRUE)</f>
        <v>#REF!</v>
      </c>
      <c r="R201">
        <v>8</v>
      </c>
      <c r="X201" t="e" cm="1">
        <f t="array" aca="1" ref="X201" ca="1">INDIRECT("'["&amp;Index!$A$1&amp;"]Werte+Ergebnisse 3a'!b19",TRUE)</f>
        <v>#REF!</v>
      </c>
      <c r="Z201" t="s">
        <v>86</v>
      </c>
      <c r="AG201" t="e" cm="1">
        <f t="array" aca="1" ref="AG201" ca="1">IF(INDIRECT("'["&amp;Index!$A$1&amp;"]Werte+Ergebnisse 3a'!E19",TRUE)&gt;0,INDIRECT("'["&amp;Index!$A$1&amp;"]Werte+Ergebnisse 3a'!E19",TRUE),"")</f>
        <v>#REF!</v>
      </c>
      <c r="AH201" t="e" cm="1">
        <f t="array" aca="1" ref="AH201" ca="1">IF(INDIRECT("'["&amp;Index!$A$1&amp;"]Werte+Ergebnisse 3a'!G19",TRUE)&gt;0,INDIRECT("'["&amp;Index!$A$1&amp;"]Werte+Ergebnisse 3a'!G19",TRUE),"")</f>
        <v>#REF!</v>
      </c>
      <c r="AI201" t="e" cm="1">
        <f t="array" aca="1" ref="AI201" ca="1">IF(INDIRECT("'["&amp;Index!$A$1&amp;"]Werte+Ergebnisse 3a'!H19",TRUE)&gt;0,INDIRECT("'["&amp;Index!$A$1&amp;"]Werte+Ergebnisse 3a'!H19",TRUE),"")</f>
        <v>#REF!</v>
      </c>
      <c r="AJ201" t="e" cm="1">
        <f t="array" aca="1" ref="AJ201" ca="1">IF(INDIRECT("'["&amp;Index!$A$1&amp;"]Werte+Ergebnisse 3a'!I19",TRUE)&gt;0,INDIRECT("'["&amp;Index!$A$1&amp;"]Werte+Ergebnisse 3a'!I19",TRUE),"")</f>
        <v>#REF!</v>
      </c>
      <c r="AK201" t="e" cm="1">
        <f t="array" aca="1" ref="AK201" ca="1">IF(INDIRECT("'["&amp;Index!$A$1&amp;"]Werte+Ergebnisse 3a'!J19",TRUE)&gt;0,INDIRECT("'["&amp;Index!$A$1&amp;"]Werte+Ergebnisse 3a'!J19",TRUE),"")</f>
        <v>#REF!</v>
      </c>
      <c r="AN201" t="e" cm="1">
        <f t="array" aca="1" ref="AN201" ca="1">IF(INDIRECT("'["&amp;Index!$A$1&amp;"]Werte+Ergebnisse 3a'!F19",TRUE)&gt;0,INDIRECT("'["&amp;Index!$A$1&amp;"]Werte+Ergebnisse 3a'!F19",TRUE),"")</f>
        <v>#REF!</v>
      </c>
      <c r="AQ201" t="e" cm="1">
        <f t="array" aca="1" ref="AQ201" ca="1">IF(INDIRECT("'["&amp;Index!$A$1&amp;"]Werte+Ergebnisse 3a'!K19",TRUE)&gt;0,INDIRECT("'["&amp;Index!$A$1&amp;"]Werte+Ergebnisse 3a'!K19",TRUE),"")</f>
        <v>#REF!</v>
      </c>
      <c r="BM201" t="str">
        <f t="shared" ca="1" si="9"/>
        <v/>
      </c>
    </row>
    <row r="202" spans="1:65" x14ac:dyDescent="0.25">
      <c r="A202" t="e" cm="1">
        <f t="array" aca="1" ref="A202" ca="1">INDIRECT("'["&amp;Index!$A$1&amp;"]Übersicht Messungen'!E6",TRUE)</f>
        <v>#REF!</v>
      </c>
      <c r="B202" t="e">
        <f ca="1">IF(Index!$D$3="v2",10020,"")</f>
        <v>#N/A</v>
      </c>
      <c r="C202" t="e">
        <f ca="1">VLOOKUP(Facts!$B202,Aux_Table!$W$1:$X$60,2,FALSE)</f>
        <v>#N/A</v>
      </c>
      <c r="D202" t="e">
        <f>NA()</f>
        <v>#N/A</v>
      </c>
      <c r="E202" t="e" cm="1">
        <f t="array" aca="1" ref="E202" ca="1">INDIRECT("'["&amp;Index!$A$1&amp;"]Übersicht Messungen'!C6",TRUE)</f>
        <v>#REF!</v>
      </c>
      <c r="F202" t="e" cm="1">
        <f t="array" aca="1" ref="F202" ca="1">INDIRECT("'["&amp;Index!$A$1&amp;"]Übersicht Messungen'!B6",TRUE)</f>
        <v>#REF!</v>
      </c>
      <c r="G202" t="e" cm="1">
        <f t="array" aca="1" ref="G202" ca="1">INDIRECT("'["&amp;Index!$A$1&amp;"]Übersicht Messungen'!B6",TRUE)</f>
        <v>#REF!</v>
      </c>
      <c r="H202" t="e">
        <f t="shared" ca="1" si="4"/>
        <v>#REF!</v>
      </c>
      <c r="I202" s="15" t="e" cm="1">
        <f t="array" aca="1" ref="I202" ca="1">IFERROR(DATEVALUE(TEXT(INDIRECT("'["&amp;Index!$A$1&amp;"]Übersicht Messungen'!C181",TRUE),"yyyy-mm-dd")),INDIRECT("'["&amp;Index!$A$1&amp;"]Übersicht Messungen'!F6",TRUE)-730)</f>
        <v>#REF!</v>
      </c>
      <c r="J202" t="e" cm="1">
        <f t="array" aca="1" ref="J202" ca="1">INDIRECT("'["&amp;Index!$A$1&amp;"]Übersicht Messungen'!C177",TRUE)</f>
        <v>#REF!</v>
      </c>
      <c r="K202" t="str">
        <f>Index!$A$1</f>
        <v>Extem B-1541-6  CA.xlsx</v>
      </c>
      <c r="N202" t="e" cm="1">
        <f t="array" aca="1" ref="N202" ca="1">"ROTROL "&amp;INDIRECT("'["&amp;Index!$A$1&amp;"]Werte+Ergebnisse 3b'!A2",TRUE)</f>
        <v>#REF!</v>
      </c>
      <c r="O202" t="e" cm="1">
        <f t="array" aca="1" ref="O202" ca="1">INDIRECT("'["&amp;Index!$A$1&amp;"]Werte+Ergebnisse 3b'!M2",TRUE)</f>
        <v>#REF!</v>
      </c>
      <c r="R202">
        <v>1</v>
      </c>
      <c r="X202" t="e" cm="1">
        <f t="array" aca="1" ref="X202" ca="1">INDIRECT("'["&amp;Index!$A$1&amp;"]Werte+Ergebnisse 3b'!b2",TRUE)</f>
        <v>#REF!</v>
      </c>
      <c r="Z202" t="s">
        <v>86</v>
      </c>
      <c r="AG202" t="e" cm="1">
        <f t="array" aca="1" ref="AG202" ca="1">IF(INDIRECT("'["&amp;Index!$A$1&amp;"]Werte+Ergebnisse 3b'!F2",TRUE)&gt;0,INDIRECT("'["&amp;Index!$A$1&amp;"]Werte+Ergebnisse 3b'!F2",TRUE),"")</f>
        <v>#REF!</v>
      </c>
      <c r="AH202" t="e" cm="1">
        <f t="array" aca="1" ref="AH202" ca="1">IF(INDIRECT("'["&amp;Index!$A$1&amp;"]Werte+Ergebnisse 3b'!H2",TRUE)&gt;0,INDIRECT("'["&amp;Index!$A$1&amp;"]Werte+Ergebnisse 3b'!H2",TRUE),"")</f>
        <v>#REF!</v>
      </c>
      <c r="AI202" t="e" cm="1">
        <f t="array" aca="1" ref="AI202" ca="1">IF(INDIRECT("'["&amp;Index!$A$1&amp;"]Werte+Ergebnisse 3b'!I2",TRUE)&gt;0,INDIRECT("'["&amp;Index!$A$1&amp;"]Werte+Ergebnisse 3b'!I2",TRUE),"")</f>
        <v>#REF!</v>
      </c>
      <c r="AJ202" t="e" cm="1">
        <f t="array" aca="1" ref="AJ202" ca="1">IF(INDIRECT("'["&amp;Index!$A$1&amp;"]Werte+Ergebnisse 3b'!J2",TRUE)&gt;0,INDIRECT("'["&amp;Index!$A$1&amp;"]Werte+Ergebnisse 3b'!J2",TRUE),"")</f>
        <v>#REF!</v>
      </c>
      <c r="AK202" t="e" cm="1">
        <f t="array" aca="1" ref="AK202" ca="1">IF(INDIRECT("'["&amp;Index!$A$1&amp;"]Werte+Ergebnisse 3b'!K2",TRUE)&gt;0,INDIRECT("'["&amp;Index!$A$1&amp;"]Werte+Ergebnisse 3b'!K2",TRUE),"")</f>
        <v>#REF!</v>
      </c>
      <c r="AN202" t="e" cm="1">
        <f t="array" aca="1" ref="AN202" ca="1">IF(INDIRECT("'["&amp;Index!$A$1&amp;"]Werte+Ergebnisse 3b'!G2",TRUE)&gt;0,INDIRECT("'["&amp;Index!$A$1&amp;"]Werte+Ergebnisse 3b'!G2",TRUE),"")</f>
        <v>#REF!</v>
      </c>
      <c r="AQ202" t="e" cm="1">
        <f t="array" aca="1" ref="AQ202" ca="1">IF(INDIRECT("'["&amp;Index!$A$1&amp;"]Werte+Ergebnisse 3b'!L2",TRUE)&gt;0,INDIRECT("'["&amp;Index!$A$1&amp;"]Werte+Ergebnisse 3b'!L2",TRUE),"")</f>
        <v>#REF!</v>
      </c>
      <c r="BM202" t="str">
        <f t="shared" ca="1" si="9"/>
        <v/>
      </c>
    </row>
    <row r="203" spans="1:65" x14ac:dyDescent="0.25">
      <c r="A203" t="e" cm="1">
        <f t="array" aca="1" ref="A203" ca="1">INDIRECT("'["&amp;Index!$A$1&amp;"]Übersicht Messungen'!E6",TRUE)</f>
        <v>#REF!</v>
      </c>
      <c r="B203" t="e">
        <f ca="1">IF(Index!$D$3="v2",10020,"")</f>
        <v>#N/A</v>
      </c>
      <c r="C203" t="e">
        <f ca="1">VLOOKUP(Facts!$B203,Aux_Table!$W$1:$X$60,2,FALSE)</f>
        <v>#N/A</v>
      </c>
      <c r="D203" t="e">
        <f>NA()</f>
        <v>#N/A</v>
      </c>
      <c r="E203" t="e" cm="1">
        <f t="array" aca="1" ref="E203" ca="1">INDIRECT("'["&amp;Index!$A$1&amp;"]Übersicht Messungen'!C6",TRUE)</f>
        <v>#REF!</v>
      </c>
      <c r="F203" t="e" cm="1">
        <f t="array" aca="1" ref="F203" ca="1">INDIRECT("'["&amp;Index!$A$1&amp;"]Übersicht Messungen'!B6",TRUE)</f>
        <v>#REF!</v>
      </c>
      <c r="G203" t="e" cm="1">
        <f t="array" aca="1" ref="G203" ca="1">INDIRECT("'["&amp;Index!$A$1&amp;"]Übersicht Messungen'!B6",TRUE)</f>
        <v>#REF!</v>
      </c>
      <c r="H203" t="e">
        <f t="shared" ref="H203:H293" ca="1" si="10">X203=A203</f>
        <v>#REF!</v>
      </c>
      <c r="I203" s="15" t="e" cm="1">
        <f t="array" aca="1" ref="I203" ca="1">IFERROR(DATEVALUE(TEXT(INDIRECT("'["&amp;Index!$A$1&amp;"]Übersicht Messungen'!C181",TRUE),"yyyy-mm-dd")),INDIRECT("'["&amp;Index!$A$1&amp;"]Übersicht Messungen'!F6",TRUE)-730)</f>
        <v>#REF!</v>
      </c>
      <c r="J203" t="e" cm="1">
        <f t="array" aca="1" ref="J203" ca="1">INDIRECT("'["&amp;Index!$A$1&amp;"]Übersicht Messungen'!C177",TRUE)</f>
        <v>#REF!</v>
      </c>
      <c r="K203" t="str">
        <f>Index!$A$1</f>
        <v>Extem B-1541-6  CA.xlsx</v>
      </c>
      <c r="N203" t="e" cm="1">
        <f t="array" aca="1" ref="N203" ca="1">"ROTROL "&amp;INDIRECT("'["&amp;Index!$A$1&amp;"]Werte+Ergebnisse 3b'!A2",TRUE)</f>
        <v>#REF!</v>
      </c>
      <c r="O203" t="e" cm="1">
        <f t="array" aca="1" ref="O203" ca="1">INDIRECT("'["&amp;Index!$A$1&amp;"]Werte+Ergebnisse 3b'!M2",TRUE)</f>
        <v>#REF!</v>
      </c>
      <c r="R203">
        <v>2</v>
      </c>
      <c r="X203" t="e" cm="1">
        <f t="array" aca="1" ref="X203" ca="1">INDIRECT("'["&amp;Index!$A$1&amp;"]Werte+Ergebnisse 3b'!b3",TRUE)</f>
        <v>#REF!</v>
      </c>
      <c r="Z203" t="s">
        <v>86</v>
      </c>
      <c r="AG203" t="e" cm="1">
        <f t="array" aca="1" ref="AG203" ca="1">IF(INDIRECT("'["&amp;Index!$A$1&amp;"]Werte+Ergebnisse 3b'!F3",TRUE)&gt;0,INDIRECT("'["&amp;Index!$A$1&amp;"]Werte+Ergebnisse 3b'!F3",TRUE),"")</f>
        <v>#REF!</v>
      </c>
      <c r="AH203" t="e" cm="1">
        <f t="array" aca="1" ref="AH203" ca="1">IF(INDIRECT("'["&amp;Index!$A$1&amp;"]Werte+Ergebnisse 3b'!H3",TRUE)&gt;0,INDIRECT("'["&amp;Index!$A$1&amp;"]Werte+Ergebnisse 3b'!H3",TRUE),"")</f>
        <v>#REF!</v>
      </c>
      <c r="AI203" t="e" cm="1">
        <f t="array" aca="1" ref="AI203" ca="1">IF(INDIRECT("'["&amp;Index!$A$1&amp;"]Werte+Ergebnisse 3b'!I3",TRUE)&gt;0,INDIRECT("'["&amp;Index!$A$1&amp;"]Werte+Ergebnisse 3b'!I3",TRUE),"")</f>
        <v>#REF!</v>
      </c>
      <c r="AJ203" t="e" cm="1">
        <f t="array" aca="1" ref="AJ203" ca="1">IF(INDIRECT("'["&amp;Index!$A$1&amp;"]Werte+Ergebnisse 3b'!J3",TRUE)&gt;0,INDIRECT("'["&amp;Index!$A$1&amp;"]Werte+Ergebnisse 3b'!J3",TRUE),"")</f>
        <v>#REF!</v>
      </c>
      <c r="AK203" t="e" cm="1">
        <f t="array" aca="1" ref="AK203" ca="1">IF(INDIRECT("'["&amp;Index!$A$1&amp;"]Werte+Ergebnisse 3b'!K3",TRUE)&gt;0,INDIRECT("'["&amp;Index!$A$1&amp;"]Werte+Ergebnisse 3b'!K3",TRUE),"")</f>
        <v>#REF!</v>
      </c>
      <c r="AN203" t="e" cm="1">
        <f t="array" aca="1" ref="AN203" ca="1">IF(INDIRECT("'["&amp;Index!$A$1&amp;"]Werte+Ergebnisse 3b'!G3",TRUE)&gt;0,INDIRECT("'["&amp;Index!$A$1&amp;"]Werte+Ergebnisse 3b'!G3",TRUE),"")</f>
        <v>#REF!</v>
      </c>
      <c r="AQ203" t="e" cm="1">
        <f t="array" aca="1" ref="AQ203" ca="1">IF(INDIRECT("'["&amp;Index!$A$1&amp;"]Werte+Ergebnisse 3b'!L3",TRUE)&gt;0,INDIRECT("'["&amp;Index!$A$1&amp;"]Werte+Ergebnisse 3b'!L3",TRUE),"")</f>
        <v>#REF!</v>
      </c>
      <c r="BM203" t="str">
        <f t="shared" ca="1" si="9"/>
        <v/>
      </c>
    </row>
    <row r="204" spans="1:65" x14ac:dyDescent="0.25">
      <c r="A204" t="e" cm="1">
        <f t="array" aca="1" ref="A204" ca="1">INDIRECT("'["&amp;Index!$A$1&amp;"]Übersicht Messungen'!E6",TRUE)</f>
        <v>#REF!</v>
      </c>
      <c r="B204" t="e">
        <f ca="1">IF(Index!$D$3="v2",10020,"")</f>
        <v>#N/A</v>
      </c>
      <c r="C204" t="e">
        <f ca="1">VLOOKUP(Facts!$B204,Aux_Table!$W$1:$X$60,2,FALSE)</f>
        <v>#N/A</v>
      </c>
      <c r="D204" t="e">
        <f>NA()</f>
        <v>#N/A</v>
      </c>
      <c r="E204" t="e" cm="1">
        <f t="array" aca="1" ref="E204" ca="1">INDIRECT("'["&amp;Index!$A$1&amp;"]Übersicht Messungen'!C6",TRUE)</f>
        <v>#REF!</v>
      </c>
      <c r="F204" t="e" cm="1">
        <f t="array" aca="1" ref="F204" ca="1">INDIRECT("'["&amp;Index!$A$1&amp;"]Übersicht Messungen'!B6",TRUE)</f>
        <v>#REF!</v>
      </c>
      <c r="G204" t="e" cm="1">
        <f t="array" aca="1" ref="G204" ca="1">INDIRECT("'["&amp;Index!$A$1&amp;"]Übersicht Messungen'!B6",TRUE)</f>
        <v>#REF!</v>
      </c>
      <c r="H204" t="e">
        <f t="shared" ca="1" si="10"/>
        <v>#REF!</v>
      </c>
      <c r="I204" s="15" t="e" cm="1">
        <f t="array" aca="1" ref="I204" ca="1">IFERROR(DATEVALUE(TEXT(INDIRECT("'["&amp;Index!$A$1&amp;"]Übersicht Messungen'!C181",TRUE),"yyyy-mm-dd")),INDIRECT("'["&amp;Index!$A$1&amp;"]Übersicht Messungen'!F6",TRUE)-730)</f>
        <v>#REF!</v>
      </c>
      <c r="J204" t="e" cm="1">
        <f t="array" aca="1" ref="J204" ca="1">INDIRECT("'["&amp;Index!$A$1&amp;"]Übersicht Messungen'!C177",TRUE)</f>
        <v>#REF!</v>
      </c>
      <c r="K204" t="str">
        <f>Index!$A$1</f>
        <v>Extem B-1541-6  CA.xlsx</v>
      </c>
      <c r="N204" t="e" cm="1">
        <f t="array" aca="1" ref="N204" ca="1">"ROTROL "&amp;INDIRECT("'["&amp;Index!$A$1&amp;"]Werte+Ergebnisse 3b'!A2",TRUE)</f>
        <v>#REF!</v>
      </c>
      <c r="O204" t="e" cm="1">
        <f t="array" aca="1" ref="O204" ca="1">INDIRECT("'["&amp;Index!$A$1&amp;"]Werte+Ergebnisse 3b'!M2",TRUE)</f>
        <v>#REF!</v>
      </c>
      <c r="R204">
        <v>3</v>
      </c>
      <c r="X204" t="e" cm="1">
        <f t="array" aca="1" ref="X204" ca="1">INDIRECT("'["&amp;Index!$A$1&amp;"]Werte+Ergebnisse 3b'!b20",TRUE)</f>
        <v>#REF!</v>
      </c>
      <c r="Z204" t="s">
        <v>86</v>
      </c>
      <c r="AG204" t="e" cm="1">
        <f t="array" aca="1" ref="AG204" ca="1">IF(INDIRECT("'["&amp;Index!$A$1&amp;"]Werte+Ergebnisse 3b'!F20",TRUE)&gt;0,INDIRECT("'["&amp;Index!$A$1&amp;"]Werte+Ergebnisse 3b'!F20",TRUE),"")</f>
        <v>#REF!</v>
      </c>
      <c r="AH204" t="e" cm="1">
        <f t="array" aca="1" ref="AH204" ca="1">IF(INDIRECT("'["&amp;Index!$A$1&amp;"]Werte+Ergebnisse 3b'!H20",TRUE)&gt;0,INDIRECT("'["&amp;Index!$A$1&amp;"]Werte+Ergebnisse 3b'!H20",TRUE),"")</f>
        <v>#REF!</v>
      </c>
      <c r="AI204" t="e" cm="1">
        <f t="array" aca="1" ref="AI204" ca="1">IF(INDIRECT("'["&amp;Index!$A$1&amp;"]Werte+Ergebnisse 3b'!I20",TRUE)&gt;0,INDIRECT("'["&amp;Index!$A$1&amp;"]Werte+Ergebnisse 3b'!I20",TRUE),"")</f>
        <v>#REF!</v>
      </c>
      <c r="AJ204" t="e" cm="1">
        <f t="array" aca="1" ref="AJ204" ca="1">IF(INDIRECT("'["&amp;Index!$A$1&amp;"]Werte+Ergebnisse 3b'!J20",TRUE)&gt;0,INDIRECT("'["&amp;Index!$A$1&amp;"]Werte+Ergebnisse 3b'!J20",TRUE),"")</f>
        <v>#REF!</v>
      </c>
      <c r="AK204" t="e" cm="1">
        <f t="array" aca="1" ref="AK204" ca="1">IF(INDIRECT("'["&amp;Index!$A$1&amp;"]Werte+Ergebnisse 3b'!K20",TRUE)&gt;0,INDIRECT("'["&amp;Index!$A$1&amp;"]Werte+Ergebnisse 3b'!K20",TRUE),"")</f>
        <v>#REF!</v>
      </c>
      <c r="AN204" t="e" cm="1">
        <f t="array" aca="1" ref="AN204" ca="1">IF(INDIRECT("'["&amp;Index!$A$1&amp;"]Werte+Ergebnisse 3b'!G20",TRUE)&gt;0,INDIRECT("'["&amp;Index!$A$1&amp;"]Werte+Ergebnisse 3b'!G20",TRUE),"")</f>
        <v>#REF!</v>
      </c>
      <c r="AQ204" t="e" cm="1">
        <f t="array" aca="1" ref="AQ204" ca="1">IF(INDIRECT("'["&amp;Index!$A$1&amp;"]Werte+Ergebnisse 3b'!L20",TRUE)&gt;0,INDIRECT("'["&amp;Index!$A$1&amp;"]Werte+Ergebnisse 3b'!L20",TRUE),"")</f>
        <v>#REF!</v>
      </c>
      <c r="BM204" t="str">
        <f t="shared" ca="1" si="9"/>
        <v/>
      </c>
    </row>
    <row r="205" spans="1:65" x14ac:dyDescent="0.25">
      <c r="A205" t="e" cm="1">
        <f t="array" aca="1" ref="A205" ca="1">INDIRECT("'["&amp;Index!$A$1&amp;"]Übersicht Messungen'!E6",TRUE)</f>
        <v>#REF!</v>
      </c>
      <c r="B205" t="e">
        <f ca="1">IF(Index!$D$3="v2",10020,"")</f>
        <v>#N/A</v>
      </c>
      <c r="C205" t="e">
        <f ca="1">VLOOKUP(Facts!$B205,Aux_Table!$W$1:$X$60,2,FALSE)</f>
        <v>#N/A</v>
      </c>
      <c r="D205" t="e">
        <f>NA()</f>
        <v>#N/A</v>
      </c>
      <c r="E205" t="e" cm="1">
        <f t="array" aca="1" ref="E205" ca="1">INDIRECT("'["&amp;Index!$A$1&amp;"]Übersicht Messungen'!C6",TRUE)</f>
        <v>#REF!</v>
      </c>
      <c r="F205" t="e" cm="1">
        <f t="array" aca="1" ref="F205" ca="1">INDIRECT("'["&amp;Index!$A$1&amp;"]Übersicht Messungen'!B6",TRUE)</f>
        <v>#REF!</v>
      </c>
      <c r="G205" t="e" cm="1">
        <f t="array" aca="1" ref="G205" ca="1">INDIRECT("'["&amp;Index!$A$1&amp;"]Übersicht Messungen'!B6",TRUE)</f>
        <v>#REF!</v>
      </c>
      <c r="H205" t="e">
        <f t="shared" ca="1" si="10"/>
        <v>#REF!</v>
      </c>
      <c r="I205" s="15" t="e" cm="1">
        <f t="array" aca="1" ref="I205" ca="1">IFERROR(DATEVALUE(TEXT(INDIRECT("'["&amp;Index!$A$1&amp;"]Übersicht Messungen'!C181",TRUE),"yyyy-mm-dd")),INDIRECT("'["&amp;Index!$A$1&amp;"]Übersicht Messungen'!F6",TRUE)-730)</f>
        <v>#REF!</v>
      </c>
      <c r="J205" t="e" cm="1">
        <f t="array" aca="1" ref="J205" ca="1">INDIRECT("'["&amp;Index!$A$1&amp;"]Übersicht Messungen'!C177",TRUE)</f>
        <v>#REF!</v>
      </c>
      <c r="K205" t="str">
        <f>Index!$A$1</f>
        <v>Extem B-1541-6  CA.xlsx</v>
      </c>
      <c r="N205" t="e" cm="1">
        <f t="array" aca="1" ref="N205" ca="1">"ROTROL "&amp;INDIRECT("'["&amp;Index!$A$1&amp;"]Werte+Ergebnisse 3b'!A2",TRUE)</f>
        <v>#REF!</v>
      </c>
      <c r="O205" t="e" cm="1">
        <f t="array" aca="1" ref="O205" ca="1">INDIRECT("'["&amp;Index!$A$1&amp;"]Werte+Ergebnisse 3b'!M2",TRUE)</f>
        <v>#REF!</v>
      </c>
      <c r="R205">
        <v>4</v>
      </c>
      <c r="X205" t="e" cm="1">
        <f t="array" aca="1" ref="X205" ca="1">INDIRECT("'["&amp;Index!$A$1&amp;"]Werte+Ergebnisse 3b'!b21",TRUE)</f>
        <v>#REF!</v>
      </c>
      <c r="Z205" t="s">
        <v>86</v>
      </c>
      <c r="AG205" t="e" cm="1">
        <f t="array" aca="1" ref="AG205" ca="1">IF(INDIRECT("'["&amp;Index!$A$1&amp;"]Werte+Ergebnisse 3b'!F21",TRUE)&gt;0,INDIRECT("'["&amp;Index!$A$1&amp;"]Werte+Ergebnisse 3b'!F21",TRUE),"")</f>
        <v>#REF!</v>
      </c>
      <c r="AH205" t="e" cm="1">
        <f t="array" aca="1" ref="AH205" ca="1">IF(INDIRECT("'["&amp;Index!$A$1&amp;"]Werte+Ergebnisse 3b'!H21",TRUE)&gt;0,INDIRECT("'["&amp;Index!$A$1&amp;"]Werte+Ergebnisse 3b'!H21",TRUE),"")</f>
        <v>#REF!</v>
      </c>
      <c r="AI205" t="e" cm="1">
        <f t="array" aca="1" ref="AI205" ca="1">IF(INDIRECT("'["&amp;Index!$A$1&amp;"]Werte+Ergebnisse 3b'!I21",TRUE)&gt;0,INDIRECT("'["&amp;Index!$A$1&amp;"]Werte+Ergebnisse 3b'!I21",TRUE),"")</f>
        <v>#REF!</v>
      </c>
      <c r="AJ205" t="e" cm="1">
        <f t="array" aca="1" ref="AJ205" ca="1">IF(INDIRECT("'["&amp;Index!$A$1&amp;"]Werte+Ergebnisse 3b'!J21",TRUE)&gt;0,INDIRECT("'["&amp;Index!$A$1&amp;"]Werte+Ergebnisse 3b'!J21",TRUE),"")</f>
        <v>#REF!</v>
      </c>
      <c r="AK205" t="e" cm="1">
        <f t="array" aca="1" ref="AK205" ca="1">IF(INDIRECT("'["&amp;Index!$A$1&amp;"]Werte+Ergebnisse 3b'!K21",TRUE)&gt;0,INDIRECT("'["&amp;Index!$A$1&amp;"]Werte+Ergebnisse 3b'!K21",TRUE),"")</f>
        <v>#REF!</v>
      </c>
      <c r="AN205" t="e" cm="1">
        <f t="array" aca="1" ref="AN205" ca="1">IF(INDIRECT("'["&amp;Index!$A$1&amp;"]Werte+Ergebnisse 3b'!G21",TRUE)&gt;0,INDIRECT("'["&amp;Index!$A$1&amp;"]Werte+Ergebnisse 3b'!G21",TRUE),"")</f>
        <v>#REF!</v>
      </c>
      <c r="AQ205" t="e" cm="1">
        <f t="array" aca="1" ref="AQ205" ca="1">IF(INDIRECT("'["&amp;Index!$A$1&amp;"]Werte+Ergebnisse 3b'!L21",TRUE)&gt;0,INDIRECT("'["&amp;Index!$A$1&amp;"]Werte+Ergebnisse 3b'!L21",TRUE),"")</f>
        <v>#REF!</v>
      </c>
      <c r="BM205" t="str">
        <f t="shared" ca="1" si="9"/>
        <v/>
      </c>
    </row>
    <row r="206" spans="1:65" x14ac:dyDescent="0.25">
      <c r="A206" t="e" cm="1">
        <f t="array" aca="1" ref="A206" ca="1">INDIRECT("'["&amp;Index!$A$1&amp;"]Übersicht Messungen'!E6",TRUE)</f>
        <v>#REF!</v>
      </c>
      <c r="B206" t="e">
        <f ca="1">IF(Index!$D$3="v2",10020,"")</f>
        <v>#N/A</v>
      </c>
      <c r="C206" t="e">
        <f ca="1">VLOOKUP(Facts!$B206,Aux_Table!$W$1:$X$60,2,FALSE)</f>
        <v>#N/A</v>
      </c>
      <c r="D206" t="e">
        <f>NA()</f>
        <v>#N/A</v>
      </c>
      <c r="E206" t="e" cm="1">
        <f t="array" aca="1" ref="E206" ca="1">INDIRECT("'["&amp;Index!$A$1&amp;"]Übersicht Messungen'!C6",TRUE)</f>
        <v>#REF!</v>
      </c>
      <c r="F206" t="e" cm="1">
        <f t="array" aca="1" ref="F206" ca="1">INDIRECT("'["&amp;Index!$A$1&amp;"]Übersicht Messungen'!B6",TRUE)</f>
        <v>#REF!</v>
      </c>
      <c r="G206" t="e" cm="1">
        <f t="array" aca="1" ref="G206" ca="1">INDIRECT("'["&amp;Index!$A$1&amp;"]Übersicht Messungen'!B6",TRUE)</f>
        <v>#REF!</v>
      </c>
      <c r="H206" t="e">
        <f t="shared" ca="1" si="10"/>
        <v>#REF!</v>
      </c>
      <c r="I206" s="15" t="e" cm="1">
        <f t="array" aca="1" ref="I206" ca="1">IFERROR(DATEVALUE(TEXT(INDIRECT("'["&amp;Index!$A$1&amp;"]Übersicht Messungen'!C181",TRUE),"yyyy-mm-dd")),INDIRECT("'["&amp;Index!$A$1&amp;"]Übersicht Messungen'!F6",TRUE)-730)</f>
        <v>#REF!</v>
      </c>
      <c r="J206" t="e" cm="1">
        <f t="array" aca="1" ref="J206" ca="1">INDIRECT("'["&amp;Index!$A$1&amp;"]Übersicht Messungen'!C177",TRUE)</f>
        <v>#REF!</v>
      </c>
      <c r="K206" t="str">
        <f>Index!$A$1</f>
        <v>Extem B-1541-6  CA.xlsx</v>
      </c>
      <c r="N206" t="e" cm="1">
        <f t="array" aca="1" ref="N206" ca="1">"ROTROL "&amp;INDIRECT("'["&amp;Index!$A$1&amp;"]Werte+Ergebnisse 3b'!A4",TRUE)</f>
        <v>#REF!</v>
      </c>
      <c r="O206" t="e" cm="1">
        <f t="array" aca="1" ref="O206" ca="1">INDIRECT("'["&amp;Index!$A$1&amp;"]Werte+Ergebnisse 3b'!M2",TRUE)</f>
        <v>#REF!</v>
      </c>
      <c r="R206">
        <v>5</v>
      </c>
      <c r="X206" t="e" cm="1">
        <f t="array" aca="1" ref="X206" ca="1">INDIRECT("'["&amp;Index!$A$1&amp;"]Werte+Ergebnisse 3b'!b4",TRUE)</f>
        <v>#REF!</v>
      </c>
      <c r="Z206" t="s">
        <v>86</v>
      </c>
      <c r="AG206" t="e" cm="1">
        <f t="array" aca="1" ref="AG206" ca="1">IF(INDIRECT("'["&amp;Index!$A$1&amp;"]Werte+Ergebnisse 3b'!F4",TRUE)&gt;0,INDIRECT("'["&amp;Index!$A$1&amp;"]Werte+Ergebnisse 3b'!F4",TRUE),"")</f>
        <v>#REF!</v>
      </c>
      <c r="AH206" t="e" cm="1">
        <f t="array" aca="1" ref="AH206" ca="1">IF(INDIRECT("'["&amp;Index!$A$1&amp;"]Werte+Ergebnisse 3b'!H4",TRUE)&gt;0,INDIRECT("'["&amp;Index!$A$1&amp;"]Werte+Ergebnisse 3b'!H4",TRUE),"")</f>
        <v>#REF!</v>
      </c>
      <c r="AI206" t="e" cm="1">
        <f t="array" aca="1" ref="AI206" ca="1">IF(INDIRECT("'["&amp;Index!$A$1&amp;"]Werte+Ergebnisse 3b'!I4",TRUE)&gt;0,INDIRECT("'["&amp;Index!$A$1&amp;"]Werte+Ergebnisse 3b'!I4",TRUE),"")</f>
        <v>#REF!</v>
      </c>
      <c r="AJ206" t="e" cm="1">
        <f t="array" aca="1" ref="AJ206" ca="1">IF(INDIRECT("'["&amp;Index!$A$1&amp;"]Werte+Ergebnisse 3b'!J4",TRUE)&gt;0,INDIRECT("'["&amp;Index!$A$1&amp;"]Werte+Ergebnisse 3b'!J4",TRUE),"")</f>
        <v>#REF!</v>
      </c>
      <c r="AK206" t="e" cm="1">
        <f t="array" aca="1" ref="AK206" ca="1">IF(INDIRECT("'["&amp;Index!$A$1&amp;"]Werte+Ergebnisse 3b'!K4",TRUE)&gt;0,INDIRECT("'["&amp;Index!$A$1&amp;"]Werte+Ergebnisse 3b'!K4",TRUE),"")</f>
        <v>#REF!</v>
      </c>
      <c r="AN206" t="e" cm="1">
        <f t="array" aca="1" ref="AN206" ca="1">IF(INDIRECT("'["&amp;Index!$A$1&amp;"]Werte+Ergebnisse 3b'!G4",TRUE)&gt;0,INDIRECT("'["&amp;Index!$A$1&amp;"]Werte+Ergebnisse 3b'!G4",TRUE),"")</f>
        <v>#REF!</v>
      </c>
      <c r="AQ206" t="e" cm="1">
        <f t="array" aca="1" ref="AQ206" ca="1">IF(INDIRECT("'["&amp;Index!$A$1&amp;"]Werte+Ergebnisse 3b'!L4",TRUE)&gt;0,INDIRECT("'["&amp;Index!$A$1&amp;"]Werte+Ergebnisse 3b'!L4",TRUE),"")</f>
        <v>#REF!</v>
      </c>
      <c r="BM206" t="str">
        <f t="shared" ca="1" si="9"/>
        <v/>
      </c>
    </row>
    <row r="207" spans="1:65" x14ac:dyDescent="0.25">
      <c r="A207" t="e" cm="1">
        <f t="array" aca="1" ref="A207" ca="1">INDIRECT("'["&amp;Index!$A$1&amp;"]Übersicht Messungen'!E6",TRUE)</f>
        <v>#REF!</v>
      </c>
      <c r="B207" t="e">
        <f ca="1">IF(Index!$D$3="v2",10020,"")</f>
        <v>#N/A</v>
      </c>
      <c r="C207" t="e">
        <f ca="1">VLOOKUP(Facts!$B207,Aux_Table!$W$1:$X$60,2,FALSE)</f>
        <v>#N/A</v>
      </c>
      <c r="D207" t="e">
        <f>NA()</f>
        <v>#N/A</v>
      </c>
      <c r="E207" t="e" cm="1">
        <f t="array" aca="1" ref="E207" ca="1">INDIRECT("'["&amp;Index!$A$1&amp;"]Übersicht Messungen'!C6",TRUE)</f>
        <v>#REF!</v>
      </c>
      <c r="F207" t="e" cm="1">
        <f t="array" aca="1" ref="F207" ca="1">INDIRECT("'["&amp;Index!$A$1&amp;"]Übersicht Messungen'!B6",TRUE)</f>
        <v>#REF!</v>
      </c>
      <c r="G207" t="e" cm="1">
        <f t="array" aca="1" ref="G207" ca="1">INDIRECT("'["&amp;Index!$A$1&amp;"]Übersicht Messungen'!B6",TRUE)</f>
        <v>#REF!</v>
      </c>
      <c r="H207" t="e">
        <f t="shared" ca="1" si="10"/>
        <v>#REF!</v>
      </c>
      <c r="I207" s="15" t="e" cm="1">
        <f t="array" aca="1" ref="I207" ca="1">IFERROR(DATEVALUE(TEXT(INDIRECT("'["&amp;Index!$A$1&amp;"]Übersicht Messungen'!C181",TRUE),"yyyy-mm-dd")),INDIRECT("'["&amp;Index!$A$1&amp;"]Übersicht Messungen'!F6",TRUE)-730)</f>
        <v>#REF!</v>
      </c>
      <c r="J207" t="e" cm="1">
        <f t="array" aca="1" ref="J207" ca="1">INDIRECT("'["&amp;Index!$A$1&amp;"]Übersicht Messungen'!C177",TRUE)</f>
        <v>#REF!</v>
      </c>
      <c r="K207" t="str">
        <f>Index!$A$1</f>
        <v>Extem B-1541-6  CA.xlsx</v>
      </c>
      <c r="N207" t="e" cm="1">
        <f t="array" aca="1" ref="N207" ca="1">"ROTROL "&amp;INDIRECT("'["&amp;Index!$A$1&amp;"]Werte+Ergebnisse 3b'!A4",TRUE)</f>
        <v>#REF!</v>
      </c>
      <c r="O207" t="e" cm="1">
        <f t="array" aca="1" ref="O207" ca="1">INDIRECT("'["&amp;Index!$A$1&amp;"]Werte+Ergebnisse 3b'!M2",TRUE)</f>
        <v>#REF!</v>
      </c>
      <c r="R207">
        <v>6</v>
      </c>
      <c r="X207" t="e" cm="1">
        <f t="array" aca="1" ref="X207" ca="1">INDIRECT("'["&amp;Index!$A$1&amp;"]Werte+Ergebnisse 3b'!b5",TRUE)</f>
        <v>#REF!</v>
      </c>
      <c r="Z207" t="s">
        <v>86</v>
      </c>
      <c r="AG207" t="e" cm="1">
        <f t="array" aca="1" ref="AG207" ca="1">IF(INDIRECT("'["&amp;Index!$A$1&amp;"]Werte+Ergebnisse 3b'!F5",TRUE)&gt;0,INDIRECT("'["&amp;Index!$A$1&amp;"]Werte+Ergebnisse 3b'!F5",TRUE),"")</f>
        <v>#REF!</v>
      </c>
      <c r="AH207" t="e" cm="1">
        <f t="array" aca="1" ref="AH207" ca="1">IF(INDIRECT("'["&amp;Index!$A$1&amp;"]Werte+Ergebnisse 3b'!H5",TRUE)&gt;0,INDIRECT("'["&amp;Index!$A$1&amp;"]Werte+Ergebnisse 3b'!H5",TRUE),"")</f>
        <v>#REF!</v>
      </c>
      <c r="AI207" t="e" cm="1">
        <f t="array" aca="1" ref="AI207" ca="1">IF(INDIRECT("'["&amp;Index!$A$1&amp;"]Werte+Ergebnisse 3b'!I5",TRUE)&gt;0,INDIRECT("'["&amp;Index!$A$1&amp;"]Werte+Ergebnisse 3b'!I5",TRUE),"")</f>
        <v>#REF!</v>
      </c>
      <c r="AJ207" t="e" cm="1">
        <f t="array" aca="1" ref="AJ207" ca="1">IF(INDIRECT("'["&amp;Index!$A$1&amp;"]Werte+Ergebnisse 3b'!J5",TRUE)&gt;0,INDIRECT("'["&amp;Index!$A$1&amp;"]Werte+Ergebnisse 3b'!J5",TRUE),"")</f>
        <v>#REF!</v>
      </c>
      <c r="AK207" t="e" cm="1">
        <f t="array" aca="1" ref="AK207" ca="1">IF(INDIRECT("'["&amp;Index!$A$1&amp;"]Werte+Ergebnisse 3b'!K5",TRUE)&gt;0,INDIRECT("'["&amp;Index!$A$1&amp;"]Werte+Ergebnisse 3b'!K5",TRUE),"")</f>
        <v>#REF!</v>
      </c>
      <c r="AN207" t="e" cm="1">
        <f t="array" aca="1" ref="AN207" ca="1">IF(INDIRECT("'["&amp;Index!$A$1&amp;"]Werte+Ergebnisse 3b'!G5",TRUE)&gt;0,INDIRECT("'["&amp;Index!$A$1&amp;"]Werte+Ergebnisse 3b'!G5",TRUE),"")</f>
        <v>#REF!</v>
      </c>
      <c r="AQ207" t="e" cm="1">
        <f t="array" aca="1" ref="AQ207" ca="1">IF(INDIRECT("'["&amp;Index!$A$1&amp;"]Werte+Ergebnisse 3b'!L5",TRUE)&gt;0,INDIRECT("'["&amp;Index!$A$1&amp;"]Werte+Ergebnisse 3b'!L5",TRUE),"")</f>
        <v>#REF!</v>
      </c>
      <c r="BM207" t="str">
        <f t="shared" ca="1" si="9"/>
        <v/>
      </c>
    </row>
    <row r="208" spans="1:65" x14ac:dyDescent="0.25">
      <c r="A208" t="e" cm="1">
        <f t="array" aca="1" ref="A208" ca="1">INDIRECT("'["&amp;Index!$A$1&amp;"]Übersicht Messungen'!E6",TRUE)</f>
        <v>#REF!</v>
      </c>
      <c r="B208" t="e">
        <f ca="1">IF(Index!$D$3="v2",10020,"")</f>
        <v>#N/A</v>
      </c>
      <c r="C208" t="e">
        <f ca="1">VLOOKUP(Facts!$B208,Aux_Table!$W$1:$X$60,2,FALSE)</f>
        <v>#N/A</v>
      </c>
      <c r="D208" t="e">
        <f>NA()</f>
        <v>#N/A</v>
      </c>
      <c r="E208" t="e" cm="1">
        <f t="array" aca="1" ref="E208" ca="1">INDIRECT("'["&amp;Index!$A$1&amp;"]Übersicht Messungen'!C6",TRUE)</f>
        <v>#REF!</v>
      </c>
      <c r="F208" t="e" cm="1">
        <f t="array" aca="1" ref="F208" ca="1">INDIRECT("'["&amp;Index!$A$1&amp;"]Übersicht Messungen'!B6",TRUE)</f>
        <v>#REF!</v>
      </c>
      <c r="G208" t="e" cm="1">
        <f t="array" aca="1" ref="G208" ca="1">INDIRECT("'["&amp;Index!$A$1&amp;"]Übersicht Messungen'!B6",TRUE)</f>
        <v>#REF!</v>
      </c>
      <c r="H208" t="e">
        <f t="shared" ca="1" si="10"/>
        <v>#REF!</v>
      </c>
      <c r="I208" s="15" t="e" cm="1">
        <f t="array" aca="1" ref="I208" ca="1">IFERROR(DATEVALUE(TEXT(INDIRECT("'["&amp;Index!$A$1&amp;"]Übersicht Messungen'!C181",TRUE),"yyyy-mm-dd")),INDIRECT("'["&amp;Index!$A$1&amp;"]Übersicht Messungen'!F6",TRUE)-730)</f>
        <v>#REF!</v>
      </c>
      <c r="J208" t="e" cm="1">
        <f t="array" aca="1" ref="J208" ca="1">INDIRECT("'["&amp;Index!$A$1&amp;"]Übersicht Messungen'!C177",TRUE)</f>
        <v>#REF!</v>
      </c>
      <c r="K208" t="str">
        <f>Index!$A$1</f>
        <v>Extem B-1541-6  CA.xlsx</v>
      </c>
      <c r="N208" t="e" cm="1">
        <f t="array" aca="1" ref="N208" ca="1">"ROTROL "&amp;INDIRECT("'["&amp;Index!$A$1&amp;"]Werte+Ergebnisse 3b'!A4",TRUE)</f>
        <v>#REF!</v>
      </c>
      <c r="O208" t="e" cm="1">
        <f t="array" aca="1" ref="O208" ca="1">INDIRECT("'["&amp;Index!$A$1&amp;"]Werte+Ergebnisse 3b'!M2",TRUE)</f>
        <v>#REF!</v>
      </c>
      <c r="R208">
        <v>7</v>
      </c>
      <c r="X208" t="e" cm="1">
        <f t="array" aca="1" ref="X208" ca="1">INDIRECT("'["&amp;Index!$A$1&amp;"]Werte+Ergebnisse 3b'!b18",TRUE)</f>
        <v>#REF!</v>
      </c>
      <c r="Z208" t="s">
        <v>86</v>
      </c>
      <c r="AG208" t="e" cm="1">
        <f t="array" aca="1" ref="AG208" ca="1">IF(INDIRECT("'["&amp;Index!$A$1&amp;"]Werte+Ergebnisse 3b'!F18",TRUE)&gt;0,INDIRECT("'["&amp;Index!$A$1&amp;"]Werte+Ergebnisse 3b'!F18",TRUE),"")</f>
        <v>#REF!</v>
      </c>
      <c r="AH208" t="e" cm="1">
        <f t="array" aca="1" ref="AH208" ca="1">IF(INDIRECT("'["&amp;Index!$A$1&amp;"]Werte+Ergebnisse 3b'!H18",TRUE)&gt;0,INDIRECT("'["&amp;Index!$A$1&amp;"]Werte+Ergebnisse 3b'!H18",TRUE),"")</f>
        <v>#REF!</v>
      </c>
      <c r="AI208" t="e" cm="1">
        <f t="array" aca="1" ref="AI208" ca="1">IF(INDIRECT("'["&amp;Index!$A$1&amp;"]Werte+Ergebnisse 3b'!I18",TRUE)&gt;0,INDIRECT("'["&amp;Index!$A$1&amp;"]Werte+Ergebnisse 3b'!I18",TRUE),"")</f>
        <v>#REF!</v>
      </c>
      <c r="AJ208" t="e" cm="1">
        <f t="array" aca="1" ref="AJ208" ca="1">IF(INDIRECT("'["&amp;Index!$A$1&amp;"]Werte+Ergebnisse 3b'!J18",TRUE)&gt;0,INDIRECT("'["&amp;Index!$A$1&amp;"]Werte+Ergebnisse 3b'!J18",TRUE),"")</f>
        <v>#REF!</v>
      </c>
      <c r="AK208" t="e" cm="1">
        <f t="array" aca="1" ref="AK208" ca="1">IF(INDIRECT("'["&amp;Index!$A$1&amp;"]Werte+Ergebnisse 3b'!K18",TRUE)&gt;0,INDIRECT("'["&amp;Index!$A$1&amp;"]Werte+Ergebnisse 3b'!K18",TRUE),"")</f>
        <v>#REF!</v>
      </c>
      <c r="AN208" t="e" cm="1">
        <f t="array" aca="1" ref="AN208" ca="1">IF(INDIRECT("'["&amp;Index!$A$1&amp;"]Werte+Ergebnisse 3b'!G18",TRUE)&gt;0,INDIRECT("'["&amp;Index!$A$1&amp;"]Werte+Ergebnisse 3b'!G18",TRUE),"")</f>
        <v>#REF!</v>
      </c>
      <c r="AQ208" t="e" cm="1">
        <f t="array" aca="1" ref="AQ208" ca="1">IF(INDIRECT("'["&amp;Index!$A$1&amp;"]Werte+Ergebnisse 3b'!L18",TRUE)&gt;0,INDIRECT("'["&amp;Index!$A$1&amp;"]Werte+Ergebnisse 3b'!L18",TRUE),"")</f>
        <v>#REF!</v>
      </c>
      <c r="BM208" t="str">
        <f t="shared" ca="1" si="9"/>
        <v/>
      </c>
    </row>
    <row r="209" spans="1:65" x14ac:dyDescent="0.25">
      <c r="A209" t="e" cm="1">
        <f t="array" aca="1" ref="A209" ca="1">INDIRECT("'["&amp;Index!$A$1&amp;"]Übersicht Messungen'!E6",TRUE)</f>
        <v>#REF!</v>
      </c>
      <c r="B209" t="e">
        <f ca="1">IF(Index!$D$3="v2",10020,"")</f>
        <v>#N/A</v>
      </c>
      <c r="C209" t="e">
        <f ca="1">VLOOKUP(Facts!$B209,Aux_Table!$W$1:$X$60,2,FALSE)</f>
        <v>#N/A</v>
      </c>
      <c r="D209" t="e">
        <f>NA()</f>
        <v>#N/A</v>
      </c>
      <c r="E209" t="e" cm="1">
        <f t="array" aca="1" ref="E209" ca="1">INDIRECT("'["&amp;Index!$A$1&amp;"]Übersicht Messungen'!C6",TRUE)</f>
        <v>#REF!</v>
      </c>
      <c r="F209" t="e" cm="1">
        <f t="array" aca="1" ref="F209" ca="1">INDIRECT("'["&amp;Index!$A$1&amp;"]Übersicht Messungen'!B6",TRUE)</f>
        <v>#REF!</v>
      </c>
      <c r="G209" t="e" cm="1">
        <f t="array" aca="1" ref="G209" ca="1">INDIRECT("'["&amp;Index!$A$1&amp;"]Übersicht Messungen'!B6",TRUE)</f>
        <v>#REF!</v>
      </c>
      <c r="H209" t="e">
        <f t="shared" ca="1" si="10"/>
        <v>#REF!</v>
      </c>
      <c r="I209" s="15" t="e" cm="1">
        <f t="array" aca="1" ref="I209" ca="1">IFERROR(DATEVALUE(TEXT(INDIRECT("'["&amp;Index!$A$1&amp;"]Übersicht Messungen'!C181",TRUE),"yyyy-mm-dd")),INDIRECT("'["&amp;Index!$A$1&amp;"]Übersicht Messungen'!F6",TRUE)-730)</f>
        <v>#REF!</v>
      </c>
      <c r="J209" t="e" cm="1">
        <f t="array" aca="1" ref="J209" ca="1">INDIRECT("'["&amp;Index!$A$1&amp;"]Übersicht Messungen'!C177",TRUE)</f>
        <v>#REF!</v>
      </c>
      <c r="K209" t="str">
        <f>Index!$A$1</f>
        <v>Extem B-1541-6  CA.xlsx</v>
      </c>
      <c r="N209" t="e" cm="1">
        <f t="array" aca="1" ref="N209" ca="1">"ROTROL "&amp;INDIRECT("'["&amp;Index!$A$1&amp;"]Werte+Ergebnisse 3b'!A4",TRUE)</f>
        <v>#REF!</v>
      </c>
      <c r="O209" t="e" cm="1">
        <f t="array" aca="1" ref="O209" ca="1">INDIRECT("'["&amp;Index!$A$1&amp;"]Werte+Ergebnisse 3b'!M2",TRUE)</f>
        <v>#REF!</v>
      </c>
      <c r="R209">
        <v>8</v>
      </c>
      <c r="X209" t="e" cm="1">
        <f t="array" aca="1" ref="X209" ca="1">INDIRECT("'["&amp;Index!$A$1&amp;"]Werte+Ergebnisse 3b'!b19",TRUE)</f>
        <v>#REF!</v>
      </c>
      <c r="Z209" t="s">
        <v>86</v>
      </c>
      <c r="AG209" t="e" cm="1">
        <f t="array" aca="1" ref="AG209" ca="1">IF(INDIRECT("'["&amp;Index!$A$1&amp;"]Werte+Ergebnisse 3b'!F19",TRUE)&gt;0,INDIRECT("'["&amp;Index!$A$1&amp;"]Werte+Ergebnisse 3b'!F19",TRUE),"")</f>
        <v>#REF!</v>
      </c>
      <c r="AH209" t="e" cm="1">
        <f t="array" aca="1" ref="AH209" ca="1">IF(INDIRECT("'["&amp;Index!$A$1&amp;"]Werte+Ergebnisse 3b'!H19",TRUE)&gt;0,INDIRECT("'["&amp;Index!$A$1&amp;"]Werte+Ergebnisse 3b'!H19",TRUE),"")</f>
        <v>#REF!</v>
      </c>
      <c r="AI209" t="e" cm="1">
        <f t="array" aca="1" ref="AI209" ca="1">IF(INDIRECT("'["&amp;Index!$A$1&amp;"]Werte+Ergebnisse 3b'!I19",TRUE)&gt;0,INDIRECT("'["&amp;Index!$A$1&amp;"]Werte+Ergebnisse 3b'!I19",TRUE),"")</f>
        <v>#REF!</v>
      </c>
      <c r="AJ209" t="e" cm="1">
        <f t="array" aca="1" ref="AJ209" ca="1">IF(INDIRECT("'["&amp;Index!$A$1&amp;"]Werte+Ergebnisse 3b'!J19",TRUE)&gt;0,INDIRECT("'["&amp;Index!$A$1&amp;"]Werte+Ergebnisse 3b'!J19",TRUE),"")</f>
        <v>#REF!</v>
      </c>
      <c r="AK209" t="e" cm="1">
        <f t="array" aca="1" ref="AK209" ca="1">IF(INDIRECT("'["&amp;Index!$A$1&amp;"]Werte+Ergebnisse 3b'!K19",TRUE)&gt;0,INDIRECT("'["&amp;Index!$A$1&amp;"]Werte+Ergebnisse 3b'!K19",TRUE),"")</f>
        <v>#REF!</v>
      </c>
      <c r="AN209" t="e" cm="1">
        <f t="array" aca="1" ref="AN209" ca="1">IF(INDIRECT("'["&amp;Index!$A$1&amp;"]Werte+Ergebnisse 3b'!G19",TRUE)&gt;0,INDIRECT("'["&amp;Index!$A$1&amp;"]Werte+Ergebnisse 3b'!G19",TRUE),"")</f>
        <v>#REF!</v>
      </c>
      <c r="AQ209" t="e" cm="1">
        <f t="array" aca="1" ref="AQ209" ca="1">IF(INDIRECT("'["&amp;Index!$A$1&amp;"]Werte+Ergebnisse 3b'!L19",TRUE)&gt;0,INDIRECT("'["&amp;Index!$A$1&amp;"]Werte+Ergebnisse 3b'!L19",TRUE),"")</f>
        <v>#REF!</v>
      </c>
      <c r="BM209" t="str">
        <f t="shared" ca="1" si="9"/>
        <v/>
      </c>
    </row>
    <row r="210" spans="1:65" x14ac:dyDescent="0.25">
      <c r="A210" t="e" cm="1">
        <f t="array" aca="1" ref="A210" ca="1">INDIRECT("'["&amp;Index!$A$1&amp;"]Übersicht Messungen'!E6",TRUE)</f>
        <v>#REF!</v>
      </c>
      <c r="B210" t="e">
        <f ca="1">IF(Index!$D$3="v2",10021,"")</f>
        <v>#N/A</v>
      </c>
      <c r="C210" t="e">
        <f ca="1">VLOOKUP(Facts!$B210,Aux_Table!$W$1:$X$60,2,FALSE)</f>
        <v>#N/A</v>
      </c>
      <c r="D210" t="e">
        <f>NA()</f>
        <v>#N/A</v>
      </c>
      <c r="E210" t="e" cm="1">
        <f t="array" aca="1" ref="E210" ca="1">INDIRECT("'["&amp;Index!$A$1&amp;"]Übersicht Messungen'!C6",TRUE)</f>
        <v>#REF!</v>
      </c>
      <c r="F210" t="e" cm="1">
        <f t="array" aca="1" ref="F210" ca="1">INDIRECT("'["&amp;Index!$A$1&amp;"]Übersicht Messungen'!B6",TRUE)</f>
        <v>#REF!</v>
      </c>
      <c r="G210" t="e" cm="1">
        <f t="array" aca="1" ref="G210" ca="1">INDIRECT("'["&amp;Index!$A$1&amp;"]Übersicht Messungen'!B6",TRUE)</f>
        <v>#REF!</v>
      </c>
      <c r="H210" t="e">
        <f t="shared" ca="1" si="10"/>
        <v>#REF!</v>
      </c>
      <c r="I210" s="15" t="e" cm="1">
        <f t="array" aca="1" ref="I210" ca="1">IFERROR(DATEVALUE(TEXT(INDIRECT("'["&amp;Index!$A$1&amp;"]Übersicht Messungen'!C181",TRUE),"yyyy-mm-dd")),INDIRECT("'["&amp;Index!$A$1&amp;"]Übersicht Messungen'!F6",TRUE)-730)</f>
        <v>#REF!</v>
      </c>
      <c r="J210" t="e" cm="1">
        <f t="array" aca="1" ref="J210" ca="1">INDIRECT("'["&amp;Index!$A$1&amp;"]Übersicht Messungen'!C177",TRUE)</f>
        <v>#REF!</v>
      </c>
      <c r="K210" t="str">
        <f>Index!$A$1</f>
        <v>Extem B-1541-6  CA.xlsx</v>
      </c>
      <c r="N210" t="e" cm="1">
        <f t="array" aca="1" ref="N210" ca="1">INDIRECT("'["&amp;Index!$A$1&amp;"]Werte+Ergebnisse 4a + 4b'!M1",TRUE)</f>
        <v>#REF!</v>
      </c>
      <c r="O210" t="e" cm="1">
        <f t="array" aca="1" ref="O210" ca="1">INDIRECT("'["&amp;Index!$A$1&amp;"]Werte+Ergebnisse 4a + 4b'!M2",TRUE)</f>
        <v>#REF!</v>
      </c>
      <c r="R210">
        <v>1</v>
      </c>
      <c r="X210" t="e" cm="1">
        <f t="array" aca="1" ref="X210" ca="1">INDIRECT("'["&amp;Index!$A$1&amp;"]Werte+Ergebnisse 4a + 4b'!b2",TRUE)</f>
        <v>#REF!</v>
      </c>
      <c r="Z210" t="s">
        <v>86</v>
      </c>
      <c r="AG210" t="e" cm="1">
        <f t="array" aca="1" ref="AG210" ca="1">IF(INDIRECT("'["&amp;Index!$A$1&amp;"]Werte+Ergebnisse 4a + 4b'!F"&amp;ROW($R$210)-208,TRUE)&gt;0,INDIRECT("'["&amp;Index!$A$1&amp;"]Werte+Ergebnisse 4a + 4b'!F"&amp;ROW($R$210)-208,TRUE),"")</f>
        <v>#REF!</v>
      </c>
      <c r="AH210" t="e" cm="1">
        <f t="array" aca="1" ref="AH210" ca="1">IF(INDIRECT("'["&amp;Index!$A$1&amp;"]Werte+Ergebnisse 4a + 4b'!H"&amp;ROW($R$210)-208,TRUE)&gt;0,INDIRECT("'["&amp;Index!$A$1&amp;"]Werte+Ergebnisse 4a + 4b'!H"&amp;ROW($R$210)-208,TRUE),"")</f>
        <v>#REF!</v>
      </c>
      <c r="AI210" t="e" cm="1">
        <f t="array" aca="1" ref="AI210" ca="1">IF(INDIRECT("'["&amp;Index!$A$1&amp;"]Werte+Ergebnisse 4a + 4b'!I"&amp;ROW($R$210)-208,TRUE)&gt;0,INDIRECT("'["&amp;Index!$A$1&amp;"]Werte+Ergebnisse 4a + 4b'!I"&amp;ROW($R$210)-208,TRUE),"")</f>
        <v>#REF!</v>
      </c>
      <c r="AJ210" t="e" cm="1">
        <f t="array" aca="1" ref="AJ210" ca="1">IF(INDIRECT("'["&amp;Index!$A$1&amp;"]Werte+Ergebnisse 4a + 4b'!J"&amp;ROW($R$210)-208,TRUE)&gt;0,INDIRECT("'["&amp;Index!$A$1&amp;"]Werte+Ergebnisse 4a + 4b'!J"&amp;ROW($R$210)-208,TRUE),"")</f>
        <v>#REF!</v>
      </c>
      <c r="AK210" t="e" cm="1">
        <f t="array" aca="1" ref="AK210" ca="1">IF(INDIRECT("'["&amp;Index!$A$1&amp;"]Werte+Ergebnisse 4a + 4b'!K"&amp;ROW($R$210)-208,TRUE)&gt;0,INDIRECT("'["&amp;Index!$A$1&amp;"]Werte+Ergebnisse 4a + 4b'!K"&amp;ROW($R$210)-208,TRUE),"")</f>
        <v>#REF!</v>
      </c>
      <c r="AN210" t="e" cm="1">
        <f t="array" aca="1" ref="AN210" ca="1">IF(INDIRECT("'["&amp;Index!$A$1&amp;"]Werte+Ergebnisse 4a + 4b'!G"&amp;ROW($R$210)-208,TRUE)&gt;0,INDIRECT("'["&amp;Index!$A$1&amp;"]Werte+Ergebnisse 4a + 4b'!G"&amp;ROW($R$210)-208,TRUE),"")</f>
        <v>#REF!</v>
      </c>
      <c r="AQ210" t="e" cm="1">
        <f t="array" aca="1" ref="AQ210" ca="1">IF(INDIRECT("'["&amp;Index!$A$1&amp;"]Werte+Ergebnisse 4a + 4b'!L"&amp;ROW($R$210)-208,TRUE)&gt;0,INDIRECT("'["&amp;Index!$A$1&amp;"]Werte+Ergebnisse 4a + 4b'!L"&amp;ROW($R$210)-208,TRUE),"")</f>
        <v>#REF!</v>
      </c>
      <c r="BM210" t="str">
        <f t="shared" ca="1" si="9"/>
        <v/>
      </c>
    </row>
    <row r="211" spans="1:65" x14ac:dyDescent="0.25">
      <c r="A211" t="e" cm="1">
        <f t="array" aca="1" ref="A211" ca="1">INDIRECT("'["&amp;Index!$A$1&amp;"]Übersicht Messungen'!E6",TRUE)</f>
        <v>#REF!</v>
      </c>
      <c r="B211" t="e">
        <f ca="1">IF(Index!$D$3="v2",10021,"")</f>
        <v>#N/A</v>
      </c>
      <c r="C211" t="e">
        <f ca="1">VLOOKUP(Facts!$B211,Aux_Table!$W$1:$X$60,2,FALSE)</f>
        <v>#N/A</v>
      </c>
      <c r="D211" t="e">
        <f>NA()</f>
        <v>#N/A</v>
      </c>
      <c r="E211" t="e" cm="1">
        <f t="array" aca="1" ref="E211" ca="1">INDIRECT("'["&amp;Index!$A$1&amp;"]Übersicht Messungen'!C6",TRUE)</f>
        <v>#REF!</v>
      </c>
      <c r="F211" t="e" cm="1">
        <f t="array" aca="1" ref="F211" ca="1">INDIRECT("'["&amp;Index!$A$1&amp;"]Übersicht Messungen'!B6",TRUE)</f>
        <v>#REF!</v>
      </c>
      <c r="G211" t="e" cm="1">
        <f t="array" aca="1" ref="G211" ca="1">INDIRECT("'["&amp;Index!$A$1&amp;"]Übersicht Messungen'!B6",TRUE)</f>
        <v>#REF!</v>
      </c>
      <c r="H211" t="e">
        <f t="shared" ca="1" si="10"/>
        <v>#REF!</v>
      </c>
      <c r="I211" s="15" t="e" cm="1">
        <f t="array" aca="1" ref="I211" ca="1">IFERROR(DATEVALUE(TEXT(INDIRECT("'["&amp;Index!$A$1&amp;"]Übersicht Messungen'!C181",TRUE),"yyyy-mm-dd")),INDIRECT("'["&amp;Index!$A$1&amp;"]Übersicht Messungen'!F6",TRUE)-730)</f>
        <v>#REF!</v>
      </c>
      <c r="J211" t="e" cm="1">
        <f t="array" aca="1" ref="J211" ca="1">INDIRECT("'["&amp;Index!$A$1&amp;"]Übersicht Messungen'!C177",TRUE)</f>
        <v>#REF!</v>
      </c>
      <c r="K211" t="str">
        <f>Index!$A$1</f>
        <v>Extem B-1541-6  CA.xlsx</v>
      </c>
      <c r="N211" t="e" cm="1">
        <f t="array" aca="1" ref="N211" ca="1">INDIRECT("'["&amp;Index!$A$1&amp;"]Werte+Ergebnisse 4a + 4b'!M1",TRUE)</f>
        <v>#REF!</v>
      </c>
      <c r="O211" t="e" cm="1">
        <f t="array" aca="1" ref="O211" ca="1">INDIRECT("'["&amp;Index!$A$1&amp;"]Werte+Ergebnisse 4a + 4b'!M2",TRUE)</f>
        <v>#REF!</v>
      </c>
      <c r="R211">
        <v>2</v>
      </c>
      <c r="X211" t="e" cm="1">
        <f t="array" aca="1" ref="X211" ca="1">INDIRECT("'["&amp;Index!$A$1&amp;"]Werte+Ergebnisse 4a + 4b'!b3",TRUE)</f>
        <v>#REF!</v>
      </c>
      <c r="Z211" t="s">
        <v>86</v>
      </c>
      <c r="AG211" t="e" cm="1">
        <f t="array" aca="1" ref="AG211" ca="1">IF(INDIRECT("'["&amp;Index!$A$1&amp;"]Werte+Ergebnisse 4a + 4b'!F"&amp;ROW($R$211)-208,TRUE)&gt;0,INDIRECT("'["&amp;Index!$A$1&amp;"]Werte+Ergebnisse 4a + 4b'!F"&amp;ROW($R$211)-208,TRUE),"")</f>
        <v>#REF!</v>
      </c>
      <c r="AH211" t="e" cm="1">
        <f t="array" aca="1" ref="AH211" ca="1">IF(INDIRECT("'["&amp;Index!$A$1&amp;"]Werte+Ergebnisse 4a + 4b'!H"&amp;ROW($R$211)-208,TRUE)&gt;0,INDIRECT("'["&amp;Index!$A$1&amp;"]Werte+Ergebnisse 4a + 4b'!H"&amp;ROW($R$211)-208,TRUE),"")</f>
        <v>#REF!</v>
      </c>
      <c r="AI211" t="e" cm="1">
        <f t="array" aca="1" ref="AI211" ca="1">IF(INDIRECT("'["&amp;Index!$A$1&amp;"]Werte+Ergebnisse 4a + 4b'!I"&amp;ROW($R$211)-208,TRUE)&gt;0,INDIRECT("'["&amp;Index!$A$1&amp;"]Werte+Ergebnisse 4a + 4b'!I"&amp;ROW($R$211)-208,TRUE),"")</f>
        <v>#REF!</v>
      </c>
      <c r="AJ211" t="e" cm="1">
        <f t="array" aca="1" ref="AJ211" ca="1">IF(INDIRECT("'["&amp;Index!$A$1&amp;"]Werte+Ergebnisse 4a + 4b'!J"&amp;ROW($R$211)-208,TRUE)&gt;0,INDIRECT("'["&amp;Index!$A$1&amp;"]Werte+Ergebnisse 4a + 4b'!J"&amp;ROW($R$211)-208,TRUE),"")</f>
        <v>#REF!</v>
      </c>
      <c r="AK211" t="e" cm="1">
        <f t="array" aca="1" ref="AK211" ca="1">IF(INDIRECT("'["&amp;Index!$A$1&amp;"]Werte+Ergebnisse 4a + 4b'!K"&amp;ROW($R$211)-208,TRUE)&gt;0,INDIRECT("'["&amp;Index!$A$1&amp;"]Werte+Ergebnisse 4a + 4b'!K"&amp;ROW($R$211)-208,TRUE),"")</f>
        <v>#REF!</v>
      </c>
      <c r="AN211" t="e" cm="1">
        <f t="array" aca="1" ref="AN211" ca="1">IF(INDIRECT("'["&amp;Index!$A$1&amp;"]Werte+Ergebnisse 4a + 4b'!G"&amp;ROW($R$211)-208,TRUE)&gt;0,INDIRECT("'["&amp;Index!$A$1&amp;"]Werte+Ergebnisse 4a + 4b'!G"&amp;ROW($R$211)-208,TRUE),"")</f>
        <v>#REF!</v>
      </c>
      <c r="AQ211" t="e" cm="1">
        <f t="array" aca="1" ref="AQ211" ca="1">IF(INDIRECT("'["&amp;Index!$A$1&amp;"]Werte+Ergebnisse 4a + 4b'!L"&amp;ROW($R$211)-208,TRUE)&gt;0,INDIRECT("'["&amp;Index!$A$1&amp;"]Werte+Ergebnisse 4a + 4b'!L"&amp;ROW($R$211)-208,TRUE),"")</f>
        <v>#REF!</v>
      </c>
      <c r="BM211" t="str">
        <f t="shared" ca="1" si="9"/>
        <v/>
      </c>
    </row>
    <row r="212" spans="1:65" x14ac:dyDescent="0.25">
      <c r="A212" t="e" cm="1">
        <f t="array" aca="1" ref="A212" ca="1">INDIRECT("'["&amp;Index!$A$1&amp;"]Übersicht Messungen'!E6",TRUE)</f>
        <v>#REF!</v>
      </c>
      <c r="B212" t="e">
        <f ca="1">IF(Index!$D$3="v2",10021,"")</f>
        <v>#N/A</v>
      </c>
      <c r="C212" t="e">
        <f ca="1">VLOOKUP(Facts!$B212,Aux_Table!$W$1:$X$60,2,FALSE)</f>
        <v>#N/A</v>
      </c>
      <c r="D212" t="e">
        <f>NA()</f>
        <v>#N/A</v>
      </c>
      <c r="E212" t="e" cm="1">
        <f t="array" aca="1" ref="E212" ca="1">INDIRECT("'["&amp;Index!$A$1&amp;"]Übersicht Messungen'!C6",TRUE)</f>
        <v>#REF!</v>
      </c>
      <c r="F212" t="e" cm="1">
        <f t="array" aca="1" ref="F212" ca="1">INDIRECT("'["&amp;Index!$A$1&amp;"]Übersicht Messungen'!B6",TRUE)</f>
        <v>#REF!</v>
      </c>
      <c r="G212" t="e" cm="1">
        <f t="array" aca="1" ref="G212" ca="1">INDIRECT("'["&amp;Index!$A$1&amp;"]Übersicht Messungen'!B6",TRUE)</f>
        <v>#REF!</v>
      </c>
      <c r="H212" t="e">
        <f t="shared" ca="1" si="10"/>
        <v>#REF!</v>
      </c>
      <c r="I212" s="15" t="e" cm="1">
        <f t="array" aca="1" ref="I212" ca="1">IFERROR(DATEVALUE(TEXT(INDIRECT("'["&amp;Index!$A$1&amp;"]Übersicht Messungen'!C181",TRUE),"yyyy-mm-dd")),INDIRECT("'["&amp;Index!$A$1&amp;"]Übersicht Messungen'!F6",TRUE)-730)</f>
        <v>#REF!</v>
      </c>
      <c r="J212" t="e" cm="1">
        <f t="array" aca="1" ref="J212" ca="1">INDIRECT("'["&amp;Index!$A$1&amp;"]Übersicht Messungen'!C177",TRUE)</f>
        <v>#REF!</v>
      </c>
      <c r="K212" t="str">
        <f>Index!$A$1</f>
        <v>Extem B-1541-6  CA.xlsx</v>
      </c>
      <c r="N212" t="e" cm="1">
        <f t="array" aca="1" ref="N212" ca="1">INDIRECT("'["&amp;Index!$A$1&amp;"]Werte+Ergebnisse 4a + 4b'!M1",TRUE)</f>
        <v>#REF!</v>
      </c>
      <c r="O212" t="e" cm="1">
        <f t="array" aca="1" ref="O212" ca="1">INDIRECT("'["&amp;Index!$A$1&amp;"]Werte+Ergebnisse 4a + 4b'!M2",TRUE)</f>
        <v>#REF!</v>
      </c>
      <c r="R212">
        <v>3</v>
      </c>
      <c r="X212" t="e" cm="1">
        <f t="array" aca="1" ref="X212" ca="1">INDIRECT("'["&amp;Index!$A$1&amp;"]Werte+Ergebnisse 4a + 4b'!b2",TRUE)</f>
        <v>#REF!</v>
      </c>
      <c r="Z212" t="s">
        <v>86</v>
      </c>
      <c r="AG212" t="e" cm="1">
        <f t="array" aca="1" ref="AG212" ca="1">IF(INDIRECT("'["&amp;Index!$A$1&amp;"]Werte+Ergebnisse 4a + 4b'!F"&amp;ROW($R$212)-208,TRUE)&gt;0,INDIRECT("'["&amp;Index!$A$1&amp;"]Werte+Ergebnisse 4a + 4b'!F"&amp;ROW($R$212)-208,TRUE),"")</f>
        <v>#REF!</v>
      </c>
      <c r="AH212" t="e" cm="1">
        <f t="array" aca="1" ref="AH212" ca="1">IF(INDIRECT("'["&amp;Index!$A$1&amp;"]Werte+Ergebnisse 4a + 4b'!H"&amp;ROW($R$212)-208,TRUE)&gt;0,INDIRECT("'["&amp;Index!$A$1&amp;"]Werte+Ergebnisse 4a + 4b'!H"&amp;ROW($R$212)-208,TRUE),"")</f>
        <v>#REF!</v>
      </c>
      <c r="AI212" t="e" cm="1">
        <f t="array" aca="1" ref="AI212" ca="1">IF(INDIRECT("'["&amp;Index!$A$1&amp;"]Werte+Ergebnisse 4a + 4b'!I"&amp;ROW($R$212)-208,TRUE)&gt;0,INDIRECT("'["&amp;Index!$A$1&amp;"]Werte+Ergebnisse 4a + 4b'!I"&amp;ROW($R$212)-208,TRUE),"")</f>
        <v>#REF!</v>
      </c>
      <c r="AJ212" t="e" cm="1">
        <f t="array" aca="1" ref="AJ212" ca="1">IF(INDIRECT("'["&amp;Index!$A$1&amp;"]Werte+Ergebnisse 4a + 4b'!J"&amp;ROW($R$212)-208,TRUE)&gt;0,INDIRECT("'["&amp;Index!$A$1&amp;"]Werte+Ergebnisse 4a + 4b'!J"&amp;ROW($R$212)-208,TRUE),"")</f>
        <v>#REF!</v>
      </c>
      <c r="AK212" t="e" cm="1">
        <f t="array" aca="1" ref="AK212" ca="1">IF(INDIRECT("'["&amp;Index!$A$1&amp;"]Werte+Ergebnisse 4a + 4b'!K"&amp;ROW($R$212)-208,TRUE)&gt;0,INDIRECT("'["&amp;Index!$A$1&amp;"]Werte+Ergebnisse 4a + 4b'!K"&amp;ROW($R$212)-208,TRUE),"")</f>
        <v>#REF!</v>
      </c>
      <c r="AN212" t="e" cm="1">
        <f t="array" aca="1" ref="AN212" ca="1">IF(INDIRECT("'["&amp;Index!$A$1&amp;"]Werte+Ergebnisse 4a + 4b'!G"&amp;ROW($R$212)-208,TRUE)&gt;0,INDIRECT("'["&amp;Index!$A$1&amp;"]Werte+Ergebnisse 4a + 4b'!G"&amp;ROW($R$212)-208,TRUE),"")</f>
        <v>#REF!</v>
      </c>
      <c r="AQ212" t="e" cm="1">
        <f t="array" aca="1" ref="AQ212" ca="1">IF(INDIRECT("'["&amp;Index!$A$1&amp;"]Werte+Ergebnisse 4a + 4b'!L"&amp;ROW($R$212)-208,TRUE)&gt;0,INDIRECT("'["&amp;Index!$A$1&amp;"]Werte+Ergebnisse 4a + 4b'!L"&amp;ROW($R$212)-208,TRUE),"")</f>
        <v>#REF!</v>
      </c>
      <c r="BM212" t="str">
        <f t="shared" ca="1" si="9"/>
        <v/>
      </c>
    </row>
    <row r="213" spans="1:65" x14ac:dyDescent="0.25">
      <c r="A213" t="e" cm="1">
        <f t="array" aca="1" ref="A213" ca="1">INDIRECT("'["&amp;Index!$A$1&amp;"]Übersicht Messungen'!E6",TRUE)</f>
        <v>#REF!</v>
      </c>
      <c r="B213" t="e">
        <f ca="1">IF(Index!$D$3="v2",10021,"")</f>
        <v>#N/A</v>
      </c>
      <c r="C213" t="e">
        <f ca="1">VLOOKUP(Facts!$B213,Aux_Table!$W$1:$X$60,2,FALSE)</f>
        <v>#N/A</v>
      </c>
      <c r="D213" t="e">
        <f>NA()</f>
        <v>#N/A</v>
      </c>
      <c r="E213" t="e" cm="1">
        <f t="array" aca="1" ref="E213" ca="1">INDIRECT("'["&amp;Index!$A$1&amp;"]Übersicht Messungen'!C6",TRUE)</f>
        <v>#REF!</v>
      </c>
      <c r="F213" t="e" cm="1">
        <f t="array" aca="1" ref="F213" ca="1">INDIRECT("'["&amp;Index!$A$1&amp;"]Übersicht Messungen'!B6",TRUE)</f>
        <v>#REF!</v>
      </c>
      <c r="G213" t="e" cm="1">
        <f t="array" aca="1" ref="G213" ca="1">INDIRECT("'["&amp;Index!$A$1&amp;"]Übersicht Messungen'!B6",TRUE)</f>
        <v>#REF!</v>
      </c>
      <c r="H213" t="e">
        <f t="shared" ca="1" si="10"/>
        <v>#REF!</v>
      </c>
      <c r="I213" s="15" t="e" cm="1">
        <f t="array" aca="1" ref="I213" ca="1">IFERROR(DATEVALUE(TEXT(INDIRECT("'["&amp;Index!$A$1&amp;"]Übersicht Messungen'!C181",TRUE),"yyyy-mm-dd")),INDIRECT("'["&amp;Index!$A$1&amp;"]Übersicht Messungen'!F6",TRUE)-730)</f>
        <v>#REF!</v>
      </c>
      <c r="J213" t="e" cm="1">
        <f t="array" aca="1" ref="J213" ca="1">INDIRECT("'["&amp;Index!$A$1&amp;"]Übersicht Messungen'!C177",TRUE)</f>
        <v>#REF!</v>
      </c>
      <c r="K213" t="str">
        <f>Index!$A$1</f>
        <v>Extem B-1541-6  CA.xlsx</v>
      </c>
      <c r="N213" t="e" cm="1">
        <f t="array" aca="1" ref="N213" ca="1">INDIRECT("'["&amp;Index!$A$1&amp;"]Werte+Ergebnisse 4a + 4b'!M1",TRUE)</f>
        <v>#REF!</v>
      </c>
      <c r="O213" t="e" cm="1">
        <f t="array" aca="1" ref="O213" ca="1">INDIRECT("'["&amp;Index!$A$1&amp;"]Werte+Ergebnisse 4a + 4b'!M2",TRUE)</f>
        <v>#REF!</v>
      </c>
      <c r="R213">
        <v>4</v>
      </c>
      <c r="X213" t="e" cm="1">
        <f t="array" aca="1" ref="X213" ca="1">INDIRECT("'["&amp;Index!$A$1&amp;"]Werte+Ergebnisse 4a + 4b'!b3",TRUE)</f>
        <v>#REF!</v>
      </c>
      <c r="Z213" t="s">
        <v>86</v>
      </c>
      <c r="AG213" t="e" cm="1">
        <f t="array" aca="1" ref="AG213" ca="1">IF(INDIRECT("'["&amp;Index!$A$1&amp;"]Werte+Ergebnisse 4a + 4b'!F"&amp;ROW($R$213)-208,TRUE)&gt;0,INDIRECT("'["&amp;Index!$A$1&amp;"]Werte+Ergebnisse 4a + 4b'!F"&amp;ROW($R$213)-208,TRUE),"")</f>
        <v>#REF!</v>
      </c>
      <c r="AH213" t="e" cm="1">
        <f t="array" aca="1" ref="AH213" ca="1">IF(INDIRECT("'["&amp;Index!$A$1&amp;"]Werte+Ergebnisse 4a + 4b'!H"&amp;ROW($R$213)-208,TRUE)&gt;0,INDIRECT("'["&amp;Index!$A$1&amp;"]Werte+Ergebnisse 4a + 4b'!H"&amp;ROW($R$213)-208,TRUE),"")</f>
        <v>#REF!</v>
      </c>
      <c r="AI213" t="e" cm="1">
        <f t="array" aca="1" ref="AI213" ca="1">IF(INDIRECT("'["&amp;Index!$A$1&amp;"]Werte+Ergebnisse 4a + 4b'!I"&amp;ROW($R$213)-208,TRUE)&gt;0,INDIRECT("'["&amp;Index!$A$1&amp;"]Werte+Ergebnisse 4a + 4b'!I"&amp;ROW($R$213)-208,TRUE),"")</f>
        <v>#REF!</v>
      </c>
      <c r="AJ213" t="e" cm="1">
        <f t="array" aca="1" ref="AJ213" ca="1">IF(INDIRECT("'["&amp;Index!$A$1&amp;"]Werte+Ergebnisse 4a + 4b'!J"&amp;ROW($R$213)-208,TRUE)&gt;0,INDIRECT("'["&amp;Index!$A$1&amp;"]Werte+Ergebnisse 4a + 4b'!J"&amp;ROW($R$213)-208,TRUE),"")</f>
        <v>#REF!</v>
      </c>
      <c r="AK213" t="e" cm="1">
        <f t="array" aca="1" ref="AK213" ca="1">IF(INDIRECT("'["&amp;Index!$A$1&amp;"]Werte+Ergebnisse 4a + 4b'!K"&amp;ROW($R$213)-208,TRUE)&gt;0,INDIRECT("'["&amp;Index!$A$1&amp;"]Werte+Ergebnisse 4a + 4b'!K"&amp;ROW($R$213)-208,TRUE),"")</f>
        <v>#REF!</v>
      </c>
      <c r="AN213" t="e" cm="1">
        <f t="array" aca="1" ref="AN213" ca="1">IF(INDIRECT("'["&amp;Index!$A$1&amp;"]Werte+Ergebnisse 4a + 4b'!G"&amp;ROW($R$213)-208,TRUE)&gt;0,INDIRECT("'["&amp;Index!$A$1&amp;"]Werte+Ergebnisse 4a + 4b'!G"&amp;ROW($R$213)-208,TRUE),"")</f>
        <v>#REF!</v>
      </c>
      <c r="AQ213" t="e" cm="1">
        <f t="array" aca="1" ref="AQ213" ca="1">IF(INDIRECT("'["&amp;Index!$A$1&amp;"]Werte+Ergebnisse 4a + 4b'!L"&amp;ROW($R$213)-208,TRUE)&gt;0,INDIRECT("'["&amp;Index!$A$1&amp;"]Werte+Ergebnisse 4a + 4b'!L"&amp;ROW($R$213)-208,TRUE),"")</f>
        <v>#REF!</v>
      </c>
      <c r="BM213" t="str">
        <f t="shared" ca="1" si="9"/>
        <v/>
      </c>
    </row>
    <row r="214" spans="1:65" x14ac:dyDescent="0.25">
      <c r="A214" t="e" cm="1">
        <f t="array" aca="1" ref="A214" ca="1">INDIRECT("'["&amp;Index!$A$1&amp;"]Übersicht Messungen'!E6",TRUE)</f>
        <v>#REF!</v>
      </c>
      <c r="B214" t="e">
        <f ca="1">IF(Index!$D$3="v2",10021,"")</f>
        <v>#N/A</v>
      </c>
      <c r="C214" t="e">
        <f ca="1">VLOOKUP(Facts!$B214,Aux_Table!$W$1:$X$60,2,FALSE)</f>
        <v>#N/A</v>
      </c>
      <c r="D214" t="e">
        <f>NA()</f>
        <v>#N/A</v>
      </c>
      <c r="E214" t="e" cm="1">
        <f t="array" aca="1" ref="E214" ca="1">INDIRECT("'["&amp;Index!$A$1&amp;"]Übersicht Messungen'!C6",TRUE)</f>
        <v>#REF!</v>
      </c>
      <c r="F214" t="e" cm="1">
        <f t="array" aca="1" ref="F214" ca="1">INDIRECT("'["&amp;Index!$A$1&amp;"]Übersicht Messungen'!B6",TRUE)</f>
        <v>#REF!</v>
      </c>
      <c r="G214" t="e" cm="1">
        <f t="array" aca="1" ref="G214" ca="1">INDIRECT("'["&amp;Index!$A$1&amp;"]Übersicht Messungen'!B6",TRUE)</f>
        <v>#REF!</v>
      </c>
      <c r="H214" t="e">
        <f t="shared" ref="H214:H221" ca="1" si="11">X214=A214</f>
        <v>#REF!</v>
      </c>
      <c r="I214" s="15" t="e" cm="1">
        <f t="array" aca="1" ref="I214" ca="1">IFERROR(DATEVALUE(TEXT(INDIRECT("'["&amp;Index!$A$1&amp;"]Übersicht Messungen'!C181",TRUE),"yyyy-mm-dd")),INDIRECT("'["&amp;Index!$A$1&amp;"]Übersicht Messungen'!F6",TRUE)-730)</f>
        <v>#REF!</v>
      </c>
      <c r="J214" t="e" cm="1">
        <f t="array" aca="1" ref="J214" ca="1">INDIRECT("'["&amp;Index!$A$1&amp;"]Übersicht Messungen'!C177",TRUE)</f>
        <v>#REF!</v>
      </c>
      <c r="K214" t="str">
        <f>Index!$A$1</f>
        <v>Extem B-1541-6  CA.xlsx</v>
      </c>
      <c r="N214" t="e" cm="1">
        <f t="array" aca="1" ref="N214" ca="1">INDIRECT("'["&amp;Index!$A$1&amp;"]Werte+Ergebnisse 4a + 4b'!M1",TRUE)</f>
        <v>#REF!</v>
      </c>
      <c r="O214" t="e" cm="1">
        <f t="array" aca="1" ref="O214" ca="1">INDIRECT("'["&amp;Index!$A$1&amp;"]Werte+Ergebnisse 4a + 4b'!M2",TRUE)</f>
        <v>#REF!</v>
      </c>
      <c r="R214">
        <v>5</v>
      </c>
      <c r="X214" t="e" cm="1">
        <f t="array" aca="1" ref="X214" ca="1">INDIRECT("'["&amp;Index!$A$1&amp;"]Werte+Ergebnisse 4a + 4b'!b2",TRUE)</f>
        <v>#REF!</v>
      </c>
      <c r="Z214" t="s">
        <v>86</v>
      </c>
      <c r="AG214" t="e" cm="1">
        <f t="array" aca="1" ref="AG214" ca="1">IF(INDIRECT("'["&amp;Index!$A$1&amp;"]Werte+Ergebnisse 4a + 4b'!F"&amp;ROW($R$214)-208,TRUE)&gt;0,INDIRECT("'["&amp;Index!$A$1&amp;"]Werte+Ergebnisse 4a + 4b'!F"&amp;ROW($R$214)-208,TRUE),"")</f>
        <v>#REF!</v>
      </c>
      <c r="AH214" t="e" cm="1">
        <f t="array" aca="1" ref="AH214" ca="1">IF(INDIRECT("'["&amp;Index!$A$1&amp;"]Werte+Ergebnisse 4a + 4b'!H"&amp;ROW($R$214)-208,TRUE)&gt;0,INDIRECT("'["&amp;Index!$A$1&amp;"]Werte+Ergebnisse 4a + 4b'!H"&amp;ROW($R$214)-208,TRUE),"")</f>
        <v>#REF!</v>
      </c>
      <c r="AI214" t="e" cm="1">
        <f t="array" aca="1" ref="AI214" ca="1">IF(INDIRECT("'["&amp;Index!$A$1&amp;"]Werte+Ergebnisse 4a + 4b'!I"&amp;ROW($R$214)-208,TRUE)&gt;0,INDIRECT("'["&amp;Index!$A$1&amp;"]Werte+Ergebnisse 4a + 4b'!I"&amp;ROW($R$214)-208,TRUE),"")</f>
        <v>#REF!</v>
      </c>
      <c r="AJ214" t="e" cm="1">
        <f t="array" aca="1" ref="AJ214" ca="1">IF(INDIRECT("'["&amp;Index!$A$1&amp;"]Werte+Ergebnisse 4a + 4b'!J"&amp;ROW($R$214)-208,TRUE)&gt;0,INDIRECT("'["&amp;Index!$A$1&amp;"]Werte+Ergebnisse 4a + 4b'!J"&amp;ROW($R$214)-208,TRUE),"")</f>
        <v>#REF!</v>
      </c>
      <c r="AK214" t="e" cm="1">
        <f t="array" aca="1" ref="AK214" ca="1">IF(INDIRECT("'["&amp;Index!$A$1&amp;"]Werte+Ergebnisse 4a + 4b'!K"&amp;ROW($R$214)-208,TRUE)&gt;0,INDIRECT("'["&amp;Index!$A$1&amp;"]Werte+Ergebnisse 4a + 4b'!K"&amp;ROW($R$214)-208,TRUE),"")</f>
        <v>#REF!</v>
      </c>
      <c r="AN214" t="e" cm="1">
        <f t="array" aca="1" ref="AN214" ca="1">IF(INDIRECT("'["&amp;Index!$A$1&amp;"]Werte+Ergebnisse 4a + 4b'!G"&amp;ROW($R$214)-208,TRUE)&gt;0,INDIRECT("'["&amp;Index!$A$1&amp;"]Werte+Ergebnisse 4a + 4b'!G"&amp;ROW($R$214)-208,TRUE),"")</f>
        <v>#REF!</v>
      </c>
      <c r="AQ214" t="e" cm="1">
        <f t="array" aca="1" ref="AQ214" ca="1">IF(INDIRECT("'["&amp;Index!$A$1&amp;"]Werte+Ergebnisse 4a + 4b'!L"&amp;ROW($R$214)-208,TRUE)&gt;0,INDIRECT("'["&amp;Index!$A$1&amp;"]Werte+Ergebnisse 4a + 4b'!L"&amp;ROW($R$214)-208,TRUE),"")</f>
        <v>#REF!</v>
      </c>
      <c r="BM214" t="str">
        <f t="shared" ca="1" si="9"/>
        <v/>
      </c>
    </row>
    <row r="215" spans="1:65" x14ac:dyDescent="0.25">
      <c r="A215" t="e" cm="1">
        <f t="array" aca="1" ref="A215" ca="1">INDIRECT("'["&amp;Index!$A$1&amp;"]Übersicht Messungen'!E6",TRUE)</f>
        <v>#REF!</v>
      </c>
      <c r="B215" t="e">
        <f ca="1">IF(Index!$D$3="v2",10021,"")</f>
        <v>#N/A</v>
      </c>
      <c r="C215" t="e">
        <f ca="1">VLOOKUP(Facts!$B215,Aux_Table!$W$1:$X$60,2,FALSE)</f>
        <v>#N/A</v>
      </c>
      <c r="D215" t="e">
        <f>NA()</f>
        <v>#N/A</v>
      </c>
      <c r="E215" t="e" cm="1">
        <f t="array" aca="1" ref="E215" ca="1">INDIRECT("'["&amp;Index!$A$1&amp;"]Übersicht Messungen'!C6",TRUE)</f>
        <v>#REF!</v>
      </c>
      <c r="F215" t="e" cm="1">
        <f t="array" aca="1" ref="F215" ca="1">INDIRECT("'["&amp;Index!$A$1&amp;"]Übersicht Messungen'!B6",TRUE)</f>
        <v>#REF!</v>
      </c>
      <c r="G215" t="e" cm="1">
        <f t="array" aca="1" ref="G215" ca="1">INDIRECT("'["&amp;Index!$A$1&amp;"]Übersicht Messungen'!B6",TRUE)</f>
        <v>#REF!</v>
      </c>
      <c r="H215" t="e">
        <f t="shared" ca="1" si="11"/>
        <v>#REF!</v>
      </c>
      <c r="I215" s="15" t="e" cm="1">
        <f t="array" aca="1" ref="I215" ca="1">IFERROR(DATEVALUE(TEXT(INDIRECT("'["&amp;Index!$A$1&amp;"]Übersicht Messungen'!C181",TRUE),"yyyy-mm-dd")),INDIRECT("'["&amp;Index!$A$1&amp;"]Übersicht Messungen'!F6",TRUE)-730)</f>
        <v>#REF!</v>
      </c>
      <c r="J215" t="e" cm="1">
        <f t="array" aca="1" ref="J215" ca="1">INDIRECT("'["&amp;Index!$A$1&amp;"]Übersicht Messungen'!C177",TRUE)</f>
        <v>#REF!</v>
      </c>
      <c r="K215" t="str">
        <f>Index!$A$1</f>
        <v>Extem B-1541-6  CA.xlsx</v>
      </c>
      <c r="N215" t="e" cm="1">
        <f t="array" aca="1" ref="N215" ca="1">INDIRECT("'["&amp;Index!$A$1&amp;"]Werte+Ergebnisse 4a + 4b'!M1",TRUE)</f>
        <v>#REF!</v>
      </c>
      <c r="O215" t="e" cm="1">
        <f t="array" aca="1" ref="O215" ca="1">INDIRECT("'["&amp;Index!$A$1&amp;"]Werte+Ergebnisse 4a + 4b'!M2",TRUE)</f>
        <v>#REF!</v>
      </c>
      <c r="R215">
        <v>6</v>
      </c>
      <c r="X215" t="e" cm="1">
        <f t="array" aca="1" ref="X215" ca="1">INDIRECT("'["&amp;Index!$A$1&amp;"]Werte+Ergebnisse 4a + 4b'!b3",TRUE)</f>
        <v>#REF!</v>
      </c>
      <c r="Z215" t="s">
        <v>86</v>
      </c>
      <c r="AG215" t="e" cm="1">
        <f t="array" aca="1" ref="AG215" ca="1">IF(INDIRECT("'["&amp;Index!$A$1&amp;"]Werte+Ergebnisse 4a + 4b'!F"&amp;ROW($R$215)-208,TRUE)&gt;0,INDIRECT("'["&amp;Index!$A$1&amp;"]Werte+Ergebnisse 4a + 4b'!F"&amp;ROW($R$215)-208,TRUE),"")</f>
        <v>#REF!</v>
      </c>
      <c r="AH215" t="e" cm="1">
        <f t="array" aca="1" ref="AH215" ca="1">IF(INDIRECT("'["&amp;Index!$A$1&amp;"]Werte+Ergebnisse 4a + 4b'!H"&amp;ROW($R$215)-208,TRUE)&gt;0,INDIRECT("'["&amp;Index!$A$1&amp;"]Werte+Ergebnisse 4a + 4b'!H"&amp;ROW($R$215)-208,TRUE),"")</f>
        <v>#REF!</v>
      </c>
      <c r="AI215" t="e" cm="1">
        <f t="array" aca="1" ref="AI215" ca="1">IF(INDIRECT("'["&amp;Index!$A$1&amp;"]Werte+Ergebnisse 4a + 4b'!I"&amp;ROW($R$215)-208,TRUE)&gt;0,INDIRECT("'["&amp;Index!$A$1&amp;"]Werte+Ergebnisse 4a + 4b'!I"&amp;ROW($R$215)-208,TRUE),"")</f>
        <v>#REF!</v>
      </c>
      <c r="AJ215" t="e" cm="1">
        <f t="array" aca="1" ref="AJ215" ca="1">IF(INDIRECT("'["&amp;Index!$A$1&amp;"]Werte+Ergebnisse 4a + 4b'!J"&amp;ROW($R$215)-208,TRUE)&gt;0,INDIRECT("'["&amp;Index!$A$1&amp;"]Werte+Ergebnisse 4a + 4b'!J"&amp;ROW($R$215)-208,TRUE),"")</f>
        <v>#REF!</v>
      </c>
      <c r="AK215" t="e" cm="1">
        <f t="array" aca="1" ref="AK215" ca="1">IF(INDIRECT("'["&amp;Index!$A$1&amp;"]Werte+Ergebnisse 4a + 4b'!K"&amp;ROW($R$215)-208,TRUE)&gt;0,INDIRECT("'["&amp;Index!$A$1&amp;"]Werte+Ergebnisse 4a + 4b'!K"&amp;ROW($R$215)-208,TRUE),"")</f>
        <v>#REF!</v>
      </c>
      <c r="AN215" t="e" cm="1">
        <f t="array" aca="1" ref="AN215" ca="1">IF(INDIRECT("'["&amp;Index!$A$1&amp;"]Werte+Ergebnisse 4a + 4b'!G"&amp;ROW($R$215)-208,TRUE)&gt;0,INDIRECT("'["&amp;Index!$A$1&amp;"]Werte+Ergebnisse 4a + 4b'!G"&amp;ROW($R$215)-208,TRUE),"")</f>
        <v>#REF!</v>
      </c>
      <c r="AQ215" t="e" cm="1">
        <f t="array" aca="1" ref="AQ215" ca="1">IF(INDIRECT("'["&amp;Index!$A$1&amp;"]Werte+Ergebnisse 4a + 4b'!L"&amp;ROW($R$215)-208,TRUE)&gt;0,INDIRECT("'["&amp;Index!$A$1&amp;"]Werte+Ergebnisse 4a + 4b'!L"&amp;ROW($R$215)-208,TRUE),"")</f>
        <v>#REF!</v>
      </c>
      <c r="BM215" t="str">
        <f t="shared" ca="1" si="9"/>
        <v/>
      </c>
    </row>
    <row r="216" spans="1:65" x14ac:dyDescent="0.25">
      <c r="A216" t="e" cm="1">
        <f t="array" aca="1" ref="A216" ca="1">INDIRECT("'["&amp;Index!$A$1&amp;"]Übersicht Messungen'!E6",TRUE)</f>
        <v>#REF!</v>
      </c>
      <c r="B216" t="e">
        <f ca="1">IF(Index!$D$3="v2",10021,"")</f>
        <v>#N/A</v>
      </c>
      <c r="C216" t="e">
        <f ca="1">VLOOKUP(Facts!$B216,Aux_Table!$W$1:$X$60,2,FALSE)</f>
        <v>#N/A</v>
      </c>
      <c r="D216" t="e">
        <f>NA()</f>
        <v>#N/A</v>
      </c>
      <c r="E216" t="e" cm="1">
        <f t="array" aca="1" ref="E216" ca="1">INDIRECT("'["&amp;Index!$A$1&amp;"]Übersicht Messungen'!C6",TRUE)</f>
        <v>#REF!</v>
      </c>
      <c r="F216" t="e" cm="1">
        <f t="array" aca="1" ref="F216" ca="1">INDIRECT("'["&amp;Index!$A$1&amp;"]Übersicht Messungen'!B6",TRUE)</f>
        <v>#REF!</v>
      </c>
      <c r="G216" t="e" cm="1">
        <f t="array" aca="1" ref="G216" ca="1">INDIRECT("'["&amp;Index!$A$1&amp;"]Übersicht Messungen'!B6",TRUE)</f>
        <v>#REF!</v>
      </c>
      <c r="H216" t="e">
        <f t="shared" ca="1" si="11"/>
        <v>#REF!</v>
      </c>
      <c r="I216" s="15" t="e" cm="1">
        <f t="array" aca="1" ref="I216" ca="1">IFERROR(DATEVALUE(TEXT(INDIRECT("'["&amp;Index!$A$1&amp;"]Übersicht Messungen'!C181",TRUE),"yyyy-mm-dd")),INDIRECT("'["&amp;Index!$A$1&amp;"]Übersicht Messungen'!F6",TRUE)-730)</f>
        <v>#REF!</v>
      </c>
      <c r="J216" t="e" cm="1">
        <f t="array" aca="1" ref="J216" ca="1">INDIRECT("'["&amp;Index!$A$1&amp;"]Übersicht Messungen'!C177",TRUE)</f>
        <v>#REF!</v>
      </c>
      <c r="K216" t="str">
        <f>Index!$A$1</f>
        <v>Extem B-1541-6  CA.xlsx</v>
      </c>
      <c r="N216" t="e" cm="1">
        <f t="array" aca="1" ref="N216" ca="1">INDIRECT("'["&amp;Index!$A$1&amp;"]Werte+Ergebnisse 4a + 4b'!M1",TRUE)</f>
        <v>#REF!</v>
      </c>
      <c r="O216" t="e" cm="1">
        <f t="array" aca="1" ref="O216" ca="1">INDIRECT("'["&amp;Index!$A$1&amp;"]Werte+Ergebnisse 4a + 4b'!M2",TRUE)</f>
        <v>#REF!</v>
      </c>
      <c r="R216">
        <v>7</v>
      </c>
      <c r="X216" t="e" cm="1">
        <f t="array" aca="1" ref="X216" ca="1">INDIRECT("'["&amp;Index!$A$1&amp;"]Werte+Ergebnisse 4a + 4b'!b2",TRUE)</f>
        <v>#REF!</v>
      </c>
      <c r="Z216" t="s">
        <v>86</v>
      </c>
      <c r="AG216" t="e" cm="1">
        <f t="array" aca="1" ref="AG216" ca="1">IF(INDIRECT("'["&amp;Index!$A$1&amp;"]Werte+Ergebnisse 4a + 4b'!F"&amp;ROW($R$216)-208,TRUE)&gt;0,INDIRECT("'["&amp;Index!$A$1&amp;"]Werte+Ergebnisse 4a + 4b'!F"&amp;ROW($R$216)-208,TRUE),"")</f>
        <v>#REF!</v>
      </c>
      <c r="AH216" t="e" cm="1">
        <f t="array" aca="1" ref="AH216" ca="1">IF(INDIRECT("'["&amp;Index!$A$1&amp;"]Werte+Ergebnisse 4a + 4b'!H"&amp;ROW($R$216)-208,TRUE)&gt;0,INDIRECT("'["&amp;Index!$A$1&amp;"]Werte+Ergebnisse 4a + 4b'!H"&amp;ROW($R$216)-208,TRUE),"")</f>
        <v>#REF!</v>
      </c>
      <c r="AI216" t="e" cm="1">
        <f t="array" aca="1" ref="AI216" ca="1">IF(INDIRECT("'["&amp;Index!$A$1&amp;"]Werte+Ergebnisse 4a + 4b'!I"&amp;ROW($R$216)-208,TRUE)&gt;0,INDIRECT("'["&amp;Index!$A$1&amp;"]Werte+Ergebnisse 4a + 4b'!I"&amp;ROW($R$216)-208,TRUE),"")</f>
        <v>#REF!</v>
      </c>
      <c r="AJ216" t="e" cm="1">
        <f t="array" aca="1" ref="AJ216" ca="1">IF(INDIRECT("'["&amp;Index!$A$1&amp;"]Werte+Ergebnisse 4a + 4b'!J"&amp;ROW($R$216)-208,TRUE)&gt;0,INDIRECT("'["&amp;Index!$A$1&amp;"]Werte+Ergebnisse 4a + 4b'!J"&amp;ROW($R$216)-208,TRUE),"")</f>
        <v>#REF!</v>
      </c>
      <c r="AK216" t="e" cm="1">
        <f t="array" aca="1" ref="AK216" ca="1">IF(INDIRECT("'["&amp;Index!$A$1&amp;"]Werte+Ergebnisse 4a + 4b'!K"&amp;ROW($R$216)-208,TRUE)&gt;0,INDIRECT("'["&amp;Index!$A$1&amp;"]Werte+Ergebnisse 4a + 4b'!K"&amp;ROW($R$216)-208,TRUE),"")</f>
        <v>#REF!</v>
      </c>
      <c r="AN216" t="e" cm="1">
        <f t="array" aca="1" ref="AN216" ca="1">IF(INDIRECT("'["&amp;Index!$A$1&amp;"]Werte+Ergebnisse 4a + 4b'!G"&amp;ROW($R$216)-208,TRUE)&gt;0,INDIRECT("'["&amp;Index!$A$1&amp;"]Werte+Ergebnisse 4a + 4b'!G"&amp;ROW($R$216)-208,TRUE),"")</f>
        <v>#REF!</v>
      </c>
      <c r="AQ216" t="e" cm="1">
        <f t="array" aca="1" ref="AQ216" ca="1">IF(INDIRECT("'["&amp;Index!$A$1&amp;"]Werte+Ergebnisse 4a + 4b'!L"&amp;ROW($R$216)-208,TRUE)&gt;0,INDIRECT("'["&amp;Index!$A$1&amp;"]Werte+Ergebnisse 4a + 4b'!L"&amp;ROW($R$216)-208,TRUE),"")</f>
        <v>#REF!</v>
      </c>
      <c r="BM216" t="str">
        <f t="shared" ca="1" si="9"/>
        <v/>
      </c>
    </row>
    <row r="217" spans="1:65" x14ac:dyDescent="0.25">
      <c r="A217" t="e" cm="1">
        <f t="array" aca="1" ref="A217" ca="1">INDIRECT("'["&amp;Index!$A$1&amp;"]Übersicht Messungen'!E6",TRUE)</f>
        <v>#REF!</v>
      </c>
      <c r="B217" t="e">
        <f ca="1">IF(Index!$D$3="v2",10021,"")</f>
        <v>#N/A</v>
      </c>
      <c r="C217" t="e">
        <f ca="1">VLOOKUP(Facts!$B217,Aux_Table!$W$1:$X$60,2,FALSE)</f>
        <v>#N/A</v>
      </c>
      <c r="D217" t="e">
        <f>NA()</f>
        <v>#N/A</v>
      </c>
      <c r="E217" t="e" cm="1">
        <f t="array" aca="1" ref="E217" ca="1">INDIRECT("'["&amp;Index!$A$1&amp;"]Übersicht Messungen'!C6",TRUE)</f>
        <v>#REF!</v>
      </c>
      <c r="F217" t="e" cm="1">
        <f t="array" aca="1" ref="F217" ca="1">INDIRECT("'["&amp;Index!$A$1&amp;"]Übersicht Messungen'!B6",TRUE)</f>
        <v>#REF!</v>
      </c>
      <c r="G217" t="e" cm="1">
        <f t="array" aca="1" ref="G217" ca="1">INDIRECT("'["&amp;Index!$A$1&amp;"]Übersicht Messungen'!B6",TRUE)</f>
        <v>#REF!</v>
      </c>
      <c r="H217" t="e">
        <f t="shared" ca="1" si="11"/>
        <v>#REF!</v>
      </c>
      <c r="I217" s="15" t="e" cm="1">
        <f t="array" aca="1" ref="I217" ca="1">IFERROR(DATEVALUE(TEXT(INDIRECT("'["&amp;Index!$A$1&amp;"]Übersicht Messungen'!C181",TRUE),"yyyy-mm-dd")),INDIRECT("'["&amp;Index!$A$1&amp;"]Übersicht Messungen'!F6",TRUE)-730)</f>
        <v>#REF!</v>
      </c>
      <c r="J217" t="e" cm="1">
        <f t="array" aca="1" ref="J217" ca="1">INDIRECT("'["&amp;Index!$A$1&amp;"]Übersicht Messungen'!C177",TRUE)</f>
        <v>#REF!</v>
      </c>
      <c r="K217" t="str">
        <f>Index!$A$1</f>
        <v>Extem B-1541-6  CA.xlsx</v>
      </c>
      <c r="N217" t="e" cm="1">
        <f t="array" aca="1" ref="N217" ca="1">INDIRECT("'["&amp;Index!$A$1&amp;"]Werte+Ergebnisse 4a + 4b'!M1",TRUE)</f>
        <v>#REF!</v>
      </c>
      <c r="O217" t="e" cm="1">
        <f t="array" aca="1" ref="O217" ca="1">INDIRECT("'["&amp;Index!$A$1&amp;"]Werte+Ergebnisse 4a + 4b'!M2",TRUE)</f>
        <v>#REF!</v>
      </c>
      <c r="R217">
        <v>8</v>
      </c>
      <c r="X217" t="e" cm="1">
        <f t="array" aca="1" ref="X217" ca="1">INDIRECT("'["&amp;Index!$A$1&amp;"]Werte+Ergebnisse 4a + 4b'!b3",TRUE)</f>
        <v>#REF!</v>
      </c>
      <c r="Z217" t="s">
        <v>86</v>
      </c>
      <c r="AG217" t="e" cm="1">
        <f t="array" aca="1" ref="AG217" ca="1">IF(INDIRECT("'["&amp;Index!$A$1&amp;"]Werte+Ergebnisse 4a + 4b'!F"&amp;ROW($R$217)-208,TRUE)&gt;0,INDIRECT("'["&amp;Index!$A$1&amp;"]Werte+Ergebnisse 4a + 4b'!F"&amp;ROW($R$217)-208,TRUE),"")</f>
        <v>#REF!</v>
      </c>
      <c r="AH217" t="e" cm="1">
        <f t="array" aca="1" ref="AH217" ca="1">IF(INDIRECT("'["&amp;Index!$A$1&amp;"]Werte+Ergebnisse 4a + 4b'!H"&amp;ROW($R$217)-208,TRUE)&gt;0,INDIRECT("'["&amp;Index!$A$1&amp;"]Werte+Ergebnisse 4a + 4b'!H"&amp;ROW($R$217)-208,TRUE),"")</f>
        <v>#REF!</v>
      </c>
      <c r="AI217" t="e" cm="1">
        <f t="array" aca="1" ref="AI217" ca="1">IF(INDIRECT("'["&amp;Index!$A$1&amp;"]Werte+Ergebnisse 4a + 4b'!I"&amp;ROW($R$217)-208,TRUE)&gt;0,INDIRECT("'["&amp;Index!$A$1&amp;"]Werte+Ergebnisse 4a + 4b'!I"&amp;ROW($R$217)-208,TRUE),"")</f>
        <v>#REF!</v>
      </c>
      <c r="AJ217" t="e" cm="1">
        <f t="array" aca="1" ref="AJ217" ca="1">IF(INDIRECT("'["&amp;Index!$A$1&amp;"]Werte+Ergebnisse 4a + 4b'!J"&amp;ROW($R$217)-208,TRUE)&gt;0,INDIRECT("'["&amp;Index!$A$1&amp;"]Werte+Ergebnisse 4a + 4b'!J"&amp;ROW($R$217)-208,TRUE),"")</f>
        <v>#REF!</v>
      </c>
      <c r="AK217" t="e" cm="1">
        <f t="array" aca="1" ref="AK217" ca="1">IF(INDIRECT("'["&amp;Index!$A$1&amp;"]Werte+Ergebnisse 4a + 4b'!K"&amp;ROW($R$217)-208,TRUE)&gt;0,INDIRECT("'["&amp;Index!$A$1&amp;"]Werte+Ergebnisse 4a + 4b'!K"&amp;ROW($R$217)-208,TRUE),"")</f>
        <v>#REF!</v>
      </c>
      <c r="AN217" t="e" cm="1">
        <f t="array" aca="1" ref="AN217" ca="1">IF(INDIRECT("'["&amp;Index!$A$1&amp;"]Werte+Ergebnisse 4a + 4b'!G"&amp;ROW($R$217)-208,TRUE)&gt;0,INDIRECT("'["&amp;Index!$A$1&amp;"]Werte+Ergebnisse 4a + 4b'!G"&amp;ROW($R$217)-208,TRUE),"")</f>
        <v>#REF!</v>
      </c>
      <c r="AQ217" t="e" cm="1">
        <f t="array" aca="1" ref="AQ217" ca="1">IF(INDIRECT("'["&amp;Index!$A$1&amp;"]Werte+Ergebnisse 4a + 4b'!L"&amp;ROW($R$217)-208,TRUE)&gt;0,INDIRECT("'["&amp;Index!$A$1&amp;"]Werte+Ergebnisse 4a + 4b'!L"&amp;ROW($R$217)-208,TRUE),"")</f>
        <v>#REF!</v>
      </c>
      <c r="BM217" t="str">
        <f t="shared" ca="1" si="9"/>
        <v/>
      </c>
    </row>
    <row r="218" spans="1:65" x14ac:dyDescent="0.25">
      <c r="A218" t="e" cm="1">
        <f t="array" aca="1" ref="A218" ca="1">INDIRECT("'["&amp;Index!$A$1&amp;"]Übersicht Messungen'!E6",TRUE)</f>
        <v>#REF!</v>
      </c>
      <c r="B218" t="e">
        <f ca="1">IF(Index!$D$3="v2",10021,"")</f>
        <v>#N/A</v>
      </c>
      <c r="C218" t="e">
        <f ca="1">VLOOKUP(Facts!$B218,Aux_Table!$W$1:$X$60,2,FALSE)</f>
        <v>#N/A</v>
      </c>
      <c r="D218" t="e">
        <f>NA()</f>
        <v>#N/A</v>
      </c>
      <c r="E218" t="e" cm="1">
        <f t="array" aca="1" ref="E218" ca="1">INDIRECT("'["&amp;Index!$A$1&amp;"]Übersicht Messungen'!C6",TRUE)</f>
        <v>#REF!</v>
      </c>
      <c r="F218" t="e" cm="1">
        <f t="array" aca="1" ref="F218" ca="1">INDIRECT("'["&amp;Index!$A$1&amp;"]Übersicht Messungen'!B6",TRUE)</f>
        <v>#REF!</v>
      </c>
      <c r="G218" t="e" cm="1">
        <f t="array" aca="1" ref="G218" ca="1">INDIRECT("'["&amp;Index!$A$1&amp;"]Übersicht Messungen'!B6",TRUE)</f>
        <v>#REF!</v>
      </c>
      <c r="H218" t="e">
        <f t="shared" ca="1" si="11"/>
        <v>#REF!</v>
      </c>
      <c r="I218" s="15" t="e" cm="1">
        <f t="array" aca="1" ref="I218" ca="1">IFERROR(DATEVALUE(TEXT(INDIRECT("'["&amp;Index!$A$1&amp;"]Übersicht Messungen'!C181",TRUE),"yyyy-mm-dd")),INDIRECT("'["&amp;Index!$A$1&amp;"]Übersicht Messungen'!F6",TRUE)-730)</f>
        <v>#REF!</v>
      </c>
      <c r="J218" t="e" cm="1">
        <f t="array" aca="1" ref="J218" ca="1">INDIRECT("'["&amp;Index!$A$1&amp;"]Übersicht Messungen'!C177",TRUE)</f>
        <v>#REF!</v>
      </c>
      <c r="K218" t="str">
        <f>Index!$A$1</f>
        <v>Extem B-1541-6  CA.xlsx</v>
      </c>
      <c r="N218" t="e" cm="1">
        <f t="array" aca="1" ref="N218" ca="1">INDIRECT("'["&amp;Index!$A$1&amp;"]Werte+Ergebnisse 4a + 4b'!M1",TRUE)</f>
        <v>#REF!</v>
      </c>
      <c r="O218" t="e" cm="1">
        <f t="array" aca="1" ref="O218" ca="1">INDIRECT("'["&amp;Index!$A$1&amp;"]Werte+Ergebnisse 4a + 4b'!M2",TRUE)</f>
        <v>#REF!</v>
      </c>
      <c r="R218">
        <v>9</v>
      </c>
      <c r="X218" t="e" cm="1">
        <f t="array" aca="1" ref="X218" ca="1">INDIRECT("'["&amp;Index!$A$1&amp;"]Werte+Ergebnisse 4a + 4b'!b2",TRUE)</f>
        <v>#REF!</v>
      </c>
      <c r="Z218" t="s">
        <v>86</v>
      </c>
      <c r="AG218" t="e" cm="1">
        <f t="array" aca="1" ref="AG218" ca="1">IF(INDIRECT("'["&amp;Index!$A$1&amp;"]Werte+Ergebnisse 4a + 4b'!F"&amp;ROW($R$218)-208,TRUE)&gt;0,INDIRECT("'["&amp;Index!$A$1&amp;"]Werte+Ergebnisse 4a + 4b'!F"&amp;ROW($R$218)-208,TRUE),"")</f>
        <v>#REF!</v>
      </c>
      <c r="AH218" t="e" cm="1">
        <f t="array" aca="1" ref="AH218" ca="1">IF(INDIRECT("'["&amp;Index!$A$1&amp;"]Werte+Ergebnisse 4a + 4b'!H"&amp;ROW($R$218)-208,TRUE)&gt;0,INDIRECT("'["&amp;Index!$A$1&amp;"]Werte+Ergebnisse 4a + 4b'!H"&amp;ROW($R$218)-208,TRUE),"")</f>
        <v>#REF!</v>
      </c>
      <c r="AI218" t="e" cm="1">
        <f t="array" aca="1" ref="AI218" ca="1">IF(INDIRECT("'["&amp;Index!$A$1&amp;"]Werte+Ergebnisse 4a + 4b'!I"&amp;ROW($R$218)-208,TRUE)&gt;0,INDIRECT("'["&amp;Index!$A$1&amp;"]Werte+Ergebnisse 4a + 4b'!I"&amp;ROW($R$218)-208,TRUE),"")</f>
        <v>#REF!</v>
      </c>
      <c r="AJ218" t="e" cm="1">
        <f t="array" aca="1" ref="AJ218" ca="1">IF(INDIRECT("'["&amp;Index!$A$1&amp;"]Werte+Ergebnisse 4a + 4b'!J"&amp;ROW($R$218)-208,TRUE)&gt;0,INDIRECT("'["&amp;Index!$A$1&amp;"]Werte+Ergebnisse 4a + 4b'!J"&amp;ROW($R$218)-208,TRUE),"")</f>
        <v>#REF!</v>
      </c>
      <c r="AK218" t="e" cm="1">
        <f t="array" aca="1" ref="AK218" ca="1">IF(INDIRECT("'["&amp;Index!$A$1&amp;"]Werte+Ergebnisse 4a + 4b'!K"&amp;ROW($R$218)-208,TRUE)&gt;0,INDIRECT("'["&amp;Index!$A$1&amp;"]Werte+Ergebnisse 4a + 4b'!K"&amp;ROW($R$218)-208,TRUE),"")</f>
        <v>#REF!</v>
      </c>
      <c r="AN218" t="e" cm="1">
        <f t="array" aca="1" ref="AN218" ca="1">IF(INDIRECT("'["&amp;Index!$A$1&amp;"]Werte+Ergebnisse 4a + 4b'!G"&amp;ROW($R$218)-208,TRUE)&gt;0,INDIRECT("'["&amp;Index!$A$1&amp;"]Werte+Ergebnisse 4a + 4b'!G"&amp;ROW($R$218)-208,TRUE),"")</f>
        <v>#REF!</v>
      </c>
      <c r="AQ218" t="e" cm="1">
        <f t="array" aca="1" ref="AQ218" ca="1">IF(INDIRECT("'["&amp;Index!$A$1&amp;"]Werte+Ergebnisse 4a + 4b'!L"&amp;ROW($R$218)-208,TRUE)&gt;0,INDIRECT("'["&amp;Index!$A$1&amp;"]Werte+Ergebnisse 4a + 4b'!L"&amp;ROW($R$218)-208,TRUE),"")</f>
        <v>#REF!</v>
      </c>
      <c r="BM218" t="str">
        <f t="shared" ca="1" si="9"/>
        <v/>
      </c>
    </row>
    <row r="219" spans="1:65" x14ac:dyDescent="0.25">
      <c r="A219" t="e" cm="1">
        <f t="array" aca="1" ref="A219" ca="1">INDIRECT("'["&amp;Index!$A$1&amp;"]Übersicht Messungen'!E6",TRUE)</f>
        <v>#REF!</v>
      </c>
      <c r="B219" t="e">
        <f ca="1">IF(Index!$D$3="v2",10021,"")</f>
        <v>#N/A</v>
      </c>
      <c r="C219" t="e">
        <f ca="1">VLOOKUP(Facts!$B219,Aux_Table!$W$1:$X$60,2,FALSE)</f>
        <v>#N/A</v>
      </c>
      <c r="D219" t="e">
        <f>NA()</f>
        <v>#N/A</v>
      </c>
      <c r="E219" t="e" cm="1">
        <f t="array" aca="1" ref="E219" ca="1">INDIRECT("'["&amp;Index!$A$1&amp;"]Übersicht Messungen'!C6",TRUE)</f>
        <v>#REF!</v>
      </c>
      <c r="F219" t="e" cm="1">
        <f t="array" aca="1" ref="F219" ca="1">INDIRECT("'["&amp;Index!$A$1&amp;"]Übersicht Messungen'!B6",TRUE)</f>
        <v>#REF!</v>
      </c>
      <c r="G219" t="e" cm="1">
        <f t="array" aca="1" ref="G219" ca="1">INDIRECT("'["&amp;Index!$A$1&amp;"]Übersicht Messungen'!B6",TRUE)</f>
        <v>#REF!</v>
      </c>
      <c r="H219" t="e">
        <f t="shared" ca="1" si="11"/>
        <v>#REF!</v>
      </c>
      <c r="I219" s="15" t="e" cm="1">
        <f t="array" aca="1" ref="I219" ca="1">IFERROR(DATEVALUE(TEXT(INDIRECT("'["&amp;Index!$A$1&amp;"]Übersicht Messungen'!C181",TRUE),"yyyy-mm-dd")),INDIRECT("'["&amp;Index!$A$1&amp;"]Übersicht Messungen'!F6",TRUE)-730)</f>
        <v>#REF!</v>
      </c>
      <c r="J219" t="e" cm="1">
        <f t="array" aca="1" ref="J219" ca="1">INDIRECT("'["&amp;Index!$A$1&amp;"]Übersicht Messungen'!C177",TRUE)</f>
        <v>#REF!</v>
      </c>
      <c r="K219" t="str">
        <f>Index!$A$1</f>
        <v>Extem B-1541-6  CA.xlsx</v>
      </c>
      <c r="N219" t="e" cm="1">
        <f t="array" aca="1" ref="N219" ca="1">INDIRECT("'["&amp;Index!$A$1&amp;"]Werte+Ergebnisse 4a + 4b'!M1",TRUE)</f>
        <v>#REF!</v>
      </c>
      <c r="O219" t="e" cm="1">
        <f t="array" aca="1" ref="O219" ca="1">INDIRECT("'["&amp;Index!$A$1&amp;"]Werte+Ergebnisse 4a + 4b'!M2",TRUE)</f>
        <v>#REF!</v>
      </c>
      <c r="R219">
        <v>10</v>
      </c>
      <c r="X219" t="e" cm="1">
        <f t="array" aca="1" ref="X219" ca="1">INDIRECT("'["&amp;Index!$A$1&amp;"]Werte+Ergebnisse 4a + 4b'!b3",TRUE)</f>
        <v>#REF!</v>
      </c>
      <c r="Z219" t="s">
        <v>86</v>
      </c>
      <c r="AG219" t="e" cm="1">
        <f t="array" aca="1" ref="AG219" ca="1">IF(INDIRECT("'["&amp;Index!$A$1&amp;"]Werte+Ergebnisse 4a + 4b'!F"&amp;ROW($R$219)-208,TRUE)&gt;0,INDIRECT("'["&amp;Index!$A$1&amp;"]Werte+Ergebnisse 4a + 4b'!F"&amp;ROW($R$219)-208,TRUE),"")</f>
        <v>#REF!</v>
      </c>
      <c r="AH219" t="e" cm="1">
        <f t="array" aca="1" ref="AH219" ca="1">IF(INDIRECT("'["&amp;Index!$A$1&amp;"]Werte+Ergebnisse 4a + 4b'!H"&amp;ROW($R$219)-208,TRUE)&gt;0,INDIRECT("'["&amp;Index!$A$1&amp;"]Werte+Ergebnisse 4a + 4b'!H"&amp;ROW($R$219)-208,TRUE),"")</f>
        <v>#REF!</v>
      </c>
      <c r="AI219" t="e" cm="1">
        <f t="array" aca="1" ref="AI219" ca="1">IF(INDIRECT("'["&amp;Index!$A$1&amp;"]Werte+Ergebnisse 4a + 4b'!I"&amp;ROW($R$219)-208,TRUE)&gt;0,INDIRECT("'["&amp;Index!$A$1&amp;"]Werte+Ergebnisse 4a + 4b'!I"&amp;ROW($R$219)-208,TRUE),"")</f>
        <v>#REF!</v>
      </c>
      <c r="AJ219" t="e" cm="1">
        <f t="array" aca="1" ref="AJ219" ca="1">IF(INDIRECT("'["&amp;Index!$A$1&amp;"]Werte+Ergebnisse 4a + 4b'!J"&amp;ROW($R$219)-208,TRUE)&gt;0,INDIRECT("'["&amp;Index!$A$1&amp;"]Werte+Ergebnisse 4a + 4b'!J"&amp;ROW($R$219)-208,TRUE),"")</f>
        <v>#REF!</v>
      </c>
      <c r="AK219" t="e" cm="1">
        <f t="array" aca="1" ref="AK219" ca="1">IF(INDIRECT("'["&amp;Index!$A$1&amp;"]Werte+Ergebnisse 4a + 4b'!K"&amp;ROW($R$219)-208,TRUE)&gt;0,INDIRECT("'["&amp;Index!$A$1&amp;"]Werte+Ergebnisse 4a + 4b'!K"&amp;ROW($R$219)-208,TRUE),"")</f>
        <v>#REF!</v>
      </c>
      <c r="AN219" t="e" cm="1">
        <f t="array" aca="1" ref="AN219" ca="1">IF(INDIRECT("'["&amp;Index!$A$1&amp;"]Werte+Ergebnisse 4a + 4b'!G"&amp;ROW($R$219)-208,TRUE)&gt;0,INDIRECT("'["&amp;Index!$A$1&amp;"]Werte+Ergebnisse 4a + 4b'!G"&amp;ROW($R$219)-208,TRUE),"")</f>
        <v>#REF!</v>
      </c>
      <c r="AQ219" t="e" cm="1">
        <f t="array" aca="1" ref="AQ219" ca="1">IF(INDIRECT("'["&amp;Index!$A$1&amp;"]Werte+Ergebnisse 4a + 4b'!L"&amp;ROW($R$219)-208,TRUE)&gt;0,INDIRECT("'["&amp;Index!$A$1&amp;"]Werte+Ergebnisse 4a + 4b'!L"&amp;ROW($R$219)-208,TRUE),"")</f>
        <v>#REF!</v>
      </c>
      <c r="BM219" t="str">
        <f t="shared" ca="1" si="9"/>
        <v/>
      </c>
    </row>
    <row r="220" spans="1:65" x14ac:dyDescent="0.25">
      <c r="A220" t="e" cm="1">
        <f t="array" aca="1" ref="A220" ca="1">INDIRECT("'["&amp;Index!$A$1&amp;"]Übersicht Messungen'!E6",TRUE)</f>
        <v>#REF!</v>
      </c>
      <c r="B220" t="e">
        <f ca="1">IF(Index!$D$3="v2",10021,"")</f>
        <v>#N/A</v>
      </c>
      <c r="C220" t="e">
        <f ca="1">VLOOKUP(Facts!$B220,Aux_Table!$W$1:$X$60,2,FALSE)</f>
        <v>#N/A</v>
      </c>
      <c r="D220" t="e">
        <f>NA()</f>
        <v>#N/A</v>
      </c>
      <c r="E220" t="e" cm="1">
        <f t="array" aca="1" ref="E220" ca="1">INDIRECT("'["&amp;Index!$A$1&amp;"]Übersicht Messungen'!C6",TRUE)</f>
        <v>#REF!</v>
      </c>
      <c r="F220" t="e" cm="1">
        <f t="array" aca="1" ref="F220" ca="1">INDIRECT("'["&amp;Index!$A$1&amp;"]Übersicht Messungen'!B6",TRUE)</f>
        <v>#REF!</v>
      </c>
      <c r="G220" t="e" cm="1">
        <f t="array" aca="1" ref="G220" ca="1">INDIRECT("'["&amp;Index!$A$1&amp;"]Übersicht Messungen'!B6",TRUE)</f>
        <v>#REF!</v>
      </c>
      <c r="H220" t="e">
        <f t="shared" ca="1" si="11"/>
        <v>#REF!</v>
      </c>
      <c r="I220" s="15" t="e" cm="1">
        <f t="array" aca="1" ref="I220" ca="1">IFERROR(DATEVALUE(TEXT(INDIRECT("'["&amp;Index!$A$1&amp;"]Übersicht Messungen'!C181",TRUE),"yyyy-mm-dd")),INDIRECT("'["&amp;Index!$A$1&amp;"]Übersicht Messungen'!F6",TRUE)-730)</f>
        <v>#REF!</v>
      </c>
      <c r="J220" t="e" cm="1">
        <f t="array" aca="1" ref="J220" ca="1">INDIRECT("'["&amp;Index!$A$1&amp;"]Übersicht Messungen'!C177",TRUE)</f>
        <v>#REF!</v>
      </c>
      <c r="K220" t="str">
        <f>Index!$A$1</f>
        <v>Extem B-1541-6  CA.xlsx</v>
      </c>
      <c r="N220" t="e" cm="1">
        <f t="array" aca="1" ref="N220" ca="1">INDIRECT("'["&amp;Index!$A$1&amp;"]Werte+Ergebnisse 4a + 4b'!M1",TRUE)</f>
        <v>#REF!</v>
      </c>
      <c r="O220" t="e" cm="1">
        <f t="array" aca="1" ref="O220" ca="1">INDIRECT("'["&amp;Index!$A$1&amp;"]Werte+Ergebnisse 4a + 4b'!M2",TRUE)</f>
        <v>#REF!</v>
      </c>
      <c r="R220">
        <v>11</v>
      </c>
      <c r="X220" t="e" cm="1">
        <f t="array" aca="1" ref="X220" ca="1">INDIRECT("'["&amp;Index!$A$1&amp;"]Werte+Ergebnisse 4a + 4b'!b2",TRUE)</f>
        <v>#REF!</v>
      </c>
      <c r="Z220" t="s">
        <v>86</v>
      </c>
      <c r="AG220" t="e" cm="1">
        <f t="array" aca="1" ref="AG220" ca="1">IF(INDIRECT("'["&amp;Index!$A$1&amp;"]Werte+Ergebnisse 4a + 4b'!F"&amp;ROW($R$220)-208,TRUE)&gt;0,INDIRECT("'["&amp;Index!$A$1&amp;"]Werte+Ergebnisse 4a + 4b'!F"&amp;ROW($R$220)-208,TRUE),"")</f>
        <v>#REF!</v>
      </c>
      <c r="AH220" t="e" cm="1">
        <f t="array" aca="1" ref="AH220" ca="1">IF(INDIRECT("'["&amp;Index!$A$1&amp;"]Werte+Ergebnisse 4a + 4b'!H"&amp;ROW($R$220)-208,TRUE)&gt;0,INDIRECT("'["&amp;Index!$A$1&amp;"]Werte+Ergebnisse 4a + 4b'!H"&amp;ROW($R$220)-208,TRUE),"")</f>
        <v>#REF!</v>
      </c>
      <c r="AI220" t="e" cm="1">
        <f t="array" aca="1" ref="AI220" ca="1">IF(INDIRECT("'["&amp;Index!$A$1&amp;"]Werte+Ergebnisse 4a + 4b'!I"&amp;ROW($R$220)-208,TRUE)&gt;0,INDIRECT("'["&amp;Index!$A$1&amp;"]Werte+Ergebnisse 4a + 4b'!I"&amp;ROW($R$220)-208,TRUE),"")</f>
        <v>#REF!</v>
      </c>
      <c r="AJ220" t="e" cm="1">
        <f t="array" aca="1" ref="AJ220" ca="1">IF(INDIRECT("'["&amp;Index!$A$1&amp;"]Werte+Ergebnisse 4a + 4b'!J"&amp;ROW($R$220)-208,TRUE)&gt;0,INDIRECT("'["&amp;Index!$A$1&amp;"]Werte+Ergebnisse 4a + 4b'!J"&amp;ROW($R$220)-208,TRUE),"")</f>
        <v>#REF!</v>
      </c>
      <c r="AK220" t="e" cm="1">
        <f t="array" aca="1" ref="AK220" ca="1">IF(INDIRECT("'["&amp;Index!$A$1&amp;"]Werte+Ergebnisse 4a + 4b'!K"&amp;ROW($R$220)-208,TRUE)&gt;0,INDIRECT("'["&amp;Index!$A$1&amp;"]Werte+Ergebnisse 4a + 4b'!K"&amp;ROW($R$220)-208,TRUE),"")</f>
        <v>#REF!</v>
      </c>
      <c r="AN220" t="e" cm="1">
        <f t="array" aca="1" ref="AN220" ca="1">IF(INDIRECT("'["&amp;Index!$A$1&amp;"]Werte+Ergebnisse 4a + 4b'!G"&amp;ROW($R$220)-208,TRUE)&gt;0,INDIRECT("'["&amp;Index!$A$1&amp;"]Werte+Ergebnisse 4a + 4b'!G"&amp;ROW($R$220)-208,TRUE),"")</f>
        <v>#REF!</v>
      </c>
      <c r="AQ220" t="e" cm="1">
        <f t="array" aca="1" ref="AQ220" ca="1">IF(INDIRECT("'["&amp;Index!$A$1&amp;"]Werte+Ergebnisse 4a + 4b'!L"&amp;ROW($R$220)-208,TRUE)&gt;0,INDIRECT("'["&amp;Index!$A$1&amp;"]Werte+Ergebnisse 4a + 4b'!L"&amp;ROW($R$220)-208,TRUE),"")</f>
        <v>#REF!</v>
      </c>
      <c r="BM220" t="str">
        <f t="shared" ca="1" si="9"/>
        <v/>
      </c>
    </row>
    <row r="221" spans="1:65" x14ac:dyDescent="0.25">
      <c r="A221" t="e" cm="1">
        <f t="array" aca="1" ref="A221" ca="1">INDIRECT("'["&amp;Index!$A$1&amp;"]Übersicht Messungen'!E6",TRUE)</f>
        <v>#REF!</v>
      </c>
      <c r="B221" t="e">
        <f ca="1">IF(Index!$D$3="v2",10021,"")</f>
        <v>#N/A</v>
      </c>
      <c r="C221" t="e">
        <f ca="1">VLOOKUP(Facts!$B221,Aux_Table!$W$1:$X$60,2,FALSE)</f>
        <v>#N/A</v>
      </c>
      <c r="D221" t="e">
        <f>NA()</f>
        <v>#N/A</v>
      </c>
      <c r="E221" t="e" cm="1">
        <f t="array" aca="1" ref="E221" ca="1">INDIRECT("'["&amp;Index!$A$1&amp;"]Übersicht Messungen'!C6",TRUE)</f>
        <v>#REF!</v>
      </c>
      <c r="F221" t="e" cm="1">
        <f t="array" aca="1" ref="F221" ca="1">INDIRECT("'["&amp;Index!$A$1&amp;"]Übersicht Messungen'!B6",TRUE)</f>
        <v>#REF!</v>
      </c>
      <c r="G221" t="e" cm="1">
        <f t="array" aca="1" ref="G221" ca="1">INDIRECT("'["&amp;Index!$A$1&amp;"]Übersicht Messungen'!B6",TRUE)</f>
        <v>#REF!</v>
      </c>
      <c r="H221" t="e">
        <f t="shared" ca="1" si="11"/>
        <v>#REF!</v>
      </c>
      <c r="I221" s="15" t="e" cm="1">
        <f t="array" aca="1" ref="I221" ca="1">IFERROR(DATEVALUE(TEXT(INDIRECT("'["&amp;Index!$A$1&amp;"]Übersicht Messungen'!C181",TRUE),"yyyy-mm-dd")),INDIRECT("'["&amp;Index!$A$1&amp;"]Übersicht Messungen'!F6",TRUE)-730)</f>
        <v>#REF!</v>
      </c>
      <c r="J221" t="e" cm="1">
        <f t="array" aca="1" ref="J221" ca="1">INDIRECT("'["&amp;Index!$A$1&amp;"]Übersicht Messungen'!C177",TRUE)</f>
        <v>#REF!</v>
      </c>
      <c r="K221" t="str">
        <f>Index!$A$1</f>
        <v>Extem B-1541-6  CA.xlsx</v>
      </c>
      <c r="N221" t="e" cm="1">
        <f t="array" aca="1" ref="N221" ca="1">INDIRECT("'["&amp;Index!$A$1&amp;"]Werte+Ergebnisse 4a + 4b'!M1",TRUE)</f>
        <v>#REF!</v>
      </c>
      <c r="O221" t="e" cm="1">
        <f t="array" aca="1" ref="O221" ca="1">INDIRECT("'["&amp;Index!$A$1&amp;"]Werte+Ergebnisse 4a + 4b'!M2",TRUE)</f>
        <v>#REF!</v>
      </c>
      <c r="R221">
        <v>12</v>
      </c>
      <c r="X221" t="e" cm="1">
        <f t="array" aca="1" ref="X221" ca="1">INDIRECT("'["&amp;Index!$A$1&amp;"]Werte+Ergebnisse 4a + 4b'!b3",TRUE)</f>
        <v>#REF!</v>
      </c>
      <c r="Z221" t="s">
        <v>86</v>
      </c>
      <c r="AG221" t="e" cm="1">
        <f t="array" aca="1" ref="AG221" ca="1">IF(INDIRECT("'["&amp;Index!$A$1&amp;"]Werte+Ergebnisse 4a + 4b'!F"&amp;ROW($R$221)-208,TRUE)&gt;0,INDIRECT("'["&amp;Index!$A$1&amp;"]Werte+Ergebnisse 4a + 4b'!F"&amp;ROW($R$221)-208,TRUE),"")</f>
        <v>#REF!</v>
      </c>
      <c r="AH221" t="e" cm="1">
        <f t="array" aca="1" ref="AH221" ca="1">IF(INDIRECT("'["&amp;Index!$A$1&amp;"]Werte+Ergebnisse 4a + 4b'!H"&amp;ROW($R$221)-208,TRUE)&gt;0,INDIRECT("'["&amp;Index!$A$1&amp;"]Werte+Ergebnisse 4a + 4b'!H"&amp;ROW($R$221)-208,TRUE),"")</f>
        <v>#REF!</v>
      </c>
      <c r="AI221" t="e" cm="1">
        <f t="array" aca="1" ref="AI221" ca="1">IF(INDIRECT("'["&amp;Index!$A$1&amp;"]Werte+Ergebnisse 4a + 4b'!I"&amp;ROW($R$221)-208,TRUE)&gt;0,INDIRECT("'["&amp;Index!$A$1&amp;"]Werte+Ergebnisse 4a + 4b'!I"&amp;ROW($R$221)-208,TRUE),"")</f>
        <v>#REF!</v>
      </c>
      <c r="AJ221" t="e" cm="1">
        <f t="array" aca="1" ref="AJ221" ca="1">IF(INDIRECT("'["&amp;Index!$A$1&amp;"]Werte+Ergebnisse 4a + 4b'!J"&amp;ROW($R$221)-208,TRUE)&gt;0,INDIRECT("'["&amp;Index!$A$1&amp;"]Werte+Ergebnisse 4a + 4b'!J"&amp;ROW($R$221)-208,TRUE),"")</f>
        <v>#REF!</v>
      </c>
      <c r="AK221" t="e" cm="1">
        <f t="array" aca="1" ref="AK221" ca="1">IF(INDIRECT("'["&amp;Index!$A$1&amp;"]Werte+Ergebnisse 4a + 4b'!K"&amp;ROW($R$221)-208,TRUE)&gt;0,INDIRECT("'["&amp;Index!$A$1&amp;"]Werte+Ergebnisse 4a + 4b'!K"&amp;ROW($R$221)-208,TRUE),"")</f>
        <v>#REF!</v>
      </c>
      <c r="AN221" t="e" cm="1">
        <f t="array" aca="1" ref="AN221" ca="1">IF(INDIRECT("'["&amp;Index!$A$1&amp;"]Werte+Ergebnisse 4a + 4b'!G"&amp;ROW($R$221)-208,TRUE)&gt;0,INDIRECT("'["&amp;Index!$A$1&amp;"]Werte+Ergebnisse 4a + 4b'!G"&amp;ROW($R$221)-208,TRUE),"")</f>
        <v>#REF!</v>
      </c>
      <c r="AQ221" t="e" cm="1">
        <f t="array" aca="1" ref="AQ221" ca="1">IF(INDIRECT("'["&amp;Index!$A$1&amp;"]Werte+Ergebnisse 4a + 4b'!L"&amp;ROW($R$221)-208,TRUE)&gt;0,INDIRECT("'["&amp;Index!$A$1&amp;"]Werte+Ergebnisse 4a + 4b'!L"&amp;ROW($R$221)-208,TRUE),"")</f>
        <v>#REF!</v>
      </c>
      <c r="BM221" t="str">
        <f t="shared" ca="1" si="9"/>
        <v/>
      </c>
    </row>
    <row r="222" spans="1:65" x14ac:dyDescent="0.25">
      <c r="A222" t="e" cm="1">
        <f t="array" aca="1" ref="A222" ca="1">INDIRECT("'["&amp;Index!$A$1&amp;"]Übersicht Messungen'!E6",TRUE)</f>
        <v>#REF!</v>
      </c>
      <c r="B222" t="e">
        <f ca="1">IF(Index!$D$3="v2",10022,"")</f>
        <v>#N/A</v>
      </c>
      <c r="C222" t="e">
        <f ca="1">VLOOKUP(Facts!$B222,Aux_Table!$W$1:$X$60,2,FALSE)</f>
        <v>#N/A</v>
      </c>
      <c r="D222" t="e">
        <f>NA()</f>
        <v>#N/A</v>
      </c>
      <c r="E222" t="e" cm="1">
        <f t="array" aca="1" ref="E222" ca="1">INDIRECT("'["&amp;Index!$A$1&amp;"]Übersicht Messungen'!C6",TRUE)</f>
        <v>#REF!</v>
      </c>
      <c r="F222" t="e" cm="1">
        <f t="array" aca="1" ref="F222" ca="1">INDIRECT("'["&amp;Index!$A$1&amp;"]Übersicht Messungen'!B6",TRUE)</f>
        <v>#REF!</v>
      </c>
      <c r="G222" t="e" cm="1">
        <f t="array" aca="1" ref="G222" ca="1">INDIRECT("'["&amp;Index!$A$1&amp;"]Übersicht Messungen'!B6",TRUE)</f>
        <v>#REF!</v>
      </c>
      <c r="H222" t="e">
        <f t="shared" ca="1" si="10"/>
        <v>#REF!</v>
      </c>
      <c r="I222" s="15" t="e" cm="1">
        <f t="array" aca="1" ref="I222" ca="1">IFERROR(DATEVALUE(TEXT(INDIRECT("'["&amp;Index!$A$1&amp;"]Übersicht Messungen'!C181",TRUE),"yyyy-mm-dd")),INDIRECT("'["&amp;Index!$A$1&amp;"]Übersicht Messungen'!F6",TRUE)-730)</f>
        <v>#REF!</v>
      </c>
      <c r="J222" t="e" cm="1">
        <f t="array" aca="1" ref="J222" ca="1">INDIRECT("'["&amp;Index!$A$1&amp;"]Übersicht Messungen'!C177",TRUE)</f>
        <v>#REF!</v>
      </c>
      <c r="K222" t="str">
        <f>Index!$A$1</f>
        <v>Extem B-1541-6  CA.xlsx</v>
      </c>
      <c r="N222" t="e" cm="1">
        <f t="array" aca="1" ref="N222" ca="1">INDIRECT("'["&amp;Index!$A$1&amp;"]Werte+Ergebnisse 4a + 4b'!M29",TRUE)</f>
        <v>#REF!</v>
      </c>
      <c r="O222" t="e" cm="1">
        <f t="array" aca="1" ref="O222" ca="1">INDIRECT("'["&amp;Index!$A$1&amp;"]Werte+Ergebnisse 4a + 4b'!M2",TRUE)</f>
        <v>#REF!</v>
      </c>
      <c r="R222">
        <v>1</v>
      </c>
      <c r="X222" t="e" cm="1">
        <f t="array" aca="1" ref="X222" ca="1">INDIRECT("'["&amp;Index!$A$1&amp;"]Werte+Ergebnisse 4a + 4b'!b2",TRUE)</f>
        <v>#REF!</v>
      </c>
      <c r="Z222" t="s">
        <v>86</v>
      </c>
      <c r="AG222" t="e" cm="1">
        <f t="array" aca="1" ref="AG222" ca="1">IF(INDIRECT("'["&amp;Index!$A$1&amp;"]Werte+Ergebnisse 4a + 4b'!F"&amp;ROW($R210)-180,TRUE)&gt;0,INDIRECT("'["&amp;Index!$A$1&amp;"]Werte+Ergebnisse 4a + 4b'!F"&amp;ROW($R210)-180,TRUE),"")</f>
        <v>#REF!</v>
      </c>
      <c r="AH222" t="e" cm="1">
        <f t="array" aca="1" ref="AH222" ca="1">IF(INDIRECT("'["&amp;Index!$A$1&amp;"]Werte+Ergebnisse 4a + 4b'!H"&amp;ROW($R210)-180,TRUE)&gt;0,INDIRECT("'["&amp;Index!$A$1&amp;"]Werte+Ergebnisse 4a + 4b'!H"&amp;ROW($R210)-180,TRUE),"")</f>
        <v>#REF!</v>
      </c>
      <c r="AI222" t="e" cm="1">
        <f t="array" aca="1" ref="AI222" ca="1">IF(INDIRECT("'["&amp;Index!$A$1&amp;"]Werte+Ergebnisse 4a + 4b'!I"&amp;ROW($R210)-180,TRUE)&gt;0,INDIRECT("'["&amp;Index!$A$1&amp;"]Werte+Ergebnisse 4a + 4b'!I"&amp;ROW($R210)-180,TRUE),"")</f>
        <v>#REF!</v>
      </c>
      <c r="AJ222" t="e" cm="1">
        <f t="array" aca="1" ref="AJ222" ca="1">IF(INDIRECT("'["&amp;Index!$A$1&amp;"]Werte+Ergebnisse 4a + 4b'!J"&amp;ROW($R210)-180,TRUE)&gt;0,INDIRECT("'["&amp;Index!$A$1&amp;"]Werte+Ergebnisse 4a + 4b'!J"&amp;ROW($R210)-180,TRUE),"")</f>
        <v>#REF!</v>
      </c>
      <c r="AK222" t="e" cm="1">
        <f t="array" aca="1" ref="AK222" ca="1">IF(INDIRECT("'["&amp;Index!$A$1&amp;"]Werte+Ergebnisse 4a + 4b'!K"&amp;ROW($R210)-180,TRUE)&gt;0,INDIRECT("'["&amp;Index!$A$1&amp;"]Werte+Ergebnisse 4a + 4b'!K"&amp;ROW($R210)-180,TRUE),"")</f>
        <v>#REF!</v>
      </c>
      <c r="AN222" t="e" cm="1">
        <f t="array" aca="1" ref="AN222" ca="1">IF(INDIRECT("'["&amp;Index!$A$1&amp;"]Werte+Ergebnisse 4a + 4b'!G"&amp;ROW($R210)-180,TRUE)&gt;0,INDIRECT("'["&amp;Index!$A$1&amp;"]Werte+Ergebnisse 4a + 4b'!G"&amp;ROW($R210)-180,TRUE),"")</f>
        <v>#REF!</v>
      </c>
      <c r="AQ222" t="e" cm="1">
        <f t="array" aca="1" ref="AQ222" ca="1">IF(INDIRECT("'["&amp;Index!$A$1&amp;"]Werte+Ergebnisse 4a + 4b'!L"&amp;ROW($R210)-180,TRUE)&gt;0,INDIRECT("'["&amp;Index!$A$1&amp;"]Werte+Ergebnisse 4a + 4b'!L"&amp;ROW($R210)-180,TRUE),"")</f>
        <v>#REF!</v>
      </c>
      <c r="BM222" t="str">
        <f t="shared" ca="1" si="9"/>
        <v/>
      </c>
    </row>
    <row r="223" spans="1:65" x14ac:dyDescent="0.25">
      <c r="A223" t="e" cm="1">
        <f t="array" aca="1" ref="A223" ca="1">INDIRECT("'["&amp;Index!$A$1&amp;"]Übersicht Messungen'!E6",TRUE)</f>
        <v>#REF!</v>
      </c>
      <c r="B223" t="e">
        <f ca="1">IF(Index!$D$3="v2",10022,"")</f>
        <v>#N/A</v>
      </c>
      <c r="C223" t="e">
        <f ca="1">VLOOKUP(Facts!$B223,Aux_Table!$W$1:$X$60,2,FALSE)</f>
        <v>#N/A</v>
      </c>
      <c r="D223" t="e">
        <f>NA()</f>
        <v>#N/A</v>
      </c>
      <c r="E223" t="e" cm="1">
        <f t="array" aca="1" ref="E223" ca="1">INDIRECT("'["&amp;Index!$A$1&amp;"]Übersicht Messungen'!C6",TRUE)</f>
        <v>#REF!</v>
      </c>
      <c r="F223" t="e" cm="1">
        <f t="array" aca="1" ref="F223" ca="1">INDIRECT("'["&amp;Index!$A$1&amp;"]Übersicht Messungen'!B6",TRUE)</f>
        <v>#REF!</v>
      </c>
      <c r="G223" t="e" cm="1">
        <f t="array" aca="1" ref="G223" ca="1">INDIRECT("'["&amp;Index!$A$1&amp;"]Übersicht Messungen'!B6",TRUE)</f>
        <v>#REF!</v>
      </c>
      <c r="H223" t="e">
        <f t="shared" ca="1" si="10"/>
        <v>#REF!</v>
      </c>
      <c r="I223" s="15" t="e" cm="1">
        <f t="array" aca="1" ref="I223" ca="1">IFERROR(DATEVALUE(TEXT(INDIRECT("'["&amp;Index!$A$1&amp;"]Übersicht Messungen'!C181",TRUE),"yyyy-mm-dd")),INDIRECT("'["&amp;Index!$A$1&amp;"]Übersicht Messungen'!F6",TRUE)-730)</f>
        <v>#REF!</v>
      </c>
      <c r="J223" t="e" cm="1">
        <f t="array" aca="1" ref="J223" ca="1">INDIRECT("'["&amp;Index!$A$1&amp;"]Übersicht Messungen'!C177",TRUE)</f>
        <v>#REF!</v>
      </c>
      <c r="K223" t="str">
        <f>Index!$A$1</f>
        <v>Extem B-1541-6  CA.xlsx</v>
      </c>
      <c r="N223" t="e" cm="1">
        <f t="array" aca="1" ref="N223" ca="1">INDIRECT("'["&amp;Index!$A$1&amp;"]Werte+Ergebnisse 4a + 4b'!M29",TRUE)</f>
        <v>#REF!</v>
      </c>
      <c r="O223" t="e" cm="1">
        <f t="array" aca="1" ref="O223" ca="1">INDIRECT("'["&amp;Index!$A$1&amp;"]Werte+Ergebnisse 4a + 4b'!M2",TRUE)</f>
        <v>#REF!</v>
      </c>
      <c r="R223">
        <v>2</v>
      </c>
      <c r="X223" t="e" cm="1">
        <f t="array" aca="1" ref="X223" ca="1">INDIRECT("'["&amp;Index!$A$1&amp;"]Werte+Ergebnisse 4a + 4b'!b3",TRUE)</f>
        <v>#REF!</v>
      </c>
      <c r="Z223" t="s">
        <v>86</v>
      </c>
      <c r="AG223" t="e" cm="1">
        <f t="array" aca="1" ref="AG223" ca="1">IF(INDIRECT("'["&amp;Index!$A$1&amp;"]Werte+Ergebnisse 4a + 4b'!F"&amp;ROW($R211)-180,TRUE)&gt;0,INDIRECT("'["&amp;Index!$A$1&amp;"]Werte+Ergebnisse 4a + 4b'!F"&amp;ROW($R211)-180,TRUE),"")</f>
        <v>#REF!</v>
      </c>
      <c r="AH223" t="e" cm="1">
        <f t="array" aca="1" ref="AH223" ca="1">IF(INDIRECT("'["&amp;Index!$A$1&amp;"]Werte+Ergebnisse 4a + 4b'!H"&amp;ROW($R211)-180,TRUE)&gt;0,INDIRECT("'["&amp;Index!$A$1&amp;"]Werte+Ergebnisse 4a + 4b'!H"&amp;ROW($R211)-180,TRUE),"")</f>
        <v>#REF!</v>
      </c>
      <c r="AI223" t="e" cm="1">
        <f t="array" aca="1" ref="AI223" ca="1">IF(INDIRECT("'["&amp;Index!$A$1&amp;"]Werte+Ergebnisse 4a + 4b'!I"&amp;ROW($R211)-180,TRUE)&gt;0,INDIRECT("'["&amp;Index!$A$1&amp;"]Werte+Ergebnisse 4a + 4b'!I"&amp;ROW($R211)-180,TRUE),"")</f>
        <v>#REF!</v>
      </c>
      <c r="AJ223" t="e" cm="1">
        <f t="array" aca="1" ref="AJ223" ca="1">IF(INDIRECT("'["&amp;Index!$A$1&amp;"]Werte+Ergebnisse 4a + 4b'!J"&amp;ROW($R211)-180,TRUE)&gt;0,INDIRECT("'["&amp;Index!$A$1&amp;"]Werte+Ergebnisse 4a + 4b'!J"&amp;ROW($R211)-180,TRUE),"")</f>
        <v>#REF!</v>
      </c>
      <c r="AK223" t="e" cm="1">
        <f t="array" aca="1" ref="AK223" ca="1">IF(INDIRECT("'["&amp;Index!$A$1&amp;"]Werte+Ergebnisse 4a + 4b'!K"&amp;ROW($R211)-180,TRUE)&gt;0,INDIRECT("'["&amp;Index!$A$1&amp;"]Werte+Ergebnisse 4a + 4b'!K"&amp;ROW($R211)-180,TRUE),"")</f>
        <v>#REF!</v>
      </c>
      <c r="AN223" t="e" cm="1">
        <f t="array" aca="1" ref="AN223" ca="1">IF(INDIRECT("'["&amp;Index!$A$1&amp;"]Werte+Ergebnisse 4a + 4b'!G"&amp;ROW($R211)-180,TRUE)&gt;0,INDIRECT("'["&amp;Index!$A$1&amp;"]Werte+Ergebnisse 4a + 4b'!G"&amp;ROW($R211)-180,TRUE),"")</f>
        <v>#REF!</v>
      </c>
      <c r="AQ223" t="e" cm="1">
        <f t="array" aca="1" ref="AQ223" ca="1">IF(INDIRECT("'["&amp;Index!$A$1&amp;"]Werte+Ergebnisse 4a + 4b'!L"&amp;ROW($R211)-180,TRUE)&gt;0,INDIRECT("'["&amp;Index!$A$1&amp;"]Werte+Ergebnisse 4a + 4b'!L"&amp;ROW($R211)-180,TRUE),"")</f>
        <v>#REF!</v>
      </c>
      <c r="BM223" t="str">
        <f t="shared" ca="1" si="9"/>
        <v/>
      </c>
    </row>
    <row r="224" spans="1:65" x14ac:dyDescent="0.25">
      <c r="A224" t="e" cm="1">
        <f t="array" aca="1" ref="A224" ca="1">INDIRECT("'["&amp;Index!$A$1&amp;"]Übersicht Messungen'!E6",TRUE)</f>
        <v>#REF!</v>
      </c>
      <c r="B224" t="e">
        <f ca="1">IF(Index!$D$3="v2",10022,"")</f>
        <v>#N/A</v>
      </c>
      <c r="C224" t="e">
        <f ca="1">VLOOKUP(Facts!$B224,Aux_Table!$W$1:$X$60,2,FALSE)</f>
        <v>#N/A</v>
      </c>
      <c r="D224" t="e">
        <f>NA()</f>
        <v>#N/A</v>
      </c>
      <c r="E224" t="e" cm="1">
        <f t="array" aca="1" ref="E224" ca="1">INDIRECT("'["&amp;Index!$A$1&amp;"]Übersicht Messungen'!C6",TRUE)</f>
        <v>#REF!</v>
      </c>
      <c r="F224" t="e" cm="1">
        <f t="array" aca="1" ref="F224" ca="1">INDIRECT("'["&amp;Index!$A$1&amp;"]Übersicht Messungen'!B6",TRUE)</f>
        <v>#REF!</v>
      </c>
      <c r="G224" t="e" cm="1">
        <f t="array" aca="1" ref="G224" ca="1">INDIRECT("'["&amp;Index!$A$1&amp;"]Übersicht Messungen'!B6",TRUE)</f>
        <v>#REF!</v>
      </c>
      <c r="H224" t="e">
        <f t="shared" ca="1" si="10"/>
        <v>#REF!</v>
      </c>
      <c r="I224" s="15" t="e" cm="1">
        <f t="array" aca="1" ref="I224" ca="1">IFERROR(DATEVALUE(TEXT(INDIRECT("'["&amp;Index!$A$1&amp;"]Übersicht Messungen'!C181",TRUE),"yyyy-mm-dd")),INDIRECT("'["&amp;Index!$A$1&amp;"]Übersicht Messungen'!F6",TRUE)-730)</f>
        <v>#REF!</v>
      </c>
      <c r="J224" t="e" cm="1">
        <f t="array" aca="1" ref="J224" ca="1">INDIRECT("'["&amp;Index!$A$1&amp;"]Übersicht Messungen'!C177",TRUE)</f>
        <v>#REF!</v>
      </c>
      <c r="K224" t="str">
        <f>Index!$A$1</f>
        <v>Extem B-1541-6  CA.xlsx</v>
      </c>
      <c r="N224" t="e" cm="1">
        <f t="array" aca="1" ref="N224" ca="1">INDIRECT("'["&amp;Index!$A$1&amp;"]Werte+Ergebnisse 4a + 4b'!M29",TRUE)</f>
        <v>#REF!</v>
      </c>
      <c r="O224" t="e" cm="1">
        <f t="array" aca="1" ref="O224" ca="1">INDIRECT("'["&amp;Index!$A$1&amp;"]Werte+Ergebnisse 4a + 4b'!M2",TRUE)</f>
        <v>#REF!</v>
      </c>
      <c r="R224">
        <v>3</v>
      </c>
      <c r="X224" t="e" cm="1">
        <f t="array" aca="1" ref="X224" ca="1">INDIRECT("'["&amp;Index!$A$1&amp;"]Werte+Ergebnisse 4a + 4b'!b2",TRUE)</f>
        <v>#REF!</v>
      </c>
      <c r="Z224" t="s">
        <v>86</v>
      </c>
      <c r="AG224" t="e" cm="1">
        <f t="array" aca="1" ref="AG224" ca="1">IF(INDIRECT("'["&amp;Index!$A$1&amp;"]Werte+Ergebnisse 4a + 4b'!F"&amp;ROW($R212)-180,TRUE)&gt;0,INDIRECT("'["&amp;Index!$A$1&amp;"]Werte+Ergebnisse 4a + 4b'!F"&amp;ROW($R212)-180,TRUE),"")</f>
        <v>#REF!</v>
      </c>
      <c r="AH224" t="e" cm="1">
        <f t="array" aca="1" ref="AH224" ca="1">IF(INDIRECT("'["&amp;Index!$A$1&amp;"]Werte+Ergebnisse 4a + 4b'!H"&amp;ROW($R212)-180,TRUE)&gt;0,INDIRECT("'["&amp;Index!$A$1&amp;"]Werte+Ergebnisse 4a + 4b'!H"&amp;ROW($R212)-180,TRUE),"")</f>
        <v>#REF!</v>
      </c>
      <c r="AI224" t="e" cm="1">
        <f t="array" aca="1" ref="AI224" ca="1">IF(INDIRECT("'["&amp;Index!$A$1&amp;"]Werte+Ergebnisse 4a + 4b'!I"&amp;ROW($R212)-180,TRUE)&gt;0,INDIRECT("'["&amp;Index!$A$1&amp;"]Werte+Ergebnisse 4a + 4b'!I"&amp;ROW($R212)-180,TRUE),"")</f>
        <v>#REF!</v>
      </c>
      <c r="AJ224" t="e" cm="1">
        <f t="array" aca="1" ref="AJ224" ca="1">IF(INDIRECT("'["&amp;Index!$A$1&amp;"]Werte+Ergebnisse 4a + 4b'!J"&amp;ROW($R212)-180,TRUE)&gt;0,INDIRECT("'["&amp;Index!$A$1&amp;"]Werte+Ergebnisse 4a + 4b'!J"&amp;ROW($R212)-180,TRUE),"")</f>
        <v>#REF!</v>
      </c>
      <c r="AK224" t="e" cm="1">
        <f t="array" aca="1" ref="AK224" ca="1">IF(INDIRECT("'["&amp;Index!$A$1&amp;"]Werte+Ergebnisse 4a + 4b'!K"&amp;ROW($R212)-180,TRUE)&gt;0,INDIRECT("'["&amp;Index!$A$1&amp;"]Werte+Ergebnisse 4a + 4b'!K"&amp;ROW($R212)-180,TRUE),"")</f>
        <v>#REF!</v>
      </c>
      <c r="AN224" t="e" cm="1">
        <f t="array" aca="1" ref="AN224" ca="1">IF(INDIRECT("'["&amp;Index!$A$1&amp;"]Werte+Ergebnisse 4a + 4b'!G"&amp;ROW($R212)-180,TRUE)&gt;0,INDIRECT("'["&amp;Index!$A$1&amp;"]Werte+Ergebnisse 4a + 4b'!G"&amp;ROW($R212)-180,TRUE),"")</f>
        <v>#REF!</v>
      </c>
      <c r="AQ224" t="e" cm="1">
        <f t="array" aca="1" ref="AQ224" ca="1">IF(INDIRECT("'["&amp;Index!$A$1&amp;"]Werte+Ergebnisse 4a + 4b'!L"&amp;ROW($R212)-180,TRUE)&gt;0,INDIRECT("'["&amp;Index!$A$1&amp;"]Werte+Ergebnisse 4a + 4b'!L"&amp;ROW($R212)-180,TRUE),"")</f>
        <v>#REF!</v>
      </c>
      <c r="BM224" t="str">
        <f t="shared" ca="1" si="9"/>
        <v/>
      </c>
    </row>
    <row r="225" spans="1:65" x14ac:dyDescent="0.25">
      <c r="A225" t="e" cm="1">
        <f t="array" aca="1" ref="A225" ca="1">INDIRECT("'["&amp;Index!$A$1&amp;"]Übersicht Messungen'!E6",TRUE)</f>
        <v>#REF!</v>
      </c>
      <c r="B225" t="e">
        <f ca="1">IF(Index!$D$3="v2",10022,"")</f>
        <v>#N/A</v>
      </c>
      <c r="C225" t="e">
        <f ca="1">VLOOKUP(Facts!$B225,Aux_Table!$W$1:$X$60,2,FALSE)</f>
        <v>#N/A</v>
      </c>
      <c r="D225" t="e">
        <f>NA()</f>
        <v>#N/A</v>
      </c>
      <c r="E225" t="e" cm="1">
        <f t="array" aca="1" ref="E225" ca="1">INDIRECT("'["&amp;Index!$A$1&amp;"]Übersicht Messungen'!C6",TRUE)</f>
        <v>#REF!</v>
      </c>
      <c r="F225" t="e" cm="1">
        <f t="array" aca="1" ref="F225" ca="1">INDIRECT("'["&amp;Index!$A$1&amp;"]Übersicht Messungen'!B6",TRUE)</f>
        <v>#REF!</v>
      </c>
      <c r="G225" t="e" cm="1">
        <f t="array" aca="1" ref="G225" ca="1">INDIRECT("'["&amp;Index!$A$1&amp;"]Übersicht Messungen'!B6",TRUE)</f>
        <v>#REF!</v>
      </c>
      <c r="H225" t="e">
        <f t="shared" ca="1" si="10"/>
        <v>#REF!</v>
      </c>
      <c r="I225" s="15" t="e" cm="1">
        <f t="array" aca="1" ref="I225" ca="1">IFERROR(DATEVALUE(TEXT(INDIRECT("'["&amp;Index!$A$1&amp;"]Übersicht Messungen'!C181",TRUE),"yyyy-mm-dd")),INDIRECT("'["&amp;Index!$A$1&amp;"]Übersicht Messungen'!F6",TRUE)-730)</f>
        <v>#REF!</v>
      </c>
      <c r="J225" t="e" cm="1">
        <f t="array" aca="1" ref="J225" ca="1">INDIRECT("'["&amp;Index!$A$1&amp;"]Übersicht Messungen'!C177",TRUE)</f>
        <v>#REF!</v>
      </c>
      <c r="K225" t="str">
        <f>Index!$A$1</f>
        <v>Extem B-1541-6  CA.xlsx</v>
      </c>
      <c r="N225" t="e" cm="1">
        <f t="array" aca="1" ref="N225" ca="1">INDIRECT("'["&amp;Index!$A$1&amp;"]Werte+Ergebnisse 4a + 4b'!M29",TRUE)</f>
        <v>#REF!</v>
      </c>
      <c r="O225" t="e" cm="1">
        <f t="array" aca="1" ref="O225" ca="1">INDIRECT("'["&amp;Index!$A$1&amp;"]Werte+Ergebnisse 4a + 4b'!M2",TRUE)</f>
        <v>#REF!</v>
      </c>
      <c r="R225">
        <v>4</v>
      </c>
      <c r="X225" t="e" cm="1">
        <f t="array" aca="1" ref="X225" ca="1">INDIRECT("'["&amp;Index!$A$1&amp;"]Werte+Ergebnisse 4a + 4b'!b3",TRUE)</f>
        <v>#REF!</v>
      </c>
      <c r="Z225" t="s">
        <v>86</v>
      </c>
      <c r="AG225" t="e" cm="1">
        <f t="array" aca="1" ref="AG225" ca="1">IF(INDIRECT("'["&amp;Index!$A$1&amp;"]Werte+Ergebnisse 4a + 4b'!F"&amp;ROW($R213)-180,TRUE)&gt;0,INDIRECT("'["&amp;Index!$A$1&amp;"]Werte+Ergebnisse 4a + 4b'!F"&amp;ROW($R213)-180,TRUE),"")</f>
        <v>#REF!</v>
      </c>
      <c r="AH225" t="e" cm="1">
        <f t="array" aca="1" ref="AH225" ca="1">IF(INDIRECT("'["&amp;Index!$A$1&amp;"]Werte+Ergebnisse 4a + 4b'!H"&amp;ROW($R213)-180,TRUE)&gt;0,INDIRECT("'["&amp;Index!$A$1&amp;"]Werte+Ergebnisse 4a + 4b'!H"&amp;ROW($R213)-180,TRUE),"")</f>
        <v>#REF!</v>
      </c>
      <c r="AI225" t="e" cm="1">
        <f t="array" aca="1" ref="AI225" ca="1">IF(INDIRECT("'["&amp;Index!$A$1&amp;"]Werte+Ergebnisse 4a + 4b'!I"&amp;ROW($R213)-180,TRUE)&gt;0,INDIRECT("'["&amp;Index!$A$1&amp;"]Werte+Ergebnisse 4a + 4b'!I"&amp;ROW($R213)-180,TRUE),"")</f>
        <v>#REF!</v>
      </c>
      <c r="AJ225" t="e" cm="1">
        <f t="array" aca="1" ref="AJ225" ca="1">IF(INDIRECT("'["&amp;Index!$A$1&amp;"]Werte+Ergebnisse 4a + 4b'!J"&amp;ROW($R213)-180,TRUE)&gt;0,INDIRECT("'["&amp;Index!$A$1&amp;"]Werte+Ergebnisse 4a + 4b'!J"&amp;ROW($R213)-180,TRUE),"")</f>
        <v>#REF!</v>
      </c>
      <c r="AK225" t="e" cm="1">
        <f t="array" aca="1" ref="AK225" ca="1">IF(INDIRECT("'["&amp;Index!$A$1&amp;"]Werte+Ergebnisse 4a + 4b'!K"&amp;ROW($R213)-180,TRUE)&gt;0,INDIRECT("'["&amp;Index!$A$1&amp;"]Werte+Ergebnisse 4a + 4b'!K"&amp;ROW($R213)-180,TRUE),"")</f>
        <v>#REF!</v>
      </c>
      <c r="AN225" t="e" cm="1">
        <f t="array" aca="1" ref="AN225" ca="1">IF(INDIRECT("'["&amp;Index!$A$1&amp;"]Werte+Ergebnisse 4a + 4b'!G"&amp;ROW($R213)-180,TRUE)&gt;0,INDIRECT("'["&amp;Index!$A$1&amp;"]Werte+Ergebnisse 4a + 4b'!G"&amp;ROW($R213)-180,TRUE),"")</f>
        <v>#REF!</v>
      </c>
      <c r="AQ225" t="e" cm="1">
        <f t="array" aca="1" ref="AQ225" ca="1">IF(INDIRECT("'["&amp;Index!$A$1&amp;"]Werte+Ergebnisse 4a + 4b'!L"&amp;ROW($R213)-180,TRUE)&gt;0,INDIRECT("'["&amp;Index!$A$1&amp;"]Werte+Ergebnisse 4a + 4b'!L"&amp;ROW($R213)-180,TRUE),"")</f>
        <v>#REF!</v>
      </c>
      <c r="BM225" t="str">
        <f t="shared" ca="1" si="9"/>
        <v/>
      </c>
    </row>
    <row r="226" spans="1:65" x14ac:dyDescent="0.25">
      <c r="A226" t="e" cm="1">
        <f t="array" aca="1" ref="A226" ca="1">INDIRECT("'["&amp;Index!$A$1&amp;"]Übersicht Messungen'!E6",TRUE)</f>
        <v>#REF!</v>
      </c>
      <c r="B226" t="e">
        <f ca="1">IF(Index!$D$3="v2",10022,"")</f>
        <v>#N/A</v>
      </c>
      <c r="C226" t="e">
        <f ca="1">VLOOKUP(Facts!$B226,Aux_Table!$W$1:$X$60,2,FALSE)</f>
        <v>#N/A</v>
      </c>
      <c r="D226" t="e">
        <f>NA()</f>
        <v>#N/A</v>
      </c>
      <c r="E226" t="e" cm="1">
        <f t="array" aca="1" ref="E226" ca="1">INDIRECT("'["&amp;Index!$A$1&amp;"]Übersicht Messungen'!C6",TRUE)</f>
        <v>#REF!</v>
      </c>
      <c r="F226" t="e" cm="1">
        <f t="array" aca="1" ref="F226" ca="1">INDIRECT("'["&amp;Index!$A$1&amp;"]Übersicht Messungen'!B6",TRUE)</f>
        <v>#REF!</v>
      </c>
      <c r="G226" t="e" cm="1">
        <f t="array" aca="1" ref="G226" ca="1">INDIRECT("'["&amp;Index!$A$1&amp;"]Übersicht Messungen'!B6",TRUE)</f>
        <v>#REF!</v>
      </c>
      <c r="H226" t="e">
        <f t="shared" ref="H226:H233" ca="1" si="12">X226=A226</f>
        <v>#REF!</v>
      </c>
      <c r="I226" s="15" t="e" cm="1">
        <f t="array" aca="1" ref="I226" ca="1">IFERROR(DATEVALUE(TEXT(INDIRECT("'["&amp;Index!$A$1&amp;"]Übersicht Messungen'!C181",TRUE),"yyyy-mm-dd")),INDIRECT("'["&amp;Index!$A$1&amp;"]Übersicht Messungen'!F6",TRUE)-730)</f>
        <v>#REF!</v>
      </c>
      <c r="J226" t="e" cm="1">
        <f t="array" aca="1" ref="J226" ca="1">INDIRECT("'["&amp;Index!$A$1&amp;"]Übersicht Messungen'!C177",TRUE)</f>
        <v>#REF!</v>
      </c>
      <c r="K226" t="str">
        <f>Index!$A$1</f>
        <v>Extem B-1541-6  CA.xlsx</v>
      </c>
      <c r="N226" t="e" cm="1">
        <f t="array" aca="1" ref="N226" ca="1">INDIRECT("'["&amp;Index!$A$1&amp;"]Werte+Ergebnisse 4a + 4b'!M29",TRUE)</f>
        <v>#REF!</v>
      </c>
      <c r="O226" t="e" cm="1">
        <f t="array" aca="1" ref="O226" ca="1">INDIRECT("'["&amp;Index!$A$1&amp;"]Werte+Ergebnisse 4a + 4b'!M2",TRUE)</f>
        <v>#REF!</v>
      </c>
      <c r="R226">
        <v>5</v>
      </c>
      <c r="X226" t="e" cm="1">
        <f t="array" aca="1" ref="X226" ca="1">INDIRECT("'["&amp;Index!$A$1&amp;"]Werte+Ergebnisse 4a + 4b'!b3",TRUE)</f>
        <v>#REF!</v>
      </c>
      <c r="Z226" t="s">
        <v>86</v>
      </c>
      <c r="AG226" t="e" cm="1">
        <f t="array" aca="1" ref="AG226" ca="1">IF(INDIRECT("'["&amp;Index!$A$1&amp;"]Werte+Ergebnisse 4a + 4b'!F"&amp;ROW($R214)-180,TRUE)&gt;0,INDIRECT("'["&amp;Index!$A$1&amp;"]Werte+Ergebnisse 4a + 4b'!F"&amp;ROW($R214)-180,TRUE),"")</f>
        <v>#REF!</v>
      </c>
      <c r="AH226" t="e" cm="1">
        <f t="array" aca="1" ref="AH226" ca="1">IF(INDIRECT("'["&amp;Index!$A$1&amp;"]Werte+Ergebnisse 4a + 4b'!H"&amp;ROW($R214)-180,TRUE)&gt;0,INDIRECT("'["&amp;Index!$A$1&amp;"]Werte+Ergebnisse 4a + 4b'!H"&amp;ROW($R214)-180,TRUE),"")</f>
        <v>#REF!</v>
      </c>
      <c r="AI226" t="e" cm="1">
        <f t="array" aca="1" ref="AI226" ca="1">IF(INDIRECT("'["&amp;Index!$A$1&amp;"]Werte+Ergebnisse 4a + 4b'!I"&amp;ROW($R214)-180,TRUE)&gt;0,INDIRECT("'["&amp;Index!$A$1&amp;"]Werte+Ergebnisse 4a + 4b'!I"&amp;ROW($R214)-180,TRUE),"")</f>
        <v>#REF!</v>
      </c>
      <c r="AJ226" t="e" cm="1">
        <f t="array" aca="1" ref="AJ226" ca="1">IF(INDIRECT("'["&amp;Index!$A$1&amp;"]Werte+Ergebnisse 4a + 4b'!J"&amp;ROW($R214)-180,TRUE)&gt;0,INDIRECT("'["&amp;Index!$A$1&amp;"]Werte+Ergebnisse 4a + 4b'!J"&amp;ROW($R214)-180,TRUE),"")</f>
        <v>#REF!</v>
      </c>
      <c r="AK226" t="e" cm="1">
        <f t="array" aca="1" ref="AK226" ca="1">IF(INDIRECT("'["&amp;Index!$A$1&amp;"]Werte+Ergebnisse 4a + 4b'!K"&amp;ROW($R214)-180,TRUE)&gt;0,INDIRECT("'["&amp;Index!$A$1&amp;"]Werte+Ergebnisse 4a + 4b'!K"&amp;ROW($R214)-180,TRUE),"")</f>
        <v>#REF!</v>
      </c>
      <c r="AN226" t="e" cm="1">
        <f t="array" aca="1" ref="AN226" ca="1">IF(INDIRECT("'["&amp;Index!$A$1&amp;"]Werte+Ergebnisse 4a + 4b'!G"&amp;ROW($R214)-180,TRUE)&gt;0,INDIRECT("'["&amp;Index!$A$1&amp;"]Werte+Ergebnisse 4a + 4b'!G"&amp;ROW($R214)-180,TRUE),"")</f>
        <v>#REF!</v>
      </c>
      <c r="AQ226" t="e" cm="1">
        <f t="array" aca="1" ref="AQ226" ca="1">IF(INDIRECT("'["&amp;Index!$A$1&amp;"]Werte+Ergebnisse 4a + 4b'!L"&amp;ROW($R214)-180,TRUE)&gt;0,INDIRECT("'["&amp;Index!$A$1&amp;"]Werte+Ergebnisse 4a + 4b'!L"&amp;ROW($R214)-180,TRUE),"")</f>
        <v>#REF!</v>
      </c>
      <c r="BM226" t="str">
        <f t="shared" ca="1" si="9"/>
        <v/>
      </c>
    </row>
    <row r="227" spans="1:65" x14ac:dyDescent="0.25">
      <c r="A227" t="e" cm="1">
        <f t="array" aca="1" ref="A227" ca="1">INDIRECT("'["&amp;Index!$A$1&amp;"]Übersicht Messungen'!E6",TRUE)</f>
        <v>#REF!</v>
      </c>
      <c r="B227" t="e">
        <f ca="1">IF(Index!$D$3="v2",10022,"")</f>
        <v>#N/A</v>
      </c>
      <c r="C227" t="e">
        <f ca="1">VLOOKUP(Facts!$B227,Aux_Table!$W$1:$X$60,2,FALSE)</f>
        <v>#N/A</v>
      </c>
      <c r="D227" t="e">
        <f>NA()</f>
        <v>#N/A</v>
      </c>
      <c r="E227" t="e" cm="1">
        <f t="array" aca="1" ref="E227" ca="1">INDIRECT("'["&amp;Index!$A$1&amp;"]Übersicht Messungen'!C6",TRUE)</f>
        <v>#REF!</v>
      </c>
      <c r="F227" t="e" cm="1">
        <f t="array" aca="1" ref="F227" ca="1">INDIRECT("'["&amp;Index!$A$1&amp;"]Übersicht Messungen'!B6",TRUE)</f>
        <v>#REF!</v>
      </c>
      <c r="G227" t="e" cm="1">
        <f t="array" aca="1" ref="G227" ca="1">INDIRECT("'["&amp;Index!$A$1&amp;"]Übersicht Messungen'!B6",TRUE)</f>
        <v>#REF!</v>
      </c>
      <c r="H227" t="e">
        <f t="shared" ca="1" si="12"/>
        <v>#REF!</v>
      </c>
      <c r="I227" s="15" t="e" cm="1">
        <f t="array" aca="1" ref="I227" ca="1">IFERROR(DATEVALUE(TEXT(INDIRECT("'["&amp;Index!$A$1&amp;"]Übersicht Messungen'!C181",TRUE),"yyyy-mm-dd")),INDIRECT("'["&amp;Index!$A$1&amp;"]Übersicht Messungen'!F6",TRUE)-730)</f>
        <v>#REF!</v>
      </c>
      <c r="J227" t="e" cm="1">
        <f t="array" aca="1" ref="J227" ca="1">INDIRECT("'["&amp;Index!$A$1&amp;"]Übersicht Messungen'!C177",TRUE)</f>
        <v>#REF!</v>
      </c>
      <c r="K227" t="str">
        <f>Index!$A$1</f>
        <v>Extem B-1541-6  CA.xlsx</v>
      </c>
      <c r="N227" t="e" cm="1">
        <f t="array" aca="1" ref="N227" ca="1">INDIRECT("'["&amp;Index!$A$1&amp;"]Werte+Ergebnisse 4a + 4b'!M29",TRUE)</f>
        <v>#REF!</v>
      </c>
      <c r="O227" t="e" cm="1">
        <f t="array" aca="1" ref="O227" ca="1">INDIRECT("'["&amp;Index!$A$1&amp;"]Werte+Ergebnisse 4a + 4b'!M2",TRUE)</f>
        <v>#REF!</v>
      </c>
      <c r="R227">
        <v>6</v>
      </c>
      <c r="X227" t="e" cm="1">
        <f t="array" aca="1" ref="X227" ca="1">INDIRECT("'["&amp;Index!$A$1&amp;"]Werte+Ergebnisse 4a + 4b'!b3",TRUE)</f>
        <v>#REF!</v>
      </c>
      <c r="Z227" t="s">
        <v>86</v>
      </c>
      <c r="AG227" t="e" cm="1">
        <f t="array" aca="1" ref="AG227" ca="1">IF(INDIRECT("'["&amp;Index!$A$1&amp;"]Werte+Ergebnisse 4a + 4b'!F"&amp;ROW($R215)-180,TRUE)&gt;0,INDIRECT("'["&amp;Index!$A$1&amp;"]Werte+Ergebnisse 4a + 4b'!F"&amp;ROW($R215)-180,TRUE),"")</f>
        <v>#REF!</v>
      </c>
      <c r="AH227" t="e" cm="1">
        <f t="array" aca="1" ref="AH227" ca="1">IF(INDIRECT("'["&amp;Index!$A$1&amp;"]Werte+Ergebnisse 4a + 4b'!H"&amp;ROW($R215)-180,TRUE)&gt;0,INDIRECT("'["&amp;Index!$A$1&amp;"]Werte+Ergebnisse 4a + 4b'!H"&amp;ROW($R215)-180,TRUE),"")</f>
        <v>#REF!</v>
      </c>
      <c r="AI227" t="e" cm="1">
        <f t="array" aca="1" ref="AI227" ca="1">IF(INDIRECT("'["&amp;Index!$A$1&amp;"]Werte+Ergebnisse 4a + 4b'!I"&amp;ROW($R215)-180,TRUE)&gt;0,INDIRECT("'["&amp;Index!$A$1&amp;"]Werte+Ergebnisse 4a + 4b'!I"&amp;ROW($R215)-180,TRUE),"")</f>
        <v>#REF!</v>
      </c>
      <c r="AJ227" t="e" cm="1">
        <f t="array" aca="1" ref="AJ227" ca="1">IF(INDIRECT("'["&amp;Index!$A$1&amp;"]Werte+Ergebnisse 4a + 4b'!J"&amp;ROW($R215)-180,TRUE)&gt;0,INDIRECT("'["&amp;Index!$A$1&amp;"]Werte+Ergebnisse 4a + 4b'!J"&amp;ROW($R215)-180,TRUE),"")</f>
        <v>#REF!</v>
      </c>
      <c r="AK227" t="e" cm="1">
        <f t="array" aca="1" ref="AK227" ca="1">IF(INDIRECT("'["&amp;Index!$A$1&amp;"]Werte+Ergebnisse 4a + 4b'!K"&amp;ROW($R215)-180,TRUE)&gt;0,INDIRECT("'["&amp;Index!$A$1&amp;"]Werte+Ergebnisse 4a + 4b'!K"&amp;ROW($R215)-180,TRUE),"")</f>
        <v>#REF!</v>
      </c>
      <c r="AN227" t="e" cm="1">
        <f t="array" aca="1" ref="AN227" ca="1">IF(INDIRECT("'["&amp;Index!$A$1&amp;"]Werte+Ergebnisse 4a + 4b'!G"&amp;ROW($R215)-180,TRUE)&gt;0,INDIRECT("'["&amp;Index!$A$1&amp;"]Werte+Ergebnisse 4a + 4b'!G"&amp;ROW($R215)-180,TRUE),"")</f>
        <v>#REF!</v>
      </c>
      <c r="AQ227" t="e" cm="1">
        <f t="array" aca="1" ref="AQ227" ca="1">IF(INDIRECT("'["&amp;Index!$A$1&amp;"]Werte+Ergebnisse 4a + 4b'!L"&amp;ROW($R215)-180,TRUE)&gt;0,INDIRECT("'["&amp;Index!$A$1&amp;"]Werte+Ergebnisse 4a + 4b'!L"&amp;ROW($R215)-180,TRUE),"")</f>
        <v>#REF!</v>
      </c>
      <c r="BM227" t="str">
        <f t="shared" ca="1" si="9"/>
        <v/>
      </c>
    </row>
    <row r="228" spans="1:65" x14ac:dyDescent="0.25">
      <c r="A228" t="e" cm="1">
        <f t="array" aca="1" ref="A228" ca="1">INDIRECT("'["&amp;Index!$A$1&amp;"]Übersicht Messungen'!E6",TRUE)</f>
        <v>#REF!</v>
      </c>
      <c r="B228" t="e">
        <f ca="1">IF(Index!$D$3="v2",10022,"")</f>
        <v>#N/A</v>
      </c>
      <c r="C228" t="e">
        <f ca="1">VLOOKUP(Facts!$B228,Aux_Table!$W$1:$X$60,2,FALSE)</f>
        <v>#N/A</v>
      </c>
      <c r="D228" t="e">
        <f>NA()</f>
        <v>#N/A</v>
      </c>
      <c r="E228" t="e" cm="1">
        <f t="array" aca="1" ref="E228" ca="1">INDIRECT("'["&amp;Index!$A$1&amp;"]Übersicht Messungen'!C6",TRUE)</f>
        <v>#REF!</v>
      </c>
      <c r="F228" t="e" cm="1">
        <f t="array" aca="1" ref="F228" ca="1">INDIRECT("'["&amp;Index!$A$1&amp;"]Übersicht Messungen'!B6",TRUE)</f>
        <v>#REF!</v>
      </c>
      <c r="G228" t="e" cm="1">
        <f t="array" aca="1" ref="G228" ca="1">INDIRECT("'["&amp;Index!$A$1&amp;"]Übersicht Messungen'!B6",TRUE)</f>
        <v>#REF!</v>
      </c>
      <c r="H228" t="e">
        <f t="shared" ca="1" si="12"/>
        <v>#REF!</v>
      </c>
      <c r="I228" s="15" t="e" cm="1">
        <f t="array" aca="1" ref="I228" ca="1">IFERROR(DATEVALUE(TEXT(INDIRECT("'["&amp;Index!$A$1&amp;"]Übersicht Messungen'!C181",TRUE),"yyyy-mm-dd")),INDIRECT("'["&amp;Index!$A$1&amp;"]Übersicht Messungen'!F6",TRUE)-730)</f>
        <v>#REF!</v>
      </c>
      <c r="J228" t="e" cm="1">
        <f t="array" aca="1" ref="J228" ca="1">INDIRECT("'["&amp;Index!$A$1&amp;"]Übersicht Messungen'!C177",TRUE)</f>
        <v>#REF!</v>
      </c>
      <c r="K228" t="str">
        <f>Index!$A$1</f>
        <v>Extem B-1541-6  CA.xlsx</v>
      </c>
      <c r="N228" t="e" cm="1">
        <f t="array" aca="1" ref="N228" ca="1">INDIRECT("'["&amp;Index!$A$1&amp;"]Werte+Ergebnisse 4a + 4b'!M29",TRUE)</f>
        <v>#REF!</v>
      </c>
      <c r="O228" t="e" cm="1">
        <f t="array" aca="1" ref="O228" ca="1">INDIRECT("'["&amp;Index!$A$1&amp;"]Werte+Ergebnisse 4a + 4b'!M2",TRUE)</f>
        <v>#REF!</v>
      </c>
      <c r="R228">
        <v>7</v>
      </c>
      <c r="X228" t="e" cm="1">
        <f t="array" aca="1" ref="X228" ca="1">INDIRECT("'["&amp;Index!$A$1&amp;"]Werte+Ergebnisse 4a + 4b'!b3",TRUE)</f>
        <v>#REF!</v>
      </c>
      <c r="Z228" t="s">
        <v>86</v>
      </c>
      <c r="AG228" t="e" cm="1">
        <f t="array" aca="1" ref="AG228" ca="1">IF(INDIRECT("'["&amp;Index!$A$1&amp;"]Werte+Ergebnisse 4a + 4b'!F"&amp;ROW($R216)-180,TRUE)&gt;0,INDIRECT("'["&amp;Index!$A$1&amp;"]Werte+Ergebnisse 4a + 4b'!F"&amp;ROW($R216)-180,TRUE),"")</f>
        <v>#REF!</v>
      </c>
      <c r="AH228" t="e" cm="1">
        <f t="array" aca="1" ref="AH228" ca="1">IF(INDIRECT("'["&amp;Index!$A$1&amp;"]Werte+Ergebnisse 4a + 4b'!H"&amp;ROW($R216)-180,TRUE)&gt;0,INDIRECT("'["&amp;Index!$A$1&amp;"]Werte+Ergebnisse 4a + 4b'!H"&amp;ROW($R216)-180,TRUE),"")</f>
        <v>#REF!</v>
      </c>
      <c r="AI228" t="e" cm="1">
        <f t="array" aca="1" ref="AI228" ca="1">IF(INDIRECT("'["&amp;Index!$A$1&amp;"]Werte+Ergebnisse 4a + 4b'!I"&amp;ROW($R216)-180,TRUE)&gt;0,INDIRECT("'["&amp;Index!$A$1&amp;"]Werte+Ergebnisse 4a + 4b'!I"&amp;ROW($R216)-180,TRUE),"")</f>
        <v>#REF!</v>
      </c>
      <c r="AJ228" t="e" cm="1">
        <f t="array" aca="1" ref="AJ228" ca="1">IF(INDIRECT("'["&amp;Index!$A$1&amp;"]Werte+Ergebnisse 4a + 4b'!J"&amp;ROW($R216)-180,TRUE)&gt;0,INDIRECT("'["&amp;Index!$A$1&amp;"]Werte+Ergebnisse 4a + 4b'!J"&amp;ROW($R216)-180,TRUE),"")</f>
        <v>#REF!</v>
      </c>
      <c r="AK228" t="e" cm="1">
        <f t="array" aca="1" ref="AK228" ca="1">IF(INDIRECT("'["&amp;Index!$A$1&amp;"]Werte+Ergebnisse 4a + 4b'!K"&amp;ROW($R216)-180,TRUE)&gt;0,INDIRECT("'["&amp;Index!$A$1&amp;"]Werte+Ergebnisse 4a + 4b'!K"&amp;ROW($R216)-180,TRUE),"")</f>
        <v>#REF!</v>
      </c>
      <c r="AN228" t="e" cm="1">
        <f t="array" aca="1" ref="AN228" ca="1">IF(INDIRECT("'["&amp;Index!$A$1&amp;"]Werte+Ergebnisse 4a + 4b'!G"&amp;ROW($R216)-180,TRUE)&gt;0,INDIRECT("'["&amp;Index!$A$1&amp;"]Werte+Ergebnisse 4a + 4b'!G"&amp;ROW($R216)-180,TRUE),"")</f>
        <v>#REF!</v>
      </c>
      <c r="AQ228" t="e" cm="1">
        <f t="array" aca="1" ref="AQ228" ca="1">IF(INDIRECT("'["&amp;Index!$A$1&amp;"]Werte+Ergebnisse 4a + 4b'!L"&amp;ROW($R216)-180,TRUE)&gt;0,INDIRECT("'["&amp;Index!$A$1&amp;"]Werte+Ergebnisse 4a + 4b'!L"&amp;ROW($R216)-180,TRUE),"")</f>
        <v>#REF!</v>
      </c>
      <c r="BM228" t="str">
        <f t="shared" ca="1" si="9"/>
        <v/>
      </c>
    </row>
    <row r="229" spans="1:65" x14ac:dyDescent="0.25">
      <c r="A229" t="e" cm="1">
        <f t="array" aca="1" ref="A229" ca="1">INDIRECT("'["&amp;Index!$A$1&amp;"]Übersicht Messungen'!E6",TRUE)</f>
        <v>#REF!</v>
      </c>
      <c r="B229" t="e">
        <f ca="1">IF(Index!$D$3="v2",10022,"")</f>
        <v>#N/A</v>
      </c>
      <c r="C229" t="e">
        <f ca="1">VLOOKUP(Facts!$B229,Aux_Table!$W$1:$X$60,2,FALSE)</f>
        <v>#N/A</v>
      </c>
      <c r="D229" t="e">
        <f>NA()</f>
        <v>#N/A</v>
      </c>
      <c r="E229" t="e" cm="1">
        <f t="array" aca="1" ref="E229" ca="1">INDIRECT("'["&amp;Index!$A$1&amp;"]Übersicht Messungen'!C6",TRUE)</f>
        <v>#REF!</v>
      </c>
      <c r="F229" t="e" cm="1">
        <f t="array" aca="1" ref="F229" ca="1">INDIRECT("'["&amp;Index!$A$1&amp;"]Übersicht Messungen'!B6",TRUE)</f>
        <v>#REF!</v>
      </c>
      <c r="G229" t="e" cm="1">
        <f t="array" aca="1" ref="G229" ca="1">INDIRECT("'["&amp;Index!$A$1&amp;"]Übersicht Messungen'!B6",TRUE)</f>
        <v>#REF!</v>
      </c>
      <c r="H229" t="e">
        <f t="shared" ca="1" si="12"/>
        <v>#REF!</v>
      </c>
      <c r="I229" s="15" t="e" cm="1">
        <f t="array" aca="1" ref="I229" ca="1">IFERROR(DATEVALUE(TEXT(INDIRECT("'["&amp;Index!$A$1&amp;"]Übersicht Messungen'!C181",TRUE),"yyyy-mm-dd")),INDIRECT("'["&amp;Index!$A$1&amp;"]Übersicht Messungen'!F6",TRUE)-730)</f>
        <v>#REF!</v>
      </c>
      <c r="J229" t="e" cm="1">
        <f t="array" aca="1" ref="J229" ca="1">INDIRECT("'["&amp;Index!$A$1&amp;"]Übersicht Messungen'!C177",TRUE)</f>
        <v>#REF!</v>
      </c>
      <c r="K229" t="str">
        <f>Index!$A$1</f>
        <v>Extem B-1541-6  CA.xlsx</v>
      </c>
      <c r="N229" t="e" cm="1">
        <f t="array" aca="1" ref="N229" ca="1">INDIRECT("'["&amp;Index!$A$1&amp;"]Werte+Ergebnisse 4a + 4b'!M29",TRUE)</f>
        <v>#REF!</v>
      </c>
      <c r="O229" t="e" cm="1">
        <f t="array" aca="1" ref="O229" ca="1">INDIRECT("'["&amp;Index!$A$1&amp;"]Werte+Ergebnisse 4a + 4b'!M2",TRUE)</f>
        <v>#REF!</v>
      </c>
      <c r="R229">
        <v>8</v>
      </c>
      <c r="X229" t="e" cm="1">
        <f t="array" aca="1" ref="X229" ca="1">INDIRECT("'["&amp;Index!$A$1&amp;"]Werte+Ergebnisse 4a + 4b'!b3",TRUE)</f>
        <v>#REF!</v>
      </c>
      <c r="Z229" t="s">
        <v>86</v>
      </c>
      <c r="AG229" t="e" cm="1">
        <f t="array" aca="1" ref="AG229" ca="1">IF(INDIRECT("'["&amp;Index!$A$1&amp;"]Werte+Ergebnisse 4a + 4b'!F"&amp;ROW($R217)-180,TRUE)&gt;0,INDIRECT("'["&amp;Index!$A$1&amp;"]Werte+Ergebnisse 4a + 4b'!F"&amp;ROW($R217)-180,TRUE),"")</f>
        <v>#REF!</v>
      </c>
      <c r="AH229" t="e" cm="1">
        <f t="array" aca="1" ref="AH229" ca="1">IF(INDIRECT("'["&amp;Index!$A$1&amp;"]Werte+Ergebnisse 4a + 4b'!H"&amp;ROW($R217)-180,TRUE)&gt;0,INDIRECT("'["&amp;Index!$A$1&amp;"]Werte+Ergebnisse 4a + 4b'!H"&amp;ROW($R217)-180,TRUE),"")</f>
        <v>#REF!</v>
      </c>
      <c r="AI229" t="e" cm="1">
        <f t="array" aca="1" ref="AI229" ca="1">IF(INDIRECT("'["&amp;Index!$A$1&amp;"]Werte+Ergebnisse 4a + 4b'!I"&amp;ROW($R217)-180,TRUE)&gt;0,INDIRECT("'["&amp;Index!$A$1&amp;"]Werte+Ergebnisse 4a + 4b'!I"&amp;ROW($R217)-180,TRUE),"")</f>
        <v>#REF!</v>
      </c>
      <c r="AJ229" t="e" cm="1">
        <f t="array" aca="1" ref="AJ229" ca="1">IF(INDIRECT("'["&amp;Index!$A$1&amp;"]Werte+Ergebnisse 4a + 4b'!J"&amp;ROW($R217)-180,TRUE)&gt;0,INDIRECT("'["&amp;Index!$A$1&amp;"]Werte+Ergebnisse 4a + 4b'!J"&amp;ROW($R217)-180,TRUE),"")</f>
        <v>#REF!</v>
      </c>
      <c r="AK229" t="e" cm="1">
        <f t="array" aca="1" ref="AK229" ca="1">IF(INDIRECT("'["&amp;Index!$A$1&amp;"]Werte+Ergebnisse 4a + 4b'!K"&amp;ROW($R217)-180,TRUE)&gt;0,INDIRECT("'["&amp;Index!$A$1&amp;"]Werte+Ergebnisse 4a + 4b'!K"&amp;ROW($R217)-180,TRUE),"")</f>
        <v>#REF!</v>
      </c>
      <c r="AN229" t="e" cm="1">
        <f t="array" aca="1" ref="AN229" ca="1">IF(INDIRECT("'["&amp;Index!$A$1&amp;"]Werte+Ergebnisse 4a + 4b'!G"&amp;ROW($R217)-180,TRUE)&gt;0,INDIRECT("'["&amp;Index!$A$1&amp;"]Werte+Ergebnisse 4a + 4b'!G"&amp;ROW($R217)-180,TRUE),"")</f>
        <v>#REF!</v>
      </c>
      <c r="AQ229" t="e" cm="1">
        <f t="array" aca="1" ref="AQ229" ca="1">IF(INDIRECT("'["&amp;Index!$A$1&amp;"]Werte+Ergebnisse 4a + 4b'!L"&amp;ROW($R217)-180,TRUE)&gt;0,INDIRECT("'["&amp;Index!$A$1&amp;"]Werte+Ergebnisse 4a + 4b'!L"&amp;ROW($R217)-180,TRUE),"")</f>
        <v>#REF!</v>
      </c>
      <c r="BM229" t="str">
        <f t="shared" ca="1" si="9"/>
        <v/>
      </c>
    </row>
    <row r="230" spans="1:65" x14ac:dyDescent="0.25">
      <c r="A230" t="e" cm="1">
        <f t="array" aca="1" ref="A230" ca="1">INDIRECT("'["&amp;Index!$A$1&amp;"]Übersicht Messungen'!E6",TRUE)</f>
        <v>#REF!</v>
      </c>
      <c r="B230" t="e">
        <f ca="1">IF(Index!$D$3="v2",10022,"")</f>
        <v>#N/A</v>
      </c>
      <c r="C230" t="e">
        <f ca="1">VLOOKUP(Facts!$B230,Aux_Table!$W$1:$X$60,2,FALSE)</f>
        <v>#N/A</v>
      </c>
      <c r="D230" t="e">
        <f>NA()</f>
        <v>#N/A</v>
      </c>
      <c r="E230" t="e" cm="1">
        <f t="array" aca="1" ref="E230" ca="1">INDIRECT("'["&amp;Index!$A$1&amp;"]Übersicht Messungen'!C6",TRUE)</f>
        <v>#REF!</v>
      </c>
      <c r="F230" t="e" cm="1">
        <f t="array" aca="1" ref="F230" ca="1">INDIRECT("'["&amp;Index!$A$1&amp;"]Übersicht Messungen'!B6",TRUE)</f>
        <v>#REF!</v>
      </c>
      <c r="G230" t="e" cm="1">
        <f t="array" aca="1" ref="G230" ca="1">INDIRECT("'["&amp;Index!$A$1&amp;"]Übersicht Messungen'!B6",TRUE)</f>
        <v>#REF!</v>
      </c>
      <c r="H230" t="e">
        <f t="shared" ca="1" si="12"/>
        <v>#REF!</v>
      </c>
      <c r="I230" s="15" t="e" cm="1">
        <f t="array" aca="1" ref="I230" ca="1">IFERROR(DATEVALUE(TEXT(INDIRECT("'["&amp;Index!$A$1&amp;"]Übersicht Messungen'!C181",TRUE),"yyyy-mm-dd")),INDIRECT("'["&amp;Index!$A$1&amp;"]Übersicht Messungen'!F6",TRUE)-730)</f>
        <v>#REF!</v>
      </c>
      <c r="J230" t="e" cm="1">
        <f t="array" aca="1" ref="J230" ca="1">INDIRECT("'["&amp;Index!$A$1&amp;"]Übersicht Messungen'!C177",TRUE)</f>
        <v>#REF!</v>
      </c>
      <c r="K230" t="str">
        <f>Index!$A$1</f>
        <v>Extem B-1541-6  CA.xlsx</v>
      </c>
      <c r="N230" t="e" cm="1">
        <f t="array" aca="1" ref="N230" ca="1">INDIRECT("'["&amp;Index!$A$1&amp;"]Werte+Ergebnisse 4a + 4b'!M29",TRUE)</f>
        <v>#REF!</v>
      </c>
      <c r="O230" t="e" cm="1">
        <f t="array" aca="1" ref="O230" ca="1">INDIRECT("'["&amp;Index!$A$1&amp;"]Werte+Ergebnisse 4a + 4b'!M2",TRUE)</f>
        <v>#REF!</v>
      </c>
      <c r="R230">
        <v>9</v>
      </c>
      <c r="X230" t="e" cm="1">
        <f t="array" aca="1" ref="X230" ca="1">INDIRECT("'["&amp;Index!$A$1&amp;"]Werte+Ergebnisse 4a + 4b'!b3",TRUE)</f>
        <v>#REF!</v>
      </c>
      <c r="Z230" t="s">
        <v>86</v>
      </c>
      <c r="AG230" t="e" cm="1">
        <f t="array" aca="1" ref="AG230" ca="1">IF(INDIRECT("'["&amp;Index!$A$1&amp;"]Werte+Ergebnisse 4a + 4b'!F"&amp;ROW($R218)-180,TRUE)&gt;0,INDIRECT("'["&amp;Index!$A$1&amp;"]Werte+Ergebnisse 4a + 4b'!F"&amp;ROW($R218)-180,TRUE),"")</f>
        <v>#REF!</v>
      </c>
      <c r="AH230" t="e" cm="1">
        <f t="array" aca="1" ref="AH230" ca="1">IF(INDIRECT("'["&amp;Index!$A$1&amp;"]Werte+Ergebnisse 4a + 4b'!H"&amp;ROW($R218)-180,TRUE)&gt;0,INDIRECT("'["&amp;Index!$A$1&amp;"]Werte+Ergebnisse 4a + 4b'!H"&amp;ROW($R218)-180,TRUE),"")</f>
        <v>#REF!</v>
      </c>
      <c r="AI230" t="e" cm="1">
        <f t="array" aca="1" ref="AI230" ca="1">IF(INDIRECT("'["&amp;Index!$A$1&amp;"]Werte+Ergebnisse 4a + 4b'!I"&amp;ROW($R218)-180,TRUE)&gt;0,INDIRECT("'["&amp;Index!$A$1&amp;"]Werte+Ergebnisse 4a + 4b'!I"&amp;ROW($R218)-180,TRUE),"")</f>
        <v>#REF!</v>
      </c>
      <c r="AJ230" t="e" cm="1">
        <f t="array" aca="1" ref="AJ230" ca="1">IF(INDIRECT("'["&amp;Index!$A$1&amp;"]Werte+Ergebnisse 4a + 4b'!J"&amp;ROW($R218)-180,TRUE)&gt;0,INDIRECT("'["&amp;Index!$A$1&amp;"]Werte+Ergebnisse 4a + 4b'!J"&amp;ROW($R218)-180,TRUE),"")</f>
        <v>#REF!</v>
      </c>
      <c r="AK230" t="e" cm="1">
        <f t="array" aca="1" ref="AK230" ca="1">IF(INDIRECT("'["&amp;Index!$A$1&amp;"]Werte+Ergebnisse 4a + 4b'!K"&amp;ROW($R218)-180,TRUE)&gt;0,INDIRECT("'["&amp;Index!$A$1&amp;"]Werte+Ergebnisse 4a + 4b'!K"&amp;ROW($R218)-180,TRUE),"")</f>
        <v>#REF!</v>
      </c>
      <c r="AN230" t="e" cm="1">
        <f t="array" aca="1" ref="AN230" ca="1">IF(INDIRECT("'["&amp;Index!$A$1&amp;"]Werte+Ergebnisse 4a + 4b'!G"&amp;ROW($R218)-180,TRUE)&gt;0,INDIRECT("'["&amp;Index!$A$1&amp;"]Werte+Ergebnisse 4a + 4b'!G"&amp;ROW($R218)-180,TRUE),"")</f>
        <v>#REF!</v>
      </c>
      <c r="AQ230" t="e" cm="1">
        <f t="array" aca="1" ref="AQ230" ca="1">IF(INDIRECT("'["&amp;Index!$A$1&amp;"]Werte+Ergebnisse 4a + 4b'!L"&amp;ROW($R218)-180,TRUE)&gt;0,INDIRECT("'["&amp;Index!$A$1&amp;"]Werte+Ergebnisse 4a + 4b'!L"&amp;ROW($R218)-180,TRUE),"")</f>
        <v>#REF!</v>
      </c>
      <c r="BM230" t="str">
        <f t="shared" ca="1" si="9"/>
        <v/>
      </c>
    </row>
    <row r="231" spans="1:65" x14ac:dyDescent="0.25">
      <c r="A231" t="e" cm="1">
        <f t="array" aca="1" ref="A231" ca="1">INDIRECT("'["&amp;Index!$A$1&amp;"]Übersicht Messungen'!E6",TRUE)</f>
        <v>#REF!</v>
      </c>
      <c r="B231" t="e">
        <f ca="1">IF(Index!$D$3="v2",10022,"")</f>
        <v>#N/A</v>
      </c>
      <c r="C231" t="e">
        <f ca="1">VLOOKUP(Facts!$B231,Aux_Table!$W$1:$X$60,2,FALSE)</f>
        <v>#N/A</v>
      </c>
      <c r="D231" t="e">
        <f>NA()</f>
        <v>#N/A</v>
      </c>
      <c r="E231" t="e" cm="1">
        <f t="array" aca="1" ref="E231" ca="1">INDIRECT("'["&amp;Index!$A$1&amp;"]Übersicht Messungen'!C6",TRUE)</f>
        <v>#REF!</v>
      </c>
      <c r="F231" t="e" cm="1">
        <f t="array" aca="1" ref="F231" ca="1">INDIRECT("'["&amp;Index!$A$1&amp;"]Übersicht Messungen'!B6",TRUE)</f>
        <v>#REF!</v>
      </c>
      <c r="G231" t="e" cm="1">
        <f t="array" aca="1" ref="G231" ca="1">INDIRECT("'["&amp;Index!$A$1&amp;"]Übersicht Messungen'!B6",TRUE)</f>
        <v>#REF!</v>
      </c>
      <c r="H231" t="e">
        <f t="shared" ca="1" si="12"/>
        <v>#REF!</v>
      </c>
      <c r="I231" s="15" t="e" cm="1">
        <f t="array" aca="1" ref="I231" ca="1">IFERROR(DATEVALUE(TEXT(INDIRECT("'["&amp;Index!$A$1&amp;"]Übersicht Messungen'!C181",TRUE),"yyyy-mm-dd")),INDIRECT("'["&amp;Index!$A$1&amp;"]Übersicht Messungen'!F6",TRUE)-730)</f>
        <v>#REF!</v>
      </c>
      <c r="J231" t="e" cm="1">
        <f t="array" aca="1" ref="J231" ca="1">INDIRECT("'["&amp;Index!$A$1&amp;"]Übersicht Messungen'!C177",TRUE)</f>
        <v>#REF!</v>
      </c>
      <c r="K231" t="str">
        <f>Index!$A$1</f>
        <v>Extem B-1541-6  CA.xlsx</v>
      </c>
      <c r="N231" t="e" cm="1">
        <f t="array" aca="1" ref="N231" ca="1">INDIRECT("'["&amp;Index!$A$1&amp;"]Werte+Ergebnisse 4a + 4b'!M29",TRUE)</f>
        <v>#REF!</v>
      </c>
      <c r="O231" t="e" cm="1">
        <f t="array" aca="1" ref="O231" ca="1">INDIRECT("'["&amp;Index!$A$1&amp;"]Werte+Ergebnisse 4a + 4b'!M2",TRUE)</f>
        <v>#REF!</v>
      </c>
      <c r="R231">
        <v>10</v>
      </c>
      <c r="X231" t="e" cm="1">
        <f t="array" aca="1" ref="X231" ca="1">INDIRECT("'["&amp;Index!$A$1&amp;"]Werte+Ergebnisse 4a + 4b'!b3",TRUE)</f>
        <v>#REF!</v>
      </c>
      <c r="Z231" t="s">
        <v>86</v>
      </c>
      <c r="AG231" t="e" cm="1">
        <f t="array" aca="1" ref="AG231" ca="1">IF(INDIRECT("'["&amp;Index!$A$1&amp;"]Werte+Ergebnisse 4a + 4b'!F"&amp;ROW($R219)-180,TRUE)&gt;0,INDIRECT("'["&amp;Index!$A$1&amp;"]Werte+Ergebnisse 4a + 4b'!F"&amp;ROW($R219)-180,TRUE),"")</f>
        <v>#REF!</v>
      </c>
      <c r="AH231" t="e" cm="1">
        <f t="array" aca="1" ref="AH231" ca="1">IF(INDIRECT("'["&amp;Index!$A$1&amp;"]Werte+Ergebnisse 4a + 4b'!H"&amp;ROW($R219)-180,TRUE)&gt;0,INDIRECT("'["&amp;Index!$A$1&amp;"]Werte+Ergebnisse 4a + 4b'!H"&amp;ROW($R219)-180,TRUE),"")</f>
        <v>#REF!</v>
      </c>
      <c r="AI231" t="e" cm="1">
        <f t="array" aca="1" ref="AI231" ca="1">IF(INDIRECT("'["&amp;Index!$A$1&amp;"]Werte+Ergebnisse 4a + 4b'!I"&amp;ROW($R219)-180,TRUE)&gt;0,INDIRECT("'["&amp;Index!$A$1&amp;"]Werte+Ergebnisse 4a + 4b'!I"&amp;ROW($R219)-180,TRUE),"")</f>
        <v>#REF!</v>
      </c>
      <c r="AJ231" t="e" cm="1">
        <f t="array" aca="1" ref="AJ231" ca="1">IF(INDIRECT("'["&amp;Index!$A$1&amp;"]Werte+Ergebnisse 4a + 4b'!J"&amp;ROW($R219)-180,TRUE)&gt;0,INDIRECT("'["&amp;Index!$A$1&amp;"]Werte+Ergebnisse 4a + 4b'!J"&amp;ROW($R219)-180,TRUE),"")</f>
        <v>#REF!</v>
      </c>
      <c r="AK231" t="e" cm="1">
        <f t="array" aca="1" ref="AK231" ca="1">IF(INDIRECT("'["&amp;Index!$A$1&amp;"]Werte+Ergebnisse 4a + 4b'!K"&amp;ROW($R219)-180,TRUE)&gt;0,INDIRECT("'["&amp;Index!$A$1&amp;"]Werte+Ergebnisse 4a + 4b'!K"&amp;ROW($R219)-180,TRUE),"")</f>
        <v>#REF!</v>
      </c>
      <c r="AN231" t="e" cm="1">
        <f t="array" aca="1" ref="AN231" ca="1">IF(INDIRECT("'["&amp;Index!$A$1&amp;"]Werte+Ergebnisse 4a + 4b'!G"&amp;ROW($R219)-180,TRUE)&gt;0,INDIRECT("'["&amp;Index!$A$1&amp;"]Werte+Ergebnisse 4a + 4b'!G"&amp;ROW($R219)-180,TRUE),"")</f>
        <v>#REF!</v>
      </c>
      <c r="AQ231" t="e" cm="1">
        <f t="array" aca="1" ref="AQ231" ca="1">IF(INDIRECT("'["&amp;Index!$A$1&amp;"]Werte+Ergebnisse 4a + 4b'!L"&amp;ROW($R219)-180,TRUE)&gt;0,INDIRECT("'["&amp;Index!$A$1&amp;"]Werte+Ergebnisse 4a + 4b'!L"&amp;ROW($R219)-180,TRUE),"")</f>
        <v>#REF!</v>
      </c>
      <c r="BM231" t="str">
        <f t="shared" ca="1" si="9"/>
        <v/>
      </c>
    </row>
    <row r="232" spans="1:65" x14ac:dyDescent="0.25">
      <c r="A232" t="e" cm="1">
        <f t="array" aca="1" ref="A232" ca="1">INDIRECT("'["&amp;Index!$A$1&amp;"]Übersicht Messungen'!E6",TRUE)</f>
        <v>#REF!</v>
      </c>
      <c r="B232" t="e">
        <f ca="1">IF(Index!$D$3="v2",10022,"")</f>
        <v>#N/A</v>
      </c>
      <c r="C232" t="e">
        <f ca="1">VLOOKUP(Facts!$B232,Aux_Table!$W$1:$X$60,2,FALSE)</f>
        <v>#N/A</v>
      </c>
      <c r="D232" t="e">
        <f>NA()</f>
        <v>#N/A</v>
      </c>
      <c r="E232" t="e" cm="1">
        <f t="array" aca="1" ref="E232" ca="1">INDIRECT("'["&amp;Index!$A$1&amp;"]Übersicht Messungen'!C6",TRUE)</f>
        <v>#REF!</v>
      </c>
      <c r="F232" t="e" cm="1">
        <f t="array" aca="1" ref="F232" ca="1">INDIRECT("'["&amp;Index!$A$1&amp;"]Übersicht Messungen'!B6",TRUE)</f>
        <v>#REF!</v>
      </c>
      <c r="G232" t="e" cm="1">
        <f t="array" aca="1" ref="G232" ca="1">INDIRECT("'["&amp;Index!$A$1&amp;"]Übersicht Messungen'!B6",TRUE)</f>
        <v>#REF!</v>
      </c>
      <c r="H232" t="e">
        <f t="shared" ca="1" si="12"/>
        <v>#REF!</v>
      </c>
      <c r="I232" s="15" t="e" cm="1">
        <f t="array" aca="1" ref="I232" ca="1">IFERROR(DATEVALUE(TEXT(INDIRECT("'["&amp;Index!$A$1&amp;"]Übersicht Messungen'!C181",TRUE),"yyyy-mm-dd")),INDIRECT("'["&amp;Index!$A$1&amp;"]Übersicht Messungen'!F6",TRUE)-730)</f>
        <v>#REF!</v>
      </c>
      <c r="J232" t="e" cm="1">
        <f t="array" aca="1" ref="J232" ca="1">INDIRECT("'["&amp;Index!$A$1&amp;"]Übersicht Messungen'!C177",TRUE)</f>
        <v>#REF!</v>
      </c>
      <c r="K232" t="str">
        <f>Index!$A$1</f>
        <v>Extem B-1541-6  CA.xlsx</v>
      </c>
      <c r="N232" t="e" cm="1">
        <f t="array" aca="1" ref="N232" ca="1">INDIRECT("'["&amp;Index!$A$1&amp;"]Werte+Ergebnisse 4a + 4b'!M29",TRUE)</f>
        <v>#REF!</v>
      </c>
      <c r="O232" t="e" cm="1">
        <f t="array" aca="1" ref="O232" ca="1">INDIRECT("'["&amp;Index!$A$1&amp;"]Werte+Ergebnisse 4a + 4b'!M2",TRUE)</f>
        <v>#REF!</v>
      </c>
      <c r="R232">
        <v>11</v>
      </c>
      <c r="X232" t="e" cm="1">
        <f t="array" aca="1" ref="X232" ca="1">INDIRECT("'["&amp;Index!$A$1&amp;"]Werte+Ergebnisse 4a + 4b'!b3",TRUE)</f>
        <v>#REF!</v>
      </c>
      <c r="Z232" t="s">
        <v>86</v>
      </c>
      <c r="AG232" t="e" cm="1">
        <f t="array" aca="1" ref="AG232" ca="1">IF(INDIRECT("'["&amp;Index!$A$1&amp;"]Werte+Ergebnisse 4a + 4b'!F"&amp;ROW($R220)-180,TRUE)&gt;0,INDIRECT("'["&amp;Index!$A$1&amp;"]Werte+Ergebnisse 4a + 4b'!F"&amp;ROW($R220)-180,TRUE),"")</f>
        <v>#REF!</v>
      </c>
      <c r="AH232" t="e" cm="1">
        <f t="array" aca="1" ref="AH232" ca="1">IF(INDIRECT("'["&amp;Index!$A$1&amp;"]Werte+Ergebnisse 4a + 4b'!H"&amp;ROW($R220)-180,TRUE)&gt;0,INDIRECT("'["&amp;Index!$A$1&amp;"]Werte+Ergebnisse 4a + 4b'!H"&amp;ROW($R220)-180,TRUE),"")</f>
        <v>#REF!</v>
      </c>
      <c r="AI232" t="e" cm="1">
        <f t="array" aca="1" ref="AI232" ca="1">IF(INDIRECT("'["&amp;Index!$A$1&amp;"]Werte+Ergebnisse 4a + 4b'!I"&amp;ROW($R220)-180,TRUE)&gt;0,INDIRECT("'["&amp;Index!$A$1&amp;"]Werte+Ergebnisse 4a + 4b'!I"&amp;ROW($R220)-180,TRUE),"")</f>
        <v>#REF!</v>
      </c>
      <c r="AJ232" t="e" cm="1">
        <f t="array" aca="1" ref="AJ232" ca="1">IF(INDIRECT("'["&amp;Index!$A$1&amp;"]Werte+Ergebnisse 4a + 4b'!J"&amp;ROW($R220)-180,TRUE)&gt;0,INDIRECT("'["&amp;Index!$A$1&amp;"]Werte+Ergebnisse 4a + 4b'!J"&amp;ROW($R220)-180,TRUE),"")</f>
        <v>#REF!</v>
      </c>
      <c r="AK232" t="e" cm="1">
        <f t="array" aca="1" ref="AK232" ca="1">IF(INDIRECT("'["&amp;Index!$A$1&amp;"]Werte+Ergebnisse 4a + 4b'!K"&amp;ROW($R220)-180,TRUE)&gt;0,INDIRECT("'["&amp;Index!$A$1&amp;"]Werte+Ergebnisse 4a + 4b'!K"&amp;ROW($R220)-180,TRUE),"")</f>
        <v>#REF!</v>
      </c>
      <c r="AN232" t="e" cm="1">
        <f t="array" aca="1" ref="AN232" ca="1">IF(INDIRECT("'["&amp;Index!$A$1&amp;"]Werte+Ergebnisse 4a + 4b'!G"&amp;ROW($R220)-180,TRUE)&gt;0,INDIRECT("'["&amp;Index!$A$1&amp;"]Werte+Ergebnisse 4a + 4b'!G"&amp;ROW($R220)-180,TRUE),"")</f>
        <v>#REF!</v>
      </c>
      <c r="AQ232" t="e" cm="1">
        <f t="array" aca="1" ref="AQ232" ca="1">IF(INDIRECT("'["&amp;Index!$A$1&amp;"]Werte+Ergebnisse 4a + 4b'!L"&amp;ROW($R220)-180,TRUE)&gt;0,INDIRECT("'["&amp;Index!$A$1&amp;"]Werte+Ergebnisse 4a + 4b'!L"&amp;ROW($R220)-180,TRUE),"")</f>
        <v>#REF!</v>
      </c>
      <c r="BM232" t="str">
        <f t="shared" ca="1" si="9"/>
        <v/>
      </c>
    </row>
    <row r="233" spans="1:65" x14ac:dyDescent="0.25">
      <c r="A233" t="e" cm="1">
        <f t="array" aca="1" ref="A233" ca="1">INDIRECT("'["&amp;Index!$A$1&amp;"]Übersicht Messungen'!E6",TRUE)</f>
        <v>#REF!</v>
      </c>
      <c r="B233" t="e">
        <f ca="1">IF(Index!$D$3="v2",10022,"")</f>
        <v>#N/A</v>
      </c>
      <c r="C233" t="e">
        <f ca="1">VLOOKUP(Facts!$B233,Aux_Table!$W$1:$X$60,2,FALSE)</f>
        <v>#N/A</v>
      </c>
      <c r="D233" t="e">
        <f>NA()</f>
        <v>#N/A</v>
      </c>
      <c r="E233" t="e" cm="1">
        <f t="array" aca="1" ref="E233" ca="1">INDIRECT("'["&amp;Index!$A$1&amp;"]Übersicht Messungen'!C6",TRUE)</f>
        <v>#REF!</v>
      </c>
      <c r="F233" t="e" cm="1">
        <f t="array" aca="1" ref="F233" ca="1">INDIRECT("'["&amp;Index!$A$1&amp;"]Übersicht Messungen'!B6",TRUE)</f>
        <v>#REF!</v>
      </c>
      <c r="G233" t="e" cm="1">
        <f t="array" aca="1" ref="G233" ca="1">INDIRECT("'["&amp;Index!$A$1&amp;"]Übersicht Messungen'!B6",TRUE)</f>
        <v>#REF!</v>
      </c>
      <c r="H233" t="e">
        <f t="shared" ca="1" si="12"/>
        <v>#REF!</v>
      </c>
      <c r="I233" s="15" t="e" cm="1">
        <f t="array" aca="1" ref="I233" ca="1">IFERROR(DATEVALUE(TEXT(INDIRECT("'["&amp;Index!$A$1&amp;"]Übersicht Messungen'!C181",TRUE),"yyyy-mm-dd")),INDIRECT("'["&amp;Index!$A$1&amp;"]Übersicht Messungen'!F6",TRUE)-730)</f>
        <v>#REF!</v>
      </c>
      <c r="J233" t="e" cm="1">
        <f t="array" aca="1" ref="J233" ca="1">INDIRECT("'["&amp;Index!$A$1&amp;"]Übersicht Messungen'!C177",TRUE)</f>
        <v>#REF!</v>
      </c>
      <c r="K233" t="str">
        <f>Index!$A$1</f>
        <v>Extem B-1541-6  CA.xlsx</v>
      </c>
      <c r="N233" t="e" cm="1">
        <f t="array" aca="1" ref="N233" ca="1">INDIRECT("'["&amp;Index!$A$1&amp;"]Werte+Ergebnisse 4a + 4b'!M29",TRUE)</f>
        <v>#REF!</v>
      </c>
      <c r="O233" t="e" cm="1">
        <f t="array" aca="1" ref="O233" ca="1">INDIRECT("'["&amp;Index!$A$1&amp;"]Werte+Ergebnisse 4a + 4b'!M2",TRUE)</f>
        <v>#REF!</v>
      </c>
      <c r="R233">
        <v>12</v>
      </c>
      <c r="X233" t="e" cm="1">
        <f t="array" aca="1" ref="X233" ca="1">INDIRECT("'["&amp;Index!$A$1&amp;"]Werte+Ergebnisse 4a + 4b'!b3",TRUE)</f>
        <v>#REF!</v>
      </c>
      <c r="Z233" t="s">
        <v>86</v>
      </c>
      <c r="AG233" t="e" cm="1">
        <f t="array" aca="1" ref="AG233" ca="1">IF(INDIRECT("'["&amp;Index!$A$1&amp;"]Werte+Ergebnisse 4a + 4b'!F"&amp;ROW($R221)-180,TRUE)&gt;0,INDIRECT("'["&amp;Index!$A$1&amp;"]Werte+Ergebnisse 4a + 4b'!F"&amp;ROW($R221)-180,TRUE),"")</f>
        <v>#REF!</v>
      </c>
      <c r="AH233" t="e" cm="1">
        <f t="array" aca="1" ref="AH233" ca="1">IF(INDIRECT("'["&amp;Index!$A$1&amp;"]Werte+Ergebnisse 4a + 4b'!H"&amp;ROW($R221)-180,TRUE)&gt;0,INDIRECT("'["&amp;Index!$A$1&amp;"]Werte+Ergebnisse 4a + 4b'!H"&amp;ROW($R221)-180,TRUE),"")</f>
        <v>#REF!</v>
      </c>
      <c r="AI233" t="e" cm="1">
        <f t="array" aca="1" ref="AI233" ca="1">IF(INDIRECT("'["&amp;Index!$A$1&amp;"]Werte+Ergebnisse 4a + 4b'!I"&amp;ROW($R221)-180,TRUE)&gt;0,INDIRECT("'["&amp;Index!$A$1&amp;"]Werte+Ergebnisse 4a + 4b'!I"&amp;ROW($R221)-180,TRUE),"")</f>
        <v>#REF!</v>
      </c>
      <c r="AJ233" t="e" cm="1">
        <f t="array" aca="1" ref="AJ233" ca="1">IF(INDIRECT("'["&amp;Index!$A$1&amp;"]Werte+Ergebnisse 4a + 4b'!J"&amp;ROW($R221)-180,TRUE)&gt;0,INDIRECT("'["&amp;Index!$A$1&amp;"]Werte+Ergebnisse 4a + 4b'!J"&amp;ROW($R221)-180,TRUE),"")</f>
        <v>#REF!</v>
      </c>
      <c r="AK233" t="e" cm="1">
        <f t="array" aca="1" ref="AK233" ca="1">IF(INDIRECT("'["&amp;Index!$A$1&amp;"]Werte+Ergebnisse 4a + 4b'!K"&amp;ROW($R221)-180,TRUE)&gt;0,INDIRECT("'["&amp;Index!$A$1&amp;"]Werte+Ergebnisse 4a + 4b'!K"&amp;ROW($R221)-180,TRUE),"")</f>
        <v>#REF!</v>
      </c>
      <c r="AN233" t="e" cm="1">
        <f t="array" aca="1" ref="AN233" ca="1">IF(INDIRECT("'["&amp;Index!$A$1&amp;"]Werte+Ergebnisse 4a + 4b'!G"&amp;ROW($R221)-180,TRUE)&gt;0,INDIRECT("'["&amp;Index!$A$1&amp;"]Werte+Ergebnisse 4a + 4b'!G"&amp;ROW($R221)-180,TRUE),"")</f>
        <v>#REF!</v>
      </c>
      <c r="AQ233" t="e" cm="1">
        <f t="array" aca="1" ref="AQ233" ca="1">IF(INDIRECT("'["&amp;Index!$A$1&amp;"]Werte+Ergebnisse 4a + 4b'!L"&amp;ROW($R221)-180,TRUE)&gt;0,INDIRECT("'["&amp;Index!$A$1&amp;"]Werte+Ergebnisse 4a + 4b'!L"&amp;ROW($R221)-180,TRUE),"")</f>
        <v>#REF!</v>
      </c>
      <c r="BM233" t="str">
        <f t="shared" ca="1" si="9"/>
        <v/>
      </c>
    </row>
    <row r="234" spans="1:65" x14ac:dyDescent="0.25">
      <c r="A234" t="e" cm="1">
        <f t="array" aca="1" ref="A234" ca="1">INDIRECT("'["&amp;Index!$A$1&amp;"]Übersicht Messungen'!E6",TRUE)</f>
        <v>#REF!</v>
      </c>
      <c r="B234" t="e">
        <f ca="1">IF(Index!$D$3="v2",10023,"")</f>
        <v>#N/A</v>
      </c>
      <c r="C234" t="e">
        <f ca="1">VLOOKUP(Facts!$B234,Aux_Table!$W$1:$X$60,2,FALSE)</f>
        <v>#N/A</v>
      </c>
      <c r="D234" t="e">
        <f>NA()</f>
        <v>#N/A</v>
      </c>
      <c r="E234" t="e" cm="1">
        <f t="array" aca="1" ref="E234" ca="1">INDIRECT("'["&amp;Index!$A$1&amp;"]Übersicht Messungen'!C6",TRUE)</f>
        <v>#REF!</v>
      </c>
      <c r="F234" t="e" cm="1">
        <f t="array" aca="1" ref="F234" ca="1">INDIRECT("'["&amp;Index!$A$1&amp;"]Übersicht Messungen'!B6",TRUE)</f>
        <v>#REF!</v>
      </c>
      <c r="G234" t="e" cm="1">
        <f t="array" aca="1" ref="G234" ca="1">INDIRECT("'["&amp;Index!$A$1&amp;"]Übersicht Messungen'!B6",TRUE)</f>
        <v>#REF!</v>
      </c>
      <c r="H234" t="e">
        <f t="shared" ca="1" si="10"/>
        <v>#REF!</v>
      </c>
      <c r="I234" s="15" t="e" cm="1">
        <f t="array" aca="1" ref="I234" ca="1">IFERROR(DATEVALUE(TEXT(INDIRECT("'["&amp;Index!$A$1&amp;"]Übersicht Messungen'!C181",TRUE),"yyyy-mm-dd")),INDIRECT("'["&amp;Index!$A$1&amp;"]Übersicht Messungen'!F6",TRUE)-730)</f>
        <v>#REF!</v>
      </c>
      <c r="J234" t="e" cm="1">
        <f t="array" aca="1" ref="J234" ca="1">INDIRECT("'["&amp;Index!$A$1&amp;"]Übersicht Messungen'!C177",TRUE)</f>
        <v>#REF!</v>
      </c>
      <c r="K234" t="str">
        <f>Index!$A$1</f>
        <v>Extem B-1541-6  CA.xlsx</v>
      </c>
      <c r="N234" t="s">
        <v>74</v>
      </c>
      <c r="O234" t="e" cm="1">
        <f t="array" aca="1" ref="O234" ca="1">IF(ISBLANK(INDIRECT("'["&amp;Index!$A$1&amp;"]Werte und Ergebnisse 5a'!C"&amp;ROW($R$42)-36,TRUE)),"",INDIRECT("'["&amp;Index!$A$1&amp;"]Werte und Ergebnisse 5a'!C"&amp;ROW($R$42)-36,TRUE))</f>
        <v>#REF!</v>
      </c>
      <c r="R234">
        <v>1</v>
      </c>
      <c r="X234" t="e" cm="1">
        <f t="array" aca="1" ref="X234" ca="1">INDIRECT("'["&amp;Index!$A$1&amp;"]Übersicht Messungen'!E6",TRUE)</f>
        <v>#REF!</v>
      </c>
      <c r="Z234" t="s">
        <v>86</v>
      </c>
      <c r="AG234" t="e" cm="1">
        <f t="array" aca="1" ref="AG234" ca="1">IF(ISBLANK(INDIRECT("'["&amp;Index!$A$1&amp;"]Werte und Ergebnisse 5a'!D"&amp;ROW($R$42)-36,TRUE)),"",INDIRECT("'["&amp;Index!$A$1&amp;"]Werte und Ergebnisse 5a'!D"&amp;ROW($R$42)-36,TRUE))</f>
        <v>#REF!</v>
      </c>
      <c r="AK234" t="e" cm="1">
        <f t="array" aca="1" ref="AK234" ca="1">IF(ISBLANK(INDIRECT("'["&amp;Index!$A$1&amp;"]Werte und Ergebnisse 5a'!G"&amp;ROW($R$42)-36,TRUE)),"",INDIRECT("'["&amp;Index!$A$1&amp;"]Werte und Ergebnisse 5a'!G"&amp;ROW($R$42)-36,TRUE))</f>
        <v>#REF!</v>
      </c>
      <c r="AN234" t="e" cm="1">
        <f t="array" aca="1" ref="AN234" ca="1">IF(ISBLANK(INDIRECT("'["&amp;Index!$A$1&amp;"]Werte und Ergebnisse 5a'!E"&amp;ROW($R$42)-36,TRUE)),"",INDIRECT("'["&amp;Index!$A$1&amp;"]Werte und Ergebnisse 5a'!E"&amp;ROW($R$42)-36,TRUE))</f>
        <v>#REF!</v>
      </c>
      <c r="AQ234" t="e" cm="1">
        <f t="array" aca="1" ref="AQ234" ca="1">IF(ISBLANK(INDIRECT("'["&amp;Index!$A$1&amp;"]Werte und Ergebnisse 5a'!F"&amp;ROW($R$42)-36,TRUE)),"",INDIRECT("'["&amp;Index!$A$1&amp;"]Werte und Ergebnisse 5a'!F"&amp;ROW($R$42)-36,TRUE))</f>
        <v>#REF!</v>
      </c>
      <c r="BM234" t="str">
        <f t="shared" ca="1" si="9"/>
        <v/>
      </c>
    </row>
    <row r="235" spans="1:65" x14ac:dyDescent="0.25">
      <c r="A235" t="e" cm="1">
        <f t="array" aca="1" ref="A235" ca="1">INDIRECT("'["&amp;Index!$A$1&amp;"]Übersicht Messungen'!E6",TRUE)</f>
        <v>#REF!</v>
      </c>
      <c r="B235" t="e">
        <f ca="1">IF(Index!$D$3="v2",10023,"")</f>
        <v>#N/A</v>
      </c>
      <c r="C235" t="e">
        <f ca="1">VLOOKUP(Facts!$B235,Aux_Table!$W$1:$X$60,2,FALSE)</f>
        <v>#N/A</v>
      </c>
      <c r="D235" t="e">
        <f>NA()</f>
        <v>#N/A</v>
      </c>
      <c r="E235" t="e" cm="1">
        <f t="array" aca="1" ref="E235" ca="1">INDIRECT("'["&amp;Index!$A$1&amp;"]Übersicht Messungen'!C6",TRUE)</f>
        <v>#REF!</v>
      </c>
      <c r="F235" t="e" cm="1">
        <f t="array" aca="1" ref="F235" ca="1">INDIRECT("'["&amp;Index!$A$1&amp;"]Übersicht Messungen'!B6",TRUE)</f>
        <v>#REF!</v>
      </c>
      <c r="G235" t="e" cm="1">
        <f t="array" aca="1" ref="G235" ca="1">INDIRECT("'["&amp;Index!$A$1&amp;"]Übersicht Messungen'!B6",TRUE)</f>
        <v>#REF!</v>
      </c>
      <c r="H235" t="e">
        <f t="shared" ca="1" si="10"/>
        <v>#REF!</v>
      </c>
      <c r="I235" s="15" t="e" cm="1">
        <f t="array" aca="1" ref="I235" ca="1">IFERROR(DATEVALUE(TEXT(INDIRECT("'["&amp;Index!$A$1&amp;"]Übersicht Messungen'!C181",TRUE),"yyyy-mm-dd")),INDIRECT("'["&amp;Index!$A$1&amp;"]Übersicht Messungen'!F6",TRUE)-730)</f>
        <v>#REF!</v>
      </c>
      <c r="J235" t="e" cm="1">
        <f t="array" aca="1" ref="J235" ca="1">INDIRECT("'["&amp;Index!$A$1&amp;"]Übersicht Messungen'!C177",TRUE)</f>
        <v>#REF!</v>
      </c>
      <c r="K235" t="str">
        <f>Index!$A$1</f>
        <v>Extem B-1541-6  CA.xlsx</v>
      </c>
      <c r="N235" t="s">
        <v>74</v>
      </c>
      <c r="O235" t="e" cm="1">
        <f t="array" aca="1" ref="O235" ca="1">IF(ISBLANK(INDIRECT("'["&amp;Index!$A$1&amp;"]Werte und Ergebnisse 5a'!C"&amp;ROW($R$43)-36,TRUE)),"",INDIRECT("'["&amp;Index!$A$1&amp;"]Werte und Ergebnisse 5a'!C"&amp;ROW($R$43)-36,TRUE))</f>
        <v>#REF!</v>
      </c>
      <c r="R235">
        <v>2</v>
      </c>
      <c r="X235" t="e" cm="1">
        <f t="array" aca="1" ref="X235" ca="1">INDIRECT("'["&amp;Index!$A$1&amp;"]Übersicht Messungen'!E6",TRUE)</f>
        <v>#REF!</v>
      </c>
      <c r="Z235" t="s">
        <v>86</v>
      </c>
      <c r="AG235" t="e" cm="1">
        <f t="array" aca="1" ref="AG235" ca="1">IF(ISBLANK(INDIRECT("'["&amp;Index!$A$1&amp;"]Werte und Ergebnisse 5a'!D"&amp;ROW($R$43)-36,TRUE)),"",INDIRECT("'["&amp;Index!$A$1&amp;"]Werte und Ergebnisse 5a'!D"&amp;ROW($R$43)-36,TRUE))</f>
        <v>#REF!</v>
      </c>
      <c r="AK235" t="e" cm="1">
        <f t="array" aca="1" ref="AK235" ca="1">IF(ISBLANK(INDIRECT("'["&amp;Index!$A$1&amp;"]Werte und Ergebnisse 5a'!G"&amp;ROW($R$43)-36,TRUE)),"",INDIRECT("'["&amp;Index!$A$1&amp;"]Werte und Ergebnisse 5a'!G"&amp;ROW($R$43)-36,TRUE))</f>
        <v>#REF!</v>
      </c>
      <c r="AN235" t="e" cm="1">
        <f t="array" aca="1" ref="AN235" ca="1">IF(ISBLANK(INDIRECT("'["&amp;Index!$A$1&amp;"]Werte und Ergebnisse 5a'!E"&amp;ROW($R$43)-36,TRUE)),"",INDIRECT("'["&amp;Index!$A$1&amp;"]Werte und Ergebnisse 5a'!E"&amp;ROW($R$43)-36,TRUE))</f>
        <v>#REF!</v>
      </c>
      <c r="AQ235" t="e" cm="1">
        <f t="array" aca="1" ref="AQ235" ca="1">IF(ISBLANK(INDIRECT("'["&amp;Index!$A$1&amp;"]Werte und Ergebnisse 5a'!F"&amp;ROW($R$43)-36,TRUE)),"",INDIRECT("'["&amp;Index!$A$1&amp;"]Werte und Ergebnisse 5a'!F"&amp;ROW($R$43)-36,TRUE))</f>
        <v>#REF!</v>
      </c>
      <c r="BM235" t="str">
        <f t="shared" ca="1" si="9"/>
        <v/>
      </c>
    </row>
    <row r="236" spans="1:65" x14ac:dyDescent="0.25">
      <c r="A236" t="e" cm="1">
        <f t="array" aca="1" ref="A236" ca="1">INDIRECT("'["&amp;Index!$A$1&amp;"]Übersicht Messungen'!E6",TRUE)</f>
        <v>#REF!</v>
      </c>
      <c r="B236" t="e">
        <f ca="1">IF(Index!$D$3="v2",10023,"")</f>
        <v>#N/A</v>
      </c>
      <c r="C236" t="e">
        <f ca="1">VLOOKUP(Facts!$B236,Aux_Table!$W$1:$X$60,2,FALSE)</f>
        <v>#N/A</v>
      </c>
      <c r="D236" t="e">
        <f>NA()</f>
        <v>#N/A</v>
      </c>
      <c r="E236" t="e" cm="1">
        <f t="array" aca="1" ref="E236" ca="1">INDIRECT("'["&amp;Index!$A$1&amp;"]Übersicht Messungen'!C6",TRUE)</f>
        <v>#REF!</v>
      </c>
      <c r="F236" t="e" cm="1">
        <f t="array" aca="1" ref="F236" ca="1">INDIRECT("'["&amp;Index!$A$1&amp;"]Übersicht Messungen'!B6",TRUE)</f>
        <v>#REF!</v>
      </c>
      <c r="G236" t="e" cm="1">
        <f t="array" aca="1" ref="G236" ca="1">INDIRECT("'["&amp;Index!$A$1&amp;"]Übersicht Messungen'!B6",TRUE)</f>
        <v>#REF!</v>
      </c>
      <c r="H236" t="e">
        <f t="shared" ca="1" si="10"/>
        <v>#REF!</v>
      </c>
      <c r="I236" s="15" t="e" cm="1">
        <f t="array" aca="1" ref="I236" ca="1">IFERROR(DATEVALUE(TEXT(INDIRECT("'["&amp;Index!$A$1&amp;"]Übersicht Messungen'!C181",TRUE),"yyyy-mm-dd")),INDIRECT("'["&amp;Index!$A$1&amp;"]Übersicht Messungen'!F6",TRUE)-730)</f>
        <v>#REF!</v>
      </c>
      <c r="J236" t="e" cm="1">
        <f t="array" aca="1" ref="J236" ca="1">INDIRECT("'["&amp;Index!$A$1&amp;"]Übersicht Messungen'!C177",TRUE)</f>
        <v>#REF!</v>
      </c>
      <c r="K236" t="str">
        <f>Index!$A$1</f>
        <v>Extem B-1541-6  CA.xlsx</v>
      </c>
      <c r="N236" t="s">
        <v>74</v>
      </c>
      <c r="O236" t="e" cm="1">
        <f t="array" aca="1" ref="O236" ca="1">IF(ISBLANK(INDIRECT("'["&amp;Index!$A$1&amp;"]Werte und Ergebnisse 5a'!C"&amp;ROW($R$44)-36,TRUE)),"",INDIRECT("'["&amp;Index!$A$1&amp;"]Werte und Ergebnisse 5a'!C"&amp;ROW($R$44)-36,TRUE))</f>
        <v>#REF!</v>
      </c>
      <c r="R236">
        <v>3</v>
      </c>
      <c r="X236" t="e" cm="1">
        <f t="array" aca="1" ref="X236" ca="1">INDIRECT("'["&amp;Index!$A$1&amp;"]Übersicht Messungen'!E6",TRUE)</f>
        <v>#REF!</v>
      </c>
      <c r="Z236" t="s">
        <v>86</v>
      </c>
      <c r="AG236" t="e" cm="1">
        <f t="array" aca="1" ref="AG236" ca="1">IF(ISBLANK(INDIRECT("'["&amp;Index!$A$1&amp;"]Werte und Ergebnisse 5a'!D"&amp;ROW($R$44)-36,TRUE)),"",INDIRECT("'["&amp;Index!$A$1&amp;"]Werte und Ergebnisse 5a'!D"&amp;ROW($R$44)-36,TRUE))</f>
        <v>#REF!</v>
      </c>
      <c r="AK236" t="e" cm="1">
        <f t="array" aca="1" ref="AK236" ca="1">IF(ISBLANK(INDIRECT("'["&amp;Index!$A$1&amp;"]Werte und Ergebnisse 5a'!G"&amp;ROW($R$44)-36,TRUE)),"",INDIRECT("'["&amp;Index!$A$1&amp;"]Werte und Ergebnisse 5a'!G"&amp;ROW($R$44)-36,TRUE))</f>
        <v>#REF!</v>
      </c>
      <c r="AN236" t="e" cm="1">
        <f t="array" aca="1" ref="AN236" ca="1">IF(ISBLANK(INDIRECT("'["&amp;Index!$A$1&amp;"]Werte und Ergebnisse 5a'!E"&amp;ROW($R$44)-36,TRUE)),"",INDIRECT("'["&amp;Index!$A$1&amp;"]Werte und Ergebnisse 5a'!E"&amp;ROW($R$44)-36,TRUE))</f>
        <v>#REF!</v>
      </c>
      <c r="AQ236" t="e" cm="1">
        <f t="array" aca="1" ref="AQ236" ca="1">IF(ISBLANK(INDIRECT("'["&amp;Index!$A$1&amp;"]Werte und Ergebnisse 5a'!F"&amp;ROW($R$44)-36,TRUE)),"",INDIRECT("'["&amp;Index!$A$1&amp;"]Werte und Ergebnisse 5a'!F"&amp;ROW($R$44)-36,TRUE))</f>
        <v>#REF!</v>
      </c>
      <c r="BM236" t="str">
        <f t="shared" ca="1" si="9"/>
        <v/>
      </c>
    </row>
    <row r="237" spans="1:65" x14ac:dyDescent="0.25">
      <c r="A237" t="e" cm="1">
        <f t="array" aca="1" ref="A237" ca="1">INDIRECT("'["&amp;Index!$A$1&amp;"]Übersicht Messungen'!E6",TRUE)</f>
        <v>#REF!</v>
      </c>
      <c r="B237" t="e">
        <f ca="1">IF(Index!$D$3="v2",10023,"")</f>
        <v>#N/A</v>
      </c>
      <c r="C237" t="e">
        <f ca="1">VLOOKUP(Facts!$B237,Aux_Table!$W$1:$X$60,2,FALSE)</f>
        <v>#N/A</v>
      </c>
      <c r="D237" t="e">
        <f>NA()</f>
        <v>#N/A</v>
      </c>
      <c r="E237" t="e" cm="1">
        <f t="array" aca="1" ref="E237" ca="1">INDIRECT("'["&amp;Index!$A$1&amp;"]Übersicht Messungen'!C6",TRUE)</f>
        <v>#REF!</v>
      </c>
      <c r="F237" t="e" cm="1">
        <f t="array" aca="1" ref="F237" ca="1">INDIRECT("'["&amp;Index!$A$1&amp;"]Übersicht Messungen'!B6",TRUE)</f>
        <v>#REF!</v>
      </c>
      <c r="G237" t="e" cm="1">
        <f t="array" aca="1" ref="G237" ca="1">INDIRECT("'["&amp;Index!$A$1&amp;"]Übersicht Messungen'!B6",TRUE)</f>
        <v>#REF!</v>
      </c>
      <c r="H237" t="e">
        <f t="shared" ca="1" si="10"/>
        <v>#REF!</v>
      </c>
      <c r="I237" s="15" t="e" cm="1">
        <f t="array" aca="1" ref="I237" ca="1">IFERROR(DATEVALUE(TEXT(INDIRECT("'["&amp;Index!$A$1&amp;"]Übersicht Messungen'!C181",TRUE),"yyyy-mm-dd")),INDIRECT("'["&amp;Index!$A$1&amp;"]Übersicht Messungen'!F6",TRUE)-730)</f>
        <v>#REF!</v>
      </c>
      <c r="J237" t="e" cm="1">
        <f t="array" aca="1" ref="J237" ca="1">INDIRECT("'["&amp;Index!$A$1&amp;"]Übersicht Messungen'!C177",TRUE)</f>
        <v>#REF!</v>
      </c>
      <c r="K237" t="str">
        <f>Index!$A$1</f>
        <v>Extem B-1541-6  CA.xlsx</v>
      </c>
      <c r="N237" t="s">
        <v>74</v>
      </c>
      <c r="O237" t="e" cm="1">
        <f t="array" aca="1" ref="O237" ca="1">IF(ISBLANK(INDIRECT("'["&amp;Index!$A$1&amp;"]Werte und Ergebnisse 5a'!C"&amp;ROW($R$45)-36,TRUE)),"",INDIRECT("'["&amp;Index!$A$1&amp;"]Werte und Ergebnisse 5a'!C"&amp;ROW($R$45)-36,TRUE))</f>
        <v>#REF!</v>
      </c>
      <c r="R237">
        <v>4</v>
      </c>
      <c r="X237" t="e" cm="1">
        <f t="array" aca="1" ref="X237" ca="1">INDIRECT("'["&amp;Index!$A$1&amp;"]Übersicht Messungen'!E6",TRUE)</f>
        <v>#REF!</v>
      </c>
      <c r="Z237" t="s">
        <v>86</v>
      </c>
      <c r="AG237" t="e" cm="1">
        <f t="array" aca="1" ref="AG237" ca="1">IF(ISBLANK(INDIRECT("'["&amp;Index!$A$1&amp;"]Werte und Ergebnisse 5a'!D"&amp;ROW($R$45)-36,TRUE)),"",INDIRECT("'["&amp;Index!$A$1&amp;"]Werte und Ergebnisse 5a'!D"&amp;ROW($R$45)-36,TRUE))</f>
        <v>#REF!</v>
      </c>
      <c r="AK237" t="e" cm="1">
        <f t="array" aca="1" ref="AK237" ca="1">IF(ISBLANK(INDIRECT("'["&amp;Index!$A$1&amp;"]Werte und Ergebnisse 5a'!G"&amp;ROW($R$45)-36,TRUE)),"",INDIRECT("'["&amp;Index!$A$1&amp;"]Werte und Ergebnisse 5a'!G"&amp;ROW($R$45)-36,TRUE))</f>
        <v>#REF!</v>
      </c>
      <c r="AN237" t="e" cm="1">
        <f t="array" aca="1" ref="AN237" ca="1">IF(ISBLANK(INDIRECT("'["&amp;Index!$A$1&amp;"]Werte und Ergebnisse 5a'!E"&amp;ROW($R$45)-36,TRUE)),"",INDIRECT("'["&amp;Index!$A$1&amp;"]Werte und Ergebnisse 5a'!E"&amp;ROW($R$45)-36,TRUE))</f>
        <v>#REF!</v>
      </c>
      <c r="AQ237" t="e" cm="1">
        <f t="array" aca="1" ref="AQ237" ca="1">IF(ISBLANK(INDIRECT("'["&amp;Index!$A$1&amp;"]Werte und Ergebnisse 5a'!F"&amp;ROW($R$45)-36,TRUE)),"",INDIRECT("'["&amp;Index!$A$1&amp;"]Werte und Ergebnisse 5a'!F"&amp;ROW($R$45)-36,TRUE))</f>
        <v>#REF!</v>
      </c>
      <c r="BM237" t="str">
        <f t="shared" ca="1" si="9"/>
        <v/>
      </c>
    </row>
    <row r="238" spans="1:65" x14ac:dyDescent="0.25">
      <c r="A238" t="e" cm="1">
        <f t="array" aca="1" ref="A238" ca="1">INDIRECT("'["&amp;Index!$A$1&amp;"]Übersicht Messungen'!E6",TRUE)</f>
        <v>#REF!</v>
      </c>
      <c r="B238" t="e">
        <f ca="1">IF(Index!$D$3="v2",10023,"")</f>
        <v>#N/A</v>
      </c>
      <c r="C238" t="e">
        <f ca="1">VLOOKUP(Facts!$B238,Aux_Table!$W$1:$X$60,2,FALSE)</f>
        <v>#N/A</v>
      </c>
      <c r="D238" t="e">
        <f>NA()</f>
        <v>#N/A</v>
      </c>
      <c r="E238" t="e" cm="1">
        <f t="array" aca="1" ref="E238" ca="1">INDIRECT("'["&amp;Index!$A$1&amp;"]Übersicht Messungen'!C6",TRUE)</f>
        <v>#REF!</v>
      </c>
      <c r="F238" t="e" cm="1">
        <f t="array" aca="1" ref="F238" ca="1">INDIRECT("'["&amp;Index!$A$1&amp;"]Übersicht Messungen'!B6",TRUE)</f>
        <v>#REF!</v>
      </c>
      <c r="G238" t="e" cm="1">
        <f t="array" aca="1" ref="G238" ca="1">INDIRECT("'["&amp;Index!$A$1&amp;"]Übersicht Messungen'!B6",TRUE)</f>
        <v>#REF!</v>
      </c>
      <c r="H238" t="e">
        <f t="shared" ca="1" si="10"/>
        <v>#REF!</v>
      </c>
      <c r="I238" s="15" t="e" cm="1">
        <f t="array" aca="1" ref="I238" ca="1">IFERROR(DATEVALUE(TEXT(INDIRECT("'["&amp;Index!$A$1&amp;"]Übersicht Messungen'!C181",TRUE),"yyyy-mm-dd")),INDIRECT("'["&amp;Index!$A$1&amp;"]Übersicht Messungen'!F6",TRUE)-730)</f>
        <v>#REF!</v>
      </c>
      <c r="J238" t="e" cm="1">
        <f t="array" aca="1" ref="J238" ca="1">INDIRECT("'["&amp;Index!$A$1&amp;"]Übersicht Messungen'!C177",TRUE)</f>
        <v>#REF!</v>
      </c>
      <c r="K238" t="str">
        <f>Index!$A$1</f>
        <v>Extem B-1541-6  CA.xlsx</v>
      </c>
      <c r="N238" t="s">
        <v>74</v>
      </c>
      <c r="O238" t="e" cm="1">
        <f t="array" aca="1" ref="O238" ca="1">IF(ISBLANK(INDIRECT("'["&amp;Index!$A$1&amp;"]Werte und Ergebnisse 5a'!C"&amp;ROW($R$46)-36,TRUE)),"",INDIRECT("'["&amp;Index!$A$1&amp;"]Werte und Ergebnisse 5a'!C"&amp;ROW($R$46)-36,TRUE))</f>
        <v>#REF!</v>
      </c>
      <c r="R238">
        <v>5</v>
      </c>
      <c r="X238" t="e" cm="1">
        <f t="array" aca="1" ref="X238" ca="1">INDIRECT("'["&amp;Index!$A$1&amp;"]Übersicht Messungen'!E6",TRUE)</f>
        <v>#REF!</v>
      </c>
      <c r="Z238" t="s">
        <v>86</v>
      </c>
      <c r="AG238" t="e" cm="1">
        <f t="array" aca="1" ref="AG238" ca="1">IF(ISBLANK(INDIRECT("'["&amp;Index!$A$1&amp;"]Werte und Ergebnisse 5a'!D"&amp;ROW($R$46)-36,TRUE)),"",INDIRECT("'["&amp;Index!$A$1&amp;"]Werte und Ergebnisse 5a'!D"&amp;ROW($R$46)-36,TRUE))</f>
        <v>#REF!</v>
      </c>
      <c r="AK238" t="e" cm="1">
        <f t="array" aca="1" ref="AK238" ca="1">IF(ISBLANK(INDIRECT("'["&amp;Index!$A$1&amp;"]Werte und Ergebnisse 5a'!G"&amp;ROW($R$46)-36,TRUE)),"",INDIRECT("'["&amp;Index!$A$1&amp;"]Werte und Ergebnisse 5a'!G"&amp;ROW($R$46)-36,TRUE))</f>
        <v>#REF!</v>
      </c>
      <c r="AN238" t="e" cm="1">
        <f t="array" aca="1" ref="AN238" ca="1">IF(ISBLANK(INDIRECT("'["&amp;Index!$A$1&amp;"]Werte und Ergebnisse 5a'!E"&amp;ROW($R$46)-36,TRUE)),"",INDIRECT("'["&amp;Index!$A$1&amp;"]Werte und Ergebnisse 5a'!E"&amp;ROW($R$46)-36,TRUE))</f>
        <v>#REF!</v>
      </c>
      <c r="AQ238" t="e" cm="1">
        <f t="array" aca="1" ref="AQ238" ca="1">IF(ISBLANK(INDIRECT("'["&amp;Index!$A$1&amp;"]Werte und Ergebnisse 5a'!F"&amp;ROW($R$46)-36,TRUE)),"",INDIRECT("'["&amp;Index!$A$1&amp;"]Werte und Ergebnisse 5a'!F"&amp;ROW($R$46)-36,TRUE))</f>
        <v>#REF!</v>
      </c>
      <c r="BM238" t="str">
        <f t="shared" ca="1" si="9"/>
        <v/>
      </c>
    </row>
    <row r="239" spans="1:65" x14ac:dyDescent="0.25">
      <c r="A239" t="e" cm="1">
        <f t="array" aca="1" ref="A239" ca="1">INDIRECT("'["&amp;Index!$A$1&amp;"]Übersicht Messungen'!E6",TRUE)</f>
        <v>#REF!</v>
      </c>
      <c r="B239" t="e">
        <f ca="1">IF(Index!$D$3="v2",10023,"")</f>
        <v>#N/A</v>
      </c>
      <c r="C239" t="e">
        <f ca="1">VLOOKUP(Facts!$B239,Aux_Table!$W$1:$X$60,2,FALSE)</f>
        <v>#N/A</v>
      </c>
      <c r="D239" t="e">
        <f>NA()</f>
        <v>#N/A</v>
      </c>
      <c r="E239" t="e" cm="1">
        <f t="array" aca="1" ref="E239" ca="1">INDIRECT("'["&amp;Index!$A$1&amp;"]Übersicht Messungen'!C6",TRUE)</f>
        <v>#REF!</v>
      </c>
      <c r="F239" t="e" cm="1">
        <f t="array" aca="1" ref="F239" ca="1">INDIRECT("'["&amp;Index!$A$1&amp;"]Übersicht Messungen'!B6",TRUE)</f>
        <v>#REF!</v>
      </c>
      <c r="G239" t="e" cm="1">
        <f t="array" aca="1" ref="G239" ca="1">INDIRECT("'["&amp;Index!$A$1&amp;"]Übersicht Messungen'!B6",TRUE)</f>
        <v>#REF!</v>
      </c>
      <c r="H239" t="e">
        <f t="shared" ca="1" si="10"/>
        <v>#REF!</v>
      </c>
      <c r="I239" s="15" t="e" cm="1">
        <f t="array" aca="1" ref="I239" ca="1">IFERROR(DATEVALUE(TEXT(INDIRECT("'["&amp;Index!$A$1&amp;"]Übersicht Messungen'!C181",TRUE),"yyyy-mm-dd")),INDIRECT("'["&amp;Index!$A$1&amp;"]Übersicht Messungen'!F6",TRUE)-730)</f>
        <v>#REF!</v>
      </c>
      <c r="J239" t="e" cm="1">
        <f t="array" aca="1" ref="J239" ca="1">INDIRECT("'["&amp;Index!$A$1&amp;"]Übersicht Messungen'!C177",TRUE)</f>
        <v>#REF!</v>
      </c>
      <c r="K239" t="str">
        <f>Index!$A$1</f>
        <v>Extem B-1541-6  CA.xlsx</v>
      </c>
      <c r="N239" t="s">
        <v>74</v>
      </c>
      <c r="O239" t="e" cm="1">
        <f t="array" aca="1" ref="O239" ca="1">IF(ISBLANK(INDIRECT("'["&amp;Index!$A$1&amp;"]Werte und Ergebnisse 5a'!C"&amp;ROW($R$47)-36,TRUE)),"",INDIRECT("'["&amp;Index!$A$1&amp;"]Werte und Ergebnisse 5a'!C"&amp;ROW($R$47)-36,TRUE))</f>
        <v>#REF!</v>
      </c>
      <c r="R239">
        <v>6</v>
      </c>
      <c r="X239" t="e" cm="1">
        <f t="array" aca="1" ref="X239" ca="1">INDIRECT("'["&amp;Index!$A$1&amp;"]Übersicht Messungen'!E6",TRUE)</f>
        <v>#REF!</v>
      </c>
      <c r="Z239" t="s">
        <v>86</v>
      </c>
      <c r="AG239" t="e" cm="1">
        <f t="array" aca="1" ref="AG239" ca="1">IF(ISBLANK(INDIRECT("'["&amp;Index!$A$1&amp;"]Werte und Ergebnisse 5a'!D"&amp;ROW($R$47)-36,TRUE)),"",INDIRECT("'["&amp;Index!$A$1&amp;"]Werte und Ergebnisse 5a'!D"&amp;ROW($R$47)-36,TRUE))</f>
        <v>#REF!</v>
      </c>
      <c r="AK239" t="e" cm="1">
        <f t="array" aca="1" ref="AK239" ca="1">IF(ISBLANK(INDIRECT("'["&amp;Index!$A$1&amp;"]Werte und Ergebnisse 5a'!G"&amp;ROW($R$47)-36,TRUE)),"",INDIRECT("'["&amp;Index!$A$1&amp;"]Werte und Ergebnisse 5a'!G"&amp;ROW($R$47)-36,TRUE))</f>
        <v>#REF!</v>
      </c>
      <c r="AN239" t="e" cm="1">
        <f t="array" aca="1" ref="AN239" ca="1">IF(ISBLANK(INDIRECT("'["&amp;Index!$A$1&amp;"]Werte und Ergebnisse 5a'!E"&amp;ROW($R$47)-36,TRUE)),"",INDIRECT("'["&amp;Index!$A$1&amp;"]Werte und Ergebnisse 5a'!E"&amp;ROW($R$47)-36,TRUE))</f>
        <v>#REF!</v>
      </c>
      <c r="AQ239" t="e" cm="1">
        <f t="array" aca="1" ref="AQ239" ca="1">IF(ISBLANK(INDIRECT("'["&amp;Index!$A$1&amp;"]Werte und Ergebnisse 5a'!F"&amp;ROW($R$47)-36,TRUE)),"",INDIRECT("'["&amp;Index!$A$1&amp;"]Werte und Ergebnisse 5a'!F"&amp;ROW($R$47)-36,TRUE))</f>
        <v>#REF!</v>
      </c>
      <c r="BM239" t="str">
        <f t="shared" ca="1" si="9"/>
        <v/>
      </c>
    </row>
    <row r="240" spans="1:65" x14ac:dyDescent="0.25">
      <c r="A240" t="e" cm="1">
        <f t="array" aca="1" ref="A240" ca="1">INDIRECT("'["&amp;Index!$A$1&amp;"]Übersicht Messungen'!E6",TRUE)</f>
        <v>#REF!</v>
      </c>
      <c r="B240" t="e">
        <f ca="1">IF(Index!$D$3="v2",10023,"")</f>
        <v>#N/A</v>
      </c>
      <c r="C240" t="e">
        <f ca="1">VLOOKUP(Facts!$B240,Aux_Table!$W$1:$X$60,2,FALSE)</f>
        <v>#N/A</v>
      </c>
      <c r="D240" t="e">
        <f>NA()</f>
        <v>#N/A</v>
      </c>
      <c r="E240" t="e" cm="1">
        <f t="array" aca="1" ref="E240" ca="1">INDIRECT("'["&amp;Index!$A$1&amp;"]Übersicht Messungen'!C6",TRUE)</f>
        <v>#REF!</v>
      </c>
      <c r="F240" t="e" cm="1">
        <f t="array" aca="1" ref="F240" ca="1">INDIRECT("'["&amp;Index!$A$1&amp;"]Übersicht Messungen'!B6",TRUE)</f>
        <v>#REF!</v>
      </c>
      <c r="G240" t="e" cm="1">
        <f t="array" aca="1" ref="G240" ca="1">INDIRECT("'["&amp;Index!$A$1&amp;"]Übersicht Messungen'!B6",TRUE)</f>
        <v>#REF!</v>
      </c>
      <c r="H240" t="e">
        <f t="shared" ca="1" si="10"/>
        <v>#REF!</v>
      </c>
      <c r="I240" s="15" t="e" cm="1">
        <f t="array" aca="1" ref="I240" ca="1">IFERROR(DATEVALUE(TEXT(INDIRECT("'["&amp;Index!$A$1&amp;"]Übersicht Messungen'!C181",TRUE),"yyyy-mm-dd")),INDIRECT("'["&amp;Index!$A$1&amp;"]Übersicht Messungen'!F6",TRUE)-730)</f>
        <v>#REF!</v>
      </c>
      <c r="J240" t="e" cm="1">
        <f t="array" aca="1" ref="J240" ca="1">INDIRECT("'["&amp;Index!$A$1&amp;"]Übersicht Messungen'!C177",TRUE)</f>
        <v>#REF!</v>
      </c>
      <c r="K240" t="str">
        <f>Index!$A$1</f>
        <v>Extem B-1541-6  CA.xlsx</v>
      </c>
      <c r="N240" t="s">
        <v>74</v>
      </c>
      <c r="O240" t="e" cm="1">
        <f t="array" aca="1" ref="O240" ca="1">IF(ISBLANK(INDIRECT("'["&amp;Index!$A$1&amp;"]Werte und Ergebnisse 5a'!C"&amp;ROW($R$48)-36,TRUE)),"",INDIRECT("'["&amp;Index!$A$1&amp;"]Werte und Ergebnisse 5a'!C"&amp;ROW($R$48)-36,TRUE))</f>
        <v>#REF!</v>
      </c>
      <c r="R240">
        <v>7</v>
      </c>
      <c r="X240" t="e" cm="1">
        <f t="array" aca="1" ref="X240" ca="1">INDIRECT("'["&amp;Index!$A$1&amp;"]Übersicht Messungen'!E6",TRUE)</f>
        <v>#REF!</v>
      </c>
      <c r="Z240" t="s">
        <v>86</v>
      </c>
      <c r="AG240" t="e" cm="1">
        <f t="array" aca="1" ref="AG240" ca="1">IF(ISBLANK(INDIRECT("'["&amp;Index!$A$1&amp;"]Werte und Ergebnisse 5a'!D"&amp;ROW($R$48)-36,TRUE)),"",INDIRECT("'["&amp;Index!$A$1&amp;"]Werte und Ergebnisse 5a'!D"&amp;ROW($R$48)-36,TRUE))</f>
        <v>#REF!</v>
      </c>
      <c r="AK240" t="e" cm="1">
        <f t="array" aca="1" ref="AK240" ca="1">IF(ISBLANK(INDIRECT("'["&amp;Index!$A$1&amp;"]Werte und Ergebnisse 5a'!G"&amp;ROW($R$48)-36,TRUE)),"",INDIRECT("'["&amp;Index!$A$1&amp;"]Werte und Ergebnisse 5a'!G"&amp;ROW($R$48)-36,TRUE))</f>
        <v>#REF!</v>
      </c>
      <c r="AN240" t="e" cm="1">
        <f t="array" aca="1" ref="AN240" ca="1">IF(ISBLANK(INDIRECT("'["&amp;Index!$A$1&amp;"]Werte und Ergebnisse 5a'!E"&amp;ROW($R$48)-36,TRUE)),"",INDIRECT("'["&amp;Index!$A$1&amp;"]Werte und Ergebnisse 5a'!E"&amp;ROW($R$48)-36,TRUE))</f>
        <v>#REF!</v>
      </c>
      <c r="AQ240" t="e" cm="1">
        <f t="array" aca="1" ref="AQ240" ca="1">IF(ISBLANK(INDIRECT("'["&amp;Index!$A$1&amp;"]Werte und Ergebnisse 5a'!F"&amp;ROW($R$48)-36,TRUE)),"",INDIRECT("'["&amp;Index!$A$1&amp;"]Werte und Ergebnisse 5a'!F"&amp;ROW($R$48)-36,TRUE))</f>
        <v>#REF!</v>
      </c>
      <c r="BM240" t="str">
        <f t="shared" ca="1" si="9"/>
        <v/>
      </c>
    </row>
    <row r="241" spans="1:65" x14ac:dyDescent="0.25">
      <c r="A241" t="e" cm="1">
        <f t="array" aca="1" ref="A241" ca="1">INDIRECT("'["&amp;Index!$A$1&amp;"]Übersicht Messungen'!E6",TRUE)</f>
        <v>#REF!</v>
      </c>
      <c r="B241" t="e">
        <f ca="1">IF(Index!$D$3="v2",10023,"")</f>
        <v>#N/A</v>
      </c>
      <c r="C241" t="e">
        <f ca="1">VLOOKUP(Facts!$B241,Aux_Table!$W$1:$X$60,2,FALSE)</f>
        <v>#N/A</v>
      </c>
      <c r="D241" t="e">
        <f>NA()</f>
        <v>#N/A</v>
      </c>
      <c r="E241" t="e" cm="1">
        <f t="array" aca="1" ref="E241" ca="1">INDIRECT("'["&amp;Index!$A$1&amp;"]Übersicht Messungen'!C6",TRUE)</f>
        <v>#REF!</v>
      </c>
      <c r="F241" t="e" cm="1">
        <f t="array" aca="1" ref="F241" ca="1">INDIRECT("'["&amp;Index!$A$1&amp;"]Übersicht Messungen'!B6",TRUE)</f>
        <v>#REF!</v>
      </c>
      <c r="G241" t="e" cm="1">
        <f t="array" aca="1" ref="G241" ca="1">INDIRECT("'["&amp;Index!$A$1&amp;"]Übersicht Messungen'!B6",TRUE)</f>
        <v>#REF!</v>
      </c>
      <c r="H241" t="e">
        <f t="shared" ca="1" si="10"/>
        <v>#REF!</v>
      </c>
      <c r="I241" s="15" t="e" cm="1">
        <f t="array" aca="1" ref="I241" ca="1">IFERROR(DATEVALUE(TEXT(INDIRECT("'["&amp;Index!$A$1&amp;"]Übersicht Messungen'!C181",TRUE),"yyyy-mm-dd")),INDIRECT("'["&amp;Index!$A$1&amp;"]Übersicht Messungen'!F6",TRUE)-730)</f>
        <v>#REF!</v>
      </c>
      <c r="J241" t="e" cm="1">
        <f t="array" aca="1" ref="J241" ca="1">INDIRECT("'["&amp;Index!$A$1&amp;"]Übersicht Messungen'!C177",TRUE)</f>
        <v>#REF!</v>
      </c>
      <c r="K241" t="str">
        <f>Index!$A$1</f>
        <v>Extem B-1541-6  CA.xlsx</v>
      </c>
      <c r="N241" t="s">
        <v>74</v>
      </c>
      <c r="O241" t="e" cm="1">
        <f t="array" aca="1" ref="O241" ca="1">IF(ISBLANK(INDIRECT("'["&amp;Index!$A$1&amp;"]Werte und Ergebnisse 5a'!C"&amp;ROW($R$49)-36,TRUE)),"",INDIRECT("'["&amp;Index!$A$1&amp;"]Werte und Ergebnisse 5a'!C"&amp;ROW($R$49)-36,TRUE))</f>
        <v>#REF!</v>
      </c>
      <c r="R241">
        <v>8</v>
      </c>
      <c r="X241" t="e" cm="1">
        <f t="array" aca="1" ref="X241" ca="1">INDIRECT("'["&amp;Index!$A$1&amp;"]Übersicht Messungen'!E6",TRUE)</f>
        <v>#REF!</v>
      </c>
      <c r="Z241" t="s">
        <v>86</v>
      </c>
      <c r="AG241" t="e" cm="1">
        <f t="array" aca="1" ref="AG241" ca="1">IF(ISBLANK(INDIRECT("'["&amp;Index!$A$1&amp;"]Werte und Ergebnisse 5a'!D"&amp;ROW($R$49)-36,TRUE)),"",INDIRECT("'["&amp;Index!$A$1&amp;"]Werte und Ergebnisse 5a'!D"&amp;ROW($R$49)-36,TRUE))</f>
        <v>#REF!</v>
      </c>
      <c r="AK241" t="e" cm="1">
        <f t="array" aca="1" ref="AK241" ca="1">IF(ISBLANK(INDIRECT("'["&amp;Index!$A$1&amp;"]Werte und Ergebnisse 5a'!G"&amp;ROW($R$49)-36,TRUE)),"",INDIRECT("'["&amp;Index!$A$1&amp;"]Werte und Ergebnisse 5a'!G"&amp;ROW($R$49)-36,TRUE))</f>
        <v>#REF!</v>
      </c>
      <c r="AN241" t="e" cm="1">
        <f t="array" aca="1" ref="AN241" ca="1">IF(ISBLANK(INDIRECT("'["&amp;Index!$A$1&amp;"]Werte und Ergebnisse 5a'!E"&amp;ROW($R$49)-36,TRUE)),"",INDIRECT("'["&amp;Index!$A$1&amp;"]Werte und Ergebnisse 5a'!E"&amp;ROW($R$49)-36,TRUE))</f>
        <v>#REF!</v>
      </c>
      <c r="AQ241" t="e" cm="1">
        <f t="array" aca="1" ref="AQ241" ca="1">IF(ISBLANK(INDIRECT("'["&amp;Index!$A$1&amp;"]Werte und Ergebnisse 5a'!F"&amp;ROW($R$49)-36,TRUE)),"",INDIRECT("'["&amp;Index!$A$1&amp;"]Werte und Ergebnisse 5a'!F"&amp;ROW($R$49)-36,TRUE))</f>
        <v>#REF!</v>
      </c>
      <c r="BM241" t="str">
        <f t="shared" ca="1" si="9"/>
        <v/>
      </c>
    </row>
    <row r="242" spans="1:65" x14ac:dyDescent="0.25">
      <c r="A242" t="e" cm="1">
        <f t="array" aca="1" ref="A242" ca="1">INDIRECT("'["&amp;Index!$A$1&amp;"]Übersicht Messungen'!E6",TRUE)</f>
        <v>#REF!</v>
      </c>
      <c r="B242" t="e">
        <f ca="1">IF(Index!$D$3="v2",10023,"")</f>
        <v>#N/A</v>
      </c>
      <c r="C242" t="e">
        <f ca="1">VLOOKUP(Facts!$B242,Aux_Table!$W$1:$X$60,2,FALSE)</f>
        <v>#N/A</v>
      </c>
      <c r="D242" t="e">
        <f>NA()</f>
        <v>#N/A</v>
      </c>
      <c r="E242" t="e" cm="1">
        <f t="array" aca="1" ref="E242" ca="1">INDIRECT("'["&amp;Index!$A$1&amp;"]Übersicht Messungen'!C6",TRUE)</f>
        <v>#REF!</v>
      </c>
      <c r="F242" t="e" cm="1">
        <f t="array" aca="1" ref="F242" ca="1">INDIRECT("'["&amp;Index!$A$1&amp;"]Übersicht Messungen'!B6",TRUE)</f>
        <v>#REF!</v>
      </c>
      <c r="G242" t="e" cm="1">
        <f t="array" aca="1" ref="G242" ca="1">INDIRECT("'["&amp;Index!$A$1&amp;"]Übersicht Messungen'!B6",TRUE)</f>
        <v>#REF!</v>
      </c>
      <c r="H242" t="e">
        <f t="shared" ca="1" si="10"/>
        <v>#REF!</v>
      </c>
      <c r="I242" s="15" t="e" cm="1">
        <f t="array" aca="1" ref="I242" ca="1">IFERROR(DATEVALUE(TEXT(INDIRECT("'["&amp;Index!$A$1&amp;"]Übersicht Messungen'!C181",TRUE),"yyyy-mm-dd")),INDIRECT("'["&amp;Index!$A$1&amp;"]Übersicht Messungen'!F6",TRUE)-730)</f>
        <v>#REF!</v>
      </c>
      <c r="J242" t="e" cm="1">
        <f t="array" aca="1" ref="J242" ca="1">INDIRECT("'["&amp;Index!$A$1&amp;"]Übersicht Messungen'!C177",TRUE)</f>
        <v>#REF!</v>
      </c>
      <c r="K242" t="str">
        <f>Index!$A$1</f>
        <v>Extem B-1541-6  CA.xlsx</v>
      </c>
      <c r="N242" t="s">
        <v>74</v>
      </c>
      <c r="O242" t="e" cm="1">
        <f t="array" aca="1" ref="O242" ca="1">IF(ISBLANK(INDIRECT("'["&amp;Index!$A$1&amp;"]Werte und Ergebnisse 5a'!C"&amp;ROW($R$50)-36,TRUE)),"",INDIRECT("'["&amp;Index!$A$1&amp;"]Werte und Ergebnisse 5a'!C"&amp;ROW($R$50)-36,TRUE))</f>
        <v>#REF!</v>
      </c>
      <c r="R242">
        <v>9</v>
      </c>
      <c r="X242" t="e" cm="1">
        <f t="array" aca="1" ref="X242" ca="1">INDIRECT("'["&amp;Index!$A$1&amp;"]Übersicht Messungen'!E6",TRUE)</f>
        <v>#REF!</v>
      </c>
      <c r="Z242" t="s">
        <v>86</v>
      </c>
      <c r="AG242" t="e" cm="1">
        <f t="array" aca="1" ref="AG242" ca="1">IF(ISBLANK(INDIRECT("'["&amp;Index!$A$1&amp;"]Werte und Ergebnisse 5a'!D"&amp;ROW($R$50)-36,TRUE)),"",INDIRECT("'["&amp;Index!$A$1&amp;"]Werte und Ergebnisse 5a'!D"&amp;ROW($R$50)-36,TRUE))</f>
        <v>#REF!</v>
      </c>
      <c r="AK242" t="e" cm="1">
        <f t="array" aca="1" ref="AK242" ca="1">IF(ISBLANK(INDIRECT("'["&amp;Index!$A$1&amp;"]Werte und Ergebnisse 5a'!G"&amp;ROW($R$50)-36,TRUE)),"",INDIRECT("'["&amp;Index!$A$1&amp;"]Werte und Ergebnisse 5a'!G"&amp;ROW($R$50)-36,TRUE))</f>
        <v>#REF!</v>
      </c>
      <c r="AN242" t="e" cm="1">
        <f t="array" aca="1" ref="AN242" ca="1">IF(ISBLANK(INDIRECT("'["&amp;Index!$A$1&amp;"]Werte und Ergebnisse 5a'!E"&amp;ROW($R$50)-36,TRUE)),"",INDIRECT("'["&amp;Index!$A$1&amp;"]Werte und Ergebnisse 5a'!E"&amp;ROW($R$50)-36,TRUE))</f>
        <v>#REF!</v>
      </c>
      <c r="AQ242" t="e" cm="1">
        <f t="array" aca="1" ref="AQ242" ca="1">IF(ISBLANK(INDIRECT("'["&amp;Index!$A$1&amp;"]Werte und Ergebnisse 5a'!F"&amp;ROW($R$50)-36,TRUE)),"",INDIRECT("'["&amp;Index!$A$1&amp;"]Werte und Ergebnisse 5a'!F"&amp;ROW($R$50)-36,TRUE))</f>
        <v>#REF!</v>
      </c>
      <c r="BM242" t="str">
        <f t="shared" ca="1" si="9"/>
        <v/>
      </c>
    </row>
    <row r="243" spans="1:65" x14ac:dyDescent="0.25">
      <c r="A243" t="e" cm="1">
        <f t="array" aca="1" ref="A243" ca="1">INDIRECT("'["&amp;Index!$A$1&amp;"]Übersicht Messungen'!E6",TRUE)</f>
        <v>#REF!</v>
      </c>
      <c r="B243" t="e">
        <f ca="1">IF(Index!$D$3="v2",10023,"")</f>
        <v>#N/A</v>
      </c>
      <c r="C243" t="e">
        <f ca="1">VLOOKUP(Facts!$B243,Aux_Table!$W$1:$X$60,2,FALSE)</f>
        <v>#N/A</v>
      </c>
      <c r="D243" t="e">
        <f>NA()</f>
        <v>#N/A</v>
      </c>
      <c r="E243" t="e" cm="1">
        <f t="array" aca="1" ref="E243" ca="1">INDIRECT("'["&amp;Index!$A$1&amp;"]Übersicht Messungen'!C6",TRUE)</f>
        <v>#REF!</v>
      </c>
      <c r="F243" t="e" cm="1">
        <f t="array" aca="1" ref="F243" ca="1">INDIRECT("'["&amp;Index!$A$1&amp;"]Übersicht Messungen'!B6",TRUE)</f>
        <v>#REF!</v>
      </c>
      <c r="G243" t="e" cm="1">
        <f t="array" aca="1" ref="G243" ca="1">INDIRECT("'["&amp;Index!$A$1&amp;"]Übersicht Messungen'!B6",TRUE)</f>
        <v>#REF!</v>
      </c>
      <c r="H243" t="e">
        <f t="shared" ca="1" si="10"/>
        <v>#REF!</v>
      </c>
      <c r="I243" s="15" t="e" cm="1">
        <f t="array" aca="1" ref="I243" ca="1">IFERROR(DATEVALUE(TEXT(INDIRECT("'["&amp;Index!$A$1&amp;"]Übersicht Messungen'!C181",TRUE),"yyyy-mm-dd")),INDIRECT("'["&amp;Index!$A$1&amp;"]Übersicht Messungen'!F6",TRUE)-730)</f>
        <v>#REF!</v>
      </c>
      <c r="J243" t="e" cm="1">
        <f t="array" aca="1" ref="J243" ca="1">INDIRECT("'["&amp;Index!$A$1&amp;"]Übersicht Messungen'!C177",TRUE)</f>
        <v>#REF!</v>
      </c>
      <c r="K243" t="str">
        <f>Index!$A$1</f>
        <v>Extem B-1541-6  CA.xlsx</v>
      </c>
      <c r="N243" t="s">
        <v>74</v>
      </c>
      <c r="O243" t="e" cm="1">
        <f t="array" aca="1" ref="O243" ca="1">IF(ISBLANK(INDIRECT("'["&amp;Index!$A$1&amp;"]Werte und Ergebnisse 5a'!C"&amp;ROW($R$51)-36,TRUE)),"",INDIRECT("'["&amp;Index!$A$1&amp;"]Werte und Ergebnisse 5a'!C"&amp;ROW($R$51)-36,TRUE))</f>
        <v>#REF!</v>
      </c>
      <c r="R243">
        <v>10</v>
      </c>
      <c r="X243" t="e" cm="1">
        <f t="array" aca="1" ref="X243" ca="1">INDIRECT("'["&amp;Index!$A$1&amp;"]Übersicht Messungen'!E6",TRUE)</f>
        <v>#REF!</v>
      </c>
      <c r="Z243" t="s">
        <v>86</v>
      </c>
      <c r="AG243" t="e" cm="1">
        <f t="array" aca="1" ref="AG243" ca="1">IF(ISBLANK(INDIRECT("'["&amp;Index!$A$1&amp;"]Werte und Ergebnisse 5a'!D"&amp;ROW($R$51)-36,TRUE)),"",INDIRECT("'["&amp;Index!$A$1&amp;"]Werte und Ergebnisse 5a'!D"&amp;ROW($R$51)-36,TRUE))</f>
        <v>#REF!</v>
      </c>
      <c r="AK243" t="e" cm="1">
        <f t="array" aca="1" ref="AK243" ca="1">IF(ISBLANK(INDIRECT("'["&amp;Index!$A$1&amp;"]Werte und Ergebnisse 5a'!G"&amp;ROW($R$51)-36,TRUE)),"",INDIRECT("'["&amp;Index!$A$1&amp;"]Werte und Ergebnisse 5a'!G"&amp;ROW($R$51)-36,TRUE))</f>
        <v>#REF!</v>
      </c>
      <c r="AN243" t="e" cm="1">
        <f t="array" aca="1" ref="AN243" ca="1">IF(ISBLANK(INDIRECT("'["&amp;Index!$A$1&amp;"]Werte und Ergebnisse 5a'!E"&amp;ROW($R$51)-36,TRUE)),"",INDIRECT("'["&amp;Index!$A$1&amp;"]Werte und Ergebnisse 5a'!E"&amp;ROW($R$51)-36,TRUE))</f>
        <v>#REF!</v>
      </c>
      <c r="AQ243" t="e" cm="1">
        <f t="array" aca="1" ref="AQ243" ca="1">IF(ISBLANK(INDIRECT("'["&amp;Index!$A$1&amp;"]Werte und Ergebnisse 5a'!F"&amp;ROW($R$51)-36,TRUE)),"",INDIRECT("'["&amp;Index!$A$1&amp;"]Werte und Ergebnisse 5a'!F"&amp;ROW($R$51)-36,TRUE))</f>
        <v>#REF!</v>
      </c>
      <c r="BM243" t="str">
        <f t="shared" ca="1" si="9"/>
        <v/>
      </c>
    </row>
    <row r="244" spans="1:65" x14ac:dyDescent="0.25">
      <c r="A244" t="e" cm="1">
        <f t="array" aca="1" ref="A244" ca="1">INDIRECT("'["&amp;Index!$A$1&amp;"]Übersicht Messungen'!E6",TRUE)</f>
        <v>#REF!</v>
      </c>
      <c r="B244" t="e">
        <f ca="1">IF(Index!$D$3="v2",10023,"")</f>
        <v>#N/A</v>
      </c>
      <c r="C244" t="e">
        <f ca="1">VLOOKUP(Facts!$B244,Aux_Table!$W$1:$X$60,2,FALSE)</f>
        <v>#N/A</v>
      </c>
      <c r="D244" t="e">
        <f>NA()</f>
        <v>#N/A</v>
      </c>
      <c r="E244" t="e" cm="1">
        <f t="array" aca="1" ref="E244" ca="1">INDIRECT("'["&amp;Index!$A$1&amp;"]Übersicht Messungen'!C6",TRUE)</f>
        <v>#REF!</v>
      </c>
      <c r="F244" t="e" cm="1">
        <f t="array" aca="1" ref="F244" ca="1">INDIRECT("'["&amp;Index!$A$1&amp;"]Übersicht Messungen'!B6",TRUE)</f>
        <v>#REF!</v>
      </c>
      <c r="G244" t="e" cm="1">
        <f t="array" aca="1" ref="G244" ca="1">INDIRECT("'["&amp;Index!$A$1&amp;"]Übersicht Messungen'!B6",TRUE)</f>
        <v>#REF!</v>
      </c>
      <c r="H244" t="e">
        <f t="shared" ca="1" si="10"/>
        <v>#REF!</v>
      </c>
      <c r="I244" s="15" t="e" cm="1">
        <f t="array" aca="1" ref="I244" ca="1">IFERROR(DATEVALUE(TEXT(INDIRECT("'["&amp;Index!$A$1&amp;"]Übersicht Messungen'!C181",TRUE),"yyyy-mm-dd")),INDIRECT("'["&amp;Index!$A$1&amp;"]Übersicht Messungen'!F6",TRUE)-730)</f>
        <v>#REF!</v>
      </c>
      <c r="J244" t="e" cm="1">
        <f t="array" aca="1" ref="J244" ca="1">INDIRECT("'["&amp;Index!$A$1&amp;"]Übersicht Messungen'!C177",TRUE)</f>
        <v>#REF!</v>
      </c>
      <c r="K244" t="str">
        <f>Index!$A$1</f>
        <v>Extem B-1541-6  CA.xlsx</v>
      </c>
      <c r="N244" t="s">
        <v>74</v>
      </c>
      <c r="O244" t="e" cm="1">
        <f t="array" aca="1" ref="O244" ca="1">IF(ISBLANK(INDIRECT("'["&amp;Index!$A$1&amp;"]Werte und Ergebnisse 5a'!C"&amp;ROW($R$52)-36,TRUE)),"",INDIRECT("'["&amp;Index!$A$1&amp;"]Werte und Ergebnisse 5a'!C"&amp;ROW($R$52)-36,TRUE))</f>
        <v>#REF!</v>
      </c>
      <c r="R244">
        <v>11</v>
      </c>
      <c r="X244" t="e" cm="1">
        <f t="array" aca="1" ref="X244" ca="1">INDIRECT("'["&amp;Index!$A$1&amp;"]Übersicht Messungen'!E6",TRUE)</f>
        <v>#REF!</v>
      </c>
      <c r="Z244" t="s">
        <v>86</v>
      </c>
      <c r="AG244" t="e" cm="1">
        <f t="array" aca="1" ref="AG244" ca="1">IF(ISBLANK(INDIRECT("'["&amp;Index!$A$1&amp;"]Werte und Ergebnisse 5a'!D"&amp;ROW($R$52)-36,TRUE)),"",INDIRECT("'["&amp;Index!$A$1&amp;"]Werte und Ergebnisse 5a'!D"&amp;ROW($R$52)-36,TRUE))</f>
        <v>#REF!</v>
      </c>
      <c r="AK244" t="e" cm="1">
        <f t="array" aca="1" ref="AK244" ca="1">IF(ISBLANK(INDIRECT("'["&amp;Index!$A$1&amp;"]Werte und Ergebnisse 5a'!G"&amp;ROW($R$52)-36,TRUE)),"",INDIRECT("'["&amp;Index!$A$1&amp;"]Werte und Ergebnisse 5a'!G"&amp;ROW($R$52)-36,TRUE))</f>
        <v>#REF!</v>
      </c>
      <c r="AN244" t="e" cm="1">
        <f t="array" aca="1" ref="AN244" ca="1">IF(ISBLANK(INDIRECT("'["&amp;Index!$A$1&amp;"]Werte und Ergebnisse 5a'!E"&amp;ROW($R$52)-36,TRUE)),"",INDIRECT("'["&amp;Index!$A$1&amp;"]Werte und Ergebnisse 5a'!E"&amp;ROW($R$52)-36,TRUE))</f>
        <v>#REF!</v>
      </c>
      <c r="AQ244" t="e" cm="1">
        <f t="array" aca="1" ref="AQ244" ca="1">IF(ISBLANK(INDIRECT("'["&amp;Index!$A$1&amp;"]Werte und Ergebnisse 5a'!F"&amp;ROW($R$52)-36,TRUE)),"",INDIRECT("'["&amp;Index!$A$1&amp;"]Werte und Ergebnisse 5a'!F"&amp;ROW($R$52)-36,TRUE))</f>
        <v>#REF!</v>
      </c>
      <c r="BM244" t="str">
        <f t="shared" ca="1" si="9"/>
        <v/>
      </c>
    </row>
    <row r="245" spans="1:65" x14ac:dyDescent="0.25">
      <c r="A245" t="e" cm="1">
        <f t="array" aca="1" ref="A245" ca="1">INDIRECT("'["&amp;Index!$A$1&amp;"]Übersicht Messungen'!E6",TRUE)</f>
        <v>#REF!</v>
      </c>
      <c r="B245" t="e">
        <f ca="1">IF(Index!$D$3="v2",10023,"")</f>
        <v>#N/A</v>
      </c>
      <c r="C245" t="e">
        <f ca="1">VLOOKUP(Facts!$B245,Aux_Table!$W$1:$X$60,2,FALSE)</f>
        <v>#N/A</v>
      </c>
      <c r="D245" t="e">
        <f>NA()</f>
        <v>#N/A</v>
      </c>
      <c r="E245" t="e" cm="1">
        <f t="array" aca="1" ref="E245" ca="1">INDIRECT("'["&amp;Index!$A$1&amp;"]Übersicht Messungen'!C6",TRUE)</f>
        <v>#REF!</v>
      </c>
      <c r="F245" t="e" cm="1">
        <f t="array" aca="1" ref="F245" ca="1">INDIRECT("'["&amp;Index!$A$1&amp;"]Übersicht Messungen'!B6",TRUE)</f>
        <v>#REF!</v>
      </c>
      <c r="G245" t="e" cm="1">
        <f t="array" aca="1" ref="G245" ca="1">INDIRECT("'["&amp;Index!$A$1&amp;"]Übersicht Messungen'!B6",TRUE)</f>
        <v>#REF!</v>
      </c>
      <c r="H245" t="e">
        <f t="shared" ca="1" si="10"/>
        <v>#REF!</v>
      </c>
      <c r="I245" s="15" t="e" cm="1">
        <f t="array" aca="1" ref="I245" ca="1">IFERROR(DATEVALUE(TEXT(INDIRECT("'["&amp;Index!$A$1&amp;"]Übersicht Messungen'!C181",TRUE),"yyyy-mm-dd")),INDIRECT("'["&amp;Index!$A$1&amp;"]Übersicht Messungen'!F6",TRUE)-730)</f>
        <v>#REF!</v>
      </c>
      <c r="J245" t="e" cm="1">
        <f t="array" aca="1" ref="J245" ca="1">INDIRECT("'["&amp;Index!$A$1&amp;"]Übersicht Messungen'!C177",TRUE)</f>
        <v>#REF!</v>
      </c>
      <c r="K245" t="str">
        <f>Index!$A$1</f>
        <v>Extem B-1541-6  CA.xlsx</v>
      </c>
      <c r="N245" t="s">
        <v>74</v>
      </c>
      <c r="O245" t="e" cm="1">
        <f t="array" aca="1" ref="O245" ca="1">IF(ISBLANK(INDIRECT("'["&amp;Index!$A$1&amp;"]Werte und Ergebnisse 5a'!C"&amp;ROW($R$53)-36,TRUE)),"",INDIRECT("'["&amp;Index!$A$1&amp;"]Werte und Ergebnisse 5a'!C"&amp;ROW($R$53)-36,TRUE))</f>
        <v>#REF!</v>
      </c>
      <c r="R245">
        <v>12</v>
      </c>
      <c r="X245" t="e" cm="1">
        <f t="array" aca="1" ref="X245" ca="1">INDIRECT("'["&amp;Index!$A$1&amp;"]Übersicht Messungen'!E6",TRUE)</f>
        <v>#REF!</v>
      </c>
      <c r="Z245" t="s">
        <v>86</v>
      </c>
      <c r="AG245" t="e" cm="1">
        <f t="array" aca="1" ref="AG245" ca="1">IF(ISBLANK(INDIRECT("'["&amp;Index!$A$1&amp;"]Werte und Ergebnisse 5a'!D"&amp;ROW($R$53)-36,TRUE)),"",INDIRECT("'["&amp;Index!$A$1&amp;"]Werte und Ergebnisse 5a'!D"&amp;ROW($R$53)-36,TRUE))</f>
        <v>#REF!</v>
      </c>
      <c r="AK245" t="e" cm="1">
        <f t="array" aca="1" ref="AK245" ca="1">IF(ISBLANK(INDIRECT("'["&amp;Index!$A$1&amp;"]Werte und Ergebnisse 5a'!G"&amp;ROW($R$53)-36,TRUE)),"",INDIRECT("'["&amp;Index!$A$1&amp;"]Werte und Ergebnisse 5a'!G"&amp;ROW($R$53)-36,TRUE))</f>
        <v>#REF!</v>
      </c>
      <c r="AN245" t="e" cm="1">
        <f t="array" aca="1" ref="AN245" ca="1">IF(ISBLANK(INDIRECT("'["&amp;Index!$A$1&amp;"]Werte und Ergebnisse 5a'!E"&amp;ROW($R$53)-36,TRUE)),"",INDIRECT("'["&amp;Index!$A$1&amp;"]Werte und Ergebnisse 5a'!E"&amp;ROW($R$53)-36,TRUE))</f>
        <v>#REF!</v>
      </c>
      <c r="AQ245" t="e" cm="1">
        <f t="array" aca="1" ref="AQ245" ca="1">IF(ISBLANK(INDIRECT("'["&amp;Index!$A$1&amp;"]Werte und Ergebnisse 5a'!F"&amp;ROW($R$53)-36,TRUE)),"",INDIRECT("'["&amp;Index!$A$1&amp;"]Werte und Ergebnisse 5a'!F"&amp;ROW($R$53)-36,TRUE))</f>
        <v>#REF!</v>
      </c>
      <c r="BM245" t="str">
        <f t="shared" ca="1" si="9"/>
        <v/>
      </c>
    </row>
    <row r="246" spans="1:65" x14ac:dyDescent="0.25">
      <c r="A246" t="e" cm="1">
        <f t="array" aca="1" ref="A246" ca="1">INDIRECT("'["&amp;Index!$A$1&amp;"]Übersicht Messungen'!E6",TRUE)</f>
        <v>#REF!</v>
      </c>
      <c r="B246" t="e">
        <f ca="1">IF(Index!$D$3="v2",10023,"")</f>
        <v>#N/A</v>
      </c>
      <c r="C246" t="e">
        <f ca="1">VLOOKUP(Facts!$B246,Aux_Table!$W$1:$X$60,2,FALSE)</f>
        <v>#N/A</v>
      </c>
      <c r="D246" t="e">
        <f>NA()</f>
        <v>#N/A</v>
      </c>
      <c r="E246" t="e" cm="1">
        <f t="array" aca="1" ref="E246" ca="1">INDIRECT("'["&amp;Index!$A$1&amp;"]Übersicht Messungen'!C6",TRUE)</f>
        <v>#REF!</v>
      </c>
      <c r="F246" t="e" cm="1">
        <f t="array" aca="1" ref="F246" ca="1">INDIRECT("'["&amp;Index!$A$1&amp;"]Übersicht Messungen'!B6",TRUE)</f>
        <v>#REF!</v>
      </c>
      <c r="G246" t="e" cm="1">
        <f t="array" aca="1" ref="G246" ca="1">INDIRECT("'["&amp;Index!$A$1&amp;"]Übersicht Messungen'!B6",TRUE)</f>
        <v>#REF!</v>
      </c>
      <c r="H246" t="e">
        <f t="shared" ca="1" si="10"/>
        <v>#REF!</v>
      </c>
      <c r="I246" s="15" t="e" cm="1">
        <f t="array" aca="1" ref="I246" ca="1">IFERROR(DATEVALUE(TEXT(INDIRECT("'["&amp;Index!$A$1&amp;"]Übersicht Messungen'!C181",TRUE),"yyyy-mm-dd")),INDIRECT("'["&amp;Index!$A$1&amp;"]Übersicht Messungen'!F6",TRUE)-730)</f>
        <v>#REF!</v>
      </c>
      <c r="J246" t="e" cm="1">
        <f t="array" aca="1" ref="J246" ca="1">INDIRECT("'["&amp;Index!$A$1&amp;"]Übersicht Messungen'!C177",TRUE)</f>
        <v>#REF!</v>
      </c>
      <c r="K246" t="str">
        <f>Index!$A$1</f>
        <v>Extem B-1541-6  CA.xlsx</v>
      </c>
      <c r="N246" t="s">
        <v>74</v>
      </c>
      <c r="O246" t="e" cm="1">
        <f t="array" aca="1" ref="O246" ca="1">IF(ISBLANK(INDIRECT("'["&amp;Index!$A$1&amp;"]Werte und Ergebnisse 5a'!C"&amp;ROW($R$54)-36,TRUE)),"",INDIRECT("'["&amp;Index!$A$1&amp;"]Werte und Ergebnisse 5a'!C"&amp;ROW($R$54)-36,TRUE))</f>
        <v>#REF!</v>
      </c>
      <c r="R246">
        <v>13</v>
      </c>
      <c r="X246" t="e" cm="1">
        <f t="array" aca="1" ref="X246" ca="1">INDIRECT("'["&amp;Index!$A$1&amp;"]Übersicht Messungen'!E6",TRUE)</f>
        <v>#REF!</v>
      </c>
      <c r="Z246" t="s">
        <v>86</v>
      </c>
      <c r="AG246" t="e" cm="1">
        <f t="array" aca="1" ref="AG246" ca="1">IF(ISBLANK(INDIRECT("'["&amp;Index!$A$1&amp;"]Werte und Ergebnisse 5a'!D"&amp;ROW($R$54)-36,TRUE)),"",INDIRECT("'["&amp;Index!$A$1&amp;"]Werte und Ergebnisse 5a'!D"&amp;ROW($R$54)-36,TRUE))</f>
        <v>#REF!</v>
      </c>
      <c r="AK246" t="e" cm="1">
        <f t="array" aca="1" ref="AK246" ca="1">IF(ISBLANK(INDIRECT("'["&amp;Index!$A$1&amp;"]Werte und Ergebnisse 5a'!G"&amp;ROW($R$54)-36,TRUE)),"",INDIRECT("'["&amp;Index!$A$1&amp;"]Werte und Ergebnisse 5a'!G"&amp;ROW($R$54)-36,TRUE))</f>
        <v>#REF!</v>
      </c>
      <c r="AN246" t="e" cm="1">
        <f t="array" aca="1" ref="AN246" ca="1">IF(ISBLANK(INDIRECT("'["&amp;Index!$A$1&amp;"]Werte und Ergebnisse 5a'!E"&amp;ROW($R$54)-36,TRUE)),"",INDIRECT("'["&amp;Index!$A$1&amp;"]Werte und Ergebnisse 5a'!E"&amp;ROW($R$54)-36,TRUE))</f>
        <v>#REF!</v>
      </c>
      <c r="AQ246" t="e" cm="1">
        <f t="array" aca="1" ref="AQ246" ca="1">IF(ISBLANK(INDIRECT("'["&amp;Index!$A$1&amp;"]Werte und Ergebnisse 5a'!F"&amp;ROW($R$54)-36,TRUE)),"",INDIRECT("'["&amp;Index!$A$1&amp;"]Werte und Ergebnisse 5a'!F"&amp;ROW($R$54)-36,TRUE))</f>
        <v>#REF!</v>
      </c>
      <c r="BM246" t="str">
        <f t="shared" ca="1" si="9"/>
        <v/>
      </c>
    </row>
    <row r="247" spans="1:65" x14ac:dyDescent="0.25">
      <c r="A247" t="e" cm="1">
        <f t="array" aca="1" ref="A247" ca="1">INDIRECT("'["&amp;Index!$A$1&amp;"]Übersicht Messungen'!E6",TRUE)</f>
        <v>#REF!</v>
      </c>
      <c r="B247" t="e">
        <f ca="1">IF(Index!$D$3="v2",10023,"")</f>
        <v>#N/A</v>
      </c>
      <c r="C247" t="e">
        <f ca="1">VLOOKUP(Facts!$B247,Aux_Table!$W$1:$X$60,2,FALSE)</f>
        <v>#N/A</v>
      </c>
      <c r="D247" t="e">
        <f>NA()</f>
        <v>#N/A</v>
      </c>
      <c r="E247" t="e" cm="1">
        <f t="array" aca="1" ref="E247" ca="1">INDIRECT("'["&amp;Index!$A$1&amp;"]Übersicht Messungen'!C6",TRUE)</f>
        <v>#REF!</v>
      </c>
      <c r="F247" t="e" cm="1">
        <f t="array" aca="1" ref="F247" ca="1">INDIRECT("'["&amp;Index!$A$1&amp;"]Übersicht Messungen'!B6",TRUE)</f>
        <v>#REF!</v>
      </c>
      <c r="G247" t="e" cm="1">
        <f t="array" aca="1" ref="G247" ca="1">INDIRECT("'["&amp;Index!$A$1&amp;"]Übersicht Messungen'!B6",TRUE)</f>
        <v>#REF!</v>
      </c>
      <c r="H247" t="e">
        <f t="shared" ca="1" si="10"/>
        <v>#REF!</v>
      </c>
      <c r="I247" s="15" t="e" cm="1">
        <f t="array" aca="1" ref="I247" ca="1">IFERROR(DATEVALUE(TEXT(INDIRECT("'["&amp;Index!$A$1&amp;"]Übersicht Messungen'!C181",TRUE),"yyyy-mm-dd")),INDIRECT("'["&amp;Index!$A$1&amp;"]Übersicht Messungen'!F6",TRUE)-730)</f>
        <v>#REF!</v>
      </c>
      <c r="J247" t="e" cm="1">
        <f t="array" aca="1" ref="J247" ca="1">INDIRECT("'["&amp;Index!$A$1&amp;"]Übersicht Messungen'!C177",TRUE)</f>
        <v>#REF!</v>
      </c>
      <c r="K247" t="str">
        <f>Index!$A$1</f>
        <v>Extem B-1541-6  CA.xlsx</v>
      </c>
      <c r="N247" t="s">
        <v>74</v>
      </c>
      <c r="O247" t="e" cm="1">
        <f t="array" aca="1" ref="O247" ca="1">IF(ISBLANK(INDIRECT("'["&amp;Index!$A$1&amp;"]Werte und Ergebnisse 5a'!C"&amp;ROW($R$55)-36,TRUE)),"",INDIRECT("'["&amp;Index!$A$1&amp;"]Werte und Ergebnisse 5a'!C"&amp;ROW($R$55)-36,TRUE))</f>
        <v>#REF!</v>
      </c>
      <c r="R247">
        <v>14</v>
      </c>
      <c r="X247" t="e" cm="1">
        <f t="array" aca="1" ref="X247" ca="1">INDIRECT("'["&amp;Index!$A$1&amp;"]Übersicht Messungen'!E6",TRUE)</f>
        <v>#REF!</v>
      </c>
      <c r="Z247" t="s">
        <v>86</v>
      </c>
      <c r="AG247" t="e" cm="1">
        <f t="array" aca="1" ref="AG247" ca="1">IF(ISBLANK(INDIRECT("'["&amp;Index!$A$1&amp;"]Werte und Ergebnisse 5a'!D"&amp;ROW($R$55)-36,TRUE)),"",INDIRECT("'["&amp;Index!$A$1&amp;"]Werte und Ergebnisse 5a'!D"&amp;ROW($R$55)-36,TRUE))</f>
        <v>#REF!</v>
      </c>
      <c r="AK247" t="e" cm="1">
        <f t="array" aca="1" ref="AK247" ca="1">IF(ISBLANK(INDIRECT("'["&amp;Index!$A$1&amp;"]Werte und Ergebnisse 5a'!G"&amp;ROW($R$55)-36,TRUE)),"",INDIRECT("'["&amp;Index!$A$1&amp;"]Werte und Ergebnisse 5a'!G"&amp;ROW($R$55)-36,TRUE))</f>
        <v>#REF!</v>
      </c>
      <c r="AN247" t="e" cm="1">
        <f t="array" aca="1" ref="AN247" ca="1">IF(ISBLANK(INDIRECT("'["&amp;Index!$A$1&amp;"]Werte und Ergebnisse 5a'!E"&amp;ROW($R$55)-36,TRUE)),"",INDIRECT("'["&amp;Index!$A$1&amp;"]Werte und Ergebnisse 5a'!E"&amp;ROW($R$55)-36,TRUE))</f>
        <v>#REF!</v>
      </c>
      <c r="AQ247" t="e" cm="1">
        <f t="array" aca="1" ref="AQ247" ca="1">IF(ISBLANK(INDIRECT("'["&amp;Index!$A$1&amp;"]Werte und Ergebnisse 5a'!F"&amp;ROW($R$55)-36,TRUE)),"",INDIRECT("'["&amp;Index!$A$1&amp;"]Werte und Ergebnisse 5a'!F"&amp;ROW($R$55)-36,TRUE))</f>
        <v>#REF!</v>
      </c>
      <c r="BM247" t="str">
        <f t="shared" ca="1" si="9"/>
        <v/>
      </c>
    </row>
    <row r="248" spans="1:65" x14ac:dyDescent="0.25">
      <c r="A248" t="e" cm="1">
        <f t="array" aca="1" ref="A248" ca="1">INDIRECT("'["&amp;Index!$A$1&amp;"]Übersicht Messungen'!E6",TRUE)</f>
        <v>#REF!</v>
      </c>
      <c r="B248" t="e">
        <f ca="1">IF(Index!$D$3="v2",10023,"")</f>
        <v>#N/A</v>
      </c>
      <c r="C248" t="e">
        <f ca="1">VLOOKUP(Facts!$B248,Aux_Table!$W$1:$X$60,2,FALSE)</f>
        <v>#N/A</v>
      </c>
      <c r="D248" t="e">
        <f>NA()</f>
        <v>#N/A</v>
      </c>
      <c r="E248" t="e" cm="1">
        <f t="array" aca="1" ref="E248" ca="1">INDIRECT("'["&amp;Index!$A$1&amp;"]Übersicht Messungen'!C6",TRUE)</f>
        <v>#REF!</v>
      </c>
      <c r="F248" t="e" cm="1">
        <f t="array" aca="1" ref="F248" ca="1">INDIRECT("'["&amp;Index!$A$1&amp;"]Übersicht Messungen'!B6",TRUE)</f>
        <v>#REF!</v>
      </c>
      <c r="G248" t="e" cm="1">
        <f t="array" aca="1" ref="G248" ca="1">INDIRECT("'["&amp;Index!$A$1&amp;"]Übersicht Messungen'!B6",TRUE)</f>
        <v>#REF!</v>
      </c>
      <c r="H248" t="e">
        <f t="shared" ca="1" si="10"/>
        <v>#REF!</v>
      </c>
      <c r="I248" s="15" t="e" cm="1">
        <f t="array" aca="1" ref="I248" ca="1">IFERROR(DATEVALUE(TEXT(INDIRECT("'["&amp;Index!$A$1&amp;"]Übersicht Messungen'!C181",TRUE),"yyyy-mm-dd")),INDIRECT("'["&amp;Index!$A$1&amp;"]Übersicht Messungen'!F6",TRUE)-730)</f>
        <v>#REF!</v>
      </c>
      <c r="J248" t="e" cm="1">
        <f t="array" aca="1" ref="J248" ca="1">INDIRECT("'["&amp;Index!$A$1&amp;"]Übersicht Messungen'!C177",TRUE)</f>
        <v>#REF!</v>
      </c>
      <c r="K248" t="str">
        <f>Index!$A$1</f>
        <v>Extem B-1541-6  CA.xlsx</v>
      </c>
      <c r="N248" t="s">
        <v>74</v>
      </c>
      <c r="O248" t="e" cm="1">
        <f t="array" aca="1" ref="O248" ca="1">IF(ISBLANK(INDIRECT("'["&amp;Index!$A$1&amp;"]Werte und Ergebnisse 5a'!C"&amp;ROW($R$56)-36,TRUE)),"",INDIRECT("'["&amp;Index!$A$1&amp;"]Werte und Ergebnisse 5a'!C"&amp;ROW($R$56)-36,TRUE))</f>
        <v>#REF!</v>
      </c>
      <c r="R248">
        <v>15</v>
      </c>
      <c r="X248" t="e" cm="1">
        <f t="array" aca="1" ref="X248" ca="1">INDIRECT("'["&amp;Index!$A$1&amp;"]Übersicht Messungen'!E6",TRUE)</f>
        <v>#REF!</v>
      </c>
      <c r="Z248" t="s">
        <v>86</v>
      </c>
      <c r="AG248" t="e" cm="1">
        <f t="array" aca="1" ref="AG248" ca="1">IF(ISBLANK(INDIRECT("'["&amp;Index!$A$1&amp;"]Werte und Ergebnisse 5a'!D"&amp;ROW($R$56)-36,TRUE)),"",INDIRECT("'["&amp;Index!$A$1&amp;"]Werte und Ergebnisse 5a'!D"&amp;ROW($R$56)-36,TRUE))</f>
        <v>#REF!</v>
      </c>
      <c r="AK248" t="e" cm="1">
        <f t="array" aca="1" ref="AK248" ca="1">IF(ISBLANK(INDIRECT("'["&amp;Index!$A$1&amp;"]Werte und Ergebnisse 5a'!G"&amp;ROW($R$56)-36,TRUE)),"",INDIRECT("'["&amp;Index!$A$1&amp;"]Werte und Ergebnisse 5a'!G"&amp;ROW($R$56)-36,TRUE))</f>
        <v>#REF!</v>
      </c>
      <c r="AN248" t="e" cm="1">
        <f t="array" aca="1" ref="AN248" ca="1">IF(ISBLANK(INDIRECT("'["&amp;Index!$A$1&amp;"]Werte und Ergebnisse 5a'!E"&amp;ROW($R$56)-36,TRUE)),"",INDIRECT("'["&amp;Index!$A$1&amp;"]Werte und Ergebnisse 5a'!E"&amp;ROW($R$56)-36,TRUE))</f>
        <v>#REF!</v>
      </c>
      <c r="AQ248" t="e" cm="1">
        <f t="array" aca="1" ref="AQ248" ca="1">IF(ISBLANK(INDIRECT("'["&amp;Index!$A$1&amp;"]Werte und Ergebnisse 5a'!F"&amp;ROW($R$56)-36,TRUE)),"",INDIRECT("'["&amp;Index!$A$1&amp;"]Werte und Ergebnisse 5a'!F"&amp;ROW($R$56)-36,TRUE))</f>
        <v>#REF!</v>
      </c>
      <c r="BM248" t="str">
        <f t="shared" ca="1" si="9"/>
        <v/>
      </c>
    </row>
    <row r="249" spans="1:65" x14ac:dyDescent="0.25">
      <c r="A249" t="e" cm="1">
        <f t="array" aca="1" ref="A249" ca="1">INDIRECT("'["&amp;Index!$A$1&amp;"]Übersicht Messungen'!E6",TRUE)</f>
        <v>#REF!</v>
      </c>
      <c r="B249" t="e">
        <f ca="1">IF(Index!$D$3="v2",10023,"")</f>
        <v>#N/A</v>
      </c>
      <c r="C249" t="e">
        <f ca="1">VLOOKUP(Facts!$B249,Aux_Table!$W$1:$X$60,2,FALSE)</f>
        <v>#N/A</v>
      </c>
      <c r="D249" t="e">
        <f>NA()</f>
        <v>#N/A</v>
      </c>
      <c r="E249" t="e" cm="1">
        <f t="array" aca="1" ref="E249" ca="1">INDIRECT("'["&amp;Index!$A$1&amp;"]Übersicht Messungen'!C6",TRUE)</f>
        <v>#REF!</v>
      </c>
      <c r="F249" t="e" cm="1">
        <f t="array" aca="1" ref="F249" ca="1">INDIRECT("'["&amp;Index!$A$1&amp;"]Übersicht Messungen'!B6",TRUE)</f>
        <v>#REF!</v>
      </c>
      <c r="G249" t="e" cm="1">
        <f t="array" aca="1" ref="G249" ca="1">INDIRECT("'["&amp;Index!$A$1&amp;"]Übersicht Messungen'!B6",TRUE)</f>
        <v>#REF!</v>
      </c>
      <c r="H249" t="e">
        <f t="shared" ca="1" si="10"/>
        <v>#REF!</v>
      </c>
      <c r="I249" s="15" t="e" cm="1">
        <f t="array" aca="1" ref="I249" ca="1">IFERROR(DATEVALUE(TEXT(INDIRECT("'["&amp;Index!$A$1&amp;"]Übersicht Messungen'!C181",TRUE),"yyyy-mm-dd")),INDIRECT("'["&amp;Index!$A$1&amp;"]Übersicht Messungen'!F6",TRUE)-730)</f>
        <v>#REF!</v>
      </c>
      <c r="J249" t="e" cm="1">
        <f t="array" aca="1" ref="J249" ca="1">INDIRECT("'["&amp;Index!$A$1&amp;"]Übersicht Messungen'!C177",TRUE)</f>
        <v>#REF!</v>
      </c>
      <c r="K249" t="str">
        <f>Index!$A$1</f>
        <v>Extem B-1541-6  CA.xlsx</v>
      </c>
      <c r="N249" t="s">
        <v>74</v>
      </c>
      <c r="O249" t="e" cm="1">
        <f t="array" aca="1" ref="O249" ca="1">IF(ISBLANK(INDIRECT("'["&amp;Index!$A$1&amp;"]Werte und Ergebnisse 5a'!C"&amp;ROW($R$57)-36,TRUE)),"",INDIRECT("'["&amp;Index!$A$1&amp;"]Werte und Ergebnisse 5a'!C"&amp;ROW($R$57)-36,TRUE))</f>
        <v>#REF!</v>
      </c>
      <c r="R249">
        <v>16</v>
      </c>
      <c r="X249" t="e" cm="1">
        <f t="array" aca="1" ref="X249" ca="1">INDIRECT("'["&amp;Index!$A$1&amp;"]Übersicht Messungen'!E6",TRUE)</f>
        <v>#REF!</v>
      </c>
      <c r="Z249" t="s">
        <v>86</v>
      </c>
      <c r="AG249" t="e" cm="1">
        <f t="array" aca="1" ref="AG249" ca="1">IF(ISBLANK(INDIRECT("'["&amp;Index!$A$1&amp;"]Werte und Ergebnisse 5a'!D"&amp;ROW($R$57)-36,TRUE)),"",INDIRECT("'["&amp;Index!$A$1&amp;"]Werte und Ergebnisse 5a'!D"&amp;ROW($R$57)-36,TRUE))</f>
        <v>#REF!</v>
      </c>
      <c r="AK249" t="e" cm="1">
        <f t="array" aca="1" ref="AK249" ca="1">IF(ISBLANK(INDIRECT("'["&amp;Index!$A$1&amp;"]Werte und Ergebnisse 5a'!G"&amp;ROW($R$57)-36,TRUE)),"",INDIRECT("'["&amp;Index!$A$1&amp;"]Werte und Ergebnisse 5a'!G"&amp;ROW($R$57)-36,TRUE))</f>
        <v>#REF!</v>
      </c>
      <c r="AN249" t="e" cm="1">
        <f t="array" aca="1" ref="AN249" ca="1">IF(ISBLANK(INDIRECT("'["&amp;Index!$A$1&amp;"]Werte und Ergebnisse 5a'!E"&amp;ROW($R$57)-36,TRUE)),"",INDIRECT("'["&amp;Index!$A$1&amp;"]Werte und Ergebnisse 5a'!E"&amp;ROW($R$57)-36,TRUE))</f>
        <v>#REF!</v>
      </c>
      <c r="AQ249" t="e" cm="1">
        <f t="array" aca="1" ref="AQ249" ca="1">IF(ISBLANK(INDIRECT("'["&amp;Index!$A$1&amp;"]Werte und Ergebnisse 5a'!F"&amp;ROW($R$57)-36,TRUE)),"",INDIRECT("'["&amp;Index!$A$1&amp;"]Werte und Ergebnisse 5a'!F"&amp;ROW($R$57)-36,TRUE))</f>
        <v>#REF!</v>
      </c>
      <c r="BM249" t="str">
        <f t="shared" ca="1" si="9"/>
        <v/>
      </c>
    </row>
    <row r="250" spans="1:65" x14ac:dyDescent="0.25">
      <c r="A250" t="e" cm="1">
        <f t="array" aca="1" ref="A250" ca="1">INDIRECT("'["&amp;Index!$A$1&amp;"]Übersicht Messungen'!E6",TRUE)</f>
        <v>#REF!</v>
      </c>
      <c r="B250" t="e">
        <f ca="1">IF(Index!$D$3="v2",10023,"")</f>
        <v>#N/A</v>
      </c>
      <c r="C250" t="e">
        <f ca="1">VLOOKUP(Facts!$B250,Aux_Table!$W$1:$X$60,2,FALSE)</f>
        <v>#N/A</v>
      </c>
      <c r="D250" t="e">
        <f>NA()</f>
        <v>#N/A</v>
      </c>
      <c r="E250" t="e" cm="1">
        <f t="array" aca="1" ref="E250" ca="1">INDIRECT("'["&amp;Index!$A$1&amp;"]Übersicht Messungen'!C6",TRUE)</f>
        <v>#REF!</v>
      </c>
      <c r="F250" t="e" cm="1">
        <f t="array" aca="1" ref="F250" ca="1">INDIRECT("'["&amp;Index!$A$1&amp;"]Übersicht Messungen'!B6",TRUE)</f>
        <v>#REF!</v>
      </c>
      <c r="G250" t="e" cm="1">
        <f t="array" aca="1" ref="G250" ca="1">INDIRECT("'["&amp;Index!$A$1&amp;"]Übersicht Messungen'!B6",TRUE)</f>
        <v>#REF!</v>
      </c>
      <c r="H250" t="e">
        <f t="shared" ca="1" si="10"/>
        <v>#REF!</v>
      </c>
      <c r="I250" s="15" t="e" cm="1">
        <f t="array" aca="1" ref="I250" ca="1">IFERROR(DATEVALUE(TEXT(INDIRECT("'["&amp;Index!$A$1&amp;"]Übersicht Messungen'!C181",TRUE),"yyyy-mm-dd")),INDIRECT("'["&amp;Index!$A$1&amp;"]Übersicht Messungen'!F6",TRUE)-730)</f>
        <v>#REF!</v>
      </c>
      <c r="J250" t="e" cm="1">
        <f t="array" aca="1" ref="J250" ca="1">INDIRECT("'["&amp;Index!$A$1&amp;"]Übersicht Messungen'!C177",TRUE)</f>
        <v>#REF!</v>
      </c>
      <c r="K250" t="str">
        <f>Index!$A$1</f>
        <v>Extem B-1541-6  CA.xlsx</v>
      </c>
      <c r="N250" t="s">
        <v>74</v>
      </c>
      <c r="O250" t="e" cm="1">
        <f t="array" aca="1" ref="O250" ca="1">IF(ISBLANK(INDIRECT("'["&amp;Index!$A$1&amp;"]Werte und Ergebnisse 5a'!C"&amp;ROW($R$58)-36,TRUE)),"",INDIRECT("'["&amp;Index!$A$1&amp;"]Werte und Ergebnisse 5a'!C"&amp;ROW($R$58)-36,TRUE))</f>
        <v>#REF!</v>
      </c>
      <c r="R250">
        <v>17</v>
      </c>
      <c r="X250" t="e" cm="1">
        <f t="array" aca="1" ref="X250" ca="1">INDIRECT("'["&amp;Index!$A$1&amp;"]Übersicht Messungen'!E6",TRUE)</f>
        <v>#REF!</v>
      </c>
      <c r="Z250" t="s">
        <v>86</v>
      </c>
      <c r="AG250" t="e" cm="1">
        <f t="array" aca="1" ref="AG250" ca="1">IF(ISBLANK(INDIRECT("'["&amp;Index!$A$1&amp;"]Werte und Ergebnisse 5a'!D"&amp;ROW($R$58)-36,TRUE)),"",INDIRECT("'["&amp;Index!$A$1&amp;"]Werte und Ergebnisse 5a'!D"&amp;ROW($R$58)-36,TRUE))</f>
        <v>#REF!</v>
      </c>
      <c r="AK250" t="e" cm="1">
        <f t="array" aca="1" ref="AK250" ca="1">IF(ISBLANK(INDIRECT("'["&amp;Index!$A$1&amp;"]Werte und Ergebnisse 5a'!G"&amp;ROW($R$58)-36,TRUE)),"",INDIRECT("'["&amp;Index!$A$1&amp;"]Werte und Ergebnisse 5a'!G"&amp;ROW($R$58)-36,TRUE))</f>
        <v>#REF!</v>
      </c>
      <c r="AN250" t="e" cm="1">
        <f t="array" aca="1" ref="AN250" ca="1">IF(ISBLANK(INDIRECT("'["&amp;Index!$A$1&amp;"]Werte und Ergebnisse 5a'!E"&amp;ROW($R$58)-36,TRUE)),"",INDIRECT("'["&amp;Index!$A$1&amp;"]Werte und Ergebnisse 5a'!E"&amp;ROW($R$58)-36,TRUE))</f>
        <v>#REF!</v>
      </c>
      <c r="AQ250" t="e" cm="1">
        <f t="array" aca="1" ref="AQ250" ca="1">IF(ISBLANK(INDIRECT("'["&amp;Index!$A$1&amp;"]Werte und Ergebnisse 5a'!F"&amp;ROW($R$58)-36,TRUE)),"",INDIRECT("'["&amp;Index!$A$1&amp;"]Werte und Ergebnisse 5a'!F"&amp;ROW($R$58)-36,TRUE))</f>
        <v>#REF!</v>
      </c>
      <c r="BM250" t="str">
        <f t="shared" ca="1" si="9"/>
        <v/>
      </c>
    </row>
    <row r="251" spans="1:65" x14ac:dyDescent="0.25">
      <c r="A251" t="e" cm="1">
        <f t="array" aca="1" ref="A251" ca="1">INDIRECT("'["&amp;Index!$A$1&amp;"]Übersicht Messungen'!E6",TRUE)</f>
        <v>#REF!</v>
      </c>
      <c r="B251" t="e">
        <f ca="1">IF(Index!$D$3="v2",10023,"")</f>
        <v>#N/A</v>
      </c>
      <c r="C251" t="e">
        <f ca="1">VLOOKUP(Facts!$B251,Aux_Table!$W$1:$X$60,2,FALSE)</f>
        <v>#N/A</v>
      </c>
      <c r="D251" t="e">
        <f>NA()</f>
        <v>#N/A</v>
      </c>
      <c r="E251" t="e" cm="1">
        <f t="array" aca="1" ref="E251" ca="1">INDIRECT("'["&amp;Index!$A$1&amp;"]Übersicht Messungen'!C6",TRUE)</f>
        <v>#REF!</v>
      </c>
      <c r="F251" t="e" cm="1">
        <f t="array" aca="1" ref="F251" ca="1">INDIRECT("'["&amp;Index!$A$1&amp;"]Übersicht Messungen'!B6",TRUE)</f>
        <v>#REF!</v>
      </c>
      <c r="G251" t="e" cm="1">
        <f t="array" aca="1" ref="G251" ca="1">INDIRECT("'["&amp;Index!$A$1&amp;"]Übersicht Messungen'!B6",TRUE)</f>
        <v>#REF!</v>
      </c>
      <c r="H251" t="e">
        <f t="shared" ca="1" si="10"/>
        <v>#REF!</v>
      </c>
      <c r="I251" s="15" t="e" cm="1">
        <f t="array" aca="1" ref="I251" ca="1">IFERROR(DATEVALUE(TEXT(INDIRECT("'["&amp;Index!$A$1&amp;"]Übersicht Messungen'!C181",TRUE),"yyyy-mm-dd")),INDIRECT("'["&amp;Index!$A$1&amp;"]Übersicht Messungen'!F6",TRUE)-730)</f>
        <v>#REF!</v>
      </c>
      <c r="J251" t="e" cm="1">
        <f t="array" aca="1" ref="J251" ca="1">INDIRECT("'["&amp;Index!$A$1&amp;"]Übersicht Messungen'!C177",TRUE)</f>
        <v>#REF!</v>
      </c>
      <c r="K251" t="str">
        <f>Index!$A$1</f>
        <v>Extem B-1541-6  CA.xlsx</v>
      </c>
      <c r="N251" t="s">
        <v>74</v>
      </c>
      <c r="O251" t="e" cm="1">
        <f t="array" aca="1" ref="O251" ca="1">IF(ISBLANK(INDIRECT("'["&amp;Index!$A$1&amp;"]Werte und Ergebnisse 5a'!C"&amp;ROW($R$59)-36,TRUE)),"",INDIRECT("'["&amp;Index!$A$1&amp;"]Werte und Ergebnisse 5a'!C"&amp;ROW($R$59)-36,TRUE))</f>
        <v>#REF!</v>
      </c>
      <c r="R251">
        <v>18</v>
      </c>
      <c r="X251" t="e" cm="1">
        <f t="array" aca="1" ref="X251" ca="1">INDIRECT("'["&amp;Index!$A$1&amp;"]Übersicht Messungen'!E6",TRUE)</f>
        <v>#REF!</v>
      </c>
      <c r="Z251" t="s">
        <v>86</v>
      </c>
      <c r="AG251" t="e" cm="1">
        <f t="array" aca="1" ref="AG251" ca="1">IF(ISBLANK(INDIRECT("'["&amp;Index!$A$1&amp;"]Werte und Ergebnisse 5a'!D"&amp;ROW($R$59)-36,TRUE)),"",INDIRECT("'["&amp;Index!$A$1&amp;"]Werte und Ergebnisse 5a'!D"&amp;ROW($R$59)-36,TRUE))</f>
        <v>#REF!</v>
      </c>
      <c r="AK251" t="e" cm="1">
        <f t="array" aca="1" ref="AK251" ca="1">IF(ISBLANK(INDIRECT("'["&amp;Index!$A$1&amp;"]Werte und Ergebnisse 5a'!G"&amp;ROW($R$59)-36,TRUE)),"",INDIRECT("'["&amp;Index!$A$1&amp;"]Werte und Ergebnisse 5a'!G"&amp;ROW($R$59)-36,TRUE))</f>
        <v>#REF!</v>
      </c>
      <c r="AN251" t="e" cm="1">
        <f t="array" aca="1" ref="AN251" ca="1">IF(ISBLANK(INDIRECT("'["&amp;Index!$A$1&amp;"]Werte und Ergebnisse 5a'!E"&amp;ROW($R$59)-36,TRUE)),"",INDIRECT("'["&amp;Index!$A$1&amp;"]Werte und Ergebnisse 5a'!E"&amp;ROW($R$59)-36,TRUE))</f>
        <v>#REF!</v>
      </c>
      <c r="AQ251" t="e" cm="1">
        <f t="array" aca="1" ref="AQ251" ca="1">IF(ISBLANK(INDIRECT("'["&amp;Index!$A$1&amp;"]Werte und Ergebnisse 5a'!F"&amp;ROW($R$59)-36,TRUE)),"",INDIRECT("'["&amp;Index!$A$1&amp;"]Werte und Ergebnisse 5a'!F"&amp;ROW($R$59)-36,TRUE))</f>
        <v>#REF!</v>
      </c>
      <c r="BM251" t="str">
        <f t="shared" ca="1" si="9"/>
        <v/>
      </c>
    </row>
    <row r="252" spans="1:65" x14ac:dyDescent="0.25">
      <c r="A252" t="e" cm="1">
        <f t="array" aca="1" ref="A252" ca="1">INDIRECT("'["&amp;Index!$A$1&amp;"]Übersicht Messungen'!E6",TRUE)</f>
        <v>#REF!</v>
      </c>
      <c r="B252" t="e">
        <f ca="1">IF(Index!$D$3="v2",10023,"")</f>
        <v>#N/A</v>
      </c>
      <c r="C252" t="e">
        <f ca="1">VLOOKUP(Facts!$B252,Aux_Table!$W$1:$X$60,2,FALSE)</f>
        <v>#N/A</v>
      </c>
      <c r="D252" t="e">
        <f>NA()</f>
        <v>#N/A</v>
      </c>
      <c r="E252" t="e" cm="1">
        <f t="array" aca="1" ref="E252" ca="1">INDIRECT("'["&amp;Index!$A$1&amp;"]Übersicht Messungen'!C6",TRUE)</f>
        <v>#REF!</v>
      </c>
      <c r="F252" t="e" cm="1">
        <f t="array" aca="1" ref="F252" ca="1">INDIRECT("'["&amp;Index!$A$1&amp;"]Übersicht Messungen'!B6",TRUE)</f>
        <v>#REF!</v>
      </c>
      <c r="G252" t="e" cm="1">
        <f t="array" aca="1" ref="G252" ca="1">INDIRECT("'["&amp;Index!$A$1&amp;"]Übersicht Messungen'!B6",TRUE)</f>
        <v>#REF!</v>
      </c>
      <c r="H252" t="e">
        <f t="shared" ca="1" si="10"/>
        <v>#REF!</v>
      </c>
      <c r="I252" s="15" t="e" cm="1">
        <f t="array" aca="1" ref="I252" ca="1">IFERROR(DATEVALUE(TEXT(INDIRECT("'["&amp;Index!$A$1&amp;"]Übersicht Messungen'!C181",TRUE),"yyyy-mm-dd")),INDIRECT("'["&amp;Index!$A$1&amp;"]Übersicht Messungen'!F6",TRUE)-730)</f>
        <v>#REF!</v>
      </c>
      <c r="J252" t="e" cm="1">
        <f t="array" aca="1" ref="J252" ca="1">INDIRECT("'["&amp;Index!$A$1&amp;"]Übersicht Messungen'!C177",TRUE)</f>
        <v>#REF!</v>
      </c>
      <c r="K252" t="str">
        <f>Index!$A$1</f>
        <v>Extem B-1541-6  CA.xlsx</v>
      </c>
      <c r="N252" t="s">
        <v>74</v>
      </c>
      <c r="O252" t="e" cm="1">
        <f t="array" aca="1" ref="O252" ca="1">IF(ISBLANK(INDIRECT("'["&amp;Index!$A$1&amp;"]Werte und Ergebnisse 5a'!C"&amp;ROW($R$60)-36,TRUE)),"",INDIRECT("'["&amp;Index!$A$1&amp;"]Werte und Ergebnisse 5a'!C"&amp;ROW($R$60)-36,TRUE))</f>
        <v>#REF!</v>
      </c>
      <c r="R252">
        <v>19</v>
      </c>
      <c r="X252" t="e" cm="1">
        <f t="array" aca="1" ref="X252" ca="1">INDIRECT("'["&amp;Index!$A$1&amp;"]Übersicht Messungen'!E6",TRUE)</f>
        <v>#REF!</v>
      </c>
      <c r="Z252" t="s">
        <v>86</v>
      </c>
      <c r="AG252" t="e" cm="1">
        <f t="array" aca="1" ref="AG252" ca="1">IF(ISBLANK(INDIRECT("'["&amp;Index!$A$1&amp;"]Werte und Ergebnisse 5a'!D"&amp;ROW($R$60)-36,TRUE)),"",INDIRECT("'["&amp;Index!$A$1&amp;"]Werte und Ergebnisse 5a'!D"&amp;ROW($R$60)-36,TRUE))</f>
        <v>#REF!</v>
      </c>
      <c r="AK252" t="e" cm="1">
        <f t="array" aca="1" ref="AK252" ca="1">IF(ISBLANK(INDIRECT("'["&amp;Index!$A$1&amp;"]Werte und Ergebnisse 5a'!G"&amp;ROW($R$60)-36,TRUE)),"",INDIRECT("'["&amp;Index!$A$1&amp;"]Werte und Ergebnisse 5a'!G"&amp;ROW($R$60)-36,TRUE))</f>
        <v>#REF!</v>
      </c>
      <c r="AN252" t="e" cm="1">
        <f t="array" aca="1" ref="AN252" ca="1">IF(ISBLANK(INDIRECT("'["&amp;Index!$A$1&amp;"]Werte und Ergebnisse 5a'!E"&amp;ROW($R$60)-36,TRUE)),"",INDIRECT("'["&amp;Index!$A$1&amp;"]Werte und Ergebnisse 5a'!E"&amp;ROW($R$60)-36,TRUE))</f>
        <v>#REF!</v>
      </c>
      <c r="AQ252" t="e" cm="1">
        <f t="array" aca="1" ref="AQ252" ca="1">IF(ISBLANK(INDIRECT("'["&amp;Index!$A$1&amp;"]Werte und Ergebnisse 5a'!F"&amp;ROW($R$60)-36,TRUE)),"",INDIRECT("'["&amp;Index!$A$1&amp;"]Werte und Ergebnisse 5a'!F"&amp;ROW($R$60)-36,TRUE))</f>
        <v>#REF!</v>
      </c>
      <c r="BM252" t="str">
        <f t="shared" ca="1" si="9"/>
        <v/>
      </c>
    </row>
    <row r="253" spans="1:65" x14ac:dyDescent="0.25">
      <c r="A253" t="e" cm="1">
        <f t="array" aca="1" ref="A253" ca="1">INDIRECT("'["&amp;Index!$A$1&amp;"]Übersicht Messungen'!E6",TRUE)</f>
        <v>#REF!</v>
      </c>
      <c r="B253" t="e">
        <f ca="1">IF(Index!$D$3="v2",10023,"")</f>
        <v>#N/A</v>
      </c>
      <c r="C253" t="e">
        <f ca="1">VLOOKUP(Facts!$B253,Aux_Table!$W$1:$X$60,2,FALSE)</f>
        <v>#N/A</v>
      </c>
      <c r="D253" t="e">
        <f>NA()</f>
        <v>#N/A</v>
      </c>
      <c r="E253" t="e" cm="1">
        <f t="array" aca="1" ref="E253" ca="1">INDIRECT("'["&amp;Index!$A$1&amp;"]Übersicht Messungen'!C6",TRUE)</f>
        <v>#REF!</v>
      </c>
      <c r="F253" t="e" cm="1">
        <f t="array" aca="1" ref="F253" ca="1">INDIRECT("'["&amp;Index!$A$1&amp;"]Übersicht Messungen'!B6",TRUE)</f>
        <v>#REF!</v>
      </c>
      <c r="G253" t="e" cm="1">
        <f t="array" aca="1" ref="G253" ca="1">INDIRECT("'["&amp;Index!$A$1&amp;"]Übersicht Messungen'!B6",TRUE)</f>
        <v>#REF!</v>
      </c>
      <c r="H253" t="e">
        <f t="shared" ca="1" si="10"/>
        <v>#REF!</v>
      </c>
      <c r="I253" s="15" t="e" cm="1">
        <f t="array" aca="1" ref="I253" ca="1">IFERROR(DATEVALUE(TEXT(INDIRECT("'["&amp;Index!$A$1&amp;"]Übersicht Messungen'!C181",TRUE),"yyyy-mm-dd")),INDIRECT("'["&amp;Index!$A$1&amp;"]Übersicht Messungen'!F6",TRUE)-730)</f>
        <v>#REF!</v>
      </c>
      <c r="J253" t="e" cm="1">
        <f t="array" aca="1" ref="J253" ca="1">INDIRECT("'["&amp;Index!$A$1&amp;"]Übersicht Messungen'!C177",TRUE)</f>
        <v>#REF!</v>
      </c>
      <c r="K253" t="str">
        <f>Index!$A$1</f>
        <v>Extem B-1541-6  CA.xlsx</v>
      </c>
      <c r="N253" t="s">
        <v>74</v>
      </c>
      <c r="O253" t="e" cm="1">
        <f t="array" aca="1" ref="O253" ca="1">IF(ISBLANK(INDIRECT("'["&amp;Index!$A$1&amp;"]Werte und Ergebnisse 5a'!C"&amp;ROW($R$61)-36,TRUE)),"",INDIRECT("'["&amp;Index!$A$1&amp;"]Werte und Ergebnisse 5a'!C"&amp;ROW($R$61)-36,TRUE))</f>
        <v>#REF!</v>
      </c>
      <c r="R253">
        <v>20</v>
      </c>
      <c r="X253" t="e" cm="1">
        <f t="array" aca="1" ref="X253" ca="1">INDIRECT("'["&amp;Index!$A$1&amp;"]Übersicht Messungen'!E6",TRUE)</f>
        <v>#REF!</v>
      </c>
      <c r="Z253" t="s">
        <v>86</v>
      </c>
      <c r="AG253" t="e" cm="1">
        <f t="array" aca="1" ref="AG253" ca="1">IF(ISBLANK(INDIRECT("'["&amp;Index!$A$1&amp;"]Werte und Ergebnisse 5a'!D"&amp;ROW($R$61)-36,TRUE)),"",INDIRECT("'["&amp;Index!$A$1&amp;"]Werte und Ergebnisse 5a'!D"&amp;ROW($R$61)-36,TRUE))</f>
        <v>#REF!</v>
      </c>
      <c r="AK253" t="e" cm="1">
        <f t="array" aca="1" ref="AK253" ca="1">IF(ISBLANK(INDIRECT("'["&amp;Index!$A$1&amp;"]Werte und Ergebnisse 5a'!G"&amp;ROW($R$61)-36,TRUE)),"",INDIRECT("'["&amp;Index!$A$1&amp;"]Werte und Ergebnisse 5a'!G"&amp;ROW($R$61)-36,TRUE))</f>
        <v>#REF!</v>
      </c>
      <c r="AN253" t="e" cm="1">
        <f t="array" aca="1" ref="AN253" ca="1">IF(ISBLANK(INDIRECT("'["&amp;Index!$A$1&amp;"]Werte und Ergebnisse 5a'!E"&amp;ROW($R$61)-36,TRUE)),"",INDIRECT("'["&amp;Index!$A$1&amp;"]Werte und Ergebnisse 5a'!E"&amp;ROW($R$61)-36,TRUE))</f>
        <v>#REF!</v>
      </c>
      <c r="AQ253" t="e" cm="1">
        <f t="array" aca="1" ref="AQ253" ca="1">IF(ISBLANK(INDIRECT("'["&amp;Index!$A$1&amp;"]Werte und Ergebnisse 5a'!F"&amp;ROW($R$61)-36,TRUE)),"",INDIRECT("'["&amp;Index!$A$1&amp;"]Werte und Ergebnisse 5a'!F"&amp;ROW($R$61)-36,TRUE))</f>
        <v>#REF!</v>
      </c>
      <c r="BM253" t="str">
        <f t="shared" ca="1" si="9"/>
        <v/>
      </c>
    </row>
    <row r="254" spans="1:65" x14ac:dyDescent="0.25">
      <c r="A254" t="e" cm="1">
        <f t="array" aca="1" ref="A254" ca="1">INDIRECT("'["&amp;Index!$A$1&amp;"]Übersicht Messungen'!E6",TRUE)</f>
        <v>#REF!</v>
      </c>
      <c r="B254" t="e">
        <f ca="1">IF(Index!$D$3="v2",10023,"")</f>
        <v>#N/A</v>
      </c>
      <c r="C254" t="e">
        <f ca="1">VLOOKUP(Facts!$B254,Aux_Table!$W$1:$X$60,2,FALSE)</f>
        <v>#N/A</v>
      </c>
      <c r="D254" t="e">
        <f>NA()</f>
        <v>#N/A</v>
      </c>
      <c r="E254" t="e" cm="1">
        <f t="array" aca="1" ref="E254" ca="1">INDIRECT("'["&amp;Index!$A$1&amp;"]Übersicht Messungen'!C6",TRUE)</f>
        <v>#REF!</v>
      </c>
      <c r="F254" t="e" cm="1">
        <f t="array" aca="1" ref="F254" ca="1">INDIRECT("'["&amp;Index!$A$1&amp;"]Übersicht Messungen'!B6",TRUE)</f>
        <v>#REF!</v>
      </c>
      <c r="G254" t="e" cm="1">
        <f t="array" aca="1" ref="G254" ca="1">INDIRECT("'["&amp;Index!$A$1&amp;"]Übersicht Messungen'!B6",TRUE)</f>
        <v>#REF!</v>
      </c>
      <c r="H254" t="e">
        <f t="shared" ref="H254:H273" ca="1" si="13">X254=A254</f>
        <v>#REF!</v>
      </c>
      <c r="I254" s="15" t="e" cm="1">
        <f t="array" aca="1" ref="I254" ca="1">IFERROR(DATEVALUE(TEXT(INDIRECT("'["&amp;Index!$A$1&amp;"]Übersicht Messungen'!C181",TRUE),"yyyy-mm-dd")),INDIRECT("'["&amp;Index!$A$1&amp;"]Übersicht Messungen'!F6",TRUE)-730)</f>
        <v>#REF!</v>
      </c>
      <c r="J254" t="e" cm="1">
        <f t="array" aca="1" ref="J254" ca="1">INDIRECT("'["&amp;Index!$A$1&amp;"]Übersicht Messungen'!C177",TRUE)</f>
        <v>#REF!</v>
      </c>
      <c r="K254" t="str">
        <f>Index!$A$1</f>
        <v>Extem B-1541-6  CA.xlsx</v>
      </c>
      <c r="N254" t="s">
        <v>74</v>
      </c>
      <c r="O254" t="e" cm="1">
        <f t="array" aca="1" ref="O254" ca="1">IF(ISBLANK(INDIRECT("'["&amp;Index!$A$1&amp;"]Werte und Ergebnisse 5a'!C"&amp;ROW($R$42)-36,TRUE)),"",INDIRECT("'["&amp;Index!$A$1&amp;"]Werte und Ergebnisse 5a'!C"&amp;ROW($R$42)-36,TRUE))</f>
        <v>#REF!</v>
      </c>
      <c r="R254">
        <v>1</v>
      </c>
      <c r="X254" t="e" cm="1">
        <f t="array" aca="1" ref="X254" ca="1">INDIRECT("'["&amp;Index!$A$1&amp;"]Übersicht Messungen'!C6",TRUE)</f>
        <v>#REF!</v>
      </c>
      <c r="Z254" t="s">
        <v>86</v>
      </c>
      <c r="AG254" t="e" cm="1">
        <f t="array" aca="1" ref="AG254" ca="1">IF(ISBLANK(INDIRECT("'["&amp;Index!$A$1&amp;"]Werte und Ergebnisse 5a'!H"&amp;ROW($R$42)-36,TRUE)),"",INDIRECT("'["&amp;Index!$A$1&amp;"]Werte und Ergebnisse 5a'!H"&amp;ROW($R$42)-36,TRUE))</f>
        <v>#REF!</v>
      </c>
      <c r="AK254" t="e" cm="1">
        <f t="array" aca="1" ref="AK254" ca="1">IF(ISBLANK(INDIRECT("'["&amp;Index!$A$1&amp;"]Werte und Ergebnisse 5a'!K"&amp;ROW($R$42)-36,TRUE)),"",INDIRECT("'["&amp;Index!$A$1&amp;"]Werte und Ergebnisse 5a'!K"&amp;ROW($R$42)-36,TRUE))</f>
        <v>#REF!</v>
      </c>
      <c r="AN254" t="e" cm="1">
        <f t="array" aca="1" ref="AN254" ca="1">IF(ISBLANK(INDIRECT("'["&amp;Index!$A$1&amp;"]Werte und Ergebnisse 5a'!I"&amp;ROW($R$42)-36,TRUE)),"",INDIRECT("'["&amp;Index!$A$1&amp;"]Werte und Ergebnisse 5a'!I"&amp;ROW($R$42)-36,TRUE))</f>
        <v>#REF!</v>
      </c>
      <c r="AQ254" t="e" cm="1">
        <f t="array" aca="1" ref="AQ254" ca="1">IF(ISBLANK(INDIRECT("'["&amp;Index!$A$1&amp;"]Werte und Ergebnisse 5a'!J"&amp;ROW($R$42)-36,TRUE)),"",INDIRECT("'["&amp;Index!$A$1&amp;"]Werte und Ergebnisse 5a'!J"&amp;ROW($R$42)-36,TRUE))</f>
        <v>#REF!</v>
      </c>
      <c r="BM254" t="str">
        <f t="shared" ca="1" si="9"/>
        <v/>
      </c>
    </row>
    <row r="255" spans="1:65" x14ac:dyDescent="0.25">
      <c r="A255" t="e" cm="1">
        <f t="array" aca="1" ref="A255" ca="1">INDIRECT("'["&amp;Index!$A$1&amp;"]Übersicht Messungen'!E6",TRUE)</f>
        <v>#REF!</v>
      </c>
      <c r="B255" t="e">
        <f ca="1">IF(Index!$D$3="v2",10023,"")</f>
        <v>#N/A</v>
      </c>
      <c r="C255" t="e">
        <f ca="1">VLOOKUP(Facts!$B255,Aux_Table!$W$1:$X$60,2,FALSE)</f>
        <v>#N/A</v>
      </c>
      <c r="D255" t="e">
        <f>NA()</f>
        <v>#N/A</v>
      </c>
      <c r="E255" t="e" cm="1">
        <f t="array" aca="1" ref="E255" ca="1">INDIRECT("'["&amp;Index!$A$1&amp;"]Übersicht Messungen'!C6",TRUE)</f>
        <v>#REF!</v>
      </c>
      <c r="F255" t="e" cm="1">
        <f t="array" aca="1" ref="F255" ca="1">INDIRECT("'["&amp;Index!$A$1&amp;"]Übersicht Messungen'!B6",TRUE)</f>
        <v>#REF!</v>
      </c>
      <c r="G255" t="e" cm="1">
        <f t="array" aca="1" ref="G255" ca="1">INDIRECT("'["&amp;Index!$A$1&amp;"]Übersicht Messungen'!B6",TRUE)</f>
        <v>#REF!</v>
      </c>
      <c r="H255" t="e">
        <f t="shared" ca="1" si="13"/>
        <v>#REF!</v>
      </c>
      <c r="I255" s="15" t="e" cm="1">
        <f t="array" aca="1" ref="I255" ca="1">IFERROR(DATEVALUE(TEXT(INDIRECT("'["&amp;Index!$A$1&amp;"]Übersicht Messungen'!C181",TRUE),"yyyy-mm-dd")),INDIRECT("'["&amp;Index!$A$1&amp;"]Übersicht Messungen'!F6",TRUE)-730)</f>
        <v>#REF!</v>
      </c>
      <c r="J255" t="e" cm="1">
        <f t="array" aca="1" ref="J255" ca="1">INDIRECT("'["&amp;Index!$A$1&amp;"]Übersicht Messungen'!C177",TRUE)</f>
        <v>#REF!</v>
      </c>
      <c r="K255" t="str">
        <f>Index!$A$1</f>
        <v>Extem B-1541-6  CA.xlsx</v>
      </c>
      <c r="N255" t="s">
        <v>74</v>
      </c>
      <c r="O255" t="e" cm="1">
        <f t="array" aca="1" ref="O255" ca="1">IF(ISBLANK(INDIRECT("'["&amp;Index!$A$1&amp;"]Werte und Ergebnisse 5a'!C"&amp;ROW($R$43)-36,TRUE)),"",INDIRECT("'["&amp;Index!$A$1&amp;"]Werte und Ergebnisse 5a'!C"&amp;ROW($R$43)-36,TRUE))</f>
        <v>#REF!</v>
      </c>
      <c r="R255">
        <v>2</v>
      </c>
      <c r="X255" t="e" cm="1">
        <f t="array" aca="1" ref="X255" ca="1">INDIRECT("'["&amp;Index!$A$1&amp;"]Übersicht Messungen'!C6",TRUE)</f>
        <v>#REF!</v>
      </c>
      <c r="Z255" t="s">
        <v>86</v>
      </c>
      <c r="AG255" t="e" cm="1">
        <f t="array" aca="1" ref="AG255" ca="1">IF(ISBLANK(INDIRECT("'["&amp;Index!$A$1&amp;"]Werte und Ergebnisse 5a'!H"&amp;ROW($R$43)-36,TRUE)),"",INDIRECT("'["&amp;Index!$A$1&amp;"]Werte und Ergebnisse 5a'!H"&amp;ROW($R$43)-36,TRUE))</f>
        <v>#REF!</v>
      </c>
      <c r="AK255" t="e" cm="1">
        <f t="array" aca="1" ref="AK255" ca="1">IF(ISBLANK(INDIRECT("'["&amp;Index!$A$1&amp;"]Werte und Ergebnisse 5a'!K"&amp;ROW($R$43)-36,TRUE)),"",INDIRECT("'["&amp;Index!$A$1&amp;"]Werte und Ergebnisse 5a'!K"&amp;ROW($R$43)-36,TRUE))</f>
        <v>#REF!</v>
      </c>
      <c r="AN255" t="e" cm="1">
        <f t="array" aca="1" ref="AN255" ca="1">IF(ISBLANK(INDIRECT("'["&amp;Index!$A$1&amp;"]Werte und Ergebnisse 5a'!I"&amp;ROW($R$43)-36,TRUE)),"",INDIRECT("'["&amp;Index!$A$1&amp;"]Werte und Ergebnisse 5a'!I"&amp;ROW($R$43)-36,TRUE))</f>
        <v>#REF!</v>
      </c>
      <c r="AQ255" t="e" cm="1">
        <f t="array" aca="1" ref="AQ255" ca="1">IF(ISBLANK(INDIRECT("'["&amp;Index!$A$1&amp;"]Werte und Ergebnisse 5a'!J"&amp;ROW($R$43)-36,TRUE)),"",INDIRECT("'["&amp;Index!$A$1&amp;"]Werte und Ergebnisse 5a'!J"&amp;ROW($R$43)-36,TRUE))</f>
        <v>#REF!</v>
      </c>
      <c r="BM255" t="str">
        <f t="shared" ca="1" si="9"/>
        <v/>
      </c>
    </row>
    <row r="256" spans="1:65" x14ac:dyDescent="0.25">
      <c r="A256" t="e" cm="1">
        <f t="array" aca="1" ref="A256" ca="1">INDIRECT("'["&amp;Index!$A$1&amp;"]Übersicht Messungen'!E6",TRUE)</f>
        <v>#REF!</v>
      </c>
      <c r="B256" t="e">
        <f ca="1">IF(Index!$D$3="v2",10023,"")</f>
        <v>#N/A</v>
      </c>
      <c r="C256" t="e">
        <f ca="1">VLOOKUP(Facts!$B256,Aux_Table!$W$1:$X$60,2,FALSE)</f>
        <v>#N/A</v>
      </c>
      <c r="D256" t="e">
        <f>NA()</f>
        <v>#N/A</v>
      </c>
      <c r="E256" t="e" cm="1">
        <f t="array" aca="1" ref="E256" ca="1">INDIRECT("'["&amp;Index!$A$1&amp;"]Übersicht Messungen'!C6",TRUE)</f>
        <v>#REF!</v>
      </c>
      <c r="F256" t="e" cm="1">
        <f t="array" aca="1" ref="F256" ca="1">INDIRECT("'["&amp;Index!$A$1&amp;"]Übersicht Messungen'!B6",TRUE)</f>
        <v>#REF!</v>
      </c>
      <c r="G256" t="e" cm="1">
        <f t="array" aca="1" ref="G256" ca="1">INDIRECT("'["&amp;Index!$A$1&amp;"]Übersicht Messungen'!B6",TRUE)</f>
        <v>#REF!</v>
      </c>
      <c r="H256" t="e">
        <f t="shared" ca="1" si="13"/>
        <v>#REF!</v>
      </c>
      <c r="I256" s="15" t="e" cm="1">
        <f t="array" aca="1" ref="I256" ca="1">IFERROR(DATEVALUE(TEXT(INDIRECT("'["&amp;Index!$A$1&amp;"]Übersicht Messungen'!C181",TRUE),"yyyy-mm-dd")),INDIRECT("'["&amp;Index!$A$1&amp;"]Übersicht Messungen'!F6",TRUE)-730)</f>
        <v>#REF!</v>
      </c>
      <c r="J256" t="e" cm="1">
        <f t="array" aca="1" ref="J256" ca="1">INDIRECT("'["&amp;Index!$A$1&amp;"]Übersicht Messungen'!C177",TRUE)</f>
        <v>#REF!</v>
      </c>
      <c r="K256" t="str">
        <f>Index!$A$1</f>
        <v>Extem B-1541-6  CA.xlsx</v>
      </c>
      <c r="N256" t="s">
        <v>74</v>
      </c>
      <c r="O256" t="e" cm="1">
        <f t="array" aca="1" ref="O256" ca="1">IF(ISBLANK(INDIRECT("'["&amp;Index!$A$1&amp;"]Werte und Ergebnisse 5a'!C"&amp;ROW($R$44)-36,TRUE)),"",INDIRECT("'["&amp;Index!$A$1&amp;"]Werte und Ergebnisse 5a'!C"&amp;ROW($R$44)-36,TRUE))</f>
        <v>#REF!</v>
      </c>
      <c r="R256">
        <v>3</v>
      </c>
      <c r="X256" t="e" cm="1">
        <f t="array" aca="1" ref="X256" ca="1">INDIRECT("'["&amp;Index!$A$1&amp;"]Übersicht Messungen'!C6",TRUE)</f>
        <v>#REF!</v>
      </c>
      <c r="Z256" t="s">
        <v>86</v>
      </c>
      <c r="AG256" t="e" cm="1">
        <f t="array" aca="1" ref="AG256" ca="1">IF(ISBLANK(INDIRECT("'["&amp;Index!$A$1&amp;"]Werte und Ergebnisse 5a'!H"&amp;ROW($R$44)-36,TRUE)),"",INDIRECT("'["&amp;Index!$A$1&amp;"]Werte und Ergebnisse 5a'!H"&amp;ROW($R$44)-36,TRUE))</f>
        <v>#REF!</v>
      </c>
      <c r="AK256" t="e" cm="1">
        <f t="array" aca="1" ref="AK256" ca="1">IF(ISBLANK(INDIRECT("'["&amp;Index!$A$1&amp;"]Werte und Ergebnisse 5a'!K"&amp;ROW($R$44)-36,TRUE)),"",INDIRECT("'["&amp;Index!$A$1&amp;"]Werte und Ergebnisse 5a'!K"&amp;ROW($R$44)-36,TRUE))</f>
        <v>#REF!</v>
      </c>
      <c r="AN256" t="e" cm="1">
        <f t="array" aca="1" ref="AN256" ca="1">IF(ISBLANK(INDIRECT("'["&amp;Index!$A$1&amp;"]Werte und Ergebnisse 5a'!I"&amp;ROW($R$44)-36,TRUE)),"",INDIRECT("'["&amp;Index!$A$1&amp;"]Werte und Ergebnisse 5a'!I"&amp;ROW($R$44)-36,TRUE))</f>
        <v>#REF!</v>
      </c>
      <c r="AQ256" t="e" cm="1">
        <f t="array" aca="1" ref="AQ256" ca="1">IF(ISBLANK(INDIRECT("'["&amp;Index!$A$1&amp;"]Werte und Ergebnisse 5a'!J"&amp;ROW($R$44)-36,TRUE)),"",INDIRECT("'["&amp;Index!$A$1&amp;"]Werte und Ergebnisse 5a'!J"&amp;ROW($R$44)-36,TRUE))</f>
        <v>#REF!</v>
      </c>
      <c r="BM256" t="str">
        <f t="shared" ca="1" si="9"/>
        <v/>
      </c>
    </row>
    <row r="257" spans="1:65" x14ac:dyDescent="0.25">
      <c r="A257" t="e" cm="1">
        <f t="array" aca="1" ref="A257" ca="1">INDIRECT("'["&amp;Index!$A$1&amp;"]Übersicht Messungen'!E6",TRUE)</f>
        <v>#REF!</v>
      </c>
      <c r="B257" t="e">
        <f ca="1">IF(Index!$D$3="v2",10023,"")</f>
        <v>#N/A</v>
      </c>
      <c r="C257" t="e">
        <f ca="1">VLOOKUP(Facts!$B257,Aux_Table!$W$1:$X$60,2,FALSE)</f>
        <v>#N/A</v>
      </c>
      <c r="D257" t="e">
        <f>NA()</f>
        <v>#N/A</v>
      </c>
      <c r="E257" t="e" cm="1">
        <f t="array" aca="1" ref="E257" ca="1">INDIRECT("'["&amp;Index!$A$1&amp;"]Übersicht Messungen'!C6",TRUE)</f>
        <v>#REF!</v>
      </c>
      <c r="F257" t="e" cm="1">
        <f t="array" aca="1" ref="F257" ca="1">INDIRECT("'["&amp;Index!$A$1&amp;"]Übersicht Messungen'!B6",TRUE)</f>
        <v>#REF!</v>
      </c>
      <c r="G257" t="e" cm="1">
        <f t="array" aca="1" ref="G257" ca="1">INDIRECT("'["&amp;Index!$A$1&amp;"]Übersicht Messungen'!B6",TRUE)</f>
        <v>#REF!</v>
      </c>
      <c r="H257" t="e">
        <f t="shared" ca="1" si="13"/>
        <v>#REF!</v>
      </c>
      <c r="I257" s="15" t="e" cm="1">
        <f t="array" aca="1" ref="I257" ca="1">IFERROR(DATEVALUE(TEXT(INDIRECT("'["&amp;Index!$A$1&amp;"]Übersicht Messungen'!C181",TRUE),"yyyy-mm-dd")),INDIRECT("'["&amp;Index!$A$1&amp;"]Übersicht Messungen'!F6",TRUE)-730)</f>
        <v>#REF!</v>
      </c>
      <c r="J257" t="e" cm="1">
        <f t="array" aca="1" ref="J257" ca="1">INDIRECT("'["&amp;Index!$A$1&amp;"]Übersicht Messungen'!C177",TRUE)</f>
        <v>#REF!</v>
      </c>
      <c r="K257" t="str">
        <f>Index!$A$1</f>
        <v>Extem B-1541-6  CA.xlsx</v>
      </c>
      <c r="N257" t="s">
        <v>74</v>
      </c>
      <c r="O257" t="e" cm="1">
        <f t="array" aca="1" ref="O257" ca="1">IF(ISBLANK(INDIRECT("'["&amp;Index!$A$1&amp;"]Werte und Ergebnisse 5a'!C"&amp;ROW($R$45)-36,TRUE)),"",INDIRECT("'["&amp;Index!$A$1&amp;"]Werte und Ergebnisse 5a'!C"&amp;ROW($R$45)-36,TRUE))</f>
        <v>#REF!</v>
      </c>
      <c r="R257">
        <v>4</v>
      </c>
      <c r="X257" t="e" cm="1">
        <f t="array" aca="1" ref="X257" ca="1">INDIRECT("'["&amp;Index!$A$1&amp;"]Übersicht Messungen'!C6",TRUE)</f>
        <v>#REF!</v>
      </c>
      <c r="Z257" t="s">
        <v>86</v>
      </c>
      <c r="AG257" t="e" cm="1">
        <f t="array" aca="1" ref="AG257" ca="1">IF(ISBLANK(INDIRECT("'["&amp;Index!$A$1&amp;"]Werte und Ergebnisse 5a'!H"&amp;ROW($R$45)-36,TRUE)),"",INDIRECT("'["&amp;Index!$A$1&amp;"]Werte und Ergebnisse 5a'!H"&amp;ROW($R$45)-36,TRUE))</f>
        <v>#REF!</v>
      </c>
      <c r="AK257" t="e" cm="1">
        <f t="array" aca="1" ref="AK257" ca="1">IF(ISBLANK(INDIRECT("'["&amp;Index!$A$1&amp;"]Werte und Ergebnisse 5a'!K"&amp;ROW($R$45)-36,TRUE)),"",INDIRECT("'["&amp;Index!$A$1&amp;"]Werte und Ergebnisse 5a'!K"&amp;ROW($R$45)-36,TRUE))</f>
        <v>#REF!</v>
      </c>
      <c r="AN257" t="e" cm="1">
        <f t="array" aca="1" ref="AN257" ca="1">IF(ISBLANK(INDIRECT("'["&amp;Index!$A$1&amp;"]Werte und Ergebnisse 5a'!I"&amp;ROW($R$45)-36,TRUE)),"",INDIRECT("'["&amp;Index!$A$1&amp;"]Werte und Ergebnisse 5a'!I"&amp;ROW($R$45)-36,TRUE))</f>
        <v>#REF!</v>
      </c>
      <c r="AQ257" t="e" cm="1">
        <f t="array" aca="1" ref="AQ257" ca="1">IF(ISBLANK(INDIRECT("'["&amp;Index!$A$1&amp;"]Werte und Ergebnisse 5a'!J"&amp;ROW($R$45)-36,TRUE)),"",INDIRECT("'["&amp;Index!$A$1&amp;"]Werte und Ergebnisse 5a'!J"&amp;ROW($R$45)-36,TRUE))</f>
        <v>#REF!</v>
      </c>
      <c r="BM257" t="str">
        <f t="shared" ca="1" si="9"/>
        <v/>
      </c>
    </row>
    <row r="258" spans="1:65" x14ac:dyDescent="0.25">
      <c r="A258" t="e" cm="1">
        <f t="array" aca="1" ref="A258" ca="1">INDIRECT("'["&amp;Index!$A$1&amp;"]Übersicht Messungen'!E6",TRUE)</f>
        <v>#REF!</v>
      </c>
      <c r="B258" t="e">
        <f ca="1">IF(Index!$D$3="v2",10023,"")</f>
        <v>#N/A</v>
      </c>
      <c r="C258" t="e">
        <f ca="1">VLOOKUP(Facts!$B258,Aux_Table!$W$1:$X$60,2,FALSE)</f>
        <v>#N/A</v>
      </c>
      <c r="D258" t="e">
        <f>NA()</f>
        <v>#N/A</v>
      </c>
      <c r="E258" t="e" cm="1">
        <f t="array" aca="1" ref="E258" ca="1">INDIRECT("'["&amp;Index!$A$1&amp;"]Übersicht Messungen'!C6",TRUE)</f>
        <v>#REF!</v>
      </c>
      <c r="F258" t="e" cm="1">
        <f t="array" aca="1" ref="F258" ca="1">INDIRECT("'["&amp;Index!$A$1&amp;"]Übersicht Messungen'!B6",TRUE)</f>
        <v>#REF!</v>
      </c>
      <c r="G258" t="e" cm="1">
        <f t="array" aca="1" ref="G258" ca="1">INDIRECT("'["&amp;Index!$A$1&amp;"]Übersicht Messungen'!B6",TRUE)</f>
        <v>#REF!</v>
      </c>
      <c r="H258" t="e">
        <f t="shared" ca="1" si="13"/>
        <v>#REF!</v>
      </c>
      <c r="I258" s="15" t="e" cm="1">
        <f t="array" aca="1" ref="I258" ca="1">IFERROR(DATEVALUE(TEXT(INDIRECT("'["&amp;Index!$A$1&amp;"]Übersicht Messungen'!C181",TRUE),"yyyy-mm-dd")),INDIRECT("'["&amp;Index!$A$1&amp;"]Übersicht Messungen'!F6",TRUE)-730)</f>
        <v>#REF!</v>
      </c>
      <c r="J258" t="e" cm="1">
        <f t="array" aca="1" ref="J258" ca="1">INDIRECT("'["&amp;Index!$A$1&amp;"]Übersicht Messungen'!C177",TRUE)</f>
        <v>#REF!</v>
      </c>
      <c r="K258" t="str">
        <f>Index!$A$1</f>
        <v>Extem B-1541-6  CA.xlsx</v>
      </c>
      <c r="N258" t="s">
        <v>74</v>
      </c>
      <c r="O258" t="e" cm="1">
        <f t="array" aca="1" ref="O258" ca="1">IF(ISBLANK(INDIRECT("'["&amp;Index!$A$1&amp;"]Werte und Ergebnisse 5a'!C"&amp;ROW($R$46)-36,TRUE)),"",INDIRECT("'["&amp;Index!$A$1&amp;"]Werte und Ergebnisse 5a'!C"&amp;ROW($R$46)-36,TRUE))</f>
        <v>#REF!</v>
      </c>
      <c r="R258">
        <v>5</v>
      </c>
      <c r="X258" t="e" cm="1">
        <f t="array" aca="1" ref="X258" ca="1">INDIRECT("'["&amp;Index!$A$1&amp;"]Übersicht Messungen'!C6",TRUE)</f>
        <v>#REF!</v>
      </c>
      <c r="Z258" t="s">
        <v>86</v>
      </c>
      <c r="AG258" t="e" cm="1">
        <f t="array" aca="1" ref="AG258" ca="1">IF(ISBLANK(INDIRECT("'["&amp;Index!$A$1&amp;"]Werte und Ergebnisse 5a'!H"&amp;ROW($R$46)-36,TRUE)),"",INDIRECT("'["&amp;Index!$A$1&amp;"]Werte und Ergebnisse 5a'!H"&amp;ROW($R$46)-36,TRUE))</f>
        <v>#REF!</v>
      </c>
      <c r="AK258" t="e" cm="1">
        <f t="array" aca="1" ref="AK258" ca="1">IF(ISBLANK(INDIRECT("'["&amp;Index!$A$1&amp;"]Werte und Ergebnisse 5a'!K"&amp;ROW($R$46)-36,TRUE)),"",INDIRECT("'["&amp;Index!$A$1&amp;"]Werte und Ergebnisse 5a'!K"&amp;ROW($R$46)-36,TRUE))</f>
        <v>#REF!</v>
      </c>
      <c r="AN258" t="e" cm="1">
        <f t="array" aca="1" ref="AN258" ca="1">IF(ISBLANK(INDIRECT("'["&amp;Index!$A$1&amp;"]Werte und Ergebnisse 5a'!I"&amp;ROW($R$46)-36,TRUE)),"",INDIRECT("'["&amp;Index!$A$1&amp;"]Werte und Ergebnisse 5a'!I"&amp;ROW($R$46)-36,TRUE))</f>
        <v>#REF!</v>
      </c>
      <c r="AQ258" t="e" cm="1">
        <f t="array" aca="1" ref="AQ258" ca="1">IF(ISBLANK(INDIRECT("'["&amp;Index!$A$1&amp;"]Werte und Ergebnisse 5a'!J"&amp;ROW($R$46)-36,TRUE)),"",INDIRECT("'["&amp;Index!$A$1&amp;"]Werte und Ergebnisse 5a'!J"&amp;ROW($R$46)-36,TRUE))</f>
        <v>#REF!</v>
      </c>
      <c r="BM258" t="str">
        <f t="shared" ca="1" si="9"/>
        <v/>
      </c>
    </row>
    <row r="259" spans="1:65" x14ac:dyDescent="0.25">
      <c r="A259" t="e" cm="1">
        <f t="array" aca="1" ref="A259" ca="1">INDIRECT("'["&amp;Index!$A$1&amp;"]Übersicht Messungen'!E6",TRUE)</f>
        <v>#REF!</v>
      </c>
      <c r="B259" t="e">
        <f ca="1">IF(Index!$D$3="v2",10023,"")</f>
        <v>#N/A</v>
      </c>
      <c r="C259" t="e">
        <f ca="1">VLOOKUP(Facts!$B259,Aux_Table!$W$1:$X$60,2,FALSE)</f>
        <v>#N/A</v>
      </c>
      <c r="D259" t="e">
        <f>NA()</f>
        <v>#N/A</v>
      </c>
      <c r="E259" t="e" cm="1">
        <f t="array" aca="1" ref="E259" ca="1">INDIRECT("'["&amp;Index!$A$1&amp;"]Übersicht Messungen'!C6",TRUE)</f>
        <v>#REF!</v>
      </c>
      <c r="F259" t="e" cm="1">
        <f t="array" aca="1" ref="F259" ca="1">INDIRECT("'["&amp;Index!$A$1&amp;"]Übersicht Messungen'!B6",TRUE)</f>
        <v>#REF!</v>
      </c>
      <c r="G259" t="e" cm="1">
        <f t="array" aca="1" ref="G259" ca="1">INDIRECT("'["&amp;Index!$A$1&amp;"]Übersicht Messungen'!B6",TRUE)</f>
        <v>#REF!</v>
      </c>
      <c r="H259" t="e">
        <f t="shared" ca="1" si="13"/>
        <v>#REF!</v>
      </c>
      <c r="I259" s="15" t="e" cm="1">
        <f t="array" aca="1" ref="I259" ca="1">IFERROR(DATEVALUE(TEXT(INDIRECT("'["&amp;Index!$A$1&amp;"]Übersicht Messungen'!C181",TRUE),"yyyy-mm-dd")),INDIRECT("'["&amp;Index!$A$1&amp;"]Übersicht Messungen'!F6",TRUE)-730)</f>
        <v>#REF!</v>
      </c>
      <c r="J259" t="e" cm="1">
        <f t="array" aca="1" ref="J259" ca="1">INDIRECT("'["&amp;Index!$A$1&amp;"]Übersicht Messungen'!C177",TRUE)</f>
        <v>#REF!</v>
      </c>
      <c r="K259" t="str">
        <f>Index!$A$1</f>
        <v>Extem B-1541-6  CA.xlsx</v>
      </c>
      <c r="N259" t="s">
        <v>74</v>
      </c>
      <c r="O259" t="e" cm="1">
        <f t="array" aca="1" ref="O259" ca="1">IF(ISBLANK(INDIRECT("'["&amp;Index!$A$1&amp;"]Werte und Ergebnisse 5a'!C"&amp;ROW($R$47)-36,TRUE)),"",INDIRECT("'["&amp;Index!$A$1&amp;"]Werte und Ergebnisse 5a'!C"&amp;ROW($R$47)-36,TRUE))</f>
        <v>#REF!</v>
      </c>
      <c r="R259">
        <v>6</v>
      </c>
      <c r="X259" t="e" cm="1">
        <f t="array" aca="1" ref="X259" ca="1">INDIRECT("'["&amp;Index!$A$1&amp;"]Übersicht Messungen'!C6",TRUE)</f>
        <v>#REF!</v>
      </c>
      <c r="Z259" t="s">
        <v>86</v>
      </c>
      <c r="AG259" t="e" cm="1">
        <f t="array" aca="1" ref="AG259" ca="1">IF(ISBLANK(INDIRECT("'["&amp;Index!$A$1&amp;"]Werte und Ergebnisse 5a'!H"&amp;ROW($R$47)-36,TRUE)),"",INDIRECT("'["&amp;Index!$A$1&amp;"]Werte und Ergebnisse 5a'!H"&amp;ROW($R$47)-36,TRUE))</f>
        <v>#REF!</v>
      </c>
      <c r="AK259" t="e" cm="1">
        <f t="array" aca="1" ref="AK259" ca="1">IF(ISBLANK(INDIRECT("'["&amp;Index!$A$1&amp;"]Werte und Ergebnisse 5a'!K"&amp;ROW($R$47)-36,TRUE)),"",INDIRECT("'["&amp;Index!$A$1&amp;"]Werte und Ergebnisse 5a'!K"&amp;ROW($R$47)-36,TRUE))</f>
        <v>#REF!</v>
      </c>
      <c r="AN259" t="e" cm="1">
        <f t="array" aca="1" ref="AN259" ca="1">IF(ISBLANK(INDIRECT("'["&amp;Index!$A$1&amp;"]Werte und Ergebnisse 5a'!I"&amp;ROW($R$47)-36,TRUE)),"",INDIRECT("'["&amp;Index!$A$1&amp;"]Werte und Ergebnisse 5a'!I"&amp;ROW($R$47)-36,TRUE))</f>
        <v>#REF!</v>
      </c>
      <c r="AQ259" t="e" cm="1">
        <f t="array" aca="1" ref="AQ259" ca="1">IF(ISBLANK(INDIRECT("'["&amp;Index!$A$1&amp;"]Werte und Ergebnisse 5a'!J"&amp;ROW($R$47)-36,TRUE)),"",INDIRECT("'["&amp;Index!$A$1&amp;"]Werte und Ergebnisse 5a'!J"&amp;ROW($R$47)-36,TRUE))</f>
        <v>#REF!</v>
      </c>
      <c r="BM259" t="str">
        <f t="shared" ref="BM259:BM322" ca="1" si="14">IFERROR(IF(OR(ISERROR(B259),NOT(ISNUMBER(AG259)),AG259=0),"",B259&amp;"/"&amp;X259&amp;"/"&amp;N259&amp;"/"&amp;O259&amp;"/"&amp;R259),"")</f>
        <v/>
      </c>
    </row>
    <row r="260" spans="1:65" x14ac:dyDescent="0.25">
      <c r="A260" t="e" cm="1">
        <f t="array" aca="1" ref="A260" ca="1">INDIRECT("'["&amp;Index!$A$1&amp;"]Übersicht Messungen'!E6",TRUE)</f>
        <v>#REF!</v>
      </c>
      <c r="B260" t="e">
        <f ca="1">IF(Index!$D$3="v2",10023,"")</f>
        <v>#N/A</v>
      </c>
      <c r="C260" t="e">
        <f ca="1">VLOOKUP(Facts!$B260,Aux_Table!$W$1:$X$60,2,FALSE)</f>
        <v>#N/A</v>
      </c>
      <c r="D260" t="e">
        <f>NA()</f>
        <v>#N/A</v>
      </c>
      <c r="E260" t="e" cm="1">
        <f t="array" aca="1" ref="E260" ca="1">INDIRECT("'["&amp;Index!$A$1&amp;"]Übersicht Messungen'!C6",TRUE)</f>
        <v>#REF!</v>
      </c>
      <c r="F260" t="e" cm="1">
        <f t="array" aca="1" ref="F260" ca="1">INDIRECT("'["&amp;Index!$A$1&amp;"]Übersicht Messungen'!B6",TRUE)</f>
        <v>#REF!</v>
      </c>
      <c r="G260" t="e" cm="1">
        <f t="array" aca="1" ref="G260" ca="1">INDIRECT("'["&amp;Index!$A$1&amp;"]Übersicht Messungen'!B6",TRUE)</f>
        <v>#REF!</v>
      </c>
      <c r="H260" t="e">
        <f t="shared" ca="1" si="13"/>
        <v>#REF!</v>
      </c>
      <c r="I260" s="15" t="e" cm="1">
        <f t="array" aca="1" ref="I260" ca="1">IFERROR(DATEVALUE(TEXT(INDIRECT("'["&amp;Index!$A$1&amp;"]Übersicht Messungen'!C181",TRUE),"yyyy-mm-dd")),INDIRECT("'["&amp;Index!$A$1&amp;"]Übersicht Messungen'!F6",TRUE)-730)</f>
        <v>#REF!</v>
      </c>
      <c r="J260" t="e" cm="1">
        <f t="array" aca="1" ref="J260" ca="1">INDIRECT("'["&amp;Index!$A$1&amp;"]Übersicht Messungen'!C177",TRUE)</f>
        <v>#REF!</v>
      </c>
      <c r="K260" t="str">
        <f>Index!$A$1</f>
        <v>Extem B-1541-6  CA.xlsx</v>
      </c>
      <c r="N260" t="s">
        <v>74</v>
      </c>
      <c r="O260" t="e" cm="1">
        <f t="array" aca="1" ref="O260" ca="1">IF(ISBLANK(INDIRECT("'["&amp;Index!$A$1&amp;"]Werte und Ergebnisse 5a'!C"&amp;ROW($R$48)-36,TRUE)),"",INDIRECT("'["&amp;Index!$A$1&amp;"]Werte und Ergebnisse 5a'!C"&amp;ROW($R$48)-36,TRUE))</f>
        <v>#REF!</v>
      </c>
      <c r="R260">
        <v>7</v>
      </c>
      <c r="X260" t="e" cm="1">
        <f t="array" aca="1" ref="X260" ca="1">INDIRECT("'["&amp;Index!$A$1&amp;"]Übersicht Messungen'!C6",TRUE)</f>
        <v>#REF!</v>
      </c>
      <c r="Z260" t="s">
        <v>86</v>
      </c>
      <c r="AG260" t="e" cm="1">
        <f t="array" aca="1" ref="AG260" ca="1">IF(ISBLANK(INDIRECT("'["&amp;Index!$A$1&amp;"]Werte und Ergebnisse 5a'!H"&amp;ROW($R$48)-36,TRUE)),"",INDIRECT("'["&amp;Index!$A$1&amp;"]Werte und Ergebnisse 5a'!H"&amp;ROW($R$48)-36,TRUE))</f>
        <v>#REF!</v>
      </c>
      <c r="AK260" t="e" cm="1">
        <f t="array" aca="1" ref="AK260" ca="1">IF(ISBLANK(INDIRECT("'["&amp;Index!$A$1&amp;"]Werte und Ergebnisse 5a'!K"&amp;ROW($R$48)-36,TRUE)),"",INDIRECT("'["&amp;Index!$A$1&amp;"]Werte und Ergebnisse 5a'!K"&amp;ROW($R$48)-36,TRUE))</f>
        <v>#REF!</v>
      </c>
      <c r="AN260" t="e" cm="1">
        <f t="array" aca="1" ref="AN260" ca="1">IF(ISBLANK(INDIRECT("'["&amp;Index!$A$1&amp;"]Werte und Ergebnisse 5a'!I"&amp;ROW($R$48)-36,TRUE)),"",INDIRECT("'["&amp;Index!$A$1&amp;"]Werte und Ergebnisse 5a'!I"&amp;ROW($R$48)-36,TRUE))</f>
        <v>#REF!</v>
      </c>
      <c r="AQ260" t="e" cm="1">
        <f t="array" aca="1" ref="AQ260" ca="1">IF(ISBLANK(INDIRECT("'["&amp;Index!$A$1&amp;"]Werte und Ergebnisse 5a'!J"&amp;ROW($R$48)-36,TRUE)),"",INDIRECT("'["&amp;Index!$A$1&amp;"]Werte und Ergebnisse 5a'!J"&amp;ROW($R$48)-36,TRUE))</f>
        <v>#REF!</v>
      </c>
      <c r="BM260" t="str">
        <f t="shared" ca="1" si="14"/>
        <v/>
      </c>
    </row>
    <row r="261" spans="1:65" x14ac:dyDescent="0.25">
      <c r="A261" t="e" cm="1">
        <f t="array" aca="1" ref="A261" ca="1">INDIRECT("'["&amp;Index!$A$1&amp;"]Übersicht Messungen'!E6",TRUE)</f>
        <v>#REF!</v>
      </c>
      <c r="B261" t="e">
        <f ca="1">IF(Index!$D$3="v2",10023,"")</f>
        <v>#N/A</v>
      </c>
      <c r="C261" t="e">
        <f ca="1">VLOOKUP(Facts!$B261,Aux_Table!$W$1:$X$60,2,FALSE)</f>
        <v>#N/A</v>
      </c>
      <c r="D261" t="e">
        <f>NA()</f>
        <v>#N/A</v>
      </c>
      <c r="E261" t="e" cm="1">
        <f t="array" aca="1" ref="E261" ca="1">INDIRECT("'["&amp;Index!$A$1&amp;"]Übersicht Messungen'!C6",TRUE)</f>
        <v>#REF!</v>
      </c>
      <c r="F261" t="e" cm="1">
        <f t="array" aca="1" ref="F261" ca="1">INDIRECT("'["&amp;Index!$A$1&amp;"]Übersicht Messungen'!B6",TRUE)</f>
        <v>#REF!</v>
      </c>
      <c r="G261" t="e" cm="1">
        <f t="array" aca="1" ref="G261" ca="1">INDIRECT("'["&amp;Index!$A$1&amp;"]Übersicht Messungen'!B6",TRUE)</f>
        <v>#REF!</v>
      </c>
      <c r="H261" t="e">
        <f t="shared" ca="1" si="13"/>
        <v>#REF!</v>
      </c>
      <c r="I261" s="15" t="e" cm="1">
        <f t="array" aca="1" ref="I261" ca="1">IFERROR(DATEVALUE(TEXT(INDIRECT("'["&amp;Index!$A$1&amp;"]Übersicht Messungen'!C181",TRUE),"yyyy-mm-dd")),INDIRECT("'["&amp;Index!$A$1&amp;"]Übersicht Messungen'!F6",TRUE)-730)</f>
        <v>#REF!</v>
      </c>
      <c r="J261" t="e" cm="1">
        <f t="array" aca="1" ref="J261" ca="1">INDIRECT("'["&amp;Index!$A$1&amp;"]Übersicht Messungen'!C177",TRUE)</f>
        <v>#REF!</v>
      </c>
      <c r="K261" t="str">
        <f>Index!$A$1</f>
        <v>Extem B-1541-6  CA.xlsx</v>
      </c>
      <c r="N261" t="s">
        <v>74</v>
      </c>
      <c r="O261" t="e" cm="1">
        <f t="array" aca="1" ref="O261" ca="1">IF(ISBLANK(INDIRECT("'["&amp;Index!$A$1&amp;"]Werte und Ergebnisse 5a'!C"&amp;ROW($R$49)-36,TRUE)),"",INDIRECT("'["&amp;Index!$A$1&amp;"]Werte und Ergebnisse 5a'!C"&amp;ROW($R$49)-36,TRUE))</f>
        <v>#REF!</v>
      </c>
      <c r="R261">
        <v>8</v>
      </c>
      <c r="X261" t="e" cm="1">
        <f t="array" aca="1" ref="X261" ca="1">INDIRECT("'["&amp;Index!$A$1&amp;"]Übersicht Messungen'!C6",TRUE)</f>
        <v>#REF!</v>
      </c>
      <c r="Z261" t="s">
        <v>86</v>
      </c>
      <c r="AG261" t="e" cm="1">
        <f t="array" aca="1" ref="AG261" ca="1">IF(ISBLANK(INDIRECT("'["&amp;Index!$A$1&amp;"]Werte und Ergebnisse 5a'!H"&amp;ROW($R$49)-36,TRUE)),"",INDIRECT("'["&amp;Index!$A$1&amp;"]Werte und Ergebnisse 5a'!H"&amp;ROW($R$49)-36,TRUE))</f>
        <v>#REF!</v>
      </c>
      <c r="AK261" t="e" cm="1">
        <f t="array" aca="1" ref="AK261" ca="1">IF(ISBLANK(INDIRECT("'["&amp;Index!$A$1&amp;"]Werte und Ergebnisse 5a'!K"&amp;ROW($R$49)-36,TRUE)),"",INDIRECT("'["&amp;Index!$A$1&amp;"]Werte und Ergebnisse 5a'!K"&amp;ROW($R$49)-36,TRUE))</f>
        <v>#REF!</v>
      </c>
      <c r="AN261" t="e" cm="1">
        <f t="array" aca="1" ref="AN261" ca="1">IF(ISBLANK(INDIRECT("'["&amp;Index!$A$1&amp;"]Werte und Ergebnisse 5a'!I"&amp;ROW($R$49)-36,TRUE)),"",INDIRECT("'["&amp;Index!$A$1&amp;"]Werte und Ergebnisse 5a'!I"&amp;ROW($R$49)-36,TRUE))</f>
        <v>#REF!</v>
      </c>
      <c r="AQ261" t="e" cm="1">
        <f t="array" aca="1" ref="AQ261" ca="1">IF(ISBLANK(INDIRECT("'["&amp;Index!$A$1&amp;"]Werte und Ergebnisse 5a'!J"&amp;ROW($R$49)-36,TRUE)),"",INDIRECT("'["&amp;Index!$A$1&amp;"]Werte und Ergebnisse 5a'!J"&amp;ROW($R$49)-36,TRUE))</f>
        <v>#REF!</v>
      </c>
      <c r="BM261" t="str">
        <f t="shared" ca="1" si="14"/>
        <v/>
      </c>
    </row>
    <row r="262" spans="1:65" x14ac:dyDescent="0.25">
      <c r="A262" t="e" cm="1">
        <f t="array" aca="1" ref="A262" ca="1">INDIRECT("'["&amp;Index!$A$1&amp;"]Übersicht Messungen'!E6",TRUE)</f>
        <v>#REF!</v>
      </c>
      <c r="B262" t="e">
        <f ca="1">IF(Index!$D$3="v2",10023,"")</f>
        <v>#N/A</v>
      </c>
      <c r="C262" t="e">
        <f ca="1">VLOOKUP(Facts!$B262,Aux_Table!$W$1:$X$60,2,FALSE)</f>
        <v>#N/A</v>
      </c>
      <c r="D262" t="e">
        <f>NA()</f>
        <v>#N/A</v>
      </c>
      <c r="E262" t="e" cm="1">
        <f t="array" aca="1" ref="E262" ca="1">INDIRECT("'["&amp;Index!$A$1&amp;"]Übersicht Messungen'!C6",TRUE)</f>
        <v>#REF!</v>
      </c>
      <c r="F262" t="e" cm="1">
        <f t="array" aca="1" ref="F262" ca="1">INDIRECT("'["&amp;Index!$A$1&amp;"]Übersicht Messungen'!B6",TRUE)</f>
        <v>#REF!</v>
      </c>
      <c r="G262" t="e" cm="1">
        <f t="array" aca="1" ref="G262" ca="1">INDIRECT("'["&amp;Index!$A$1&amp;"]Übersicht Messungen'!B6",TRUE)</f>
        <v>#REF!</v>
      </c>
      <c r="H262" t="e">
        <f t="shared" ca="1" si="13"/>
        <v>#REF!</v>
      </c>
      <c r="I262" s="15" t="e" cm="1">
        <f t="array" aca="1" ref="I262" ca="1">IFERROR(DATEVALUE(TEXT(INDIRECT("'["&amp;Index!$A$1&amp;"]Übersicht Messungen'!C181",TRUE),"yyyy-mm-dd")),INDIRECT("'["&amp;Index!$A$1&amp;"]Übersicht Messungen'!F6",TRUE)-730)</f>
        <v>#REF!</v>
      </c>
      <c r="J262" t="e" cm="1">
        <f t="array" aca="1" ref="J262" ca="1">INDIRECT("'["&amp;Index!$A$1&amp;"]Übersicht Messungen'!C177",TRUE)</f>
        <v>#REF!</v>
      </c>
      <c r="K262" t="str">
        <f>Index!$A$1</f>
        <v>Extem B-1541-6  CA.xlsx</v>
      </c>
      <c r="N262" t="s">
        <v>74</v>
      </c>
      <c r="O262" t="e" cm="1">
        <f t="array" aca="1" ref="O262" ca="1">IF(ISBLANK(INDIRECT("'["&amp;Index!$A$1&amp;"]Werte und Ergebnisse 5a'!C"&amp;ROW($R$50)-36,TRUE)),"",INDIRECT("'["&amp;Index!$A$1&amp;"]Werte und Ergebnisse 5a'!C"&amp;ROW($R$50)-36,TRUE))</f>
        <v>#REF!</v>
      </c>
      <c r="R262">
        <v>9</v>
      </c>
      <c r="X262" t="e" cm="1">
        <f t="array" aca="1" ref="X262" ca="1">INDIRECT("'["&amp;Index!$A$1&amp;"]Übersicht Messungen'!C6",TRUE)</f>
        <v>#REF!</v>
      </c>
      <c r="Z262" t="s">
        <v>86</v>
      </c>
      <c r="AG262" t="e" cm="1">
        <f t="array" aca="1" ref="AG262" ca="1">IF(ISBLANK(INDIRECT("'["&amp;Index!$A$1&amp;"]Werte und Ergebnisse 5a'!H"&amp;ROW($R$50)-36,TRUE)),"",INDIRECT("'["&amp;Index!$A$1&amp;"]Werte und Ergebnisse 5a'!H"&amp;ROW($R$50)-36,TRUE))</f>
        <v>#REF!</v>
      </c>
      <c r="AK262" t="e" cm="1">
        <f t="array" aca="1" ref="AK262" ca="1">IF(ISBLANK(INDIRECT("'["&amp;Index!$A$1&amp;"]Werte und Ergebnisse 5a'!K"&amp;ROW($R$50)-36,TRUE)),"",INDIRECT("'["&amp;Index!$A$1&amp;"]Werte und Ergebnisse 5a'!K"&amp;ROW($R$50)-36,TRUE))</f>
        <v>#REF!</v>
      </c>
      <c r="AN262" t="e" cm="1">
        <f t="array" aca="1" ref="AN262" ca="1">IF(ISBLANK(INDIRECT("'["&amp;Index!$A$1&amp;"]Werte und Ergebnisse 5a'!I"&amp;ROW($R$50)-36,TRUE)),"",INDIRECT("'["&amp;Index!$A$1&amp;"]Werte und Ergebnisse 5a'!I"&amp;ROW($R$50)-36,TRUE))</f>
        <v>#REF!</v>
      </c>
      <c r="AQ262" t="e" cm="1">
        <f t="array" aca="1" ref="AQ262" ca="1">IF(ISBLANK(INDIRECT("'["&amp;Index!$A$1&amp;"]Werte und Ergebnisse 5a'!J"&amp;ROW($R$50)-36,TRUE)),"",INDIRECT("'["&amp;Index!$A$1&amp;"]Werte und Ergebnisse 5a'!J"&amp;ROW($R$50)-36,TRUE))</f>
        <v>#REF!</v>
      </c>
      <c r="BM262" t="str">
        <f t="shared" ca="1" si="14"/>
        <v/>
      </c>
    </row>
    <row r="263" spans="1:65" x14ac:dyDescent="0.25">
      <c r="A263" t="e" cm="1">
        <f t="array" aca="1" ref="A263" ca="1">INDIRECT("'["&amp;Index!$A$1&amp;"]Übersicht Messungen'!E6",TRUE)</f>
        <v>#REF!</v>
      </c>
      <c r="B263" t="e">
        <f ca="1">IF(Index!$D$3="v2",10023,"")</f>
        <v>#N/A</v>
      </c>
      <c r="C263" t="e">
        <f ca="1">VLOOKUP(Facts!$B263,Aux_Table!$W$1:$X$60,2,FALSE)</f>
        <v>#N/A</v>
      </c>
      <c r="D263" t="e">
        <f>NA()</f>
        <v>#N/A</v>
      </c>
      <c r="E263" t="e" cm="1">
        <f t="array" aca="1" ref="E263" ca="1">INDIRECT("'["&amp;Index!$A$1&amp;"]Übersicht Messungen'!C6",TRUE)</f>
        <v>#REF!</v>
      </c>
      <c r="F263" t="e" cm="1">
        <f t="array" aca="1" ref="F263" ca="1">INDIRECT("'["&amp;Index!$A$1&amp;"]Übersicht Messungen'!B6",TRUE)</f>
        <v>#REF!</v>
      </c>
      <c r="G263" t="e" cm="1">
        <f t="array" aca="1" ref="G263" ca="1">INDIRECT("'["&amp;Index!$A$1&amp;"]Übersicht Messungen'!B6",TRUE)</f>
        <v>#REF!</v>
      </c>
      <c r="H263" t="e">
        <f t="shared" ca="1" si="13"/>
        <v>#REF!</v>
      </c>
      <c r="I263" s="15" t="e" cm="1">
        <f t="array" aca="1" ref="I263" ca="1">IFERROR(DATEVALUE(TEXT(INDIRECT("'["&amp;Index!$A$1&amp;"]Übersicht Messungen'!C181",TRUE),"yyyy-mm-dd")),INDIRECT("'["&amp;Index!$A$1&amp;"]Übersicht Messungen'!F6",TRUE)-730)</f>
        <v>#REF!</v>
      </c>
      <c r="J263" t="e" cm="1">
        <f t="array" aca="1" ref="J263" ca="1">INDIRECT("'["&amp;Index!$A$1&amp;"]Übersicht Messungen'!C177",TRUE)</f>
        <v>#REF!</v>
      </c>
      <c r="K263" t="str">
        <f>Index!$A$1</f>
        <v>Extem B-1541-6  CA.xlsx</v>
      </c>
      <c r="N263" t="s">
        <v>74</v>
      </c>
      <c r="O263" t="e" cm="1">
        <f t="array" aca="1" ref="O263" ca="1">IF(ISBLANK(INDIRECT("'["&amp;Index!$A$1&amp;"]Werte und Ergebnisse 5a'!C"&amp;ROW($R$51)-36,TRUE)),"",INDIRECT("'["&amp;Index!$A$1&amp;"]Werte und Ergebnisse 5a'!C"&amp;ROW($R$51)-36,TRUE))</f>
        <v>#REF!</v>
      </c>
      <c r="R263">
        <v>10</v>
      </c>
      <c r="X263" t="e" cm="1">
        <f t="array" aca="1" ref="X263" ca="1">INDIRECT("'["&amp;Index!$A$1&amp;"]Übersicht Messungen'!C6",TRUE)</f>
        <v>#REF!</v>
      </c>
      <c r="Z263" t="s">
        <v>86</v>
      </c>
      <c r="AG263" t="e" cm="1">
        <f t="array" aca="1" ref="AG263" ca="1">IF(ISBLANK(INDIRECT("'["&amp;Index!$A$1&amp;"]Werte und Ergebnisse 5a'!H"&amp;ROW($R$51)-36,TRUE)),"",INDIRECT("'["&amp;Index!$A$1&amp;"]Werte und Ergebnisse 5a'!H"&amp;ROW($R$51)-36,TRUE))</f>
        <v>#REF!</v>
      </c>
      <c r="AK263" t="e" cm="1">
        <f t="array" aca="1" ref="AK263" ca="1">IF(ISBLANK(INDIRECT("'["&amp;Index!$A$1&amp;"]Werte und Ergebnisse 5a'!K"&amp;ROW($R$51)-36,TRUE)),"",INDIRECT("'["&amp;Index!$A$1&amp;"]Werte und Ergebnisse 5a'!K"&amp;ROW($R$51)-36,TRUE))</f>
        <v>#REF!</v>
      </c>
      <c r="AN263" t="e" cm="1">
        <f t="array" aca="1" ref="AN263" ca="1">IF(ISBLANK(INDIRECT("'["&amp;Index!$A$1&amp;"]Werte und Ergebnisse 5a'!I"&amp;ROW($R$51)-36,TRUE)),"",INDIRECT("'["&amp;Index!$A$1&amp;"]Werte und Ergebnisse 5a'!I"&amp;ROW($R$51)-36,TRUE))</f>
        <v>#REF!</v>
      </c>
      <c r="AQ263" t="e" cm="1">
        <f t="array" aca="1" ref="AQ263" ca="1">IF(ISBLANK(INDIRECT("'["&amp;Index!$A$1&amp;"]Werte und Ergebnisse 5a'!J"&amp;ROW($R$51)-36,TRUE)),"",INDIRECT("'["&amp;Index!$A$1&amp;"]Werte und Ergebnisse 5a'!J"&amp;ROW($R$51)-36,TRUE))</f>
        <v>#REF!</v>
      </c>
      <c r="BM263" t="str">
        <f t="shared" ca="1" si="14"/>
        <v/>
      </c>
    </row>
    <row r="264" spans="1:65" x14ac:dyDescent="0.25">
      <c r="A264" t="e" cm="1">
        <f t="array" aca="1" ref="A264" ca="1">INDIRECT("'["&amp;Index!$A$1&amp;"]Übersicht Messungen'!E6",TRUE)</f>
        <v>#REF!</v>
      </c>
      <c r="B264" t="e">
        <f ca="1">IF(Index!$D$3="v2",10023,"")</f>
        <v>#N/A</v>
      </c>
      <c r="C264" t="e">
        <f ca="1">VLOOKUP(Facts!$B264,Aux_Table!$W$1:$X$60,2,FALSE)</f>
        <v>#N/A</v>
      </c>
      <c r="D264" t="e">
        <f>NA()</f>
        <v>#N/A</v>
      </c>
      <c r="E264" t="e" cm="1">
        <f t="array" aca="1" ref="E264" ca="1">INDIRECT("'["&amp;Index!$A$1&amp;"]Übersicht Messungen'!C6",TRUE)</f>
        <v>#REF!</v>
      </c>
      <c r="F264" t="e" cm="1">
        <f t="array" aca="1" ref="F264" ca="1">INDIRECT("'["&amp;Index!$A$1&amp;"]Übersicht Messungen'!B6",TRUE)</f>
        <v>#REF!</v>
      </c>
      <c r="G264" t="e" cm="1">
        <f t="array" aca="1" ref="G264" ca="1">INDIRECT("'["&amp;Index!$A$1&amp;"]Übersicht Messungen'!B6",TRUE)</f>
        <v>#REF!</v>
      </c>
      <c r="H264" t="e">
        <f t="shared" ca="1" si="13"/>
        <v>#REF!</v>
      </c>
      <c r="I264" s="15" t="e" cm="1">
        <f t="array" aca="1" ref="I264" ca="1">IFERROR(DATEVALUE(TEXT(INDIRECT("'["&amp;Index!$A$1&amp;"]Übersicht Messungen'!C181",TRUE),"yyyy-mm-dd")),INDIRECT("'["&amp;Index!$A$1&amp;"]Übersicht Messungen'!F6",TRUE)-730)</f>
        <v>#REF!</v>
      </c>
      <c r="J264" t="e" cm="1">
        <f t="array" aca="1" ref="J264" ca="1">INDIRECT("'["&amp;Index!$A$1&amp;"]Übersicht Messungen'!C177",TRUE)</f>
        <v>#REF!</v>
      </c>
      <c r="K264" t="str">
        <f>Index!$A$1</f>
        <v>Extem B-1541-6  CA.xlsx</v>
      </c>
      <c r="N264" t="s">
        <v>74</v>
      </c>
      <c r="O264" t="e" cm="1">
        <f t="array" aca="1" ref="O264" ca="1">IF(ISBLANK(INDIRECT("'["&amp;Index!$A$1&amp;"]Werte und Ergebnisse 5a'!C"&amp;ROW($R$52)-36,TRUE)),"",INDIRECT("'["&amp;Index!$A$1&amp;"]Werte und Ergebnisse 5a'!C"&amp;ROW($R$52)-36,TRUE))</f>
        <v>#REF!</v>
      </c>
      <c r="R264">
        <v>11</v>
      </c>
      <c r="X264" t="e" cm="1">
        <f t="array" aca="1" ref="X264" ca="1">INDIRECT("'["&amp;Index!$A$1&amp;"]Übersicht Messungen'!C6",TRUE)</f>
        <v>#REF!</v>
      </c>
      <c r="Z264" t="s">
        <v>86</v>
      </c>
      <c r="AG264" t="e" cm="1">
        <f t="array" aca="1" ref="AG264" ca="1">IF(ISBLANK(INDIRECT("'["&amp;Index!$A$1&amp;"]Werte und Ergebnisse 5a'!H"&amp;ROW($R$52)-36,TRUE)),"",INDIRECT("'["&amp;Index!$A$1&amp;"]Werte und Ergebnisse 5a'!H"&amp;ROW($R$52)-36,TRUE))</f>
        <v>#REF!</v>
      </c>
      <c r="AK264" t="e" cm="1">
        <f t="array" aca="1" ref="AK264" ca="1">IF(ISBLANK(INDIRECT("'["&amp;Index!$A$1&amp;"]Werte und Ergebnisse 5a'!K"&amp;ROW($R$52)-36,TRUE)),"",INDIRECT("'["&amp;Index!$A$1&amp;"]Werte und Ergebnisse 5a'!K"&amp;ROW($R$52)-36,TRUE))</f>
        <v>#REF!</v>
      </c>
      <c r="AN264" t="e" cm="1">
        <f t="array" aca="1" ref="AN264" ca="1">IF(ISBLANK(INDIRECT("'["&amp;Index!$A$1&amp;"]Werte und Ergebnisse 5a'!I"&amp;ROW($R$52)-36,TRUE)),"",INDIRECT("'["&amp;Index!$A$1&amp;"]Werte und Ergebnisse 5a'!I"&amp;ROW($R$52)-36,TRUE))</f>
        <v>#REF!</v>
      </c>
      <c r="AQ264" t="e" cm="1">
        <f t="array" aca="1" ref="AQ264" ca="1">IF(ISBLANK(INDIRECT("'["&amp;Index!$A$1&amp;"]Werte und Ergebnisse 5a'!J"&amp;ROW($R$52)-36,TRUE)),"",INDIRECT("'["&amp;Index!$A$1&amp;"]Werte und Ergebnisse 5a'!J"&amp;ROW($R$52)-36,TRUE))</f>
        <v>#REF!</v>
      </c>
      <c r="BM264" t="str">
        <f t="shared" ca="1" si="14"/>
        <v/>
      </c>
    </row>
    <row r="265" spans="1:65" x14ac:dyDescent="0.25">
      <c r="A265" t="e" cm="1">
        <f t="array" aca="1" ref="A265" ca="1">INDIRECT("'["&amp;Index!$A$1&amp;"]Übersicht Messungen'!E6",TRUE)</f>
        <v>#REF!</v>
      </c>
      <c r="B265" t="e">
        <f ca="1">IF(Index!$D$3="v2",10023,"")</f>
        <v>#N/A</v>
      </c>
      <c r="C265" t="e">
        <f ca="1">VLOOKUP(Facts!$B265,Aux_Table!$W$1:$X$60,2,FALSE)</f>
        <v>#N/A</v>
      </c>
      <c r="D265" t="e">
        <f>NA()</f>
        <v>#N/A</v>
      </c>
      <c r="E265" t="e" cm="1">
        <f t="array" aca="1" ref="E265" ca="1">INDIRECT("'["&amp;Index!$A$1&amp;"]Übersicht Messungen'!C6",TRUE)</f>
        <v>#REF!</v>
      </c>
      <c r="F265" t="e" cm="1">
        <f t="array" aca="1" ref="F265" ca="1">INDIRECT("'["&amp;Index!$A$1&amp;"]Übersicht Messungen'!B6",TRUE)</f>
        <v>#REF!</v>
      </c>
      <c r="G265" t="e" cm="1">
        <f t="array" aca="1" ref="G265" ca="1">INDIRECT("'["&amp;Index!$A$1&amp;"]Übersicht Messungen'!B6",TRUE)</f>
        <v>#REF!</v>
      </c>
      <c r="H265" t="e">
        <f t="shared" ca="1" si="13"/>
        <v>#REF!</v>
      </c>
      <c r="I265" s="15" t="e" cm="1">
        <f t="array" aca="1" ref="I265" ca="1">IFERROR(DATEVALUE(TEXT(INDIRECT("'["&amp;Index!$A$1&amp;"]Übersicht Messungen'!C181",TRUE),"yyyy-mm-dd")),INDIRECT("'["&amp;Index!$A$1&amp;"]Übersicht Messungen'!F6",TRUE)-730)</f>
        <v>#REF!</v>
      </c>
      <c r="J265" t="e" cm="1">
        <f t="array" aca="1" ref="J265" ca="1">INDIRECT("'["&amp;Index!$A$1&amp;"]Übersicht Messungen'!C177",TRUE)</f>
        <v>#REF!</v>
      </c>
      <c r="K265" t="str">
        <f>Index!$A$1</f>
        <v>Extem B-1541-6  CA.xlsx</v>
      </c>
      <c r="N265" t="s">
        <v>74</v>
      </c>
      <c r="O265" t="e" cm="1">
        <f t="array" aca="1" ref="O265" ca="1">IF(ISBLANK(INDIRECT("'["&amp;Index!$A$1&amp;"]Werte und Ergebnisse 5a'!C"&amp;ROW($R$53)-36,TRUE)),"",INDIRECT("'["&amp;Index!$A$1&amp;"]Werte und Ergebnisse 5a'!C"&amp;ROW($R$53)-36,TRUE))</f>
        <v>#REF!</v>
      </c>
      <c r="R265">
        <v>12</v>
      </c>
      <c r="X265" t="e" cm="1">
        <f t="array" aca="1" ref="X265" ca="1">INDIRECT("'["&amp;Index!$A$1&amp;"]Übersicht Messungen'!C6",TRUE)</f>
        <v>#REF!</v>
      </c>
      <c r="Z265" t="s">
        <v>86</v>
      </c>
      <c r="AG265" t="e" cm="1">
        <f t="array" aca="1" ref="AG265" ca="1">IF(ISBLANK(INDIRECT("'["&amp;Index!$A$1&amp;"]Werte und Ergebnisse 5a'!H"&amp;ROW($R$53)-36,TRUE)),"",INDIRECT("'["&amp;Index!$A$1&amp;"]Werte und Ergebnisse 5a'!H"&amp;ROW($R$53)-36,TRUE))</f>
        <v>#REF!</v>
      </c>
      <c r="AK265" t="e" cm="1">
        <f t="array" aca="1" ref="AK265" ca="1">IF(ISBLANK(INDIRECT("'["&amp;Index!$A$1&amp;"]Werte und Ergebnisse 5a'!K"&amp;ROW($R$53)-36,TRUE)),"",INDIRECT("'["&amp;Index!$A$1&amp;"]Werte und Ergebnisse 5a'!K"&amp;ROW($R$53)-36,TRUE))</f>
        <v>#REF!</v>
      </c>
      <c r="AN265" t="e" cm="1">
        <f t="array" aca="1" ref="AN265" ca="1">IF(ISBLANK(INDIRECT("'["&amp;Index!$A$1&amp;"]Werte und Ergebnisse 5a'!I"&amp;ROW($R$53)-36,TRUE)),"",INDIRECT("'["&amp;Index!$A$1&amp;"]Werte und Ergebnisse 5a'!I"&amp;ROW($R$53)-36,TRUE))</f>
        <v>#REF!</v>
      </c>
      <c r="AQ265" t="e" cm="1">
        <f t="array" aca="1" ref="AQ265" ca="1">IF(ISBLANK(INDIRECT("'["&amp;Index!$A$1&amp;"]Werte und Ergebnisse 5a'!J"&amp;ROW($R$53)-36,TRUE)),"",INDIRECT("'["&amp;Index!$A$1&amp;"]Werte und Ergebnisse 5a'!J"&amp;ROW($R$53)-36,TRUE))</f>
        <v>#REF!</v>
      </c>
      <c r="BM265" t="str">
        <f t="shared" ca="1" si="14"/>
        <v/>
      </c>
    </row>
    <row r="266" spans="1:65" x14ac:dyDescent="0.25">
      <c r="A266" t="e" cm="1">
        <f t="array" aca="1" ref="A266" ca="1">INDIRECT("'["&amp;Index!$A$1&amp;"]Übersicht Messungen'!E6",TRUE)</f>
        <v>#REF!</v>
      </c>
      <c r="B266" t="e">
        <f ca="1">IF(Index!$D$3="v2",10023,"")</f>
        <v>#N/A</v>
      </c>
      <c r="C266" t="e">
        <f ca="1">VLOOKUP(Facts!$B266,Aux_Table!$W$1:$X$60,2,FALSE)</f>
        <v>#N/A</v>
      </c>
      <c r="D266" t="e">
        <f>NA()</f>
        <v>#N/A</v>
      </c>
      <c r="E266" t="e" cm="1">
        <f t="array" aca="1" ref="E266" ca="1">INDIRECT("'["&amp;Index!$A$1&amp;"]Übersicht Messungen'!C6",TRUE)</f>
        <v>#REF!</v>
      </c>
      <c r="F266" t="e" cm="1">
        <f t="array" aca="1" ref="F266" ca="1">INDIRECT("'["&amp;Index!$A$1&amp;"]Übersicht Messungen'!B6",TRUE)</f>
        <v>#REF!</v>
      </c>
      <c r="G266" t="e" cm="1">
        <f t="array" aca="1" ref="G266" ca="1">INDIRECT("'["&amp;Index!$A$1&amp;"]Übersicht Messungen'!B6",TRUE)</f>
        <v>#REF!</v>
      </c>
      <c r="H266" t="e">
        <f t="shared" ca="1" si="13"/>
        <v>#REF!</v>
      </c>
      <c r="I266" s="15" t="e" cm="1">
        <f t="array" aca="1" ref="I266" ca="1">IFERROR(DATEVALUE(TEXT(INDIRECT("'["&amp;Index!$A$1&amp;"]Übersicht Messungen'!C181",TRUE),"yyyy-mm-dd")),INDIRECT("'["&amp;Index!$A$1&amp;"]Übersicht Messungen'!F6",TRUE)-730)</f>
        <v>#REF!</v>
      </c>
      <c r="J266" t="e" cm="1">
        <f t="array" aca="1" ref="J266" ca="1">INDIRECT("'["&amp;Index!$A$1&amp;"]Übersicht Messungen'!C177",TRUE)</f>
        <v>#REF!</v>
      </c>
      <c r="K266" t="str">
        <f>Index!$A$1</f>
        <v>Extem B-1541-6  CA.xlsx</v>
      </c>
      <c r="N266" t="s">
        <v>74</v>
      </c>
      <c r="O266" t="e" cm="1">
        <f t="array" aca="1" ref="O266" ca="1">IF(ISBLANK(INDIRECT("'["&amp;Index!$A$1&amp;"]Werte und Ergebnisse 5a'!C"&amp;ROW($R$54)-36,TRUE)),"",INDIRECT("'["&amp;Index!$A$1&amp;"]Werte und Ergebnisse 5a'!C"&amp;ROW($R$54)-36,TRUE))</f>
        <v>#REF!</v>
      </c>
      <c r="R266">
        <v>13</v>
      </c>
      <c r="X266" t="e" cm="1">
        <f t="array" aca="1" ref="X266" ca="1">INDIRECT("'["&amp;Index!$A$1&amp;"]Übersicht Messungen'!C6",TRUE)</f>
        <v>#REF!</v>
      </c>
      <c r="Z266" t="s">
        <v>86</v>
      </c>
      <c r="AG266" t="e" cm="1">
        <f t="array" aca="1" ref="AG266" ca="1">IF(ISBLANK(INDIRECT("'["&amp;Index!$A$1&amp;"]Werte und Ergebnisse 5a'!H"&amp;ROW($R$54)-36,TRUE)),"",INDIRECT("'["&amp;Index!$A$1&amp;"]Werte und Ergebnisse 5a'!H"&amp;ROW($R$54)-36,TRUE))</f>
        <v>#REF!</v>
      </c>
      <c r="AK266" t="e" cm="1">
        <f t="array" aca="1" ref="AK266" ca="1">IF(ISBLANK(INDIRECT("'["&amp;Index!$A$1&amp;"]Werte und Ergebnisse 5a'!K"&amp;ROW($R$54)-36,TRUE)),"",INDIRECT("'["&amp;Index!$A$1&amp;"]Werte und Ergebnisse 5a'!K"&amp;ROW($R$54)-36,TRUE))</f>
        <v>#REF!</v>
      </c>
      <c r="AN266" t="e" cm="1">
        <f t="array" aca="1" ref="AN266" ca="1">IF(ISBLANK(INDIRECT("'["&amp;Index!$A$1&amp;"]Werte und Ergebnisse 5a'!I"&amp;ROW($R$54)-36,TRUE)),"",INDIRECT("'["&amp;Index!$A$1&amp;"]Werte und Ergebnisse 5a'!I"&amp;ROW($R$54)-36,TRUE))</f>
        <v>#REF!</v>
      </c>
      <c r="AQ266" t="e" cm="1">
        <f t="array" aca="1" ref="AQ266" ca="1">IF(ISBLANK(INDIRECT("'["&amp;Index!$A$1&amp;"]Werte und Ergebnisse 5a'!J"&amp;ROW($R$54)-36,TRUE)),"",INDIRECT("'["&amp;Index!$A$1&amp;"]Werte und Ergebnisse 5a'!J"&amp;ROW($R$54)-36,TRUE))</f>
        <v>#REF!</v>
      </c>
      <c r="BM266" t="str">
        <f t="shared" ca="1" si="14"/>
        <v/>
      </c>
    </row>
    <row r="267" spans="1:65" x14ac:dyDescent="0.25">
      <c r="A267" t="e" cm="1">
        <f t="array" aca="1" ref="A267" ca="1">INDIRECT("'["&amp;Index!$A$1&amp;"]Übersicht Messungen'!E6",TRUE)</f>
        <v>#REF!</v>
      </c>
      <c r="B267" t="e">
        <f ca="1">IF(Index!$D$3="v2",10023,"")</f>
        <v>#N/A</v>
      </c>
      <c r="C267" t="e">
        <f ca="1">VLOOKUP(Facts!$B267,Aux_Table!$W$1:$X$60,2,FALSE)</f>
        <v>#N/A</v>
      </c>
      <c r="D267" t="e">
        <f>NA()</f>
        <v>#N/A</v>
      </c>
      <c r="E267" t="e" cm="1">
        <f t="array" aca="1" ref="E267" ca="1">INDIRECT("'["&amp;Index!$A$1&amp;"]Übersicht Messungen'!C6",TRUE)</f>
        <v>#REF!</v>
      </c>
      <c r="F267" t="e" cm="1">
        <f t="array" aca="1" ref="F267" ca="1">INDIRECT("'["&amp;Index!$A$1&amp;"]Übersicht Messungen'!B6",TRUE)</f>
        <v>#REF!</v>
      </c>
      <c r="G267" t="e" cm="1">
        <f t="array" aca="1" ref="G267" ca="1">INDIRECT("'["&amp;Index!$A$1&amp;"]Übersicht Messungen'!B6",TRUE)</f>
        <v>#REF!</v>
      </c>
      <c r="H267" t="e">
        <f t="shared" ca="1" si="13"/>
        <v>#REF!</v>
      </c>
      <c r="I267" s="15" t="e" cm="1">
        <f t="array" aca="1" ref="I267" ca="1">IFERROR(DATEVALUE(TEXT(INDIRECT("'["&amp;Index!$A$1&amp;"]Übersicht Messungen'!C181",TRUE),"yyyy-mm-dd")),INDIRECT("'["&amp;Index!$A$1&amp;"]Übersicht Messungen'!F6",TRUE)-730)</f>
        <v>#REF!</v>
      </c>
      <c r="J267" t="e" cm="1">
        <f t="array" aca="1" ref="J267" ca="1">INDIRECT("'["&amp;Index!$A$1&amp;"]Übersicht Messungen'!C177",TRUE)</f>
        <v>#REF!</v>
      </c>
      <c r="K267" t="str">
        <f>Index!$A$1</f>
        <v>Extem B-1541-6  CA.xlsx</v>
      </c>
      <c r="N267" t="s">
        <v>74</v>
      </c>
      <c r="O267" t="e" cm="1">
        <f t="array" aca="1" ref="O267" ca="1">IF(ISBLANK(INDIRECT("'["&amp;Index!$A$1&amp;"]Werte und Ergebnisse 5a'!C"&amp;ROW($R$55)-36,TRUE)),"",INDIRECT("'["&amp;Index!$A$1&amp;"]Werte und Ergebnisse 5a'!C"&amp;ROW($R$55)-36,TRUE))</f>
        <v>#REF!</v>
      </c>
      <c r="R267">
        <v>14</v>
      </c>
      <c r="X267" t="e" cm="1">
        <f t="array" aca="1" ref="X267" ca="1">INDIRECT("'["&amp;Index!$A$1&amp;"]Übersicht Messungen'!C6",TRUE)</f>
        <v>#REF!</v>
      </c>
      <c r="Z267" t="s">
        <v>86</v>
      </c>
      <c r="AG267" t="e" cm="1">
        <f t="array" aca="1" ref="AG267" ca="1">IF(ISBLANK(INDIRECT("'["&amp;Index!$A$1&amp;"]Werte und Ergebnisse 5a'!H"&amp;ROW($R$55)-36,TRUE)),"",INDIRECT("'["&amp;Index!$A$1&amp;"]Werte und Ergebnisse 5a'!H"&amp;ROW($R$55)-36,TRUE))</f>
        <v>#REF!</v>
      </c>
      <c r="AK267" t="e" cm="1">
        <f t="array" aca="1" ref="AK267" ca="1">IF(ISBLANK(INDIRECT("'["&amp;Index!$A$1&amp;"]Werte und Ergebnisse 5a'!K"&amp;ROW($R$55)-36,TRUE)),"",INDIRECT("'["&amp;Index!$A$1&amp;"]Werte und Ergebnisse 5a'!K"&amp;ROW($R$55)-36,TRUE))</f>
        <v>#REF!</v>
      </c>
      <c r="AN267" t="e" cm="1">
        <f t="array" aca="1" ref="AN267" ca="1">IF(ISBLANK(INDIRECT("'["&amp;Index!$A$1&amp;"]Werte und Ergebnisse 5a'!I"&amp;ROW($R$55)-36,TRUE)),"",INDIRECT("'["&amp;Index!$A$1&amp;"]Werte und Ergebnisse 5a'!I"&amp;ROW($R$55)-36,TRUE))</f>
        <v>#REF!</v>
      </c>
      <c r="AQ267" t="e" cm="1">
        <f t="array" aca="1" ref="AQ267" ca="1">IF(ISBLANK(INDIRECT("'["&amp;Index!$A$1&amp;"]Werte und Ergebnisse 5a'!J"&amp;ROW($R$55)-36,TRUE)),"",INDIRECT("'["&amp;Index!$A$1&amp;"]Werte und Ergebnisse 5a'!J"&amp;ROW($R$55)-36,TRUE))</f>
        <v>#REF!</v>
      </c>
      <c r="BM267" t="str">
        <f t="shared" ca="1" si="14"/>
        <v/>
      </c>
    </row>
    <row r="268" spans="1:65" x14ac:dyDescent="0.25">
      <c r="A268" t="e" cm="1">
        <f t="array" aca="1" ref="A268" ca="1">INDIRECT("'["&amp;Index!$A$1&amp;"]Übersicht Messungen'!E6",TRUE)</f>
        <v>#REF!</v>
      </c>
      <c r="B268" t="e">
        <f ca="1">IF(Index!$D$3="v2",10023,"")</f>
        <v>#N/A</v>
      </c>
      <c r="C268" t="e">
        <f ca="1">VLOOKUP(Facts!$B268,Aux_Table!$W$1:$X$60,2,FALSE)</f>
        <v>#N/A</v>
      </c>
      <c r="D268" t="e">
        <f>NA()</f>
        <v>#N/A</v>
      </c>
      <c r="E268" t="e" cm="1">
        <f t="array" aca="1" ref="E268" ca="1">INDIRECT("'["&amp;Index!$A$1&amp;"]Übersicht Messungen'!C6",TRUE)</f>
        <v>#REF!</v>
      </c>
      <c r="F268" t="e" cm="1">
        <f t="array" aca="1" ref="F268" ca="1">INDIRECT("'["&amp;Index!$A$1&amp;"]Übersicht Messungen'!B6",TRUE)</f>
        <v>#REF!</v>
      </c>
      <c r="G268" t="e" cm="1">
        <f t="array" aca="1" ref="G268" ca="1">INDIRECT("'["&amp;Index!$A$1&amp;"]Übersicht Messungen'!B6",TRUE)</f>
        <v>#REF!</v>
      </c>
      <c r="H268" t="e">
        <f t="shared" ca="1" si="13"/>
        <v>#REF!</v>
      </c>
      <c r="I268" s="15" t="e" cm="1">
        <f t="array" aca="1" ref="I268" ca="1">IFERROR(DATEVALUE(TEXT(INDIRECT("'["&amp;Index!$A$1&amp;"]Übersicht Messungen'!C181",TRUE),"yyyy-mm-dd")),INDIRECT("'["&amp;Index!$A$1&amp;"]Übersicht Messungen'!F6",TRUE)-730)</f>
        <v>#REF!</v>
      </c>
      <c r="J268" t="e" cm="1">
        <f t="array" aca="1" ref="J268" ca="1">INDIRECT("'["&amp;Index!$A$1&amp;"]Übersicht Messungen'!C177",TRUE)</f>
        <v>#REF!</v>
      </c>
      <c r="K268" t="str">
        <f>Index!$A$1</f>
        <v>Extem B-1541-6  CA.xlsx</v>
      </c>
      <c r="N268" t="s">
        <v>74</v>
      </c>
      <c r="O268" t="e" cm="1">
        <f t="array" aca="1" ref="O268" ca="1">IF(ISBLANK(INDIRECT("'["&amp;Index!$A$1&amp;"]Werte und Ergebnisse 5a'!C"&amp;ROW($R$56)-36,TRUE)),"",INDIRECT("'["&amp;Index!$A$1&amp;"]Werte und Ergebnisse 5a'!C"&amp;ROW($R$56)-36,TRUE))</f>
        <v>#REF!</v>
      </c>
      <c r="R268">
        <v>15</v>
      </c>
      <c r="X268" t="e" cm="1">
        <f t="array" aca="1" ref="X268" ca="1">INDIRECT("'["&amp;Index!$A$1&amp;"]Übersicht Messungen'!C6",TRUE)</f>
        <v>#REF!</v>
      </c>
      <c r="Z268" t="s">
        <v>86</v>
      </c>
      <c r="AG268" t="e" cm="1">
        <f t="array" aca="1" ref="AG268" ca="1">IF(ISBLANK(INDIRECT("'["&amp;Index!$A$1&amp;"]Werte und Ergebnisse 5a'!H"&amp;ROW($R$56)-36,TRUE)),"",INDIRECT("'["&amp;Index!$A$1&amp;"]Werte und Ergebnisse 5a'!H"&amp;ROW($R$56)-36,TRUE))</f>
        <v>#REF!</v>
      </c>
      <c r="AK268" t="e" cm="1">
        <f t="array" aca="1" ref="AK268" ca="1">IF(ISBLANK(INDIRECT("'["&amp;Index!$A$1&amp;"]Werte und Ergebnisse 5a'!K"&amp;ROW($R$56)-36,TRUE)),"",INDIRECT("'["&amp;Index!$A$1&amp;"]Werte und Ergebnisse 5a'!K"&amp;ROW($R$56)-36,TRUE))</f>
        <v>#REF!</v>
      </c>
      <c r="AN268" t="e" cm="1">
        <f t="array" aca="1" ref="AN268" ca="1">IF(ISBLANK(INDIRECT("'["&amp;Index!$A$1&amp;"]Werte und Ergebnisse 5a'!I"&amp;ROW($R$56)-36,TRUE)),"",INDIRECT("'["&amp;Index!$A$1&amp;"]Werte und Ergebnisse 5a'!I"&amp;ROW($R$56)-36,TRUE))</f>
        <v>#REF!</v>
      </c>
      <c r="AQ268" t="e" cm="1">
        <f t="array" aca="1" ref="AQ268" ca="1">IF(ISBLANK(INDIRECT("'["&amp;Index!$A$1&amp;"]Werte und Ergebnisse 5a'!J"&amp;ROW($R$56)-36,TRUE)),"",INDIRECT("'["&amp;Index!$A$1&amp;"]Werte und Ergebnisse 5a'!J"&amp;ROW($R$56)-36,TRUE))</f>
        <v>#REF!</v>
      </c>
      <c r="BM268" t="str">
        <f t="shared" ca="1" si="14"/>
        <v/>
      </c>
    </row>
    <row r="269" spans="1:65" x14ac:dyDescent="0.25">
      <c r="A269" t="e" cm="1">
        <f t="array" aca="1" ref="A269" ca="1">INDIRECT("'["&amp;Index!$A$1&amp;"]Übersicht Messungen'!E6",TRUE)</f>
        <v>#REF!</v>
      </c>
      <c r="B269" t="e">
        <f ca="1">IF(Index!$D$3="v2",10023,"")</f>
        <v>#N/A</v>
      </c>
      <c r="C269" t="e">
        <f ca="1">VLOOKUP(Facts!$B269,Aux_Table!$W$1:$X$60,2,FALSE)</f>
        <v>#N/A</v>
      </c>
      <c r="D269" t="e">
        <f>NA()</f>
        <v>#N/A</v>
      </c>
      <c r="E269" t="e" cm="1">
        <f t="array" aca="1" ref="E269" ca="1">INDIRECT("'["&amp;Index!$A$1&amp;"]Übersicht Messungen'!C6",TRUE)</f>
        <v>#REF!</v>
      </c>
      <c r="F269" t="e" cm="1">
        <f t="array" aca="1" ref="F269" ca="1">INDIRECT("'["&amp;Index!$A$1&amp;"]Übersicht Messungen'!B6",TRUE)</f>
        <v>#REF!</v>
      </c>
      <c r="G269" t="e" cm="1">
        <f t="array" aca="1" ref="G269" ca="1">INDIRECT("'["&amp;Index!$A$1&amp;"]Übersicht Messungen'!B6",TRUE)</f>
        <v>#REF!</v>
      </c>
      <c r="H269" t="e">
        <f t="shared" ca="1" si="13"/>
        <v>#REF!</v>
      </c>
      <c r="I269" s="15" t="e" cm="1">
        <f t="array" aca="1" ref="I269" ca="1">IFERROR(DATEVALUE(TEXT(INDIRECT("'["&amp;Index!$A$1&amp;"]Übersicht Messungen'!C181",TRUE),"yyyy-mm-dd")),INDIRECT("'["&amp;Index!$A$1&amp;"]Übersicht Messungen'!F6",TRUE)-730)</f>
        <v>#REF!</v>
      </c>
      <c r="J269" t="e" cm="1">
        <f t="array" aca="1" ref="J269" ca="1">INDIRECT("'["&amp;Index!$A$1&amp;"]Übersicht Messungen'!C177",TRUE)</f>
        <v>#REF!</v>
      </c>
      <c r="K269" t="str">
        <f>Index!$A$1</f>
        <v>Extem B-1541-6  CA.xlsx</v>
      </c>
      <c r="N269" t="s">
        <v>74</v>
      </c>
      <c r="O269" t="e" cm="1">
        <f t="array" aca="1" ref="O269" ca="1">IF(ISBLANK(INDIRECT("'["&amp;Index!$A$1&amp;"]Werte und Ergebnisse 5a'!C"&amp;ROW($R$57)-36,TRUE)),"",INDIRECT("'["&amp;Index!$A$1&amp;"]Werte und Ergebnisse 5a'!C"&amp;ROW($R$57)-36,TRUE))</f>
        <v>#REF!</v>
      </c>
      <c r="R269">
        <v>16</v>
      </c>
      <c r="X269" t="e" cm="1">
        <f t="array" aca="1" ref="X269" ca="1">INDIRECT("'["&amp;Index!$A$1&amp;"]Übersicht Messungen'!C6",TRUE)</f>
        <v>#REF!</v>
      </c>
      <c r="Z269" t="s">
        <v>86</v>
      </c>
      <c r="AG269" t="e" cm="1">
        <f t="array" aca="1" ref="AG269" ca="1">IF(ISBLANK(INDIRECT("'["&amp;Index!$A$1&amp;"]Werte und Ergebnisse 5a'!H"&amp;ROW($R$57)-36,TRUE)),"",INDIRECT("'["&amp;Index!$A$1&amp;"]Werte und Ergebnisse 5a'!H"&amp;ROW($R$57)-36,TRUE))</f>
        <v>#REF!</v>
      </c>
      <c r="AK269" t="e" cm="1">
        <f t="array" aca="1" ref="AK269" ca="1">IF(ISBLANK(INDIRECT("'["&amp;Index!$A$1&amp;"]Werte und Ergebnisse 5a'!K"&amp;ROW($R$57)-36,TRUE)),"",INDIRECT("'["&amp;Index!$A$1&amp;"]Werte und Ergebnisse 5a'!K"&amp;ROW($R$57)-36,TRUE))</f>
        <v>#REF!</v>
      </c>
      <c r="AN269" t="e" cm="1">
        <f t="array" aca="1" ref="AN269" ca="1">IF(ISBLANK(INDIRECT("'["&amp;Index!$A$1&amp;"]Werte und Ergebnisse 5a'!I"&amp;ROW($R$57)-36,TRUE)),"",INDIRECT("'["&amp;Index!$A$1&amp;"]Werte und Ergebnisse 5a'!I"&amp;ROW($R$57)-36,TRUE))</f>
        <v>#REF!</v>
      </c>
      <c r="AQ269" t="e" cm="1">
        <f t="array" aca="1" ref="AQ269" ca="1">IF(ISBLANK(INDIRECT("'["&amp;Index!$A$1&amp;"]Werte und Ergebnisse 5a'!J"&amp;ROW($R$57)-36,TRUE)),"",INDIRECT("'["&amp;Index!$A$1&amp;"]Werte und Ergebnisse 5a'!J"&amp;ROW($R$57)-36,TRUE))</f>
        <v>#REF!</v>
      </c>
      <c r="BM269" t="str">
        <f t="shared" ca="1" si="14"/>
        <v/>
      </c>
    </row>
    <row r="270" spans="1:65" x14ac:dyDescent="0.25">
      <c r="A270" t="e" cm="1">
        <f t="array" aca="1" ref="A270" ca="1">INDIRECT("'["&amp;Index!$A$1&amp;"]Übersicht Messungen'!E6",TRUE)</f>
        <v>#REF!</v>
      </c>
      <c r="B270" t="e">
        <f ca="1">IF(Index!$D$3="v2",10023,"")</f>
        <v>#N/A</v>
      </c>
      <c r="C270" t="e">
        <f ca="1">VLOOKUP(Facts!$B270,Aux_Table!$W$1:$X$60,2,FALSE)</f>
        <v>#N/A</v>
      </c>
      <c r="D270" t="e">
        <f>NA()</f>
        <v>#N/A</v>
      </c>
      <c r="E270" t="e" cm="1">
        <f t="array" aca="1" ref="E270" ca="1">INDIRECT("'["&amp;Index!$A$1&amp;"]Übersicht Messungen'!C6",TRUE)</f>
        <v>#REF!</v>
      </c>
      <c r="F270" t="e" cm="1">
        <f t="array" aca="1" ref="F270" ca="1">INDIRECT("'["&amp;Index!$A$1&amp;"]Übersicht Messungen'!B6",TRUE)</f>
        <v>#REF!</v>
      </c>
      <c r="G270" t="e" cm="1">
        <f t="array" aca="1" ref="G270" ca="1">INDIRECT("'["&amp;Index!$A$1&amp;"]Übersicht Messungen'!B6",TRUE)</f>
        <v>#REF!</v>
      </c>
      <c r="H270" t="e">
        <f t="shared" ca="1" si="13"/>
        <v>#REF!</v>
      </c>
      <c r="I270" s="15" t="e" cm="1">
        <f t="array" aca="1" ref="I270" ca="1">IFERROR(DATEVALUE(TEXT(INDIRECT("'["&amp;Index!$A$1&amp;"]Übersicht Messungen'!C181",TRUE),"yyyy-mm-dd")),INDIRECT("'["&amp;Index!$A$1&amp;"]Übersicht Messungen'!F6",TRUE)-730)</f>
        <v>#REF!</v>
      </c>
      <c r="J270" t="e" cm="1">
        <f t="array" aca="1" ref="J270" ca="1">INDIRECT("'["&amp;Index!$A$1&amp;"]Übersicht Messungen'!C177",TRUE)</f>
        <v>#REF!</v>
      </c>
      <c r="K270" t="str">
        <f>Index!$A$1</f>
        <v>Extem B-1541-6  CA.xlsx</v>
      </c>
      <c r="N270" t="s">
        <v>74</v>
      </c>
      <c r="O270" t="e" cm="1">
        <f t="array" aca="1" ref="O270" ca="1">IF(ISBLANK(INDIRECT("'["&amp;Index!$A$1&amp;"]Werte und Ergebnisse 5a'!C"&amp;ROW($R$58)-36,TRUE)),"",INDIRECT("'["&amp;Index!$A$1&amp;"]Werte und Ergebnisse 5a'!C"&amp;ROW($R$58)-36,TRUE))</f>
        <v>#REF!</v>
      </c>
      <c r="R270">
        <v>17</v>
      </c>
      <c r="X270" t="e" cm="1">
        <f t="array" aca="1" ref="X270" ca="1">INDIRECT("'["&amp;Index!$A$1&amp;"]Übersicht Messungen'!C6",TRUE)</f>
        <v>#REF!</v>
      </c>
      <c r="Z270" t="s">
        <v>86</v>
      </c>
      <c r="AG270" t="e" cm="1">
        <f t="array" aca="1" ref="AG270" ca="1">IF(ISBLANK(INDIRECT("'["&amp;Index!$A$1&amp;"]Werte und Ergebnisse 5a'!H"&amp;ROW($R$58)-36,TRUE)),"",INDIRECT("'["&amp;Index!$A$1&amp;"]Werte und Ergebnisse 5a'!H"&amp;ROW($R$58)-36,TRUE))</f>
        <v>#REF!</v>
      </c>
      <c r="AK270" t="e" cm="1">
        <f t="array" aca="1" ref="AK270" ca="1">IF(ISBLANK(INDIRECT("'["&amp;Index!$A$1&amp;"]Werte und Ergebnisse 5a'!K"&amp;ROW($R$58)-36,TRUE)),"",INDIRECT("'["&amp;Index!$A$1&amp;"]Werte und Ergebnisse 5a'!K"&amp;ROW($R$58)-36,TRUE))</f>
        <v>#REF!</v>
      </c>
      <c r="AN270" t="e" cm="1">
        <f t="array" aca="1" ref="AN270" ca="1">IF(ISBLANK(INDIRECT("'["&amp;Index!$A$1&amp;"]Werte und Ergebnisse 5a'!I"&amp;ROW($R$58)-36,TRUE)),"",INDIRECT("'["&amp;Index!$A$1&amp;"]Werte und Ergebnisse 5a'!I"&amp;ROW($R$58)-36,TRUE))</f>
        <v>#REF!</v>
      </c>
      <c r="AQ270" t="e" cm="1">
        <f t="array" aca="1" ref="AQ270" ca="1">IF(ISBLANK(INDIRECT("'["&amp;Index!$A$1&amp;"]Werte und Ergebnisse 5a'!J"&amp;ROW($R$58)-36,TRUE)),"",INDIRECT("'["&amp;Index!$A$1&amp;"]Werte und Ergebnisse 5a'!J"&amp;ROW($R$58)-36,TRUE))</f>
        <v>#REF!</v>
      </c>
      <c r="BM270" t="str">
        <f t="shared" ca="1" si="14"/>
        <v/>
      </c>
    </row>
    <row r="271" spans="1:65" x14ac:dyDescent="0.25">
      <c r="A271" t="e" cm="1">
        <f t="array" aca="1" ref="A271" ca="1">INDIRECT("'["&amp;Index!$A$1&amp;"]Übersicht Messungen'!E6",TRUE)</f>
        <v>#REF!</v>
      </c>
      <c r="B271" t="e">
        <f ca="1">IF(Index!$D$3="v2",10023,"")</f>
        <v>#N/A</v>
      </c>
      <c r="C271" t="e">
        <f ca="1">VLOOKUP(Facts!$B271,Aux_Table!$W$1:$X$60,2,FALSE)</f>
        <v>#N/A</v>
      </c>
      <c r="D271" t="e">
        <f>NA()</f>
        <v>#N/A</v>
      </c>
      <c r="E271" t="e" cm="1">
        <f t="array" aca="1" ref="E271" ca="1">INDIRECT("'["&amp;Index!$A$1&amp;"]Übersicht Messungen'!C6",TRUE)</f>
        <v>#REF!</v>
      </c>
      <c r="F271" t="e" cm="1">
        <f t="array" aca="1" ref="F271" ca="1">INDIRECT("'["&amp;Index!$A$1&amp;"]Übersicht Messungen'!B6",TRUE)</f>
        <v>#REF!</v>
      </c>
      <c r="G271" t="e" cm="1">
        <f t="array" aca="1" ref="G271" ca="1">INDIRECT("'["&amp;Index!$A$1&amp;"]Übersicht Messungen'!B6",TRUE)</f>
        <v>#REF!</v>
      </c>
      <c r="H271" t="e">
        <f t="shared" ca="1" si="13"/>
        <v>#REF!</v>
      </c>
      <c r="I271" s="15" t="e" cm="1">
        <f t="array" aca="1" ref="I271" ca="1">IFERROR(DATEVALUE(TEXT(INDIRECT("'["&amp;Index!$A$1&amp;"]Übersicht Messungen'!C181",TRUE),"yyyy-mm-dd")),INDIRECT("'["&amp;Index!$A$1&amp;"]Übersicht Messungen'!F6",TRUE)-730)</f>
        <v>#REF!</v>
      </c>
      <c r="J271" t="e" cm="1">
        <f t="array" aca="1" ref="J271" ca="1">INDIRECT("'["&amp;Index!$A$1&amp;"]Übersicht Messungen'!C177",TRUE)</f>
        <v>#REF!</v>
      </c>
      <c r="K271" t="str">
        <f>Index!$A$1</f>
        <v>Extem B-1541-6  CA.xlsx</v>
      </c>
      <c r="N271" t="s">
        <v>74</v>
      </c>
      <c r="O271" t="e" cm="1">
        <f t="array" aca="1" ref="O271" ca="1">IF(ISBLANK(INDIRECT("'["&amp;Index!$A$1&amp;"]Werte und Ergebnisse 5a'!C"&amp;ROW($R$59)-36,TRUE)),"",INDIRECT("'["&amp;Index!$A$1&amp;"]Werte und Ergebnisse 5a'!C"&amp;ROW($R$59)-36,TRUE))</f>
        <v>#REF!</v>
      </c>
      <c r="R271">
        <v>18</v>
      </c>
      <c r="X271" t="e" cm="1">
        <f t="array" aca="1" ref="X271" ca="1">INDIRECT("'["&amp;Index!$A$1&amp;"]Übersicht Messungen'!C6",TRUE)</f>
        <v>#REF!</v>
      </c>
      <c r="Z271" t="s">
        <v>86</v>
      </c>
      <c r="AG271" t="e" cm="1">
        <f t="array" aca="1" ref="AG271" ca="1">IF(ISBLANK(INDIRECT("'["&amp;Index!$A$1&amp;"]Werte und Ergebnisse 5a'!H"&amp;ROW($R$59)-36,TRUE)),"",INDIRECT("'["&amp;Index!$A$1&amp;"]Werte und Ergebnisse 5a'!H"&amp;ROW($R$59)-36,TRUE))</f>
        <v>#REF!</v>
      </c>
      <c r="AK271" t="e" cm="1">
        <f t="array" aca="1" ref="AK271" ca="1">IF(ISBLANK(INDIRECT("'["&amp;Index!$A$1&amp;"]Werte und Ergebnisse 5a'!K"&amp;ROW($R$59)-36,TRUE)),"",INDIRECT("'["&amp;Index!$A$1&amp;"]Werte und Ergebnisse 5a'!K"&amp;ROW($R$59)-36,TRUE))</f>
        <v>#REF!</v>
      </c>
      <c r="AN271" t="e" cm="1">
        <f t="array" aca="1" ref="AN271" ca="1">IF(ISBLANK(INDIRECT("'["&amp;Index!$A$1&amp;"]Werte und Ergebnisse 5a'!I"&amp;ROW($R$59)-36,TRUE)),"",INDIRECT("'["&amp;Index!$A$1&amp;"]Werte und Ergebnisse 5a'!I"&amp;ROW($R$59)-36,TRUE))</f>
        <v>#REF!</v>
      </c>
      <c r="AQ271" t="e" cm="1">
        <f t="array" aca="1" ref="AQ271" ca="1">IF(ISBLANK(INDIRECT("'["&amp;Index!$A$1&amp;"]Werte und Ergebnisse 5a'!J"&amp;ROW($R$59)-36,TRUE)),"",INDIRECT("'["&amp;Index!$A$1&amp;"]Werte und Ergebnisse 5a'!J"&amp;ROW($R$59)-36,TRUE))</f>
        <v>#REF!</v>
      </c>
      <c r="BM271" t="str">
        <f t="shared" ca="1" si="14"/>
        <v/>
      </c>
    </row>
    <row r="272" spans="1:65" x14ac:dyDescent="0.25">
      <c r="A272" t="e" cm="1">
        <f t="array" aca="1" ref="A272" ca="1">INDIRECT("'["&amp;Index!$A$1&amp;"]Übersicht Messungen'!E6",TRUE)</f>
        <v>#REF!</v>
      </c>
      <c r="B272" t="e">
        <f ca="1">IF(Index!$D$3="v2",10023,"")</f>
        <v>#N/A</v>
      </c>
      <c r="C272" t="e">
        <f ca="1">VLOOKUP(Facts!$B272,Aux_Table!$W$1:$X$60,2,FALSE)</f>
        <v>#N/A</v>
      </c>
      <c r="D272" t="e">
        <f>NA()</f>
        <v>#N/A</v>
      </c>
      <c r="E272" t="e" cm="1">
        <f t="array" aca="1" ref="E272" ca="1">INDIRECT("'["&amp;Index!$A$1&amp;"]Übersicht Messungen'!C6",TRUE)</f>
        <v>#REF!</v>
      </c>
      <c r="F272" t="e" cm="1">
        <f t="array" aca="1" ref="F272" ca="1">INDIRECT("'["&amp;Index!$A$1&amp;"]Übersicht Messungen'!B6",TRUE)</f>
        <v>#REF!</v>
      </c>
      <c r="G272" t="e" cm="1">
        <f t="array" aca="1" ref="G272" ca="1">INDIRECT("'["&amp;Index!$A$1&amp;"]Übersicht Messungen'!B6",TRUE)</f>
        <v>#REF!</v>
      </c>
      <c r="H272" t="e">
        <f t="shared" ca="1" si="13"/>
        <v>#REF!</v>
      </c>
      <c r="I272" s="15" t="e" cm="1">
        <f t="array" aca="1" ref="I272" ca="1">IFERROR(DATEVALUE(TEXT(INDIRECT("'["&amp;Index!$A$1&amp;"]Übersicht Messungen'!C181",TRUE),"yyyy-mm-dd")),INDIRECT("'["&amp;Index!$A$1&amp;"]Übersicht Messungen'!F6",TRUE)-730)</f>
        <v>#REF!</v>
      </c>
      <c r="J272" t="e" cm="1">
        <f t="array" aca="1" ref="J272" ca="1">INDIRECT("'["&amp;Index!$A$1&amp;"]Übersicht Messungen'!C177",TRUE)</f>
        <v>#REF!</v>
      </c>
      <c r="K272" t="str">
        <f>Index!$A$1</f>
        <v>Extem B-1541-6  CA.xlsx</v>
      </c>
      <c r="N272" t="s">
        <v>74</v>
      </c>
      <c r="O272" t="e" cm="1">
        <f t="array" aca="1" ref="O272" ca="1">IF(ISBLANK(INDIRECT("'["&amp;Index!$A$1&amp;"]Werte und Ergebnisse 5a'!C"&amp;ROW($R$60)-36,TRUE)),"",INDIRECT("'["&amp;Index!$A$1&amp;"]Werte und Ergebnisse 5a'!C"&amp;ROW($R$60)-36,TRUE))</f>
        <v>#REF!</v>
      </c>
      <c r="R272">
        <v>19</v>
      </c>
      <c r="X272" t="e" cm="1">
        <f t="array" aca="1" ref="X272" ca="1">INDIRECT("'["&amp;Index!$A$1&amp;"]Übersicht Messungen'!C6",TRUE)</f>
        <v>#REF!</v>
      </c>
      <c r="Z272" t="s">
        <v>86</v>
      </c>
      <c r="AG272" t="e" cm="1">
        <f t="array" aca="1" ref="AG272" ca="1">IF(ISBLANK(INDIRECT("'["&amp;Index!$A$1&amp;"]Werte und Ergebnisse 5a'!H"&amp;ROW($R$60)-36,TRUE)),"",INDIRECT("'["&amp;Index!$A$1&amp;"]Werte und Ergebnisse 5a'!H"&amp;ROW($R$60)-36,TRUE))</f>
        <v>#REF!</v>
      </c>
      <c r="AK272" t="e" cm="1">
        <f t="array" aca="1" ref="AK272" ca="1">IF(ISBLANK(INDIRECT("'["&amp;Index!$A$1&amp;"]Werte und Ergebnisse 5a'!K"&amp;ROW($R$60)-36,TRUE)),"",INDIRECT("'["&amp;Index!$A$1&amp;"]Werte und Ergebnisse 5a'!K"&amp;ROW($R$60)-36,TRUE))</f>
        <v>#REF!</v>
      </c>
      <c r="AN272" t="e" cm="1">
        <f t="array" aca="1" ref="AN272" ca="1">IF(ISBLANK(INDIRECT("'["&amp;Index!$A$1&amp;"]Werte und Ergebnisse 5a'!I"&amp;ROW($R$60)-36,TRUE)),"",INDIRECT("'["&amp;Index!$A$1&amp;"]Werte und Ergebnisse 5a'!I"&amp;ROW($R$60)-36,TRUE))</f>
        <v>#REF!</v>
      </c>
      <c r="AQ272" t="e" cm="1">
        <f t="array" aca="1" ref="AQ272" ca="1">IF(ISBLANK(INDIRECT("'["&amp;Index!$A$1&amp;"]Werte und Ergebnisse 5a'!J"&amp;ROW($R$60)-36,TRUE)),"",INDIRECT("'["&amp;Index!$A$1&amp;"]Werte und Ergebnisse 5a'!J"&amp;ROW($R$60)-36,TRUE))</f>
        <v>#REF!</v>
      </c>
      <c r="BM272" t="str">
        <f t="shared" ca="1" si="14"/>
        <v/>
      </c>
    </row>
    <row r="273" spans="1:65" x14ac:dyDescent="0.25">
      <c r="A273" t="e" cm="1">
        <f t="array" aca="1" ref="A273" ca="1">INDIRECT("'["&amp;Index!$A$1&amp;"]Übersicht Messungen'!E6",TRUE)</f>
        <v>#REF!</v>
      </c>
      <c r="B273" t="e">
        <f ca="1">IF(Index!$D$3="v2",10023,"")</f>
        <v>#N/A</v>
      </c>
      <c r="C273" t="e">
        <f ca="1">VLOOKUP(Facts!$B273,Aux_Table!$W$1:$X$60,2,FALSE)</f>
        <v>#N/A</v>
      </c>
      <c r="D273" t="e">
        <f>NA()</f>
        <v>#N/A</v>
      </c>
      <c r="E273" t="e" cm="1">
        <f t="array" aca="1" ref="E273" ca="1">INDIRECT("'["&amp;Index!$A$1&amp;"]Übersicht Messungen'!C6",TRUE)</f>
        <v>#REF!</v>
      </c>
      <c r="F273" t="e" cm="1">
        <f t="array" aca="1" ref="F273" ca="1">INDIRECT("'["&amp;Index!$A$1&amp;"]Übersicht Messungen'!B6",TRUE)</f>
        <v>#REF!</v>
      </c>
      <c r="G273" t="e" cm="1">
        <f t="array" aca="1" ref="G273" ca="1">INDIRECT("'["&amp;Index!$A$1&amp;"]Übersicht Messungen'!B6",TRUE)</f>
        <v>#REF!</v>
      </c>
      <c r="H273" t="e">
        <f t="shared" ca="1" si="13"/>
        <v>#REF!</v>
      </c>
      <c r="I273" s="15" t="e" cm="1">
        <f t="array" aca="1" ref="I273" ca="1">IFERROR(DATEVALUE(TEXT(INDIRECT("'["&amp;Index!$A$1&amp;"]Übersicht Messungen'!C181",TRUE),"yyyy-mm-dd")),INDIRECT("'["&amp;Index!$A$1&amp;"]Übersicht Messungen'!F6",TRUE)-730)</f>
        <v>#REF!</v>
      </c>
      <c r="J273" t="e" cm="1">
        <f t="array" aca="1" ref="J273" ca="1">INDIRECT("'["&amp;Index!$A$1&amp;"]Übersicht Messungen'!C177",TRUE)</f>
        <v>#REF!</v>
      </c>
      <c r="K273" t="str">
        <f>Index!$A$1</f>
        <v>Extem B-1541-6  CA.xlsx</v>
      </c>
      <c r="N273" t="s">
        <v>74</v>
      </c>
      <c r="O273" t="e" cm="1">
        <f t="array" aca="1" ref="O273" ca="1">IF(ISBLANK(INDIRECT("'["&amp;Index!$A$1&amp;"]Werte und Ergebnisse 5a'!C"&amp;ROW($R$61)-36,TRUE)),"",INDIRECT("'["&amp;Index!$A$1&amp;"]Werte und Ergebnisse 5a'!C"&amp;ROW($R$61)-36,TRUE))</f>
        <v>#REF!</v>
      </c>
      <c r="R273">
        <v>20</v>
      </c>
      <c r="X273" t="e" cm="1">
        <f t="array" aca="1" ref="X273" ca="1">INDIRECT("'["&amp;Index!$A$1&amp;"]Übersicht Messungen'!C6",TRUE)</f>
        <v>#REF!</v>
      </c>
      <c r="Z273" t="s">
        <v>86</v>
      </c>
      <c r="AG273" t="e" cm="1">
        <f t="array" aca="1" ref="AG273" ca="1">IF(ISBLANK(INDIRECT("'["&amp;Index!$A$1&amp;"]Werte und Ergebnisse 5a'!H"&amp;ROW($R$61)-36,TRUE)),"",INDIRECT("'["&amp;Index!$A$1&amp;"]Werte und Ergebnisse 5a'!H"&amp;ROW($R$61)-36,TRUE))</f>
        <v>#REF!</v>
      </c>
      <c r="AK273" t="e" cm="1">
        <f t="array" aca="1" ref="AK273" ca="1">IF(ISBLANK(INDIRECT("'["&amp;Index!$A$1&amp;"]Werte und Ergebnisse 5a'!K"&amp;ROW($R$61)-36,TRUE)),"",INDIRECT("'["&amp;Index!$A$1&amp;"]Werte und Ergebnisse 5a'!K"&amp;ROW($R$61)-36,TRUE))</f>
        <v>#REF!</v>
      </c>
      <c r="AN273" t="e" cm="1">
        <f t="array" aca="1" ref="AN273" ca="1">IF(ISBLANK(INDIRECT("'["&amp;Index!$A$1&amp;"]Werte und Ergebnisse 5a'!I"&amp;ROW($R$61)-36,TRUE)),"",INDIRECT("'["&amp;Index!$A$1&amp;"]Werte und Ergebnisse 5a'!I"&amp;ROW($R$61)-36,TRUE))</f>
        <v>#REF!</v>
      </c>
      <c r="AQ273" t="e" cm="1">
        <f t="array" aca="1" ref="AQ273" ca="1">IF(ISBLANK(INDIRECT("'["&amp;Index!$A$1&amp;"]Werte und Ergebnisse 5a'!J"&amp;ROW($R$61)-36,TRUE)),"",INDIRECT("'["&amp;Index!$A$1&amp;"]Werte und Ergebnisse 5a'!J"&amp;ROW($R$61)-36,TRUE))</f>
        <v>#REF!</v>
      </c>
      <c r="BM273" t="str">
        <f t="shared" ca="1" si="14"/>
        <v/>
      </c>
    </row>
    <row r="274" spans="1:65" x14ac:dyDescent="0.25">
      <c r="A274" t="e" cm="1">
        <f t="array" aca="1" ref="A274" ca="1">INDIRECT("'["&amp;Index!$A$1&amp;"]Übersicht Messungen'!E6",TRUE)</f>
        <v>#REF!</v>
      </c>
      <c r="B274" t="e">
        <f ca="1">IF(Index!$D$3="v2",10024,"")</f>
        <v>#N/A</v>
      </c>
      <c r="C274" t="e">
        <f ca="1">VLOOKUP(Facts!$B274,Aux_Table!$W$1:$X$60,2,FALSE)</f>
        <v>#N/A</v>
      </c>
      <c r="D274" t="e">
        <f>NA()</f>
        <v>#N/A</v>
      </c>
      <c r="E274" t="e" cm="1">
        <f t="array" aca="1" ref="E274" ca="1">INDIRECT("'["&amp;Index!$A$1&amp;"]Übersicht Messungen'!C6",TRUE)</f>
        <v>#REF!</v>
      </c>
      <c r="F274" t="e" cm="1">
        <f t="array" aca="1" ref="F274" ca="1">INDIRECT("'["&amp;Index!$A$1&amp;"]Übersicht Messungen'!B6",TRUE)</f>
        <v>#REF!</v>
      </c>
      <c r="G274" t="e" cm="1">
        <f t="array" aca="1" ref="G274" ca="1">INDIRECT("'["&amp;Index!$A$1&amp;"]Übersicht Messungen'!B6",TRUE)</f>
        <v>#REF!</v>
      </c>
      <c r="H274" t="e">
        <f t="shared" ca="1" si="10"/>
        <v>#REF!</v>
      </c>
      <c r="I274" s="15" t="e" cm="1">
        <f t="array" aca="1" ref="I274" ca="1">IFERROR(DATEVALUE(TEXT(INDIRECT("'["&amp;Index!$A$1&amp;"]Übersicht Messungen'!C181",TRUE),"yyyy-mm-dd")),INDIRECT("'["&amp;Index!$A$1&amp;"]Übersicht Messungen'!F6",TRUE)-730)</f>
        <v>#REF!</v>
      </c>
      <c r="J274" t="e" cm="1">
        <f t="array" aca="1" ref="J274" ca="1">INDIRECT("'["&amp;Index!$A$1&amp;"]Übersicht Messungen'!C177",TRUE)</f>
        <v>#REF!</v>
      </c>
      <c r="K274" t="str">
        <f>Index!$A$1</f>
        <v>Extem B-1541-6  CA.xlsx</v>
      </c>
      <c r="N274" t="s">
        <v>106</v>
      </c>
      <c r="O274" t="e" cm="1">
        <f t="array" aca="1" ref="O274" ca="1">IF(ISBLANK(INDIRECT("'["&amp;Index!$A$1&amp;"]Werte und Ergebnisse 5b'!B"&amp;ROW($R$42)-35,TRUE)),"",INDIRECT("'["&amp;Index!$A$1&amp;"]Werte und Ergebnisse 5b'!B"&amp;ROW($R$42)-35,TRUE))</f>
        <v>#REF!</v>
      </c>
      <c r="R274">
        <v>1</v>
      </c>
      <c r="X274" t="e" cm="1">
        <f t="array" aca="1" ref="X274" ca="1">INDIRECT("'["&amp;Index!$A$1&amp;"]Übersicht Messungen'!E6",TRUE)</f>
        <v>#REF!</v>
      </c>
      <c r="Z274" t="s">
        <v>86</v>
      </c>
      <c r="AG274" t="e" cm="1">
        <f t="array" aca="1" ref="AG274" ca="1">IF(ISBLANK(INDIRECT("'["&amp;Index!$A$1&amp;"]Werte und Ergebnisse 5b'!C"&amp;ROW($R$42)-35,TRUE)),"",INDIRECT("'["&amp;Index!$A$1&amp;"]Werte und Ergebnisse 5b'!C"&amp;ROW($R$42)-35,TRUE))</f>
        <v>#REF!</v>
      </c>
      <c r="AK274" t="e" cm="1">
        <f t="array" aca="1" ref="AK274" ca="1">IF(ISBLANK(INDIRECT("'["&amp;Index!$A$1&amp;"]Werte und Ergebnisse 5b'!F"&amp;ROW($R$42)-35,TRUE)),"",INDIRECT("'["&amp;Index!$A$1&amp;"]Werte und Ergebnisse 5b'!F"&amp;ROW($R$42)-35,TRUE))</f>
        <v>#REF!</v>
      </c>
      <c r="AN274" t="e" cm="1">
        <f t="array" aca="1" ref="AN274" ca="1">IF(ISBLANK(INDIRECT("'["&amp;Index!$A$1&amp;"]Werte und Ergebnisse 5b'!D"&amp;ROW($R$42)-35,TRUE)),"",INDIRECT("'["&amp;Index!$A$1&amp;"]Werte und Ergebnisse 5b'!D"&amp;ROW($R$42)-35,TRUE))</f>
        <v>#REF!</v>
      </c>
      <c r="AQ274" t="e" cm="1">
        <f t="array" aca="1" ref="AQ274" ca="1">IF(ISBLANK(INDIRECT("'["&amp;Index!$A$1&amp;"]Werte und Ergebnisse 5b'!E"&amp;ROW($R$42)-35,TRUE)),"",INDIRECT("'["&amp;Index!$A$1&amp;"]Werte und Ergebnisse 5b'!E"&amp;ROW($R$42)-35,TRUE))</f>
        <v>#REF!</v>
      </c>
      <c r="BM274" t="str">
        <f t="shared" ca="1" si="14"/>
        <v/>
      </c>
    </row>
    <row r="275" spans="1:65" x14ac:dyDescent="0.25">
      <c r="A275" t="e" cm="1">
        <f t="array" aca="1" ref="A275" ca="1">INDIRECT("'["&amp;Index!$A$1&amp;"]Übersicht Messungen'!E6",TRUE)</f>
        <v>#REF!</v>
      </c>
      <c r="B275" t="e">
        <f ca="1">IF(Index!$D$3="v2",10024,"")</f>
        <v>#N/A</v>
      </c>
      <c r="C275" t="e">
        <f ca="1">VLOOKUP(Facts!$B275,Aux_Table!$W$1:$X$60,2,FALSE)</f>
        <v>#N/A</v>
      </c>
      <c r="D275" t="e">
        <f>NA()</f>
        <v>#N/A</v>
      </c>
      <c r="E275" t="e" cm="1">
        <f t="array" aca="1" ref="E275" ca="1">INDIRECT("'["&amp;Index!$A$1&amp;"]Übersicht Messungen'!C6",TRUE)</f>
        <v>#REF!</v>
      </c>
      <c r="F275" t="e" cm="1">
        <f t="array" aca="1" ref="F275" ca="1">INDIRECT("'["&amp;Index!$A$1&amp;"]Übersicht Messungen'!B6",TRUE)</f>
        <v>#REF!</v>
      </c>
      <c r="G275" t="e" cm="1">
        <f t="array" aca="1" ref="G275" ca="1">INDIRECT("'["&amp;Index!$A$1&amp;"]Übersicht Messungen'!B6",TRUE)</f>
        <v>#REF!</v>
      </c>
      <c r="H275" t="e">
        <f t="shared" ca="1" si="10"/>
        <v>#REF!</v>
      </c>
      <c r="I275" s="15" t="e" cm="1">
        <f t="array" aca="1" ref="I275" ca="1">IFERROR(DATEVALUE(TEXT(INDIRECT("'["&amp;Index!$A$1&amp;"]Übersicht Messungen'!C181",TRUE),"yyyy-mm-dd")),INDIRECT("'["&amp;Index!$A$1&amp;"]Übersicht Messungen'!F6",TRUE)-730)</f>
        <v>#REF!</v>
      </c>
      <c r="J275" t="e" cm="1">
        <f t="array" aca="1" ref="J275" ca="1">INDIRECT("'["&amp;Index!$A$1&amp;"]Übersicht Messungen'!C177",TRUE)</f>
        <v>#REF!</v>
      </c>
      <c r="K275" t="str">
        <f>Index!$A$1</f>
        <v>Extem B-1541-6  CA.xlsx</v>
      </c>
      <c r="N275" t="s">
        <v>106</v>
      </c>
      <c r="O275" t="e" cm="1">
        <f t="array" aca="1" ref="O275" ca="1">IF(ISBLANK(INDIRECT("'["&amp;Index!$A$1&amp;"]Werte und Ergebnisse 5b'!B"&amp;ROW($R$43)-35,TRUE)),"",INDIRECT("'["&amp;Index!$A$1&amp;"]Werte und Ergebnisse 5b'!B"&amp;ROW($R$43)-35,TRUE))</f>
        <v>#REF!</v>
      </c>
      <c r="R275">
        <v>2</v>
      </c>
      <c r="X275" t="e" cm="1">
        <f t="array" aca="1" ref="X275" ca="1">INDIRECT("'["&amp;Index!$A$1&amp;"]Übersicht Messungen'!E6",TRUE)</f>
        <v>#REF!</v>
      </c>
      <c r="Z275" t="s">
        <v>86</v>
      </c>
      <c r="AG275" t="e" cm="1">
        <f t="array" aca="1" ref="AG275" ca="1">IF(ISBLANK(INDIRECT("'["&amp;Index!$A$1&amp;"]Werte und Ergebnisse 5b'!C"&amp;ROW($R$43)-35,TRUE)),"",INDIRECT("'["&amp;Index!$A$1&amp;"]Werte und Ergebnisse 5b'!C"&amp;ROW($R$43)-35,TRUE))</f>
        <v>#REF!</v>
      </c>
      <c r="AK275" t="e" cm="1">
        <f t="array" aca="1" ref="AK275" ca="1">IF(ISBLANK(INDIRECT("'["&amp;Index!$A$1&amp;"]Werte und Ergebnisse 5b'!F"&amp;ROW($R$43)-35,TRUE)),"",INDIRECT("'["&amp;Index!$A$1&amp;"]Werte und Ergebnisse 5b'!F"&amp;ROW($R$43)-35,TRUE))</f>
        <v>#REF!</v>
      </c>
      <c r="AN275" t="e" cm="1">
        <f t="array" aca="1" ref="AN275" ca="1">IF(ISBLANK(INDIRECT("'["&amp;Index!$A$1&amp;"]Werte und Ergebnisse 5b'!D"&amp;ROW($R$43)-35,TRUE)),"",INDIRECT("'["&amp;Index!$A$1&amp;"]Werte und Ergebnisse 5b'!D"&amp;ROW($R$43)-35,TRUE))</f>
        <v>#REF!</v>
      </c>
      <c r="AQ275" t="e" cm="1">
        <f t="array" aca="1" ref="AQ275" ca="1">IF(ISBLANK(INDIRECT("'["&amp;Index!$A$1&amp;"]Werte und Ergebnisse 5b'!E"&amp;ROW($R$43)-35,TRUE)),"",INDIRECT("'["&amp;Index!$A$1&amp;"]Werte und Ergebnisse 5b'!E"&amp;ROW($R$43)-35,TRUE))</f>
        <v>#REF!</v>
      </c>
      <c r="BM275" t="str">
        <f t="shared" ca="1" si="14"/>
        <v/>
      </c>
    </row>
    <row r="276" spans="1:65" x14ac:dyDescent="0.25">
      <c r="A276" t="e" cm="1">
        <f t="array" aca="1" ref="A276" ca="1">INDIRECT("'["&amp;Index!$A$1&amp;"]Übersicht Messungen'!E6",TRUE)</f>
        <v>#REF!</v>
      </c>
      <c r="B276" t="e">
        <f ca="1">IF(Index!$D$3="v2",10024,"")</f>
        <v>#N/A</v>
      </c>
      <c r="C276" t="e">
        <f ca="1">VLOOKUP(Facts!$B276,Aux_Table!$W$1:$X$60,2,FALSE)</f>
        <v>#N/A</v>
      </c>
      <c r="D276" t="e">
        <f>NA()</f>
        <v>#N/A</v>
      </c>
      <c r="E276" t="e" cm="1">
        <f t="array" aca="1" ref="E276" ca="1">INDIRECT("'["&amp;Index!$A$1&amp;"]Übersicht Messungen'!C6",TRUE)</f>
        <v>#REF!</v>
      </c>
      <c r="F276" t="e" cm="1">
        <f t="array" aca="1" ref="F276" ca="1">INDIRECT("'["&amp;Index!$A$1&amp;"]Übersicht Messungen'!B6",TRUE)</f>
        <v>#REF!</v>
      </c>
      <c r="G276" t="e" cm="1">
        <f t="array" aca="1" ref="G276" ca="1">INDIRECT("'["&amp;Index!$A$1&amp;"]Übersicht Messungen'!B6",TRUE)</f>
        <v>#REF!</v>
      </c>
      <c r="H276" t="e">
        <f t="shared" ca="1" si="10"/>
        <v>#REF!</v>
      </c>
      <c r="I276" s="15" t="e" cm="1">
        <f t="array" aca="1" ref="I276" ca="1">IFERROR(DATEVALUE(TEXT(INDIRECT("'["&amp;Index!$A$1&amp;"]Übersicht Messungen'!C181",TRUE),"yyyy-mm-dd")),INDIRECT("'["&amp;Index!$A$1&amp;"]Übersicht Messungen'!F6",TRUE)-730)</f>
        <v>#REF!</v>
      </c>
      <c r="J276" t="e" cm="1">
        <f t="array" aca="1" ref="J276" ca="1">INDIRECT("'["&amp;Index!$A$1&amp;"]Übersicht Messungen'!C177",TRUE)</f>
        <v>#REF!</v>
      </c>
      <c r="K276" t="str">
        <f>Index!$A$1</f>
        <v>Extem B-1541-6  CA.xlsx</v>
      </c>
      <c r="N276" t="s">
        <v>106</v>
      </c>
      <c r="O276" t="e" cm="1">
        <f t="array" aca="1" ref="O276" ca="1">IF(ISBLANK(INDIRECT("'["&amp;Index!$A$1&amp;"]Werte und Ergebnisse 5b'!B"&amp;ROW($R$44)-35,TRUE)),"",INDIRECT("'["&amp;Index!$A$1&amp;"]Werte und Ergebnisse 5b'!B"&amp;ROW($R$44)-35,TRUE))</f>
        <v>#REF!</v>
      </c>
      <c r="R276">
        <v>3</v>
      </c>
      <c r="X276" t="e" cm="1">
        <f t="array" aca="1" ref="X276" ca="1">INDIRECT("'["&amp;Index!$A$1&amp;"]Übersicht Messungen'!E6",TRUE)</f>
        <v>#REF!</v>
      </c>
      <c r="Z276" t="s">
        <v>86</v>
      </c>
      <c r="AG276" t="e" cm="1">
        <f t="array" aca="1" ref="AG276" ca="1">IF(ISBLANK(INDIRECT("'["&amp;Index!$A$1&amp;"]Werte und Ergebnisse 5b'!C"&amp;ROW($R$44)-35,TRUE)),"",INDIRECT("'["&amp;Index!$A$1&amp;"]Werte und Ergebnisse 5b'!C"&amp;ROW($R$44)-35,TRUE))</f>
        <v>#REF!</v>
      </c>
      <c r="AK276" t="e" cm="1">
        <f t="array" aca="1" ref="AK276" ca="1">IF(ISBLANK(INDIRECT("'["&amp;Index!$A$1&amp;"]Werte und Ergebnisse 5b'!F"&amp;ROW($R$44)-35,TRUE)),"",INDIRECT("'["&amp;Index!$A$1&amp;"]Werte und Ergebnisse 5b'!F"&amp;ROW($R$44)-35,TRUE))</f>
        <v>#REF!</v>
      </c>
      <c r="AN276" t="e" cm="1">
        <f t="array" aca="1" ref="AN276" ca="1">IF(ISBLANK(INDIRECT("'["&amp;Index!$A$1&amp;"]Werte und Ergebnisse 5b'!D"&amp;ROW($R$44)-35,TRUE)),"",INDIRECT("'["&amp;Index!$A$1&amp;"]Werte und Ergebnisse 5b'!D"&amp;ROW($R$44)-35,TRUE))</f>
        <v>#REF!</v>
      </c>
      <c r="AQ276" t="e" cm="1">
        <f t="array" aca="1" ref="AQ276" ca="1">IF(ISBLANK(INDIRECT("'["&amp;Index!$A$1&amp;"]Werte und Ergebnisse 5b'!E"&amp;ROW($R$44)-35,TRUE)),"",INDIRECT("'["&amp;Index!$A$1&amp;"]Werte und Ergebnisse 5b'!E"&amp;ROW($R$44)-35,TRUE))</f>
        <v>#REF!</v>
      </c>
      <c r="BM276" t="str">
        <f t="shared" ca="1" si="14"/>
        <v/>
      </c>
    </row>
    <row r="277" spans="1:65" x14ac:dyDescent="0.25">
      <c r="A277" t="e" cm="1">
        <f t="array" aca="1" ref="A277" ca="1">INDIRECT("'["&amp;Index!$A$1&amp;"]Übersicht Messungen'!E6",TRUE)</f>
        <v>#REF!</v>
      </c>
      <c r="B277" t="e">
        <f ca="1">IF(Index!$D$3="v2",10024,"")</f>
        <v>#N/A</v>
      </c>
      <c r="C277" t="e">
        <f ca="1">VLOOKUP(Facts!$B277,Aux_Table!$W$1:$X$60,2,FALSE)</f>
        <v>#N/A</v>
      </c>
      <c r="D277" t="e">
        <f>NA()</f>
        <v>#N/A</v>
      </c>
      <c r="E277" t="e" cm="1">
        <f t="array" aca="1" ref="E277" ca="1">INDIRECT("'["&amp;Index!$A$1&amp;"]Übersicht Messungen'!C6",TRUE)</f>
        <v>#REF!</v>
      </c>
      <c r="F277" t="e" cm="1">
        <f t="array" aca="1" ref="F277" ca="1">INDIRECT("'["&amp;Index!$A$1&amp;"]Übersicht Messungen'!B6",TRUE)</f>
        <v>#REF!</v>
      </c>
      <c r="G277" t="e" cm="1">
        <f t="array" aca="1" ref="G277" ca="1">INDIRECT("'["&amp;Index!$A$1&amp;"]Übersicht Messungen'!B6",TRUE)</f>
        <v>#REF!</v>
      </c>
      <c r="H277" t="e">
        <f t="shared" ca="1" si="10"/>
        <v>#REF!</v>
      </c>
      <c r="I277" s="15" t="e" cm="1">
        <f t="array" aca="1" ref="I277" ca="1">IFERROR(DATEVALUE(TEXT(INDIRECT("'["&amp;Index!$A$1&amp;"]Übersicht Messungen'!C181",TRUE),"yyyy-mm-dd")),INDIRECT("'["&amp;Index!$A$1&amp;"]Übersicht Messungen'!F6",TRUE)-730)</f>
        <v>#REF!</v>
      </c>
      <c r="J277" t="e" cm="1">
        <f t="array" aca="1" ref="J277" ca="1">INDIRECT("'["&amp;Index!$A$1&amp;"]Übersicht Messungen'!C177",TRUE)</f>
        <v>#REF!</v>
      </c>
      <c r="K277" t="str">
        <f>Index!$A$1</f>
        <v>Extem B-1541-6  CA.xlsx</v>
      </c>
      <c r="N277" t="s">
        <v>106</v>
      </c>
      <c r="O277" t="e" cm="1">
        <f t="array" aca="1" ref="O277" ca="1">IF(ISBLANK(INDIRECT("'["&amp;Index!$A$1&amp;"]Werte und Ergebnisse 5b'!B"&amp;ROW($R$45)-35,TRUE)),"",INDIRECT("'["&amp;Index!$A$1&amp;"]Werte und Ergebnisse 5b'!B"&amp;ROW($R$45)-35,TRUE))</f>
        <v>#REF!</v>
      </c>
      <c r="R277">
        <v>4</v>
      </c>
      <c r="X277" t="e" cm="1">
        <f t="array" aca="1" ref="X277" ca="1">INDIRECT("'["&amp;Index!$A$1&amp;"]Übersicht Messungen'!E6",TRUE)</f>
        <v>#REF!</v>
      </c>
      <c r="Z277" t="s">
        <v>86</v>
      </c>
      <c r="AG277" t="e" cm="1">
        <f t="array" aca="1" ref="AG277" ca="1">IF(ISBLANK(INDIRECT("'["&amp;Index!$A$1&amp;"]Werte und Ergebnisse 5b'!C"&amp;ROW($R$45)-35,TRUE)),"",INDIRECT("'["&amp;Index!$A$1&amp;"]Werte und Ergebnisse 5b'!C"&amp;ROW($R$45)-35,TRUE))</f>
        <v>#REF!</v>
      </c>
      <c r="AK277" t="e" cm="1">
        <f t="array" aca="1" ref="AK277" ca="1">IF(ISBLANK(INDIRECT("'["&amp;Index!$A$1&amp;"]Werte und Ergebnisse 5b'!F"&amp;ROW($R$45)-35,TRUE)),"",INDIRECT("'["&amp;Index!$A$1&amp;"]Werte und Ergebnisse 5b'!F"&amp;ROW($R$45)-35,TRUE))</f>
        <v>#REF!</v>
      </c>
      <c r="AN277" t="e" cm="1">
        <f t="array" aca="1" ref="AN277" ca="1">IF(ISBLANK(INDIRECT("'["&amp;Index!$A$1&amp;"]Werte und Ergebnisse 5b'!D"&amp;ROW($R$45)-35,TRUE)),"",INDIRECT("'["&amp;Index!$A$1&amp;"]Werte und Ergebnisse 5b'!D"&amp;ROW($R$45)-35,TRUE))</f>
        <v>#REF!</v>
      </c>
      <c r="AQ277" t="e" cm="1">
        <f t="array" aca="1" ref="AQ277" ca="1">IF(ISBLANK(INDIRECT("'["&amp;Index!$A$1&amp;"]Werte und Ergebnisse 5b'!E"&amp;ROW($R$45)-35,TRUE)),"",INDIRECT("'["&amp;Index!$A$1&amp;"]Werte und Ergebnisse 5b'!E"&amp;ROW($R$45)-35,TRUE))</f>
        <v>#REF!</v>
      </c>
      <c r="BM277" t="str">
        <f t="shared" ca="1" si="14"/>
        <v/>
      </c>
    </row>
    <row r="278" spans="1:65" x14ac:dyDescent="0.25">
      <c r="A278" t="e" cm="1">
        <f t="array" aca="1" ref="A278" ca="1">INDIRECT("'["&amp;Index!$A$1&amp;"]Übersicht Messungen'!E6",TRUE)</f>
        <v>#REF!</v>
      </c>
      <c r="B278" t="e">
        <f ca="1">IF(Index!$D$3="v2",10024,"")</f>
        <v>#N/A</v>
      </c>
      <c r="C278" t="e">
        <f ca="1">VLOOKUP(Facts!$B278,Aux_Table!$W$1:$X$60,2,FALSE)</f>
        <v>#N/A</v>
      </c>
      <c r="D278" t="e">
        <f>NA()</f>
        <v>#N/A</v>
      </c>
      <c r="E278" t="e" cm="1">
        <f t="array" aca="1" ref="E278" ca="1">INDIRECT("'["&amp;Index!$A$1&amp;"]Übersicht Messungen'!C6",TRUE)</f>
        <v>#REF!</v>
      </c>
      <c r="F278" t="e" cm="1">
        <f t="array" aca="1" ref="F278" ca="1">INDIRECT("'["&amp;Index!$A$1&amp;"]Übersicht Messungen'!B6",TRUE)</f>
        <v>#REF!</v>
      </c>
      <c r="G278" t="e" cm="1">
        <f t="array" aca="1" ref="G278" ca="1">INDIRECT("'["&amp;Index!$A$1&amp;"]Übersicht Messungen'!B6",TRUE)</f>
        <v>#REF!</v>
      </c>
      <c r="H278" t="e">
        <f t="shared" ca="1" si="10"/>
        <v>#REF!</v>
      </c>
      <c r="I278" s="15" t="e" cm="1">
        <f t="array" aca="1" ref="I278" ca="1">IFERROR(DATEVALUE(TEXT(INDIRECT("'["&amp;Index!$A$1&amp;"]Übersicht Messungen'!C181",TRUE),"yyyy-mm-dd")),INDIRECT("'["&amp;Index!$A$1&amp;"]Übersicht Messungen'!F6",TRUE)-730)</f>
        <v>#REF!</v>
      </c>
      <c r="J278" t="e" cm="1">
        <f t="array" aca="1" ref="J278" ca="1">INDIRECT("'["&amp;Index!$A$1&amp;"]Übersicht Messungen'!C177",TRUE)</f>
        <v>#REF!</v>
      </c>
      <c r="K278" t="str">
        <f>Index!$A$1</f>
        <v>Extem B-1541-6  CA.xlsx</v>
      </c>
      <c r="N278" t="s">
        <v>106</v>
      </c>
      <c r="O278" t="e" cm="1">
        <f t="array" aca="1" ref="O278" ca="1">IF(ISBLANK(INDIRECT("'["&amp;Index!$A$1&amp;"]Werte und Ergebnisse 5b'!B"&amp;ROW($R$46)-35,TRUE)),"",INDIRECT("'["&amp;Index!$A$1&amp;"]Werte und Ergebnisse 5b'!B"&amp;ROW($R$46)-35,TRUE))</f>
        <v>#REF!</v>
      </c>
      <c r="R278">
        <v>5</v>
      </c>
      <c r="X278" t="e" cm="1">
        <f t="array" aca="1" ref="X278" ca="1">INDIRECT("'["&amp;Index!$A$1&amp;"]Übersicht Messungen'!E6",TRUE)</f>
        <v>#REF!</v>
      </c>
      <c r="Z278" t="s">
        <v>86</v>
      </c>
      <c r="AG278" t="e" cm="1">
        <f t="array" aca="1" ref="AG278" ca="1">IF(ISBLANK(INDIRECT("'["&amp;Index!$A$1&amp;"]Werte und Ergebnisse 5b'!C"&amp;ROW($R$46)-35,TRUE)),"",INDIRECT("'["&amp;Index!$A$1&amp;"]Werte und Ergebnisse 5b'!C"&amp;ROW($R$46)-35,TRUE))</f>
        <v>#REF!</v>
      </c>
      <c r="AK278" t="e" cm="1">
        <f t="array" aca="1" ref="AK278" ca="1">IF(ISBLANK(INDIRECT("'["&amp;Index!$A$1&amp;"]Werte und Ergebnisse 5b'!F"&amp;ROW($R$46)-35,TRUE)),"",INDIRECT("'["&amp;Index!$A$1&amp;"]Werte und Ergebnisse 5b'!F"&amp;ROW($R$46)-35,TRUE))</f>
        <v>#REF!</v>
      </c>
      <c r="AN278" t="e" cm="1">
        <f t="array" aca="1" ref="AN278" ca="1">IF(ISBLANK(INDIRECT("'["&amp;Index!$A$1&amp;"]Werte und Ergebnisse 5b'!D"&amp;ROW($R$46)-35,TRUE)),"",INDIRECT("'["&amp;Index!$A$1&amp;"]Werte und Ergebnisse 5b'!D"&amp;ROW($R$46)-35,TRUE))</f>
        <v>#REF!</v>
      </c>
      <c r="AQ278" t="e" cm="1">
        <f t="array" aca="1" ref="AQ278" ca="1">IF(ISBLANK(INDIRECT("'["&amp;Index!$A$1&amp;"]Werte und Ergebnisse 5b'!E"&amp;ROW($R$46)-35,TRUE)),"",INDIRECT("'["&amp;Index!$A$1&amp;"]Werte und Ergebnisse 5b'!E"&amp;ROW($R$46)-35,TRUE))</f>
        <v>#REF!</v>
      </c>
      <c r="BM278" t="str">
        <f t="shared" ca="1" si="14"/>
        <v/>
      </c>
    </row>
    <row r="279" spans="1:65" x14ac:dyDescent="0.25">
      <c r="A279" t="e" cm="1">
        <f t="array" aca="1" ref="A279" ca="1">INDIRECT("'["&amp;Index!$A$1&amp;"]Übersicht Messungen'!E6",TRUE)</f>
        <v>#REF!</v>
      </c>
      <c r="B279" t="e">
        <f ca="1">IF(Index!$D$3="v2",10024,"")</f>
        <v>#N/A</v>
      </c>
      <c r="C279" t="e">
        <f ca="1">VLOOKUP(Facts!$B279,Aux_Table!$W$1:$X$60,2,FALSE)</f>
        <v>#N/A</v>
      </c>
      <c r="D279" t="e">
        <f>NA()</f>
        <v>#N/A</v>
      </c>
      <c r="E279" t="e" cm="1">
        <f t="array" aca="1" ref="E279" ca="1">INDIRECT("'["&amp;Index!$A$1&amp;"]Übersicht Messungen'!C6",TRUE)</f>
        <v>#REF!</v>
      </c>
      <c r="F279" t="e" cm="1">
        <f t="array" aca="1" ref="F279" ca="1">INDIRECT("'["&amp;Index!$A$1&amp;"]Übersicht Messungen'!B6",TRUE)</f>
        <v>#REF!</v>
      </c>
      <c r="G279" t="e" cm="1">
        <f t="array" aca="1" ref="G279" ca="1">INDIRECT("'["&amp;Index!$A$1&amp;"]Übersicht Messungen'!B6",TRUE)</f>
        <v>#REF!</v>
      </c>
      <c r="H279" t="e">
        <f t="shared" ca="1" si="10"/>
        <v>#REF!</v>
      </c>
      <c r="I279" s="15" t="e" cm="1">
        <f t="array" aca="1" ref="I279" ca="1">IFERROR(DATEVALUE(TEXT(INDIRECT("'["&amp;Index!$A$1&amp;"]Übersicht Messungen'!C181",TRUE),"yyyy-mm-dd")),INDIRECT("'["&amp;Index!$A$1&amp;"]Übersicht Messungen'!F6",TRUE)-730)</f>
        <v>#REF!</v>
      </c>
      <c r="J279" t="e" cm="1">
        <f t="array" aca="1" ref="J279" ca="1">INDIRECT("'["&amp;Index!$A$1&amp;"]Übersicht Messungen'!C177",TRUE)</f>
        <v>#REF!</v>
      </c>
      <c r="K279" t="str">
        <f>Index!$A$1</f>
        <v>Extem B-1541-6  CA.xlsx</v>
      </c>
      <c r="N279" t="s">
        <v>106</v>
      </c>
      <c r="O279" t="e" cm="1">
        <f t="array" aca="1" ref="O279" ca="1">IF(ISBLANK(INDIRECT("'["&amp;Index!$A$1&amp;"]Werte und Ergebnisse 5b'!B"&amp;ROW($R$47)-35,TRUE)),"",INDIRECT("'["&amp;Index!$A$1&amp;"]Werte und Ergebnisse 5b'!B"&amp;ROW($R$47)-35,TRUE))</f>
        <v>#REF!</v>
      </c>
      <c r="R279">
        <v>6</v>
      </c>
      <c r="X279" t="e" cm="1">
        <f t="array" aca="1" ref="X279" ca="1">INDIRECT("'["&amp;Index!$A$1&amp;"]Übersicht Messungen'!E6",TRUE)</f>
        <v>#REF!</v>
      </c>
      <c r="Z279" t="s">
        <v>86</v>
      </c>
      <c r="AG279" t="e" cm="1">
        <f t="array" aca="1" ref="AG279" ca="1">IF(ISBLANK(INDIRECT("'["&amp;Index!$A$1&amp;"]Werte und Ergebnisse 5b'!C"&amp;ROW($R$47)-35,TRUE)),"",INDIRECT("'["&amp;Index!$A$1&amp;"]Werte und Ergebnisse 5b'!C"&amp;ROW($R$47)-35,TRUE))</f>
        <v>#REF!</v>
      </c>
      <c r="AK279" t="e" cm="1">
        <f t="array" aca="1" ref="AK279" ca="1">IF(ISBLANK(INDIRECT("'["&amp;Index!$A$1&amp;"]Werte und Ergebnisse 5b'!F"&amp;ROW($R$47)-35,TRUE)),"",INDIRECT("'["&amp;Index!$A$1&amp;"]Werte und Ergebnisse 5b'!F"&amp;ROW($R$47)-35,TRUE))</f>
        <v>#REF!</v>
      </c>
      <c r="AN279" t="e" cm="1">
        <f t="array" aca="1" ref="AN279" ca="1">IF(ISBLANK(INDIRECT("'["&amp;Index!$A$1&amp;"]Werte und Ergebnisse 5b'!D"&amp;ROW($R$47)-35,TRUE)),"",INDIRECT("'["&amp;Index!$A$1&amp;"]Werte und Ergebnisse 5b'!D"&amp;ROW($R$47)-35,TRUE))</f>
        <v>#REF!</v>
      </c>
      <c r="AQ279" t="e" cm="1">
        <f t="array" aca="1" ref="AQ279" ca="1">IF(ISBLANK(INDIRECT("'["&amp;Index!$A$1&amp;"]Werte und Ergebnisse 5b'!E"&amp;ROW($R$47)-35,TRUE)),"",INDIRECT("'["&amp;Index!$A$1&amp;"]Werte und Ergebnisse 5b'!E"&amp;ROW($R$47)-35,TRUE))</f>
        <v>#REF!</v>
      </c>
      <c r="BM279" t="str">
        <f t="shared" ca="1" si="14"/>
        <v/>
      </c>
    </row>
    <row r="280" spans="1:65" x14ac:dyDescent="0.25">
      <c r="A280" t="e" cm="1">
        <f t="array" aca="1" ref="A280" ca="1">INDIRECT("'["&amp;Index!$A$1&amp;"]Übersicht Messungen'!E6",TRUE)</f>
        <v>#REF!</v>
      </c>
      <c r="B280" t="e">
        <f ca="1">IF(Index!$D$3="v2",10024,"")</f>
        <v>#N/A</v>
      </c>
      <c r="C280" t="e">
        <f ca="1">VLOOKUP(Facts!$B280,Aux_Table!$W$1:$X$60,2,FALSE)</f>
        <v>#N/A</v>
      </c>
      <c r="D280" t="e">
        <f>NA()</f>
        <v>#N/A</v>
      </c>
      <c r="E280" t="e" cm="1">
        <f t="array" aca="1" ref="E280" ca="1">INDIRECT("'["&amp;Index!$A$1&amp;"]Übersicht Messungen'!C6",TRUE)</f>
        <v>#REF!</v>
      </c>
      <c r="F280" t="e" cm="1">
        <f t="array" aca="1" ref="F280" ca="1">INDIRECT("'["&amp;Index!$A$1&amp;"]Übersicht Messungen'!B6",TRUE)</f>
        <v>#REF!</v>
      </c>
      <c r="G280" t="e" cm="1">
        <f t="array" aca="1" ref="G280" ca="1">INDIRECT("'["&amp;Index!$A$1&amp;"]Übersicht Messungen'!B6",TRUE)</f>
        <v>#REF!</v>
      </c>
      <c r="H280" t="e">
        <f t="shared" ca="1" si="10"/>
        <v>#REF!</v>
      </c>
      <c r="I280" s="15" t="e" cm="1">
        <f t="array" aca="1" ref="I280" ca="1">IFERROR(DATEVALUE(TEXT(INDIRECT("'["&amp;Index!$A$1&amp;"]Übersicht Messungen'!C181",TRUE),"yyyy-mm-dd")),INDIRECT("'["&amp;Index!$A$1&amp;"]Übersicht Messungen'!F6",TRUE)-730)</f>
        <v>#REF!</v>
      </c>
      <c r="J280" t="e" cm="1">
        <f t="array" aca="1" ref="J280" ca="1">INDIRECT("'["&amp;Index!$A$1&amp;"]Übersicht Messungen'!C177",TRUE)</f>
        <v>#REF!</v>
      </c>
      <c r="K280" t="str">
        <f>Index!$A$1</f>
        <v>Extem B-1541-6  CA.xlsx</v>
      </c>
      <c r="N280" t="s">
        <v>106</v>
      </c>
      <c r="O280" t="e" cm="1">
        <f t="array" aca="1" ref="O280" ca="1">IF(ISBLANK(INDIRECT("'["&amp;Index!$A$1&amp;"]Werte und Ergebnisse 5b'!B"&amp;ROW($R$48)-35,TRUE)),"",INDIRECT("'["&amp;Index!$A$1&amp;"]Werte und Ergebnisse 5b'!B"&amp;ROW($R$48)-35,TRUE))</f>
        <v>#REF!</v>
      </c>
      <c r="R280">
        <v>7</v>
      </c>
      <c r="X280" t="e" cm="1">
        <f t="array" aca="1" ref="X280" ca="1">INDIRECT("'["&amp;Index!$A$1&amp;"]Übersicht Messungen'!E6",TRUE)</f>
        <v>#REF!</v>
      </c>
      <c r="Z280" t="s">
        <v>86</v>
      </c>
      <c r="AG280" t="e" cm="1">
        <f t="array" aca="1" ref="AG280" ca="1">IF(ISBLANK(INDIRECT("'["&amp;Index!$A$1&amp;"]Werte und Ergebnisse 5b'!C"&amp;ROW($R$48)-35,TRUE)),"",INDIRECT("'["&amp;Index!$A$1&amp;"]Werte und Ergebnisse 5b'!C"&amp;ROW($R$48)-35,TRUE))</f>
        <v>#REF!</v>
      </c>
      <c r="AK280" t="e" cm="1">
        <f t="array" aca="1" ref="AK280" ca="1">IF(ISBLANK(INDIRECT("'["&amp;Index!$A$1&amp;"]Werte und Ergebnisse 5b'!F"&amp;ROW($R$48)-35,TRUE)),"",INDIRECT("'["&amp;Index!$A$1&amp;"]Werte und Ergebnisse 5b'!F"&amp;ROW($R$48)-35,TRUE))</f>
        <v>#REF!</v>
      </c>
      <c r="AN280" t="e" cm="1">
        <f t="array" aca="1" ref="AN280" ca="1">IF(ISBLANK(INDIRECT("'["&amp;Index!$A$1&amp;"]Werte und Ergebnisse 5b'!D"&amp;ROW($R$48)-35,TRUE)),"",INDIRECT("'["&amp;Index!$A$1&amp;"]Werte und Ergebnisse 5b'!D"&amp;ROW($R$48)-35,TRUE))</f>
        <v>#REF!</v>
      </c>
      <c r="AQ280" t="e" cm="1">
        <f t="array" aca="1" ref="AQ280" ca="1">IF(ISBLANK(INDIRECT("'["&amp;Index!$A$1&amp;"]Werte und Ergebnisse 5b'!E"&amp;ROW($R$48)-35,TRUE)),"",INDIRECT("'["&amp;Index!$A$1&amp;"]Werte und Ergebnisse 5b'!E"&amp;ROW($R$48)-35,TRUE))</f>
        <v>#REF!</v>
      </c>
      <c r="BM280" t="str">
        <f t="shared" ca="1" si="14"/>
        <v/>
      </c>
    </row>
    <row r="281" spans="1:65" x14ac:dyDescent="0.25">
      <c r="A281" t="e" cm="1">
        <f t="array" aca="1" ref="A281" ca="1">INDIRECT("'["&amp;Index!$A$1&amp;"]Übersicht Messungen'!E6",TRUE)</f>
        <v>#REF!</v>
      </c>
      <c r="B281" t="e">
        <f ca="1">IF(Index!$D$3="v2",10024,"")</f>
        <v>#N/A</v>
      </c>
      <c r="C281" t="e">
        <f ca="1">VLOOKUP(Facts!$B281,Aux_Table!$W$1:$X$60,2,FALSE)</f>
        <v>#N/A</v>
      </c>
      <c r="D281" t="e">
        <f>NA()</f>
        <v>#N/A</v>
      </c>
      <c r="E281" t="e" cm="1">
        <f t="array" aca="1" ref="E281" ca="1">INDIRECT("'["&amp;Index!$A$1&amp;"]Übersicht Messungen'!C6",TRUE)</f>
        <v>#REF!</v>
      </c>
      <c r="F281" t="e" cm="1">
        <f t="array" aca="1" ref="F281" ca="1">INDIRECT("'["&amp;Index!$A$1&amp;"]Übersicht Messungen'!B6",TRUE)</f>
        <v>#REF!</v>
      </c>
      <c r="G281" t="e" cm="1">
        <f t="array" aca="1" ref="G281" ca="1">INDIRECT("'["&amp;Index!$A$1&amp;"]Übersicht Messungen'!B6",TRUE)</f>
        <v>#REF!</v>
      </c>
      <c r="H281" t="e">
        <f t="shared" ca="1" si="10"/>
        <v>#REF!</v>
      </c>
      <c r="I281" s="15" t="e" cm="1">
        <f t="array" aca="1" ref="I281" ca="1">IFERROR(DATEVALUE(TEXT(INDIRECT("'["&amp;Index!$A$1&amp;"]Übersicht Messungen'!C181",TRUE),"yyyy-mm-dd")),INDIRECT("'["&amp;Index!$A$1&amp;"]Übersicht Messungen'!F6",TRUE)-730)</f>
        <v>#REF!</v>
      </c>
      <c r="J281" t="e" cm="1">
        <f t="array" aca="1" ref="J281" ca="1">INDIRECT("'["&amp;Index!$A$1&amp;"]Übersicht Messungen'!C177",TRUE)</f>
        <v>#REF!</v>
      </c>
      <c r="K281" t="str">
        <f>Index!$A$1</f>
        <v>Extem B-1541-6  CA.xlsx</v>
      </c>
      <c r="N281" t="s">
        <v>106</v>
      </c>
      <c r="O281" t="e" cm="1">
        <f t="array" aca="1" ref="O281" ca="1">IF(ISBLANK(INDIRECT("'["&amp;Index!$A$1&amp;"]Werte und Ergebnisse 5b'!B"&amp;ROW($R$49)-35,TRUE)),"",INDIRECT("'["&amp;Index!$A$1&amp;"]Werte und Ergebnisse 5b'!B"&amp;ROW($R$49)-35,TRUE))</f>
        <v>#REF!</v>
      </c>
      <c r="R281">
        <v>8</v>
      </c>
      <c r="X281" t="e" cm="1">
        <f t="array" aca="1" ref="X281" ca="1">INDIRECT("'["&amp;Index!$A$1&amp;"]Übersicht Messungen'!E6",TRUE)</f>
        <v>#REF!</v>
      </c>
      <c r="Z281" t="s">
        <v>86</v>
      </c>
      <c r="AG281" t="e" cm="1">
        <f t="array" aca="1" ref="AG281" ca="1">IF(ISBLANK(INDIRECT("'["&amp;Index!$A$1&amp;"]Werte und Ergebnisse 5b'!C"&amp;ROW($R$49)-35,TRUE)),"",INDIRECT("'["&amp;Index!$A$1&amp;"]Werte und Ergebnisse 5b'!C"&amp;ROW($R$49)-35,TRUE))</f>
        <v>#REF!</v>
      </c>
      <c r="AK281" t="e" cm="1">
        <f t="array" aca="1" ref="AK281" ca="1">IF(ISBLANK(INDIRECT("'["&amp;Index!$A$1&amp;"]Werte und Ergebnisse 5b'!F"&amp;ROW($R$49)-35,TRUE)),"",INDIRECT("'["&amp;Index!$A$1&amp;"]Werte und Ergebnisse 5b'!F"&amp;ROW($R$49)-35,TRUE))</f>
        <v>#REF!</v>
      </c>
      <c r="AN281" t="e" cm="1">
        <f t="array" aca="1" ref="AN281" ca="1">IF(ISBLANK(INDIRECT("'["&amp;Index!$A$1&amp;"]Werte und Ergebnisse 5b'!D"&amp;ROW($R$49)-35,TRUE)),"",INDIRECT("'["&amp;Index!$A$1&amp;"]Werte und Ergebnisse 5b'!D"&amp;ROW($R$49)-35,TRUE))</f>
        <v>#REF!</v>
      </c>
      <c r="AQ281" t="e" cm="1">
        <f t="array" aca="1" ref="AQ281" ca="1">IF(ISBLANK(INDIRECT("'["&amp;Index!$A$1&amp;"]Werte und Ergebnisse 5b'!E"&amp;ROW($R$49)-35,TRUE)),"",INDIRECT("'["&amp;Index!$A$1&amp;"]Werte und Ergebnisse 5b'!E"&amp;ROW($R$49)-35,TRUE))</f>
        <v>#REF!</v>
      </c>
      <c r="BM281" t="str">
        <f t="shared" ca="1" si="14"/>
        <v/>
      </c>
    </row>
    <row r="282" spans="1:65" x14ac:dyDescent="0.25">
      <c r="A282" t="e" cm="1">
        <f t="array" aca="1" ref="A282" ca="1">INDIRECT("'["&amp;Index!$A$1&amp;"]Übersicht Messungen'!E6",TRUE)</f>
        <v>#REF!</v>
      </c>
      <c r="B282" t="e">
        <f ca="1">IF(Index!$D$3="v2",10024,"")</f>
        <v>#N/A</v>
      </c>
      <c r="C282" t="e">
        <f ca="1">VLOOKUP(Facts!$B282,Aux_Table!$W$1:$X$60,2,FALSE)</f>
        <v>#N/A</v>
      </c>
      <c r="D282" t="e">
        <f>NA()</f>
        <v>#N/A</v>
      </c>
      <c r="E282" t="e" cm="1">
        <f t="array" aca="1" ref="E282" ca="1">INDIRECT("'["&amp;Index!$A$1&amp;"]Übersicht Messungen'!C6",TRUE)</f>
        <v>#REF!</v>
      </c>
      <c r="F282" t="e" cm="1">
        <f t="array" aca="1" ref="F282" ca="1">INDIRECT("'["&amp;Index!$A$1&amp;"]Übersicht Messungen'!B6",TRUE)</f>
        <v>#REF!</v>
      </c>
      <c r="G282" t="e" cm="1">
        <f t="array" aca="1" ref="G282" ca="1">INDIRECT("'["&amp;Index!$A$1&amp;"]Übersicht Messungen'!B6",TRUE)</f>
        <v>#REF!</v>
      </c>
      <c r="H282" t="e">
        <f t="shared" ca="1" si="10"/>
        <v>#REF!</v>
      </c>
      <c r="I282" s="15" t="e" cm="1">
        <f t="array" aca="1" ref="I282" ca="1">IFERROR(DATEVALUE(TEXT(INDIRECT("'["&amp;Index!$A$1&amp;"]Übersicht Messungen'!C181",TRUE),"yyyy-mm-dd")),INDIRECT("'["&amp;Index!$A$1&amp;"]Übersicht Messungen'!F6",TRUE)-730)</f>
        <v>#REF!</v>
      </c>
      <c r="J282" t="e" cm="1">
        <f t="array" aca="1" ref="J282" ca="1">INDIRECT("'["&amp;Index!$A$1&amp;"]Übersicht Messungen'!C177",TRUE)</f>
        <v>#REF!</v>
      </c>
      <c r="K282" t="str">
        <f>Index!$A$1</f>
        <v>Extem B-1541-6  CA.xlsx</v>
      </c>
      <c r="N282" t="s">
        <v>106</v>
      </c>
      <c r="O282" t="e" cm="1">
        <f t="array" aca="1" ref="O282" ca="1">IF(ISBLANK(INDIRECT("'["&amp;Index!$A$1&amp;"]Werte und Ergebnisse 5b'!B"&amp;ROW($R$50)-35,TRUE)),"",INDIRECT("'["&amp;Index!$A$1&amp;"]Werte und Ergebnisse 5b'!B"&amp;ROW($R$50)-35,TRUE))</f>
        <v>#REF!</v>
      </c>
      <c r="R282">
        <v>9</v>
      </c>
      <c r="X282" t="e" cm="1">
        <f t="array" aca="1" ref="X282" ca="1">INDIRECT("'["&amp;Index!$A$1&amp;"]Übersicht Messungen'!E6",TRUE)</f>
        <v>#REF!</v>
      </c>
      <c r="Z282" t="s">
        <v>86</v>
      </c>
      <c r="AG282" t="e" cm="1">
        <f t="array" aca="1" ref="AG282" ca="1">IF(ISBLANK(INDIRECT("'["&amp;Index!$A$1&amp;"]Werte und Ergebnisse 5b'!C"&amp;ROW($R$50)-35,TRUE)),"",INDIRECT("'["&amp;Index!$A$1&amp;"]Werte und Ergebnisse 5b'!C"&amp;ROW($R$50)-35,TRUE))</f>
        <v>#REF!</v>
      </c>
      <c r="AK282" t="e" cm="1">
        <f t="array" aca="1" ref="AK282" ca="1">IF(ISBLANK(INDIRECT("'["&amp;Index!$A$1&amp;"]Werte und Ergebnisse 5b'!F"&amp;ROW($R$50)-35,TRUE)),"",INDIRECT("'["&amp;Index!$A$1&amp;"]Werte und Ergebnisse 5b'!F"&amp;ROW($R$50)-35,TRUE))</f>
        <v>#REF!</v>
      </c>
      <c r="AN282" t="e" cm="1">
        <f t="array" aca="1" ref="AN282" ca="1">IF(ISBLANK(INDIRECT("'["&amp;Index!$A$1&amp;"]Werte und Ergebnisse 5b'!D"&amp;ROW($R$50)-35,TRUE)),"",INDIRECT("'["&amp;Index!$A$1&amp;"]Werte und Ergebnisse 5b'!D"&amp;ROW($R$50)-35,TRUE))</f>
        <v>#REF!</v>
      </c>
      <c r="AQ282" t="e" cm="1">
        <f t="array" aca="1" ref="AQ282" ca="1">IF(ISBLANK(INDIRECT("'["&amp;Index!$A$1&amp;"]Werte und Ergebnisse 5b'!E"&amp;ROW($R$50)-35,TRUE)),"",INDIRECT("'["&amp;Index!$A$1&amp;"]Werte und Ergebnisse 5b'!E"&amp;ROW($R$50)-35,TRUE))</f>
        <v>#REF!</v>
      </c>
      <c r="BM282" t="str">
        <f t="shared" ca="1" si="14"/>
        <v/>
      </c>
    </row>
    <row r="283" spans="1:65" x14ac:dyDescent="0.25">
      <c r="A283" t="e" cm="1">
        <f t="array" aca="1" ref="A283" ca="1">INDIRECT("'["&amp;Index!$A$1&amp;"]Übersicht Messungen'!E6",TRUE)</f>
        <v>#REF!</v>
      </c>
      <c r="B283" t="e">
        <f ca="1">IF(Index!$D$3="v2",10024,"")</f>
        <v>#N/A</v>
      </c>
      <c r="C283" t="e">
        <f ca="1">VLOOKUP(Facts!$B283,Aux_Table!$W$1:$X$60,2,FALSE)</f>
        <v>#N/A</v>
      </c>
      <c r="D283" t="e">
        <f>NA()</f>
        <v>#N/A</v>
      </c>
      <c r="E283" t="e" cm="1">
        <f t="array" aca="1" ref="E283" ca="1">INDIRECT("'["&amp;Index!$A$1&amp;"]Übersicht Messungen'!C6",TRUE)</f>
        <v>#REF!</v>
      </c>
      <c r="F283" t="e" cm="1">
        <f t="array" aca="1" ref="F283" ca="1">INDIRECT("'["&amp;Index!$A$1&amp;"]Übersicht Messungen'!B6",TRUE)</f>
        <v>#REF!</v>
      </c>
      <c r="G283" t="e" cm="1">
        <f t="array" aca="1" ref="G283" ca="1">INDIRECT("'["&amp;Index!$A$1&amp;"]Übersicht Messungen'!B6",TRUE)</f>
        <v>#REF!</v>
      </c>
      <c r="H283" t="e">
        <f t="shared" ca="1" si="10"/>
        <v>#REF!</v>
      </c>
      <c r="I283" s="15" t="e" cm="1">
        <f t="array" aca="1" ref="I283" ca="1">IFERROR(DATEVALUE(TEXT(INDIRECT("'["&amp;Index!$A$1&amp;"]Übersicht Messungen'!C181",TRUE),"yyyy-mm-dd")),INDIRECT("'["&amp;Index!$A$1&amp;"]Übersicht Messungen'!F6",TRUE)-730)</f>
        <v>#REF!</v>
      </c>
      <c r="J283" t="e" cm="1">
        <f t="array" aca="1" ref="J283" ca="1">INDIRECT("'["&amp;Index!$A$1&amp;"]Übersicht Messungen'!C177",TRUE)</f>
        <v>#REF!</v>
      </c>
      <c r="K283" t="str">
        <f>Index!$A$1</f>
        <v>Extem B-1541-6  CA.xlsx</v>
      </c>
      <c r="N283" t="s">
        <v>106</v>
      </c>
      <c r="O283" t="e" cm="1">
        <f t="array" aca="1" ref="O283" ca="1">IF(ISBLANK(INDIRECT("'["&amp;Index!$A$1&amp;"]Werte und Ergebnisse 5b'!B"&amp;ROW($R$51)-35,TRUE)),"",INDIRECT("'["&amp;Index!$A$1&amp;"]Werte und Ergebnisse 5b'!B"&amp;ROW($R$51)-35,TRUE))</f>
        <v>#REF!</v>
      </c>
      <c r="R283">
        <v>10</v>
      </c>
      <c r="X283" t="e" cm="1">
        <f t="array" aca="1" ref="X283" ca="1">INDIRECT("'["&amp;Index!$A$1&amp;"]Übersicht Messungen'!E6",TRUE)</f>
        <v>#REF!</v>
      </c>
      <c r="Z283" t="s">
        <v>86</v>
      </c>
      <c r="AG283" t="e" cm="1">
        <f t="array" aca="1" ref="AG283" ca="1">IF(ISBLANK(INDIRECT("'["&amp;Index!$A$1&amp;"]Werte und Ergebnisse 5b'!C"&amp;ROW($R$51)-35,TRUE)),"",INDIRECT("'["&amp;Index!$A$1&amp;"]Werte und Ergebnisse 5b'!C"&amp;ROW($R$51)-35,TRUE))</f>
        <v>#REF!</v>
      </c>
      <c r="AK283" t="e" cm="1">
        <f t="array" aca="1" ref="AK283" ca="1">IF(ISBLANK(INDIRECT("'["&amp;Index!$A$1&amp;"]Werte und Ergebnisse 5b'!F"&amp;ROW($R$51)-35,TRUE)),"",INDIRECT("'["&amp;Index!$A$1&amp;"]Werte und Ergebnisse 5b'!F"&amp;ROW($R$51)-35,TRUE))</f>
        <v>#REF!</v>
      </c>
      <c r="AN283" t="e" cm="1">
        <f t="array" aca="1" ref="AN283" ca="1">IF(ISBLANK(INDIRECT("'["&amp;Index!$A$1&amp;"]Werte und Ergebnisse 5b'!D"&amp;ROW($R$51)-35,TRUE)),"",INDIRECT("'["&amp;Index!$A$1&amp;"]Werte und Ergebnisse 5b'!D"&amp;ROW($R$51)-35,TRUE))</f>
        <v>#REF!</v>
      </c>
      <c r="AQ283" t="e" cm="1">
        <f t="array" aca="1" ref="AQ283" ca="1">IF(ISBLANK(INDIRECT("'["&amp;Index!$A$1&amp;"]Werte und Ergebnisse 5b'!E"&amp;ROW($R$51)-35,TRUE)),"",INDIRECT("'["&amp;Index!$A$1&amp;"]Werte und Ergebnisse 5b'!E"&amp;ROW($R$51)-35,TRUE))</f>
        <v>#REF!</v>
      </c>
      <c r="BM283" t="str">
        <f t="shared" ca="1" si="14"/>
        <v/>
      </c>
    </row>
    <row r="284" spans="1:65" x14ac:dyDescent="0.25">
      <c r="A284" t="e" cm="1">
        <f t="array" aca="1" ref="A284" ca="1">INDIRECT("'["&amp;Index!$A$1&amp;"]Übersicht Messungen'!E6",TRUE)</f>
        <v>#REF!</v>
      </c>
      <c r="B284" t="e">
        <f ca="1">IF(Index!$D$3="v2",10024,"")</f>
        <v>#N/A</v>
      </c>
      <c r="C284" t="e">
        <f ca="1">VLOOKUP(Facts!$B284,Aux_Table!$W$1:$X$60,2,FALSE)</f>
        <v>#N/A</v>
      </c>
      <c r="D284" t="e">
        <f>NA()</f>
        <v>#N/A</v>
      </c>
      <c r="E284" t="e" cm="1">
        <f t="array" aca="1" ref="E284" ca="1">INDIRECT("'["&amp;Index!$A$1&amp;"]Übersicht Messungen'!C6",TRUE)</f>
        <v>#REF!</v>
      </c>
      <c r="F284" t="e" cm="1">
        <f t="array" aca="1" ref="F284" ca="1">INDIRECT("'["&amp;Index!$A$1&amp;"]Übersicht Messungen'!B6",TRUE)</f>
        <v>#REF!</v>
      </c>
      <c r="G284" t="e" cm="1">
        <f t="array" aca="1" ref="G284" ca="1">INDIRECT("'["&amp;Index!$A$1&amp;"]Übersicht Messungen'!B6",TRUE)</f>
        <v>#REF!</v>
      </c>
      <c r="H284" t="e">
        <f t="shared" ca="1" si="10"/>
        <v>#REF!</v>
      </c>
      <c r="I284" s="15" t="e" cm="1">
        <f t="array" aca="1" ref="I284" ca="1">IFERROR(DATEVALUE(TEXT(INDIRECT("'["&amp;Index!$A$1&amp;"]Übersicht Messungen'!C181",TRUE),"yyyy-mm-dd")),INDIRECT("'["&amp;Index!$A$1&amp;"]Übersicht Messungen'!F6",TRUE)-730)</f>
        <v>#REF!</v>
      </c>
      <c r="J284" t="e" cm="1">
        <f t="array" aca="1" ref="J284" ca="1">INDIRECT("'["&amp;Index!$A$1&amp;"]Übersicht Messungen'!C177",TRUE)</f>
        <v>#REF!</v>
      </c>
      <c r="K284" t="str">
        <f>Index!$A$1</f>
        <v>Extem B-1541-6  CA.xlsx</v>
      </c>
      <c r="N284" t="s">
        <v>106</v>
      </c>
      <c r="O284" t="e" cm="1">
        <f t="array" aca="1" ref="O284" ca="1">IF(ISBLANK(INDIRECT("'["&amp;Index!$A$1&amp;"]Werte und Ergebnisse 5b'!B"&amp;ROW($R$52)-35,TRUE)),"",INDIRECT("'["&amp;Index!$A$1&amp;"]Werte und Ergebnisse 5b'!B"&amp;ROW($R$52)-35,TRUE))</f>
        <v>#REF!</v>
      </c>
      <c r="R284">
        <v>11</v>
      </c>
      <c r="X284" t="e" cm="1">
        <f t="array" aca="1" ref="X284" ca="1">INDIRECT("'["&amp;Index!$A$1&amp;"]Übersicht Messungen'!E6",TRUE)</f>
        <v>#REF!</v>
      </c>
      <c r="Z284" t="s">
        <v>86</v>
      </c>
      <c r="AG284" t="e" cm="1">
        <f t="array" aca="1" ref="AG284" ca="1">IF(ISBLANK(INDIRECT("'["&amp;Index!$A$1&amp;"]Werte und Ergebnisse 5b'!C"&amp;ROW($R$52)-35,TRUE)),"",INDIRECT("'["&amp;Index!$A$1&amp;"]Werte und Ergebnisse 5b'!C"&amp;ROW($R$52)-35,TRUE))</f>
        <v>#REF!</v>
      </c>
      <c r="AK284" t="e" cm="1">
        <f t="array" aca="1" ref="AK284" ca="1">IF(ISBLANK(INDIRECT("'["&amp;Index!$A$1&amp;"]Werte und Ergebnisse 5b'!F"&amp;ROW($R$52)-35,TRUE)),"",INDIRECT("'["&amp;Index!$A$1&amp;"]Werte und Ergebnisse 5b'!F"&amp;ROW($R$52)-35,TRUE))</f>
        <v>#REF!</v>
      </c>
      <c r="AN284" t="e" cm="1">
        <f t="array" aca="1" ref="AN284" ca="1">IF(ISBLANK(INDIRECT("'["&amp;Index!$A$1&amp;"]Werte und Ergebnisse 5b'!D"&amp;ROW($R$52)-35,TRUE)),"",INDIRECT("'["&amp;Index!$A$1&amp;"]Werte und Ergebnisse 5b'!D"&amp;ROW($R$52)-35,TRUE))</f>
        <v>#REF!</v>
      </c>
      <c r="AQ284" t="e" cm="1">
        <f t="array" aca="1" ref="AQ284" ca="1">IF(ISBLANK(INDIRECT("'["&amp;Index!$A$1&amp;"]Werte und Ergebnisse 5b'!E"&amp;ROW($R$52)-35,TRUE)),"",INDIRECT("'["&amp;Index!$A$1&amp;"]Werte und Ergebnisse 5b'!E"&amp;ROW($R$52)-35,TRUE))</f>
        <v>#REF!</v>
      </c>
      <c r="BM284" t="str">
        <f t="shared" ca="1" si="14"/>
        <v/>
      </c>
    </row>
    <row r="285" spans="1:65" x14ac:dyDescent="0.25">
      <c r="A285" t="e" cm="1">
        <f t="array" aca="1" ref="A285" ca="1">INDIRECT("'["&amp;Index!$A$1&amp;"]Übersicht Messungen'!E6",TRUE)</f>
        <v>#REF!</v>
      </c>
      <c r="B285" t="e">
        <f ca="1">IF(Index!$D$3="v2",10024,"")</f>
        <v>#N/A</v>
      </c>
      <c r="C285" t="e">
        <f ca="1">VLOOKUP(Facts!$B285,Aux_Table!$W$1:$X$60,2,FALSE)</f>
        <v>#N/A</v>
      </c>
      <c r="D285" t="e">
        <f>NA()</f>
        <v>#N/A</v>
      </c>
      <c r="E285" t="e" cm="1">
        <f t="array" aca="1" ref="E285" ca="1">INDIRECT("'["&amp;Index!$A$1&amp;"]Übersicht Messungen'!C6",TRUE)</f>
        <v>#REF!</v>
      </c>
      <c r="F285" t="e" cm="1">
        <f t="array" aca="1" ref="F285" ca="1">INDIRECT("'["&amp;Index!$A$1&amp;"]Übersicht Messungen'!B6",TRUE)</f>
        <v>#REF!</v>
      </c>
      <c r="G285" t="e" cm="1">
        <f t="array" aca="1" ref="G285" ca="1">INDIRECT("'["&amp;Index!$A$1&amp;"]Übersicht Messungen'!B6",TRUE)</f>
        <v>#REF!</v>
      </c>
      <c r="H285" t="e">
        <f t="shared" ca="1" si="10"/>
        <v>#REF!</v>
      </c>
      <c r="I285" s="15" t="e" cm="1">
        <f t="array" aca="1" ref="I285" ca="1">IFERROR(DATEVALUE(TEXT(INDIRECT("'["&amp;Index!$A$1&amp;"]Übersicht Messungen'!C181",TRUE),"yyyy-mm-dd")),INDIRECT("'["&amp;Index!$A$1&amp;"]Übersicht Messungen'!F6",TRUE)-730)</f>
        <v>#REF!</v>
      </c>
      <c r="J285" t="e" cm="1">
        <f t="array" aca="1" ref="J285" ca="1">INDIRECT("'["&amp;Index!$A$1&amp;"]Übersicht Messungen'!C177",TRUE)</f>
        <v>#REF!</v>
      </c>
      <c r="K285" t="str">
        <f>Index!$A$1</f>
        <v>Extem B-1541-6  CA.xlsx</v>
      </c>
      <c r="N285" t="s">
        <v>106</v>
      </c>
      <c r="O285" t="e" cm="1">
        <f t="array" aca="1" ref="O285" ca="1">IF(ISBLANK(INDIRECT("'["&amp;Index!$A$1&amp;"]Werte und Ergebnisse 5b'!B"&amp;ROW($R$53)-35,TRUE)),"",INDIRECT("'["&amp;Index!$A$1&amp;"]Werte und Ergebnisse 5b'!B"&amp;ROW($R$53)-35,TRUE))</f>
        <v>#REF!</v>
      </c>
      <c r="R285">
        <v>12</v>
      </c>
      <c r="X285" t="e" cm="1">
        <f t="array" aca="1" ref="X285" ca="1">INDIRECT("'["&amp;Index!$A$1&amp;"]Übersicht Messungen'!E6",TRUE)</f>
        <v>#REF!</v>
      </c>
      <c r="Z285" t="s">
        <v>86</v>
      </c>
      <c r="AG285" t="e" cm="1">
        <f t="array" aca="1" ref="AG285" ca="1">IF(ISBLANK(INDIRECT("'["&amp;Index!$A$1&amp;"]Werte und Ergebnisse 5b'!C"&amp;ROW($R$53)-35,TRUE)),"",INDIRECT("'["&amp;Index!$A$1&amp;"]Werte und Ergebnisse 5b'!C"&amp;ROW($R$53)-35,TRUE))</f>
        <v>#REF!</v>
      </c>
      <c r="AK285" t="e" cm="1">
        <f t="array" aca="1" ref="AK285" ca="1">IF(ISBLANK(INDIRECT("'["&amp;Index!$A$1&amp;"]Werte und Ergebnisse 5b'!F"&amp;ROW($R$53)-35,TRUE)),"",INDIRECT("'["&amp;Index!$A$1&amp;"]Werte und Ergebnisse 5b'!F"&amp;ROW($R$53)-35,TRUE))</f>
        <v>#REF!</v>
      </c>
      <c r="AN285" t="e" cm="1">
        <f t="array" aca="1" ref="AN285" ca="1">IF(ISBLANK(INDIRECT("'["&amp;Index!$A$1&amp;"]Werte und Ergebnisse 5b'!D"&amp;ROW($R$53)-35,TRUE)),"",INDIRECT("'["&amp;Index!$A$1&amp;"]Werte und Ergebnisse 5b'!D"&amp;ROW($R$53)-35,TRUE))</f>
        <v>#REF!</v>
      </c>
      <c r="AQ285" t="e" cm="1">
        <f t="array" aca="1" ref="AQ285" ca="1">IF(ISBLANK(INDIRECT("'["&amp;Index!$A$1&amp;"]Werte und Ergebnisse 5b'!E"&amp;ROW($R$53)-35,TRUE)),"",INDIRECT("'["&amp;Index!$A$1&amp;"]Werte und Ergebnisse 5b'!E"&amp;ROW($R$53)-35,TRUE))</f>
        <v>#REF!</v>
      </c>
      <c r="BM285" t="str">
        <f t="shared" ca="1" si="14"/>
        <v/>
      </c>
    </row>
    <row r="286" spans="1:65" x14ac:dyDescent="0.25">
      <c r="A286" t="e" cm="1">
        <f t="array" aca="1" ref="A286" ca="1">INDIRECT("'["&amp;Index!$A$1&amp;"]Übersicht Messungen'!E6",TRUE)</f>
        <v>#REF!</v>
      </c>
      <c r="B286" t="e">
        <f ca="1">IF(Index!$D$3="v2",10024,"")</f>
        <v>#N/A</v>
      </c>
      <c r="C286" t="e">
        <f ca="1">VLOOKUP(Facts!$B286,Aux_Table!$W$1:$X$60,2,FALSE)</f>
        <v>#N/A</v>
      </c>
      <c r="D286" t="e">
        <f>NA()</f>
        <v>#N/A</v>
      </c>
      <c r="E286" t="e" cm="1">
        <f t="array" aca="1" ref="E286" ca="1">INDIRECT("'["&amp;Index!$A$1&amp;"]Übersicht Messungen'!C6",TRUE)</f>
        <v>#REF!</v>
      </c>
      <c r="F286" t="e" cm="1">
        <f t="array" aca="1" ref="F286" ca="1">INDIRECT("'["&amp;Index!$A$1&amp;"]Übersicht Messungen'!B6",TRUE)</f>
        <v>#REF!</v>
      </c>
      <c r="G286" t="e" cm="1">
        <f t="array" aca="1" ref="G286" ca="1">INDIRECT("'["&amp;Index!$A$1&amp;"]Übersicht Messungen'!B6",TRUE)</f>
        <v>#REF!</v>
      </c>
      <c r="H286" t="e">
        <f t="shared" ca="1" si="10"/>
        <v>#REF!</v>
      </c>
      <c r="I286" s="15" t="e" cm="1">
        <f t="array" aca="1" ref="I286" ca="1">IFERROR(DATEVALUE(TEXT(INDIRECT("'["&amp;Index!$A$1&amp;"]Übersicht Messungen'!C181",TRUE),"yyyy-mm-dd")),INDIRECT("'["&amp;Index!$A$1&amp;"]Übersicht Messungen'!F6",TRUE)-730)</f>
        <v>#REF!</v>
      </c>
      <c r="J286" t="e" cm="1">
        <f t="array" aca="1" ref="J286" ca="1">INDIRECT("'["&amp;Index!$A$1&amp;"]Übersicht Messungen'!C177",TRUE)</f>
        <v>#REF!</v>
      </c>
      <c r="K286" t="str">
        <f>Index!$A$1</f>
        <v>Extem B-1541-6  CA.xlsx</v>
      </c>
      <c r="N286" t="s">
        <v>106</v>
      </c>
      <c r="O286" t="e" cm="1">
        <f t="array" aca="1" ref="O286" ca="1">IF(ISBLANK(INDIRECT("'["&amp;Index!$A$1&amp;"]Werte und Ergebnisse 5b'!B"&amp;ROW($R$54)-35,TRUE)),"",INDIRECT("'["&amp;Index!$A$1&amp;"]Werte und Ergebnisse 5b'!B"&amp;ROW($R$54)-35,TRUE))</f>
        <v>#REF!</v>
      </c>
      <c r="R286">
        <v>13</v>
      </c>
      <c r="X286" t="e" cm="1">
        <f t="array" aca="1" ref="X286" ca="1">INDIRECT("'["&amp;Index!$A$1&amp;"]Übersicht Messungen'!E6",TRUE)</f>
        <v>#REF!</v>
      </c>
      <c r="Z286" t="s">
        <v>86</v>
      </c>
      <c r="AG286" t="e" cm="1">
        <f t="array" aca="1" ref="AG286" ca="1">IF(ISBLANK(INDIRECT("'["&amp;Index!$A$1&amp;"]Werte und Ergebnisse 5b'!C"&amp;ROW($R$54)-35,TRUE)),"",INDIRECT("'["&amp;Index!$A$1&amp;"]Werte und Ergebnisse 5b'!C"&amp;ROW($R$54)-35,TRUE))</f>
        <v>#REF!</v>
      </c>
      <c r="AK286" t="e" cm="1">
        <f t="array" aca="1" ref="AK286" ca="1">IF(ISBLANK(INDIRECT("'["&amp;Index!$A$1&amp;"]Werte und Ergebnisse 5b'!F"&amp;ROW($R$54)-35,TRUE)),"",INDIRECT("'["&amp;Index!$A$1&amp;"]Werte und Ergebnisse 5b'!F"&amp;ROW($R$54)-35,TRUE))</f>
        <v>#REF!</v>
      </c>
      <c r="AN286" t="e" cm="1">
        <f t="array" aca="1" ref="AN286" ca="1">IF(ISBLANK(INDIRECT("'["&amp;Index!$A$1&amp;"]Werte und Ergebnisse 5b'!D"&amp;ROW($R$54)-35,TRUE)),"",INDIRECT("'["&amp;Index!$A$1&amp;"]Werte und Ergebnisse 5b'!D"&amp;ROW($R$54)-35,TRUE))</f>
        <v>#REF!</v>
      </c>
      <c r="AQ286" t="e" cm="1">
        <f t="array" aca="1" ref="AQ286" ca="1">IF(ISBLANK(INDIRECT("'["&amp;Index!$A$1&amp;"]Werte und Ergebnisse 5b'!E"&amp;ROW($R$54)-35,TRUE)),"",INDIRECT("'["&amp;Index!$A$1&amp;"]Werte und Ergebnisse 5b'!E"&amp;ROW($R$54)-35,TRUE))</f>
        <v>#REF!</v>
      </c>
      <c r="BM286" t="str">
        <f t="shared" ca="1" si="14"/>
        <v/>
      </c>
    </row>
    <row r="287" spans="1:65" x14ac:dyDescent="0.25">
      <c r="A287" t="e" cm="1">
        <f t="array" aca="1" ref="A287" ca="1">INDIRECT("'["&amp;Index!$A$1&amp;"]Übersicht Messungen'!E6",TRUE)</f>
        <v>#REF!</v>
      </c>
      <c r="B287" t="e">
        <f ca="1">IF(Index!$D$3="v2",10024,"")</f>
        <v>#N/A</v>
      </c>
      <c r="C287" t="e">
        <f ca="1">VLOOKUP(Facts!$B287,Aux_Table!$W$1:$X$60,2,FALSE)</f>
        <v>#N/A</v>
      </c>
      <c r="D287" t="e">
        <f>NA()</f>
        <v>#N/A</v>
      </c>
      <c r="E287" t="e" cm="1">
        <f t="array" aca="1" ref="E287" ca="1">INDIRECT("'["&amp;Index!$A$1&amp;"]Übersicht Messungen'!C6",TRUE)</f>
        <v>#REF!</v>
      </c>
      <c r="F287" t="e" cm="1">
        <f t="array" aca="1" ref="F287" ca="1">INDIRECT("'["&amp;Index!$A$1&amp;"]Übersicht Messungen'!B6",TRUE)</f>
        <v>#REF!</v>
      </c>
      <c r="G287" t="e" cm="1">
        <f t="array" aca="1" ref="G287" ca="1">INDIRECT("'["&amp;Index!$A$1&amp;"]Übersicht Messungen'!B6",TRUE)</f>
        <v>#REF!</v>
      </c>
      <c r="H287" t="e">
        <f t="shared" ca="1" si="10"/>
        <v>#REF!</v>
      </c>
      <c r="I287" s="15" t="e" cm="1">
        <f t="array" aca="1" ref="I287" ca="1">IFERROR(DATEVALUE(TEXT(INDIRECT("'["&amp;Index!$A$1&amp;"]Übersicht Messungen'!C181",TRUE),"yyyy-mm-dd")),INDIRECT("'["&amp;Index!$A$1&amp;"]Übersicht Messungen'!F6",TRUE)-730)</f>
        <v>#REF!</v>
      </c>
      <c r="J287" t="e" cm="1">
        <f t="array" aca="1" ref="J287" ca="1">INDIRECT("'["&amp;Index!$A$1&amp;"]Übersicht Messungen'!C177",TRUE)</f>
        <v>#REF!</v>
      </c>
      <c r="K287" t="str">
        <f>Index!$A$1</f>
        <v>Extem B-1541-6  CA.xlsx</v>
      </c>
      <c r="N287" t="s">
        <v>106</v>
      </c>
      <c r="O287" t="e" cm="1">
        <f t="array" aca="1" ref="O287" ca="1">IF(ISBLANK(INDIRECT("'["&amp;Index!$A$1&amp;"]Werte und Ergebnisse 5b'!B"&amp;ROW($R$55)-35,TRUE)),"",INDIRECT("'["&amp;Index!$A$1&amp;"]Werte und Ergebnisse 5b'!B"&amp;ROW($R$55)-35,TRUE))</f>
        <v>#REF!</v>
      </c>
      <c r="R287">
        <v>14</v>
      </c>
      <c r="X287" t="e" cm="1">
        <f t="array" aca="1" ref="X287" ca="1">INDIRECT("'["&amp;Index!$A$1&amp;"]Übersicht Messungen'!E6",TRUE)</f>
        <v>#REF!</v>
      </c>
      <c r="Z287" t="s">
        <v>86</v>
      </c>
      <c r="AG287" t="e" cm="1">
        <f t="array" aca="1" ref="AG287" ca="1">IF(ISBLANK(INDIRECT("'["&amp;Index!$A$1&amp;"]Werte und Ergebnisse 5b'!C"&amp;ROW($R$55)-35,TRUE)),"",INDIRECT("'["&amp;Index!$A$1&amp;"]Werte und Ergebnisse 5b'!C"&amp;ROW($R$55)-35,TRUE))</f>
        <v>#REF!</v>
      </c>
      <c r="AK287" t="e" cm="1">
        <f t="array" aca="1" ref="AK287" ca="1">IF(ISBLANK(INDIRECT("'["&amp;Index!$A$1&amp;"]Werte und Ergebnisse 5b'!F"&amp;ROW($R$55)-35,TRUE)),"",INDIRECT("'["&amp;Index!$A$1&amp;"]Werte und Ergebnisse 5b'!F"&amp;ROW($R$55)-35,TRUE))</f>
        <v>#REF!</v>
      </c>
      <c r="AN287" t="e" cm="1">
        <f t="array" aca="1" ref="AN287" ca="1">IF(ISBLANK(INDIRECT("'["&amp;Index!$A$1&amp;"]Werte und Ergebnisse 5b'!D"&amp;ROW($R$55)-35,TRUE)),"",INDIRECT("'["&amp;Index!$A$1&amp;"]Werte und Ergebnisse 5b'!D"&amp;ROW($R$55)-35,TRUE))</f>
        <v>#REF!</v>
      </c>
      <c r="AQ287" t="e" cm="1">
        <f t="array" aca="1" ref="AQ287" ca="1">IF(ISBLANK(INDIRECT("'["&amp;Index!$A$1&amp;"]Werte und Ergebnisse 5b'!E"&amp;ROW($R$55)-35,TRUE)),"",INDIRECT("'["&amp;Index!$A$1&amp;"]Werte und Ergebnisse 5b'!E"&amp;ROW($R$55)-35,TRUE))</f>
        <v>#REF!</v>
      </c>
      <c r="BM287" t="str">
        <f t="shared" ca="1" si="14"/>
        <v/>
      </c>
    </row>
    <row r="288" spans="1:65" x14ac:dyDescent="0.25">
      <c r="A288" t="e" cm="1">
        <f t="array" aca="1" ref="A288" ca="1">INDIRECT("'["&amp;Index!$A$1&amp;"]Übersicht Messungen'!E6",TRUE)</f>
        <v>#REF!</v>
      </c>
      <c r="B288" t="e">
        <f ca="1">IF(Index!$D$3="v2",10024,"")</f>
        <v>#N/A</v>
      </c>
      <c r="C288" t="e">
        <f ca="1">VLOOKUP(Facts!$B288,Aux_Table!$W$1:$X$60,2,FALSE)</f>
        <v>#N/A</v>
      </c>
      <c r="D288" t="e">
        <f>NA()</f>
        <v>#N/A</v>
      </c>
      <c r="E288" t="e" cm="1">
        <f t="array" aca="1" ref="E288" ca="1">INDIRECT("'["&amp;Index!$A$1&amp;"]Übersicht Messungen'!C6",TRUE)</f>
        <v>#REF!</v>
      </c>
      <c r="F288" t="e" cm="1">
        <f t="array" aca="1" ref="F288" ca="1">INDIRECT("'["&amp;Index!$A$1&amp;"]Übersicht Messungen'!B6",TRUE)</f>
        <v>#REF!</v>
      </c>
      <c r="G288" t="e" cm="1">
        <f t="array" aca="1" ref="G288" ca="1">INDIRECT("'["&amp;Index!$A$1&amp;"]Übersicht Messungen'!B6",TRUE)</f>
        <v>#REF!</v>
      </c>
      <c r="H288" t="e">
        <f t="shared" ca="1" si="10"/>
        <v>#REF!</v>
      </c>
      <c r="I288" s="15" t="e" cm="1">
        <f t="array" aca="1" ref="I288" ca="1">IFERROR(DATEVALUE(TEXT(INDIRECT("'["&amp;Index!$A$1&amp;"]Übersicht Messungen'!C181",TRUE),"yyyy-mm-dd")),INDIRECT("'["&amp;Index!$A$1&amp;"]Übersicht Messungen'!F6",TRUE)-730)</f>
        <v>#REF!</v>
      </c>
      <c r="J288" t="e" cm="1">
        <f t="array" aca="1" ref="J288" ca="1">INDIRECT("'["&amp;Index!$A$1&amp;"]Übersicht Messungen'!C177",TRUE)</f>
        <v>#REF!</v>
      </c>
      <c r="K288" t="str">
        <f>Index!$A$1</f>
        <v>Extem B-1541-6  CA.xlsx</v>
      </c>
      <c r="N288" t="s">
        <v>106</v>
      </c>
      <c r="O288" t="e" cm="1">
        <f t="array" aca="1" ref="O288" ca="1">IF(ISBLANK(INDIRECT("'["&amp;Index!$A$1&amp;"]Werte und Ergebnisse 5b'!B"&amp;ROW($R$56)-35,TRUE)),"",INDIRECT("'["&amp;Index!$A$1&amp;"]Werte und Ergebnisse 5b'!B"&amp;ROW($R$56)-35,TRUE))</f>
        <v>#REF!</v>
      </c>
      <c r="R288">
        <v>15</v>
      </c>
      <c r="X288" t="e" cm="1">
        <f t="array" aca="1" ref="X288" ca="1">INDIRECT("'["&amp;Index!$A$1&amp;"]Übersicht Messungen'!E6",TRUE)</f>
        <v>#REF!</v>
      </c>
      <c r="Z288" t="s">
        <v>86</v>
      </c>
      <c r="AG288" t="e" cm="1">
        <f t="array" aca="1" ref="AG288" ca="1">IF(ISBLANK(INDIRECT("'["&amp;Index!$A$1&amp;"]Werte und Ergebnisse 5b'!C"&amp;ROW($R$56)-35,TRUE)),"",INDIRECT("'["&amp;Index!$A$1&amp;"]Werte und Ergebnisse 5b'!C"&amp;ROW($R$56)-35,TRUE))</f>
        <v>#REF!</v>
      </c>
      <c r="AK288" t="e" cm="1">
        <f t="array" aca="1" ref="AK288" ca="1">IF(ISBLANK(INDIRECT("'["&amp;Index!$A$1&amp;"]Werte und Ergebnisse 5b'!F"&amp;ROW($R$56)-35,TRUE)),"",INDIRECT("'["&amp;Index!$A$1&amp;"]Werte und Ergebnisse 5b'!F"&amp;ROW($R$56)-35,TRUE))</f>
        <v>#REF!</v>
      </c>
      <c r="AN288" t="e" cm="1">
        <f t="array" aca="1" ref="AN288" ca="1">IF(ISBLANK(INDIRECT("'["&amp;Index!$A$1&amp;"]Werte und Ergebnisse 5b'!D"&amp;ROW($R$56)-35,TRUE)),"",INDIRECT("'["&amp;Index!$A$1&amp;"]Werte und Ergebnisse 5b'!D"&amp;ROW($R$56)-35,TRUE))</f>
        <v>#REF!</v>
      </c>
      <c r="AQ288" t="e" cm="1">
        <f t="array" aca="1" ref="AQ288" ca="1">IF(ISBLANK(INDIRECT("'["&amp;Index!$A$1&amp;"]Werte und Ergebnisse 5b'!E"&amp;ROW($R$56)-35,TRUE)),"",INDIRECT("'["&amp;Index!$A$1&amp;"]Werte und Ergebnisse 5b'!E"&amp;ROW($R$56)-35,TRUE))</f>
        <v>#REF!</v>
      </c>
      <c r="BM288" t="str">
        <f t="shared" ca="1" si="14"/>
        <v/>
      </c>
    </row>
    <row r="289" spans="1:65" x14ac:dyDescent="0.25">
      <c r="A289" t="e" cm="1">
        <f t="array" aca="1" ref="A289" ca="1">INDIRECT("'["&amp;Index!$A$1&amp;"]Übersicht Messungen'!E6",TRUE)</f>
        <v>#REF!</v>
      </c>
      <c r="B289" t="e">
        <f ca="1">IF(Index!$D$3="v2",10024,"")</f>
        <v>#N/A</v>
      </c>
      <c r="C289" t="e">
        <f ca="1">VLOOKUP(Facts!$B289,Aux_Table!$W$1:$X$60,2,FALSE)</f>
        <v>#N/A</v>
      </c>
      <c r="D289" t="e">
        <f>NA()</f>
        <v>#N/A</v>
      </c>
      <c r="E289" t="e" cm="1">
        <f t="array" aca="1" ref="E289" ca="1">INDIRECT("'["&amp;Index!$A$1&amp;"]Übersicht Messungen'!C6",TRUE)</f>
        <v>#REF!</v>
      </c>
      <c r="F289" t="e" cm="1">
        <f t="array" aca="1" ref="F289" ca="1">INDIRECT("'["&amp;Index!$A$1&amp;"]Übersicht Messungen'!B6",TRUE)</f>
        <v>#REF!</v>
      </c>
      <c r="G289" t="e" cm="1">
        <f t="array" aca="1" ref="G289" ca="1">INDIRECT("'["&amp;Index!$A$1&amp;"]Übersicht Messungen'!B6",TRUE)</f>
        <v>#REF!</v>
      </c>
      <c r="H289" t="e">
        <f t="shared" ca="1" si="10"/>
        <v>#REF!</v>
      </c>
      <c r="I289" s="15" t="e" cm="1">
        <f t="array" aca="1" ref="I289" ca="1">IFERROR(DATEVALUE(TEXT(INDIRECT("'["&amp;Index!$A$1&amp;"]Übersicht Messungen'!C181",TRUE),"yyyy-mm-dd")),INDIRECT("'["&amp;Index!$A$1&amp;"]Übersicht Messungen'!F6",TRUE)-730)</f>
        <v>#REF!</v>
      </c>
      <c r="J289" t="e" cm="1">
        <f t="array" aca="1" ref="J289" ca="1">INDIRECT("'["&amp;Index!$A$1&amp;"]Übersicht Messungen'!C177",TRUE)</f>
        <v>#REF!</v>
      </c>
      <c r="K289" t="str">
        <f>Index!$A$1</f>
        <v>Extem B-1541-6  CA.xlsx</v>
      </c>
      <c r="N289" t="s">
        <v>106</v>
      </c>
      <c r="O289" t="e" cm="1">
        <f t="array" aca="1" ref="O289" ca="1">IF(ISBLANK(INDIRECT("'["&amp;Index!$A$1&amp;"]Werte und Ergebnisse 5b'!B"&amp;ROW($R$57)-35,TRUE)),"",INDIRECT("'["&amp;Index!$A$1&amp;"]Werte und Ergebnisse 5b'!B"&amp;ROW($R$57)-35,TRUE))</f>
        <v>#REF!</v>
      </c>
      <c r="R289">
        <v>16</v>
      </c>
      <c r="X289" t="e" cm="1">
        <f t="array" aca="1" ref="X289" ca="1">INDIRECT("'["&amp;Index!$A$1&amp;"]Übersicht Messungen'!E6",TRUE)</f>
        <v>#REF!</v>
      </c>
      <c r="Z289" t="s">
        <v>86</v>
      </c>
      <c r="AG289" t="e" cm="1">
        <f t="array" aca="1" ref="AG289" ca="1">IF(ISBLANK(INDIRECT("'["&amp;Index!$A$1&amp;"]Werte und Ergebnisse 5b'!C"&amp;ROW($R$57)-35,TRUE)),"",INDIRECT("'["&amp;Index!$A$1&amp;"]Werte und Ergebnisse 5b'!C"&amp;ROW($R$57)-35,TRUE))</f>
        <v>#REF!</v>
      </c>
      <c r="AK289" t="e" cm="1">
        <f t="array" aca="1" ref="AK289" ca="1">IF(ISBLANK(INDIRECT("'["&amp;Index!$A$1&amp;"]Werte und Ergebnisse 5b'!F"&amp;ROW($R$57)-35,TRUE)),"",INDIRECT("'["&amp;Index!$A$1&amp;"]Werte und Ergebnisse 5b'!F"&amp;ROW($R$57)-35,TRUE))</f>
        <v>#REF!</v>
      </c>
      <c r="AN289" t="e" cm="1">
        <f t="array" aca="1" ref="AN289" ca="1">IF(ISBLANK(INDIRECT("'["&amp;Index!$A$1&amp;"]Werte und Ergebnisse 5b'!D"&amp;ROW($R$57)-35,TRUE)),"",INDIRECT("'["&amp;Index!$A$1&amp;"]Werte und Ergebnisse 5b'!D"&amp;ROW($R$57)-35,TRUE))</f>
        <v>#REF!</v>
      </c>
      <c r="AQ289" t="e" cm="1">
        <f t="array" aca="1" ref="AQ289" ca="1">IF(ISBLANK(INDIRECT("'["&amp;Index!$A$1&amp;"]Werte und Ergebnisse 5b'!E"&amp;ROW($R$57)-35,TRUE)),"",INDIRECT("'["&amp;Index!$A$1&amp;"]Werte und Ergebnisse 5b'!E"&amp;ROW($R$57)-35,TRUE))</f>
        <v>#REF!</v>
      </c>
      <c r="BM289" t="str">
        <f t="shared" ca="1" si="14"/>
        <v/>
      </c>
    </row>
    <row r="290" spans="1:65" x14ac:dyDescent="0.25">
      <c r="A290" t="e" cm="1">
        <f t="array" aca="1" ref="A290" ca="1">INDIRECT("'["&amp;Index!$A$1&amp;"]Übersicht Messungen'!E6",TRUE)</f>
        <v>#REF!</v>
      </c>
      <c r="B290" t="e">
        <f ca="1">IF(Index!$D$3="v2",10024,"")</f>
        <v>#N/A</v>
      </c>
      <c r="C290" t="e">
        <f ca="1">VLOOKUP(Facts!$B290,Aux_Table!$W$1:$X$60,2,FALSE)</f>
        <v>#N/A</v>
      </c>
      <c r="D290" t="e">
        <f>NA()</f>
        <v>#N/A</v>
      </c>
      <c r="E290" t="e" cm="1">
        <f t="array" aca="1" ref="E290" ca="1">INDIRECT("'["&amp;Index!$A$1&amp;"]Übersicht Messungen'!C6",TRUE)</f>
        <v>#REF!</v>
      </c>
      <c r="F290" t="e" cm="1">
        <f t="array" aca="1" ref="F290" ca="1">INDIRECT("'["&amp;Index!$A$1&amp;"]Übersicht Messungen'!B6",TRUE)</f>
        <v>#REF!</v>
      </c>
      <c r="G290" t="e" cm="1">
        <f t="array" aca="1" ref="G290" ca="1">INDIRECT("'["&amp;Index!$A$1&amp;"]Übersicht Messungen'!B6",TRUE)</f>
        <v>#REF!</v>
      </c>
      <c r="H290" t="e">
        <f t="shared" ca="1" si="10"/>
        <v>#REF!</v>
      </c>
      <c r="I290" s="15" t="e" cm="1">
        <f t="array" aca="1" ref="I290" ca="1">IFERROR(DATEVALUE(TEXT(INDIRECT("'["&amp;Index!$A$1&amp;"]Übersicht Messungen'!C181",TRUE),"yyyy-mm-dd")),INDIRECT("'["&amp;Index!$A$1&amp;"]Übersicht Messungen'!F6",TRUE)-730)</f>
        <v>#REF!</v>
      </c>
      <c r="J290" t="e" cm="1">
        <f t="array" aca="1" ref="J290" ca="1">INDIRECT("'["&amp;Index!$A$1&amp;"]Übersicht Messungen'!C177",TRUE)</f>
        <v>#REF!</v>
      </c>
      <c r="K290" t="str">
        <f>Index!$A$1</f>
        <v>Extem B-1541-6  CA.xlsx</v>
      </c>
      <c r="N290" t="s">
        <v>106</v>
      </c>
      <c r="O290" t="e" cm="1">
        <f t="array" aca="1" ref="O290" ca="1">IF(ISBLANK(INDIRECT("'["&amp;Index!$A$1&amp;"]Werte und Ergebnisse 5b'!B"&amp;ROW($R$58)-35,TRUE)),"",INDIRECT("'["&amp;Index!$A$1&amp;"]Werte und Ergebnisse 5b'!B"&amp;ROW($R$58)-35,TRUE))</f>
        <v>#REF!</v>
      </c>
      <c r="R290">
        <v>17</v>
      </c>
      <c r="X290" t="e" cm="1">
        <f t="array" aca="1" ref="X290" ca="1">INDIRECT("'["&amp;Index!$A$1&amp;"]Übersicht Messungen'!E6",TRUE)</f>
        <v>#REF!</v>
      </c>
      <c r="Z290" t="s">
        <v>86</v>
      </c>
      <c r="AG290" t="e" cm="1">
        <f t="array" aca="1" ref="AG290" ca="1">IF(ISBLANK(INDIRECT("'["&amp;Index!$A$1&amp;"]Werte und Ergebnisse 5b'!C"&amp;ROW($R$58)-35,TRUE)),"",INDIRECT("'["&amp;Index!$A$1&amp;"]Werte und Ergebnisse 5b'!C"&amp;ROW($R$58)-35,TRUE))</f>
        <v>#REF!</v>
      </c>
      <c r="AK290" t="e" cm="1">
        <f t="array" aca="1" ref="AK290" ca="1">IF(ISBLANK(INDIRECT("'["&amp;Index!$A$1&amp;"]Werte und Ergebnisse 5b'!F"&amp;ROW($R$58)-35,TRUE)),"",INDIRECT("'["&amp;Index!$A$1&amp;"]Werte und Ergebnisse 5b'!F"&amp;ROW($R$58)-35,TRUE))</f>
        <v>#REF!</v>
      </c>
      <c r="AN290" t="e" cm="1">
        <f t="array" aca="1" ref="AN290" ca="1">IF(ISBLANK(INDIRECT("'["&amp;Index!$A$1&amp;"]Werte und Ergebnisse 5b'!D"&amp;ROW($R$58)-35,TRUE)),"",INDIRECT("'["&amp;Index!$A$1&amp;"]Werte und Ergebnisse 5b'!D"&amp;ROW($R$58)-35,TRUE))</f>
        <v>#REF!</v>
      </c>
      <c r="AQ290" t="e" cm="1">
        <f t="array" aca="1" ref="AQ290" ca="1">IF(ISBLANK(INDIRECT("'["&amp;Index!$A$1&amp;"]Werte und Ergebnisse 5b'!E"&amp;ROW($R$58)-35,TRUE)),"",INDIRECT("'["&amp;Index!$A$1&amp;"]Werte und Ergebnisse 5b'!E"&amp;ROW($R$58)-35,TRUE))</f>
        <v>#REF!</v>
      </c>
      <c r="BM290" t="str">
        <f t="shared" ca="1" si="14"/>
        <v/>
      </c>
    </row>
    <row r="291" spans="1:65" x14ac:dyDescent="0.25">
      <c r="A291" t="e" cm="1">
        <f t="array" aca="1" ref="A291" ca="1">INDIRECT("'["&amp;Index!$A$1&amp;"]Übersicht Messungen'!E6",TRUE)</f>
        <v>#REF!</v>
      </c>
      <c r="B291" t="e">
        <f ca="1">IF(Index!$D$3="v2",10024,"")</f>
        <v>#N/A</v>
      </c>
      <c r="C291" t="e">
        <f ca="1">VLOOKUP(Facts!$B291,Aux_Table!$W$1:$X$60,2,FALSE)</f>
        <v>#N/A</v>
      </c>
      <c r="D291" t="e">
        <f>NA()</f>
        <v>#N/A</v>
      </c>
      <c r="E291" t="e" cm="1">
        <f t="array" aca="1" ref="E291" ca="1">INDIRECT("'["&amp;Index!$A$1&amp;"]Übersicht Messungen'!C6",TRUE)</f>
        <v>#REF!</v>
      </c>
      <c r="F291" t="e" cm="1">
        <f t="array" aca="1" ref="F291" ca="1">INDIRECT("'["&amp;Index!$A$1&amp;"]Übersicht Messungen'!B6",TRUE)</f>
        <v>#REF!</v>
      </c>
      <c r="G291" t="e" cm="1">
        <f t="array" aca="1" ref="G291" ca="1">INDIRECT("'["&amp;Index!$A$1&amp;"]Übersicht Messungen'!B6",TRUE)</f>
        <v>#REF!</v>
      </c>
      <c r="H291" t="e">
        <f t="shared" ca="1" si="10"/>
        <v>#REF!</v>
      </c>
      <c r="I291" s="15" t="e" cm="1">
        <f t="array" aca="1" ref="I291" ca="1">IFERROR(DATEVALUE(TEXT(INDIRECT("'["&amp;Index!$A$1&amp;"]Übersicht Messungen'!C181",TRUE),"yyyy-mm-dd")),INDIRECT("'["&amp;Index!$A$1&amp;"]Übersicht Messungen'!F6",TRUE)-730)</f>
        <v>#REF!</v>
      </c>
      <c r="J291" t="e" cm="1">
        <f t="array" aca="1" ref="J291" ca="1">INDIRECT("'["&amp;Index!$A$1&amp;"]Übersicht Messungen'!C177",TRUE)</f>
        <v>#REF!</v>
      </c>
      <c r="K291" t="str">
        <f>Index!$A$1</f>
        <v>Extem B-1541-6  CA.xlsx</v>
      </c>
      <c r="N291" t="s">
        <v>106</v>
      </c>
      <c r="O291" t="e" cm="1">
        <f t="array" aca="1" ref="O291" ca="1">IF(ISBLANK(INDIRECT("'["&amp;Index!$A$1&amp;"]Werte und Ergebnisse 5b'!B"&amp;ROW($R$59)-35,TRUE)),"",INDIRECT("'["&amp;Index!$A$1&amp;"]Werte und Ergebnisse 5b'!B"&amp;ROW($R$59)-35,TRUE))</f>
        <v>#REF!</v>
      </c>
      <c r="R291">
        <v>18</v>
      </c>
      <c r="X291" t="e" cm="1">
        <f t="array" aca="1" ref="X291" ca="1">INDIRECT("'["&amp;Index!$A$1&amp;"]Übersicht Messungen'!E6",TRUE)</f>
        <v>#REF!</v>
      </c>
      <c r="Z291" t="s">
        <v>86</v>
      </c>
      <c r="AG291" t="e" cm="1">
        <f t="array" aca="1" ref="AG291" ca="1">IF(ISBLANK(INDIRECT("'["&amp;Index!$A$1&amp;"]Werte und Ergebnisse 5b'!C"&amp;ROW($R$59)-35,TRUE)),"",INDIRECT("'["&amp;Index!$A$1&amp;"]Werte und Ergebnisse 5b'!C"&amp;ROW($R$59)-35,TRUE))</f>
        <v>#REF!</v>
      </c>
      <c r="AK291" t="e" cm="1">
        <f t="array" aca="1" ref="AK291" ca="1">IF(ISBLANK(INDIRECT("'["&amp;Index!$A$1&amp;"]Werte und Ergebnisse 5b'!F"&amp;ROW($R$59)-35,TRUE)),"",INDIRECT("'["&amp;Index!$A$1&amp;"]Werte und Ergebnisse 5b'!F"&amp;ROW($R$59)-35,TRUE))</f>
        <v>#REF!</v>
      </c>
      <c r="AN291" t="e" cm="1">
        <f t="array" aca="1" ref="AN291" ca="1">IF(ISBLANK(INDIRECT("'["&amp;Index!$A$1&amp;"]Werte und Ergebnisse 5b'!D"&amp;ROW($R$59)-35,TRUE)),"",INDIRECT("'["&amp;Index!$A$1&amp;"]Werte und Ergebnisse 5b'!D"&amp;ROW($R$59)-35,TRUE))</f>
        <v>#REF!</v>
      </c>
      <c r="AQ291" t="e" cm="1">
        <f t="array" aca="1" ref="AQ291" ca="1">IF(ISBLANK(INDIRECT("'["&amp;Index!$A$1&amp;"]Werte und Ergebnisse 5b'!E"&amp;ROW($R$59)-35,TRUE)),"",INDIRECT("'["&amp;Index!$A$1&amp;"]Werte und Ergebnisse 5b'!E"&amp;ROW($R$59)-35,TRUE))</f>
        <v>#REF!</v>
      </c>
      <c r="BM291" t="str">
        <f t="shared" ca="1" si="14"/>
        <v/>
      </c>
    </row>
    <row r="292" spans="1:65" x14ac:dyDescent="0.25">
      <c r="A292" t="e" cm="1">
        <f t="array" aca="1" ref="A292" ca="1">INDIRECT("'["&amp;Index!$A$1&amp;"]Übersicht Messungen'!E6",TRUE)</f>
        <v>#REF!</v>
      </c>
      <c r="B292" t="e">
        <f ca="1">IF(Index!$D$3="v2",10024,"")</f>
        <v>#N/A</v>
      </c>
      <c r="C292" t="e">
        <f ca="1">VLOOKUP(Facts!$B292,Aux_Table!$W$1:$X$60,2,FALSE)</f>
        <v>#N/A</v>
      </c>
      <c r="D292" t="e">
        <f>NA()</f>
        <v>#N/A</v>
      </c>
      <c r="E292" t="e" cm="1">
        <f t="array" aca="1" ref="E292" ca="1">INDIRECT("'["&amp;Index!$A$1&amp;"]Übersicht Messungen'!C6",TRUE)</f>
        <v>#REF!</v>
      </c>
      <c r="F292" t="e" cm="1">
        <f t="array" aca="1" ref="F292" ca="1">INDIRECT("'["&amp;Index!$A$1&amp;"]Übersicht Messungen'!B6",TRUE)</f>
        <v>#REF!</v>
      </c>
      <c r="G292" t="e" cm="1">
        <f t="array" aca="1" ref="G292" ca="1">INDIRECT("'["&amp;Index!$A$1&amp;"]Übersicht Messungen'!B6",TRUE)</f>
        <v>#REF!</v>
      </c>
      <c r="H292" t="e">
        <f t="shared" ca="1" si="10"/>
        <v>#REF!</v>
      </c>
      <c r="I292" s="15" t="e" cm="1">
        <f t="array" aca="1" ref="I292" ca="1">IFERROR(DATEVALUE(TEXT(INDIRECT("'["&amp;Index!$A$1&amp;"]Übersicht Messungen'!C181",TRUE),"yyyy-mm-dd")),INDIRECT("'["&amp;Index!$A$1&amp;"]Übersicht Messungen'!F6",TRUE)-730)</f>
        <v>#REF!</v>
      </c>
      <c r="J292" t="e" cm="1">
        <f t="array" aca="1" ref="J292" ca="1">INDIRECT("'["&amp;Index!$A$1&amp;"]Übersicht Messungen'!C177",TRUE)</f>
        <v>#REF!</v>
      </c>
      <c r="K292" t="str">
        <f>Index!$A$1</f>
        <v>Extem B-1541-6  CA.xlsx</v>
      </c>
      <c r="N292" t="s">
        <v>106</v>
      </c>
      <c r="O292" t="e" cm="1">
        <f t="array" aca="1" ref="O292" ca="1">IF(ISBLANK(INDIRECT("'["&amp;Index!$A$1&amp;"]Werte und Ergebnisse 5b'!B"&amp;ROW($R$60)-35,TRUE)),"",INDIRECT("'["&amp;Index!$A$1&amp;"]Werte und Ergebnisse 5b'!B"&amp;ROW($R$60)-35,TRUE))</f>
        <v>#REF!</v>
      </c>
      <c r="R292">
        <v>19</v>
      </c>
      <c r="X292" t="e" cm="1">
        <f t="array" aca="1" ref="X292" ca="1">INDIRECT("'["&amp;Index!$A$1&amp;"]Übersicht Messungen'!E6",TRUE)</f>
        <v>#REF!</v>
      </c>
      <c r="Z292" t="s">
        <v>86</v>
      </c>
      <c r="AG292" t="e" cm="1">
        <f t="array" aca="1" ref="AG292" ca="1">IF(ISBLANK(INDIRECT("'["&amp;Index!$A$1&amp;"]Werte und Ergebnisse 5b'!C"&amp;ROW($R$60)-35,TRUE)),"",INDIRECT("'["&amp;Index!$A$1&amp;"]Werte und Ergebnisse 5b'!C"&amp;ROW($R$60)-35,TRUE))</f>
        <v>#REF!</v>
      </c>
      <c r="AK292" t="e" cm="1">
        <f t="array" aca="1" ref="AK292" ca="1">IF(ISBLANK(INDIRECT("'["&amp;Index!$A$1&amp;"]Werte und Ergebnisse 5b'!F"&amp;ROW($R$60)-35,TRUE)),"",INDIRECT("'["&amp;Index!$A$1&amp;"]Werte und Ergebnisse 5b'!F"&amp;ROW($R$60)-35,TRUE))</f>
        <v>#REF!</v>
      </c>
      <c r="AN292" t="e" cm="1">
        <f t="array" aca="1" ref="AN292" ca="1">IF(ISBLANK(INDIRECT("'["&amp;Index!$A$1&amp;"]Werte und Ergebnisse 5b'!D"&amp;ROW($R$60)-35,TRUE)),"",INDIRECT("'["&amp;Index!$A$1&amp;"]Werte und Ergebnisse 5b'!D"&amp;ROW($R$60)-35,TRUE))</f>
        <v>#REF!</v>
      </c>
      <c r="AQ292" t="e" cm="1">
        <f t="array" aca="1" ref="AQ292" ca="1">IF(ISBLANK(INDIRECT("'["&amp;Index!$A$1&amp;"]Werte und Ergebnisse 5b'!E"&amp;ROW($R$60)-35,TRUE)),"",INDIRECT("'["&amp;Index!$A$1&amp;"]Werte und Ergebnisse 5b'!E"&amp;ROW($R$60)-35,TRUE))</f>
        <v>#REF!</v>
      </c>
      <c r="BM292" t="str">
        <f t="shared" ca="1" si="14"/>
        <v/>
      </c>
    </row>
    <row r="293" spans="1:65" x14ac:dyDescent="0.25">
      <c r="A293" t="e" cm="1">
        <f t="array" aca="1" ref="A293" ca="1">INDIRECT("'["&amp;Index!$A$1&amp;"]Übersicht Messungen'!E6",TRUE)</f>
        <v>#REF!</v>
      </c>
      <c r="B293" t="e">
        <f ca="1">IF(Index!$D$3="v2",10024,"")</f>
        <v>#N/A</v>
      </c>
      <c r="C293" t="e">
        <f ca="1">VLOOKUP(Facts!$B293,Aux_Table!$W$1:$X$60,2,FALSE)</f>
        <v>#N/A</v>
      </c>
      <c r="D293" t="e">
        <f>NA()</f>
        <v>#N/A</v>
      </c>
      <c r="E293" t="e" cm="1">
        <f t="array" aca="1" ref="E293" ca="1">INDIRECT("'["&amp;Index!$A$1&amp;"]Übersicht Messungen'!C6",TRUE)</f>
        <v>#REF!</v>
      </c>
      <c r="F293" t="e" cm="1">
        <f t="array" aca="1" ref="F293" ca="1">INDIRECT("'["&amp;Index!$A$1&amp;"]Übersicht Messungen'!B6",TRUE)</f>
        <v>#REF!</v>
      </c>
      <c r="G293" t="e" cm="1">
        <f t="array" aca="1" ref="G293" ca="1">INDIRECT("'["&amp;Index!$A$1&amp;"]Übersicht Messungen'!B6",TRUE)</f>
        <v>#REF!</v>
      </c>
      <c r="H293" t="e">
        <f t="shared" ca="1" si="10"/>
        <v>#REF!</v>
      </c>
      <c r="I293" s="15" t="e" cm="1">
        <f t="array" aca="1" ref="I293" ca="1">IFERROR(DATEVALUE(TEXT(INDIRECT("'["&amp;Index!$A$1&amp;"]Übersicht Messungen'!C181",TRUE),"yyyy-mm-dd")),INDIRECT("'["&amp;Index!$A$1&amp;"]Übersicht Messungen'!F6",TRUE)-730)</f>
        <v>#REF!</v>
      </c>
      <c r="J293" t="e" cm="1">
        <f t="array" aca="1" ref="J293" ca="1">INDIRECT("'["&amp;Index!$A$1&amp;"]Übersicht Messungen'!C177",TRUE)</f>
        <v>#REF!</v>
      </c>
      <c r="K293" t="str">
        <f>Index!$A$1</f>
        <v>Extem B-1541-6  CA.xlsx</v>
      </c>
      <c r="N293" t="s">
        <v>106</v>
      </c>
      <c r="O293" t="e" cm="1">
        <f t="array" aca="1" ref="O293" ca="1">IF(ISBLANK(INDIRECT("'["&amp;Index!$A$1&amp;"]Werte und Ergebnisse 5b'!B"&amp;ROW($R$61)-35,TRUE)),"",INDIRECT("'["&amp;Index!$A$1&amp;"]Werte und Ergebnisse 5b'!B"&amp;ROW($R$61)-35,TRUE))</f>
        <v>#REF!</v>
      </c>
      <c r="R293">
        <v>20</v>
      </c>
      <c r="X293" t="e" cm="1">
        <f t="array" aca="1" ref="X293" ca="1">INDIRECT("'["&amp;Index!$A$1&amp;"]Übersicht Messungen'!E6",TRUE)</f>
        <v>#REF!</v>
      </c>
      <c r="Z293" t="s">
        <v>86</v>
      </c>
      <c r="AG293" t="e" cm="1">
        <f t="array" aca="1" ref="AG293" ca="1">IF(ISBLANK(INDIRECT("'["&amp;Index!$A$1&amp;"]Werte und Ergebnisse 5b'!C"&amp;ROW($R$61)-35,TRUE)),"",INDIRECT("'["&amp;Index!$A$1&amp;"]Werte und Ergebnisse 5b'!C"&amp;ROW($R$61)-35,TRUE))</f>
        <v>#REF!</v>
      </c>
      <c r="AK293" t="e" cm="1">
        <f t="array" aca="1" ref="AK293" ca="1">IF(ISBLANK(INDIRECT("'["&amp;Index!$A$1&amp;"]Werte und Ergebnisse 5b'!F"&amp;ROW($R$61)-35,TRUE)),"",INDIRECT("'["&amp;Index!$A$1&amp;"]Werte und Ergebnisse 5b'!F"&amp;ROW($R$61)-35,TRUE))</f>
        <v>#REF!</v>
      </c>
      <c r="AN293" t="e" cm="1">
        <f t="array" aca="1" ref="AN293" ca="1">IF(ISBLANK(INDIRECT("'["&amp;Index!$A$1&amp;"]Werte und Ergebnisse 5b'!D"&amp;ROW($R$61)-35,TRUE)),"",INDIRECT("'["&amp;Index!$A$1&amp;"]Werte und Ergebnisse 5b'!D"&amp;ROW($R$61)-35,TRUE))</f>
        <v>#REF!</v>
      </c>
      <c r="AQ293" t="e" cm="1">
        <f t="array" aca="1" ref="AQ293" ca="1">IF(ISBLANK(INDIRECT("'["&amp;Index!$A$1&amp;"]Werte und Ergebnisse 5b'!E"&amp;ROW($R$61)-35,TRUE)),"",INDIRECT("'["&amp;Index!$A$1&amp;"]Werte und Ergebnisse 5b'!E"&amp;ROW($R$61)-35,TRUE))</f>
        <v>#REF!</v>
      </c>
      <c r="BM293" t="str">
        <f t="shared" ca="1" si="14"/>
        <v/>
      </c>
    </row>
    <row r="294" spans="1:65" x14ac:dyDescent="0.25">
      <c r="A294" t="e" cm="1">
        <f t="array" aca="1" ref="A294" ca="1">INDIRECT("'["&amp;Index!$A$1&amp;"]Übersicht Messungen'!E6",TRUE)</f>
        <v>#REF!</v>
      </c>
      <c r="B294" t="e">
        <f ca="1">IF(Index!$D$3="v2",10024,"")</f>
        <v>#N/A</v>
      </c>
      <c r="C294" t="e">
        <f ca="1">VLOOKUP(Facts!$B294,Aux_Table!$W$1:$X$60,2,FALSE)</f>
        <v>#N/A</v>
      </c>
      <c r="D294" t="e">
        <f>NA()</f>
        <v>#N/A</v>
      </c>
      <c r="E294" t="e" cm="1">
        <f t="array" aca="1" ref="E294" ca="1">INDIRECT("'["&amp;Index!$A$1&amp;"]Übersicht Messungen'!C6",TRUE)</f>
        <v>#REF!</v>
      </c>
      <c r="F294" t="e" cm="1">
        <f t="array" aca="1" ref="F294" ca="1">INDIRECT("'["&amp;Index!$A$1&amp;"]Übersicht Messungen'!B6",TRUE)</f>
        <v>#REF!</v>
      </c>
      <c r="G294" t="e" cm="1">
        <f t="array" aca="1" ref="G294" ca="1">INDIRECT("'["&amp;Index!$A$1&amp;"]Übersicht Messungen'!B6",TRUE)</f>
        <v>#REF!</v>
      </c>
      <c r="H294" t="e">
        <f t="shared" ref="H294:H357" ca="1" si="15">X294=A294</f>
        <v>#REF!</v>
      </c>
      <c r="I294" s="15" t="e" cm="1">
        <f t="array" aca="1" ref="I294" ca="1">IFERROR(DATEVALUE(TEXT(INDIRECT("'["&amp;Index!$A$1&amp;"]Übersicht Messungen'!C181",TRUE),"yyyy-mm-dd")),INDIRECT("'["&amp;Index!$A$1&amp;"]Übersicht Messungen'!F6",TRUE)-730)</f>
        <v>#REF!</v>
      </c>
      <c r="J294" t="e" cm="1">
        <f t="array" aca="1" ref="J294" ca="1">INDIRECT("'["&amp;Index!$A$1&amp;"]Übersicht Messungen'!C177",TRUE)</f>
        <v>#REF!</v>
      </c>
      <c r="K294" t="str">
        <f>Index!$A$1</f>
        <v>Extem B-1541-6  CA.xlsx</v>
      </c>
      <c r="N294" t="s">
        <v>106</v>
      </c>
      <c r="O294" t="e" cm="1">
        <f t="array" aca="1" ref="O294" ca="1">IF(ISBLANK(INDIRECT("'["&amp;Index!$A$1&amp;"]Werte und Ergebnisse 5b'!B"&amp;ROW($R$42)-35,TRUE)),"",INDIRECT("'["&amp;Index!$A$1&amp;"]Werte und Ergebnisse 5b'!B"&amp;ROW($R$42)-35,TRUE))</f>
        <v>#REF!</v>
      </c>
      <c r="R294">
        <v>1</v>
      </c>
      <c r="X294" t="e" cm="1">
        <f t="array" aca="1" ref="X294" ca="1">INDIRECT("'["&amp;Index!$A$1&amp;"]Übersicht Messungen'!C6",TRUE)</f>
        <v>#REF!</v>
      </c>
      <c r="Z294" t="s">
        <v>86</v>
      </c>
      <c r="AG294" t="e" cm="1">
        <f t="array" aca="1" ref="AG294" ca="1">IF(ISBLANK(INDIRECT("'["&amp;Index!$A$1&amp;"]Werte und Ergebnisse 5b'!G"&amp;ROW($R$42)-35,TRUE)),"",INDIRECT("'["&amp;Index!$A$1&amp;"]Werte und Ergebnisse 5b'!G"&amp;ROW($R$42)-35,TRUE))</f>
        <v>#REF!</v>
      </c>
      <c r="AK294" t="e" cm="1">
        <f t="array" aca="1" ref="AK294" ca="1">IF(ISBLANK(INDIRECT("'["&amp;Index!$A$1&amp;"]Werte und Ergebnisse 5b'!J"&amp;ROW($R$42)-35,TRUE)),"",INDIRECT("'["&amp;Index!$A$1&amp;"]Werte und Ergebnisse 5b'!J"&amp;ROW($R$42)-35,TRUE))</f>
        <v>#REF!</v>
      </c>
      <c r="AN294" t="e" cm="1">
        <f t="array" aca="1" ref="AN294" ca="1">IF(ISBLANK(INDIRECT("'["&amp;Index!$A$1&amp;"]Werte und Ergebnisse 5b'!H"&amp;ROW($R$42)-35,TRUE)),"",INDIRECT("'["&amp;Index!$A$1&amp;"]Werte und Ergebnisse 5b'!H"&amp;ROW($R$42)-35,TRUE))</f>
        <v>#REF!</v>
      </c>
      <c r="AQ294" t="e" cm="1">
        <f t="array" aca="1" ref="AQ294" ca="1">IF(ISBLANK(INDIRECT("'["&amp;Index!$A$1&amp;"]Werte und Ergebnisse 5b'!I"&amp;ROW($R$42)-35,TRUE)),"",INDIRECT("'["&amp;Index!$A$1&amp;"]Werte und Ergebnisse 5b'!I"&amp;ROW($R$42)-35,TRUE))</f>
        <v>#REF!</v>
      </c>
      <c r="BM294" t="str">
        <f t="shared" ca="1" si="14"/>
        <v/>
      </c>
    </row>
    <row r="295" spans="1:65" x14ac:dyDescent="0.25">
      <c r="A295" t="e" cm="1">
        <f t="array" aca="1" ref="A295" ca="1">INDIRECT("'["&amp;Index!$A$1&amp;"]Übersicht Messungen'!E6",TRUE)</f>
        <v>#REF!</v>
      </c>
      <c r="B295" t="e">
        <f ca="1">IF(Index!$D$3="v2",10024,"")</f>
        <v>#N/A</v>
      </c>
      <c r="C295" t="e">
        <f ca="1">VLOOKUP(Facts!$B295,Aux_Table!$W$1:$X$60,2,FALSE)</f>
        <v>#N/A</v>
      </c>
      <c r="D295" t="e">
        <f>NA()</f>
        <v>#N/A</v>
      </c>
      <c r="E295" t="e" cm="1">
        <f t="array" aca="1" ref="E295" ca="1">INDIRECT("'["&amp;Index!$A$1&amp;"]Übersicht Messungen'!C6",TRUE)</f>
        <v>#REF!</v>
      </c>
      <c r="F295" t="e" cm="1">
        <f t="array" aca="1" ref="F295" ca="1">INDIRECT("'["&amp;Index!$A$1&amp;"]Übersicht Messungen'!B6",TRUE)</f>
        <v>#REF!</v>
      </c>
      <c r="G295" t="e" cm="1">
        <f t="array" aca="1" ref="G295" ca="1">INDIRECT("'["&amp;Index!$A$1&amp;"]Übersicht Messungen'!B6",TRUE)</f>
        <v>#REF!</v>
      </c>
      <c r="H295" t="e">
        <f t="shared" ca="1" si="15"/>
        <v>#REF!</v>
      </c>
      <c r="I295" s="15" t="e" cm="1">
        <f t="array" aca="1" ref="I295" ca="1">IFERROR(DATEVALUE(TEXT(INDIRECT("'["&amp;Index!$A$1&amp;"]Übersicht Messungen'!C181",TRUE),"yyyy-mm-dd")),INDIRECT("'["&amp;Index!$A$1&amp;"]Übersicht Messungen'!F6",TRUE)-730)</f>
        <v>#REF!</v>
      </c>
      <c r="J295" t="e" cm="1">
        <f t="array" aca="1" ref="J295" ca="1">INDIRECT("'["&amp;Index!$A$1&amp;"]Übersicht Messungen'!C177",TRUE)</f>
        <v>#REF!</v>
      </c>
      <c r="K295" t="str">
        <f>Index!$A$1</f>
        <v>Extem B-1541-6  CA.xlsx</v>
      </c>
      <c r="N295" t="s">
        <v>106</v>
      </c>
      <c r="O295" t="e" cm="1">
        <f t="array" aca="1" ref="O295" ca="1">IF(ISBLANK(INDIRECT("'["&amp;Index!$A$1&amp;"]Werte und Ergebnisse 5b'!B"&amp;ROW($R$43)-35,TRUE)),"",INDIRECT("'["&amp;Index!$A$1&amp;"]Werte und Ergebnisse 5b'!B"&amp;ROW($R$43)-35,TRUE))</f>
        <v>#REF!</v>
      </c>
      <c r="R295">
        <v>2</v>
      </c>
      <c r="X295" t="e" cm="1">
        <f t="array" aca="1" ref="X295" ca="1">INDIRECT("'["&amp;Index!$A$1&amp;"]Übersicht Messungen'!C6",TRUE)</f>
        <v>#REF!</v>
      </c>
      <c r="Z295" t="s">
        <v>86</v>
      </c>
      <c r="AG295" t="e" cm="1">
        <f t="array" aca="1" ref="AG295" ca="1">IF(ISBLANK(INDIRECT("'["&amp;Index!$A$1&amp;"]Werte und Ergebnisse 5b'!G"&amp;ROW($R$43)-35,TRUE)),"",INDIRECT("'["&amp;Index!$A$1&amp;"]Werte und Ergebnisse 5b'!G"&amp;ROW($R$43)-35,TRUE))</f>
        <v>#REF!</v>
      </c>
      <c r="AK295" t="e" cm="1">
        <f t="array" aca="1" ref="AK295" ca="1">IF(ISBLANK(INDIRECT("'["&amp;Index!$A$1&amp;"]Werte und Ergebnisse 5b'!J"&amp;ROW($R$43)-35,TRUE)),"",INDIRECT("'["&amp;Index!$A$1&amp;"]Werte und Ergebnisse 5b'!J"&amp;ROW($R$43)-35,TRUE))</f>
        <v>#REF!</v>
      </c>
      <c r="AN295" t="e" cm="1">
        <f t="array" aca="1" ref="AN295" ca="1">IF(ISBLANK(INDIRECT("'["&amp;Index!$A$1&amp;"]Werte und Ergebnisse 5b'!H"&amp;ROW($R$43)-35,TRUE)),"",INDIRECT("'["&amp;Index!$A$1&amp;"]Werte und Ergebnisse 5b'!H"&amp;ROW($R$43)-35,TRUE))</f>
        <v>#REF!</v>
      </c>
      <c r="AQ295" t="e" cm="1">
        <f t="array" aca="1" ref="AQ295" ca="1">IF(ISBLANK(INDIRECT("'["&amp;Index!$A$1&amp;"]Werte und Ergebnisse 5b'!I"&amp;ROW($R$43)-35,TRUE)),"",INDIRECT("'["&amp;Index!$A$1&amp;"]Werte und Ergebnisse 5b'!I"&amp;ROW($R$43)-35,TRUE))</f>
        <v>#REF!</v>
      </c>
      <c r="BM295" t="str">
        <f t="shared" ca="1" si="14"/>
        <v/>
      </c>
    </row>
    <row r="296" spans="1:65" x14ac:dyDescent="0.25">
      <c r="A296" t="e" cm="1">
        <f t="array" aca="1" ref="A296" ca="1">INDIRECT("'["&amp;Index!$A$1&amp;"]Übersicht Messungen'!E6",TRUE)</f>
        <v>#REF!</v>
      </c>
      <c r="B296" t="e">
        <f ca="1">IF(Index!$D$3="v2",10024,"")</f>
        <v>#N/A</v>
      </c>
      <c r="C296" t="e">
        <f ca="1">VLOOKUP(Facts!$B296,Aux_Table!$W$1:$X$60,2,FALSE)</f>
        <v>#N/A</v>
      </c>
      <c r="D296" t="e">
        <f>NA()</f>
        <v>#N/A</v>
      </c>
      <c r="E296" t="e" cm="1">
        <f t="array" aca="1" ref="E296" ca="1">INDIRECT("'["&amp;Index!$A$1&amp;"]Übersicht Messungen'!C6",TRUE)</f>
        <v>#REF!</v>
      </c>
      <c r="F296" t="e" cm="1">
        <f t="array" aca="1" ref="F296" ca="1">INDIRECT("'["&amp;Index!$A$1&amp;"]Übersicht Messungen'!B6",TRUE)</f>
        <v>#REF!</v>
      </c>
      <c r="G296" t="e" cm="1">
        <f t="array" aca="1" ref="G296" ca="1">INDIRECT("'["&amp;Index!$A$1&amp;"]Übersicht Messungen'!B6",TRUE)</f>
        <v>#REF!</v>
      </c>
      <c r="H296" t="e">
        <f t="shared" ca="1" si="15"/>
        <v>#REF!</v>
      </c>
      <c r="I296" s="15" t="e" cm="1">
        <f t="array" aca="1" ref="I296" ca="1">IFERROR(DATEVALUE(TEXT(INDIRECT("'["&amp;Index!$A$1&amp;"]Übersicht Messungen'!C181",TRUE),"yyyy-mm-dd")),INDIRECT("'["&amp;Index!$A$1&amp;"]Übersicht Messungen'!F6",TRUE)-730)</f>
        <v>#REF!</v>
      </c>
      <c r="J296" t="e" cm="1">
        <f t="array" aca="1" ref="J296" ca="1">INDIRECT("'["&amp;Index!$A$1&amp;"]Übersicht Messungen'!C177",TRUE)</f>
        <v>#REF!</v>
      </c>
      <c r="K296" t="str">
        <f>Index!$A$1</f>
        <v>Extem B-1541-6  CA.xlsx</v>
      </c>
      <c r="N296" t="s">
        <v>106</v>
      </c>
      <c r="O296" t="e" cm="1">
        <f t="array" aca="1" ref="O296" ca="1">IF(ISBLANK(INDIRECT("'["&amp;Index!$A$1&amp;"]Werte und Ergebnisse 5b'!B"&amp;ROW($R$44)-35,TRUE)),"",INDIRECT("'["&amp;Index!$A$1&amp;"]Werte und Ergebnisse 5b'!B"&amp;ROW($R$44)-35,TRUE))</f>
        <v>#REF!</v>
      </c>
      <c r="R296">
        <v>3</v>
      </c>
      <c r="X296" t="e" cm="1">
        <f t="array" aca="1" ref="X296" ca="1">INDIRECT("'["&amp;Index!$A$1&amp;"]Übersicht Messungen'!C6",TRUE)</f>
        <v>#REF!</v>
      </c>
      <c r="Z296" t="s">
        <v>86</v>
      </c>
      <c r="AG296" t="e" cm="1">
        <f t="array" aca="1" ref="AG296" ca="1">IF(ISBLANK(INDIRECT("'["&amp;Index!$A$1&amp;"]Werte und Ergebnisse 5b'!G"&amp;ROW($R$44)-35,TRUE)),"",INDIRECT("'["&amp;Index!$A$1&amp;"]Werte und Ergebnisse 5b'!G"&amp;ROW($R$44)-35,TRUE))</f>
        <v>#REF!</v>
      </c>
      <c r="AK296" t="e" cm="1">
        <f t="array" aca="1" ref="AK296" ca="1">IF(ISBLANK(INDIRECT("'["&amp;Index!$A$1&amp;"]Werte und Ergebnisse 5b'!J"&amp;ROW($R$44)-35,TRUE)),"",INDIRECT("'["&amp;Index!$A$1&amp;"]Werte und Ergebnisse 5b'!J"&amp;ROW($R$44)-35,TRUE))</f>
        <v>#REF!</v>
      </c>
      <c r="AN296" t="e" cm="1">
        <f t="array" aca="1" ref="AN296" ca="1">IF(ISBLANK(INDIRECT("'["&amp;Index!$A$1&amp;"]Werte und Ergebnisse 5b'!H"&amp;ROW($R$44)-35,TRUE)),"",INDIRECT("'["&amp;Index!$A$1&amp;"]Werte und Ergebnisse 5b'!H"&amp;ROW($R$44)-35,TRUE))</f>
        <v>#REF!</v>
      </c>
      <c r="AQ296" t="e" cm="1">
        <f t="array" aca="1" ref="AQ296" ca="1">IF(ISBLANK(INDIRECT("'["&amp;Index!$A$1&amp;"]Werte und Ergebnisse 5b'!I"&amp;ROW($R$44)-35,TRUE)),"",INDIRECT("'["&amp;Index!$A$1&amp;"]Werte und Ergebnisse 5b'!I"&amp;ROW($R$44)-35,TRUE))</f>
        <v>#REF!</v>
      </c>
      <c r="BM296" t="str">
        <f t="shared" ca="1" si="14"/>
        <v/>
      </c>
    </row>
    <row r="297" spans="1:65" x14ac:dyDescent="0.25">
      <c r="A297" t="e" cm="1">
        <f t="array" aca="1" ref="A297" ca="1">INDIRECT("'["&amp;Index!$A$1&amp;"]Übersicht Messungen'!E6",TRUE)</f>
        <v>#REF!</v>
      </c>
      <c r="B297" t="e">
        <f ca="1">IF(Index!$D$3="v2",10024,"")</f>
        <v>#N/A</v>
      </c>
      <c r="C297" t="e">
        <f ca="1">VLOOKUP(Facts!$B297,Aux_Table!$W$1:$X$60,2,FALSE)</f>
        <v>#N/A</v>
      </c>
      <c r="D297" t="e">
        <f>NA()</f>
        <v>#N/A</v>
      </c>
      <c r="E297" t="e" cm="1">
        <f t="array" aca="1" ref="E297" ca="1">INDIRECT("'["&amp;Index!$A$1&amp;"]Übersicht Messungen'!C6",TRUE)</f>
        <v>#REF!</v>
      </c>
      <c r="F297" t="e" cm="1">
        <f t="array" aca="1" ref="F297" ca="1">INDIRECT("'["&amp;Index!$A$1&amp;"]Übersicht Messungen'!B6",TRUE)</f>
        <v>#REF!</v>
      </c>
      <c r="G297" t="e" cm="1">
        <f t="array" aca="1" ref="G297" ca="1">INDIRECT("'["&amp;Index!$A$1&amp;"]Übersicht Messungen'!B6",TRUE)</f>
        <v>#REF!</v>
      </c>
      <c r="H297" t="e">
        <f t="shared" ca="1" si="15"/>
        <v>#REF!</v>
      </c>
      <c r="I297" s="15" t="e" cm="1">
        <f t="array" aca="1" ref="I297" ca="1">IFERROR(DATEVALUE(TEXT(INDIRECT("'["&amp;Index!$A$1&amp;"]Übersicht Messungen'!C181",TRUE),"yyyy-mm-dd")),INDIRECT("'["&amp;Index!$A$1&amp;"]Übersicht Messungen'!F6",TRUE)-730)</f>
        <v>#REF!</v>
      </c>
      <c r="J297" t="e" cm="1">
        <f t="array" aca="1" ref="J297" ca="1">INDIRECT("'["&amp;Index!$A$1&amp;"]Übersicht Messungen'!C177",TRUE)</f>
        <v>#REF!</v>
      </c>
      <c r="K297" t="str">
        <f>Index!$A$1</f>
        <v>Extem B-1541-6  CA.xlsx</v>
      </c>
      <c r="N297" t="s">
        <v>106</v>
      </c>
      <c r="O297" t="e" cm="1">
        <f t="array" aca="1" ref="O297" ca="1">IF(ISBLANK(INDIRECT("'["&amp;Index!$A$1&amp;"]Werte und Ergebnisse 5b'!B"&amp;ROW($R$45)-35,TRUE)),"",INDIRECT("'["&amp;Index!$A$1&amp;"]Werte und Ergebnisse 5b'!B"&amp;ROW($R$45)-35,TRUE))</f>
        <v>#REF!</v>
      </c>
      <c r="R297">
        <v>4</v>
      </c>
      <c r="X297" t="e" cm="1">
        <f t="array" aca="1" ref="X297" ca="1">INDIRECT("'["&amp;Index!$A$1&amp;"]Übersicht Messungen'!C6",TRUE)</f>
        <v>#REF!</v>
      </c>
      <c r="Z297" t="s">
        <v>86</v>
      </c>
      <c r="AG297" t="e" cm="1">
        <f t="array" aca="1" ref="AG297" ca="1">IF(ISBLANK(INDIRECT("'["&amp;Index!$A$1&amp;"]Werte und Ergebnisse 5b'!G"&amp;ROW($R$45)-35,TRUE)),"",INDIRECT("'["&amp;Index!$A$1&amp;"]Werte und Ergebnisse 5b'!G"&amp;ROW($R$45)-35,TRUE))</f>
        <v>#REF!</v>
      </c>
      <c r="AK297" t="e" cm="1">
        <f t="array" aca="1" ref="AK297" ca="1">IF(ISBLANK(INDIRECT("'["&amp;Index!$A$1&amp;"]Werte und Ergebnisse 5b'!J"&amp;ROW($R$45)-35,TRUE)),"",INDIRECT("'["&amp;Index!$A$1&amp;"]Werte und Ergebnisse 5b'!J"&amp;ROW($R$45)-35,TRUE))</f>
        <v>#REF!</v>
      </c>
      <c r="AN297" t="e" cm="1">
        <f t="array" aca="1" ref="AN297" ca="1">IF(ISBLANK(INDIRECT("'["&amp;Index!$A$1&amp;"]Werte und Ergebnisse 5b'!H"&amp;ROW($R$45)-35,TRUE)),"",INDIRECT("'["&amp;Index!$A$1&amp;"]Werte und Ergebnisse 5b'!H"&amp;ROW($R$45)-35,TRUE))</f>
        <v>#REF!</v>
      </c>
      <c r="AQ297" t="e" cm="1">
        <f t="array" aca="1" ref="AQ297" ca="1">IF(ISBLANK(INDIRECT("'["&amp;Index!$A$1&amp;"]Werte und Ergebnisse 5b'!I"&amp;ROW($R$45)-35,TRUE)),"",INDIRECT("'["&amp;Index!$A$1&amp;"]Werte und Ergebnisse 5b'!I"&amp;ROW($R$45)-35,TRUE))</f>
        <v>#REF!</v>
      </c>
      <c r="BM297" t="str">
        <f t="shared" ca="1" si="14"/>
        <v/>
      </c>
    </row>
    <row r="298" spans="1:65" x14ac:dyDescent="0.25">
      <c r="A298" t="e" cm="1">
        <f t="array" aca="1" ref="A298" ca="1">INDIRECT("'["&amp;Index!$A$1&amp;"]Übersicht Messungen'!E6",TRUE)</f>
        <v>#REF!</v>
      </c>
      <c r="B298" t="e">
        <f ca="1">IF(Index!$D$3="v2",10024,"")</f>
        <v>#N/A</v>
      </c>
      <c r="C298" t="e">
        <f ca="1">VLOOKUP(Facts!$B298,Aux_Table!$W$1:$X$60,2,FALSE)</f>
        <v>#N/A</v>
      </c>
      <c r="D298" t="e">
        <f>NA()</f>
        <v>#N/A</v>
      </c>
      <c r="E298" t="e" cm="1">
        <f t="array" aca="1" ref="E298" ca="1">INDIRECT("'["&amp;Index!$A$1&amp;"]Übersicht Messungen'!C6",TRUE)</f>
        <v>#REF!</v>
      </c>
      <c r="F298" t="e" cm="1">
        <f t="array" aca="1" ref="F298" ca="1">INDIRECT("'["&amp;Index!$A$1&amp;"]Übersicht Messungen'!B6",TRUE)</f>
        <v>#REF!</v>
      </c>
      <c r="G298" t="e" cm="1">
        <f t="array" aca="1" ref="G298" ca="1">INDIRECT("'["&amp;Index!$A$1&amp;"]Übersicht Messungen'!B6",TRUE)</f>
        <v>#REF!</v>
      </c>
      <c r="H298" t="e">
        <f t="shared" ca="1" si="15"/>
        <v>#REF!</v>
      </c>
      <c r="I298" s="15" t="e" cm="1">
        <f t="array" aca="1" ref="I298" ca="1">IFERROR(DATEVALUE(TEXT(INDIRECT("'["&amp;Index!$A$1&amp;"]Übersicht Messungen'!C181",TRUE),"yyyy-mm-dd")),INDIRECT("'["&amp;Index!$A$1&amp;"]Übersicht Messungen'!F6",TRUE)-730)</f>
        <v>#REF!</v>
      </c>
      <c r="J298" t="e" cm="1">
        <f t="array" aca="1" ref="J298" ca="1">INDIRECT("'["&amp;Index!$A$1&amp;"]Übersicht Messungen'!C177",TRUE)</f>
        <v>#REF!</v>
      </c>
      <c r="K298" t="str">
        <f>Index!$A$1</f>
        <v>Extem B-1541-6  CA.xlsx</v>
      </c>
      <c r="N298" t="s">
        <v>106</v>
      </c>
      <c r="O298" t="e" cm="1">
        <f t="array" aca="1" ref="O298" ca="1">IF(ISBLANK(INDIRECT("'["&amp;Index!$A$1&amp;"]Werte und Ergebnisse 5b'!B"&amp;ROW($R$46)-35,TRUE)),"",INDIRECT("'["&amp;Index!$A$1&amp;"]Werte und Ergebnisse 5b'!B"&amp;ROW($R$46)-35,TRUE))</f>
        <v>#REF!</v>
      </c>
      <c r="R298">
        <v>5</v>
      </c>
      <c r="X298" t="e" cm="1">
        <f t="array" aca="1" ref="X298" ca="1">INDIRECT("'["&amp;Index!$A$1&amp;"]Übersicht Messungen'!C6",TRUE)</f>
        <v>#REF!</v>
      </c>
      <c r="Z298" t="s">
        <v>86</v>
      </c>
      <c r="AG298" t="e" cm="1">
        <f t="array" aca="1" ref="AG298" ca="1">IF(ISBLANK(INDIRECT("'["&amp;Index!$A$1&amp;"]Werte und Ergebnisse 5b'!G"&amp;ROW($R$46)-35,TRUE)),"",INDIRECT("'["&amp;Index!$A$1&amp;"]Werte und Ergebnisse 5b'!G"&amp;ROW($R$46)-35,TRUE))</f>
        <v>#REF!</v>
      </c>
      <c r="AK298" t="e" cm="1">
        <f t="array" aca="1" ref="AK298" ca="1">IF(ISBLANK(INDIRECT("'["&amp;Index!$A$1&amp;"]Werte und Ergebnisse 5b'!J"&amp;ROW($R$46)-35,TRUE)),"",INDIRECT("'["&amp;Index!$A$1&amp;"]Werte und Ergebnisse 5b'!J"&amp;ROW($R$46)-35,TRUE))</f>
        <v>#REF!</v>
      </c>
      <c r="AN298" t="e" cm="1">
        <f t="array" aca="1" ref="AN298" ca="1">IF(ISBLANK(INDIRECT("'["&amp;Index!$A$1&amp;"]Werte und Ergebnisse 5b'!H"&amp;ROW($R$46)-35,TRUE)),"",INDIRECT("'["&amp;Index!$A$1&amp;"]Werte und Ergebnisse 5b'!H"&amp;ROW($R$46)-35,TRUE))</f>
        <v>#REF!</v>
      </c>
      <c r="AQ298" t="e" cm="1">
        <f t="array" aca="1" ref="AQ298" ca="1">IF(ISBLANK(INDIRECT("'["&amp;Index!$A$1&amp;"]Werte und Ergebnisse 5b'!I"&amp;ROW($R$46)-35,TRUE)),"",INDIRECT("'["&amp;Index!$A$1&amp;"]Werte und Ergebnisse 5b'!I"&amp;ROW($R$46)-35,TRUE))</f>
        <v>#REF!</v>
      </c>
      <c r="BM298" t="str">
        <f t="shared" ca="1" si="14"/>
        <v/>
      </c>
    </row>
    <row r="299" spans="1:65" x14ac:dyDescent="0.25">
      <c r="A299" t="e" cm="1">
        <f t="array" aca="1" ref="A299" ca="1">INDIRECT("'["&amp;Index!$A$1&amp;"]Übersicht Messungen'!E6",TRUE)</f>
        <v>#REF!</v>
      </c>
      <c r="B299" t="e">
        <f ca="1">IF(Index!$D$3="v2",10024,"")</f>
        <v>#N/A</v>
      </c>
      <c r="C299" t="e">
        <f ca="1">VLOOKUP(Facts!$B299,Aux_Table!$W$1:$X$60,2,FALSE)</f>
        <v>#N/A</v>
      </c>
      <c r="D299" t="e">
        <f>NA()</f>
        <v>#N/A</v>
      </c>
      <c r="E299" t="e" cm="1">
        <f t="array" aca="1" ref="E299" ca="1">INDIRECT("'["&amp;Index!$A$1&amp;"]Übersicht Messungen'!C6",TRUE)</f>
        <v>#REF!</v>
      </c>
      <c r="F299" t="e" cm="1">
        <f t="array" aca="1" ref="F299" ca="1">INDIRECT("'["&amp;Index!$A$1&amp;"]Übersicht Messungen'!B6",TRUE)</f>
        <v>#REF!</v>
      </c>
      <c r="G299" t="e" cm="1">
        <f t="array" aca="1" ref="G299" ca="1">INDIRECT("'["&amp;Index!$A$1&amp;"]Übersicht Messungen'!B6",TRUE)</f>
        <v>#REF!</v>
      </c>
      <c r="H299" t="e">
        <f t="shared" ca="1" si="15"/>
        <v>#REF!</v>
      </c>
      <c r="I299" s="15" t="e" cm="1">
        <f t="array" aca="1" ref="I299" ca="1">IFERROR(DATEVALUE(TEXT(INDIRECT("'["&amp;Index!$A$1&amp;"]Übersicht Messungen'!C181",TRUE),"yyyy-mm-dd")),INDIRECT("'["&amp;Index!$A$1&amp;"]Übersicht Messungen'!F6",TRUE)-730)</f>
        <v>#REF!</v>
      </c>
      <c r="J299" t="e" cm="1">
        <f t="array" aca="1" ref="J299" ca="1">INDIRECT("'["&amp;Index!$A$1&amp;"]Übersicht Messungen'!C177",TRUE)</f>
        <v>#REF!</v>
      </c>
      <c r="K299" t="str">
        <f>Index!$A$1</f>
        <v>Extem B-1541-6  CA.xlsx</v>
      </c>
      <c r="N299" t="s">
        <v>106</v>
      </c>
      <c r="O299" t="e" cm="1">
        <f t="array" aca="1" ref="O299" ca="1">IF(ISBLANK(INDIRECT("'["&amp;Index!$A$1&amp;"]Werte und Ergebnisse 5b'!B"&amp;ROW($R$47)-35,TRUE)),"",INDIRECT("'["&amp;Index!$A$1&amp;"]Werte und Ergebnisse 5b'!B"&amp;ROW($R$47)-35,TRUE))</f>
        <v>#REF!</v>
      </c>
      <c r="R299">
        <v>6</v>
      </c>
      <c r="X299" t="e" cm="1">
        <f t="array" aca="1" ref="X299" ca="1">INDIRECT("'["&amp;Index!$A$1&amp;"]Übersicht Messungen'!C6",TRUE)</f>
        <v>#REF!</v>
      </c>
      <c r="Z299" t="s">
        <v>86</v>
      </c>
      <c r="AG299" t="e" cm="1">
        <f t="array" aca="1" ref="AG299" ca="1">IF(ISBLANK(INDIRECT("'["&amp;Index!$A$1&amp;"]Werte und Ergebnisse 5b'!G"&amp;ROW($R$47)-35,TRUE)),"",INDIRECT("'["&amp;Index!$A$1&amp;"]Werte und Ergebnisse 5b'!G"&amp;ROW($R$47)-35,TRUE))</f>
        <v>#REF!</v>
      </c>
      <c r="AK299" t="e" cm="1">
        <f t="array" aca="1" ref="AK299" ca="1">IF(ISBLANK(INDIRECT("'["&amp;Index!$A$1&amp;"]Werte und Ergebnisse 5b'!J"&amp;ROW($R$47)-35,TRUE)),"",INDIRECT("'["&amp;Index!$A$1&amp;"]Werte und Ergebnisse 5b'!J"&amp;ROW($R$47)-35,TRUE))</f>
        <v>#REF!</v>
      </c>
      <c r="AN299" t="e" cm="1">
        <f t="array" aca="1" ref="AN299" ca="1">IF(ISBLANK(INDIRECT("'["&amp;Index!$A$1&amp;"]Werte und Ergebnisse 5b'!H"&amp;ROW($R$47)-35,TRUE)),"",INDIRECT("'["&amp;Index!$A$1&amp;"]Werte und Ergebnisse 5b'!H"&amp;ROW($R$47)-35,TRUE))</f>
        <v>#REF!</v>
      </c>
      <c r="AQ299" t="e" cm="1">
        <f t="array" aca="1" ref="AQ299" ca="1">IF(ISBLANK(INDIRECT("'["&amp;Index!$A$1&amp;"]Werte und Ergebnisse 5b'!I"&amp;ROW($R$47)-35,TRUE)),"",INDIRECT("'["&amp;Index!$A$1&amp;"]Werte und Ergebnisse 5b'!I"&amp;ROW($R$47)-35,TRUE))</f>
        <v>#REF!</v>
      </c>
      <c r="BM299" t="str">
        <f t="shared" ca="1" si="14"/>
        <v/>
      </c>
    </row>
    <row r="300" spans="1:65" x14ac:dyDescent="0.25">
      <c r="A300" t="e" cm="1">
        <f t="array" aca="1" ref="A300" ca="1">INDIRECT("'["&amp;Index!$A$1&amp;"]Übersicht Messungen'!E6",TRUE)</f>
        <v>#REF!</v>
      </c>
      <c r="B300" t="e">
        <f ca="1">IF(Index!$D$3="v2",10024,"")</f>
        <v>#N/A</v>
      </c>
      <c r="C300" t="e">
        <f ca="1">VLOOKUP(Facts!$B300,Aux_Table!$W$1:$X$60,2,FALSE)</f>
        <v>#N/A</v>
      </c>
      <c r="D300" t="e">
        <f>NA()</f>
        <v>#N/A</v>
      </c>
      <c r="E300" t="e" cm="1">
        <f t="array" aca="1" ref="E300" ca="1">INDIRECT("'["&amp;Index!$A$1&amp;"]Übersicht Messungen'!C6",TRUE)</f>
        <v>#REF!</v>
      </c>
      <c r="F300" t="e" cm="1">
        <f t="array" aca="1" ref="F300" ca="1">INDIRECT("'["&amp;Index!$A$1&amp;"]Übersicht Messungen'!B6",TRUE)</f>
        <v>#REF!</v>
      </c>
      <c r="G300" t="e" cm="1">
        <f t="array" aca="1" ref="G300" ca="1">INDIRECT("'["&amp;Index!$A$1&amp;"]Übersicht Messungen'!B6",TRUE)</f>
        <v>#REF!</v>
      </c>
      <c r="H300" t="e">
        <f t="shared" ca="1" si="15"/>
        <v>#REF!</v>
      </c>
      <c r="I300" s="15" t="e" cm="1">
        <f t="array" aca="1" ref="I300" ca="1">IFERROR(DATEVALUE(TEXT(INDIRECT("'["&amp;Index!$A$1&amp;"]Übersicht Messungen'!C181",TRUE),"yyyy-mm-dd")),INDIRECT("'["&amp;Index!$A$1&amp;"]Übersicht Messungen'!F6",TRUE)-730)</f>
        <v>#REF!</v>
      </c>
      <c r="J300" t="e" cm="1">
        <f t="array" aca="1" ref="J300" ca="1">INDIRECT("'["&amp;Index!$A$1&amp;"]Übersicht Messungen'!C177",TRUE)</f>
        <v>#REF!</v>
      </c>
      <c r="K300" t="str">
        <f>Index!$A$1</f>
        <v>Extem B-1541-6  CA.xlsx</v>
      </c>
      <c r="N300" t="s">
        <v>106</v>
      </c>
      <c r="O300" t="e" cm="1">
        <f t="array" aca="1" ref="O300" ca="1">IF(ISBLANK(INDIRECT("'["&amp;Index!$A$1&amp;"]Werte und Ergebnisse 5b'!B"&amp;ROW($R$48)-35,TRUE)),"",INDIRECT("'["&amp;Index!$A$1&amp;"]Werte und Ergebnisse 5b'!B"&amp;ROW($R$48)-35,TRUE))</f>
        <v>#REF!</v>
      </c>
      <c r="R300">
        <v>7</v>
      </c>
      <c r="X300" t="e" cm="1">
        <f t="array" aca="1" ref="X300" ca="1">INDIRECT("'["&amp;Index!$A$1&amp;"]Übersicht Messungen'!C6",TRUE)</f>
        <v>#REF!</v>
      </c>
      <c r="Z300" t="s">
        <v>86</v>
      </c>
      <c r="AG300" t="e" cm="1">
        <f t="array" aca="1" ref="AG300" ca="1">IF(ISBLANK(INDIRECT("'["&amp;Index!$A$1&amp;"]Werte und Ergebnisse 5b'!G"&amp;ROW($R$48)-35,TRUE)),"",INDIRECT("'["&amp;Index!$A$1&amp;"]Werte und Ergebnisse 5b'!G"&amp;ROW($R$48)-35,TRUE))</f>
        <v>#REF!</v>
      </c>
      <c r="AK300" t="e" cm="1">
        <f t="array" aca="1" ref="AK300" ca="1">IF(ISBLANK(INDIRECT("'["&amp;Index!$A$1&amp;"]Werte und Ergebnisse 5b'!J"&amp;ROW($R$48)-35,TRUE)),"",INDIRECT("'["&amp;Index!$A$1&amp;"]Werte und Ergebnisse 5b'!J"&amp;ROW($R$48)-35,TRUE))</f>
        <v>#REF!</v>
      </c>
      <c r="AN300" t="e" cm="1">
        <f t="array" aca="1" ref="AN300" ca="1">IF(ISBLANK(INDIRECT("'["&amp;Index!$A$1&amp;"]Werte und Ergebnisse 5b'!H"&amp;ROW($R$48)-35,TRUE)),"",INDIRECT("'["&amp;Index!$A$1&amp;"]Werte und Ergebnisse 5b'!H"&amp;ROW($R$48)-35,TRUE))</f>
        <v>#REF!</v>
      </c>
      <c r="AQ300" t="e" cm="1">
        <f t="array" aca="1" ref="AQ300" ca="1">IF(ISBLANK(INDIRECT("'["&amp;Index!$A$1&amp;"]Werte und Ergebnisse 5b'!I"&amp;ROW($R$48)-35,TRUE)),"",INDIRECT("'["&amp;Index!$A$1&amp;"]Werte und Ergebnisse 5b'!I"&amp;ROW($R$48)-35,TRUE))</f>
        <v>#REF!</v>
      </c>
      <c r="BM300" t="str">
        <f t="shared" ca="1" si="14"/>
        <v/>
      </c>
    </row>
    <row r="301" spans="1:65" x14ac:dyDescent="0.25">
      <c r="A301" t="e" cm="1">
        <f t="array" aca="1" ref="A301" ca="1">INDIRECT("'["&amp;Index!$A$1&amp;"]Übersicht Messungen'!E6",TRUE)</f>
        <v>#REF!</v>
      </c>
      <c r="B301" t="e">
        <f ca="1">IF(Index!$D$3="v2",10024,"")</f>
        <v>#N/A</v>
      </c>
      <c r="C301" t="e">
        <f ca="1">VLOOKUP(Facts!$B301,Aux_Table!$W$1:$X$60,2,FALSE)</f>
        <v>#N/A</v>
      </c>
      <c r="D301" t="e">
        <f>NA()</f>
        <v>#N/A</v>
      </c>
      <c r="E301" t="e" cm="1">
        <f t="array" aca="1" ref="E301" ca="1">INDIRECT("'["&amp;Index!$A$1&amp;"]Übersicht Messungen'!C6",TRUE)</f>
        <v>#REF!</v>
      </c>
      <c r="F301" t="e" cm="1">
        <f t="array" aca="1" ref="F301" ca="1">INDIRECT("'["&amp;Index!$A$1&amp;"]Übersicht Messungen'!B6",TRUE)</f>
        <v>#REF!</v>
      </c>
      <c r="G301" t="e" cm="1">
        <f t="array" aca="1" ref="G301" ca="1">INDIRECT("'["&amp;Index!$A$1&amp;"]Übersicht Messungen'!B6",TRUE)</f>
        <v>#REF!</v>
      </c>
      <c r="H301" t="e">
        <f t="shared" ca="1" si="15"/>
        <v>#REF!</v>
      </c>
      <c r="I301" s="15" t="e" cm="1">
        <f t="array" aca="1" ref="I301" ca="1">IFERROR(DATEVALUE(TEXT(INDIRECT("'["&amp;Index!$A$1&amp;"]Übersicht Messungen'!C181",TRUE),"yyyy-mm-dd")),INDIRECT("'["&amp;Index!$A$1&amp;"]Übersicht Messungen'!F6",TRUE)-730)</f>
        <v>#REF!</v>
      </c>
      <c r="J301" t="e" cm="1">
        <f t="array" aca="1" ref="J301" ca="1">INDIRECT("'["&amp;Index!$A$1&amp;"]Übersicht Messungen'!C177",TRUE)</f>
        <v>#REF!</v>
      </c>
      <c r="K301" t="str">
        <f>Index!$A$1</f>
        <v>Extem B-1541-6  CA.xlsx</v>
      </c>
      <c r="N301" t="s">
        <v>106</v>
      </c>
      <c r="O301" t="e" cm="1">
        <f t="array" aca="1" ref="O301" ca="1">IF(ISBLANK(INDIRECT("'["&amp;Index!$A$1&amp;"]Werte und Ergebnisse 5b'!B"&amp;ROW($R$49)-35,TRUE)),"",INDIRECT("'["&amp;Index!$A$1&amp;"]Werte und Ergebnisse 5b'!B"&amp;ROW($R$49)-35,TRUE))</f>
        <v>#REF!</v>
      </c>
      <c r="R301">
        <v>8</v>
      </c>
      <c r="X301" t="e" cm="1">
        <f t="array" aca="1" ref="X301" ca="1">INDIRECT("'["&amp;Index!$A$1&amp;"]Übersicht Messungen'!C6",TRUE)</f>
        <v>#REF!</v>
      </c>
      <c r="Z301" t="s">
        <v>86</v>
      </c>
      <c r="AG301" t="e" cm="1">
        <f t="array" aca="1" ref="AG301" ca="1">IF(ISBLANK(INDIRECT("'["&amp;Index!$A$1&amp;"]Werte und Ergebnisse 5b'!G"&amp;ROW($R$49)-35,TRUE)),"",INDIRECT("'["&amp;Index!$A$1&amp;"]Werte und Ergebnisse 5b'!G"&amp;ROW($R$49)-35,TRUE))</f>
        <v>#REF!</v>
      </c>
      <c r="AK301" t="e" cm="1">
        <f t="array" aca="1" ref="AK301" ca="1">IF(ISBLANK(INDIRECT("'["&amp;Index!$A$1&amp;"]Werte und Ergebnisse 5b'!J"&amp;ROW($R$49)-35,TRUE)),"",INDIRECT("'["&amp;Index!$A$1&amp;"]Werte und Ergebnisse 5b'!J"&amp;ROW($R$49)-35,TRUE))</f>
        <v>#REF!</v>
      </c>
      <c r="AN301" t="e" cm="1">
        <f t="array" aca="1" ref="AN301" ca="1">IF(ISBLANK(INDIRECT("'["&amp;Index!$A$1&amp;"]Werte und Ergebnisse 5b'!H"&amp;ROW($R$49)-35,TRUE)),"",INDIRECT("'["&amp;Index!$A$1&amp;"]Werte und Ergebnisse 5b'!H"&amp;ROW($R$49)-35,TRUE))</f>
        <v>#REF!</v>
      </c>
      <c r="AQ301" t="e" cm="1">
        <f t="array" aca="1" ref="AQ301" ca="1">IF(ISBLANK(INDIRECT("'["&amp;Index!$A$1&amp;"]Werte und Ergebnisse 5b'!I"&amp;ROW($R$49)-35,TRUE)),"",INDIRECT("'["&amp;Index!$A$1&amp;"]Werte und Ergebnisse 5b'!I"&amp;ROW($R$49)-35,TRUE))</f>
        <v>#REF!</v>
      </c>
      <c r="BM301" t="str">
        <f t="shared" ca="1" si="14"/>
        <v/>
      </c>
    </row>
    <row r="302" spans="1:65" x14ac:dyDescent="0.25">
      <c r="A302" t="e" cm="1">
        <f t="array" aca="1" ref="A302" ca="1">INDIRECT("'["&amp;Index!$A$1&amp;"]Übersicht Messungen'!E6",TRUE)</f>
        <v>#REF!</v>
      </c>
      <c r="B302" t="e">
        <f ca="1">IF(Index!$D$3="v2",10024,"")</f>
        <v>#N/A</v>
      </c>
      <c r="C302" t="e">
        <f ca="1">VLOOKUP(Facts!$B302,Aux_Table!$W$1:$X$60,2,FALSE)</f>
        <v>#N/A</v>
      </c>
      <c r="D302" t="e">
        <f>NA()</f>
        <v>#N/A</v>
      </c>
      <c r="E302" t="e" cm="1">
        <f t="array" aca="1" ref="E302" ca="1">INDIRECT("'["&amp;Index!$A$1&amp;"]Übersicht Messungen'!C6",TRUE)</f>
        <v>#REF!</v>
      </c>
      <c r="F302" t="e" cm="1">
        <f t="array" aca="1" ref="F302" ca="1">INDIRECT("'["&amp;Index!$A$1&amp;"]Übersicht Messungen'!B6",TRUE)</f>
        <v>#REF!</v>
      </c>
      <c r="G302" t="e" cm="1">
        <f t="array" aca="1" ref="G302" ca="1">INDIRECT("'["&amp;Index!$A$1&amp;"]Übersicht Messungen'!B6",TRUE)</f>
        <v>#REF!</v>
      </c>
      <c r="H302" t="e">
        <f t="shared" ca="1" si="15"/>
        <v>#REF!</v>
      </c>
      <c r="I302" s="15" t="e" cm="1">
        <f t="array" aca="1" ref="I302" ca="1">IFERROR(DATEVALUE(TEXT(INDIRECT("'["&amp;Index!$A$1&amp;"]Übersicht Messungen'!C181",TRUE),"yyyy-mm-dd")),INDIRECT("'["&amp;Index!$A$1&amp;"]Übersicht Messungen'!F6",TRUE)-730)</f>
        <v>#REF!</v>
      </c>
      <c r="J302" t="e" cm="1">
        <f t="array" aca="1" ref="J302" ca="1">INDIRECT("'["&amp;Index!$A$1&amp;"]Übersicht Messungen'!C177",TRUE)</f>
        <v>#REF!</v>
      </c>
      <c r="K302" t="str">
        <f>Index!$A$1</f>
        <v>Extem B-1541-6  CA.xlsx</v>
      </c>
      <c r="N302" t="s">
        <v>106</v>
      </c>
      <c r="O302" t="e" cm="1">
        <f t="array" aca="1" ref="O302" ca="1">IF(ISBLANK(INDIRECT("'["&amp;Index!$A$1&amp;"]Werte und Ergebnisse 5b'!B"&amp;ROW($R$50)-35,TRUE)),"",INDIRECT("'["&amp;Index!$A$1&amp;"]Werte und Ergebnisse 5b'!B"&amp;ROW($R$50)-35,TRUE))</f>
        <v>#REF!</v>
      </c>
      <c r="R302">
        <v>9</v>
      </c>
      <c r="X302" t="e" cm="1">
        <f t="array" aca="1" ref="X302" ca="1">INDIRECT("'["&amp;Index!$A$1&amp;"]Übersicht Messungen'!C6",TRUE)</f>
        <v>#REF!</v>
      </c>
      <c r="Z302" t="s">
        <v>86</v>
      </c>
      <c r="AG302" t="e" cm="1">
        <f t="array" aca="1" ref="AG302" ca="1">IF(ISBLANK(INDIRECT("'["&amp;Index!$A$1&amp;"]Werte und Ergebnisse 5b'!G"&amp;ROW($R$50)-35,TRUE)),"",INDIRECT("'["&amp;Index!$A$1&amp;"]Werte und Ergebnisse 5b'!G"&amp;ROW($R$50)-35,TRUE))</f>
        <v>#REF!</v>
      </c>
      <c r="AK302" t="e" cm="1">
        <f t="array" aca="1" ref="AK302" ca="1">IF(ISBLANK(INDIRECT("'["&amp;Index!$A$1&amp;"]Werte und Ergebnisse 5b'!J"&amp;ROW($R$50)-35,TRUE)),"",INDIRECT("'["&amp;Index!$A$1&amp;"]Werte und Ergebnisse 5b'!J"&amp;ROW($R$50)-35,TRUE))</f>
        <v>#REF!</v>
      </c>
      <c r="AN302" t="e" cm="1">
        <f t="array" aca="1" ref="AN302" ca="1">IF(ISBLANK(INDIRECT("'["&amp;Index!$A$1&amp;"]Werte und Ergebnisse 5b'!H"&amp;ROW($R$50)-35,TRUE)),"",INDIRECT("'["&amp;Index!$A$1&amp;"]Werte und Ergebnisse 5b'!H"&amp;ROW($R$50)-35,TRUE))</f>
        <v>#REF!</v>
      </c>
      <c r="AQ302" t="e" cm="1">
        <f t="array" aca="1" ref="AQ302" ca="1">IF(ISBLANK(INDIRECT("'["&amp;Index!$A$1&amp;"]Werte und Ergebnisse 5b'!I"&amp;ROW($R$50)-35,TRUE)),"",INDIRECT("'["&amp;Index!$A$1&amp;"]Werte und Ergebnisse 5b'!I"&amp;ROW($R$50)-35,TRUE))</f>
        <v>#REF!</v>
      </c>
      <c r="BM302" t="str">
        <f t="shared" ca="1" si="14"/>
        <v/>
      </c>
    </row>
    <row r="303" spans="1:65" x14ac:dyDescent="0.25">
      <c r="A303" t="e" cm="1">
        <f t="array" aca="1" ref="A303" ca="1">INDIRECT("'["&amp;Index!$A$1&amp;"]Übersicht Messungen'!E6",TRUE)</f>
        <v>#REF!</v>
      </c>
      <c r="B303" t="e">
        <f ca="1">IF(Index!$D$3="v2",10024,"")</f>
        <v>#N/A</v>
      </c>
      <c r="C303" t="e">
        <f ca="1">VLOOKUP(Facts!$B303,Aux_Table!$W$1:$X$60,2,FALSE)</f>
        <v>#N/A</v>
      </c>
      <c r="D303" t="e">
        <f>NA()</f>
        <v>#N/A</v>
      </c>
      <c r="E303" t="e" cm="1">
        <f t="array" aca="1" ref="E303" ca="1">INDIRECT("'["&amp;Index!$A$1&amp;"]Übersicht Messungen'!C6",TRUE)</f>
        <v>#REF!</v>
      </c>
      <c r="F303" t="e" cm="1">
        <f t="array" aca="1" ref="F303" ca="1">INDIRECT("'["&amp;Index!$A$1&amp;"]Übersicht Messungen'!B6",TRUE)</f>
        <v>#REF!</v>
      </c>
      <c r="G303" t="e" cm="1">
        <f t="array" aca="1" ref="G303" ca="1">INDIRECT("'["&amp;Index!$A$1&amp;"]Übersicht Messungen'!B6",TRUE)</f>
        <v>#REF!</v>
      </c>
      <c r="H303" t="e">
        <f t="shared" ca="1" si="15"/>
        <v>#REF!</v>
      </c>
      <c r="I303" s="15" t="e" cm="1">
        <f t="array" aca="1" ref="I303" ca="1">IFERROR(DATEVALUE(TEXT(INDIRECT("'["&amp;Index!$A$1&amp;"]Übersicht Messungen'!C181",TRUE),"yyyy-mm-dd")),INDIRECT("'["&amp;Index!$A$1&amp;"]Übersicht Messungen'!F6",TRUE)-730)</f>
        <v>#REF!</v>
      </c>
      <c r="J303" t="e" cm="1">
        <f t="array" aca="1" ref="J303" ca="1">INDIRECT("'["&amp;Index!$A$1&amp;"]Übersicht Messungen'!C177",TRUE)</f>
        <v>#REF!</v>
      </c>
      <c r="K303" t="str">
        <f>Index!$A$1</f>
        <v>Extem B-1541-6  CA.xlsx</v>
      </c>
      <c r="N303" t="s">
        <v>106</v>
      </c>
      <c r="O303" t="e" cm="1">
        <f t="array" aca="1" ref="O303" ca="1">IF(ISBLANK(INDIRECT("'["&amp;Index!$A$1&amp;"]Werte und Ergebnisse 5b'!B"&amp;ROW($R$51)-35,TRUE)),"",INDIRECT("'["&amp;Index!$A$1&amp;"]Werte und Ergebnisse 5b'!B"&amp;ROW($R$51)-35,TRUE))</f>
        <v>#REF!</v>
      </c>
      <c r="R303">
        <v>10</v>
      </c>
      <c r="X303" t="e" cm="1">
        <f t="array" aca="1" ref="X303" ca="1">INDIRECT("'["&amp;Index!$A$1&amp;"]Übersicht Messungen'!C6",TRUE)</f>
        <v>#REF!</v>
      </c>
      <c r="Z303" t="s">
        <v>86</v>
      </c>
      <c r="AG303" t="e" cm="1">
        <f t="array" aca="1" ref="AG303" ca="1">IF(ISBLANK(INDIRECT("'["&amp;Index!$A$1&amp;"]Werte und Ergebnisse 5b'!G"&amp;ROW($R$51)-35,TRUE)),"",INDIRECT("'["&amp;Index!$A$1&amp;"]Werte und Ergebnisse 5b'!G"&amp;ROW($R$51)-35,TRUE))</f>
        <v>#REF!</v>
      </c>
      <c r="AK303" t="e" cm="1">
        <f t="array" aca="1" ref="AK303" ca="1">IF(ISBLANK(INDIRECT("'["&amp;Index!$A$1&amp;"]Werte und Ergebnisse 5b'!J"&amp;ROW($R$51)-35,TRUE)),"",INDIRECT("'["&amp;Index!$A$1&amp;"]Werte und Ergebnisse 5b'!J"&amp;ROW($R$51)-35,TRUE))</f>
        <v>#REF!</v>
      </c>
      <c r="AN303" t="e" cm="1">
        <f t="array" aca="1" ref="AN303" ca="1">IF(ISBLANK(INDIRECT("'["&amp;Index!$A$1&amp;"]Werte und Ergebnisse 5b'!H"&amp;ROW($R$51)-35,TRUE)),"",INDIRECT("'["&amp;Index!$A$1&amp;"]Werte und Ergebnisse 5b'!H"&amp;ROW($R$51)-35,TRUE))</f>
        <v>#REF!</v>
      </c>
      <c r="AQ303" t="e" cm="1">
        <f t="array" aca="1" ref="AQ303" ca="1">IF(ISBLANK(INDIRECT("'["&amp;Index!$A$1&amp;"]Werte und Ergebnisse 5b'!I"&amp;ROW($R$51)-35,TRUE)),"",INDIRECT("'["&amp;Index!$A$1&amp;"]Werte und Ergebnisse 5b'!I"&amp;ROW($R$51)-35,TRUE))</f>
        <v>#REF!</v>
      </c>
      <c r="BM303" t="str">
        <f t="shared" ca="1" si="14"/>
        <v/>
      </c>
    </row>
    <row r="304" spans="1:65" x14ac:dyDescent="0.25">
      <c r="A304" t="e" cm="1">
        <f t="array" aca="1" ref="A304" ca="1">INDIRECT("'["&amp;Index!$A$1&amp;"]Übersicht Messungen'!E6",TRUE)</f>
        <v>#REF!</v>
      </c>
      <c r="B304" t="e">
        <f ca="1">IF(Index!$D$3="v2",10024,"")</f>
        <v>#N/A</v>
      </c>
      <c r="C304" t="e">
        <f ca="1">VLOOKUP(Facts!$B304,Aux_Table!$W$1:$X$60,2,FALSE)</f>
        <v>#N/A</v>
      </c>
      <c r="D304" t="e">
        <f>NA()</f>
        <v>#N/A</v>
      </c>
      <c r="E304" t="e" cm="1">
        <f t="array" aca="1" ref="E304" ca="1">INDIRECT("'["&amp;Index!$A$1&amp;"]Übersicht Messungen'!C6",TRUE)</f>
        <v>#REF!</v>
      </c>
      <c r="F304" t="e" cm="1">
        <f t="array" aca="1" ref="F304" ca="1">INDIRECT("'["&amp;Index!$A$1&amp;"]Übersicht Messungen'!B6",TRUE)</f>
        <v>#REF!</v>
      </c>
      <c r="G304" t="e" cm="1">
        <f t="array" aca="1" ref="G304" ca="1">INDIRECT("'["&amp;Index!$A$1&amp;"]Übersicht Messungen'!B6",TRUE)</f>
        <v>#REF!</v>
      </c>
      <c r="H304" t="e">
        <f t="shared" ca="1" si="15"/>
        <v>#REF!</v>
      </c>
      <c r="I304" s="15" t="e" cm="1">
        <f t="array" aca="1" ref="I304" ca="1">IFERROR(DATEVALUE(TEXT(INDIRECT("'["&amp;Index!$A$1&amp;"]Übersicht Messungen'!C181",TRUE),"yyyy-mm-dd")),INDIRECT("'["&amp;Index!$A$1&amp;"]Übersicht Messungen'!F6",TRUE)-730)</f>
        <v>#REF!</v>
      </c>
      <c r="J304" t="e" cm="1">
        <f t="array" aca="1" ref="J304" ca="1">INDIRECT("'["&amp;Index!$A$1&amp;"]Übersicht Messungen'!C177",TRUE)</f>
        <v>#REF!</v>
      </c>
      <c r="K304" t="str">
        <f>Index!$A$1</f>
        <v>Extem B-1541-6  CA.xlsx</v>
      </c>
      <c r="N304" t="s">
        <v>106</v>
      </c>
      <c r="O304" t="e" cm="1">
        <f t="array" aca="1" ref="O304" ca="1">IF(ISBLANK(INDIRECT("'["&amp;Index!$A$1&amp;"]Werte und Ergebnisse 5b'!B"&amp;ROW($R$52)-35,TRUE)),"",INDIRECT("'["&amp;Index!$A$1&amp;"]Werte und Ergebnisse 5b'!B"&amp;ROW($R$52)-35,TRUE))</f>
        <v>#REF!</v>
      </c>
      <c r="R304">
        <v>11</v>
      </c>
      <c r="X304" t="e" cm="1">
        <f t="array" aca="1" ref="X304" ca="1">INDIRECT("'["&amp;Index!$A$1&amp;"]Übersicht Messungen'!C6",TRUE)</f>
        <v>#REF!</v>
      </c>
      <c r="Z304" t="s">
        <v>86</v>
      </c>
      <c r="AG304" t="e" cm="1">
        <f t="array" aca="1" ref="AG304" ca="1">IF(ISBLANK(INDIRECT("'["&amp;Index!$A$1&amp;"]Werte und Ergebnisse 5b'!G"&amp;ROW($R$52)-35,TRUE)),"",INDIRECT("'["&amp;Index!$A$1&amp;"]Werte und Ergebnisse 5b'!G"&amp;ROW($R$52)-35,TRUE))</f>
        <v>#REF!</v>
      </c>
      <c r="AK304" t="e" cm="1">
        <f t="array" aca="1" ref="AK304" ca="1">IF(ISBLANK(INDIRECT("'["&amp;Index!$A$1&amp;"]Werte und Ergebnisse 5b'!J"&amp;ROW($R$52)-35,TRUE)),"",INDIRECT("'["&amp;Index!$A$1&amp;"]Werte und Ergebnisse 5b'!J"&amp;ROW($R$52)-35,TRUE))</f>
        <v>#REF!</v>
      </c>
      <c r="AN304" t="e" cm="1">
        <f t="array" aca="1" ref="AN304" ca="1">IF(ISBLANK(INDIRECT("'["&amp;Index!$A$1&amp;"]Werte und Ergebnisse 5b'!H"&amp;ROW($R$52)-35,TRUE)),"",INDIRECT("'["&amp;Index!$A$1&amp;"]Werte und Ergebnisse 5b'!H"&amp;ROW($R$52)-35,TRUE))</f>
        <v>#REF!</v>
      </c>
      <c r="AQ304" t="e" cm="1">
        <f t="array" aca="1" ref="AQ304" ca="1">IF(ISBLANK(INDIRECT("'["&amp;Index!$A$1&amp;"]Werte und Ergebnisse 5b'!I"&amp;ROW($R$52)-35,TRUE)),"",INDIRECT("'["&amp;Index!$A$1&amp;"]Werte und Ergebnisse 5b'!I"&amp;ROW($R$52)-35,TRUE))</f>
        <v>#REF!</v>
      </c>
      <c r="BM304" t="str">
        <f t="shared" ca="1" si="14"/>
        <v/>
      </c>
    </row>
    <row r="305" spans="1:65" x14ac:dyDescent="0.25">
      <c r="A305" t="e" cm="1">
        <f t="array" aca="1" ref="A305" ca="1">INDIRECT("'["&amp;Index!$A$1&amp;"]Übersicht Messungen'!E6",TRUE)</f>
        <v>#REF!</v>
      </c>
      <c r="B305" t="e">
        <f ca="1">IF(Index!$D$3="v2",10024,"")</f>
        <v>#N/A</v>
      </c>
      <c r="C305" t="e">
        <f ca="1">VLOOKUP(Facts!$B305,Aux_Table!$W$1:$X$60,2,FALSE)</f>
        <v>#N/A</v>
      </c>
      <c r="D305" t="e">
        <f>NA()</f>
        <v>#N/A</v>
      </c>
      <c r="E305" t="e" cm="1">
        <f t="array" aca="1" ref="E305" ca="1">INDIRECT("'["&amp;Index!$A$1&amp;"]Übersicht Messungen'!C6",TRUE)</f>
        <v>#REF!</v>
      </c>
      <c r="F305" t="e" cm="1">
        <f t="array" aca="1" ref="F305" ca="1">INDIRECT("'["&amp;Index!$A$1&amp;"]Übersicht Messungen'!B6",TRUE)</f>
        <v>#REF!</v>
      </c>
      <c r="G305" t="e" cm="1">
        <f t="array" aca="1" ref="G305" ca="1">INDIRECT("'["&amp;Index!$A$1&amp;"]Übersicht Messungen'!B6",TRUE)</f>
        <v>#REF!</v>
      </c>
      <c r="H305" t="e">
        <f t="shared" ca="1" si="15"/>
        <v>#REF!</v>
      </c>
      <c r="I305" s="15" t="e" cm="1">
        <f t="array" aca="1" ref="I305" ca="1">IFERROR(DATEVALUE(TEXT(INDIRECT("'["&amp;Index!$A$1&amp;"]Übersicht Messungen'!C181",TRUE),"yyyy-mm-dd")),INDIRECT("'["&amp;Index!$A$1&amp;"]Übersicht Messungen'!F6",TRUE)-730)</f>
        <v>#REF!</v>
      </c>
      <c r="J305" t="e" cm="1">
        <f t="array" aca="1" ref="J305" ca="1">INDIRECT("'["&amp;Index!$A$1&amp;"]Übersicht Messungen'!C177",TRUE)</f>
        <v>#REF!</v>
      </c>
      <c r="K305" t="str">
        <f>Index!$A$1</f>
        <v>Extem B-1541-6  CA.xlsx</v>
      </c>
      <c r="N305" t="s">
        <v>106</v>
      </c>
      <c r="O305" t="e" cm="1">
        <f t="array" aca="1" ref="O305" ca="1">IF(ISBLANK(INDIRECT("'["&amp;Index!$A$1&amp;"]Werte und Ergebnisse 5b'!B"&amp;ROW($R$53)-35,TRUE)),"",INDIRECT("'["&amp;Index!$A$1&amp;"]Werte und Ergebnisse 5b'!B"&amp;ROW($R$53)-35,TRUE))</f>
        <v>#REF!</v>
      </c>
      <c r="R305">
        <v>12</v>
      </c>
      <c r="X305" t="e" cm="1">
        <f t="array" aca="1" ref="X305" ca="1">INDIRECT("'["&amp;Index!$A$1&amp;"]Übersicht Messungen'!C6",TRUE)</f>
        <v>#REF!</v>
      </c>
      <c r="Z305" t="s">
        <v>86</v>
      </c>
      <c r="AG305" t="e" cm="1">
        <f t="array" aca="1" ref="AG305" ca="1">IF(ISBLANK(INDIRECT("'["&amp;Index!$A$1&amp;"]Werte und Ergebnisse 5b'!G"&amp;ROW($R$53)-35,TRUE)),"",INDIRECT("'["&amp;Index!$A$1&amp;"]Werte und Ergebnisse 5b'!G"&amp;ROW($R$53)-35,TRUE))</f>
        <v>#REF!</v>
      </c>
      <c r="AK305" t="e" cm="1">
        <f t="array" aca="1" ref="AK305" ca="1">IF(ISBLANK(INDIRECT("'["&amp;Index!$A$1&amp;"]Werte und Ergebnisse 5b'!J"&amp;ROW($R$53)-35,TRUE)),"",INDIRECT("'["&amp;Index!$A$1&amp;"]Werte und Ergebnisse 5b'!J"&amp;ROW($R$53)-35,TRUE))</f>
        <v>#REF!</v>
      </c>
      <c r="AN305" t="e" cm="1">
        <f t="array" aca="1" ref="AN305" ca="1">IF(ISBLANK(INDIRECT("'["&amp;Index!$A$1&amp;"]Werte und Ergebnisse 5b'!H"&amp;ROW($R$53)-35,TRUE)),"",INDIRECT("'["&amp;Index!$A$1&amp;"]Werte und Ergebnisse 5b'!H"&amp;ROW($R$53)-35,TRUE))</f>
        <v>#REF!</v>
      </c>
      <c r="AQ305" t="e" cm="1">
        <f t="array" aca="1" ref="AQ305" ca="1">IF(ISBLANK(INDIRECT("'["&amp;Index!$A$1&amp;"]Werte und Ergebnisse 5b'!I"&amp;ROW($R$53)-35,TRUE)),"",INDIRECT("'["&amp;Index!$A$1&amp;"]Werte und Ergebnisse 5b'!I"&amp;ROW($R$53)-35,TRUE))</f>
        <v>#REF!</v>
      </c>
      <c r="BM305" t="str">
        <f t="shared" ca="1" si="14"/>
        <v/>
      </c>
    </row>
    <row r="306" spans="1:65" x14ac:dyDescent="0.25">
      <c r="A306" t="e" cm="1">
        <f t="array" aca="1" ref="A306" ca="1">INDIRECT("'["&amp;Index!$A$1&amp;"]Übersicht Messungen'!E6",TRUE)</f>
        <v>#REF!</v>
      </c>
      <c r="B306" t="e">
        <f ca="1">IF(Index!$D$3="v2",10024,"")</f>
        <v>#N/A</v>
      </c>
      <c r="C306" t="e">
        <f ca="1">VLOOKUP(Facts!$B306,Aux_Table!$W$1:$X$60,2,FALSE)</f>
        <v>#N/A</v>
      </c>
      <c r="D306" t="e">
        <f>NA()</f>
        <v>#N/A</v>
      </c>
      <c r="E306" t="e" cm="1">
        <f t="array" aca="1" ref="E306" ca="1">INDIRECT("'["&amp;Index!$A$1&amp;"]Übersicht Messungen'!C6",TRUE)</f>
        <v>#REF!</v>
      </c>
      <c r="F306" t="e" cm="1">
        <f t="array" aca="1" ref="F306" ca="1">INDIRECT("'["&amp;Index!$A$1&amp;"]Übersicht Messungen'!B6",TRUE)</f>
        <v>#REF!</v>
      </c>
      <c r="G306" t="e" cm="1">
        <f t="array" aca="1" ref="G306" ca="1">INDIRECT("'["&amp;Index!$A$1&amp;"]Übersicht Messungen'!B6",TRUE)</f>
        <v>#REF!</v>
      </c>
      <c r="H306" t="e">
        <f t="shared" ca="1" si="15"/>
        <v>#REF!</v>
      </c>
      <c r="I306" s="15" t="e" cm="1">
        <f t="array" aca="1" ref="I306" ca="1">IFERROR(DATEVALUE(TEXT(INDIRECT("'["&amp;Index!$A$1&amp;"]Übersicht Messungen'!C181",TRUE),"yyyy-mm-dd")),INDIRECT("'["&amp;Index!$A$1&amp;"]Übersicht Messungen'!F6",TRUE)-730)</f>
        <v>#REF!</v>
      </c>
      <c r="J306" t="e" cm="1">
        <f t="array" aca="1" ref="J306" ca="1">INDIRECT("'["&amp;Index!$A$1&amp;"]Übersicht Messungen'!C177",TRUE)</f>
        <v>#REF!</v>
      </c>
      <c r="K306" t="str">
        <f>Index!$A$1</f>
        <v>Extem B-1541-6  CA.xlsx</v>
      </c>
      <c r="N306" t="s">
        <v>106</v>
      </c>
      <c r="O306" t="e" cm="1">
        <f t="array" aca="1" ref="O306" ca="1">IF(ISBLANK(INDIRECT("'["&amp;Index!$A$1&amp;"]Werte und Ergebnisse 5b'!B"&amp;ROW($R$54)-35,TRUE)),"",INDIRECT("'["&amp;Index!$A$1&amp;"]Werte und Ergebnisse 5b'!B"&amp;ROW($R$54)-35,TRUE))</f>
        <v>#REF!</v>
      </c>
      <c r="R306">
        <v>13</v>
      </c>
      <c r="X306" t="e" cm="1">
        <f t="array" aca="1" ref="X306" ca="1">INDIRECT("'["&amp;Index!$A$1&amp;"]Übersicht Messungen'!C6",TRUE)</f>
        <v>#REF!</v>
      </c>
      <c r="Z306" t="s">
        <v>86</v>
      </c>
      <c r="AG306" t="e" cm="1">
        <f t="array" aca="1" ref="AG306" ca="1">IF(ISBLANK(INDIRECT("'["&amp;Index!$A$1&amp;"]Werte und Ergebnisse 5b'!G"&amp;ROW($R$54)-35,TRUE)),"",INDIRECT("'["&amp;Index!$A$1&amp;"]Werte und Ergebnisse 5b'!G"&amp;ROW($R$54)-35,TRUE))</f>
        <v>#REF!</v>
      </c>
      <c r="AK306" t="e" cm="1">
        <f t="array" aca="1" ref="AK306" ca="1">IF(ISBLANK(INDIRECT("'["&amp;Index!$A$1&amp;"]Werte und Ergebnisse 5b'!J"&amp;ROW($R$54)-35,TRUE)),"",INDIRECT("'["&amp;Index!$A$1&amp;"]Werte und Ergebnisse 5b'!J"&amp;ROW($R$54)-35,TRUE))</f>
        <v>#REF!</v>
      </c>
      <c r="AN306" t="e" cm="1">
        <f t="array" aca="1" ref="AN306" ca="1">IF(ISBLANK(INDIRECT("'["&amp;Index!$A$1&amp;"]Werte und Ergebnisse 5b'!H"&amp;ROW($R$54)-35,TRUE)),"",INDIRECT("'["&amp;Index!$A$1&amp;"]Werte und Ergebnisse 5b'!H"&amp;ROW($R$54)-35,TRUE))</f>
        <v>#REF!</v>
      </c>
      <c r="AQ306" t="e" cm="1">
        <f t="array" aca="1" ref="AQ306" ca="1">IF(ISBLANK(INDIRECT("'["&amp;Index!$A$1&amp;"]Werte und Ergebnisse 5b'!I"&amp;ROW($R$54)-35,TRUE)),"",INDIRECT("'["&amp;Index!$A$1&amp;"]Werte und Ergebnisse 5b'!I"&amp;ROW($R$54)-35,TRUE))</f>
        <v>#REF!</v>
      </c>
      <c r="BM306" t="str">
        <f t="shared" ca="1" si="14"/>
        <v/>
      </c>
    </row>
    <row r="307" spans="1:65" x14ac:dyDescent="0.25">
      <c r="A307" t="e" cm="1">
        <f t="array" aca="1" ref="A307" ca="1">INDIRECT("'["&amp;Index!$A$1&amp;"]Übersicht Messungen'!E6",TRUE)</f>
        <v>#REF!</v>
      </c>
      <c r="B307" t="e">
        <f ca="1">IF(Index!$D$3="v2",10024,"")</f>
        <v>#N/A</v>
      </c>
      <c r="C307" t="e">
        <f ca="1">VLOOKUP(Facts!$B307,Aux_Table!$W$1:$X$60,2,FALSE)</f>
        <v>#N/A</v>
      </c>
      <c r="D307" t="e">
        <f>NA()</f>
        <v>#N/A</v>
      </c>
      <c r="E307" t="e" cm="1">
        <f t="array" aca="1" ref="E307" ca="1">INDIRECT("'["&amp;Index!$A$1&amp;"]Übersicht Messungen'!C6",TRUE)</f>
        <v>#REF!</v>
      </c>
      <c r="F307" t="e" cm="1">
        <f t="array" aca="1" ref="F307" ca="1">INDIRECT("'["&amp;Index!$A$1&amp;"]Übersicht Messungen'!B6",TRUE)</f>
        <v>#REF!</v>
      </c>
      <c r="G307" t="e" cm="1">
        <f t="array" aca="1" ref="G307" ca="1">INDIRECT("'["&amp;Index!$A$1&amp;"]Übersicht Messungen'!B6",TRUE)</f>
        <v>#REF!</v>
      </c>
      <c r="H307" t="e">
        <f t="shared" ca="1" si="15"/>
        <v>#REF!</v>
      </c>
      <c r="I307" s="15" t="e" cm="1">
        <f t="array" aca="1" ref="I307" ca="1">IFERROR(DATEVALUE(TEXT(INDIRECT("'["&amp;Index!$A$1&amp;"]Übersicht Messungen'!C181",TRUE),"yyyy-mm-dd")),INDIRECT("'["&amp;Index!$A$1&amp;"]Übersicht Messungen'!F6",TRUE)-730)</f>
        <v>#REF!</v>
      </c>
      <c r="J307" t="e" cm="1">
        <f t="array" aca="1" ref="J307" ca="1">INDIRECT("'["&amp;Index!$A$1&amp;"]Übersicht Messungen'!C177",TRUE)</f>
        <v>#REF!</v>
      </c>
      <c r="K307" t="str">
        <f>Index!$A$1</f>
        <v>Extem B-1541-6  CA.xlsx</v>
      </c>
      <c r="N307" t="s">
        <v>106</v>
      </c>
      <c r="O307" t="e" cm="1">
        <f t="array" aca="1" ref="O307" ca="1">IF(ISBLANK(INDIRECT("'["&amp;Index!$A$1&amp;"]Werte und Ergebnisse 5b'!B"&amp;ROW($R$55)-35,TRUE)),"",INDIRECT("'["&amp;Index!$A$1&amp;"]Werte und Ergebnisse 5b'!B"&amp;ROW($R$55)-35,TRUE))</f>
        <v>#REF!</v>
      </c>
      <c r="R307">
        <v>14</v>
      </c>
      <c r="X307" t="e" cm="1">
        <f t="array" aca="1" ref="X307" ca="1">INDIRECT("'["&amp;Index!$A$1&amp;"]Übersicht Messungen'!C6",TRUE)</f>
        <v>#REF!</v>
      </c>
      <c r="Z307" t="s">
        <v>86</v>
      </c>
      <c r="AG307" t="e" cm="1">
        <f t="array" aca="1" ref="AG307" ca="1">IF(ISBLANK(INDIRECT("'["&amp;Index!$A$1&amp;"]Werte und Ergebnisse 5b'!G"&amp;ROW($R$55)-35,TRUE)),"",INDIRECT("'["&amp;Index!$A$1&amp;"]Werte und Ergebnisse 5b'!G"&amp;ROW($R$55)-35,TRUE))</f>
        <v>#REF!</v>
      </c>
      <c r="AK307" t="e" cm="1">
        <f t="array" aca="1" ref="AK307" ca="1">IF(ISBLANK(INDIRECT("'["&amp;Index!$A$1&amp;"]Werte und Ergebnisse 5b'!J"&amp;ROW($R$55)-35,TRUE)),"",INDIRECT("'["&amp;Index!$A$1&amp;"]Werte und Ergebnisse 5b'!J"&amp;ROW($R$55)-35,TRUE))</f>
        <v>#REF!</v>
      </c>
      <c r="AN307" t="e" cm="1">
        <f t="array" aca="1" ref="AN307" ca="1">IF(ISBLANK(INDIRECT("'["&amp;Index!$A$1&amp;"]Werte und Ergebnisse 5b'!H"&amp;ROW($R$55)-35,TRUE)),"",INDIRECT("'["&amp;Index!$A$1&amp;"]Werte und Ergebnisse 5b'!H"&amp;ROW($R$55)-35,TRUE))</f>
        <v>#REF!</v>
      </c>
      <c r="AQ307" t="e" cm="1">
        <f t="array" aca="1" ref="AQ307" ca="1">IF(ISBLANK(INDIRECT("'["&amp;Index!$A$1&amp;"]Werte und Ergebnisse 5b'!I"&amp;ROW($R$55)-35,TRUE)),"",INDIRECT("'["&amp;Index!$A$1&amp;"]Werte und Ergebnisse 5b'!I"&amp;ROW($R$55)-35,TRUE))</f>
        <v>#REF!</v>
      </c>
      <c r="BM307" t="str">
        <f t="shared" ca="1" si="14"/>
        <v/>
      </c>
    </row>
    <row r="308" spans="1:65" x14ac:dyDescent="0.25">
      <c r="A308" t="e" cm="1">
        <f t="array" aca="1" ref="A308" ca="1">INDIRECT("'["&amp;Index!$A$1&amp;"]Übersicht Messungen'!E6",TRUE)</f>
        <v>#REF!</v>
      </c>
      <c r="B308" t="e">
        <f ca="1">IF(Index!$D$3="v2",10024,"")</f>
        <v>#N/A</v>
      </c>
      <c r="C308" t="e">
        <f ca="1">VLOOKUP(Facts!$B308,Aux_Table!$W$1:$X$60,2,FALSE)</f>
        <v>#N/A</v>
      </c>
      <c r="D308" t="e">
        <f>NA()</f>
        <v>#N/A</v>
      </c>
      <c r="E308" t="e" cm="1">
        <f t="array" aca="1" ref="E308" ca="1">INDIRECT("'["&amp;Index!$A$1&amp;"]Übersicht Messungen'!C6",TRUE)</f>
        <v>#REF!</v>
      </c>
      <c r="F308" t="e" cm="1">
        <f t="array" aca="1" ref="F308" ca="1">INDIRECT("'["&amp;Index!$A$1&amp;"]Übersicht Messungen'!B6",TRUE)</f>
        <v>#REF!</v>
      </c>
      <c r="G308" t="e" cm="1">
        <f t="array" aca="1" ref="G308" ca="1">INDIRECT("'["&amp;Index!$A$1&amp;"]Übersicht Messungen'!B6",TRUE)</f>
        <v>#REF!</v>
      </c>
      <c r="H308" t="e">
        <f t="shared" ca="1" si="15"/>
        <v>#REF!</v>
      </c>
      <c r="I308" s="15" t="e" cm="1">
        <f t="array" aca="1" ref="I308" ca="1">IFERROR(DATEVALUE(TEXT(INDIRECT("'["&amp;Index!$A$1&amp;"]Übersicht Messungen'!C181",TRUE),"yyyy-mm-dd")),INDIRECT("'["&amp;Index!$A$1&amp;"]Übersicht Messungen'!F6",TRUE)-730)</f>
        <v>#REF!</v>
      </c>
      <c r="J308" t="e" cm="1">
        <f t="array" aca="1" ref="J308" ca="1">INDIRECT("'["&amp;Index!$A$1&amp;"]Übersicht Messungen'!C177",TRUE)</f>
        <v>#REF!</v>
      </c>
      <c r="K308" t="str">
        <f>Index!$A$1</f>
        <v>Extem B-1541-6  CA.xlsx</v>
      </c>
      <c r="N308" t="s">
        <v>106</v>
      </c>
      <c r="O308" t="e" cm="1">
        <f t="array" aca="1" ref="O308" ca="1">IF(ISBLANK(INDIRECT("'["&amp;Index!$A$1&amp;"]Werte und Ergebnisse 5b'!B"&amp;ROW($R$56)-35,TRUE)),"",INDIRECT("'["&amp;Index!$A$1&amp;"]Werte und Ergebnisse 5b'!B"&amp;ROW($R$56)-35,TRUE))</f>
        <v>#REF!</v>
      </c>
      <c r="R308">
        <v>15</v>
      </c>
      <c r="X308" t="e" cm="1">
        <f t="array" aca="1" ref="X308" ca="1">INDIRECT("'["&amp;Index!$A$1&amp;"]Übersicht Messungen'!C6",TRUE)</f>
        <v>#REF!</v>
      </c>
      <c r="Z308" t="s">
        <v>86</v>
      </c>
      <c r="AG308" t="e" cm="1">
        <f t="array" aca="1" ref="AG308" ca="1">IF(ISBLANK(INDIRECT("'["&amp;Index!$A$1&amp;"]Werte und Ergebnisse 5b'!G"&amp;ROW($R$56)-35,TRUE)),"",INDIRECT("'["&amp;Index!$A$1&amp;"]Werte und Ergebnisse 5b'!G"&amp;ROW($R$56)-35,TRUE))</f>
        <v>#REF!</v>
      </c>
      <c r="AK308" t="e" cm="1">
        <f t="array" aca="1" ref="AK308" ca="1">IF(ISBLANK(INDIRECT("'["&amp;Index!$A$1&amp;"]Werte und Ergebnisse 5b'!J"&amp;ROW($R$56)-35,TRUE)),"",INDIRECT("'["&amp;Index!$A$1&amp;"]Werte und Ergebnisse 5b'!J"&amp;ROW($R$56)-35,TRUE))</f>
        <v>#REF!</v>
      </c>
      <c r="AN308" t="e" cm="1">
        <f t="array" aca="1" ref="AN308" ca="1">IF(ISBLANK(INDIRECT("'["&amp;Index!$A$1&amp;"]Werte und Ergebnisse 5b'!H"&amp;ROW($R$56)-35,TRUE)),"",INDIRECT("'["&amp;Index!$A$1&amp;"]Werte und Ergebnisse 5b'!H"&amp;ROW($R$56)-35,TRUE))</f>
        <v>#REF!</v>
      </c>
      <c r="AQ308" t="e" cm="1">
        <f t="array" aca="1" ref="AQ308" ca="1">IF(ISBLANK(INDIRECT("'["&amp;Index!$A$1&amp;"]Werte und Ergebnisse 5b'!I"&amp;ROW($R$56)-35,TRUE)),"",INDIRECT("'["&amp;Index!$A$1&amp;"]Werte und Ergebnisse 5b'!I"&amp;ROW($R$56)-35,TRUE))</f>
        <v>#REF!</v>
      </c>
      <c r="BM308" t="str">
        <f t="shared" ca="1" si="14"/>
        <v/>
      </c>
    </row>
    <row r="309" spans="1:65" x14ac:dyDescent="0.25">
      <c r="A309" t="e" cm="1">
        <f t="array" aca="1" ref="A309" ca="1">INDIRECT("'["&amp;Index!$A$1&amp;"]Übersicht Messungen'!E6",TRUE)</f>
        <v>#REF!</v>
      </c>
      <c r="B309" t="e">
        <f ca="1">IF(Index!$D$3="v2",10024,"")</f>
        <v>#N/A</v>
      </c>
      <c r="C309" t="e">
        <f ca="1">VLOOKUP(Facts!$B309,Aux_Table!$W$1:$X$60,2,FALSE)</f>
        <v>#N/A</v>
      </c>
      <c r="D309" t="e">
        <f>NA()</f>
        <v>#N/A</v>
      </c>
      <c r="E309" t="e" cm="1">
        <f t="array" aca="1" ref="E309" ca="1">INDIRECT("'["&amp;Index!$A$1&amp;"]Übersicht Messungen'!C6",TRUE)</f>
        <v>#REF!</v>
      </c>
      <c r="F309" t="e" cm="1">
        <f t="array" aca="1" ref="F309" ca="1">INDIRECT("'["&amp;Index!$A$1&amp;"]Übersicht Messungen'!B6",TRUE)</f>
        <v>#REF!</v>
      </c>
      <c r="G309" t="e" cm="1">
        <f t="array" aca="1" ref="G309" ca="1">INDIRECT("'["&amp;Index!$A$1&amp;"]Übersicht Messungen'!B6",TRUE)</f>
        <v>#REF!</v>
      </c>
      <c r="H309" t="e">
        <f t="shared" ca="1" si="15"/>
        <v>#REF!</v>
      </c>
      <c r="I309" s="15" t="e" cm="1">
        <f t="array" aca="1" ref="I309" ca="1">IFERROR(DATEVALUE(TEXT(INDIRECT("'["&amp;Index!$A$1&amp;"]Übersicht Messungen'!C181",TRUE),"yyyy-mm-dd")),INDIRECT("'["&amp;Index!$A$1&amp;"]Übersicht Messungen'!F6",TRUE)-730)</f>
        <v>#REF!</v>
      </c>
      <c r="J309" t="e" cm="1">
        <f t="array" aca="1" ref="J309" ca="1">INDIRECT("'["&amp;Index!$A$1&amp;"]Übersicht Messungen'!C177",TRUE)</f>
        <v>#REF!</v>
      </c>
      <c r="K309" t="str">
        <f>Index!$A$1</f>
        <v>Extem B-1541-6  CA.xlsx</v>
      </c>
      <c r="N309" t="s">
        <v>106</v>
      </c>
      <c r="O309" t="e" cm="1">
        <f t="array" aca="1" ref="O309" ca="1">IF(ISBLANK(INDIRECT("'["&amp;Index!$A$1&amp;"]Werte und Ergebnisse 5b'!B"&amp;ROW($R$57)-35,TRUE)),"",INDIRECT("'["&amp;Index!$A$1&amp;"]Werte und Ergebnisse 5b'!B"&amp;ROW($R$57)-35,TRUE))</f>
        <v>#REF!</v>
      </c>
      <c r="R309">
        <v>16</v>
      </c>
      <c r="X309" t="e" cm="1">
        <f t="array" aca="1" ref="X309" ca="1">INDIRECT("'["&amp;Index!$A$1&amp;"]Übersicht Messungen'!C6",TRUE)</f>
        <v>#REF!</v>
      </c>
      <c r="Z309" t="s">
        <v>86</v>
      </c>
      <c r="AG309" t="e" cm="1">
        <f t="array" aca="1" ref="AG309" ca="1">IF(ISBLANK(INDIRECT("'["&amp;Index!$A$1&amp;"]Werte und Ergebnisse 5b'!G"&amp;ROW($R$57)-35,TRUE)),"",INDIRECT("'["&amp;Index!$A$1&amp;"]Werte und Ergebnisse 5b'!G"&amp;ROW($R$57)-35,TRUE))</f>
        <v>#REF!</v>
      </c>
      <c r="AK309" t="e" cm="1">
        <f t="array" aca="1" ref="AK309" ca="1">IF(ISBLANK(INDIRECT("'["&amp;Index!$A$1&amp;"]Werte und Ergebnisse 5b'!J"&amp;ROW($R$57)-35,TRUE)),"",INDIRECT("'["&amp;Index!$A$1&amp;"]Werte und Ergebnisse 5b'!J"&amp;ROW($R$57)-35,TRUE))</f>
        <v>#REF!</v>
      </c>
      <c r="AN309" t="e" cm="1">
        <f t="array" aca="1" ref="AN309" ca="1">IF(ISBLANK(INDIRECT("'["&amp;Index!$A$1&amp;"]Werte und Ergebnisse 5b'!H"&amp;ROW($R$57)-35,TRUE)),"",INDIRECT("'["&amp;Index!$A$1&amp;"]Werte und Ergebnisse 5b'!H"&amp;ROW($R$57)-35,TRUE))</f>
        <v>#REF!</v>
      </c>
      <c r="AQ309" t="e" cm="1">
        <f t="array" aca="1" ref="AQ309" ca="1">IF(ISBLANK(INDIRECT("'["&amp;Index!$A$1&amp;"]Werte und Ergebnisse 5b'!I"&amp;ROW($R$57)-35,TRUE)),"",INDIRECT("'["&amp;Index!$A$1&amp;"]Werte und Ergebnisse 5b'!I"&amp;ROW($R$57)-35,TRUE))</f>
        <v>#REF!</v>
      </c>
      <c r="BM309" t="str">
        <f t="shared" ca="1" si="14"/>
        <v/>
      </c>
    </row>
    <row r="310" spans="1:65" x14ac:dyDescent="0.25">
      <c r="A310" t="e" cm="1">
        <f t="array" aca="1" ref="A310" ca="1">INDIRECT("'["&amp;Index!$A$1&amp;"]Übersicht Messungen'!E6",TRUE)</f>
        <v>#REF!</v>
      </c>
      <c r="B310" t="e">
        <f ca="1">IF(Index!$D$3="v2",10024,"")</f>
        <v>#N/A</v>
      </c>
      <c r="C310" t="e">
        <f ca="1">VLOOKUP(Facts!$B310,Aux_Table!$W$1:$X$60,2,FALSE)</f>
        <v>#N/A</v>
      </c>
      <c r="D310" t="e">
        <f>NA()</f>
        <v>#N/A</v>
      </c>
      <c r="E310" t="e" cm="1">
        <f t="array" aca="1" ref="E310" ca="1">INDIRECT("'["&amp;Index!$A$1&amp;"]Übersicht Messungen'!C6",TRUE)</f>
        <v>#REF!</v>
      </c>
      <c r="F310" t="e" cm="1">
        <f t="array" aca="1" ref="F310" ca="1">INDIRECT("'["&amp;Index!$A$1&amp;"]Übersicht Messungen'!B6",TRUE)</f>
        <v>#REF!</v>
      </c>
      <c r="G310" t="e" cm="1">
        <f t="array" aca="1" ref="G310" ca="1">INDIRECT("'["&amp;Index!$A$1&amp;"]Übersicht Messungen'!B6",TRUE)</f>
        <v>#REF!</v>
      </c>
      <c r="H310" t="e">
        <f t="shared" ca="1" si="15"/>
        <v>#REF!</v>
      </c>
      <c r="I310" s="15" t="e" cm="1">
        <f t="array" aca="1" ref="I310" ca="1">IFERROR(DATEVALUE(TEXT(INDIRECT("'["&amp;Index!$A$1&amp;"]Übersicht Messungen'!C181",TRUE),"yyyy-mm-dd")),INDIRECT("'["&amp;Index!$A$1&amp;"]Übersicht Messungen'!F6",TRUE)-730)</f>
        <v>#REF!</v>
      </c>
      <c r="J310" t="e" cm="1">
        <f t="array" aca="1" ref="J310" ca="1">INDIRECT("'["&amp;Index!$A$1&amp;"]Übersicht Messungen'!C177",TRUE)</f>
        <v>#REF!</v>
      </c>
      <c r="K310" t="str">
        <f>Index!$A$1</f>
        <v>Extem B-1541-6  CA.xlsx</v>
      </c>
      <c r="N310" t="s">
        <v>106</v>
      </c>
      <c r="O310" t="e" cm="1">
        <f t="array" aca="1" ref="O310" ca="1">IF(ISBLANK(INDIRECT("'["&amp;Index!$A$1&amp;"]Werte und Ergebnisse 5b'!B"&amp;ROW($R$58)-35,TRUE)),"",INDIRECT("'["&amp;Index!$A$1&amp;"]Werte und Ergebnisse 5b'!B"&amp;ROW($R$58)-35,TRUE))</f>
        <v>#REF!</v>
      </c>
      <c r="R310">
        <v>17</v>
      </c>
      <c r="X310" t="e" cm="1">
        <f t="array" aca="1" ref="X310" ca="1">INDIRECT("'["&amp;Index!$A$1&amp;"]Übersicht Messungen'!C6",TRUE)</f>
        <v>#REF!</v>
      </c>
      <c r="Z310" t="s">
        <v>86</v>
      </c>
      <c r="AG310" t="e" cm="1">
        <f t="array" aca="1" ref="AG310" ca="1">IF(ISBLANK(INDIRECT("'["&amp;Index!$A$1&amp;"]Werte und Ergebnisse 5b'!G"&amp;ROW($R$58)-35,TRUE)),"",INDIRECT("'["&amp;Index!$A$1&amp;"]Werte und Ergebnisse 5b'!G"&amp;ROW($R$58)-35,TRUE))</f>
        <v>#REF!</v>
      </c>
      <c r="AK310" t="e" cm="1">
        <f t="array" aca="1" ref="AK310" ca="1">IF(ISBLANK(INDIRECT("'["&amp;Index!$A$1&amp;"]Werte und Ergebnisse 5b'!J"&amp;ROW($R$58)-35,TRUE)),"",INDIRECT("'["&amp;Index!$A$1&amp;"]Werte und Ergebnisse 5b'!J"&amp;ROW($R$58)-35,TRUE))</f>
        <v>#REF!</v>
      </c>
      <c r="AN310" t="e" cm="1">
        <f t="array" aca="1" ref="AN310" ca="1">IF(ISBLANK(INDIRECT("'["&amp;Index!$A$1&amp;"]Werte und Ergebnisse 5b'!H"&amp;ROW($R$58)-35,TRUE)),"",INDIRECT("'["&amp;Index!$A$1&amp;"]Werte und Ergebnisse 5b'!H"&amp;ROW($R$58)-35,TRUE))</f>
        <v>#REF!</v>
      </c>
      <c r="AQ310" t="e" cm="1">
        <f t="array" aca="1" ref="AQ310" ca="1">IF(ISBLANK(INDIRECT("'["&amp;Index!$A$1&amp;"]Werte und Ergebnisse 5b'!I"&amp;ROW($R$58)-35,TRUE)),"",INDIRECT("'["&amp;Index!$A$1&amp;"]Werte und Ergebnisse 5b'!I"&amp;ROW($R$58)-35,TRUE))</f>
        <v>#REF!</v>
      </c>
      <c r="BM310" t="str">
        <f t="shared" ca="1" si="14"/>
        <v/>
      </c>
    </row>
    <row r="311" spans="1:65" x14ac:dyDescent="0.25">
      <c r="A311" t="e" cm="1">
        <f t="array" aca="1" ref="A311" ca="1">INDIRECT("'["&amp;Index!$A$1&amp;"]Übersicht Messungen'!E6",TRUE)</f>
        <v>#REF!</v>
      </c>
      <c r="B311" t="e">
        <f ca="1">IF(Index!$D$3="v2",10024,"")</f>
        <v>#N/A</v>
      </c>
      <c r="C311" t="e">
        <f ca="1">VLOOKUP(Facts!$B311,Aux_Table!$W$1:$X$60,2,FALSE)</f>
        <v>#N/A</v>
      </c>
      <c r="D311" t="e">
        <f>NA()</f>
        <v>#N/A</v>
      </c>
      <c r="E311" t="e" cm="1">
        <f t="array" aca="1" ref="E311" ca="1">INDIRECT("'["&amp;Index!$A$1&amp;"]Übersicht Messungen'!C6",TRUE)</f>
        <v>#REF!</v>
      </c>
      <c r="F311" t="e" cm="1">
        <f t="array" aca="1" ref="F311" ca="1">INDIRECT("'["&amp;Index!$A$1&amp;"]Übersicht Messungen'!B6",TRUE)</f>
        <v>#REF!</v>
      </c>
      <c r="G311" t="e" cm="1">
        <f t="array" aca="1" ref="G311" ca="1">INDIRECT("'["&amp;Index!$A$1&amp;"]Übersicht Messungen'!B6",TRUE)</f>
        <v>#REF!</v>
      </c>
      <c r="H311" t="e">
        <f t="shared" ca="1" si="15"/>
        <v>#REF!</v>
      </c>
      <c r="I311" s="15" t="e" cm="1">
        <f t="array" aca="1" ref="I311" ca="1">IFERROR(DATEVALUE(TEXT(INDIRECT("'["&amp;Index!$A$1&amp;"]Übersicht Messungen'!C181",TRUE),"yyyy-mm-dd")),INDIRECT("'["&amp;Index!$A$1&amp;"]Übersicht Messungen'!F6",TRUE)-730)</f>
        <v>#REF!</v>
      </c>
      <c r="J311" t="e" cm="1">
        <f t="array" aca="1" ref="J311" ca="1">INDIRECT("'["&amp;Index!$A$1&amp;"]Übersicht Messungen'!C177",TRUE)</f>
        <v>#REF!</v>
      </c>
      <c r="K311" t="str">
        <f>Index!$A$1</f>
        <v>Extem B-1541-6  CA.xlsx</v>
      </c>
      <c r="N311" t="s">
        <v>106</v>
      </c>
      <c r="O311" t="e" cm="1">
        <f t="array" aca="1" ref="O311" ca="1">IF(ISBLANK(INDIRECT("'["&amp;Index!$A$1&amp;"]Werte und Ergebnisse 5b'!B"&amp;ROW($R$59)-35,TRUE)),"",INDIRECT("'["&amp;Index!$A$1&amp;"]Werte und Ergebnisse 5b'!B"&amp;ROW($R$59)-35,TRUE))</f>
        <v>#REF!</v>
      </c>
      <c r="R311">
        <v>18</v>
      </c>
      <c r="X311" t="e" cm="1">
        <f t="array" aca="1" ref="X311" ca="1">INDIRECT("'["&amp;Index!$A$1&amp;"]Übersicht Messungen'!C6",TRUE)</f>
        <v>#REF!</v>
      </c>
      <c r="Z311" t="s">
        <v>86</v>
      </c>
      <c r="AG311" t="e" cm="1">
        <f t="array" aca="1" ref="AG311" ca="1">IF(ISBLANK(INDIRECT("'["&amp;Index!$A$1&amp;"]Werte und Ergebnisse 5b'!G"&amp;ROW($R$59)-35,TRUE)),"",INDIRECT("'["&amp;Index!$A$1&amp;"]Werte und Ergebnisse 5b'!G"&amp;ROW($R$59)-35,TRUE))</f>
        <v>#REF!</v>
      </c>
      <c r="AK311" t="e" cm="1">
        <f t="array" aca="1" ref="AK311" ca="1">IF(ISBLANK(INDIRECT("'["&amp;Index!$A$1&amp;"]Werte und Ergebnisse 5b'!J"&amp;ROW($R$59)-35,TRUE)),"",INDIRECT("'["&amp;Index!$A$1&amp;"]Werte und Ergebnisse 5b'!J"&amp;ROW($R$59)-35,TRUE))</f>
        <v>#REF!</v>
      </c>
      <c r="AN311" t="e" cm="1">
        <f t="array" aca="1" ref="AN311" ca="1">IF(ISBLANK(INDIRECT("'["&amp;Index!$A$1&amp;"]Werte und Ergebnisse 5b'!H"&amp;ROW($R$59)-35,TRUE)),"",INDIRECT("'["&amp;Index!$A$1&amp;"]Werte und Ergebnisse 5b'!H"&amp;ROW($R$59)-35,TRUE))</f>
        <v>#REF!</v>
      </c>
      <c r="AQ311" t="e" cm="1">
        <f t="array" aca="1" ref="AQ311" ca="1">IF(ISBLANK(INDIRECT("'["&amp;Index!$A$1&amp;"]Werte und Ergebnisse 5b'!I"&amp;ROW($R$59)-35,TRUE)),"",INDIRECT("'["&amp;Index!$A$1&amp;"]Werte und Ergebnisse 5b'!I"&amp;ROW($R$59)-35,TRUE))</f>
        <v>#REF!</v>
      </c>
      <c r="BM311" t="str">
        <f t="shared" ca="1" si="14"/>
        <v/>
      </c>
    </row>
    <row r="312" spans="1:65" x14ac:dyDescent="0.25">
      <c r="A312" t="e" cm="1">
        <f t="array" aca="1" ref="A312" ca="1">INDIRECT("'["&amp;Index!$A$1&amp;"]Übersicht Messungen'!E6",TRUE)</f>
        <v>#REF!</v>
      </c>
      <c r="B312" t="e">
        <f ca="1">IF(Index!$D$3="v2",10024,"")</f>
        <v>#N/A</v>
      </c>
      <c r="C312" t="e">
        <f ca="1">VLOOKUP(Facts!$B312,Aux_Table!$W$1:$X$60,2,FALSE)</f>
        <v>#N/A</v>
      </c>
      <c r="D312" t="e">
        <f>NA()</f>
        <v>#N/A</v>
      </c>
      <c r="E312" t="e" cm="1">
        <f t="array" aca="1" ref="E312" ca="1">INDIRECT("'["&amp;Index!$A$1&amp;"]Übersicht Messungen'!C6",TRUE)</f>
        <v>#REF!</v>
      </c>
      <c r="F312" t="e" cm="1">
        <f t="array" aca="1" ref="F312" ca="1">INDIRECT("'["&amp;Index!$A$1&amp;"]Übersicht Messungen'!B6",TRUE)</f>
        <v>#REF!</v>
      </c>
      <c r="G312" t="e" cm="1">
        <f t="array" aca="1" ref="G312" ca="1">INDIRECT("'["&amp;Index!$A$1&amp;"]Übersicht Messungen'!B6",TRUE)</f>
        <v>#REF!</v>
      </c>
      <c r="H312" t="e">
        <f t="shared" ca="1" si="15"/>
        <v>#REF!</v>
      </c>
      <c r="I312" s="15" t="e" cm="1">
        <f t="array" aca="1" ref="I312" ca="1">IFERROR(DATEVALUE(TEXT(INDIRECT("'["&amp;Index!$A$1&amp;"]Übersicht Messungen'!C181",TRUE),"yyyy-mm-dd")),INDIRECT("'["&amp;Index!$A$1&amp;"]Übersicht Messungen'!F6",TRUE)-730)</f>
        <v>#REF!</v>
      </c>
      <c r="J312" t="e" cm="1">
        <f t="array" aca="1" ref="J312" ca="1">INDIRECT("'["&amp;Index!$A$1&amp;"]Übersicht Messungen'!C177",TRUE)</f>
        <v>#REF!</v>
      </c>
      <c r="K312" t="str">
        <f>Index!$A$1</f>
        <v>Extem B-1541-6  CA.xlsx</v>
      </c>
      <c r="N312" t="s">
        <v>106</v>
      </c>
      <c r="O312" t="e" cm="1">
        <f t="array" aca="1" ref="O312" ca="1">IF(ISBLANK(INDIRECT("'["&amp;Index!$A$1&amp;"]Werte und Ergebnisse 5b'!B"&amp;ROW($R$60)-35,TRUE)),"",INDIRECT("'["&amp;Index!$A$1&amp;"]Werte und Ergebnisse 5b'!B"&amp;ROW($R$60)-35,TRUE))</f>
        <v>#REF!</v>
      </c>
      <c r="R312">
        <v>19</v>
      </c>
      <c r="X312" t="e" cm="1">
        <f t="array" aca="1" ref="X312" ca="1">INDIRECT("'["&amp;Index!$A$1&amp;"]Übersicht Messungen'!C6",TRUE)</f>
        <v>#REF!</v>
      </c>
      <c r="Z312" t="s">
        <v>86</v>
      </c>
      <c r="AG312" t="e" cm="1">
        <f t="array" aca="1" ref="AG312" ca="1">IF(ISBLANK(INDIRECT("'["&amp;Index!$A$1&amp;"]Werte und Ergebnisse 5b'!G"&amp;ROW($R$60)-35,TRUE)),"",INDIRECT("'["&amp;Index!$A$1&amp;"]Werte und Ergebnisse 5b'!G"&amp;ROW($R$60)-35,TRUE))</f>
        <v>#REF!</v>
      </c>
      <c r="AK312" t="e" cm="1">
        <f t="array" aca="1" ref="AK312" ca="1">IF(ISBLANK(INDIRECT("'["&amp;Index!$A$1&amp;"]Werte und Ergebnisse 5b'!J"&amp;ROW($R$60)-35,TRUE)),"",INDIRECT("'["&amp;Index!$A$1&amp;"]Werte und Ergebnisse 5b'!J"&amp;ROW($R$60)-35,TRUE))</f>
        <v>#REF!</v>
      </c>
      <c r="AN312" t="e" cm="1">
        <f t="array" aca="1" ref="AN312" ca="1">IF(ISBLANK(INDIRECT("'["&amp;Index!$A$1&amp;"]Werte und Ergebnisse 5b'!H"&amp;ROW($R$60)-35,TRUE)),"",INDIRECT("'["&amp;Index!$A$1&amp;"]Werte und Ergebnisse 5b'!H"&amp;ROW($R$60)-35,TRUE))</f>
        <v>#REF!</v>
      </c>
      <c r="AQ312" t="e" cm="1">
        <f t="array" aca="1" ref="AQ312" ca="1">IF(ISBLANK(INDIRECT("'["&amp;Index!$A$1&amp;"]Werte und Ergebnisse 5b'!I"&amp;ROW($R$60)-35,TRUE)),"",INDIRECT("'["&amp;Index!$A$1&amp;"]Werte und Ergebnisse 5b'!I"&amp;ROW($R$60)-35,TRUE))</f>
        <v>#REF!</v>
      </c>
      <c r="BM312" t="str">
        <f t="shared" ca="1" si="14"/>
        <v/>
      </c>
    </row>
    <row r="313" spans="1:65" x14ac:dyDescent="0.25">
      <c r="A313" t="e" cm="1">
        <f t="array" aca="1" ref="A313" ca="1">INDIRECT("'["&amp;Index!$A$1&amp;"]Übersicht Messungen'!E6",TRUE)</f>
        <v>#REF!</v>
      </c>
      <c r="B313" t="e">
        <f ca="1">IF(Index!$D$3="v2",10024,"")</f>
        <v>#N/A</v>
      </c>
      <c r="C313" t="e">
        <f ca="1">VLOOKUP(Facts!$B313,Aux_Table!$W$1:$X$60,2,FALSE)</f>
        <v>#N/A</v>
      </c>
      <c r="D313" t="e">
        <f>NA()</f>
        <v>#N/A</v>
      </c>
      <c r="E313" t="e" cm="1">
        <f t="array" aca="1" ref="E313" ca="1">INDIRECT("'["&amp;Index!$A$1&amp;"]Übersicht Messungen'!C6",TRUE)</f>
        <v>#REF!</v>
      </c>
      <c r="F313" t="e" cm="1">
        <f t="array" aca="1" ref="F313" ca="1">INDIRECT("'["&amp;Index!$A$1&amp;"]Übersicht Messungen'!B6",TRUE)</f>
        <v>#REF!</v>
      </c>
      <c r="G313" t="e" cm="1">
        <f t="array" aca="1" ref="G313" ca="1">INDIRECT("'["&amp;Index!$A$1&amp;"]Übersicht Messungen'!B6",TRUE)</f>
        <v>#REF!</v>
      </c>
      <c r="H313" t="e">
        <f t="shared" ca="1" si="15"/>
        <v>#REF!</v>
      </c>
      <c r="I313" s="15" t="e" cm="1">
        <f t="array" aca="1" ref="I313" ca="1">IFERROR(DATEVALUE(TEXT(INDIRECT("'["&amp;Index!$A$1&amp;"]Übersicht Messungen'!C181",TRUE),"yyyy-mm-dd")),INDIRECT("'["&amp;Index!$A$1&amp;"]Übersicht Messungen'!F6",TRUE)-730)</f>
        <v>#REF!</v>
      </c>
      <c r="J313" t="e" cm="1">
        <f t="array" aca="1" ref="J313" ca="1">INDIRECT("'["&amp;Index!$A$1&amp;"]Übersicht Messungen'!C177",TRUE)</f>
        <v>#REF!</v>
      </c>
      <c r="K313" t="str">
        <f>Index!$A$1</f>
        <v>Extem B-1541-6  CA.xlsx</v>
      </c>
      <c r="N313" t="s">
        <v>106</v>
      </c>
      <c r="O313" t="e" cm="1">
        <f t="array" aca="1" ref="O313" ca="1">IF(ISBLANK(INDIRECT("'["&amp;Index!$A$1&amp;"]Werte und Ergebnisse 5b'!B"&amp;ROW($R$61)-35,TRUE)),"",INDIRECT("'["&amp;Index!$A$1&amp;"]Werte und Ergebnisse 5b'!B"&amp;ROW($R$61)-35,TRUE))</f>
        <v>#REF!</v>
      </c>
      <c r="R313">
        <v>20</v>
      </c>
      <c r="X313" t="e" cm="1">
        <f t="array" aca="1" ref="X313" ca="1">INDIRECT("'["&amp;Index!$A$1&amp;"]Übersicht Messungen'!C6",TRUE)</f>
        <v>#REF!</v>
      </c>
      <c r="Z313" t="s">
        <v>86</v>
      </c>
      <c r="AG313" t="e" cm="1">
        <f t="array" aca="1" ref="AG313" ca="1">IF(ISBLANK(INDIRECT("'["&amp;Index!$A$1&amp;"]Werte und Ergebnisse 5b'!G"&amp;ROW($R$61)-35,TRUE)),"",INDIRECT("'["&amp;Index!$A$1&amp;"]Werte und Ergebnisse 5b'!G"&amp;ROW($R$61)-35,TRUE))</f>
        <v>#REF!</v>
      </c>
      <c r="AK313" t="e" cm="1">
        <f t="array" aca="1" ref="AK313" ca="1">IF(ISBLANK(INDIRECT("'["&amp;Index!$A$1&amp;"]Werte und Ergebnisse 5b'!J"&amp;ROW($R$61)-35,TRUE)),"",INDIRECT("'["&amp;Index!$A$1&amp;"]Werte und Ergebnisse 5b'!J"&amp;ROW($R$61)-35,TRUE))</f>
        <v>#REF!</v>
      </c>
      <c r="AN313" t="e" cm="1">
        <f t="array" aca="1" ref="AN313" ca="1">IF(ISBLANK(INDIRECT("'["&amp;Index!$A$1&amp;"]Werte und Ergebnisse 5b'!H"&amp;ROW($R$61)-35,TRUE)),"",INDIRECT("'["&amp;Index!$A$1&amp;"]Werte und Ergebnisse 5b'!H"&amp;ROW($R$61)-35,TRUE))</f>
        <v>#REF!</v>
      </c>
      <c r="AQ313" t="e" cm="1">
        <f t="array" aca="1" ref="AQ313" ca="1">IF(ISBLANK(INDIRECT("'["&amp;Index!$A$1&amp;"]Werte und Ergebnisse 5b'!I"&amp;ROW($R$61)-35,TRUE)),"",INDIRECT("'["&amp;Index!$A$1&amp;"]Werte und Ergebnisse 5b'!I"&amp;ROW($R$61)-35,TRUE))</f>
        <v>#REF!</v>
      </c>
      <c r="BM313" t="str">
        <f t="shared" ca="1" si="14"/>
        <v/>
      </c>
    </row>
    <row r="314" spans="1:65" x14ac:dyDescent="0.25">
      <c r="A314" t="e" cm="1">
        <f t="array" aca="1" ref="A314" ca="1">INDIRECT("'["&amp;Index!$A$1&amp;"]Übersicht Messungen'!E6",TRUE)</f>
        <v>#REF!</v>
      </c>
      <c r="B314" t="e">
        <f ca="1">IF(Index!$D$3="v3",10025,"")</f>
        <v>#N/A</v>
      </c>
      <c r="C314" t="e">
        <f ca="1">VLOOKUP(Facts!$B314,Aux_Table!$W$1:$X$60,2,FALSE)</f>
        <v>#N/A</v>
      </c>
      <c r="D314" t="e">
        <f>NA()</f>
        <v>#N/A</v>
      </c>
      <c r="E314" t="e" cm="1">
        <f t="array" aca="1" ref="E314" ca="1">INDIRECT("'["&amp;Index!$A$1&amp;"]Übersicht Messungen'!C6",TRUE)</f>
        <v>#REF!</v>
      </c>
      <c r="F314" t="e" cm="1">
        <f t="array" aca="1" ref="F314" ca="1">INDIRECT("'["&amp;Index!$A$1&amp;"]Übersicht Messungen'!B6",TRUE)</f>
        <v>#REF!</v>
      </c>
      <c r="G314" t="e" cm="1">
        <f t="array" aca="1" ref="G314" ca="1">INDIRECT("'["&amp;Index!$A$1&amp;"]Übersicht Messungen'!B6",TRUE)</f>
        <v>#REF!</v>
      </c>
      <c r="H314" t="e">
        <f t="shared" ca="1" si="15"/>
        <v>#REF!</v>
      </c>
      <c r="I314" s="15" t="e" cm="1">
        <f t="array" aca="1" ref="I314" ca="1">IFERROR(DATEVALUE(TEXT(INDIRECT("'["&amp;Index!$A$1&amp;"]Übersicht Messungen'!C181",TRUE),"yyyy-mm-dd")),INDIRECT("'["&amp;Index!$A$1&amp;"]Übersicht Messungen'!F6",TRUE)-730)</f>
        <v>#REF!</v>
      </c>
      <c r="J314" t="e" cm="1">
        <f t="array" aca="1" ref="J314" ca="1">INDIRECT("'["&amp;Index!$A$1&amp;"]Übersicht Messungen'!C177",TRUE)</f>
        <v>#REF!</v>
      </c>
      <c r="K314" t="str">
        <f>Index!$A$1</f>
        <v>Extem B-1541-6  CA.xlsx</v>
      </c>
      <c r="N314" t="s">
        <v>74</v>
      </c>
      <c r="O314" t="e" cm="1">
        <f t="array" aca="1" ref="O314" ca="1">INDIRECT("'["&amp;Index!$A$1&amp;"]Auswertung 1a + 1b'!M2",TRUE)</f>
        <v>#REF!</v>
      </c>
      <c r="R314">
        <v>1</v>
      </c>
      <c r="X314" t="e" cm="1">
        <f t="array" aca="1" ref="X314" ca="1">INDIRECT("'["&amp;Index!$A$1&amp;"]Auswertung 1a + 1b'!b2",TRUE)</f>
        <v>#REF!</v>
      </c>
      <c r="Z314" t="s">
        <v>86</v>
      </c>
      <c r="AG314" t="e" cm="1">
        <f t="array" aca="1" ref="AG314" ca="1">IF(INDIRECT("'["&amp;Index!$A$1&amp;"]Auswertung 1a + 1b'!F2",TRUE)&gt;0,INDIRECT("'["&amp;Index!$A$1&amp;"]Auswertung 1a + 1b'!F2",TRUE),"")</f>
        <v>#REF!</v>
      </c>
      <c r="AH314" t="e" cm="1">
        <f t="array" aca="1" ref="AH314" ca="1">IF(INDIRECT("'["&amp;Index!$A$1&amp;"]Auswertung 1a + 1b'!H2",TRUE)&gt;0,INDIRECT("'["&amp;Index!$A$1&amp;"]Auswertung 1a + 1b'!H2",TRUE),"")</f>
        <v>#REF!</v>
      </c>
      <c r="AI314" t="e" cm="1">
        <f t="array" aca="1" ref="AI314" ca="1">IF(INDIRECT("'["&amp;Index!$A$1&amp;"]Auswertung 1a + 1b'!I2",TRUE)&gt;0,INDIRECT("'["&amp;Index!$A$1&amp;"]Auswertung 1a + 1b'!I2",TRUE),"")</f>
        <v>#REF!</v>
      </c>
      <c r="AJ314" t="e" cm="1">
        <f t="array" aca="1" ref="AJ314" ca="1">IF(INDIRECT("'["&amp;Index!$A$1&amp;"]Auswertung 1a + 1b'!J2",TRUE)&gt;0,INDIRECT("'["&amp;Index!$A$1&amp;"]Auswertung 1a + 1b'!J2",TRUE),"")</f>
        <v>#REF!</v>
      </c>
      <c r="AK314" t="e" cm="1">
        <f t="array" aca="1" ref="AK314" ca="1">IF(INDIRECT("'["&amp;Index!$A$1&amp;"]Auswertung 1a + 1b'!K2",TRUE)&gt;0,INDIRECT("'["&amp;Index!$A$1&amp;"]Auswertung 1a + 1b'!K2",TRUE),"")</f>
        <v>#REF!</v>
      </c>
      <c r="AN314" t="e" cm="1">
        <f t="array" aca="1" ref="AN314" ca="1">IF(INDIRECT("'["&amp;Index!$A$1&amp;"]Auswertung 1a + 1b'!G2",TRUE)&gt;0,INDIRECT("'["&amp;Index!$A$1&amp;"]Auswertung 1a + 1b'!G2",TRUE),"")</f>
        <v>#REF!</v>
      </c>
      <c r="AQ314" t="e" cm="1">
        <f t="array" aca="1" ref="AQ314" ca="1">IF(INDIRECT("'["&amp;Index!$A$1&amp;"]Auswertung 1a + 1b'!L2",TRUE)&gt;0,INDIRECT("'["&amp;Index!$A$1&amp;"]Auswertung 1a + 1b'!L2",TRUE),"")</f>
        <v>#REF!</v>
      </c>
      <c r="BM314" t="str">
        <f t="shared" ca="1" si="14"/>
        <v/>
      </c>
    </row>
    <row r="315" spans="1:65" x14ac:dyDescent="0.25">
      <c r="A315" t="e" cm="1">
        <f t="array" aca="1" ref="A315" ca="1">INDIRECT("'["&amp;Index!$A$1&amp;"]Übersicht Messungen'!E6",TRUE)</f>
        <v>#REF!</v>
      </c>
      <c r="B315" t="e">
        <f ca="1">IF(Index!$D$3="v3",10025,"")</f>
        <v>#N/A</v>
      </c>
      <c r="C315" t="e">
        <f ca="1">VLOOKUP(Facts!$B315,Aux_Table!$W$1:$X$60,2,FALSE)</f>
        <v>#N/A</v>
      </c>
      <c r="D315" t="e">
        <f>NA()</f>
        <v>#N/A</v>
      </c>
      <c r="E315" t="e" cm="1">
        <f t="array" aca="1" ref="E315" ca="1">INDIRECT("'["&amp;Index!$A$1&amp;"]Übersicht Messungen'!C6",TRUE)</f>
        <v>#REF!</v>
      </c>
      <c r="F315" t="e" cm="1">
        <f t="array" aca="1" ref="F315" ca="1">INDIRECT("'["&amp;Index!$A$1&amp;"]Übersicht Messungen'!B6",TRUE)</f>
        <v>#REF!</v>
      </c>
      <c r="G315" t="e" cm="1">
        <f t="array" aca="1" ref="G315" ca="1">INDIRECT("'["&amp;Index!$A$1&amp;"]Übersicht Messungen'!B6",TRUE)</f>
        <v>#REF!</v>
      </c>
      <c r="H315" t="e">
        <f t="shared" ca="1" si="15"/>
        <v>#REF!</v>
      </c>
      <c r="I315" s="15" t="e" cm="1">
        <f t="array" aca="1" ref="I315" ca="1">IFERROR(DATEVALUE(TEXT(INDIRECT("'["&amp;Index!$A$1&amp;"]Übersicht Messungen'!C181",TRUE),"yyyy-mm-dd")),INDIRECT("'["&amp;Index!$A$1&amp;"]Übersicht Messungen'!F6",TRUE)-730)</f>
        <v>#REF!</v>
      </c>
      <c r="J315" t="e" cm="1">
        <f t="array" aca="1" ref="J315" ca="1">INDIRECT("'["&amp;Index!$A$1&amp;"]Übersicht Messungen'!C177",TRUE)</f>
        <v>#REF!</v>
      </c>
      <c r="K315" t="str">
        <f>Index!$A$1</f>
        <v>Extem B-1541-6  CA.xlsx</v>
      </c>
      <c r="N315" t="s">
        <v>74</v>
      </c>
      <c r="O315" t="e" cm="1">
        <f t="array" aca="1" ref="O315" ca="1">INDIRECT("'["&amp;Index!$A$1&amp;"]Auswertung 1a + 1b'!M2",TRUE)</f>
        <v>#REF!</v>
      </c>
      <c r="R315">
        <v>2</v>
      </c>
      <c r="X315" t="e" cm="1">
        <f t="array" aca="1" ref="X315" ca="1">INDIRECT("'["&amp;Index!$A$1&amp;"]Auswertung 1a + 1b'!b3",TRUE)</f>
        <v>#REF!</v>
      </c>
      <c r="Z315" t="s">
        <v>86</v>
      </c>
      <c r="AG315" t="e" cm="1">
        <f t="array" aca="1" ref="AG315" ca="1">IF(INDIRECT("'["&amp;Index!$A$1&amp;"]Auswertung 1a + 1b'!F3",TRUE)&gt;0,INDIRECT("'["&amp;Index!$A$1&amp;"]Auswertung 1a + 1b'!F3",TRUE),"")</f>
        <v>#REF!</v>
      </c>
      <c r="AH315" t="e" cm="1">
        <f t="array" aca="1" ref="AH315" ca="1">IF(INDIRECT("'["&amp;Index!$A$1&amp;"]Auswertung 1a + 1b'!H3",TRUE)&gt;0,INDIRECT("'["&amp;Index!$A$1&amp;"]Auswertung 1a + 1b'!H3",TRUE),"")</f>
        <v>#REF!</v>
      </c>
      <c r="AI315" t="e" cm="1">
        <f t="array" aca="1" ref="AI315" ca="1">IF(INDIRECT("'["&amp;Index!$A$1&amp;"]Auswertung 1a + 1b'!I3",TRUE)&gt;0,INDIRECT("'["&amp;Index!$A$1&amp;"]Auswertung 1a + 1b'!I3",TRUE),"")</f>
        <v>#REF!</v>
      </c>
      <c r="AJ315" t="e" cm="1">
        <f t="array" aca="1" ref="AJ315" ca="1">IF(INDIRECT("'["&amp;Index!$A$1&amp;"]Auswertung 1a + 1b'!J3",TRUE)&gt;0,INDIRECT("'["&amp;Index!$A$1&amp;"]Auswertung 1a + 1b'!J3",TRUE),"")</f>
        <v>#REF!</v>
      </c>
      <c r="AK315" t="e" cm="1">
        <f t="array" aca="1" ref="AK315" ca="1">IF(INDIRECT("'["&amp;Index!$A$1&amp;"]Auswertung 1a + 1b'!K3",TRUE)&gt;0,INDIRECT("'["&amp;Index!$A$1&amp;"]Auswertung 1a + 1b'!K3",TRUE),"")</f>
        <v>#REF!</v>
      </c>
      <c r="AN315" t="e" cm="1">
        <f t="array" aca="1" ref="AN315" ca="1">IF(INDIRECT("'["&amp;Index!$A$1&amp;"]Auswertung 1a + 1b'!G3",TRUE)&gt;0,INDIRECT("'["&amp;Index!$A$1&amp;"]Auswertung 1a + 1b'!G3",TRUE),"")</f>
        <v>#REF!</v>
      </c>
      <c r="AQ315" t="e" cm="1">
        <f t="array" aca="1" ref="AQ315" ca="1">IF(INDIRECT("'["&amp;Index!$A$1&amp;"]Auswertung 1a + 1b'!L3",TRUE)&gt;0,INDIRECT("'["&amp;Index!$A$1&amp;"]Auswertung 1a + 1b'!L3",TRUE),"")</f>
        <v>#REF!</v>
      </c>
      <c r="BM315" t="str">
        <f t="shared" ca="1" si="14"/>
        <v/>
      </c>
    </row>
    <row r="316" spans="1:65" x14ac:dyDescent="0.25">
      <c r="A316" t="e" cm="1">
        <f t="array" aca="1" ref="A316" ca="1">INDIRECT("'["&amp;Index!$A$1&amp;"]Übersicht Messungen'!E6",TRUE)</f>
        <v>#REF!</v>
      </c>
      <c r="B316" t="e">
        <f ca="1">IF(Index!$D$3="v3",10025,"")</f>
        <v>#N/A</v>
      </c>
      <c r="C316" t="e">
        <f ca="1">VLOOKUP(Facts!$B316,Aux_Table!$W$1:$X$60,2,FALSE)</f>
        <v>#N/A</v>
      </c>
      <c r="D316" t="e">
        <f>NA()</f>
        <v>#N/A</v>
      </c>
      <c r="E316" t="e" cm="1">
        <f t="array" aca="1" ref="E316" ca="1">INDIRECT("'["&amp;Index!$A$1&amp;"]Übersicht Messungen'!C6",TRUE)</f>
        <v>#REF!</v>
      </c>
      <c r="F316" t="e" cm="1">
        <f t="array" aca="1" ref="F316" ca="1">INDIRECT("'["&amp;Index!$A$1&amp;"]Übersicht Messungen'!B6",TRUE)</f>
        <v>#REF!</v>
      </c>
      <c r="G316" t="e" cm="1">
        <f t="array" aca="1" ref="G316" ca="1">INDIRECT("'["&amp;Index!$A$1&amp;"]Übersicht Messungen'!B6",TRUE)</f>
        <v>#REF!</v>
      </c>
      <c r="H316" t="e">
        <f t="shared" ca="1" si="15"/>
        <v>#REF!</v>
      </c>
      <c r="I316" s="15" t="e" cm="1">
        <f t="array" aca="1" ref="I316" ca="1">IFERROR(DATEVALUE(TEXT(INDIRECT("'["&amp;Index!$A$1&amp;"]Übersicht Messungen'!C181",TRUE),"yyyy-mm-dd")),INDIRECT("'["&amp;Index!$A$1&amp;"]Übersicht Messungen'!F6",TRUE)-730)</f>
        <v>#REF!</v>
      </c>
      <c r="J316" t="e" cm="1">
        <f t="array" aca="1" ref="J316" ca="1">INDIRECT("'["&amp;Index!$A$1&amp;"]Übersicht Messungen'!C177",TRUE)</f>
        <v>#REF!</v>
      </c>
      <c r="K316" t="str">
        <f>Index!$A$1</f>
        <v>Extem B-1541-6  CA.xlsx</v>
      </c>
      <c r="N316" t="s">
        <v>74</v>
      </c>
      <c r="O316" t="e" cm="1">
        <f t="array" aca="1" ref="O316" ca="1">INDIRECT("'["&amp;Index!$A$1&amp;"]Auswertung 1a + 1b'!M2",TRUE)</f>
        <v>#REF!</v>
      </c>
      <c r="R316">
        <v>3</v>
      </c>
      <c r="X316" t="e" cm="1">
        <f t="array" aca="1" ref="X316" ca="1">INDIRECT("'["&amp;Index!$A$1&amp;"]Auswertung 1a + 1b'!b20",TRUE)</f>
        <v>#REF!</v>
      </c>
      <c r="Z316" t="s">
        <v>86</v>
      </c>
      <c r="AG316" t="e" cm="1">
        <f t="array" aca="1" ref="AG316" ca="1">IF(INDIRECT("'["&amp;Index!$A$1&amp;"]Auswertung 1a + 1b'!F20",TRUE)&gt;0,INDIRECT("'["&amp;Index!$A$1&amp;"]Auswertung 1a + 1b'!F20",TRUE),"")</f>
        <v>#REF!</v>
      </c>
      <c r="AH316" t="e" cm="1">
        <f t="array" aca="1" ref="AH316" ca="1">IF(INDIRECT("'["&amp;Index!$A$1&amp;"]Auswertung 1a + 1b'!H20",TRUE)&gt;0,INDIRECT("'["&amp;Index!$A$1&amp;"]Auswertung 1a + 1b'!H20",TRUE),"")</f>
        <v>#REF!</v>
      </c>
      <c r="AI316" t="e" cm="1">
        <f t="array" aca="1" ref="AI316" ca="1">IF(INDIRECT("'["&amp;Index!$A$1&amp;"]Auswertung 1a + 1b'!I20",TRUE)&gt;0,INDIRECT("'["&amp;Index!$A$1&amp;"]Auswertung 1a + 1b'!I20",TRUE),"")</f>
        <v>#REF!</v>
      </c>
      <c r="AJ316" t="e" cm="1">
        <f t="array" aca="1" ref="AJ316" ca="1">IF(INDIRECT("'["&amp;Index!$A$1&amp;"]Auswertung 1a + 1b'!J20",TRUE)&gt;0,INDIRECT("'["&amp;Index!$A$1&amp;"]Auswertung 1a + 1b'!J20",TRUE),"")</f>
        <v>#REF!</v>
      </c>
      <c r="AK316" t="e" cm="1">
        <f t="array" aca="1" ref="AK316" ca="1">IF(INDIRECT("'["&amp;Index!$A$1&amp;"]Auswertung 1a + 1b'!K20",TRUE)&gt;0,INDIRECT("'["&amp;Index!$A$1&amp;"]Auswertung 1a + 1b'!K20",TRUE),"")</f>
        <v>#REF!</v>
      </c>
      <c r="AN316" t="e" cm="1">
        <f t="array" aca="1" ref="AN316" ca="1">IF(INDIRECT("'["&amp;Index!$A$1&amp;"]Auswertung 1a + 1b'!G20",TRUE)&gt;0,INDIRECT("'["&amp;Index!$A$1&amp;"]Auswertung 1a + 1b'!G20",TRUE),"")</f>
        <v>#REF!</v>
      </c>
      <c r="AQ316" t="e" cm="1">
        <f t="array" aca="1" ref="AQ316" ca="1">IF(INDIRECT("'["&amp;Index!$A$1&amp;"]Auswertung 1a + 1b'!L20",TRUE)&gt;0,INDIRECT("'["&amp;Index!$A$1&amp;"]Auswertung 1a + 1b'!L20",TRUE),"")</f>
        <v>#REF!</v>
      </c>
      <c r="BM316" t="str">
        <f t="shared" ca="1" si="14"/>
        <v/>
      </c>
    </row>
    <row r="317" spans="1:65" x14ac:dyDescent="0.25">
      <c r="A317" t="e" cm="1">
        <f t="array" aca="1" ref="A317" ca="1">INDIRECT("'["&amp;Index!$A$1&amp;"]Übersicht Messungen'!E6",TRUE)</f>
        <v>#REF!</v>
      </c>
      <c r="B317" t="e">
        <f ca="1">IF(Index!$D$3="v3",10025,"")</f>
        <v>#N/A</v>
      </c>
      <c r="C317" t="e">
        <f ca="1">VLOOKUP(Facts!$B317,Aux_Table!$W$1:$X$60,2,FALSE)</f>
        <v>#N/A</v>
      </c>
      <c r="D317" t="e">
        <f>NA()</f>
        <v>#N/A</v>
      </c>
      <c r="E317" t="e" cm="1">
        <f t="array" aca="1" ref="E317" ca="1">INDIRECT("'["&amp;Index!$A$1&amp;"]Übersicht Messungen'!C6",TRUE)</f>
        <v>#REF!</v>
      </c>
      <c r="F317" t="e" cm="1">
        <f t="array" aca="1" ref="F317" ca="1">INDIRECT("'["&amp;Index!$A$1&amp;"]Übersicht Messungen'!B6",TRUE)</f>
        <v>#REF!</v>
      </c>
      <c r="G317" t="e" cm="1">
        <f t="array" aca="1" ref="G317" ca="1">INDIRECT("'["&amp;Index!$A$1&amp;"]Übersicht Messungen'!B6",TRUE)</f>
        <v>#REF!</v>
      </c>
      <c r="H317" t="e">
        <f t="shared" ca="1" si="15"/>
        <v>#REF!</v>
      </c>
      <c r="I317" s="15" t="e" cm="1">
        <f t="array" aca="1" ref="I317" ca="1">IFERROR(DATEVALUE(TEXT(INDIRECT("'["&amp;Index!$A$1&amp;"]Übersicht Messungen'!C181",TRUE),"yyyy-mm-dd")),INDIRECT("'["&amp;Index!$A$1&amp;"]Übersicht Messungen'!F6",TRUE)-730)</f>
        <v>#REF!</v>
      </c>
      <c r="J317" t="e" cm="1">
        <f t="array" aca="1" ref="J317" ca="1">INDIRECT("'["&amp;Index!$A$1&amp;"]Übersicht Messungen'!C177",TRUE)</f>
        <v>#REF!</v>
      </c>
      <c r="K317" t="str">
        <f>Index!$A$1</f>
        <v>Extem B-1541-6  CA.xlsx</v>
      </c>
      <c r="N317" t="s">
        <v>74</v>
      </c>
      <c r="O317" t="e" cm="1">
        <f t="array" aca="1" ref="O317" ca="1">INDIRECT("'["&amp;Index!$A$1&amp;"]Auswertung 1a + 1b'!M2",TRUE)</f>
        <v>#REF!</v>
      </c>
      <c r="R317">
        <v>4</v>
      </c>
      <c r="X317" t="e" cm="1">
        <f t="array" aca="1" ref="X317" ca="1">INDIRECT("'["&amp;Index!$A$1&amp;"]Auswertung 1a + 1b'!b21",TRUE)</f>
        <v>#REF!</v>
      </c>
      <c r="Z317" t="s">
        <v>86</v>
      </c>
      <c r="AG317" t="e" cm="1">
        <f t="array" aca="1" ref="AG317" ca="1">IF(INDIRECT("'["&amp;Index!$A$1&amp;"]Auswertung 1a + 1b'!F21",TRUE)&gt;0,INDIRECT("'["&amp;Index!$A$1&amp;"]Auswertung 1a + 1b'!F21",TRUE),"")</f>
        <v>#REF!</v>
      </c>
      <c r="AH317" t="e" cm="1">
        <f t="array" aca="1" ref="AH317" ca="1">IF(INDIRECT("'["&amp;Index!$A$1&amp;"]Auswertung 1a + 1b'!H21",TRUE)&gt;0,INDIRECT("'["&amp;Index!$A$1&amp;"]Auswertung 1a + 1b'!H21",TRUE),"")</f>
        <v>#REF!</v>
      </c>
      <c r="AI317" t="e" cm="1">
        <f t="array" aca="1" ref="AI317" ca="1">IF(INDIRECT("'["&amp;Index!$A$1&amp;"]Auswertung 1a + 1b'!I21",TRUE)&gt;0,INDIRECT("'["&amp;Index!$A$1&amp;"]Auswertung 1a + 1b'!I21",TRUE),"")</f>
        <v>#REF!</v>
      </c>
      <c r="AJ317" t="e" cm="1">
        <f t="array" aca="1" ref="AJ317" ca="1">IF(INDIRECT("'["&amp;Index!$A$1&amp;"]Auswertung 1a + 1b'!J21",TRUE)&gt;0,INDIRECT("'["&amp;Index!$A$1&amp;"]Auswertung 1a + 1b'!J21",TRUE),"")</f>
        <v>#REF!</v>
      </c>
      <c r="AK317" t="e" cm="1">
        <f t="array" aca="1" ref="AK317" ca="1">IF(INDIRECT("'["&amp;Index!$A$1&amp;"]Auswertung 1a + 1b'!K21",TRUE)&gt;0,INDIRECT("'["&amp;Index!$A$1&amp;"]Auswertung 1a + 1b'!K21",TRUE),"")</f>
        <v>#REF!</v>
      </c>
      <c r="AN317" t="e" cm="1">
        <f t="array" aca="1" ref="AN317" ca="1">IF(INDIRECT("'["&amp;Index!$A$1&amp;"]Auswertung 1a + 1b'!G21",TRUE)&gt;0,INDIRECT("'["&amp;Index!$A$1&amp;"]Auswertung 1a + 1b'!G21",TRUE),"")</f>
        <v>#REF!</v>
      </c>
      <c r="AQ317" t="e" cm="1">
        <f t="array" aca="1" ref="AQ317" ca="1">IF(INDIRECT("'["&amp;Index!$A$1&amp;"]Auswertung 1a + 1b'!L21",TRUE)&gt;0,INDIRECT("'["&amp;Index!$A$1&amp;"]Auswertung 1a + 1b'!L21",TRUE),"")</f>
        <v>#REF!</v>
      </c>
      <c r="BM317" t="str">
        <f t="shared" ca="1" si="14"/>
        <v/>
      </c>
    </row>
    <row r="318" spans="1:65" x14ac:dyDescent="0.25">
      <c r="A318" t="e" cm="1">
        <f t="array" aca="1" ref="A318" ca="1">INDIRECT("'["&amp;Index!$A$1&amp;"]Übersicht Messungen'!E6",TRUE)</f>
        <v>#REF!</v>
      </c>
      <c r="B318" t="e">
        <f ca="1">IF(Index!$D$3="v3",10025,"")</f>
        <v>#N/A</v>
      </c>
      <c r="C318" t="e">
        <f ca="1">VLOOKUP(Facts!$B318,Aux_Table!$W$1:$X$60,2,FALSE)</f>
        <v>#N/A</v>
      </c>
      <c r="D318" t="e">
        <f>NA()</f>
        <v>#N/A</v>
      </c>
      <c r="E318" t="e" cm="1">
        <f t="array" aca="1" ref="E318" ca="1">INDIRECT("'["&amp;Index!$A$1&amp;"]Übersicht Messungen'!C6",TRUE)</f>
        <v>#REF!</v>
      </c>
      <c r="F318" t="e" cm="1">
        <f t="array" aca="1" ref="F318" ca="1">INDIRECT("'["&amp;Index!$A$1&amp;"]Übersicht Messungen'!B6",TRUE)</f>
        <v>#REF!</v>
      </c>
      <c r="G318" t="e" cm="1">
        <f t="array" aca="1" ref="G318" ca="1">INDIRECT("'["&amp;Index!$A$1&amp;"]Übersicht Messungen'!B6",TRUE)</f>
        <v>#REF!</v>
      </c>
      <c r="H318" t="e">
        <f t="shared" ca="1" si="15"/>
        <v>#REF!</v>
      </c>
      <c r="I318" s="15" t="e" cm="1">
        <f t="array" aca="1" ref="I318" ca="1">IFERROR(DATEVALUE(TEXT(INDIRECT("'["&amp;Index!$A$1&amp;"]Übersicht Messungen'!C181",TRUE),"yyyy-mm-dd")),INDIRECT("'["&amp;Index!$A$1&amp;"]Übersicht Messungen'!F6",TRUE)-730)</f>
        <v>#REF!</v>
      </c>
      <c r="J318" t="e" cm="1">
        <f t="array" aca="1" ref="J318" ca="1">INDIRECT("'["&amp;Index!$A$1&amp;"]Übersicht Messungen'!C177",TRUE)</f>
        <v>#REF!</v>
      </c>
      <c r="K318" t="str">
        <f>Index!$A$1</f>
        <v>Extem B-1541-6  CA.xlsx</v>
      </c>
      <c r="N318" t="s">
        <v>74</v>
      </c>
      <c r="O318" t="e" cm="1">
        <f t="array" aca="1" ref="O318" ca="1">INDIRECT("'["&amp;Index!$A$1&amp;"]Auswertung 1a + 1b'!M2",TRUE)</f>
        <v>#REF!</v>
      </c>
      <c r="R318">
        <v>5</v>
      </c>
      <c r="X318" t="e" cm="1">
        <f t="array" aca="1" ref="X318" ca="1">INDIRECT("'["&amp;Index!$A$1&amp;"]Auswertung 1a + 1b'!b4",TRUE)</f>
        <v>#REF!</v>
      </c>
      <c r="Z318" t="s">
        <v>86</v>
      </c>
      <c r="AG318" t="e" cm="1">
        <f t="array" aca="1" ref="AG318" ca="1">IF(INDIRECT("'["&amp;Index!$A$1&amp;"]Auswertung 1a + 1b'!F4",TRUE)&gt;0,INDIRECT("'["&amp;Index!$A$1&amp;"]Auswertung 1a + 1b'!F4",TRUE),"")</f>
        <v>#REF!</v>
      </c>
      <c r="AH318" t="e" cm="1">
        <f t="array" aca="1" ref="AH318" ca="1">IF(INDIRECT("'["&amp;Index!$A$1&amp;"]Auswertung 1a + 1b'!H4",TRUE)&gt;0,INDIRECT("'["&amp;Index!$A$1&amp;"]Auswertung 1a + 1b'!H4",TRUE),"")</f>
        <v>#REF!</v>
      </c>
      <c r="AI318" t="e" cm="1">
        <f t="array" aca="1" ref="AI318" ca="1">IF(INDIRECT("'["&amp;Index!$A$1&amp;"]Auswertung 1a + 1b'!I4",TRUE)&gt;0,INDIRECT("'["&amp;Index!$A$1&amp;"]Auswertung 1a + 1b'!I4",TRUE),"")</f>
        <v>#REF!</v>
      </c>
      <c r="AJ318" t="e" cm="1">
        <f t="array" aca="1" ref="AJ318" ca="1">IF(INDIRECT("'["&amp;Index!$A$1&amp;"]Auswertung 1a + 1b'!J4",TRUE)&gt;0,INDIRECT("'["&amp;Index!$A$1&amp;"]Auswertung 1a + 1b'!J4",TRUE),"")</f>
        <v>#REF!</v>
      </c>
      <c r="AK318" t="e" cm="1">
        <f t="array" aca="1" ref="AK318" ca="1">IF(INDIRECT("'["&amp;Index!$A$1&amp;"]Auswertung 1a + 1b'!K4",TRUE)&gt;0,INDIRECT("'["&amp;Index!$A$1&amp;"]Auswertung 1a + 1b'!K4",TRUE),"")</f>
        <v>#REF!</v>
      </c>
      <c r="AN318" t="e" cm="1">
        <f t="array" aca="1" ref="AN318" ca="1">IF(INDIRECT("'["&amp;Index!$A$1&amp;"]Auswertung 1a + 1b'!G4",TRUE)&gt;0,INDIRECT("'["&amp;Index!$A$1&amp;"]Auswertung 1a + 1b'!G4",TRUE),"")</f>
        <v>#REF!</v>
      </c>
      <c r="AQ318" t="e" cm="1">
        <f t="array" aca="1" ref="AQ318" ca="1">IF(INDIRECT("'["&amp;Index!$A$1&amp;"]Auswertung 1a + 1b'!L4",TRUE)&gt;0,INDIRECT("'["&amp;Index!$A$1&amp;"]Auswertung 1a + 1b'!L4",TRUE),"")</f>
        <v>#REF!</v>
      </c>
      <c r="BM318" t="str">
        <f t="shared" ca="1" si="14"/>
        <v/>
      </c>
    </row>
    <row r="319" spans="1:65" x14ac:dyDescent="0.25">
      <c r="A319" t="e" cm="1">
        <f t="array" aca="1" ref="A319" ca="1">INDIRECT("'["&amp;Index!$A$1&amp;"]Übersicht Messungen'!E6",TRUE)</f>
        <v>#REF!</v>
      </c>
      <c r="B319" t="e">
        <f ca="1">IF(Index!$D$3="v3",10025,"")</f>
        <v>#N/A</v>
      </c>
      <c r="C319" t="e">
        <f ca="1">VLOOKUP(Facts!$B319,Aux_Table!$W$1:$X$60,2,FALSE)</f>
        <v>#N/A</v>
      </c>
      <c r="D319" t="e">
        <f>NA()</f>
        <v>#N/A</v>
      </c>
      <c r="E319" t="e" cm="1">
        <f t="array" aca="1" ref="E319" ca="1">INDIRECT("'["&amp;Index!$A$1&amp;"]Übersicht Messungen'!C6",TRUE)</f>
        <v>#REF!</v>
      </c>
      <c r="F319" t="e" cm="1">
        <f t="array" aca="1" ref="F319" ca="1">INDIRECT("'["&amp;Index!$A$1&amp;"]Übersicht Messungen'!B6",TRUE)</f>
        <v>#REF!</v>
      </c>
      <c r="G319" t="e" cm="1">
        <f t="array" aca="1" ref="G319" ca="1">INDIRECT("'["&amp;Index!$A$1&amp;"]Übersicht Messungen'!B6",TRUE)</f>
        <v>#REF!</v>
      </c>
      <c r="H319" t="e">
        <f t="shared" ca="1" si="15"/>
        <v>#REF!</v>
      </c>
      <c r="I319" s="15" t="e" cm="1">
        <f t="array" aca="1" ref="I319" ca="1">IFERROR(DATEVALUE(TEXT(INDIRECT("'["&amp;Index!$A$1&amp;"]Übersicht Messungen'!C181",TRUE),"yyyy-mm-dd")),INDIRECT("'["&amp;Index!$A$1&amp;"]Übersicht Messungen'!F6",TRUE)-730)</f>
        <v>#REF!</v>
      </c>
      <c r="J319" t="e" cm="1">
        <f t="array" aca="1" ref="J319" ca="1">INDIRECT("'["&amp;Index!$A$1&amp;"]Übersicht Messungen'!C177",TRUE)</f>
        <v>#REF!</v>
      </c>
      <c r="K319" t="str">
        <f>Index!$A$1</f>
        <v>Extem B-1541-6  CA.xlsx</v>
      </c>
      <c r="N319" t="s">
        <v>74</v>
      </c>
      <c r="O319" t="e" cm="1">
        <f t="array" aca="1" ref="O319" ca="1">INDIRECT("'["&amp;Index!$A$1&amp;"]Auswertung 1a + 1b'!M2",TRUE)</f>
        <v>#REF!</v>
      </c>
      <c r="R319">
        <v>6</v>
      </c>
      <c r="X319" t="e" cm="1">
        <f t="array" aca="1" ref="X319" ca="1">INDIRECT("'["&amp;Index!$A$1&amp;"]Auswertung 1a + 1b'!b5",TRUE)</f>
        <v>#REF!</v>
      </c>
      <c r="Z319" t="s">
        <v>86</v>
      </c>
      <c r="AG319" t="e" cm="1">
        <f t="array" aca="1" ref="AG319" ca="1">IF(INDIRECT("'["&amp;Index!$A$1&amp;"]Auswertung 1a + 1b'!F5",TRUE)&gt;0,INDIRECT("'["&amp;Index!$A$1&amp;"]Auswertung 1a + 1b'!F5",TRUE),"")</f>
        <v>#REF!</v>
      </c>
      <c r="AH319" t="e" cm="1">
        <f t="array" aca="1" ref="AH319" ca="1">IF(INDIRECT("'["&amp;Index!$A$1&amp;"]Auswertung 1a + 1b'!H5",TRUE)&gt;0,INDIRECT("'["&amp;Index!$A$1&amp;"]Auswertung 1a + 1b'!H5",TRUE),"")</f>
        <v>#REF!</v>
      </c>
      <c r="AI319" t="e" cm="1">
        <f t="array" aca="1" ref="AI319" ca="1">IF(INDIRECT("'["&amp;Index!$A$1&amp;"]Auswertung 1a + 1b'!I5",TRUE)&gt;0,INDIRECT("'["&amp;Index!$A$1&amp;"]Auswertung 1a + 1b'!I5",TRUE),"")</f>
        <v>#REF!</v>
      </c>
      <c r="AJ319" t="e" cm="1">
        <f t="array" aca="1" ref="AJ319" ca="1">IF(INDIRECT("'["&amp;Index!$A$1&amp;"]Auswertung 1a + 1b'!J5",TRUE)&gt;0,INDIRECT("'["&amp;Index!$A$1&amp;"]Auswertung 1a + 1b'!J5",TRUE),"")</f>
        <v>#REF!</v>
      </c>
      <c r="AK319" t="e" cm="1">
        <f t="array" aca="1" ref="AK319" ca="1">IF(INDIRECT("'["&amp;Index!$A$1&amp;"]Auswertung 1a + 1b'!K5",TRUE)&gt;0,INDIRECT("'["&amp;Index!$A$1&amp;"]Auswertung 1a + 1b'!K5",TRUE),"")</f>
        <v>#REF!</v>
      </c>
      <c r="AN319" t="e" cm="1">
        <f t="array" aca="1" ref="AN319" ca="1">IF(INDIRECT("'["&amp;Index!$A$1&amp;"]Auswertung 1a + 1b'!G5",TRUE)&gt;0,INDIRECT("'["&amp;Index!$A$1&amp;"]Auswertung 1a + 1b'!G5",TRUE),"")</f>
        <v>#REF!</v>
      </c>
      <c r="AQ319" t="e" cm="1">
        <f t="array" aca="1" ref="AQ319" ca="1">IF(INDIRECT("'["&amp;Index!$A$1&amp;"]Auswertung 1a + 1b'!L5",TRUE)&gt;0,INDIRECT("'["&amp;Index!$A$1&amp;"]Auswertung 1a + 1b'!L5",TRUE),"")</f>
        <v>#REF!</v>
      </c>
      <c r="BM319" t="str">
        <f t="shared" ca="1" si="14"/>
        <v/>
      </c>
    </row>
    <row r="320" spans="1:65" x14ac:dyDescent="0.25">
      <c r="A320" t="e" cm="1">
        <f t="array" aca="1" ref="A320" ca="1">INDIRECT("'["&amp;Index!$A$1&amp;"]Übersicht Messungen'!E6",TRUE)</f>
        <v>#REF!</v>
      </c>
      <c r="B320" t="e">
        <f ca="1">IF(Index!$D$3="v3",10025,"")</f>
        <v>#N/A</v>
      </c>
      <c r="C320" t="e">
        <f ca="1">VLOOKUP(Facts!$B320,Aux_Table!$W$1:$X$60,2,FALSE)</f>
        <v>#N/A</v>
      </c>
      <c r="D320" t="e">
        <f>NA()</f>
        <v>#N/A</v>
      </c>
      <c r="E320" t="e" cm="1">
        <f t="array" aca="1" ref="E320" ca="1">INDIRECT("'["&amp;Index!$A$1&amp;"]Übersicht Messungen'!C6",TRUE)</f>
        <v>#REF!</v>
      </c>
      <c r="F320" t="e" cm="1">
        <f t="array" aca="1" ref="F320" ca="1">INDIRECT("'["&amp;Index!$A$1&amp;"]Übersicht Messungen'!B6",TRUE)</f>
        <v>#REF!</v>
      </c>
      <c r="G320" t="e" cm="1">
        <f t="array" aca="1" ref="G320" ca="1">INDIRECT("'["&amp;Index!$A$1&amp;"]Übersicht Messungen'!B6",TRUE)</f>
        <v>#REF!</v>
      </c>
      <c r="H320" t="e">
        <f t="shared" ca="1" si="15"/>
        <v>#REF!</v>
      </c>
      <c r="I320" s="15" t="e" cm="1">
        <f t="array" aca="1" ref="I320" ca="1">IFERROR(DATEVALUE(TEXT(INDIRECT("'["&amp;Index!$A$1&amp;"]Übersicht Messungen'!C181",TRUE),"yyyy-mm-dd")),INDIRECT("'["&amp;Index!$A$1&amp;"]Übersicht Messungen'!F6",TRUE)-730)</f>
        <v>#REF!</v>
      </c>
      <c r="J320" t="e" cm="1">
        <f t="array" aca="1" ref="J320" ca="1">INDIRECT("'["&amp;Index!$A$1&amp;"]Übersicht Messungen'!C177",TRUE)</f>
        <v>#REF!</v>
      </c>
      <c r="K320" t="str">
        <f>Index!$A$1</f>
        <v>Extem B-1541-6  CA.xlsx</v>
      </c>
      <c r="N320" t="s">
        <v>74</v>
      </c>
      <c r="O320" t="e" cm="1">
        <f t="array" aca="1" ref="O320" ca="1">INDIRECT("'["&amp;Index!$A$1&amp;"]Auswertung 1a + 1b'!M2",TRUE)</f>
        <v>#REF!</v>
      </c>
      <c r="R320">
        <v>7</v>
      </c>
      <c r="X320" t="e" cm="1">
        <f t="array" aca="1" ref="X320" ca="1">INDIRECT("'["&amp;Index!$A$1&amp;"]Auswertung 1a + 1b'!b18",TRUE)</f>
        <v>#REF!</v>
      </c>
      <c r="Z320" t="s">
        <v>86</v>
      </c>
      <c r="AG320" t="e" cm="1">
        <f t="array" aca="1" ref="AG320" ca="1">IF(INDIRECT("'["&amp;Index!$A$1&amp;"]Auswertung 1a + 1b'!F18",TRUE)&gt;0,INDIRECT("'["&amp;Index!$A$1&amp;"]Auswertung 1a + 1b'!F18",TRUE),"")</f>
        <v>#REF!</v>
      </c>
      <c r="AH320" t="e" cm="1">
        <f t="array" aca="1" ref="AH320" ca="1">IF(INDIRECT("'["&amp;Index!$A$1&amp;"]Auswertung 1a + 1b'!H18",TRUE)&gt;0,INDIRECT("'["&amp;Index!$A$1&amp;"]Auswertung 1a + 1b'!H18",TRUE),"")</f>
        <v>#REF!</v>
      </c>
      <c r="AI320" t="e" cm="1">
        <f t="array" aca="1" ref="AI320" ca="1">IF(INDIRECT("'["&amp;Index!$A$1&amp;"]Auswertung 1a + 1b'!I18",TRUE)&gt;0,INDIRECT("'["&amp;Index!$A$1&amp;"]Auswertung 1a + 1b'!I18",TRUE),"")</f>
        <v>#REF!</v>
      </c>
      <c r="AJ320" t="e" cm="1">
        <f t="array" aca="1" ref="AJ320" ca="1">IF(INDIRECT("'["&amp;Index!$A$1&amp;"]Auswertung 1a + 1b'!J18",TRUE)&gt;0,INDIRECT("'["&amp;Index!$A$1&amp;"]Auswertung 1a + 1b'!J18",TRUE),"")</f>
        <v>#REF!</v>
      </c>
      <c r="AK320" t="e" cm="1">
        <f t="array" aca="1" ref="AK320" ca="1">IF(INDIRECT("'["&amp;Index!$A$1&amp;"]Auswertung 1a + 1b'!K18",TRUE)&gt;0,INDIRECT("'["&amp;Index!$A$1&amp;"]Auswertung 1a + 1b'!K18",TRUE),"")</f>
        <v>#REF!</v>
      </c>
      <c r="AN320" t="e" cm="1">
        <f t="array" aca="1" ref="AN320" ca="1">IF(INDIRECT("'["&amp;Index!$A$1&amp;"]Auswertung 1a + 1b'!G18",TRUE)&gt;0,INDIRECT("'["&amp;Index!$A$1&amp;"]Auswertung 1a + 1b'!G18",TRUE),"")</f>
        <v>#REF!</v>
      </c>
      <c r="AQ320" t="e" cm="1">
        <f t="array" aca="1" ref="AQ320" ca="1">IF(INDIRECT("'["&amp;Index!$A$1&amp;"]Auswertung 1a + 1b'!L18",TRUE)&gt;0,INDIRECT("'["&amp;Index!$A$1&amp;"]Auswertung 1a + 1b'!L18",TRUE),"")</f>
        <v>#REF!</v>
      </c>
      <c r="BM320" t="str">
        <f t="shared" ca="1" si="14"/>
        <v/>
      </c>
    </row>
    <row r="321" spans="1:65" x14ac:dyDescent="0.25">
      <c r="A321" t="e" cm="1">
        <f t="array" aca="1" ref="A321" ca="1">INDIRECT("'["&amp;Index!$A$1&amp;"]Übersicht Messungen'!E6",TRUE)</f>
        <v>#REF!</v>
      </c>
      <c r="B321" t="e">
        <f ca="1">IF(Index!$D$3="v3",10025,"")</f>
        <v>#N/A</v>
      </c>
      <c r="C321" t="e">
        <f ca="1">VLOOKUP(Facts!$B321,Aux_Table!$W$1:$X$60,2,FALSE)</f>
        <v>#N/A</v>
      </c>
      <c r="D321" t="e">
        <f>NA()</f>
        <v>#N/A</v>
      </c>
      <c r="E321" t="e" cm="1">
        <f t="array" aca="1" ref="E321" ca="1">INDIRECT("'["&amp;Index!$A$1&amp;"]Übersicht Messungen'!C6",TRUE)</f>
        <v>#REF!</v>
      </c>
      <c r="F321" t="e" cm="1">
        <f t="array" aca="1" ref="F321" ca="1">INDIRECT("'["&amp;Index!$A$1&amp;"]Übersicht Messungen'!B6",TRUE)</f>
        <v>#REF!</v>
      </c>
      <c r="G321" t="e" cm="1">
        <f t="array" aca="1" ref="G321" ca="1">INDIRECT("'["&amp;Index!$A$1&amp;"]Übersicht Messungen'!B6",TRUE)</f>
        <v>#REF!</v>
      </c>
      <c r="H321" t="e">
        <f t="shared" ca="1" si="15"/>
        <v>#REF!</v>
      </c>
      <c r="I321" s="15" t="e" cm="1">
        <f t="array" aca="1" ref="I321" ca="1">IFERROR(DATEVALUE(TEXT(INDIRECT("'["&amp;Index!$A$1&amp;"]Übersicht Messungen'!C181",TRUE),"yyyy-mm-dd")),INDIRECT("'["&amp;Index!$A$1&amp;"]Übersicht Messungen'!F6",TRUE)-730)</f>
        <v>#REF!</v>
      </c>
      <c r="J321" t="e" cm="1">
        <f t="array" aca="1" ref="J321" ca="1">INDIRECT("'["&amp;Index!$A$1&amp;"]Übersicht Messungen'!C177",TRUE)</f>
        <v>#REF!</v>
      </c>
      <c r="K321" t="str">
        <f>Index!$A$1</f>
        <v>Extem B-1541-6  CA.xlsx</v>
      </c>
      <c r="N321" t="s">
        <v>74</v>
      </c>
      <c r="O321" t="e" cm="1">
        <f t="array" aca="1" ref="O321" ca="1">INDIRECT("'["&amp;Index!$A$1&amp;"]Auswertung 1a + 1b'!M2",TRUE)</f>
        <v>#REF!</v>
      </c>
      <c r="R321">
        <v>8</v>
      </c>
      <c r="X321" t="e" cm="1">
        <f t="array" aca="1" ref="X321" ca="1">INDIRECT("'["&amp;Index!$A$1&amp;"]Auswertung 1a + 1b'!b19",TRUE)</f>
        <v>#REF!</v>
      </c>
      <c r="Z321" t="s">
        <v>86</v>
      </c>
      <c r="AG321" t="e" cm="1">
        <f t="array" aca="1" ref="AG321" ca="1">IF(INDIRECT("'["&amp;Index!$A$1&amp;"]Auswertung 1a + 1b'!F19",TRUE)&gt;0,INDIRECT("'["&amp;Index!$A$1&amp;"]Auswertung 1a + 1b'!F19",TRUE),"")</f>
        <v>#REF!</v>
      </c>
      <c r="AH321" t="e" cm="1">
        <f t="array" aca="1" ref="AH321" ca="1">IF(INDIRECT("'["&amp;Index!$A$1&amp;"]Auswertung 1a + 1b'!H19",TRUE)&gt;0,INDIRECT("'["&amp;Index!$A$1&amp;"]Auswertung 1a + 1b'!H19",TRUE),"")</f>
        <v>#REF!</v>
      </c>
      <c r="AI321" t="e" cm="1">
        <f t="array" aca="1" ref="AI321" ca="1">IF(INDIRECT("'["&amp;Index!$A$1&amp;"]Auswertung 1a + 1b'!I19",TRUE)&gt;0,INDIRECT("'["&amp;Index!$A$1&amp;"]Auswertung 1a + 1b'!I19",TRUE),"")</f>
        <v>#REF!</v>
      </c>
      <c r="AJ321" t="e" cm="1">
        <f t="array" aca="1" ref="AJ321" ca="1">IF(INDIRECT("'["&amp;Index!$A$1&amp;"]Auswertung 1a + 1b'!J19",TRUE)&gt;0,INDIRECT("'["&amp;Index!$A$1&amp;"]Auswertung 1a + 1b'!J19",TRUE),"")</f>
        <v>#REF!</v>
      </c>
      <c r="AK321" t="e" cm="1">
        <f t="array" aca="1" ref="AK321" ca="1">IF(INDIRECT("'["&amp;Index!$A$1&amp;"]Auswertung 1a + 1b'!K19",TRUE)&gt;0,INDIRECT("'["&amp;Index!$A$1&amp;"]Auswertung 1a + 1b'!K19",TRUE),"")</f>
        <v>#REF!</v>
      </c>
      <c r="AN321" t="e" cm="1">
        <f t="array" aca="1" ref="AN321" ca="1">IF(INDIRECT("'["&amp;Index!$A$1&amp;"]Auswertung 1a + 1b'!G19",TRUE)&gt;0,INDIRECT("'["&amp;Index!$A$1&amp;"]Auswertung 1a + 1b'!G19",TRUE),"")</f>
        <v>#REF!</v>
      </c>
      <c r="AQ321" t="e" cm="1">
        <f t="array" aca="1" ref="AQ321" ca="1">IF(INDIRECT("'["&amp;Index!$A$1&amp;"]Auswertung 1a + 1b'!L19",TRUE)&gt;0,INDIRECT("'["&amp;Index!$A$1&amp;"]Auswertung 1a + 1b'!L19",TRUE),"")</f>
        <v>#REF!</v>
      </c>
      <c r="BM321" t="str">
        <f t="shared" ca="1" si="14"/>
        <v/>
      </c>
    </row>
    <row r="322" spans="1:65" x14ac:dyDescent="0.25">
      <c r="A322" t="e" cm="1">
        <f t="array" aca="1" ref="A322" ca="1">INDIRECT("'["&amp;Index!$A$1&amp;"]Übersicht Messungen'!E6",TRUE)</f>
        <v>#REF!</v>
      </c>
      <c r="B322" t="e">
        <f ca="1">IF(Index!$D$3="v3",10026,"")</f>
        <v>#N/A</v>
      </c>
      <c r="C322" t="e">
        <f ca="1">VLOOKUP(Facts!$B322,Aux_Table!$W$1:$X$60,2,FALSE)</f>
        <v>#N/A</v>
      </c>
      <c r="D322" t="e">
        <f>NA()</f>
        <v>#N/A</v>
      </c>
      <c r="E322" t="e" cm="1">
        <f t="array" aca="1" ref="E322" ca="1">INDIRECT("'["&amp;Index!$A$1&amp;"]Übersicht Messungen'!C6",TRUE)</f>
        <v>#REF!</v>
      </c>
      <c r="F322" t="e" cm="1">
        <f t="array" aca="1" ref="F322" ca="1">INDIRECT("'["&amp;Index!$A$1&amp;"]Übersicht Messungen'!B6",TRUE)</f>
        <v>#REF!</v>
      </c>
      <c r="G322" t="e" cm="1">
        <f t="array" aca="1" ref="G322" ca="1">INDIRECT("'["&amp;Index!$A$1&amp;"]Übersicht Messungen'!B6",TRUE)</f>
        <v>#REF!</v>
      </c>
      <c r="H322" t="e">
        <f t="shared" ca="1" si="15"/>
        <v>#REF!</v>
      </c>
      <c r="I322" s="15" t="e" cm="1">
        <f t="array" aca="1" ref="I322" ca="1">IFERROR(DATEVALUE(TEXT(INDIRECT("'["&amp;Index!$A$1&amp;"]Übersicht Messungen'!C181",TRUE),"yyyy-mm-dd")),INDIRECT("'["&amp;Index!$A$1&amp;"]Übersicht Messungen'!F6",TRUE)-730)</f>
        <v>#REF!</v>
      </c>
      <c r="J322" t="e" cm="1">
        <f t="array" aca="1" ref="J322" ca="1">INDIRECT("'["&amp;Index!$A$1&amp;"]Übersicht Messungen'!C177",TRUE)</f>
        <v>#REF!</v>
      </c>
      <c r="K322" t="str">
        <f>Index!$A$1</f>
        <v>Extem B-1541-6  CA.xlsx</v>
      </c>
      <c r="N322" t="e" cm="1">
        <f t="array" aca="1" ref="N322" ca="1">INDIRECT("'["&amp;Index!$A$1&amp;"]Auswertung 2a + 2b'!A2",TRUE)&amp;" "&amp;INDIRECT("'["&amp;Index!$A$1&amp;"]Auswertung 2a + 2b'!C2",TRUE)</f>
        <v>#REF!</v>
      </c>
      <c r="O322" t="e" cm="1">
        <f t="array" aca="1" ref="O322" ca="1">INDIRECT("'["&amp;Index!$A$1&amp;"]Auswertung 2a + 2b'!M2",TRUE)</f>
        <v>#REF!</v>
      </c>
      <c r="R322">
        <v>1</v>
      </c>
      <c r="X322" t="e" cm="1">
        <f t="array" aca="1" ref="X322" ca="1">INDIRECT("'["&amp;Index!$A$1&amp;"]Auswertung 2a + 2b'!b2",TRUE)</f>
        <v>#REF!</v>
      </c>
      <c r="Z322" t="s">
        <v>86</v>
      </c>
      <c r="AG322" t="e" cm="1">
        <f t="array" aca="1" ref="AG322" ca="1">IF(INDIRECT("'["&amp;Index!$A$1&amp;"]Auswertung 2a + 2b'!F2",TRUE)&gt;0,INDIRECT("'["&amp;Index!$A$1&amp;"]Auswertung 2a + 2b'!F2",TRUE),"")</f>
        <v>#REF!</v>
      </c>
      <c r="AH322" t="e" cm="1">
        <f t="array" aca="1" ref="AH322" ca="1">IF(INDIRECT("'["&amp;Index!$A$1&amp;"]Auswertung 2a + 2b'!H2",TRUE)&gt;0,INDIRECT("'["&amp;Index!$A$1&amp;"]Auswertung 2a + 2b'!H2",TRUE),"")</f>
        <v>#REF!</v>
      </c>
      <c r="AI322" t="e" cm="1">
        <f t="array" aca="1" ref="AI322" ca="1">IF(INDIRECT("'["&amp;Index!$A$1&amp;"]Auswertung 2a + 2b'!I2",TRUE)&gt;0,INDIRECT("'["&amp;Index!$A$1&amp;"]Auswertung 2a + 2b'!I2",TRUE),"")</f>
        <v>#REF!</v>
      </c>
      <c r="AJ322" t="e" cm="1">
        <f t="array" aca="1" ref="AJ322" ca="1">IF(INDIRECT("'["&amp;Index!$A$1&amp;"]Auswertung 2a + 2b'!J2",TRUE)&gt;0,INDIRECT("'["&amp;Index!$A$1&amp;"]Auswertung 2a + 2b'!J2",TRUE),"")</f>
        <v>#REF!</v>
      </c>
      <c r="AK322" t="e" cm="1">
        <f t="array" aca="1" ref="AK322" ca="1">IF(INDIRECT("'["&amp;Index!$A$1&amp;"]Auswertung 2a + 2b'!K2",TRUE)&gt;0,INDIRECT("'["&amp;Index!$A$1&amp;"]Auswertung 2a + 2b'!K2",TRUE),"")</f>
        <v>#REF!</v>
      </c>
      <c r="AN322" t="e" cm="1">
        <f t="array" aca="1" ref="AN322" ca="1">IF(INDIRECT("'["&amp;Index!$A$1&amp;"]Auswertung 2a + 2b'!G2",TRUE)&gt;0,INDIRECT("'["&amp;Index!$A$1&amp;"]Auswertung 2a + 2b'!G2",TRUE),"")</f>
        <v>#REF!</v>
      </c>
      <c r="AQ322" t="e" cm="1">
        <f t="array" aca="1" ref="AQ322" ca="1">IF(INDIRECT("'["&amp;Index!$A$1&amp;"]Auswertung 2a + 2b'!L2",TRUE)&gt;0,INDIRECT("'["&amp;Index!$A$1&amp;"]Auswertung 2a + 2b'!L2",TRUE),"")</f>
        <v>#REF!</v>
      </c>
      <c r="BM322" t="str">
        <f t="shared" ca="1" si="14"/>
        <v/>
      </c>
    </row>
    <row r="323" spans="1:65" x14ac:dyDescent="0.25">
      <c r="A323" t="e" cm="1">
        <f t="array" aca="1" ref="A323" ca="1">INDIRECT("'["&amp;Index!$A$1&amp;"]Übersicht Messungen'!E6",TRUE)</f>
        <v>#REF!</v>
      </c>
      <c r="B323" t="e">
        <f ca="1">IF(Index!$D$3="v3",10026,"")</f>
        <v>#N/A</v>
      </c>
      <c r="C323" t="e">
        <f ca="1">VLOOKUP(Facts!$B323,Aux_Table!$W$1:$X$60,2,FALSE)</f>
        <v>#N/A</v>
      </c>
      <c r="D323" t="e">
        <f>NA()</f>
        <v>#N/A</v>
      </c>
      <c r="E323" t="e" cm="1">
        <f t="array" aca="1" ref="E323" ca="1">INDIRECT("'["&amp;Index!$A$1&amp;"]Übersicht Messungen'!C6",TRUE)</f>
        <v>#REF!</v>
      </c>
      <c r="F323" t="e" cm="1">
        <f t="array" aca="1" ref="F323" ca="1">INDIRECT("'["&amp;Index!$A$1&amp;"]Übersicht Messungen'!B6",TRUE)</f>
        <v>#REF!</v>
      </c>
      <c r="G323" t="e" cm="1">
        <f t="array" aca="1" ref="G323" ca="1">INDIRECT("'["&amp;Index!$A$1&amp;"]Übersicht Messungen'!B6",TRUE)</f>
        <v>#REF!</v>
      </c>
      <c r="H323" t="e">
        <f t="shared" ca="1" si="15"/>
        <v>#REF!</v>
      </c>
      <c r="I323" s="15" t="e" cm="1">
        <f t="array" aca="1" ref="I323" ca="1">IFERROR(DATEVALUE(TEXT(INDIRECT("'["&amp;Index!$A$1&amp;"]Übersicht Messungen'!C181",TRUE),"yyyy-mm-dd")),INDIRECT("'["&amp;Index!$A$1&amp;"]Übersicht Messungen'!F6",TRUE)-730)</f>
        <v>#REF!</v>
      </c>
      <c r="J323" t="e" cm="1">
        <f t="array" aca="1" ref="J323" ca="1">INDIRECT("'["&amp;Index!$A$1&amp;"]Übersicht Messungen'!C177",TRUE)</f>
        <v>#REF!</v>
      </c>
      <c r="K323" t="str">
        <f>Index!$A$1</f>
        <v>Extem B-1541-6  CA.xlsx</v>
      </c>
      <c r="N323" t="e" cm="1">
        <f t="array" aca="1" ref="N323" ca="1">INDIRECT("'["&amp;Index!$A$1&amp;"]Auswertung 2a + 2b'!A2",TRUE)&amp;" "&amp;INDIRECT("'["&amp;Index!$A$1&amp;"]Auswertung 2a + 2b'!C2",TRUE)</f>
        <v>#REF!</v>
      </c>
      <c r="O323" t="e" cm="1">
        <f t="array" aca="1" ref="O323" ca="1">INDIRECT("'["&amp;Index!$A$1&amp;"]Auswertung 2a + 2b'!M2",TRUE)</f>
        <v>#REF!</v>
      </c>
      <c r="R323">
        <v>2</v>
      </c>
      <c r="X323" t="e" cm="1">
        <f t="array" aca="1" ref="X323" ca="1">INDIRECT("'["&amp;Index!$A$1&amp;"]Auswertung 2a + 2b'!b3",TRUE)</f>
        <v>#REF!</v>
      </c>
      <c r="Z323" t="s">
        <v>86</v>
      </c>
      <c r="AG323" t="e" cm="1">
        <f t="array" aca="1" ref="AG323" ca="1">IF(INDIRECT("'["&amp;Index!$A$1&amp;"]Auswertung 2a + 2b'!F3",TRUE)&gt;0,INDIRECT("'["&amp;Index!$A$1&amp;"]Auswertung 2a + 2b'!F3",TRUE),"")</f>
        <v>#REF!</v>
      </c>
      <c r="AH323" t="e" cm="1">
        <f t="array" aca="1" ref="AH323" ca="1">IF(INDIRECT("'["&amp;Index!$A$1&amp;"]Auswertung 2a + 2b'!H3",TRUE)&gt;0,INDIRECT("'["&amp;Index!$A$1&amp;"]Auswertung 2a + 2b'!H3",TRUE),"")</f>
        <v>#REF!</v>
      </c>
      <c r="AI323" t="e" cm="1">
        <f t="array" aca="1" ref="AI323" ca="1">IF(INDIRECT("'["&amp;Index!$A$1&amp;"]Auswertung 2a + 2b'!I3",TRUE)&gt;0,INDIRECT("'["&amp;Index!$A$1&amp;"]Auswertung 2a + 2b'!I3",TRUE),"")</f>
        <v>#REF!</v>
      </c>
      <c r="AJ323" t="e" cm="1">
        <f t="array" aca="1" ref="AJ323" ca="1">IF(INDIRECT("'["&amp;Index!$A$1&amp;"]Auswertung 2a + 2b'!J3",TRUE)&gt;0,INDIRECT("'["&amp;Index!$A$1&amp;"]Auswertung 2a + 2b'!J3",TRUE),"")</f>
        <v>#REF!</v>
      </c>
      <c r="AK323" t="e" cm="1">
        <f t="array" aca="1" ref="AK323" ca="1">IF(INDIRECT("'["&amp;Index!$A$1&amp;"]Auswertung 2a + 2b'!K3",TRUE)&gt;0,INDIRECT("'["&amp;Index!$A$1&amp;"]Auswertung 2a + 2b'!K3",TRUE),"")</f>
        <v>#REF!</v>
      </c>
      <c r="AN323" t="e" cm="1">
        <f t="array" aca="1" ref="AN323" ca="1">IF(INDIRECT("'["&amp;Index!$A$1&amp;"]Auswertung 2a + 2b'!G3",TRUE)&gt;0,INDIRECT("'["&amp;Index!$A$1&amp;"]Auswertung 2a + 2b'!G3",TRUE),"")</f>
        <v>#REF!</v>
      </c>
      <c r="AQ323" t="e" cm="1">
        <f t="array" aca="1" ref="AQ323" ca="1">IF(INDIRECT("'["&amp;Index!$A$1&amp;"]Auswertung 2a + 2b'!L3",TRUE)&gt;0,INDIRECT("'["&amp;Index!$A$1&amp;"]Auswertung 2a + 2b'!L3",TRUE),"")</f>
        <v>#REF!</v>
      </c>
      <c r="BM323" t="str">
        <f t="shared" ref="BM323:BM386" ca="1" si="16">IFERROR(IF(OR(ISERROR(B323),NOT(ISNUMBER(AG323)),AG323=0),"",B323&amp;"/"&amp;X323&amp;"/"&amp;N323&amp;"/"&amp;O323&amp;"/"&amp;R323),"")</f>
        <v/>
      </c>
    </row>
    <row r="324" spans="1:65" x14ac:dyDescent="0.25">
      <c r="A324" t="e" cm="1">
        <f t="array" aca="1" ref="A324" ca="1">INDIRECT("'["&amp;Index!$A$1&amp;"]Übersicht Messungen'!E6",TRUE)</f>
        <v>#REF!</v>
      </c>
      <c r="B324" t="e">
        <f ca="1">IF(Index!$D$3="v3",10026,"")</f>
        <v>#N/A</v>
      </c>
      <c r="C324" t="e">
        <f ca="1">VLOOKUP(Facts!$B324,Aux_Table!$W$1:$X$60,2,FALSE)</f>
        <v>#N/A</v>
      </c>
      <c r="D324" t="e">
        <f>NA()</f>
        <v>#N/A</v>
      </c>
      <c r="E324" t="e" cm="1">
        <f t="array" aca="1" ref="E324" ca="1">INDIRECT("'["&amp;Index!$A$1&amp;"]Übersicht Messungen'!C6",TRUE)</f>
        <v>#REF!</v>
      </c>
      <c r="F324" t="e" cm="1">
        <f t="array" aca="1" ref="F324" ca="1">INDIRECT("'["&amp;Index!$A$1&amp;"]Übersicht Messungen'!B6",TRUE)</f>
        <v>#REF!</v>
      </c>
      <c r="G324" t="e" cm="1">
        <f t="array" aca="1" ref="G324" ca="1">INDIRECT("'["&amp;Index!$A$1&amp;"]Übersicht Messungen'!B6",TRUE)</f>
        <v>#REF!</v>
      </c>
      <c r="H324" t="e">
        <f t="shared" ca="1" si="15"/>
        <v>#REF!</v>
      </c>
      <c r="I324" s="15" t="e" cm="1">
        <f t="array" aca="1" ref="I324" ca="1">IFERROR(DATEVALUE(TEXT(INDIRECT("'["&amp;Index!$A$1&amp;"]Übersicht Messungen'!C181",TRUE),"yyyy-mm-dd")),INDIRECT("'["&amp;Index!$A$1&amp;"]Übersicht Messungen'!F6",TRUE)-730)</f>
        <v>#REF!</v>
      </c>
      <c r="J324" t="e" cm="1">
        <f t="array" aca="1" ref="J324" ca="1">INDIRECT("'["&amp;Index!$A$1&amp;"]Übersicht Messungen'!C177",TRUE)</f>
        <v>#REF!</v>
      </c>
      <c r="K324" t="str">
        <f>Index!$A$1</f>
        <v>Extem B-1541-6  CA.xlsx</v>
      </c>
      <c r="N324" t="e" cm="1">
        <f t="array" aca="1" ref="N324" ca="1">INDIRECT("'["&amp;Index!$A$1&amp;"]Auswertung 2a + 2b'!A2",TRUE)&amp;" "&amp;INDIRECT("'["&amp;Index!$A$1&amp;"]Auswertung 2a + 2b'!C2",TRUE)</f>
        <v>#REF!</v>
      </c>
      <c r="O324" t="e" cm="1">
        <f t="array" aca="1" ref="O324" ca="1">INDIRECT("'["&amp;Index!$A$1&amp;"]Auswertung 2a + 2b'!M2",TRUE)</f>
        <v>#REF!</v>
      </c>
      <c r="R324">
        <v>3</v>
      </c>
      <c r="X324" t="e" cm="1">
        <f t="array" aca="1" ref="X324" ca="1">INDIRECT("'["&amp;Index!$A$1&amp;"]Auswertung 2a + 2b'!b20",TRUE)</f>
        <v>#REF!</v>
      </c>
      <c r="Z324" t="s">
        <v>86</v>
      </c>
      <c r="AG324" t="e" cm="1">
        <f t="array" aca="1" ref="AG324" ca="1">IF(INDIRECT("'["&amp;Index!$A$1&amp;"]Auswertung 2a + 2b'!F20",TRUE)&gt;0,INDIRECT("'["&amp;Index!$A$1&amp;"]Auswertung 2a + 2b'!F20",TRUE),"")</f>
        <v>#REF!</v>
      </c>
      <c r="AH324" t="e" cm="1">
        <f t="array" aca="1" ref="AH324" ca="1">IF(INDIRECT("'["&amp;Index!$A$1&amp;"]Auswertung 2a + 2b'!H20",TRUE)&gt;0,INDIRECT("'["&amp;Index!$A$1&amp;"]Auswertung 2a + 2b'!H20",TRUE),"")</f>
        <v>#REF!</v>
      </c>
      <c r="AI324" t="e" cm="1">
        <f t="array" aca="1" ref="AI324" ca="1">IF(INDIRECT("'["&amp;Index!$A$1&amp;"]Auswertung 2a + 2b'!I20",TRUE)&gt;0,INDIRECT("'["&amp;Index!$A$1&amp;"]Auswertung 2a + 2b'!I20",TRUE),"")</f>
        <v>#REF!</v>
      </c>
      <c r="AJ324" t="e" cm="1">
        <f t="array" aca="1" ref="AJ324" ca="1">IF(INDIRECT("'["&amp;Index!$A$1&amp;"]Auswertung 2a + 2b'!J20",TRUE)&gt;0,INDIRECT("'["&amp;Index!$A$1&amp;"]Auswertung 2a + 2b'!J20",TRUE),"")</f>
        <v>#REF!</v>
      </c>
      <c r="AK324" t="e" cm="1">
        <f t="array" aca="1" ref="AK324" ca="1">IF(INDIRECT("'["&amp;Index!$A$1&amp;"]Auswertung 2a + 2b'!K20",TRUE)&gt;0,INDIRECT("'["&amp;Index!$A$1&amp;"]Auswertung 2a + 2b'!K20",TRUE),"")</f>
        <v>#REF!</v>
      </c>
      <c r="AN324" t="e" cm="1">
        <f t="array" aca="1" ref="AN324" ca="1">IF(INDIRECT("'["&amp;Index!$A$1&amp;"]Auswertung 2a + 2b'!G20",TRUE)&gt;0,INDIRECT("'["&amp;Index!$A$1&amp;"]Auswertung 2a + 2b'!G20",TRUE),"")</f>
        <v>#REF!</v>
      </c>
      <c r="AQ324" t="e" cm="1">
        <f t="array" aca="1" ref="AQ324" ca="1">IF(INDIRECT("'["&amp;Index!$A$1&amp;"]Auswertung 2a + 2b'!L20",TRUE)&gt;0,INDIRECT("'["&amp;Index!$A$1&amp;"]Auswertung 2a + 2b'!L20",TRUE),"")</f>
        <v>#REF!</v>
      </c>
      <c r="BM324" t="str">
        <f t="shared" ca="1" si="16"/>
        <v/>
      </c>
    </row>
    <row r="325" spans="1:65" x14ac:dyDescent="0.25">
      <c r="A325" t="e" cm="1">
        <f t="array" aca="1" ref="A325" ca="1">INDIRECT("'["&amp;Index!$A$1&amp;"]Übersicht Messungen'!E6",TRUE)</f>
        <v>#REF!</v>
      </c>
      <c r="B325" t="e">
        <f ca="1">IF(Index!$D$3="v3",10026,"")</f>
        <v>#N/A</v>
      </c>
      <c r="C325" t="e">
        <f ca="1">VLOOKUP(Facts!$B325,Aux_Table!$W$1:$X$60,2,FALSE)</f>
        <v>#N/A</v>
      </c>
      <c r="D325" t="e">
        <f>NA()</f>
        <v>#N/A</v>
      </c>
      <c r="E325" t="e" cm="1">
        <f t="array" aca="1" ref="E325" ca="1">INDIRECT("'["&amp;Index!$A$1&amp;"]Übersicht Messungen'!C6",TRUE)</f>
        <v>#REF!</v>
      </c>
      <c r="F325" t="e" cm="1">
        <f t="array" aca="1" ref="F325" ca="1">INDIRECT("'["&amp;Index!$A$1&amp;"]Übersicht Messungen'!B6",TRUE)</f>
        <v>#REF!</v>
      </c>
      <c r="G325" t="e" cm="1">
        <f t="array" aca="1" ref="G325" ca="1">INDIRECT("'["&amp;Index!$A$1&amp;"]Übersicht Messungen'!B6",TRUE)</f>
        <v>#REF!</v>
      </c>
      <c r="H325" t="e">
        <f t="shared" ca="1" si="15"/>
        <v>#REF!</v>
      </c>
      <c r="I325" s="15" t="e" cm="1">
        <f t="array" aca="1" ref="I325" ca="1">IFERROR(DATEVALUE(TEXT(INDIRECT("'["&amp;Index!$A$1&amp;"]Übersicht Messungen'!C181",TRUE),"yyyy-mm-dd")),INDIRECT("'["&amp;Index!$A$1&amp;"]Übersicht Messungen'!F6",TRUE)-730)</f>
        <v>#REF!</v>
      </c>
      <c r="J325" t="e" cm="1">
        <f t="array" aca="1" ref="J325" ca="1">INDIRECT("'["&amp;Index!$A$1&amp;"]Übersicht Messungen'!C177",TRUE)</f>
        <v>#REF!</v>
      </c>
      <c r="K325" t="str">
        <f>Index!$A$1</f>
        <v>Extem B-1541-6  CA.xlsx</v>
      </c>
      <c r="N325" t="e" cm="1">
        <f t="array" aca="1" ref="N325" ca="1">INDIRECT("'["&amp;Index!$A$1&amp;"]Auswertung 2a + 2b'!A2",TRUE)&amp;" "&amp;INDIRECT("'["&amp;Index!$A$1&amp;"]Auswertung 2a + 2b'!C2",TRUE)</f>
        <v>#REF!</v>
      </c>
      <c r="O325" t="e" cm="1">
        <f t="array" aca="1" ref="O325" ca="1">INDIRECT("'["&amp;Index!$A$1&amp;"]Auswertung 2a + 2b'!M2",TRUE)</f>
        <v>#REF!</v>
      </c>
      <c r="R325">
        <v>4</v>
      </c>
      <c r="X325" t="e" cm="1">
        <f t="array" aca="1" ref="X325" ca="1">INDIRECT("'["&amp;Index!$A$1&amp;"]Auswertung 2a + 2b'!b21",TRUE)</f>
        <v>#REF!</v>
      </c>
      <c r="Z325" t="s">
        <v>86</v>
      </c>
      <c r="AG325" t="e" cm="1">
        <f t="array" aca="1" ref="AG325" ca="1">IF(INDIRECT("'["&amp;Index!$A$1&amp;"]Auswertung 2a + 2b'!F21",TRUE)&gt;0,INDIRECT("'["&amp;Index!$A$1&amp;"]Auswertung 2a + 2b'!F21",TRUE),"")</f>
        <v>#REF!</v>
      </c>
      <c r="AH325" t="e" cm="1">
        <f t="array" aca="1" ref="AH325" ca="1">IF(INDIRECT("'["&amp;Index!$A$1&amp;"]Auswertung 2a + 2b'!H21",TRUE)&gt;0,INDIRECT("'["&amp;Index!$A$1&amp;"]Auswertung 2a + 2b'!H21",TRUE),"")</f>
        <v>#REF!</v>
      </c>
      <c r="AI325" t="e" cm="1">
        <f t="array" aca="1" ref="AI325" ca="1">IF(INDIRECT("'["&amp;Index!$A$1&amp;"]Auswertung 2a + 2b'!I21",TRUE)&gt;0,INDIRECT("'["&amp;Index!$A$1&amp;"]Auswertung 2a + 2b'!I21",TRUE),"")</f>
        <v>#REF!</v>
      </c>
      <c r="AJ325" t="e" cm="1">
        <f t="array" aca="1" ref="AJ325" ca="1">IF(INDIRECT("'["&amp;Index!$A$1&amp;"]Auswertung 2a + 2b'!J21",TRUE)&gt;0,INDIRECT("'["&amp;Index!$A$1&amp;"]Auswertung 2a + 2b'!J21",TRUE),"")</f>
        <v>#REF!</v>
      </c>
      <c r="AK325" t="e" cm="1">
        <f t="array" aca="1" ref="AK325" ca="1">IF(INDIRECT("'["&amp;Index!$A$1&amp;"]Auswertung 2a + 2b'!K21",TRUE)&gt;0,INDIRECT("'["&amp;Index!$A$1&amp;"]Auswertung 2a + 2b'!K21",TRUE),"")</f>
        <v>#REF!</v>
      </c>
      <c r="AN325" t="e" cm="1">
        <f t="array" aca="1" ref="AN325" ca="1">IF(INDIRECT("'["&amp;Index!$A$1&amp;"]Auswertung 2a + 2b'!G21",TRUE)&gt;0,INDIRECT("'["&amp;Index!$A$1&amp;"]Auswertung 2a + 2b'!G21",TRUE),"")</f>
        <v>#REF!</v>
      </c>
      <c r="AQ325" t="e" cm="1">
        <f t="array" aca="1" ref="AQ325" ca="1">IF(INDIRECT("'["&amp;Index!$A$1&amp;"]Auswertung 2a + 2b'!L21",TRUE)&gt;0,INDIRECT("'["&amp;Index!$A$1&amp;"]Auswertung 2a + 2b'!L21",TRUE),"")</f>
        <v>#REF!</v>
      </c>
      <c r="BM325" t="str">
        <f t="shared" ca="1" si="16"/>
        <v/>
      </c>
    </row>
    <row r="326" spans="1:65" x14ac:dyDescent="0.25">
      <c r="A326" t="e" cm="1">
        <f t="array" aca="1" ref="A326" ca="1">INDIRECT("'["&amp;Index!$A$1&amp;"]Übersicht Messungen'!E6",TRUE)</f>
        <v>#REF!</v>
      </c>
      <c r="B326" t="e">
        <f ca="1">IF(Index!$D$3="v3",10026,"")</f>
        <v>#N/A</v>
      </c>
      <c r="C326" t="e">
        <f ca="1">VLOOKUP(Facts!$B326,Aux_Table!$W$1:$X$60,2,FALSE)</f>
        <v>#N/A</v>
      </c>
      <c r="D326" t="e">
        <f>NA()</f>
        <v>#N/A</v>
      </c>
      <c r="E326" t="e" cm="1">
        <f t="array" aca="1" ref="E326" ca="1">INDIRECT("'["&amp;Index!$A$1&amp;"]Übersicht Messungen'!C6",TRUE)</f>
        <v>#REF!</v>
      </c>
      <c r="F326" t="e" cm="1">
        <f t="array" aca="1" ref="F326" ca="1">INDIRECT("'["&amp;Index!$A$1&amp;"]Übersicht Messungen'!B6",TRUE)</f>
        <v>#REF!</v>
      </c>
      <c r="G326" t="e" cm="1">
        <f t="array" aca="1" ref="G326" ca="1">INDIRECT("'["&amp;Index!$A$1&amp;"]Übersicht Messungen'!B6",TRUE)</f>
        <v>#REF!</v>
      </c>
      <c r="H326" t="e">
        <f t="shared" ca="1" si="15"/>
        <v>#REF!</v>
      </c>
      <c r="I326" s="15" t="e" cm="1">
        <f t="array" aca="1" ref="I326" ca="1">IFERROR(DATEVALUE(TEXT(INDIRECT("'["&amp;Index!$A$1&amp;"]Übersicht Messungen'!C181",TRUE),"yyyy-mm-dd")),INDIRECT("'["&amp;Index!$A$1&amp;"]Übersicht Messungen'!F6",TRUE)-730)</f>
        <v>#REF!</v>
      </c>
      <c r="J326" t="e" cm="1">
        <f t="array" aca="1" ref="J326" ca="1">INDIRECT("'["&amp;Index!$A$1&amp;"]Übersicht Messungen'!C177",TRUE)</f>
        <v>#REF!</v>
      </c>
      <c r="K326" t="str">
        <f>Index!$A$1</f>
        <v>Extem B-1541-6  CA.xlsx</v>
      </c>
      <c r="N326" t="e" cm="1">
        <f t="array" aca="1" ref="N326" ca="1">INDIRECT("'["&amp;Index!$A$1&amp;"]Auswertung 2a + 2b'!A4",TRUE)&amp;" "&amp;INDIRECT("'["&amp;Index!$A$1&amp;"]Auswertung 2a + 2b'!C4",TRUE)</f>
        <v>#REF!</v>
      </c>
      <c r="O326" t="e" cm="1">
        <f t="array" aca="1" ref="O326" ca="1">INDIRECT("'["&amp;Index!$A$1&amp;"]Auswertung 2a + 2b'!M2",TRUE)</f>
        <v>#REF!</v>
      </c>
      <c r="R326">
        <v>5</v>
      </c>
      <c r="X326" t="e" cm="1">
        <f t="array" aca="1" ref="X326" ca="1">INDIRECT("'["&amp;Index!$A$1&amp;"]Auswertung 2a + 2b'!b4",TRUE)</f>
        <v>#REF!</v>
      </c>
      <c r="Z326" t="s">
        <v>86</v>
      </c>
      <c r="AG326" t="e" cm="1">
        <f t="array" aca="1" ref="AG326" ca="1">IF(INDIRECT("'["&amp;Index!$A$1&amp;"]Auswertung 2a + 2b'!F4",TRUE)&gt;0,INDIRECT("'["&amp;Index!$A$1&amp;"]Auswertung 2a + 2b'!F4",TRUE),"")</f>
        <v>#REF!</v>
      </c>
      <c r="AH326" t="e" cm="1">
        <f t="array" aca="1" ref="AH326" ca="1">IF(INDIRECT("'["&amp;Index!$A$1&amp;"]Auswertung 2a + 2b'!H4",TRUE)&gt;0,INDIRECT("'["&amp;Index!$A$1&amp;"]Auswertung 2a + 2b'!H4",TRUE),"")</f>
        <v>#REF!</v>
      </c>
      <c r="AI326" t="e" cm="1">
        <f t="array" aca="1" ref="AI326" ca="1">IF(INDIRECT("'["&amp;Index!$A$1&amp;"]Auswertung 2a + 2b'!I4",TRUE)&gt;0,INDIRECT("'["&amp;Index!$A$1&amp;"]Auswertung 2a + 2b'!I4",TRUE),"")</f>
        <v>#REF!</v>
      </c>
      <c r="AJ326" t="e" cm="1">
        <f t="array" aca="1" ref="AJ326" ca="1">IF(INDIRECT("'["&amp;Index!$A$1&amp;"]Auswertung 2a + 2b'!J4",TRUE)&gt;0,INDIRECT("'["&amp;Index!$A$1&amp;"]Auswertung 2a + 2b'!J4",TRUE),"")</f>
        <v>#REF!</v>
      </c>
      <c r="AK326" t="e" cm="1">
        <f t="array" aca="1" ref="AK326" ca="1">IF(INDIRECT("'["&amp;Index!$A$1&amp;"]Auswertung 2a + 2b'!K4",TRUE)&gt;0,INDIRECT("'["&amp;Index!$A$1&amp;"]Auswertung 2a + 2b'!K4",TRUE),"")</f>
        <v>#REF!</v>
      </c>
      <c r="AN326" t="e" cm="1">
        <f t="array" aca="1" ref="AN326" ca="1">IF(INDIRECT("'["&amp;Index!$A$1&amp;"]Auswertung 2a + 2b'!G4",TRUE)&gt;0,INDIRECT("'["&amp;Index!$A$1&amp;"]Auswertung 2a + 2b'!G4",TRUE),"")</f>
        <v>#REF!</v>
      </c>
      <c r="AQ326" t="e" cm="1">
        <f t="array" aca="1" ref="AQ326" ca="1">IF(INDIRECT("'["&amp;Index!$A$1&amp;"]Auswertung 2a + 2b'!L4",TRUE)&gt;0,INDIRECT("'["&amp;Index!$A$1&amp;"]Auswertung 2a + 2b'!L4",TRUE),"")</f>
        <v>#REF!</v>
      </c>
      <c r="BM326" t="str">
        <f t="shared" ca="1" si="16"/>
        <v/>
      </c>
    </row>
    <row r="327" spans="1:65" x14ac:dyDescent="0.25">
      <c r="A327" t="e" cm="1">
        <f t="array" aca="1" ref="A327" ca="1">INDIRECT("'["&amp;Index!$A$1&amp;"]Übersicht Messungen'!E6",TRUE)</f>
        <v>#REF!</v>
      </c>
      <c r="B327" t="e">
        <f ca="1">IF(Index!$D$3="v3",10026,"")</f>
        <v>#N/A</v>
      </c>
      <c r="C327" t="e">
        <f ca="1">VLOOKUP(Facts!$B327,Aux_Table!$W$1:$X$60,2,FALSE)</f>
        <v>#N/A</v>
      </c>
      <c r="D327" t="e">
        <f>NA()</f>
        <v>#N/A</v>
      </c>
      <c r="E327" t="e" cm="1">
        <f t="array" aca="1" ref="E327" ca="1">INDIRECT("'["&amp;Index!$A$1&amp;"]Übersicht Messungen'!C6",TRUE)</f>
        <v>#REF!</v>
      </c>
      <c r="F327" t="e" cm="1">
        <f t="array" aca="1" ref="F327" ca="1">INDIRECT("'["&amp;Index!$A$1&amp;"]Übersicht Messungen'!B6",TRUE)</f>
        <v>#REF!</v>
      </c>
      <c r="G327" t="e" cm="1">
        <f t="array" aca="1" ref="G327" ca="1">INDIRECT("'["&amp;Index!$A$1&amp;"]Übersicht Messungen'!B6",TRUE)</f>
        <v>#REF!</v>
      </c>
      <c r="H327" t="e">
        <f t="shared" ca="1" si="15"/>
        <v>#REF!</v>
      </c>
      <c r="I327" s="15" t="e" cm="1">
        <f t="array" aca="1" ref="I327" ca="1">IFERROR(DATEVALUE(TEXT(INDIRECT("'["&amp;Index!$A$1&amp;"]Übersicht Messungen'!C181",TRUE),"yyyy-mm-dd")),INDIRECT("'["&amp;Index!$A$1&amp;"]Übersicht Messungen'!F6",TRUE)-730)</f>
        <v>#REF!</v>
      </c>
      <c r="J327" t="e" cm="1">
        <f t="array" aca="1" ref="J327" ca="1">INDIRECT("'["&amp;Index!$A$1&amp;"]Übersicht Messungen'!C177",TRUE)</f>
        <v>#REF!</v>
      </c>
      <c r="K327" t="str">
        <f>Index!$A$1</f>
        <v>Extem B-1541-6  CA.xlsx</v>
      </c>
      <c r="N327" t="e" cm="1">
        <f t="array" aca="1" ref="N327" ca="1">INDIRECT("'["&amp;Index!$A$1&amp;"]Auswertung 2a + 2b'!A4",TRUE)&amp;" "&amp;INDIRECT("'["&amp;Index!$A$1&amp;"]Auswertung 2a + 2b'!C4",TRUE)</f>
        <v>#REF!</v>
      </c>
      <c r="O327" t="e" cm="1">
        <f t="array" aca="1" ref="O327" ca="1">INDIRECT("'["&amp;Index!$A$1&amp;"]Auswertung 2a + 2b'!M2",TRUE)</f>
        <v>#REF!</v>
      </c>
      <c r="R327">
        <v>6</v>
      </c>
      <c r="X327" t="e" cm="1">
        <f t="array" aca="1" ref="X327" ca="1">INDIRECT("'["&amp;Index!$A$1&amp;"]Auswertung 2a + 2b'!b5",TRUE)</f>
        <v>#REF!</v>
      </c>
      <c r="Z327" t="s">
        <v>86</v>
      </c>
      <c r="AG327" t="e" cm="1">
        <f t="array" aca="1" ref="AG327" ca="1">IF(INDIRECT("'["&amp;Index!$A$1&amp;"]Auswertung 2a + 2b'!F5",TRUE)&gt;0,INDIRECT("'["&amp;Index!$A$1&amp;"]Auswertung 2a + 2b'!F5",TRUE),"")</f>
        <v>#REF!</v>
      </c>
      <c r="AH327" t="e" cm="1">
        <f t="array" aca="1" ref="AH327" ca="1">IF(INDIRECT("'["&amp;Index!$A$1&amp;"]Auswertung 2a + 2b'!H5",TRUE)&gt;0,INDIRECT("'["&amp;Index!$A$1&amp;"]Auswertung 2a + 2b'!H5",TRUE),"")</f>
        <v>#REF!</v>
      </c>
      <c r="AI327" t="e" cm="1">
        <f t="array" aca="1" ref="AI327" ca="1">IF(INDIRECT("'["&amp;Index!$A$1&amp;"]Auswertung 2a + 2b'!I5",TRUE)&gt;0,INDIRECT("'["&amp;Index!$A$1&amp;"]Auswertung 2a + 2b'!I5",TRUE),"")</f>
        <v>#REF!</v>
      </c>
      <c r="AJ327" t="e" cm="1">
        <f t="array" aca="1" ref="AJ327" ca="1">IF(INDIRECT("'["&amp;Index!$A$1&amp;"]Auswertung 2a + 2b'!J5",TRUE)&gt;0,INDIRECT("'["&amp;Index!$A$1&amp;"]Auswertung 2a + 2b'!J5",TRUE),"")</f>
        <v>#REF!</v>
      </c>
      <c r="AK327" t="e" cm="1">
        <f t="array" aca="1" ref="AK327" ca="1">IF(INDIRECT("'["&amp;Index!$A$1&amp;"]Auswertung 2a + 2b'!K5",TRUE)&gt;0,INDIRECT("'["&amp;Index!$A$1&amp;"]Auswertung 2a + 2b'!K5",TRUE),"")</f>
        <v>#REF!</v>
      </c>
      <c r="AN327" t="e" cm="1">
        <f t="array" aca="1" ref="AN327" ca="1">IF(INDIRECT("'["&amp;Index!$A$1&amp;"]Auswertung 2a + 2b'!G5",TRUE)&gt;0,INDIRECT("'["&amp;Index!$A$1&amp;"]Auswertung 2a + 2b'!G5",TRUE),"")</f>
        <v>#REF!</v>
      </c>
      <c r="AQ327" t="e" cm="1">
        <f t="array" aca="1" ref="AQ327" ca="1">IF(INDIRECT("'["&amp;Index!$A$1&amp;"]Auswertung 2a + 2b'!L5",TRUE)&gt;0,INDIRECT("'["&amp;Index!$A$1&amp;"]Auswertung 2a + 2b'!L5",TRUE),"")</f>
        <v>#REF!</v>
      </c>
      <c r="BM327" t="str">
        <f t="shared" ca="1" si="16"/>
        <v/>
      </c>
    </row>
    <row r="328" spans="1:65" x14ac:dyDescent="0.25">
      <c r="A328" t="e" cm="1">
        <f t="array" aca="1" ref="A328" ca="1">INDIRECT("'["&amp;Index!$A$1&amp;"]Übersicht Messungen'!E6",TRUE)</f>
        <v>#REF!</v>
      </c>
      <c r="B328" t="e">
        <f ca="1">IF(Index!$D$3="v3",10026,"")</f>
        <v>#N/A</v>
      </c>
      <c r="C328" t="e">
        <f ca="1">VLOOKUP(Facts!$B328,Aux_Table!$W$1:$X$60,2,FALSE)</f>
        <v>#N/A</v>
      </c>
      <c r="D328" t="e">
        <f>NA()</f>
        <v>#N/A</v>
      </c>
      <c r="E328" t="e" cm="1">
        <f t="array" aca="1" ref="E328" ca="1">INDIRECT("'["&amp;Index!$A$1&amp;"]Übersicht Messungen'!C6",TRUE)</f>
        <v>#REF!</v>
      </c>
      <c r="F328" t="e" cm="1">
        <f t="array" aca="1" ref="F328" ca="1">INDIRECT("'["&amp;Index!$A$1&amp;"]Übersicht Messungen'!B6",TRUE)</f>
        <v>#REF!</v>
      </c>
      <c r="G328" t="e" cm="1">
        <f t="array" aca="1" ref="G328" ca="1">INDIRECT("'["&amp;Index!$A$1&amp;"]Übersicht Messungen'!B6",TRUE)</f>
        <v>#REF!</v>
      </c>
      <c r="H328" t="e">
        <f t="shared" ca="1" si="15"/>
        <v>#REF!</v>
      </c>
      <c r="I328" s="15" t="e" cm="1">
        <f t="array" aca="1" ref="I328" ca="1">IFERROR(DATEVALUE(TEXT(INDIRECT("'["&amp;Index!$A$1&amp;"]Übersicht Messungen'!C181",TRUE),"yyyy-mm-dd")),INDIRECT("'["&amp;Index!$A$1&amp;"]Übersicht Messungen'!F6",TRUE)-730)</f>
        <v>#REF!</v>
      </c>
      <c r="J328" t="e" cm="1">
        <f t="array" aca="1" ref="J328" ca="1">INDIRECT("'["&amp;Index!$A$1&amp;"]Übersicht Messungen'!C177",TRUE)</f>
        <v>#REF!</v>
      </c>
      <c r="K328" t="str">
        <f>Index!$A$1</f>
        <v>Extem B-1541-6  CA.xlsx</v>
      </c>
      <c r="N328" t="e" cm="1">
        <f t="array" aca="1" ref="N328" ca="1">INDIRECT("'["&amp;Index!$A$1&amp;"]Auswertung 2a + 2b'!A4",TRUE)&amp;" "&amp;INDIRECT("'["&amp;Index!$A$1&amp;"]Auswertung 2a + 2b'!C4",TRUE)</f>
        <v>#REF!</v>
      </c>
      <c r="O328" t="e" cm="1">
        <f t="array" aca="1" ref="O328" ca="1">INDIRECT("'["&amp;Index!$A$1&amp;"]Auswertung 2a + 2b'!M2",TRUE)</f>
        <v>#REF!</v>
      </c>
      <c r="R328">
        <v>7</v>
      </c>
      <c r="X328" t="e" cm="1">
        <f t="array" aca="1" ref="X328" ca="1">INDIRECT("'["&amp;Index!$A$1&amp;"]Auswertung 2a + 2b'!b18",TRUE)</f>
        <v>#REF!</v>
      </c>
      <c r="Z328" t="s">
        <v>86</v>
      </c>
      <c r="AG328" t="e" cm="1">
        <f t="array" aca="1" ref="AG328" ca="1">IF(INDIRECT("'["&amp;Index!$A$1&amp;"]Auswertung 2a + 2b'!F18",TRUE)&gt;0,INDIRECT("'["&amp;Index!$A$1&amp;"]Auswertung 2a + 2b'!F18",TRUE),"")</f>
        <v>#REF!</v>
      </c>
      <c r="AH328" t="e" cm="1">
        <f t="array" aca="1" ref="AH328" ca="1">IF(INDIRECT("'["&amp;Index!$A$1&amp;"]Auswertung 2a + 2b'!H18",TRUE)&gt;0,INDIRECT("'["&amp;Index!$A$1&amp;"]Auswertung 2a + 2b'!H18",TRUE),"")</f>
        <v>#REF!</v>
      </c>
      <c r="AI328" t="e" cm="1">
        <f t="array" aca="1" ref="AI328" ca="1">IF(INDIRECT("'["&amp;Index!$A$1&amp;"]Auswertung 2a + 2b'!I18",TRUE)&gt;0,INDIRECT("'["&amp;Index!$A$1&amp;"]Auswertung 2a + 2b'!I18",TRUE),"")</f>
        <v>#REF!</v>
      </c>
      <c r="AJ328" t="e" cm="1">
        <f t="array" aca="1" ref="AJ328" ca="1">IF(INDIRECT("'["&amp;Index!$A$1&amp;"]Auswertung 2a + 2b'!J18",TRUE)&gt;0,INDIRECT("'["&amp;Index!$A$1&amp;"]Auswertung 2a + 2b'!J18",TRUE),"")</f>
        <v>#REF!</v>
      </c>
      <c r="AK328" t="e" cm="1">
        <f t="array" aca="1" ref="AK328" ca="1">IF(INDIRECT("'["&amp;Index!$A$1&amp;"]Auswertung 2a + 2b'!K18",TRUE)&gt;0,INDIRECT("'["&amp;Index!$A$1&amp;"]Auswertung 2a + 2b'!K18",TRUE),"")</f>
        <v>#REF!</v>
      </c>
      <c r="AN328" t="e" cm="1">
        <f t="array" aca="1" ref="AN328" ca="1">IF(INDIRECT("'["&amp;Index!$A$1&amp;"]Auswertung 2a + 2b'!G18",TRUE)&gt;0,INDIRECT("'["&amp;Index!$A$1&amp;"]Auswertung 2a + 2b'!G18",TRUE),"")</f>
        <v>#REF!</v>
      </c>
      <c r="AQ328" t="e" cm="1">
        <f t="array" aca="1" ref="AQ328" ca="1">IF(INDIRECT("'["&amp;Index!$A$1&amp;"]Auswertung 2a + 2b'!L18",TRUE)&gt;0,INDIRECT("'["&amp;Index!$A$1&amp;"]Auswertung 2a + 2b'!L18",TRUE),"")</f>
        <v>#REF!</v>
      </c>
      <c r="BM328" t="str">
        <f t="shared" ca="1" si="16"/>
        <v/>
      </c>
    </row>
    <row r="329" spans="1:65" x14ac:dyDescent="0.25">
      <c r="A329" t="e" cm="1">
        <f t="array" aca="1" ref="A329" ca="1">INDIRECT("'["&amp;Index!$A$1&amp;"]Übersicht Messungen'!E6",TRUE)</f>
        <v>#REF!</v>
      </c>
      <c r="B329" t="e">
        <f ca="1">IF(Index!$D$3="v3",10026,"")</f>
        <v>#N/A</v>
      </c>
      <c r="C329" t="e">
        <f ca="1">VLOOKUP(Facts!$B329,Aux_Table!$W$1:$X$60,2,FALSE)</f>
        <v>#N/A</v>
      </c>
      <c r="D329" t="e">
        <f>NA()</f>
        <v>#N/A</v>
      </c>
      <c r="E329" t="e" cm="1">
        <f t="array" aca="1" ref="E329" ca="1">INDIRECT("'["&amp;Index!$A$1&amp;"]Übersicht Messungen'!C6",TRUE)</f>
        <v>#REF!</v>
      </c>
      <c r="F329" t="e" cm="1">
        <f t="array" aca="1" ref="F329" ca="1">INDIRECT("'["&amp;Index!$A$1&amp;"]Übersicht Messungen'!B6",TRUE)</f>
        <v>#REF!</v>
      </c>
      <c r="G329" t="e" cm="1">
        <f t="array" aca="1" ref="G329" ca="1">INDIRECT("'["&amp;Index!$A$1&amp;"]Übersicht Messungen'!B6",TRUE)</f>
        <v>#REF!</v>
      </c>
      <c r="H329" t="e">
        <f t="shared" ca="1" si="15"/>
        <v>#REF!</v>
      </c>
      <c r="I329" s="15" t="e" cm="1">
        <f t="array" aca="1" ref="I329" ca="1">IFERROR(DATEVALUE(TEXT(INDIRECT("'["&amp;Index!$A$1&amp;"]Übersicht Messungen'!C181",TRUE),"yyyy-mm-dd")),INDIRECT("'["&amp;Index!$A$1&amp;"]Übersicht Messungen'!F6",TRUE)-730)</f>
        <v>#REF!</v>
      </c>
      <c r="J329" t="e" cm="1">
        <f t="array" aca="1" ref="J329" ca="1">INDIRECT("'["&amp;Index!$A$1&amp;"]Übersicht Messungen'!C177",TRUE)</f>
        <v>#REF!</v>
      </c>
      <c r="K329" t="str">
        <f>Index!$A$1</f>
        <v>Extem B-1541-6  CA.xlsx</v>
      </c>
      <c r="N329" t="e" cm="1">
        <f t="array" aca="1" ref="N329" ca="1">INDIRECT("'["&amp;Index!$A$1&amp;"]Auswertung 2a + 2b'!A4",TRUE)&amp;" "&amp;INDIRECT("'["&amp;Index!$A$1&amp;"]Auswertung 2a + 2b'!C4",TRUE)</f>
        <v>#REF!</v>
      </c>
      <c r="O329" t="e" cm="1">
        <f t="array" aca="1" ref="O329" ca="1">INDIRECT("'["&amp;Index!$A$1&amp;"]Auswertung 2a + 2b'!M2",TRUE)</f>
        <v>#REF!</v>
      </c>
      <c r="R329">
        <v>8</v>
      </c>
      <c r="X329" t="e" cm="1">
        <f t="array" aca="1" ref="X329" ca="1">INDIRECT("'["&amp;Index!$A$1&amp;"]Auswertung 2a + 2b'!b19",TRUE)</f>
        <v>#REF!</v>
      </c>
      <c r="Z329" t="s">
        <v>86</v>
      </c>
      <c r="AG329" t="e" cm="1">
        <f t="array" aca="1" ref="AG329" ca="1">IF(INDIRECT("'["&amp;Index!$A$1&amp;"]Auswertung 2a + 2b'!F19",TRUE)&gt;0,INDIRECT("'["&amp;Index!$A$1&amp;"]Auswertung 2a + 2b'!F19",TRUE),"")</f>
        <v>#REF!</v>
      </c>
      <c r="AH329" t="e" cm="1">
        <f t="array" aca="1" ref="AH329" ca="1">IF(INDIRECT("'["&amp;Index!$A$1&amp;"]Auswertung 2a + 2b'!H19",TRUE)&gt;0,INDIRECT("'["&amp;Index!$A$1&amp;"]Auswertung 2a + 2b'!H19",TRUE),"")</f>
        <v>#REF!</v>
      </c>
      <c r="AI329" t="e" cm="1">
        <f t="array" aca="1" ref="AI329" ca="1">IF(INDIRECT("'["&amp;Index!$A$1&amp;"]Auswertung 2a + 2b'!I19",TRUE)&gt;0,INDIRECT("'["&amp;Index!$A$1&amp;"]Auswertung 2a + 2b'!I19",TRUE),"")</f>
        <v>#REF!</v>
      </c>
      <c r="AJ329" t="e" cm="1">
        <f t="array" aca="1" ref="AJ329" ca="1">IF(INDIRECT("'["&amp;Index!$A$1&amp;"]Auswertung 2a + 2b'!J19",TRUE)&gt;0,INDIRECT("'["&amp;Index!$A$1&amp;"]Auswertung 2a + 2b'!J19",TRUE),"")</f>
        <v>#REF!</v>
      </c>
      <c r="AK329" t="e" cm="1">
        <f t="array" aca="1" ref="AK329" ca="1">IF(INDIRECT("'["&amp;Index!$A$1&amp;"]Auswertung 2a + 2b'!K19",TRUE)&gt;0,INDIRECT("'["&amp;Index!$A$1&amp;"]Auswertung 2a + 2b'!K19",TRUE),"")</f>
        <v>#REF!</v>
      </c>
      <c r="AN329" t="e" cm="1">
        <f t="array" aca="1" ref="AN329" ca="1">IF(INDIRECT("'["&amp;Index!$A$1&amp;"]Auswertung 2a + 2b'!G19",TRUE)&gt;0,INDIRECT("'["&amp;Index!$A$1&amp;"]Auswertung 2a + 2b'!G19",TRUE),"")</f>
        <v>#REF!</v>
      </c>
      <c r="AQ329" t="e" cm="1">
        <f t="array" aca="1" ref="AQ329" ca="1">IF(INDIRECT("'["&amp;Index!$A$1&amp;"]Auswertung 2a + 2b'!L19",TRUE)&gt;0,INDIRECT("'["&amp;Index!$A$1&amp;"]Auswertung 2a + 2b'!L19",TRUE),"")</f>
        <v>#REF!</v>
      </c>
      <c r="BM329" t="str">
        <f t="shared" ca="1" si="16"/>
        <v/>
      </c>
    </row>
    <row r="330" spans="1:65" x14ac:dyDescent="0.25">
      <c r="A330" t="e" cm="1">
        <f t="array" aca="1" ref="A330" ca="1">INDIRECT("'["&amp;Index!$A$1&amp;"]Übersicht Messungen'!E6",TRUE)</f>
        <v>#REF!</v>
      </c>
      <c r="B330" t="e">
        <f ca="1">IF(Index!$D$3="v3",10027,"")</f>
        <v>#N/A</v>
      </c>
      <c r="C330" t="e">
        <f ca="1">VLOOKUP(Facts!$B330,Aux_Table!$W$1:$X$60,2,FALSE)</f>
        <v>#N/A</v>
      </c>
      <c r="D330" t="e">
        <f>NA()</f>
        <v>#N/A</v>
      </c>
      <c r="E330" t="e" cm="1">
        <f t="array" aca="1" ref="E330" ca="1">INDIRECT("'["&amp;Index!$A$1&amp;"]Übersicht Messungen'!C6",TRUE)</f>
        <v>#REF!</v>
      </c>
      <c r="F330" t="e" cm="1">
        <f t="array" aca="1" ref="F330" ca="1">INDIRECT("'["&amp;Index!$A$1&amp;"]Übersicht Messungen'!B6",TRUE)</f>
        <v>#REF!</v>
      </c>
      <c r="G330" t="e" cm="1">
        <f t="array" aca="1" ref="G330" ca="1">INDIRECT("'["&amp;Index!$A$1&amp;"]Übersicht Messungen'!B6",TRUE)</f>
        <v>#REF!</v>
      </c>
      <c r="H330" t="e">
        <f t="shared" ca="1" si="15"/>
        <v>#REF!</v>
      </c>
      <c r="I330" s="15" t="e" cm="1">
        <f t="array" aca="1" ref="I330" ca="1">IFERROR(DATEVALUE(TEXT(INDIRECT("'["&amp;Index!$A$1&amp;"]Übersicht Messungen'!C181",TRUE),"yyyy-mm-dd")),INDIRECT("'["&amp;Index!$A$1&amp;"]Übersicht Messungen'!F6",TRUE)-730)</f>
        <v>#REF!</v>
      </c>
      <c r="J330" t="e" cm="1">
        <f t="array" aca="1" ref="J330" ca="1">INDIRECT("'["&amp;Index!$A$1&amp;"]Übersicht Messungen'!C177",TRUE)</f>
        <v>#REF!</v>
      </c>
      <c r="K330" t="str">
        <f>Index!$A$1</f>
        <v>Extem B-1541-6  CA.xlsx</v>
      </c>
      <c r="N330" t="e" cm="1">
        <f t="array" aca="1" ref="N330" ca="1">"Whole Blood "&amp;INDIRECT("'["&amp;Index!$A$1&amp;"]Auswertung 3a'!A2",TRUE)</f>
        <v>#REF!</v>
      </c>
      <c r="O330" t="e" cm="1">
        <f t="array" aca="1" ref="O330" ca="1">INDIRECT("'["&amp;Index!$A$1&amp;"]Auswertung 3a'!L2",TRUE)</f>
        <v>#REF!</v>
      </c>
      <c r="R330">
        <v>1</v>
      </c>
      <c r="X330" t="e" cm="1">
        <f t="array" aca="1" ref="X330" ca="1">INDIRECT("'["&amp;Index!$A$1&amp;"]Auswertung 3a'!b2",TRUE)</f>
        <v>#REF!</v>
      </c>
      <c r="Z330" t="s">
        <v>86</v>
      </c>
      <c r="AG330" t="e" cm="1">
        <f t="array" aca="1" ref="AG330" ca="1">IF(INDIRECT("'["&amp;Index!$A$1&amp;"]Auswertung 3a'!E2",TRUE)&gt;0,INDIRECT("'["&amp;Index!$A$1&amp;"]Auswertung 3a'!E2",TRUE),"")</f>
        <v>#REF!</v>
      </c>
      <c r="AH330" t="e" cm="1">
        <f t="array" aca="1" ref="AH330" ca="1">IF(INDIRECT("'["&amp;Index!$A$1&amp;"]Auswertung 3a'!G2",TRUE)&gt;0,INDIRECT("'["&amp;Index!$A$1&amp;"]Auswertung 3a'!G2",TRUE),"")</f>
        <v>#REF!</v>
      </c>
      <c r="AI330" t="e" cm="1">
        <f t="array" aca="1" ref="AI330" ca="1">IF(INDIRECT("'["&amp;Index!$A$1&amp;"]Auswertung 3a'!H2",TRUE)&gt;0,INDIRECT("'["&amp;Index!$A$1&amp;"]Auswertung 3a'!H2",TRUE),"")</f>
        <v>#REF!</v>
      </c>
      <c r="AJ330" t="e" cm="1">
        <f t="array" aca="1" ref="AJ330" ca="1">IF(INDIRECT("'["&amp;Index!$A$1&amp;"]Auswertung 3a'!I2",TRUE)&gt;0,INDIRECT("'["&amp;Index!$A$1&amp;"]Auswertung 3a'!I2",TRUE),"")</f>
        <v>#REF!</v>
      </c>
      <c r="AK330" t="e" cm="1">
        <f t="array" aca="1" ref="AK330" ca="1">IF(INDIRECT("'["&amp;Index!$A$1&amp;"]Auswertung 3a'!J2",TRUE)&gt;0,INDIRECT("'["&amp;Index!$A$1&amp;"]Auswertung 3a'!J2",TRUE),"")</f>
        <v>#REF!</v>
      </c>
      <c r="AN330" t="e" cm="1">
        <f t="array" aca="1" ref="AN330" ca="1">IF(INDIRECT("'["&amp;Index!$A$1&amp;"]Auswertung 3a'!F2",TRUE)&gt;0,INDIRECT("'["&amp;Index!$A$1&amp;"]Auswertung 3a'!F2",TRUE),"")</f>
        <v>#REF!</v>
      </c>
      <c r="AQ330" t="e" cm="1">
        <f t="array" aca="1" ref="AQ330" ca="1">IF(INDIRECT("'["&amp;Index!$A$1&amp;"]Auswertung 3a'!K2",TRUE)&gt;0,INDIRECT("'["&amp;Index!$A$1&amp;"]Auswertung 3a'!K2",TRUE),"")</f>
        <v>#REF!</v>
      </c>
      <c r="BM330" t="str">
        <f t="shared" ca="1" si="16"/>
        <v/>
      </c>
    </row>
    <row r="331" spans="1:65" x14ac:dyDescent="0.25">
      <c r="A331" t="e" cm="1">
        <f t="array" aca="1" ref="A331" ca="1">INDIRECT("'["&amp;Index!$A$1&amp;"]Übersicht Messungen'!E6",TRUE)</f>
        <v>#REF!</v>
      </c>
      <c r="B331" t="e">
        <f ca="1">IF(Index!$D$3="v3",10027,"")</f>
        <v>#N/A</v>
      </c>
      <c r="C331" t="e">
        <f ca="1">VLOOKUP(Facts!$B331,Aux_Table!$W$1:$X$60,2,FALSE)</f>
        <v>#N/A</v>
      </c>
      <c r="D331" t="e">
        <f>NA()</f>
        <v>#N/A</v>
      </c>
      <c r="E331" t="e" cm="1">
        <f t="array" aca="1" ref="E331" ca="1">INDIRECT("'["&amp;Index!$A$1&amp;"]Übersicht Messungen'!C6",TRUE)</f>
        <v>#REF!</v>
      </c>
      <c r="F331" t="e" cm="1">
        <f t="array" aca="1" ref="F331" ca="1">INDIRECT("'["&amp;Index!$A$1&amp;"]Übersicht Messungen'!B6",TRUE)</f>
        <v>#REF!</v>
      </c>
      <c r="G331" t="e" cm="1">
        <f t="array" aca="1" ref="G331" ca="1">INDIRECT("'["&amp;Index!$A$1&amp;"]Übersicht Messungen'!B6",TRUE)</f>
        <v>#REF!</v>
      </c>
      <c r="H331" t="e">
        <f t="shared" ca="1" si="15"/>
        <v>#REF!</v>
      </c>
      <c r="I331" s="15" t="e" cm="1">
        <f t="array" aca="1" ref="I331" ca="1">IFERROR(DATEVALUE(TEXT(INDIRECT("'["&amp;Index!$A$1&amp;"]Übersicht Messungen'!C181",TRUE),"yyyy-mm-dd")),INDIRECT("'["&amp;Index!$A$1&amp;"]Übersicht Messungen'!F6",TRUE)-730)</f>
        <v>#REF!</v>
      </c>
      <c r="J331" t="e" cm="1">
        <f t="array" aca="1" ref="J331" ca="1">INDIRECT("'["&amp;Index!$A$1&amp;"]Übersicht Messungen'!C177",TRUE)</f>
        <v>#REF!</v>
      </c>
      <c r="K331" t="str">
        <f>Index!$A$1</f>
        <v>Extem B-1541-6  CA.xlsx</v>
      </c>
      <c r="N331" t="e" cm="1">
        <f t="array" aca="1" ref="N331" ca="1">"Whole Blood "&amp;INDIRECT("'["&amp;Index!$A$1&amp;"]Auswertung 3a'!A2",TRUE)</f>
        <v>#REF!</v>
      </c>
      <c r="O331" t="e" cm="1">
        <f t="array" aca="1" ref="O331" ca="1">INDIRECT("'["&amp;Index!$A$1&amp;"]Auswertung 3a'!L2",TRUE)</f>
        <v>#REF!</v>
      </c>
      <c r="R331">
        <v>2</v>
      </c>
      <c r="X331" t="e" cm="1">
        <f t="array" aca="1" ref="X331" ca="1">INDIRECT("'["&amp;Index!$A$1&amp;"]Auswertung 3a'!b3",TRUE)</f>
        <v>#REF!</v>
      </c>
      <c r="Z331" t="s">
        <v>86</v>
      </c>
      <c r="AG331" t="e" cm="1">
        <f t="array" aca="1" ref="AG331" ca="1">IF(INDIRECT("'["&amp;Index!$A$1&amp;"]Auswertung 3a'!E3",TRUE)&gt;0,INDIRECT("'["&amp;Index!$A$1&amp;"]Auswertung 3a'!E3",TRUE),"")</f>
        <v>#REF!</v>
      </c>
      <c r="AH331" t="e" cm="1">
        <f t="array" aca="1" ref="AH331" ca="1">IF(INDIRECT("'["&amp;Index!$A$1&amp;"]Auswertung 3a'!G3",TRUE)&gt;0,INDIRECT("'["&amp;Index!$A$1&amp;"]Auswertung 3a'!G3",TRUE),"")</f>
        <v>#REF!</v>
      </c>
      <c r="AI331" t="e" cm="1">
        <f t="array" aca="1" ref="AI331" ca="1">IF(INDIRECT("'["&amp;Index!$A$1&amp;"]Auswertung 3a'!H3",TRUE)&gt;0,INDIRECT("'["&amp;Index!$A$1&amp;"]Auswertung 3a'!H3",TRUE),"")</f>
        <v>#REF!</v>
      </c>
      <c r="AJ331" t="e" cm="1">
        <f t="array" aca="1" ref="AJ331" ca="1">IF(INDIRECT("'["&amp;Index!$A$1&amp;"]Auswertung 3a'!I3",TRUE)&gt;0,INDIRECT("'["&amp;Index!$A$1&amp;"]Auswertung 3a'!I3",TRUE),"")</f>
        <v>#REF!</v>
      </c>
      <c r="AK331" t="e" cm="1">
        <f t="array" aca="1" ref="AK331" ca="1">IF(INDIRECT("'["&amp;Index!$A$1&amp;"]Auswertung 3a'!J3",TRUE)&gt;0,INDIRECT("'["&amp;Index!$A$1&amp;"]Auswertung 3a'!J3",TRUE),"")</f>
        <v>#REF!</v>
      </c>
      <c r="AN331" t="e" cm="1">
        <f t="array" aca="1" ref="AN331" ca="1">IF(INDIRECT("'["&amp;Index!$A$1&amp;"]Auswertung 3a'!F3",TRUE)&gt;0,INDIRECT("'["&amp;Index!$A$1&amp;"]Auswertung 3a'!F3",TRUE),"")</f>
        <v>#REF!</v>
      </c>
      <c r="AQ331" t="e" cm="1">
        <f t="array" aca="1" ref="AQ331" ca="1">IF(INDIRECT("'["&amp;Index!$A$1&amp;"]Auswertung 3a'!K3",TRUE)&gt;0,INDIRECT("'["&amp;Index!$A$1&amp;"]Auswertung 3a'!K3",TRUE),"")</f>
        <v>#REF!</v>
      </c>
      <c r="BM331" t="str">
        <f t="shared" ca="1" si="16"/>
        <v/>
      </c>
    </row>
    <row r="332" spans="1:65" x14ac:dyDescent="0.25">
      <c r="A332" t="e" cm="1">
        <f t="array" aca="1" ref="A332" ca="1">INDIRECT("'["&amp;Index!$A$1&amp;"]Übersicht Messungen'!E6",TRUE)</f>
        <v>#REF!</v>
      </c>
      <c r="B332" t="e">
        <f ca="1">IF(Index!$D$3="v3",10027,"")</f>
        <v>#N/A</v>
      </c>
      <c r="C332" t="e">
        <f ca="1">VLOOKUP(Facts!$B332,Aux_Table!$W$1:$X$60,2,FALSE)</f>
        <v>#N/A</v>
      </c>
      <c r="D332" t="e">
        <f>NA()</f>
        <v>#N/A</v>
      </c>
      <c r="E332" t="e" cm="1">
        <f t="array" aca="1" ref="E332" ca="1">INDIRECT("'["&amp;Index!$A$1&amp;"]Übersicht Messungen'!C6",TRUE)</f>
        <v>#REF!</v>
      </c>
      <c r="F332" t="e" cm="1">
        <f t="array" aca="1" ref="F332" ca="1">INDIRECT("'["&amp;Index!$A$1&amp;"]Übersicht Messungen'!B6",TRUE)</f>
        <v>#REF!</v>
      </c>
      <c r="G332" t="e" cm="1">
        <f t="array" aca="1" ref="G332" ca="1">INDIRECT("'["&amp;Index!$A$1&amp;"]Übersicht Messungen'!B6",TRUE)</f>
        <v>#REF!</v>
      </c>
      <c r="H332" t="e">
        <f t="shared" ca="1" si="15"/>
        <v>#REF!</v>
      </c>
      <c r="I332" s="15" t="e" cm="1">
        <f t="array" aca="1" ref="I332" ca="1">IFERROR(DATEVALUE(TEXT(INDIRECT("'["&amp;Index!$A$1&amp;"]Übersicht Messungen'!C181",TRUE),"yyyy-mm-dd")),INDIRECT("'["&amp;Index!$A$1&amp;"]Übersicht Messungen'!F6",TRUE)-730)</f>
        <v>#REF!</v>
      </c>
      <c r="J332" t="e" cm="1">
        <f t="array" aca="1" ref="J332" ca="1">INDIRECT("'["&amp;Index!$A$1&amp;"]Übersicht Messungen'!C177",TRUE)</f>
        <v>#REF!</v>
      </c>
      <c r="K332" t="str">
        <f>Index!$A$1</f>
        <v>Extem B-1541-6  CA.xlsx</v>
      </c>
      <c r="N332" t="e" cm="1">
        <f t="array" aca="1" ref="N332" ca="1">"Whole Blood "&amp;INDIRECT("'["&amp;Index!$A$1&amp;"]Auswertung 3a'!A2",TRUE)</f>
        <v>#REF!</v>
      </c>
      <c r="O332" t="e" cm="1">
        <f t="array" aca="1" ref="O332" ca="1">INDIRECT("'["&amp;Index!$A$1&amp;"]Auswertung 3a'!L2",TRUE)</f>
        <v>#REF!</v>
      </c>
      <c r="R332">
        <v>3</v>
      </c>
      <c r="X332" t="e" cm="1">
        <f t="array" aca="1" ref="X332" ca="1">INDIRECT("'["&amp;Index!$A$1&amp;"]Auswertung 3a'!b20",TRUE)</f>
        <v>#REF!</v>
      </c>
      <c r="Z332" t="s">
        <v>86</v>
      </c>
      <c r="AG332" t="e" cm="1">
        <f t="array" aca="1" ref="AG332" ca="1">IF(INDIRECT("'["&amp;Index!$A$1&amp;"]Auswertung 3a'!E20",TRUE)&gt;0,INDIRECT("'["&amp;Index!$A$1&amp;"]Auswertung 3a'!E20",TRUE),"")</f>
        <v>#REF!</v>
      </c>
      <c r="AH332" t="e" cm="1">
        <f t="array" aca="1" ref="AH332" ca="1">IF(INDIRECT("'["&amp;Index!$A$1&amp;"]Auswertung 3a'!G20",TRUE)&gt;0,INDIRECT("'["&amp;Index!$A$1&amp;"]Auswertung 3a'!G20",TRUE),"")</f>
        <v>#REF!</v>
      </c>
      <c r="AI332" t="e" cm="1">
        <f t="array" aca="1" ref="AI332" ca="1">IF(INDIRECT("'["&amp;Index!$A$1&amp;"]Auswertung 3a'!H20",TRUE)&gt;0,INDIRECT("'["&amp;Index!$A$1&amp;"]Auswertung 3a'!H20",TRUE),"")</f>
        <v>#REF!</v>
      </c>
      <c r="AJ332" t="e" cm="1">
        <f t="array" aca="1" ref="AJ332" ca="1">IF(INDIRECT("'["&amp;Index!$A$1&amp;"]Auswertung 3a'!I20",TRUE)&gt;0,INDIRECT("'["&amp;Index!$A$1&amp;"]Auswertung 3a'!I20",TRUE),"")</f>
        <v>#REF!</v>
      </c>
      <c r="AK332" t="e" cm="1">
        <f t="array" aca="1" ref="AK332" ca="1">IF(INDIRECT("'["&amp;Index!$A$1&amp;"]Auswertung 3a'!J20",TRUE)&gt;0,INDIRECT("'["&amp;Index!$A$1&amp;"]Auswertung 3a'!J20",TRUE),"")</f>
        <v>#REF!</v>
      </c>
      <c r="AN332" t="e" cm="1">
        <f t="array" aca="1" ref="AN332" ca="1">IF(INDIRECT("'["&amp;Index!$A$1&amp;"]Auswertung 3a'!F20",TRUE)&gt;0,INDIRECT("'["&amp;Index!$A$1&amp;"]Auswertung 3a'!F20",TRUE),"")</f>
        <v>#REF!</v>
      </c>
      <c r="AQ332" t="e" cm="1">
        <f t="array" aca="1" ref="AQ332" ca="1">IF(INDIRECT("'["&amp;Index!$A$1&amp;"]Auswertung 3a'!K20",TRUE)&gt;0,INDIRECT("'["&amp;Index!$A$1&amp;"]Auswertung 3a'!K20",TRUE),"")</f>
        <v>#REF!</v>
      </c>
      <c r="BM332" t="str">
        <f t="shared" ca="1" si="16"/>
        <v/>
      </c>
    </row>
    <row r="333" spans="1:65" x14ac:dyDescent="0.25">
      <c r="A333" t="e" cm="1">
        <f t="array" aca="1" ref="A333" ca="1">INDIRECT("'["&amp;Index!$A$1&amp;"]Übersicht Messungen'!E6",TRUE)</f>
        <v>#REF!</v>
      </c>
      <c r="B333" t="e">
        <f ca="1">IF(Index!$D$3="v3",10027,"")</f>
        <v>#N/A</v>
      </c>
      <c r="C333" t="e">
        <f ca="1">VLOOKUP(Facts!$B333,Aux_Table!$W$1:$X$60,2,FALSE)</f>
        <v>#N/A</v>
      </c>
      <c r="D333" t="e">
        <f>NA()</f>
        <v>#N/A</v>
      </c>
      <c r="E333" t="e" cm="1">
        <f t="array" aca="1" ref="E333" ca="1">INDIRECT("'["&amp;Index!$A$1&amp;"]Übersicht Messungen'!C6",TRUE)</f>
        <v>#REF!</v>
      </c>
      <c r="F333" t="e" cm="1">
        <f t="array" aca="1" ref="F333" ca="1">INDIRECT("'["&amp;Index!$A$1&amp;"]Übersicht Messungen'!B6",TRUE)</f>
        <v>#REF!</v>
      </c>
      <c r="G333" t="e" cm="1">
        <f t="array" aca="1" ref="G333" ca="1">INDIRECT("'["&amp;Index!$A$1&amp;"]Übersicht Messungen'!B6",TRUE)</f>
        <v>#REF!</v>
      </c>
      <c r="H333" t="e">
        <f t="shared" ca="1" si="15"/>
        <v>#REF!</v>
      </c>
      <c r="I333" s="15" t="e" cm="1">
        <f t="array" aca="1" ref="I333" ca="1">IFERROR(DATEVALUE(TEXT(INDIRECT("'["&amp;Index!$A$1&amp;"]Übersicht Messungen'!C181",TRUE),"yyyy-mm-dd")),INDIRECT("'["&amp;Index!$A$1&amp;"]Übersicht Messungen'!F6",TRUE)-730)</f>
        <v>#REF!</v>
      </c>
      <c r="J333" t="e" cm="1">
        <f t="array" aca="1" ref="J333" ca="1">INDIRECT("'["&amp;Index!$A$1&amp;"]Übersicht Messungen'!C177",TRUE)</f>
        <v>#REF!</v>
      </c>
      <c r="K333" t="str">
        <f>Index!$A$1</f>
        <v>Extem B-1541-6  CA.xlsx</v>
      </c>
      <c r="N333" t="e" cm="1">
        <f t="array" aca="1" ref="N333" ca="1">"Whole Blood "&amp;INDIRECT("'["&amp;Index!$A$1&amp;"]Auswertung 3a'!A2",TRUE)</f>
        <v>#REF!</v>
      </c>
      <c r="O333" t="e" cm="1">
        <f t="array" aca="1" ref="O333" ca="1">INDIRECT("'["&amp;Index!$A$1&amp;"]Auswertung 3a'!L2",TRUE)</f>
        <v>#REF!</v>
      </c>
      <c r="R333">
        <v>4</v>
      </c>
      <c r="X333" t="e" cm="1">
        <f t="array" aca="1" ref="X333" ca="1">INDIRECT("'["&amp;Index!$A$1&amp;"]Auswertung 3a'!b21",TRUE)</f>
        <v>#REF!</v>
      </c>
      <c r="Z333" t="s">
        <v>86</v>
      </c>
      <c r="AG333" t="e" cm="1">
        <f t="array" aca="1" ref="AG333" ca="1">IF(INDIRECT("'["&amp;Index!$A$1&amp;"]Auswertung 3a'!E21",TRUE)&gt;0,INDIRECT("'["&amp;Index!$A$1&amp;"]Auswertung 3a'!E21",TRUE),"")</f>
        <v>#REF!</v>
      </c>
      <c r="AH333" t="e" cm="1">
        <f t="array" aca="1" ref="AH333" ca="1">IF(INDIRECT("'["&amp;Index!$A$1&amp;"]Auswertung 3a'!G21",TRUE)&gt;0,INDIRECT("'["&amp;Index!$A$1&amp;"]Auswertung 3a'!G21",TRUE),"")</f>
        <v>#REF!</v>
      </c>
      <c r="AI333" t="e" cm="1">
        <f t="array" aca="1" ref="AI333" ca="1">IF(INDIRECT("'["&amp;Index!$A$1&amp;"]Auswertung 3a'!H21",TRUE)&gt;0,INDIRECT("'["&amp;Index!$A$1&amp;"]Auswertung 3a'!H21",TRUE),"")</f>
        <v>#REF!</v>
      </c>
      <c r="AJ333" t="e" cm="1">
        <f t="array" aca="1" ref="AJ333" ca="1">IF(INDIRECT("'["&amp;Index!$A$1&amp;"]Auswertung 3a'!I21",TRUE)&gt;0,INDIRECT("'["&amp;Index!$A$1&amp;"]Auswertung 3a'!I21",TRUE),"")</f>
        <v>#REF!</v>
      </c>
      <c r="AK333" t="e" cm="1">
        <f t="array" aca="1" ref="AK333" ca="1">IF(INDIRECT("'["&amp;Index!$A$1&amp;"]Auswertung 3a'!J21",TRUE)&gt;0,INDIRECT("'["&amp;Index!$A$1&amp;"]Auswertung 3a'!J21",TRUE),"")</f>
        <v>#REF!</v>
      </c>
      <c r="AN333" t="e" cm="1">
        <f t="array" aca="1" ref="AN333" ca="1">IF(INDIRECT("'["&amp;Index!$A$1&amp;"]Auswertung 3a'!F21",TRUE)&gt;0,INDIRECT("'["&amp;Index!$A$1&amp;"]Auswertung 3a'!F21",TRUE),"")</f>
        <v>#REF!</v>
      </c>
      <c r="AQ333" t="e" cm="1">
        <f t="array" aca="1" ref="AQ333" ca="1">IF(INDIRECT("'["&amp;Index!$A$1&amp;"]Auswertung 3a'!K21",TRUE)&gt;0,INDIRECT("'["&amp;Index!$A$1&amp;"]Auswertung 3a'!K21",TRUE),"")</f>
        <v>#REF!</v>
      </c>
      <c r="BM333" t="str">
        <f t="shared" ca="1" si="16"/>
        <v/>
      </c>
    </row>
    <row r="334" spans="1:65" x14ac:dyDescent="0.25">
      <c r="A334" t="e" cm="1">
        <f t="array" aca="1" ref="A334" ca="1">INDIRECT("'["&amp;Index!$A$1&amp;"]Übersicht Messungen'!E6",TRUE)</f>
        <v>#REF!</v>
      </c>
      <c r="B334" t="e">
        <f ca="1">IF(Index!$D$3="v3",10027,"")</f>
        <v>#N/A</v>
      </c>
      <c r="C334" t="e">
        <f ca="1">VLOOKUP(Facts!$B334,Aux_Table!$W$1:$X$60,2,FALSE)</f>
        <v>#N/A</v>
      </c>
      <c r="D334" t="e">
        <f>NA()</f>
        <v>#N/A</v>
      </c>
      <c r="E334" t="e" cm="1">
        <f t="array" aca="1" ref="E334" ca="1">INDIRECT("'["&amp;Index!$A$1&amp;"]Übersicht Messungen'!C6",TRUE)</f>
        <v>#REF!</v>
      </c>
      <c r="F334" t="e" cm="1">
        <f t="array" aca="1" ref="F334" ca="1">INDIRECT("'["&amp;Index!$A$1&amp;"]Übersicht Messungen'!B6",TRUE)</f>
        <v>#REF!</v>
      </c>
      <c r="G334" t="e" cm="1">
        <f t="array" aca="1" ref="G334" ca="1">INDIRECT("'["&amp;Index!$A$1&amp;"]Übersicht Messungen'!B6",TRUE)</f>
        <v>#REF!</v>
      </c>
      <c r="H334" t="e">
        <f t="shared" ca="1" si="15"/>
        <v>#REF!</v>
      </c>
      <c r="I334" s="15" t="e" cm="1">
        <f t="array" aca="1" ref="I334" ca="1">IFERROR(DATEVALUE(TEXT(INDIRECT("'["&amp;Index!$A$1&amp;"]Übersicht Messungen'!C181",TRUE),"yyyy-mm-dd")),INDIRECT("'["&amp;Index!$A$1&amp;"]Übersicht Messungen'!F6",TRUE)-730)</f>
        <v>#REF!</v>
      </c>
      <c r="J334" t="e" cm="1">
        <f t="array" aca="1" ref="J334" ca="1">INDIRECT("'["&amp;Index!$A$1&amp;"]Übersicht Messungen'!C177",TRUE)</f>
        <v>#REF!</v>
      </c>
      <c r="K334" t="str">
        <f>Index!$A$1</f>
        <v>Extem B-1541-6  CA.xlsx</v>
      </c>
      <c r="N334" t="e" cm="1">
        <f t="array" aca="1" ref="N334" ca="1">"Whole Blood "&amp;INDIRECT("'["&amp;Index!$A$1&amp;"]Auswertung 3a'!A4",TRUE)</f>
        <v>#REF!</v>
      </c>
      <c r="O334" t="e" cm="1">
        <f t="array" aca="1" ref="O334" ca="1">INDIRECT("'["&amp;Index!$A$1&amp;"]Auswertung 3a'!L2",TRUE)</f>
        <v>#REF!</v>
      </c>
      <c r="R334">
        <v>5</v>
      </c>
      <c r="X334" t="e" cm="1">
        <f t="array" aca="1" ref="X334" ca="1">INDIRECT("'["&amp;Index!$A$1&amp;"]Auswertung 3a'!b4",TRUE)</f>
        <v>#REF!</v>
      </c>
      <c r="Z334" t="s">
        <v>86</v>
      </c>
      <c r="AG334" t="e" cm="1">
        <f t="array" aca="1" ref="AG334" ca="1">IF(INDIRECT("'["&amp;Index!$A$1&amp;"]Auswertung 3a'!E4",TRUE)&gt;0,INDIRECT("'["&amp;Index!$A$1&amp;"]Auswertung 3a'!E4",TRUE),"")</f>
        <v>#REF!</v>
      </c>
      <c r="AH334" t="e" cm="1">
        <f t="array" aca="1" ref="AH334" ca="1">IF(INDIRECT("'["&amp;Index!$A$1&amp;"]Auswertung 3a'!G4",TRUE)&gt;0,INDIRECT("'["&amp;Index!$A$1&amp;"]Auswertung 3a'!G4",TRUE),"")</f>
        <v>#REF!</v>
      </c>
      <c r="AI334" t="e" cm="1">
        <f t="array" aca="1" ref="AI334" ca="1">IF(INDIRECT("'["&amp;Index!$A$1&amp;"]Auswertung 3a'!H4",TRUE)&gt;0,INDIRECT("'["&amp;Index!$A$1&amp;"]Auswertung 3a'!H4",TRUE),"")</f>
        <v>#REF!</v>
      </c>
      <c r="AJ334" t="e" cm="1">
        <f t="array" aca="1" ref="AJ334" ca="1">IF(INDIRECT("'["&amp;Index!$A$1&amp;"]Auswertung 3a'!I4",TRUE)&gt;0,INDIRECT("'["&amp;Index!$A$1&amp;"]Auswertung 3a'!I4",TRUE),"")</f>
        <v>#REF!</v>
      </c>
      <c r="AK334" t="e" cm="1">
        <f t="array" aca="1" ref="AK334" ca="1">IF(INDIRECT("'["&amp;Index!$A$1&amp;"]Auswertung 3a'!J4",TRUE)&gt;0,INDIRECT("'["&amp;Index!$A$1&amp;"]Auswertung 3a'!J4",TRUE),"")</f>
        <v>#REF!</v>
      </c>
      <c r="AN334" t="e" cm="1">
        <f t="array" aca="1" ref="AN334" ca="1">IF(INDIRECT("'["&amp;Index!$A$1&amp;"]Auswertung 3a'!F4",TRUE)&gt;0,INDIRECT("'["&amp;Index!$A$1&amp;"]Auswertung 3a'!F4",TRUE),"")</f>
        <v>#REF!</v>
      </c>
      <c r="AQ334" t="e" cm="1">
        <f t="array" aca="1" ref="AQ334" ca="1">IF(INDIRECT("'["&amp;Index!$A$1&amp;"]Auswertung 3a'!K4",TRUE)&gt;0,INDIRECT("'["&amp;Index!$A$1&amp;"]Auswertung 3a'!K4",TRUE),"")</f>
        <v>#REF!</v>
      </c>
      <c r="BM334" t="str">
        <f t="shared" ca="1" si="16"/>
        <v/>
      </c>
    </row>
    <row r="335" spans="1:65" x14ac:dyDescent="0.25">
      <c r="A335" t="e" cm="1">
        <f t="array" aca="1" ref="A335" ca="1">INDIRECT("'["&amp;Index!$A$1&amp;"]Übersicht Messungen'!E6",TRUE)</f>
        <v>#REF!</v>
      </c>
      <c r="B335" t="e">
        <f ca="1">IF(Index!$D$3="v3",10027,"")</f>
        <v>#N/A</v>
      </c>
      <c r="C335" t="e">
        <f ca="1">VLOOKUP(Facts!$B335,Aux_Table!$W$1:$X$60,2,FALSE)</f>
        <v>#N/A</v>
      </c>
      <c r="D335" t="e">
        <f>NA()</f>
        <v>#N/A</v>
      </c>
      <c r="E335" t="e" cm="1">
        <f t="array" aca="1" ref="E335" ca="1">INDIRECT("'["&amp;Index!$A$1&amp;"]Übersicht Messungen'!C6",TRUE)</f>
        <v>#REF!</v>
      </c>
      <c r="F335" t="e" cm="1">
        <f t="array" aca="1" ref="F335" ca="1">INDIRECT("'["&amp;Index!$A$1&amp;"]Übersicht Messungen'!B6",TRUE)</f>
        <v>#REF!</v>
      </c>
      <c r="G335" t="e" cm="1">
        <f t="array" aca="1" ref="G335" ca="1">INDIRECT("'["&amp;Index!$A$1&amp;"]Übersicht Messungen'!B6",TRUE)</f>
        <v>#REF!</v>
      </c>
      <c r="H335" t="e">
        <f t="shared" ca="1" si="15"/>
        <v>#REF!</v>
      </c>
      <c r="I335" s="15" t="e" cm="1">
        <f t="array" aca="1" ref="I335" ca="1">IFERROR(DATEVALUE(TEXT(INDIRECT("'["&amp;Index!$A$1&amp;"]Übersicht Messungen'!C181",TRUE),"yyyy-mm-dd")),INDIRECT("'["&amp;Index!$A$1&amp;"]Übersicht Messungen'!F6",TRUE)-730)</f>
        <v>#REF!</v>
      </c>
      <c r="J335" t="e" cm="1">
        <f t="array" aca="1" ref="J335" ca="1">INDIRECT("'["&amp;Index!$A$1&amp;"]Übersicht Messungen'!C177",TRUE)</f>
        <v>#REF!</v>
      </c>
      <c r="K335" t="str">
        <f>Index!$A$1</f>
        <v>Extem B-1541-6  CA.xlsx</v>
      </c>
      <c r="N335" t="e" cm="1">
        <f t="array" aca="1" ref="N335" ca="1">"Whole Blood "&amp;INDIRECT("'["&amp;Index!$A$1&amp;"]Auswertung 3a'!A4",TRUE)</f>
        <v>#REF!</v>
      </c>
      <c r="O335" t="e" cm="1">
        <f t="array" aca="1" ref="O335" ca="1">INDIRECT("'["&amp;Index!$A$1&amp;"]Auswertung 3a'!L2",TRUE)</f>
        <v>#REF!</v>
      </c>
      <c r="R335">
        <v>6</v>
      </c>
      <c r="X335" t="e" cm="1">
        <f t="array" aca="1" ref="X335" ca="1">INDIRECT("'["&amp;Index!$A$1&amp;"]Auswertung 3a'!b5",TRUE)</f>
        <v>#REF!</v>
      </c>
      <c r="Z335" t="s">
        <v>86</v>
      </c>
      <c r="AG335" t="e" cm="1">
        <f t="array" aca="1" ref="AG335" ca="1">IF(INDIRECT("'["&amp;Index!$A$1&amp;"]Auswertung 3a'!E5",TRUE)&gt;0,INDIRECT("'["&amp;Index!$A$1&amp;"]Auswertung 3a'!E5",TRUE),"")</f>
        <v>#REF!</v>
      </c>
      <c r="AH335" t="e" cm="1">
        <f t="array" aca="1" ref="AH335" ca="1">IF(INDIRECT("'["&amp;Index!$A$1&amp;"]Auswertung 3a'!G5",TRUE)&gt;0,INDIRECT("'["&amp;Index!$A$1&amp;"]Auswertung 3a'!G5",TRUE),"")</f>
        <v>#REF!</v>
      </c>
      <c r="AI335" t="e" cm="1">
        <f t="array" aca="1" ref="AI335" ca="1">IF(INDIRECT("'["&amp;Index!$A$1&amp;"]Auswertung 3a'!H5",TRUE)&gt;0,INDIRECT("'["&amp;Index!$A$1&amp;"]Auswertung 3a'!H5",TRUE),"")</f>
        <v>#REF!</v>
      </c>
      <c r="AJ335" t="e" cm="1">
        <f t="array" aca="1" ref="AJ335" ca="1">IF(INDIRECT("'["&amp;Index!$A$1&amp;"]Auswertung 3a'!I5",TRUE)&gt;0,INDIRECT("'["&amp;Index!$A$1&amp;"]Auswertung 3a'!I5",TRUE),"")</f>
        <v>#REF!</v>
      </c>
      <c r="AK335" t="e" cm="1">
        <f t="array" aca="1" ref="AK335" ca="1">IF(INDIRECT("'["&amp;Index!$A$1&amp;"]Auswertung 3a'!J5",TRUE)&gt;0,INDIRECT("'["&amp;Index!$A$1&amp;"]Auswertung 3a'!J5",TRUE),"")</f>
        <v>#REF!</v>
      </c>
      <c r="AN335" t="e" cm="1">
        <f t="array" aca="1" ref="AN335" ca="1">IF(INDIRECT("'["&amp;Index!$A$1&amp;"]Auswertung 3a'!F5",TRUE)&gt;0,INDIRECT("'["&amp;Index!$A$1&amp;"]Auswertung 3a'!F5",TRUE),"")</f>
        <v>#REF!</v>
      </c>
      <c r="AQ335" t="e" cm="1">
        <f t="array" aca="1" ref="AQ335" ca="1">IF(INDIRECT("'["&amp;Index!$A$1&amp;"]Auswertung 3a'!K5",TRUE)&gt;0,INDIRECT("'["&amp;Index!$A$1&amp;"]Auswertung 3a'!K5",TRUE),"")</f>
        <v>#REF!</v>
      </c>
      <c r="BM335" t="str">
        <f t="shared" ca="1" si="16"/>
        <v/>
      </c>
    </row>
    <row r="336" spans="1:65" x14ac:dyDescent="0.25">
      <c r="A336" t="e" cm="1">
        <f t="array" aca="1" ref="A336" ca="1">INDIRECT("'["&amp;Index!$A$1&amp;"]Übersicht Messungen'!E6",TRUE)</f>
        <v>#REF!</v>
      </c>
      <c r="B336" t="e">
        <f ca="1">IF(Index!$D$3="v3",10027,"")</f>
        <v>#N/A</v>
      </c>
      <c r="C336" t="e">
        <f ca="1">VLOOKUP(Facts!$B336,Aux_Table!$W$1:$X$60,2,FALSE)</f>
        <v>#N/A</v>
      </c>
      <c r="D336" t="e">
        <f>NA()</f>
        <v>#N/A</v>
      </c>
      <c r="E336" t="e" cm="1">
        <f t="array" aca="1" ref="E336" ca="1">INDIRECT("'["&amp;Index!$A$1&amp;"]Übersicht Messungen'!C6",TRUE)</f>
        <v>#REF!</v>
      </c>
      <c r="F336" t="e" cm="1">
        <f t="array" aca="1" ref="F336" ca="1">INDIRECT("'["&amp;Index!$A$1&amp;"]Übersicht Messungen'!B6",TRUE)</f>
        <v>#REF!</v>
      </c>
      <c r="G336" t="e" cm="1">
        <f t="array" aca="1" ref="G336" ca="1">INDIRECT("'["&amp;Index!$A$1&amp;"]Übersicht Messungen'!B6",TRUE)</f>
        <v>#REF!</v>
      </c>
      <c r="H336" t="e">
        <f t="shared" ca="1" si="15"/>
        <v>#REF!</v>
      </c>
      <c r="I336" s="15" t="e" cm="1">
        <f t="array" aca="1" ref="I336" ca="1">IFERROR(DATEVALUE(TEXT(INDIRECT("'["&amp;Index!$A$1&amp;"]Übersicht Messungen'!C181",TRUE),"yyyy-mm-dd")),INDIRECT("'["&amp;Index!$A$1&amp;"]Übersicht Messungen'!F6",TRUE)-730)</f>
        <v>#REF!</v>
      </c>
      <c r="J336" t="e" cm="1">
        <f t="array" aca="1" ref="J336" ca="1">INDIRECT("'["&amp;Index!$A$1&amp;"]Übersicht Messungen'!C177",TRUE)</f>
        <v>#REF!</v>
      </c>
      <c r="K336" t="str">
        <f>Index!$A$1</f>
        <v>Extem B-1541-6  CA.xlsx</v>
      </c>
      <c r="N336" t="e" cm="1">
        <f t="array" aca="1" ref="N336" ca="1">"Whole Blood "&amp;INDIRECT("'["&amp;Index!$A$1&amp;"]Auswertung 3a'!A4",TRUE)</f>
        <v>#REF!</v>
      </c>
      <c r="O336" t="e" cm="1">
        <f t="array" aca="1" ref="O336" ca="1">INDIRECT("'["&amp;Index!$A$1&amp;"]Auswertung 3a'!L2",TRUE)</f>
        <v>#REF!</v>
      </c>
      <c r="R336">
        <v>7</v>
      </c>
      <c r="X336" t="e" cm="1">
        <f t="array" aca="1" ref="X336" ca="1">INDIRECT("'["&amp;Index!$A$1&amp;"]Auswertung 3a'!b18",TRUE)</f>
        <v>#REF!</v>
      </c>
      <c r="Z336" t="s">
        <v>86</v>
      </c>
      <c r="AG336" t="e" cm="1">
        <f t="array" aca="1" ref="AG336" ca="1">IF(INDIRECT("'["&amp;Index!$A$1&amp;"]Auswertung 3a'!E18",TRUE)&gt;0,INDIRECT("'["&amp;Index!$A$1&amp;"]Auswertung 3a'!E18",TRUE),"")</f>
        <v>#REF!</v>
      </c>
      <c r="AH336" t="e" cm="1">
        <f t="array" aca="1" ref="AH336" ca="1">IF(INDIRECT("'["&amp;Index!$A$1&amp;"]Auswertung 3a'!G18",TRUE)&gt;0,INDIRECT("'["&amp;Index!$A$1&amp;"]Auswertung 3a'!G18",TRUE),"")</f>
        <v>#REF!</v>
      </c>
      <c r="AI336" t="e" cm="1">
        <f t="array" aca="1" ref="AI336" ca="1">IF(INDIRECT("'["&amp;Index!$A$1&amp;"]Auswertung 3a'!H18",TRUE)&gt;0,INDIRECT("'["&amp;Index!$A$1&amp;"]Auswertung 3a'!H18",TRUE),"")</f>
        <v>#REF!</v>
      </c>
      <c r="AJ336" t="e" cm="1">
        <f t="array" aca="1" ref="AJ336" ca="1">IF(INDIRECT("'["&amp;Index!$A$1&amp;"]Auswertung 3a'!I18",TRUE)&gt;0,INDIRECT("'["&amp;Index!$A$1&amp;"]Auswertung 3a'!I18",TRUE),"")</f>
        <v>#REF!</v>
      </c>
      <c r="AK336" t="e" cm="1">
        <f t="array" aca="1" ref="AK336" ca="1">IF(INDIRECT("'["&amp;Index!$A$1&amp;"]Auswertung 3a'!J18",TRUE)&gt;0,INDIRECT("'["&amp;Index!$A$1&amp;"]Auswertung 3a'!J18",TRUE),"")</f>
        <v>#REF!</v>
      </c>
      <c r="AN336" t="e" cm="1">
        <f t="array" aca="1" ref="AN336" ca="1">IF(INDIRECT("'["&amp;Index!$A$1&amp;"]Auswertung 3a'!F18",TRUE)&gt;0,INDIRECT("'["&amp;Index!$A$1&amp;"]Auswertung 3a'!F18",TRUE),"")</f>
        <v>#REF!</v>
      </c>
      <c r="AQ336" t="e" cm="1">
        <f t="array" aca="1" ref="AQ336" ca="1">IF(INDIRECT("'["&amp;Index!$A$1&amp;"]Auswertung 3a'!K18",TRUE)&gt;0,INDIRECT("'["&amp;Index!$A$1&amp;"]Auswertung 3a'!K18",TRUE),"")</f>
        <v>#REF!</v>
      </c>
      <c r="BM336" t="str">
        <f t="shared" ca="1" si="16"/>
        <v/>
      </c>
    </row>
    <row r="337" spans="1:65" x14ac:dyDescent="0.25">
      <c r="A337" t="e" cm="1">
        <f t="array" aca="1" ref="A337" ca="1">INDIRECT("'["&amp;Index!$A$1&amp;"]Übersicht Messungen'!E6",TRUE)</f>
        <v>#REF!</v>
      </c>
      <c r="B337" t="e">
        <f ca="1">IF(Index!$D$3="v3",10027,"")</f>
        <v>#N/A</v>
      </c>
      <c r="C337" t="e">
        <f ca="1">VLOOKUP(Facts!$B337,Aux_Table!$W$1:$X$60,2,FALSE)</f>
        <v>#N/A</v>
      </c>
      <c r="D337" t="e">
        <f>NA()</f>
        <v>#N/A</v>
      </c>
      <c r="E337" t="e" cm="1">
        <f t="array" aca="1" ref="E337" ca="1">INDIRECT("'["&amp;Index!$A$1&amp;"]Übersicht Messungen'!C6",TRUE)</f>
        <v>#REF!</v>
      </c>
      <c r="F337" t="e" cm="1">
        <f t="array" aca="1" ref="F337" ca="1">INDIRECT("'["&amp;Index!$A$1&amp;"]Übersicht Messungen'!B6",TRUE)</f>
        <v>#REF!</v>
      </c>
      <c r="G337" t="e" cm="1">
        <f t="array" aca="1" ref="G337" ca="1">INDIRECT("'["&amp;Index!$A$1&amp;"]Übersicht Messungen'!B6",TRUE)</f>
        <v>#REF!</v>
      </c>
      <c r="H337" t="e">
        <f t="shared" ca="1" si="15"/>
        <v>#REF!</v>
      </c>
      <c r="I337" s="15" t="e" cm="1">
        <f t="array" aca="1" ref="I337" ca="1">IFERROR(DATEVALUE(TEXT(INDIRECT("'["&amp;Index!$A$1&amp;"]Übersicht Messungen'!C181",TRUE),"yyyy-mm-dd")),INDIRECT("'["&amp;Index!$A$1&amp;"]Übersicht Messungen'!F6",TRUE)-730)</f>
        <v>#REF!</v>
      </c>
      <c r="J337" t="e" cm="1">
        <f t="array" aca="1" ref="J337" ca="1">INDIRECT("'["&amp;Index!$A$1&amp;"]Übersicht Messungen'!C177",TRUE)</f>
        <v>#REF!</v>
      </c>
      <c r="K337" t="str">
        <f>Index!$A$1</f>
        <v>Extem B-1541-6  CA.xlsx</v>
      </c>
      <c r="N337" t="e" cm="1">
        <f t="array" aca="1" ref="N337" ca="1">"Whole Blood "&amp;INDIRECT("'["&amp;Index!$A$1&amp;"]Auswertung 3a'!A4",TRUE)</f>
        <v>#REF!</v>
      </c>
      <c r="O337" t="e" cm="1">
        <f t="array" aca="1" ref="O337" ca="1">INDIRECT("'["&amp;Index!$A$1&amp;"]Auswertung 3a'!L2",TRUE)</f>
        <v>#REF!</v>
      </c>
      <c r="R337">
        <v>8</v>
      </c>
      <c r="X337" t="e" cm="1">
        <f t="array" aca="1" ref="X337" ca="1">INDIRECT("'["&amp;Index!$A$1&amp;"]Auswertung 3a'!b19",TRUE)</f>
        <v>#REF!</v>
      </c>
      <c r="Z337" t="s">
        <v>86</v>
      </c>
      <c r="AG337" t="e" cm="1">
        <f t="array" aca="1" ref="AG337" ca="1">IF(INDIRECT("'["&amp;Index!$A$1&amp;"]Auswertung 3a'!E19",TRUE)&gt;0,INDIRECT("'["&amp;Index!$A$1&amp;"]Auswertung 3a'!E19",TRUE),"")</f>
        <v>#REF!</v>
      </c>
      <c r="AH337" t="e" cm="1">
        <f t="array" aca="1" ref="AH337" ca="1">IF(INDIRECT("'["&amp;Index!$A$1&amp;"]Auswertung 3a'!G19",TRUE)&gt;0,INDIRECT("'["&amp;Index!$A$1&amp;"]Auswertung 3a'!G19",TRUE),"")</f>
        <v>#REF!</v>
      </c>
      <c r="AI337" t="e" cm="1">
        <f t="array" aca="1" ref="AI337" ca="1">IF(INDIRECT("'["&amp;Index!$A$1&amp;"]Auswertung 3a'!H19",TRUE)&gt;0,INDIRECT("'["&amp;Index!$A$1&amp;"]Auswertung 3a'!H19",TRUE),"")</f>
        <v>#REF!</v>
      </c>
      <c r="AJ337" t="e" cm="1">
        <f t="array" aca="1" ref="AJ337" ca="1">IF(INDIRECT("'["&amp;Index!$A$1&amp;"]Auswertung 3a'!I19",TRUE)&gt;0,INDIRECT("'["&amp;Index!$A$1&amp;"]Auswertung 3a'!I19",TRUE),"")</f>
        <v>#REF!</v>
      </c>
      <c r="AK337" t="e" cm="1">
        <f t="array" aca="1" ref="AK337" ca="1">IF(INDIRECT("'["&amp;Index!$A$1&amp;"]Auswertung 3a'!J19",TRUE)&gt;0,INDIRECT("'["&amp;Index!$A$1&amp;"]Auswertung 3a'!J19",TRUE),"")</f>
        <v>#REF!</v>
      </c>
      <c r="AN337" t="e" cm="1">
        <f t="array" aca="1" ref="AN337" ca="1">IF(INDIRECT("'["&amp;Index!$A$1&amp;"]Auswertung 3a'!F19",TRUE)&gt;0,INDIRECT("'["&amp;Index!$A$1&amp;"]Auswertung 3a'!F19",TRUE),"")</f>
        <v>#REF!</v>
      </c>
      <c r="AQ337" t="e" cm="1">
        <f t="array" aca="1" ref="AQ337" ca="1">IF(INDIRECT("'["&amp;Index!$A$1&amp;"]Auswertung 3a'!K19",TRUE)&gt;0,INDIRECT("'["&amp;Index!$A$1&amp;"]Auswertung 3a'!K19",TRUE),"")</f>
        <v>#REF!</v>
      </c>
      <c r="BM337" t="str">
        <f t="shared" ca="1" si="16"/>
        <v/>
      </c>
    </row>
    <row r="338" spans="1:65" x14ac:dyDescent="0.25">
      <c r="A338" t="e" cm="1">
        <f t="array" aca="1" ref="A338" ca="1">INDIRECT("'["&amp;Index!$A$1&amp;"]Übersicht Messungen'!E6",TRUE)</f>
        <v>#REF!</v>
      </c>
      <c r="B338" t="e">
        <f ca="1">IF(Index!$D$3="v3",10028,"")</f>
        <v>#N/A</v>
      </c>
      <c r="C338" t="e">
        <f ca="1">VLOOKUP(Facts!$B338,Aux_Table!$W$1:$X$60,2,FALSE)</f>
        <v>#N/A</v>
      </c>
      <c r="D338" t="e">
        <f>NA()</f>
        <v>#N/A</v>
      </c>
      <c r="E338" t="e" cm="1">
        <f t="array" aca="1" ref="E338" ca="1">INDIRECT("'["&amp;Index!$A$1&amp;"]Übersicht Messungen'!C6",TRUE)</f>
        <v>#REF!</v>
      </c>
      <c r="F338" t="e" cm="1">
        <f t="array" aca="1" ref="F338" ca="1">INDIRECT("'["&amp;Index!$A$1&amp;"]Übersicht Messungen'!B6",TRUE)</f>
        <v>#REF!</v>
      </c>
      <c r="G338" t="e" cm="1">
        <f t="array" aca="1" ref="G338" ca="1">INDIRECT("'["&amp;Index!$A$1&amp;"]Übersicht Messungen'!B6",TRUE)</f>
        <v>#REF!</v>
      </c>
      <c r="H338" t="e">
        <f t="shared" ca="1" si="15"/>
        <v>#REF!</v>
      </c>
      <c r="I338" s="15" t="e" cm="1">
        <f t="array" aca="1" ref="I338" ca="1">IFERROR(DATEVALUE(TEXT(INDIRECT("'["&amp;Index!$A$1&amp;"]Übersicht Messungen'!C181",TRUE),"yyyy-mm-dd")),INDIRECT("'["&amp;Index!$A$1&amp;"]Übersicht Messungen'!F6",TRUE)-730)</f>
        <v>#REF!</v>
      </c>
      <c r="J338" t="e" cm="1">
        <f t="array" aca="1" ref="J338" ca="1">INDIRECT("'["&amp;Index!$A$1&amp;"]Übersicht Messungen'!C177",TRUE)</f>
        <v>#REF!</v>
      </c>
      <c r="K338" t="str">
        <f>Index!$A$1</f>
        <v>Extem B-1541-6  CA.xlsx</v>
      </c>
      <c r="N338" t="e" cm="1">
        <f t="array" aca="1" ref="N338" ca="1">"ROTROL "&amp;INDIRECT("'["&amp;Index!$A$1&amp;"]Auswertung 3b'!A2",TRUE)</f>
        <v>#REF!</v>
      </c>
      <c r="O338" t="e" cm="1">
        <f t="array" aca="1" ref="O338" ca="1">INDIRECT("'["&amp;Index!$A$1&amp;"]Auswertung 3b'!M2",TRUE)</f>
        <v>#REF!</v>
      </c>
      <c r="R338">
        <v>1</v>
      </c>
      <c r="X338" t="e" cm="1">
        <f t="array" aca="1" ref="X338" ca="1">INDIRECT("'["&amp;Index!$A$1&amp;"]Auswertung 3b'!b2",TRUE)</f>
        <v>#REF!</v>
      </c>
      <c r="Z338" t="s">
        <v>86</v>
      </c>
      <c r="AG338" t="e" cm="1">
        <f t="array" aca="1" ref="AG338" ca="1">IF(INDIRECT("'["&amp;Index!$A$1&amp;"]Auswertung 3b'!F2",TRUE)&gt;0,INDIRECT("'["&amp;Index!$A$1&amp;"]Auswertung 3b'!F2",TRUE),"")</f>
        <v>#REF!</v>
      </c>
      <c r="AH338" t="e" cm="1">
        <f t="array" aca="1" ref="AH338" ca="1">IF(INDIRECT("'["&amp;Index!$A$1&amp;"]Auswertung 3b'!H2",TRUE)&gt;0,INDIRECT("'["&amp;Index!$A$1&amp;"]Auswertung 3b'!H2",TRUE),"")</f>
        <v>#REF!</v>
      </c>
      <c r="AI338" t="e" cm="1">
        <f t="array" aca="1" ref="AI338" ca="1">IF(INDIRECT("'["&amp;Index!$A$1&amp;"]Auswertung 3b'!I2",TRUE)&gt;0,INDIRECT("'["&amp;Index!$A$1&amp;"]Auswertung 3b'!I2",TRUE),"")</f>
        <v>#REF!</v>
      </c>
      <c r="AJ338" t="e" cm="1">
        <f t="array" aca="1" ref="AJ338" ca="1">IF(INDIRECT("'["&amp;Index!$A$1&amp;"]Auswertung 3b'!J2",TRUE)&gt;0,INDIRECT("'["&amp;Index!$A$1&amp;"]Auswertung 3b'!J2",TRUE),"")</f>
        <v>#REF!</v>
      </c>
      <c r="AK338" t="e" cm="1">
        <f t="array" aca="1" ref="AK338" ca="1">IF(INDIRECT("'["&amp;Index!$A$1&amp;"]Auswertung 3b'!K2",TRUE)&gt;0,INDIRECT("'["&amp;Index!$A$1&amp;"]Auswertung 3b'!K2",TRUE),"")</f>
        <v>#REF!</v>
      </c>
      <c r="AN338" t="e" cm="1">
        <f t="array" aca="1" ref="AN338" ca="1">IF(INDIRECT("'["&amp;Index!$A$1&amp;"]Auswertung 3b'!G2",TRUE)&gt;0,INDIRECT("'["&amp;Index!$A$1&amp;"]Auswertung 3b'!G2",TRUE),"")</f>
        <v>#REF!</v>
      </c>
      <c r="AQ338" t="e" cm="1">
        <f t="array" aca="1" ref="AQ338" ca="1">IF(INDIRECT("'["&amp;Index!$A$1&amp;"]Auswertung 3b'!L2",TRUE)&gt;0,INDIRECT("'["&amp;Index!$A$1&amp;"]Auswertung 3b'!L2",TRUE),"")</f>
        <v>#REF!</v>
      </c>
      <c r="BM338" t="str">
        <f t="shared" ca="1" si="16"/>
        <v/>
      </c>
    </row>
    <row r="339" spans="1:65" x14ac:dyDescent="0.25">
      <c r="A339" t="e" cm="1">
        <f t="array" aca="1" ref="A339" ca="1">INDIRECT("'["&amp;Index!$A$1&amp;"]Übersicht Messungen'!E6",TRUE)</f>
        <v>#REF!</v>
      </c>
      <c r="B339" t="e">
        <f ca="1">IF(Index!$D$3="v3",10028,"")</f>
        <v>#N/A</v>
      </c>
      <c r="C339" t="e">
        <f ca="1">VLOOKUP(Facts!$B339,Aux_Table!$W$1:$X$60,2,FALSE)</f>
        <v>#N/A</v>
      </c>
      <c r="D339" t="e">
        <f>NA()</f>
        <v>#N/A</v>
      </c>
      <c r="E339" t="e" cm="1">
        <f t="array" aca="1" ref="E339" ca="1">INDIRECT("'["&amp;Index!$A$1&amp;"]Übersicht Messungen'!C6",TRUE)</f>
        <v>#REF!</v>
      </c>
      <c r="F339" t="e" cm="1">
        <f t="array" aca="1" ref="F339" ca="1">INDIRECT("'["&amp;Index!$A$1&amp;"]Übersicht Messungen'!B6",TRUE)</f>
        <v>#REF!</v>
      </c>
      <c r="G339" t="e" cm="1">
        <f t="array" aca="1" ref="G339" ca="1">INDIRECT("'["&amp;Index!$A$1&amp;"]Übersicht Messungen'!B6",TRUE)</f>
        <v>#REF!</v>
      </c>
      <c r="H339" t="e">
        <f t="shared" ca="1" si="15"/>
        <v>#REF!</v>
      </c>
      <c r="I339" s="15" t="e" cm="1">
        <f t="array" aca="1" ref="I339" ca="1">IFERROR(DATEVALUE(TEXT(INDIRECT("'["&amp;Index!$A$1&amp;"]Übersicht Messungen'!C181",TRUE),"yyyy-mm-dd")),INDIRECT("'["&amp;Index!$A$1&amp;"]Übersicht Messungen'!F6",TRUE)-730)</f>
        <v>#REF!</v>
      </c>
      <c r="J339" t="e" cm="1">
        <f t="array" aca="1" ref="J339" ca="1">INDIRECT("'["&amp;Index!$A$1&amp;"]Übersicht Messungen'!C177",TRUE)</f>
        <v>#REF!</v>
      </c>
      <c r="K339" t="str">
        <f>Index!$A$1</f>
        <v>Extem B-1541-6  CA.xlsx</v>
      </c>
      <c r="N339" t="e" cm="1">
        <f t="array" aca="1" ref="N339" ca="1">"ROTROL "&amp;INDIRECT("'["&amp;Index!$A$1&amp;"]Auswertung 3b'!A2",TRUE)</f>
        <v>#REF!</v>
      </c>
      <c r="O339" t="e" cm="1">
        <f t="array" aca="1" ref="O339" ca="1">INDIRECT("'["&amp;Index!$A$1&amp;"]Auswertung 3b'!M2",TRUE)</f>
        <v>#REF!</v>
      </c>
      <c r="R339">
        <v>2</v>
      </c>
      <c r="X339" t="e" cm="1">
        <f t="array" aca="1" ref="X339" ca="1">INDIRECT("'["&amp;Index!$A$1&amp;"]Auswertung 3b'!b3",TRUE)</f>
        <v>#REF!</v>
      </c>
      <c r="Z339" t="s">
        <v>86</v>
      </c>
      <c r="AG339" t="e" cm="1">
        <f t="array" aca="1" ref="AG339" ca="1">IF(INDIRECT("'["&amp;Index!$A$1&amp;"]Auswertung 3b'!F3",TRUE)&gt;0,INDIRECT("'["&amp;Index!$A$1&amp;"]Auswertung 3b'!F3",TRUE),"")</f>
        <v>#REF!</v>
      </c>
      <c r="AH339" t="e" cm="1">
        <f t="array" aca="1" ref="AH339" ca="1">IF(INDIRECT("'["&amp;Index!$A$1&amp;"]Auswertung 3b'!H3",TRUE)&gt;0,INDIRECT("'["&amp;Index!$A$1&amp;"]Auswertung 3b'!H3",TRUE),"")</f>
        <v>#REF!</v>
      </c>
      <c r="AI339" t="e" cm="1">
        <f t="array" aca="1" ref="AI339" ca="1">IF(INDIRECT("'["&amp;Index!$A$1&amp;"]Auswertung 3b'!I3",TRUE)&gt;0,INDIRECT("'["&amp;Index!$A$1&amp;"]Auswertung 3b'!I3",TRUE),"")</f>
        <v>#REF!</v>
      </c>
      <c r="AJ339" t="e" cm="1">
        <f t="array" aca="1" ref="AJ339" ca="1">IF(INDIRECT("'["&amp;Index!$A$1&amp;"]Auswertung 3b'!J3",TRUE)&gt;0,INDIRECT("'["&amp;Index!$A$1&amp;"]Auswertung 3b'!J3",TRUE),"")</f>
        <v>#REF!</v>
      </c>
      <c r="AK339" t="e" cm="1">
        <f t="array" aca="1" ref="AK339" ca="1">IF(INDIRECT("'["&amp;Index!$A$1&amp;"]Auswertung 3b'!K3",TRUE)&gt;0,INDIRECT("'["&amp;Index!$A$1&amp;"]Auswertung 3b'!K3",TRUE),"")</f>
        <v>#REF!</v>
      </c>
      <c r="AN339" t="e" cm="1">
        <f t="array" aca="1" ref="AN339" ca="1">IF(INDIRECT("'["&amp;Index!$A$1&amp;"]Auswertung 3b'!G3",TRUE)&gt;0,INDIRECT("'["&amp;Index!$A$1&amp;"]Auswertung 3b'!G3",TRUE),"")</f>
        <v>#REF!</v>
      </c>
      <c r="AQ339" t="e" cm="1">
        <f t="array" aca="1" ref="AQ339" ca="1">IF(INDIRECT("'["&amp;Index!$A$1&amp;"]Auswertung 3b'!L3",TRUE)&gt;0,INDIRECT("'["&amp;Index!$A$1&amp;"]Auswertung 3b'!L3",TRUE),"")</f>
        <v>#REF!</v>
      </c>
      <c r="BM339" t="str">
        <f t="shared" ca="1" si="16"/>
        <v/>
      </c>
    </row>
    <row r="340" spans="1:65" x14ac:dyDescent="0.25">
      <c r="A340" t="e" cm="1">
        <f t="array" aca="1" ref="A340" ca="1">INDIRECT("'["&amp;Index!$A$1&amp;"]Übersicht Messungen'!E6",TRUE)</f>
        <v>#REF!</v>
      </c>
      <c r="B340" t="e">
        <f ca="1">IF(Index!$D$3="v3",10028,"")</f>
        <v>#N/A</v>
      </c>
      <c r="C340" t="e">
        <f ca="1">VLOOKUP(Facts!$B340,Aux_Table!$W$1:$X$60,2,FALSE)</f>
        <v>#N/A</v>
      </c>
      <c r="D340" t="e">
        <f>NA()</f>
        <v>#N/A</v>
      </c>
      <c r="E340" t="e" cm="1">
        <f t="array" aca="1" ref="E340" ca="1">INDIRECT("'["&amp;Index!$A$1&amp;"]Übersicht Messungen'!C6",TRUE)</f>
        <v>#REF!</v>
      </c>
      <c r="F340" t="e" cm="1">
        <f t="array" aca="1" ref="F340" ca="1">INDIRECT("'["&amp;Index!$A$1&amp;"]Übersicht Messungen'!B6",TRUE)</f>
        <v>#REF!</v>
      </c>
      <c r="G340" t="e" cm="1">
        <f t="array" aca="1" ref="G340" ca="1">INDIRECT("'["&amp;Index!$A$1&amp;"]Übersicht Messungen'!B6",TRUE)</f>
        <v>#REF!</v>
      </c>
      <c r="H340" t="e">
        <f t="shared" ca="1" si="15"/>
        <v>#REF!</v>
      </c>
      <c r="I340" s="15" t="e" cm="1">
        <f t="array" aca="1" ref="I340" ca="1">IFERROR(DATEVALUE(TEXT(INDIRECT("'["&amp;Index!$A$1&amp;"]Übersicht Messungen'!C181",TRUE),"yyyy-mm-dd")),INDIRECT("'["&amp;Index!$A$1&amp;"]Übersicht Messungen'!F6",TRUE)-730)</f>
        <v>#REF!</v>
      </c>
      <c r="J340" t="e" cm="1">
        <f t="array" aca="1" ref="J340" ca="1">INDIRECT("'["&amp;Index!$A$1&amp;"]Übersicht Messungen'!C177",TRUE)</f>
        <v>#REF!</v>
      </c>
      <c r="K340" t="str">
        <f>Index!$A$1</f>
        <v>Extem B-1541-6  CA.xlsx</v>
      </c>
      <c r="N340" t="e" cm="1">
        <f t="array" aca="1" ref="N340" ca="1">"ROTROL "&amp;INDIRECT("'["&amp;Index!$A$1&amp;"]Auswertung 3b'!A2",TRUE)</f>
        <v>#REF!</v>
      </c>
      <c r="O340" t="e" cm="1">
        <f t="array" aca="1" ref="O340" ca="1">INDIRECT("'["&amp;Index!$A$1&amp;"]Auswertung 3b'!M2",TRUE)</f>
        <v>#REF!</v>
      </c>
      <c r="R340">
        <v>3</v>
      </c>
      <c r="X340" t="e" cm="1">
        <f t="array" aca="1" ref="X340" ca="1">INDIRECT("'["&amp;Index!$A$1&amp;"]Auswertung 3b'!b20",TRUE)</f>
        <v>#REF!</v>
      </c>
      <c r="Z340" t="s">
        <v>86</v>
      </c>
      <c r="AG340" t="e" cm="1">
        <f t="array" aca="1" ref="AG340" ca="1">IF(INDIRECT("'["&amp;Index!$A$1&amp;"]Auswertung 3b'!F20",TRUE)&gt;0,INDIRECT("'["&amp;Index!$A$1&amp;"]Auswertung 3b'!F20",TRUE),"")</f>
        <v>#REF!</v>
      </c>
      <c r="AH340" t="e" cm="1">
        <f t="array" aca="1" ref="AH340" ca="1">IF(INDIRECT("'["&amp;Index!$A$1&amp;"]Auswertung 3b'!H20",TRUE)&gt;0,INDIRECT("'["&amp;Index!$A$1&amp;"]Auswertung 3b'!H20",TRUE),"")</f>
        <v>#REF!</v>
      </c>
      <c r="AI340" t="e" cm="1">
        <f t="array" aca="1" ref="AI340" ca="1">IF(INDIRECT("'["&amp;Index!$A$1&amp;"]Auswertung 3b'!I20",TRUE)&gt;0,INDIRECT("'["&amp;Index!$A$1&amp;"]Auswertung 3b'!I20",TRUE),"")</f>
        <v>#REF!</v>
      </c>
      <c r="AJ340" t="e" cm="1">
        <f t="array" aca="1" ref="AJ340" ca="1">IF(INDIRECT("'["&amp;Index!$A$1&amp;"]Auswertung 3b'!J20",TRUE)&gt;0,INDIRECT("'["&amp;Index!$A$1&amp;"]Auswertung 3b'!J20",TRUE),"")</f>
        <v>#REF!</v>
      </c>
      <c r="AK340" t="e" cm="1">
        <f t="array" aca="1" ref="AK340" ca="1">IF(INDIRECT("'["&amp;Index!$A$1&amp;"]Auswertung 3b'!K20",TRUE)&gt;0,INDIRECT("'["&amp;Index!$A$1&amp;"]Auswertung 3b'!K20",TRUE),"")</f>
        <v>#REF!</v>
      </c>
      <c r="AN340" t="e" cm="1">
        <f t="array" aca="1" ref="AN340" ca="1">IF(INDIRECT("'["&amp;Index!$A$1&amp;"]Auswertung 3b'!G20",TRUE)&gt;0,INDIRECT("'["&amp;Index!$A$1&amp;"]Auswertung 3b'!G20",TRUE),"")</f>
        <v>#REF!</v>
      </c>
      <c r="AQ340" t="e" cm="1">
        <f t="array" aca="1" ref="AQ340" ca="1">IF(INDIRECT("'["&amp;Index!$A$1&amp;"]Auswertung 3b'!L20",TRUE)&gt;0,INDIRECT("'["&amp;Index!$A$1&amp;"]Auswertung 3b'!L20",TRUE),"")</f>
        <v>#REF!</v>
      </c>
      <c r="BM340" t="str">
        <f t="shared" ca="1" si="16"/>
        <v/>
      </c>
    </row>
    <row r="341" spans="1:65" x14ac:dyDescent="0.25">
      <c r="A341" t="e" cm="1">
        <f t="array" aca="1" ref="A341" ca="1">INDIRECT("'["&amp;Index!$A$1&amp;"]Übersicht Messungen'!E6",TRUE)</f>
        <v>#REF!</v>
      </c>
      <c r="B341" t="e">
        <f ca="1">IF(Index!$D$3="v3",10028,"")</f>
        <v>#N/A</v>
      </c>
      <c r="C341" t="e">
        <f ca="1">VLOOKUP(Facts!$B341,Aux_Table!$W$1:$X$60,2,FALSE)</f>
        <v>#N/A</v>
      </c>
      <c r="D341" t="e">
        <f>NA()</f>
        <v>#N/A</v>
      </c>
      <c r="E341" t="e" cm="1">
        <f t="array" aca="1" ref="E341" ca="1">INDIRECT("'["&amp;Index!$A$1&amp;"]Übersicht Messungen'!C6",TRUE)</f>
        <v>#REF!</v>
      </c>
      <c r="F341" t="e" cm="1">
        <f t="array" aca="1" ref="F341" ca="1">INDIRECT("'["&amp;Index!$A$1&amp;"]Übersicht Messungen'!B6",TRUE)</f>
        <v>#REF!</v>
      </c>
      <c r="G341" t="e" cm="1">
        <f t="array" aca="1" ref="G341" ca="1">INDIRECT("'["&amp;Index!$A$1&amp;"]Übersicht Messungen'!B6",TRUE)</f>
        <v>#REF!</v>
      </c>
      <c r="H341" t="e">
        <f t="shared" ca="1" si="15"/>
        <v>#REF!</v>
      </c>
      <c r="I341" s="15" t="e" cm="1">
        <f t="array" aca="1" ref="I341" ca="1">IFERROR(DATEVALUE(TEXT(INDIRECT("'["&amp;Index!$A$1&amp;"]Übersicht Messungen'!C181",TRUE),"yyyy-mm-dd")),INDIRECT("'["&amp;Index!$A$1&amp;"]Übersicht Messungen'!F6",TRUE)-730)</f>
        <v>#REF!</v>
      </c>
      <c r="J341" t="e" cm="1">
        <f t="array" aca="1" ref="J341" ca="1">INDIRECT("'["&amp;Index!$A$1&amp;"]Übersicht Messungen'!C177",TRUE)</f>
        <v>#REF!</v>
      </c>
      <c r="K341" t="str">
        <f>Index!$A$1</f>
        <v>Extem B-1541-6  CA.xlsx</v>
      </c>
      <c r="N341" t="e" cm="1">
        <f t="array" aca="1" ref="N341" ca="1">"ROTROL "&amp;INDIRECT("'["&amp;Index!$A$1&amp;"]Auswertung 3b'!A2",TRUE)</f>
        <v>#REF!</v>
      </c>
      <c r="O341" t="e" cm="1">
        <f t="array" aca="1" ref="O341" ca="1">INDIRECT("'["&amp;Index!$A$1&amp;"]Auswertung 3b'!M2",TRUE)</f>
        <v>#REF!</v>
      </c>
      <c r="R341">
        <v>4</v>
      </c>
      <c r="X341" t="e" cm="1">
        <f t="array" aca="1" ref="X341" ca="1">INDIRECT("'["&amp;Index!$A$1&amp;"]Auswertung 3b'!b21",TRUE)</f>
        <v>#REF!</v>
      </c>
      <c r="Z341" t="s">
        <v>86</v>
      </c>
      <c r="AG341" t="e" cm="1">
        <f t="array" aca="1" ref="AG341" ca="1">IF(INDIRECT("'["&amp;Index!$A$1&amp;"]Auswertung 3b'!F21",TRUE)&gt;0,INDIRECT("'["&amp;Index!$A$1&amp;"]Auswertung 3b'!F21",TRUE),"")</f>
        <v>#REF!</v>
      </c>
      <c r="AH341" t="e" cm="1">
        <f t="array" aca="1" ref="AH341" ca="1">IF(INDIRECT("'["&amp;Index!$A$1&amp;"]Auswertung 3b'!H21",TRUE)&gt;0,INDIRECT("'["&amp;Index!$A$1&amp;"]Auswertung 3b'!H21",TRUE),"")</f>
        <v>#REF!</v>
      </c>
      <c r="AI341" t="e" cm="1">
        <f t="array" aca="1" ref="AI341" ca="1">IF(INDIRECT("'["&amp;Index!$A$1&amp;"]Auswertung 3b'!I21",TRUE)&gt;0,INDIRECT("'["&amp;Index!$A$1&amp;"]Auswertung 3b'!I21",TRUE),"")</f>
        <v>#REF!</v>
      </c>
      <c r="AJ341" t="e" cm="1">
        <f t="array" aca="1" ref="AJ341" ca="1">IF(INDIRECT("'["&amp;Index!$A$1&amp;"]Auswertung 3b'!J21",TRUE)&gt;0,INDIRECT("'["&amp;Index!$A$1&amp;"]Auswertung 3b'!J21",TRUE),"")</f>
        <v>#REF!</v>
      </c>
      <c r="AK341" t="e" cm="1">
        <f t="array" aca="1" ref="AK341" ca="1">IF(INDIRECT("'["&amp;Index!$A$1&amp;"]Auswertung 3b'!K21",TRUE)&gt;0,INDIRECT("'["&amp;Index!$A$1&amp;"]Auswertung 3b'!K21",TRUE),"")</f>
        <v>#REF!</v>
      </c>
      <c r="AN341" t="e" cm="1">
        <f t="array" aca="1" ref="AN341" ca="1">IF(INDIRECT("'["&amp;Index!$A$1&amp;"]Auswertung 3b'!G21",TRUE)&gt;0,INDIRECT("'["&amp;Index!$A$1&amp;"]Auswertung 3b'!G21",TRUE),"")</f>
        <v>#REF!</v>
      </c>
      <c r="AQ341" t="e" cm="1">
        <f t="array" aca="1" ref="AQ341" ca="1">IF(INDIRECT("'["&amp;Index!$A$1&amp;"]Auswertung 3b'!L21",TRUE)&gt;0,INDIRECT("'["&amp;Index!$A$1&amp;"]Auswertung 3b'!L21",TRUE),"")</f>
        <v>#REF!</v>
      </c>
      <c r="BM341" t="str">
        <f t="shared" ca="1" si="16"/>
        <v/>
      </c>
    </row>
    <row r="342" spans="1:65" x14ac:dyDescent="0.25">
      <c r="A342" t="e" cm="1">
        <f t="array" aca="1" ref="A342" ca="1">INDIRECT("'["&amp;Index!$A$1&amp;"]Übersicht Messungen'!E6",TRUE)</f>
        <v>#REF!</v>
      </c>
      <c r="B342" t="e">
        <f ca="1">IF(Index!$D$3="v3",10028,"")</f>
        <v>#N/A</v>
      </c>
      <c r="C342" t="e">
        <f ca="1">VLOOKUP(Facts!$B342,Aux_Table!$W$1:$X$60,2,FALSE)</f>
        <v>#N/A</v>
      </c>
      <c r="D342" t="e">
        <f>NA()</f>
        <v>#N/A</v>
      </c>
      <c r="E342" t="e" cm="1">
        <f t="array" aca="1" ref="E342" ca="1">INDIRECT("'["&amp;Index!$A$1&amp;"]Übersicht Messungen'!C6",TRUE)</f>
        <v>#REF!</v>
      </c>
      <c r="F342" t="e" cm="1">
        <f t="array" aca="1" ref="F342" ca="1">INDIRECT("'["&amp;Index!$A$1&amp;"]Übersicht Messungen'!B6",TRUE)</f>
        <v>#REF!</v>
      </c>
      <c r="G342" t="e" cm="1">
        <f t="array" aca="1" ref="G342" ca="1">INDIRECT("'["&amp;Index!$A$1&amp;"]Übersicht Messungen'!B6",TRUE)</f>
        <v>#REF!</v>
      </c>
      <c r="H342" t="e">
        <f t="shared" ca="1" si="15"/>
        <v>#REF!</v>
      </c>
      <c r="I342" s="15" t="e" cm="1">
        <f t="array" aca="1" ref="I342" ca="1">IFERROR(DATEVALUE(TEXT(INDIRECT("'["&amp;Index!$A$1&amp;"]Übersicht Messungen'!C181",TRUE),"yyyy-mm-dd")),INDIRECT("'["&amp;Index!$A$1&amp;"]Übersicht Messungen'!F6",TRUE)-730)</f>
        <v>#REF!</v>
      </c>
      <c r="J342" t="e" cm="1">
        <f t="array" aca="1" ref="J342" ca="1">INDIRECT("'["&amp;Index!$A$1&amp;"]Übersicht Messungen'!C177",TRUE)</f>
        <v>#REF!</v>
      </c>
      <c r="K342" t="str">
        <f>Index!$A$1</f>
        <v>Extem B-1541-6  CA.xlsx</v>
      </c>
      <c r="N342" t="e" cm="1">
        <f t="array" aca="1" ref="N342" ca="1">"ROTROL "&amp;INDIRECT("'["&amp;Index!$A$1&amp;"]Auswertung 3b'!A4",TRUE)</f>
        <v>#REF!</v>
      </c>
      <c r="O342" t="e" cm="1">
        <f t="array" aca="1" ref="O342" ca="1">INDIRECT("'["&amp;Index!$A$1&amp;"]Auswertung 3b'!M2",TRUE)</f>
        <v>#REF!</v>
      </c>
      <c r="R342">
        <v>5</v>
      </c>
      <c r="X342" t="e" cm="1">
        <f t="array" aca="1" ref="X342" ca="1">INDIRECT("'["&amp;Index!$A$1&amp;"]Auswertung 3b'!b4",TRUE)</f>
        <v>#REF!</v>
      </c>
      <c r="Z342" t="s">
        <v>86</v>
      </c>
      <c r="AG342" t="e" cm="1">
        <f t="array" aca="1" ref="AG342" ca="1">IF(INDIRECT("'["&amp;Index!$A$1&amp;"]Auswertung 3b'!F4",TRUE)&gt;0,INDIRECT("'["&amp;Index!$A$1&amp;"]Auswertung 3b'!F4",TRUE),"")</f>
        <v>#REF!</v>
      </c>
      <c r="AH342" t="e" cm="1">
        <f t="array" aca="1" ref="AH342" ca="1">IF(INDIRECT("'["&amp;Index!$A$1&amp;"]Auswertung 3b'!H4",TRUE)&gt;0,INDIRECT("'["&amp;Index!$A$1&amp;"]Auswertung 3b'!H4",TRUE),"")</f>
        <v>#REF!</v>
      </c>
      <c r="AI342" t="e" cm="1">
        <f t="array" aca="1" ref="AI342" ca="1">IF(INDIRECT("'["&amp;Index!$A$1&amp;"]Auswertung 3b'!I4",TRUE)&gt;0,INDIRECT("'["&amp;Index!$A$1&amp;"]Auswertung 3b'!I4",TRUE),"")</f>
        <v>#REF!</v>
      </c>
      <c r="AJ342" t="e" cm="1">
        <f t="array" aca="1" ref="AJ342" ca="1">IF(INDIRECT("'["&amp;Index!$A$1&amp;"]Auswertung 3b'!J4",TRUE)&gt;0,INDIRECT("'["&amp;Index!$A$1&amp;"]Auswertung 3b'!J4",TRUE),"")</f>
        <v>#REF!</v>
      </c>
      <c r="AK342" t="e" cm="1">
        <f t="array" aca="1" ref="AK342" ca="1">IF(INDIRECT("'["&amp;Index!$A$1&amp;"]Auswertung 3b'!K4",TRUE)&gt;0,INDIRECT("'["&amp;Index!$A$1&amp;"]Auswertung 3b'!K4",TRUE),"")</f>
        <v>#REF!</v>
      </c>
      <c r="AN342" t="e" cm="1">
        <f t="array" aca="1" ref="AN342" ca="1">IF(INDIRECT("'["&amp;Index!$A$1&amp;"]Auswertung 3b'!G4",TRUE)&gt;0,INDIRECT("'["&amp;Index!$A$1&amp;"]Auswertung 3b'!G4",TRUE),"")</f>
        <v>#REF!</v>
      </c>
      <c r="AQ342" t="e" cm="1">
        <f t="array" aca="1" ref="AQ342" ca="1">IF(INDIRECT("'["&amp;Index!$A$1&amp;"]Auswertung 3b'!L4",TRUE)&gt;0,INDIRECT("'["&amp;Index!$A$1&amp;"]Auswertung 3b'!L4",TRUE),"")</f>
        <v>#REF!</v>
      </c>
      <c r="BM342" t="str">
        <f t="shared" ca="1" si="16"/>
        <v/>
      </c>
    </row>
    <row r="343" spans="1:65" x14ac:dyDescent="0.25">
      <c r="A343" t="e" cm="1">
        <f t="array" aca="1" ref="A343" ca="1">INDIRECT("'["&amp;Index!$A$1&amp;"]Übersicht Messungen'!E6",TRUE)</f>
        <v>#REF!</v>
      </c>
      <c r="B343" t="e">
        <f ca="1">IF(Index!$D$3="v3",10028,"")</f>
        <v>#N/A</v>
      </c>
      <c r="C343" t="e">
        <f ca="1">VLOOKUP(Facts!$B343,Aux_Table!$W$1:$X$60,2,FALSE)</f>
        <v>#N/A</v>
      </c>
      <c r="D343" t="e">
        <f>NA()</f>
        <v>#N/A</v>
      </c>
      <c r="E343" t="e" cm="1">
        <f t="array" aca="1" ref="E343" ca="1">INDIRECT("'["&amp;Index!$A$1&amp;"]Übersicht Messungen'!C6",TRUE)</f>
        <v>#REF!</v>
      </c>
      <c r="F343" t="e" cm="1">
        <f t="array" aca="1" ref="F343" ca="1">INDIRECT("'["&amp;Index!$A$1&amp;"]Übersicht Messungen'!B6",TRUE)</f>
        <v>#REF!</v>
      </c>
      <c r="G343" t="e" cm="1">
        <f t="array" aca="1" ref="G343" ca="1">INDIRECT("'["&amp;Index!$A$1&amp;"]Übersicht Messungen'!B6",TRUE)</f>
        <v>#REF!</v>
      </c>
      <c r="H343" t="e">
        <f t="shared" ca="1" si="15"/>
        <v>#REF!</v>
      </c>
      <c r="I343" s="15" t="e" cm="1">
        <f t="array" aca="1" ref="I343" ca="1">IFERROR(DATEVALUE(TEXT(INDIRECT("'["&amp;Index!$A$1&amp;"]Übersicht Messungen'!C181",TRUE),"yyyy-mm-dd")),INDIRECT("'["&amp;Index!$A$1&amp;"]Übersicht Messungen'!F6",TRUE)-730)</f>
        <v>#REF!</v>
      </c>
      <c r="J343" t="e" cm="1">
        <f t="array" aca="1" ref="J343" ca="1">INDIRECT("'["&amp;Index!$A$1&amp;"]Übersicht Messungen'!C177",TRUE)</f>
        <v>#REF!</v>
      </c>
      <c r="K343" t="str">
        <f>Index!$A$1</f>
        <v>Extem B-1541-6  CA.xlsx</v>
      </c>
      <c r="N343" t="e" cm="1">
        <f t="array" aca="1" ref="N343" ca="1">"ROTROL "&amp;INDIRECT("'["&amp;Index!$A$1&amp;"]Auswertung 3b'!A4",TRUE)</f>
        <v>#REF!</v>
      </c>
      <c r="O343" t="e" cm="1">
        <f t="array" aca="1" ref="O343" ca="1">INDIRECT("'["&amp;Index!$A$1&amp;"]Auswertung 3b'!M2",TRUE)</f>
        <v>#REF!</v>
      </c>
      <c r="R343">
        <v>6</v>
      </c>
      <c r="X343" t="e" cm="1">
        <f t="array" aca="1" ref="X343" ca="1">INDIRECT("'["&amp;Index!$A$1&amp;"]Auswertung 3b'!b5",TRUE)</f>
        <v>#REF!</v>
      </c>
      <c r="Z343" t="s">
        <v>86</v>
      </c>
      <c r="AG343" t="e" cm="1">
        <f t="array" aca="1" ref="AG343" ca="1">IF(INDIRECT("'["&amp;Index!$A$1&amp;"]Auswertung 3b'!F5",TRUE)&gt;0,INDIRECT("'["&amp;Index!$A$1&amp;"]Auswertung 3b'!F5",TRUE),"")</f>
        <v>#REF!</v>
      </c>
      <c r="AH343" t="e" cm="1">
        <f t="array" aca="1" ref="AH343" ca="1">IF(INDIRECT("'["&amp;Index!$A$1&amp;"]Auswertung 3b'!H5",TRUE)&gt;0,INDIRECT("'["&amp;Index!$A$1&amp;"]Auswertung 3b'!H5",TRUE),"")</f>
        <v>#REF!</v>
      </c>
      <c r="AI343" t="e" cm="1">
        <f t="array" aca="1" ref="AI343" ca="1">IF(INDIRECT("'["&amp;Index!$A$1&amp;"]Auswertung 3b'!I5",TRUE)&gt;0,INDIRECT("'["&amp;Index!$A$1&amp;"]Auswertung 3b'!I5",TRUE),"")</f>
        <v>#REF!</v>
      </c>
      <c r="AJ343" t="e" cm="1">
        <f t="array" aca="1" ref="AJ343" ca="1">IF(INDIRECT("'["&amp;Index!$A$1&amp;"]Auswertung 3b'!J5",TRUE)&gt;0,INDIRECT("'["&amp;Index!$A$1&amp;"]Auswertung 3b'!J5",TRUE),"")</f>
        <v>#REF!</v>
      </c>
      <c r="AK343" t="e" cm="1">
        <f t="array" aca="1" ref="AK343" ca="1">IF(INDIRECT("'["&amp;Index!$A$1&amp;"]Auswertung 3b'!K5",TRUE)&gt;0,INDIRECT("'["&amp;Index!$A$1&amp;"]Auswertung 3b'!K5",TRUE),"")</f>
        <v>#REF!</v>
      </c>
      <c r="AN343" t="e" cm="1">
        <f t="array" aca="1" ref="AN343" ca="1">IF(INDIRECT("'["&amp;Index!$A$1&amp;"]Auswertung 3b'!G5",TRUE)&gt;0,INDIRECT("'["&amp;Index!$A$1&amp;"]Auswertung 3b'!G5",TRUE),"")</f>
        <v>#REF!</v>
      </c>
      <c r="AQ343" t="e" cm="1">
        <f t="array" aca="1" ref="AQ343" ca="1">IF(INDIRECT("'["&amp;Index!$A$1&amp;"]Auswertung 3b'!L5",TRUE)&gt;0,INDIRECT("'["&amp;Index!$A$1&amp;"]Auswertung 3b'!L5",TRUE),"")</f>
        <v>#REF!</v>
      </c>
      <c r="BM343" t="str">
        <f t="shared" ca="1" si="16"/>
        <v/>
      </c>
    </row>
    <row r="344" spans="1:65" x14ac:dyDescent="0.25">
      <c r="A344" t="e" cm="1">
        <f t="array" aca="1" ref="A344" ca="1">INDIRECT("'["&amp;Index!$A$1&amp;"]Übersicht Messungen'!E6",TRUE)</f>
        <v>#REF!</v>
      </c>
      <c r="B344" t="e">
        <f ca="1">IF(Index!$D$3="v3",10028,"")</f>
        <v>#N/A</v>
      </c>
      <c r="C344" t="e">
        <f ca="1">VLOOKUP(Facts!$B344,Aux_Table!$W$1:$X$60,2,FALSE)</f>
        <v>#N/A</v>
      </c>
      <c r="D344" t="e">
        <f>NA()</f>
        <v>#N/A</v>
      </c>
      <c r="E344" t="e" cm="1">
        <f t="array" aca="1" ref="E344" ca="1">INDIRECT("'["&amp;Index!$A$1&amp;"]Übersicht Messungen'!C6",TRUE)</f>
        <v>#REF!</v>
      </c>
      <c r="F344" t="e" cm="1">
        <f t="array" aca="1" ref="F344" ca="1">INDIRECT("'["&amp;Index!$A$1&amp;"]Übersicht Messungen'!B6",TRUE)</f>
        <v>#REF!</v>
      </c>
      <c r="G344" t="e" cm="1">
        <f t="array" aca="1" ref="G344" ca="1">INDIRECT("'["&amp;Index!$A$1&amp;"]Übersicht Messungen'!B6",TRUE)</f>
        <v>#REF!</v>
      </c>
      <c r="H344" t="e">
        <f t="shared" ca="1" si="15"/>
        <v>#REF!</v>
      </c>
      <c r="I344" s="15" t="e" cm="1">
        <f t="array" aca="1" ref="I344" ca="1">IFERROR(DATEVALUE(TEXT(INDIRECT("'["&amp;Index!$A$1&amp;"]Übersicht Messungen'!C181",TRUE),"yyyy-mm-dd")),INDIRECT("'["&amp;Index!$A$1&amp;"]Übersicht Messungen'!F6",TRUE)-730)</f>
        <v>#REF!</v>
      </c>
      <c r="J344" t="e" cm="1">
        <f t="array" aca="1" ref="J344" ca="1">INDIRECT("'["&amp;Index!$A$1&amp;"]Übersicht Messungen'!C177",TRUE)</f>
        <v>#REF!</v>
      </c>
      <c r="K344" t="str">
        <f>Index!$A$1</f>
        <v>Extem B-1541-6  CA.xlsx</v>
      </c>
      <c r="N344" t="e" cm="1">
        <f t="array" aca="1" ref="N344" ca="1">"ROTROL "&amp;INDIRECT("'["&amp;Index!$A$1&amp;"]Auswertung 3b'!A4",TRUE)</f>
        <v>#REF!</v>
      </c>
      <c r="O344" t="e" cm="1">
        <f t="array" aca="1" ref="O344" ca="1">INDIRECT("'["&amp;Index!$A$1&amp;"]Auswertung 3b'!M2",TRUE)</f>
        <v>#REF!</v>
      </c>
      <c r="R344">
        <v>7</v>
      </c>
      <c r="X344" t="e" cm="1">
        <f t="array" aca="1" ref="X344" ca="1">INDIRECT("'["&amp;Index!$A$1&amp;"]Auswertung 3b'!b18",TRUE)</f>
        <v>#REF!</v>
      </c>
      <c r="Z344" t="s">
        <v>86</v>
      </c>
      <c r="AG344" t="e" cm="1">
        <f t="array" aca="1" ref="AG344" ca="1">IF(INDIRECT("'["&amp;Index!$A$1&amp;"]Auswertung 3b'!F18",TRUE)&gt;0,INDIRECT("'["&amp;Index!$A$1&amp;"]Auswertung 3b'!F18",TRUE),"")</f>
        <v>#REF!</v>
      </c>
      <c r="AH344" t="e" cm="1">
        <f t="array" aca="1" ref="AH344" ca="1">IF(INDIRECT("'["&amp;Index!$A$1&amp;"]Auswertung 3b'!H18",TRUE)&gt;0,INDIRECT("'["&amp;Index!$A$1&amp;"]Auswertung 3b'!H18",TRUE),"")</f>
        <v>#REF!</v>
      </c>
      <c r="AI344" t="e" cm="1">
        <f t="array" aca="1" ref="AI344" ca="1">IF(INDIRECT("'["&amp;Index!$A$1&amp;"]Auswertung 3b'!I18",TRUE)&gt;0,INDIRECT("'["&amp;Index!$A$1&amp;"]Auswertung 3b'!I18",TRUE),"")</f>
        <v>#REF!</v>
      </c>
      <c r="AJ344" t="e" cm="1">
        <f t="array" aca="1" ref="AJ344" ca="1">IF(INDIRECT("'["&amp;Index!$A$1&amp;"]Auswertung 3b'!J18",TRUE)&gt;0,INDIRECT("'["&amp;Index!$A$1&amp;"]Auswertung 3b'!J18",TRUE),"")</f>
        <v>#REF!</v>
      </c>
      <c r="AK344" t="e" cm="1">
        <f t="array" aca="1" ref="AK344" ca="1">IF(INDIRECT("'["&amp;Index!$A$1&amp;"]Auswertung 3b'!K18",TRUE)&gt;0,INDIRECT("'["&amp;Index!$A$1&amp;"]Auswertung 3b'!K18",TRUE),"")</f>
        <v>#REF!</v>
      </c>
      <c r="AN344" t="e" cm="1">
        <f t="array" aca="1" ref="AN344" ca="1">IF(INDIRECT("'["&amp;Index!$A$1&amp;"]Auswertung 3b'!G18",TRUE)&gt;0,INDIRECT("'["&amp;Index!$A$1&amp;"]Auswertung 3b'!G18",TRUE),"")</f>
        <v>#REF!</v>
      </c>
      <c r="AQ344" t="e" cm="1">
        <f t="array" aca="1" ref="AQ344" ca="1">IF(INDIRECT("'["&amp;Index!$A$1&amp;"]Auswertung 3b'!L18",TRUE)&gt;0,INDIRECT("'["&amp;Index!$A$1&amp;"]Auswertung 3b'!L18",TRUE),"")</f>
        <v>#REF!</v>
      </c>
      <c r="BM344" t="str">
        <f t="shared" ca="1" si="16"/>
        <v/>
      </c>
    </row>
    <row r="345" spans="1:65" x14ac:dyDescent="0.25">
      <c r="A345" t="e" cm="1">
        <f t="array" aca="1" ref="A345" ca="1">INDIRECT("'["&amp;Index!$A$1&amp;"]Übersicht Messungen'!E6",TRUE)</f>
        <v>#REF!</v>
      </c>
      <c r="B345" t="e">
        <f ca="1">IF(Index!$D$3="v3",10028,"")</f>
        <v>#N/A</v>
      </c>
      <c r="C345" t="e">
        <f ca="1">VLOOKUP(Facts!$B345,Aux_Table!$W$1:$X$60,2,FALSE)</f>
        <v>#N/A</v>
      </c>
      <c r="D345" t="e">
        <f>NA()</f>
        <v>#N/A</v>
      </c>
      <c r="E345" t="e" cm="1">
        <f t="array" aca="1" ref="E345" ca="1">INDIRECT("'["&amp;Index!$A$1&amp;"]Übersicht Messungen'!C6",TRUE)</f>
        <v>#REF!</v>
      </c>
      <c r="F345" t="e" cm="1">
        <f t="array" aca="1" ref="F345" ca="1">INDIRECT("'["&amp;Index!$A$1&amp;"]Übersicht Messungen'!B6",TRUE)</f>
        <v>#REF!</v>
      </c>
      <c r="G345" t="e" cm="1">
        <f t="array" aca="1" ref="G345" ca="1">INDIRECT("'["&amp;Index!$A$1&amp;"]Übersicht Messungen'!B6",TRUE)</f>
        <v>#REF!</v>
      </c>
      <c r="H345" t="e">
        <f t="shared" ca="1" si="15"/>
        <v>#REF!</v>
      </c>
      <c r="I345" s="15" t="e" cm="1">
        <f t="array" aca="1" ref="I345" ca="1">IFERROR(DATEVALUE(TEXT(INDIRECT("'["&amp;Index!$A$1&amp;"]Übersicht Messungen'!C181",TRUE),"yyyy-mm-dd")),INDIRECT("'["&amp;Index!$A$1&amp;"]Übersicht Messungen'!F6",TRUE)-730)</f>
        <v>#REF!</v>
      </c>
      <c r="J345" t="e" cm="1">
        <f t="array" aca="1" ref="J345" ca="1">INDIRECT("'["&amp;Index!$A$1&amp;"]Übersicht Messungen'!C177",TRUE)</f>
        <v>#REF!</v>
      </c>
      <c r="K345" t="str">
        <f>Index!$A$1</f>
        <v>Extem B-1541-6  CA.xlsx</v>
      </c>
      <c r="N345" t="e" cm="1">
        <f t="array" aca="1" ref="N345" ca="1">"ROTROL "&amp;INDIRECT("'["&amp;Index!$A$1&amp;"]Auswertung 3b'!A4",TRUE)</f>
        <v>#REF!</v>
      </c>
      <c r="O345" t="e" cm="1">
        <f t="array" aca="1" ref="O345" ca="1">INDIRECT("'["&amp;Index!$A$1&amp;"]Auswertung 3b'!M2",TRUE)</f>
        <v>#REF!</v>
      </c>
      <c r="R345">
        <v>8</v>
      </c>
      <c r="X345" t="e" cm="1">
        <f t="array" aca="1" ref="X345" ca="1">INDIRECT("'["&amp;Index!$A$1&amp;"]Auswertung 3b'!b19",TRUE)</f>
        <v>#REF!</v>
      </c>
      <c r="Z345" t="s">
        <v>86</v>
      </c>
      <c r="AG345" t="e" cm="1">
        <f t="array" aca="1" ref="AG345" ca="1">IF(INDIRECT("'["&amp;Index!$A$1&amp;"]Auswertung 3b'!F19",TRUE)&gt;0,INDIRECT("'["&amp;Index!$A$1&amp;"]Auswertung 3b'!F19",TRUE),"")</f>
        <v>#REF!</v>
      </c>
      <c r="AH345" t="e" cm="1">
        <f t="array" aca="1" ref="AH345" ca="1">IF(INDIRECT("'["&amp;Index!$A$1&amp;"]Auswertung 3b'!H19",TRUE)&gt;0,INDIRECT("'["&amp;Index!$A$1&amp;"]Auswertung 3b'!H19",TRUE),"")</f>
        <v>#REF!</v>
      </c>
      <c r="AI345" t="e" cm="1">
        <f t="array" aca="1" ref="AI345" ca="1">IF(INDIRECT("'["&amp;Index!$A$1&amp;"]Auswertung 3b'!I19",TRUE)&gt;0,INDIRECT("'["&amp;Index!$A$1&amp;"]Auswertung 3b'!I19",TRUE),"")</f>
        <v>#REF!</v>
      </c>
      <c r="AJ345" t="e" cm="1">
        <f t="array" aca="1" ref="AJ345" ca="1">IF(INDIRECT("'["&amp;Index!$A$1&amp;"]Auswertung 3b'!J19",TRUE)&gt;0,INDIRECT("'["&amp;Index!$A$1&amp;"]Auswertung 3b'!J19",TRUE),"")</f>
        <v>#REF!</v>
      </c>
      <c r="AK345" t="e" cm="1">
        <f t="array" aca="1" ref="AK345" ca="1">IF(INDIRECT("'["&amp;Index!$A$1&amp;"]Auswertung 3b'!K19",TRUE)&gt;0,INDIRECT("'["&amp;Index!$A$1&amp;"]Auswertung 3b'!K19",TRUE),"")</f>
        <v>#REF!</v>
      </c>
      <c r="AN345" t="e" cm="1">
        <f t="array" aca="1" ref="AN345" ca="1">IF(INDIRECT("'["&amp;Index!$A$1&amp;"]Auswertung 3b'!G19",TRUE)&gt;0,INDIRECT("'["&amp;Index!$A$1&amp;"]Auswertung 3b'!G19",TRUE),"")</f>
        <v>#REF!</v>
      </c>
      <c r="AQ345" t="e" cm="1">
        <f t="array" aca="1" ref="AQ345" ca="1">IF(INDIRECT("'["&amp;Index!$A$1&amp;"]Auswertung 3b'!L19",TRUE)&gt;0,INDIRECT("'["&amp;Index!$A$1&amp;"]Auswertung 3b'!L19",TRUE),"")</f>
        <v>#REF!</v>
      </c>
      <c r="BM345" t="str">
        <f t="shared" ca="1" si="16"/>
        <v/>
      </c>
    </row>
    <row r="346" spans="1:65" x14ac:dyDescent="0.25">
      <c r="A346" t="e" cm="1">
        <f t="array" aca="1" ref="A346" ca="1">INDIRECT("'["&amp;Index!$A$1&amp;"]Übersicht Messungen'!E6",TRUE)</f>
        <v>#REF!</v>
      </c>
      <c r="B346" t="e">
        <f ca="1">IF(Index!$D$3="v3",10029,"")</f>
        <v>#N/A</v>
      </c>
      <c r="C346" t="e">
        <f ca="1">VLOOKUP(Facts!$B346,Aux_Table!$W$1:$X$60,2,FALSE)</f>
        <v>#N/A</v>
      </c>
      <c r="D346" t="e">
        <f>NA()</f>
        <v>#N/A</v>
      </c>
      <c r="E346" t="e" cm="1">
        <f t="array" aca="1" ref="E346" ca="1">INDIRECT("'["&amp;Index!$A$1&amp;"]Übersicht Messungen'!C6",TRUE)</f>
        <v>#REF!</v>
      </c>
      <c r="F346" t="e" cm="1">
        <f t="array" aca="1" ref="F346" ca="1">INDIRECT("'["&amp;Index!$A$1&amp;"]Übersicht Messungen'!B6",TRUE)</f>
        <v>#REF!</v>
      </c>
      <c r="G346" t="e" cm="1">
        <f t="array" aca="1" ref="G346" ca="1">INDIRECT("'["&amp;Index!$A$1&amp;"]Übersicht Messungen'!B6",TRUE)</f>
        <v>#REF!</v>
      </c>
      <c r="H346" t="e">
        <f t="shared" ca="1" si="15"/>
        <v>#REF!</v>
      </c>
      <c r="I346" s="15" t="e" cm="1">
        <f t="array" aca="1" ref="I346" ca="1">IFERROR(DATEVALUE(TEXT(INDIRECT("'["&amp;Index!$A$1&amp;"]Übersicht Messungen'!C181",TRUE),"yyyy-mm-dd")),INDIRECT("'["&amp;Index!$A$1&amp;"]Übersicht Messungen'!F6",TRUE)-730)</f>
        <v>#REF!</v>
      </c>
      <c r="J346" t="e" cm="1">
        <f t="array" aca="1" ref="J346" ca="1">INDIRECT("'["&amp;Index!$A$1&amp;"]Übersicht Messungen'!C177",TRUE)</f>
        <v>#REF!</v>
      </c>
      <c r="K346" t="str">
        <f>Index!$A$1</f>
        <v>Extem B-1541-6  CA.xlsx</v>
      </c>
      <c r="N346" t="e" cm="1">
        <f t="array" aca="1" ref="N346" ca="1">INDIRECT("'["&amp;Index!$A$1&amp;"]Auswertung 4a + 4b'!M1",TRUE)</f>
        <v>#REF!</v>
      </c>
      <c r="O346" t="e" cm="1">
        <f t="array" aca="1" ref="O346" ca="1">INDIRECT("'["&amp;Index!$A$1&amp;"]Auswertung 4a + 4b'!M2",TRUE)</f>
        <v>#REF!</v>
      </c>
      <c r="R346">
        <v>1</v>
      </c>
      <c r="X346" t="e" cm="1">
        <f t="array" aca="1" ref="X346" ca="1">INDIRECT("'["&amp;Index!$A$1&amp;"]Auswertung 4a + 4b'!b2",TRUE)</f>
        <v>#REF!</v>
      </c>
      <c r="Z346" t="s">
        <v>86</v>
      </c>
      <c r="AG346" t="e" cm="1">
        <f t="array" aca="1" ref="AG346" ca="1">IF(INDIRECT("'["&amp;Index!$A$1&amp;"]Auswertung 4a + 4b'!F"&amp;ROW($R$210)-208,TRUE)&gt;0,INDIRECT("'["&amp;Index!$A$1&amp;"]Auswertung 4a + 4b'!F"&amp;ROW($R$210)-208,TRUE),"")</f>
        <v>#REF!</v>
      </c>
      <c r="AH346" t="e" cm="1">
        <f t="array" aca="1" ref="AH346" ca="1">IF(INDIRECT("'["&amp;Index!$A$1&amp;"]Auswertung 4a + 4b'!H"&amp;ROW($R$210)-208,TRUE)&gt;0,INDIRECT("'["&amp;Index!$A$1&amp;"]Auswertung 4a + 4b'!H"&amp;ROW($R$210)-208,TRUE),"")</f>
        <v>#REF!</v>
      </c>
      <c r="AI346" t="e" cm="1">
        <f t="array" aca="1" ref="AI346" ca="1">IF(INDIRECT("'["&amp;Index!$A$1&amp;"]Auswertung 4a + 4b'!I"&amp;ROW($R$210)-208,TRUE)&gt;0,INDIRECT("'["&amp;Index!$A$1&amp;"]Auswertung 4a + 4b'!I"&amp;ROW($R$210)-208,TRUE),"")</f>
        <v>#REF!</v>
      </c>
      <c r="AJ346" t="e" cm="1">
        <f t="array" aca="1" ref="AJ346" ca="1">IF(INDIRECT("'["&amp;Index!$A$1&amp;"]Auswertung 4a + 4b'!J"&amp;ROW($R$210)-208,TRUE)&gt;0,INDIRECT("'["&amp;Index!$A$1&amp;"]Auswertung 4a + 4b'!J"&amp;ROW($R$210)-208,TRUE),"")</f>
        <v>#REF!</v>
      </c>
      <c r="AK346" t="e" cm="1">
        <f t="array" aca="1" ref="AK346" ca="1">IF(INDIRECT("'["&amp;Index!$A$1&amp;"]Auswertung 4a + 4b'!K"&amp;ROW($R$210)-208,TRUE)&gt;0,INDIRECT("'["&amp;Index!$A$1&amp;"]Auswertung 4a + 4b'!K"&amp;ROW($R$210)-208,TRUE),"")</f>
        <v>#REF!</v>
      </c>
      <c r="AN346" t="e" cm="1">
        <f t="array" aca="1" ref="AN346" ca="1">IF(INDIRECT("'["&amp;Index!$A$1&amp;"]Auswertung 4a + 4b'!G"&amp;ROW($R$210)-208,TRUE)&gt;0,INDIRECT("'["&amp;Index!$A$1&amp;"]Auswertung 4a + 4b'!G"&amp;ROW($R$210)-208,TRUE),"")</f>
        <v>#REF!</v>
      </c>
      <c r="AQ346" t="e" cm="1">
        <f t="array" aca="1" ref="AQ346" ca="1">IF(INDIRECT("'["&amp;Index!$A$1&amp;"]Auswertung 4a + 4b'!L"&amp;ROW($R$210)-208,TRUE)&gt;0,INDIRECT("'["&amp;Index!$A$1&amp;"]Auswertung 4a + 4b'!L"&amp;ROW($R$210)-208,TRUE),"")</f>
        <v>#REF!</v>
      </c>
      <c r="BM346" t="str">
        <f t="shared" ca="1" si="16"/>
        <v/>
      </c>
    </row>
    <row r="347" spans="1:65" x14ac:dyDescent="0.25">
      <c r="A347" t="e" cm="1">
        <f t="array" aca="1" ref="A347" ca="1">INDIRECT("'["&amp;Index!$A$1&amp;"]Übersicht Messungen'!E6",TRUE)</f>
        <v>#REF!</v>
      </c>
      <c r="B347" t="e">
        <f ca="1">IF(Index!$D$3="v3",10029,"")</f>
        <v>#N/A</v>
      </c>
      <c r="C347" t="e">
        <f ca="1">VLOOKUP(Facts!$B347,Aux_Table!$W$1:$X$60,2,FALSE)</f>
        <v>#N/A</v>
      </c>
      <c r="D347" t="e">
        <f>NA()</f>
        <v>#N/A</v>
      </c>
      <c r="E347" t="e" cm="1">
        <f t="array" aca="1" ref="E347" ca="1">INDIRECT("'["&amp;Index!$A$1&amp;"]Übersicht Messungen'!C6",TRUE)</f>
        <v>#REF!</v>
      </c>
      <c r="F347" t="e" cm="1">
        <f t="array" aca="1" ref="F347" ca="1">INDIRECT("'["&amp;Index!$A$1&amp;"]Übersicht Messungen'!B6",TRUE)</f>
        <v>#REF!</v>
      </c>
      <c r="G347" t="e" cm="1">
        <f t="array" aca="1" ref="G347" ca="1">INDIRECT("'["&amp;Index!$A$1&amp;"]Übersicht Messungen'!B6",TRUE)</f>
        <v>#REF!</v>
      </c>
      <c r="H347" t="e">
        <f t="shared" ca="1" si="15"/>
        <v>#REF!</v>
      </c>
      <c r="I347" s="15" t="e" cm="1">
        <f t="array" aca="1" ref="I347" ca="1">IFERROR(DATEVALUE(TEXT(INDIRECT("'["&amp;Index!$A$1&amp;"]Übersicht Messungen'!C181",TRUE),"yyyy-mm-dd")),INDIRECT("'["&amp;Index!$A$1&amp;"]Übersicht Messungen'!F6",TRUE)-730)</f>
        <v>#REF!</v>
      </c>
      <c r="J347" t="e" cm="1">
        <f t="array" aca="1" ref="J347" ca="1">INDIRECT("'["&amp;Index!$A$1&amp;"]Übersicht Messungen'!C177",TRUE)</f>
        <v>#REF!</v>
      </c>
      <c r="K347" t="str">
        <f>Index!$A$1</f>
        <v>Extem B-1541-6  CA.xlsx</v>
      </c>
      <c r="N347" t="e" cm="1">
        <f t="array" aca="1" ref="N347" ca="1">INDIRECT("'["&amp;Index!$A$1&amp;"]Auswertung 4a + 4b'!M1",TRUE)</f>
        <v>#REF!</v>
      </c>
      <c r="O347" t="e" cm="1">
        <f t="array" aca="1" ref="O347" ca="1">INDIRECT("'["&amp;Index!$A$1&amp;"]Auswertung 4a + 4b'!M2",TRUE)</f>
        <v>#REF!</v>
      </c>
      <c r="R347">
        <v>2</v>
      </c>
      <c r="X347" t="e" cm="1">
        <f t="array" aca="1" ref="X347" ca="1">INDIRECT("'["&amp;Index!$A$1&amp;"]Auswertung 4a + 4b'!b3",TRUE)</f>
        <v>#REF!</v>
      </c>
      <c r="Z347" t="s">
        <v>86</v>
      </c>
      <c r="AG347" t="e" cm="1">
        <f t="array" aca="1" ref="AG347" ca="1">IF(INDIRECT("'["&amp;Index!$A$1&amp;"]Auswertung 4a + 4b'!F"&amp;ROW($R$211)-208,TRUE)&gt;0,INDIRECT("'["&amp;Index!$A$1&amp;"]Auswertung 4a + 4b'!F"&amp;ROW($R$211)-208,TRUE),"")</f>
        <v>#REF!</v>
      </c>
      <c r="AH347" t="e" cm="1">
        <f t="array" aca="1" ref="AH347" ca="1">IF(INDIRECT("'["&amp;Index!$A$1&amp;"]Auswertung 4a + 4b'!H"&amp;ROW($R$211)-208,TRUE)&gt;0,INDIRECT("'["&amp;Index!$A$1&amp;"]Auswertung 4a + 4b'!H"&amp;ROW($R$211)-208,TRUE),"")</f>
        <v>#REF!</v>
      </c>
      <c r="AI347" t="e" cm="1">
        <f t="array" aca="1" ref="AI347" ca="1">IF(INDIRECT("'["&amp;Index!$A$1&amp;"]Auswertung 4a + 4b'!I"&amp;ROW($R$211)-208,TRUE)&gt;0,INDIRECT("'["&amp;Index!$A$1&amp;"]Auswertung 4a + 4b'!I"&amp;ROW($R$211)-208,TRUE),"")</f>
        <v>#REF!</v>
      </c>
      <c r="AJ347" t="e" cm="1">
        <f t="array" aca="1" ref="AJ347" ca="1">IF(INDIRECT("'["&amp;Index!$A$1&amp;"]Auswertung 4a + 4b'!J"&amp;ROW($R$211)-208,TRUE)&gt;0,INDIRECT("'["&amp;Index!$A$1&amp;"]Auswertung 4a + 4b'!J"&amp;ROW($R$211)-208,TRUE),"")</f>
        <v>#REF!</v>
      </c>
      <c r="AK347" t="e" cm="1">
        <f t="array" aca="1" ref="AK347" ca="1">IF(INDIRECT("'["&amp;Index!$A$1&amp;"]Auswertung 4a + 4b'!K"&amp;ROW($R$211)-208,TRUE)&gt;0,INDIRECT("'["&amp;Index!$A$1&amp;"]Auswertung 4a + 4b'!K"&amp;ROW($R$211)-208,TRUE),"")</f>
        <v>#REF!</v>
      </c>
      <c r="AN347" t="e" cm="1">
        <f t="array" aca="1" ref="AN347" ca="1">IF(INDIRECT("'["&amp;Index!$A$1&amp;"]Auswertung 4a + 4b'!G"&amp;ROW($R$211)-208,TRUE)&gt;0,INDIRECT("'["&amp;Index!$A$1&amp;"]Auswertung 4a + 4b'!G"&amp;ROW($R$211)-208,TRUE),"")</f>
        <v>#REF!</v>
      </c>
      <c r="AQ347" t="e" cm="1">
        <f t="array" aca="1" ref="AQ347" ca="1">IF(INDIRECT("'["&amp;Index!$A$1&amp;"]Auswertung 4a + 4b'!L"&amp;ROW($R$211)-208,TRUE)&gt;0,INDIRECT("'["&amp;Index!$A$1&amp;"]Auswertung 4a + 4b'!L"&amp;ROW($R$211)-208,TRUE),"")</f>
        <v>#REF!</v>
      </c>
      <c r="BM347" t="str">
        <f t="shared" ca="1" si="16"/>
        <v/>
      </c>
    </row>
    <row r="348" spans="1:65" x14ac:dyDescent="0.25">
      <c r="A348" t="e" cm="1">
        <f t="array" aca="1" ref="A348" ca="1">INDIRECT("'["&amp;Index!$A$1&amp;"]Übersicht Messungen'!E6",TRUE)</f>
        <v>#REF!</v>
      </c>
      <c r="B348" t="e">
        <f ca="1">IF(Index!$D$3="v3",10029,"")</f>
        <v>#N/A</v>
      </c>
      <c r="C348" t="e">
        <f ca="1">VLOOKUP(Facts!$B348,Aux_Table!$W$1:$X$60,2,FALSE)</f>
        <v>#N/A</v>
      </c>
      <c r="D348" t="e">
        <f>NA()</f>
        <v>#N/A</v>
      </c>
      <c r="E348" t="e" cm="1">
        <f t="array" aca="1" ref="E348" ca="1">INDIRECT("'["&amp;Index!$A$1&amp;"]Übersicht Messungen'!C6",TRUE)</f>
        <v>#REF!</v>
      </c>
      <c r="F348" t="e" cm="1">
        <f t="array" aca="1" ref="F348" ca="1">INDIRECT("'["&amp;Index!$A$1&amp;"]Übersicht Messungen'!B6",TRUE)</f>
        <v>#REF!</v>
      </c>
      <c r="G348" t="e" cm="1">
        <f t="array" aca="1" ref="G348" ca="1">INDIRECT("'["&amp;Index!$A$1&amp;"]Übersicht Messungen'!B6",TRUE)</f>
        <v>#REF!</v>
      </c>
      <c r="H348" t="e">
        <f t="shared" ca="1" si="15"/>
        <v>#REF!</v>
      </c>
      <c r="I348" s="15" t="e" cm="1">
        <f t="array" aca="1" ref="I348" ca="1">IFERROR(DATEVALUE(TEXT(INDIRECT("'["&amp;Index!$A$1&amp;"]Übersicht Messungen'!C181",TRUE),"yyyy-mm-dd")),INDIRECT("'["&amp;Index!$A$1&amp;"]Übersicht Messungen'!F6",TRUE)-730)</f>
        <v>#REF!</v>
      </c>
      <c r="J348" t="e" cm="1">
        <f t="array" aca="1" ref="J348" ca="1">INDIRECT("'["&amp;Index!$A$1&amp;"]Übersicht Messungen'!C177",TRUE)</f>
        <v>#REF!</v>
      </c>
      <c r="K348" t="str">
        <f>Index!$A$1</f>
        <v>Extem B-1541-6  CA.xlsx</v>
      </c>
      <c r="N348" t="e" cm="1">
        <f t="array" aca="1" ref="N348" ca="1">INDIRECT("'["&amp;Index!$A$1&amp;"]Auswertung 4a + 4b'!M1",TRUE)</f>
        <v>#REF!</v>
      </c>
      <c r="O348" t="e" cm="1">
        <f t="array" aca="1" ref="O348" ca="1">INDIRECT("'["&amp;Index!$A$1&amp;"]Auswertung 4a + 4b'!M2",TRUE)</f>
        <v>#REF!</v>
      </c>
      <c r="R348">
        <v>3</v>
      </c>
      <c r="X348" t="e" cm="1">
        <f t="array" aca="1" ref="X348" ca="1">INDIRECT("'["&amp;Index!$A$1&amp;"]Auswertung 4a + 4b'!b2",TRUE)</f>
        <v>#REF!</v>
      </c>
      <c r="Z348" t="s">
        <v>86</v>
      </c>
      <c r="AG348" t="e" cm="1">
        <f t="array" aca="1" ref="AG348" ca="1">IF(INDIRECT("'["&amp;Index!$A$1&amp;"]Auswertung 4a + 4b'!F"&amp;ROW($R$212)-208,TRUE)&gt;0,INDIRECT("'["&amp;Index!$A$1&amp;"]Auswertung 4a + 4b'!F"&amp;ROW($R$212)-208,TRUE),"")</f>
        <v>#REF!</v>
      </c>
      <c r="AH348" t="e" cm="1">
        <f t="array" aca="1" ref="AH348" ca="1">IF(INDIRECT("'["&amp;Index!$A$1&amp;"]Auswertung 4a + 4b'!H"&amp;ROW($R$212)-208,TRUE)&gt;0,INDIRECT("'["&amp;Index!$A$1&amp;"]Auswertung 4a + 4b'!H"&amp;ROW($R$212)-208,TRUE),"")</f>
        <v>#REF!</v>
      </c>
      <c r="AI348" t="e" cm="1">
        <f t="array" aca="1" ref="AI348" ca="1">IF(INDIRECT("'["&amp;Index!$A$1&amp;"]Auswertung 4a + 4b'!I"&amp;ROW($R$212)-208,TRUE)&gt;0,INDIRECT("'["&amp;Index!$A$1&amp;"]Auswertung 4a + 4b'!I"&amp;ROW($R$212)-208,TRUE),"")</f>
        <v>#REF!</v>
      </c>
      <c r="AJ348" t="e" cm="1">
        <f t="array" aca="1" ref="AJ348" ca="1">IF(INDIRECT("'["&amp;Index!$A$1&amp;"]Auswertung 4a + 4b'!J"&amp;ROW($R$212)-208,TRUE)&gt;0,INDIRECT("'["&amp;Index!$A$1&amp;"]Auswertung 4a + 4b'!J"&amp;ROW($R$212)-208,TRUE),"")</f>
        <v>#REF!</v>
      </c>
      <c r="AK348" t="e" cm="1">
        <f t="array" aca="1" ref="AK348" ca="1">IF(INDIRECT("'["&amp;Index!$A$1&amp;"]Auswertung 4a + 4b'!K"&amp;ROW($R$212)-208,TRUE)&gt;0,INDIRECT("'["&amp;Index!$A$1&amp;"]Auswertung 4a + 4b'!K"&amp;ROW($R$212)-208,TRUE),"")</f>
        <v>#REF!</v>
      </c>
      <c r="AN348" t="e" cm="1">
        <f t="array" aca="1" ref="AN348" ca="1">IF(INDIRECT("'["&amp;Index!$A$1&amp;"]Auswertung 4a + 4b'!G"&amp;ROW($R$212)-208,TRUE)&gt;0,INDIRECT("'["&amp;Index!$A$1&amp;"]Auswertung 4a + 4b'!G"&amp;ROW($R$212)-208,TRUE),"")</f>
        <v>#REF!</v>
      </c>
      <c r="AQ348" t="e" cm="1">
        <f t="array" aca="1" ref="AQ348" ca="1">IF(INDIRECT("'["&amp;Index!$A$1&amp;"]Auswertung 4a + 4b'!L"&amp;ROW($R$212)-208,TRUE)&gt;0,INDIRECT("'["&amp;Index!$A$1&amp;"]Auswertung 4a + 4b'!L"&amp;ROW($R$212)-208,TRUE),"")</f>
        <v>#REF!</v>
      </c>
      <c r="BM348" t="str">
        <f t="shared" ca="1" si="16"/>
        <v/>
      </c>
    </row>
    <row r="349" spans="1:65" x14ac:dyDescent="0.25">
      <c r="A349" t="e" cm="1">
        <f t="array" aca="1" ref="A349" ca="1">INDIRECT("'["&amp;Index!$A$1&amp;"]Übersicht Messungen'!E6",TRUE)</f>
        <v>#REF!</v>
      </c>
      <c r="B349" t="e">
        <f ca="1">IF(Index!$D$3="v3",10029,"")</f>
        <v>#N/A</v>
      </c>
      <c r="C349" t="e">
        <f ca="1">VLOOKUP(Facts!$B349,Aux_Table!$W$1:$X$60,2,FALSE)</f>
        <v>#N/A</v>
      </c>
      <c r="D349" t="e">
        <f>NA()</f>
        <v>#N/A</v>
      </c>
      <c r="E349" t="e" cm="1">
        <f t="array" aca="1" ref="E349" ca="1">INDIRECT("'["&amp;Index!$A$1&amp;"]Übersicht Messungen'!C6",TRUE)</f>
        <v>#REF!</v>
      </c>
      <c r="F349" t="e" cm="1">
        <f t="array" aca="1" ref="F349" ca="1">INDIRECT("'["&amp;Index!$A$1&amp;"]Übersicht Messungen'!B6",TRUE)</f>
        <v>#REF!</v>
      </c>
      <c r="G349" t="e" cm="1">
        <f t="array" aca="1" ref="G349" ca="1">INDIRECT("'["&amp;Index!$A$1&amp;"]Übersicht Messungen'!B6",TRUE)</f>
        <v>#REF!</v>
      </c>
      <c r="H349" t="e">
        <f t="shared" ca="1" si="15"/>
        <v>#REF!</v>
      </c>
      <c r="I349" s="15" t="e" cm="1">
        <f t="array" aca="1" ref="I349" ca="1">IFERROR(DATEVALUE(TEXT(INDIRECT("'["&amp;Index!$A$1&amp;"]Übersicht Messungen'!C181",TRUE),"yyyy-mm-dd")),INDIRECT("'["&amp;Index!$A$1&amp;"]Übersicht Messungen'!F6",TRUE)-730)</f>
        <v>#REF!</v>
      </c>
      <c r="J349" t="e" cm="1">
        <f t="array" aca="1" ref="J349" ca="1">INDIRECT("'["&amp;Index!$A$1&amp;"]Übersicht Messungen'!C177",TRUE)</f>
        <v>#REF!</v>
      </c>
      <c r="K349" t="str">
        <f>Index!$A$1</f>
        <v>Extem B-1541-6  CA.xlsx</v>
      </c>
      <c r="N349" t="e" cm="1">
        <f t="array" aca="1" ref="N349" ca="1">INDIRECT("'["&amp;Index!$A$1&amp;"]Auswertung 4a + 4b'!M1",TRUE)</f>
        <v>#REF!</v>
      </c>
      <c r="O349" t="e" cm="1">
        <f t="array" aca="1" ref="O349" ca="1">INDIRECT("'["&amp;Index!$A$1&amp;"]Auswertung 4a + 4b'!M2",TRUE)</f>
        <v>#REF!</v>
      </c>
      <c r="R349">
        <v>4</v>
      </c>
      <c r="X349" t="e" cm="1">
        <f t="array" aca="1" ref="X349" ca="1">INDIRECT("'["&amp;Index!$A$1&amp;"]Auswertung 4a + 4b'!b3",TRUE)</f>
        <v>#REF!</v>
      </c>
      <c r="Z349" t="s">
        <v>86</v>
      </c>
      <c r="AG349" t="e" cm="1">
        <f t="array" aca="1" ref="AG349" ca="1">IF(INDIRECT("'["&amp;Index!$A$1&amp;"]Auswertung 4a + 4b'!F"&amp;ROW($R$213)-208,TRUE)&gt;0,INDIRECT("'["&amp;Index!$A$1&amp;"]Auswertung 4a + 4b'!F"&amp;ROW($R$213)-208,TRUE),"")</f>
        <v>#REF!</v>
      </c>
      <c r="AH349" t="e" cm="1">
        <f t="array" aca="1" ref="AH349" ca="1">IF(INDIRECT("'["&amp;Index!$A$1&amp;"]Auswertung 4a + 4b'!H"&amp;ROW($R$213)-208,TRUE)&gt;0,INDIRECT("'["&amp;Index!$A$1&amp;"]Auswertung 4a + 4b'!H"&amp;ROW($R$213)-208,TRUE),"")</f>
        <v>#REF!</v>
      </c>
      <c r="AI349" t="e" cm="1">
        <f t="array" aca="1" ref="AI349" ca="1">IF(INDIRECT("'["&amp;Index!$A$1&amp;"]Auswertung 4a + 4b'!I"&amp;ROW($R$213)-208,TRUE)&gt;0,INDIRECT("'["&amp;Index!$A$1&amp;"]Auswertung 4a + 4b'!I"&amp;ROW($R$213)-208,TRUE),"")</f>
        <v>#REF!</v>
      </c>
      <c r="AJ349" t="e" cm="1">
        <f t="array" aca="1" ref="AJ349" ca="1">IF(INDIRECT("'["&amp;Index!$A$1&amp;"]Auswertung 4a + 4b'!J"&amp;ROW($R$213)-208,TRUE)&gt;0,INDIRECT("'["&amp;Index!$A$1&amp;"]Auswertung 4a + 4b'!J"&amp;ROW($R$213)-208,TRUE),"")</f>
        <v>#REF!</v>
      </c>
      <c r="AK349" t="e" cm="1">
        <f t="array" aca="1" ref="AK349" ca="1">IF(INDIRECT("'["&amp;Index!$A$1&amp;"]Auswertung 4a + 4b'!K"&amp;ROW($R$213)-208,TRUE)&gt;0,INDIRECT("'["&amp;Index!$A$1&amp;"]Auswertung 4a + 4b'!K"&amp;ROW($R$213)-208,TRUE),"")</f>
        <v>#REF!</v>
      </c>
      <c r="AN349" t="e" cm="1">
        <f t="array" aca="1" ref="AN349" ca="1">IF(INDIRECT("'["&amp;Index!$A$1&amp;"]Auswertung 4a + 4b'!G"&amp;ROW($R$213)-208,TRUE)&gt;0,INDIRECT("'["&amp;Index!$A$1&amp;"]Auswertung 4a + 4b'!G"&amp;ROW($R$213)-208,TRUE),"")</f>
        <v>#REF!</v>
      </c>
      <c r="AQ349" t="e" cm="1">
        <f t="array" aca="1" ref="AQ349" ca="1">IF(INDIRECT("'["&amp;Index!$A$1&amp;"]Auswertung 4a + 4b'!L"&amp;ROW($R$213)-208,TRUE)&gt;0,INDIRECT("'["&amp;Index!$A$1&amp;"]Auswertung 4a + 4b'!L"&amp;ROW($R$213)-208,TRUE),"")</f>
        <v>#REF!</v>
      </c>
      <c r="BM349" t="str">
        <f t="shared" ca="1" si="16"/>
        <v/>
      </c>
    </row>
    <row r="350" spans="1:65" x14ac:dyDescent="0.25">
      <c r="A350" t="e" cm="1">
        <f t="array" aca="1" ref="A350" ca="1">INDIRECT("'["&amp;Index!$A$1&amp;"]Übersicht Messungen'!E6",TRUE)</f>
        <v>#REF!</v>
      </c>
      <c r="B350" t="e">
        <f ca="1">IF(Index!$D$3="v3",10029,"")</f>
        <v>#N/A</v>
      </c>
      <c r="C350" t="e">
        <f ca="1">VLOOKUP(Facts!$B350,Aux_Table!$W$1:$X$60,2,FALSE)</f>
        <v>#N/A</v>
      </c>
      <c r="D350" t="e">
        <f>NA()</f>
        <v>#N/A</v>
      </c>
      <c r="E350" t="e" cm="1">
        <f t="array" aca="1" ref="E350" ca="1">INDIRECT("'["&amp;Index!$A$1&amp;"]Übersicht Messungen'!C6",TRUE)</f>
        <v>#REF!</v>
      </c>
      <c r="F350" t="e" cm="1">
        <f t="array" aca="1" ref="F350" ca="1">INDIRECT("'["&amp;Index!$A$1&amp;"]Übersicht Messungen'!B6",TRUE)</f>
        <v>#REF!</v>
      </c>
      <c r="G350" t="e" cm="1">
        <f t="array" aca="1" ref="G350" ca="1">INDIRECT("'["&amp;Index!$A$1&amp;"]Übersicht Messungen'!B6",TRUE)</f>
        <v>#REF!</v>
      </c>
      <c r="H350" t="e">
        <f t="shared" ca="1" si="15"/>
        <v>#REF!</v>
      </c>
      <c r="I350" s="15" t="e" cm="1">
        <f t="array" aca="1" ref="I350" ca="1">IFERROR(DATEVALUE(TEXT(INDIRECT("'["&amp;Index!$A$1&amp;"]Übersicht Messungen'!C181",TRUE),"yyyy-mm-dd")),INDIRECT("'["&amp;Index!$A$1&amp;"]Übersicht Messungen'!F6",TRUE)-730)</f>
        <v>#REF!</v>
      </c>
      <c r="J350" t="e" cm="1">
        <f t="array" aca="1" ref="J350" ca="1">INDIRECT("'["&amp;Index!$A$1&amp;"]Übersicht Messungen'!C177",TRUE)</f>
        <v>#REF!</v>
      </c>
      <c r="K350" t="str">
        <f>Index!$A$1</f>
        <v>Extem B-1541-6  CA.xlsx</v>
      </c>
      <c r="N350" t="e" cm="1">
        <f t="array" aca="1" ref="N350" ca="1">INDIRECT("'["&amp;Index!$A$1&amp;"]Auswertung 4a + 4b'!M1",TRUE)</f>
        <v>#REF!</v>
      </c>
      <c r="O350" t="e" cm="1">
        <f t="array" aca="1" ref="O350" ca="1">INDIRECT("'["&amp;Index!$A$1&amp;"]Auswertung 4a + 4b'!M2",TRUE)</f>
        <v>#REF!</v>
      </c>
      <c r="R350">
        <v>5</v>
      </c>
      <c r="X350" t="e" cm="1">
        <f t="array" aca="1" ref="X350" ca="1">INDIRECT("'["&amp;Index!$A$1&amp;"]Auswertung 4a + 4b'!b2",TRUE)</f>
        <v>#REF!</v>
      </c>
      <c r="Z350" t="s">
        <v>86</v>
      </c>
      <c r="AG350" t="e" cm="1">
        <f t="array" aca="1" ref="AG350" ca="1">IF(INDIRECT("'["&amp;Index!$A$1&amp;"]Auswertung 4a + 4b'!F"&amp;ROW($R$214)-208,TRUE)&gt;0,INDIRECT("'["&amp;Index!$A$1&amp;"]Auswertung 4a + 4b'!F"&amp;ROW($R$214)-208,TRUE),"")</f>
        <v>#REF!</v>
      </c>
      <c r="AH350" t="e" cm="1">
        <f t="array" aca="1" ref="AH350" ca="1">IF(INDIRECT("'["&amp;Index!$A$1&amp;"]Auswertung 4a + 4b'!H"&amp;ROW($R$214)-208,TRUE)&gt;0,INDIRECT("'["&amp;Index!$A$1&amp;"]Auswertung 4a + 4b'!H"&amp;ROW($R$214)-208,TRUE),"")</f>
        <v>#REF!</v>
      </c>
      <c r="AI350" t="e" cm="1">
        <f t="array" aca="1" ref="AI350" ca="1">IF(INDIRECT("'["&amp;Index!$A$1&amp;"]Auswertung 4a + 4b'!I"&amp;ROW($R$214)-208,TRUE)&gt;0,INDIRECT("'["&amp;Index!$A$1&amp;"]Auswertung 4a + 4b'!I"&amp;ROW($R$214)-208,TRUE),"")</f>
        <v>#REF!</v>
      </c>
      <c r="AJ350" t="e" cm="1">
        <f t="array" aca="1" ref="AJ350" ca="1">IF(INDIRECT("'["&amp;Index!$A$1&amp;"]Auswertung 4a + 4b'!J"&amp;ROW($R$214)-208,TRUE)&gt;0,INDIRECT("'["&amp;Index!$A$1&amp;"]Auswertung 4a + 4b'!J"&amp;ROW($R$214)-208,TRUE),"")</f>
        <v>#REF!</v>
      </c>
      <c r="AK350" t="e" cm="1">
        <f t="array" aca="1" ref="AK350" ca="1">IF(INDIRECT("'["&amp;Index!$A$1&amp;"]Auswertung 4a + 4b'!K"&amp;ROW($R$214)-208,TRUE)&gt;0,INDIRECT("'["&amp;Index!$A$1&amp;"]Auswertung 4a + 4b'!K"&amp;ROW($R$214)-208,TRUE),"")</f>
        <v>#REF!</v>
      </c>
      <c r="AN350" t="e" cm="1">
        <f t="array" aca="1" ref="AN350" ca="1">IF(INDIRECT("'["&amp;Index!$A$1&amp;"]Auswertung 4a + 4b'!G"&amp;ROW($R$214)-208,TRUE)&gt;0,INDIRECT("'["&amp;Index!$A$1&amp;"]Auswertung 4a + 4b'!G"&amp;ROW($R$214)-208,TRUE),"")</f>
        <v>#REF!</v>
      </c>
      <c r="AQ350" t="e" cm="1">
        <f t="array" aca="1" ref="AQ350" ca="1">IF(INDIRECT("'["&amp;Index!$A$1&amp;"]Auswertung 4a + 4b'!L"&amp;ROW($R$214)-208,TRUE)&gt;0,INDIRECT("'["&amp;Index!$A$1&amp;"]Auswertung 4a + 4b'!L"&amp;ROW($R$214)-208,TRUE),"")</f>
        <v>#REF!</v>
      </c>
      <c r="BM350" t="str">
        <f t="shared" ca="1" si="16"/>
        <v/>
      </c>
    </row>
    <row r="351" spans="1:65" x14ac:dyDescent="0.25">
      <c r="A351" t="e" cm="1">
        <f t="array" aca="1" ref="A351" ca="1">INDIRECT("'["&amp;Index!$A$1&amp;"]Übersicht Messungen'!E6",TRUE)</f>
        <v>#REF!</v>
      </c>
      <c r="B351" t="e">
        <f ca="1">IF(Index!$D$3="v3",10029,"")</f>
        <v>#N/A</v>
      </c>
      <c r="C351" t="e">
        <f ca="1">VLOOKUP(Facts!$B351,Aux_Table!$W$1:$X$60,2,FALSE)</f>
        <v>#N/A</v>
      </c>
      <c r="D351" t="e">
        <f>NA()</f>
        <v>#N/A</v>
      </c>
      <c r="E351" t="e" cm="1">
        <f t="array" aca="1" ref="E351" ca="1">INDIRECT("'["&amp;Index!$A$1&amp;"]Übersicht Messungen'!C6",TRUE)</f>
        <v>#REF!</v>
      </c>
      <c r="F351" t="e" cm="1">
        <f t="array" aca="1" ref="F351" ca="1">INDIRECT("'["&amp;Index!$A$1&amp;"]Übersicht Messungen'!B6",TRUE)</f>
        <v>#REF!</v>
      </c>
      <c r="G351" t="e" cm="1">
        <f t="array" aca="1" ref="G351" ca="1">INDIRECT("'["&amp;Index!$A$1&amp;"]Übersicht Messungen'!B6",TRUE)</f>
        <v>#REF!</v>
      </c>
      <c r="H351" t="e">
        <f t="shared" ca="1" si="15"/>
        <v>#REF!</v>
      </c>
      <c r="I351" s="15" t="e" cm="1">
        <f t="array" aca="1" ref="I351" ca="1">IFERROR(DATEVALUE(TEXT(INDIRECT("'["&amp;Index!$A$1&amp;"]Übersicht Messungen'!C181",TRUE),"yyyy-mm-dd")),INDIRECT("'["&amp;Index!$A$1&amp;"]Übersicht Messungen'!F6",TRUE)-730)</f>
        <v>#REF!</v>
      </c>
      <c r="J351" t="e" cm="1">
        <f t="array" aca="1" ref="J351" ca="1">INDIRECT("'["&amp;Index!$A$1&amp;"]Übersicht Messungen'!C177",TRUE)</f>
        <v>#REF!</v>
      </c>
      <c r="K351" t="str">
        <f>Index!$A$1</f>
        <v>Extem B-1541-6  CA.xlsx</v>
      </c>
      <c r="N351" t="e" cm="1">
        <f t="array" aca="1" ref="N351" ca="1">INDIRECT("'["&amp;Index!$A$1&amp;"]Auswertung 4a + 4b'!M1",TRUE)</f>
        <v>#REF!</v>
      </c>
      <c r="O351" t="e" cm="1">
        <f t="array" aca="1" ref="O351" ca="1">INDIRECT("'["&amp;Index!$A$1&amp;"]Auswertung 4a + 4b'!M2",TRUE)</f>
        <v>#REF!</v>
      </c>
      <c r="R351">
        <v>6</v>
      </c>
      <c r="X351" t="e" cm="1">
        <f t="array" aca="1" ref="X351" ca="1">INDIRECT("'["&amp;Index!$A$1&amp;"]Auswertung 4a + 4b'!b3",TRUE)</f>
        <v>#REF!</v>
      </c>
      <c r="Z351" t="s">
        <v>86</v>
      </c>
      <c r="AG351" t="e" cm="1">
        <f t="array" aca="1" ref="AG351" ca="1">IF(INDIRECT("'["&amp;Index!$A$1&amp;"]Auswertung 4a + 4b'!F"&amp;ROW($R$215)-208,TRUE)&gt;0,INDIRECT("'["&amp;Index!$A$1&amp;"]Auswertung 4a + 4b'!F"&amp;ROW($R$215)-208,TRUE),"")</f>
        <v>#REF!</v>
      </c>
      <c r="AH351" t="e" cm="1">
        <f t="array" aca="1" ref="AH351" ca="1">IF(INDIRECT("'["&amp;Index!$A$1&amp;"]Auswertung 4a + 4b'!H"&amp;ROW($R$215)-208,TRUE)&gt;0,INDIRECT("'["&amp;Index!$A$1&amp;"]Auswertung 4a + 4b'!H"&amp;ROW($R$215)-208,TRUE),"")</f>
        <v>#REF!</v>
      </c>
      <c r="AI351" t="e" cm="1">
        <f t="array" aca="1" ref="AI351" ca="1">IF(INDIRECT("'["&amp;Index!$A$1&amp;"]Auswertung 4a + 4b'!I"&amp;ROW($R$215)-208,TRUE)&gt;0,INDIRECT("'["&amp;Index!$A$1&amp;"]Auswertung 4a + 4b'!I"&amp;ROW($R$215)-208,TRUE),"")</f>
        <v>#REF!</v>
      </c>
      <c r="AJ351" t="e" cm="1">
        <f t="array" aca="1" ref="AJ351" ca="1">IF(INDIRECT("'["&amp;Index!$A$1&amp;"]Auswertung 4a + 4b'!J"&amp;ROW($R$215)-208,TRUE)&gt;0,INDIRECT("'["&amp;Index!$A$1&amp;"]Auswertung 4a + 4b'!J"&amp;ROW($R$215)-208,TRUE),"")</f>
        <v>#REF!</v>
      </c>
      <c r="AK351" t="e" cm="1">
        <f t="array" aca="1" ref="AK351" ca="1">IF(INDIRECT("'["&amp;Index!$A$1&amp;"]Auswertung 4a + 4b'!K"&amp;ROW($R$215)-208,TRUE)&gt;0,INDIRECT("'["&amp;Index!$A$1&amp;"]Auswertung 4a + 4b'!K"&amp;ROW($R$215)-208,TRUE),"")</f>
        <v>#REF!</v>
      </c>
      <c r="AN351" t="e" cm="1">
        <f t="array" aca="1" ref="AN351" ca="1">IF(INDIRECT("'["&amp;Index!$A$1&amp;"]Auswertung 4a + 4b'!G"&amp;ROW($R$215)-208,TRUE)&gt;0,INDIRECT("'["&amp;Index!$A$1&amp;"]Auswertung 4a + 4b'!G"&amp;ROW($R$215)-208,TRUE),"")</f>
        <v>#REF!</v>
      </c>
      <c r="AQ351" t="e" cm="1">
        <f t="array" aca="1" ref="AQ351" ca="1">IF(INDIRECT("'["&amp;Index!$A$1&amp;"]Auswertung 4a + 4b'!L"&amp;ROW($R$215)-208,TRUE)&gt;0,INDIRECT("'["&amp;Index!$A$1&amp;"]Auswertung 4a + 4b'!L"&amp;ROW($R$215)-208,TRUE),"")</f>
        <v>#REF!</v>
      </c>
      <c r="BM351" t="str">
        <f t="shared" ca="1" si="16"/>
        <v/>
      </c>
    </row>
    <row r="352" spans="1:65" x14ac:dyDescent="0.25">
      <c r="A352" t="e" cm="1">
        <f t="array" aca="1" ref="A352" ca="1">INDIRECT("'["&amp;Index!$A$1&amp;"]Übersicht Messungen'!E6",TRUE)</f>
        <v>#REF!</v>
      </c>
      <c r="B352" t="e">
        <f ca="1">IF(Index!$D$3="v3",10029,"")</f>
        <v>#N/A</v>
      </c>
      <c r="C352" t="e">
        <f ca="1">VLOOKUP(Facts!$B352,Aux_Table!$W$1:$X$60,2,FALSE)</f>
        <v>#N/A</v>
      </c>
      <c r="D352" t="e">
        <f>NA()</f>
        <v>#N/A</v>
      </c>
      <c r="E352" t="e" cm="1">
        <f t="array" aca="1" ref="E352" ca="1">INDIRECT("'["&amp;Index!$A$1&amp;"]Übersicht Messungen'!C6",TRUE)</f>
        <v>#REF!</v>
      </c>
      <c r="F352" t="e" cm="1">
        <f t="array" aca="1" ref="F352" ca="1">INDIRECT("'["&amp;Index!$A$1&amp;"]Übersicht Messungen'!B6",TRUE)</f>
        <v>#REF!</v>
      </c>
      <c r="G352" t="e" cm="1">
        <f t="array" aca="1" ref="G352" ca="1">INDIRECT("'["&amp;Index!$A$1&amp;"]Übersicht Messungen'!B6",TRUE)</f>
        <v>#REF!</v>
      </c>
      <c r="H352" t="e">
        <f t="shared" ca="1" si="15"/>
        <v>#REF!</v>
      </c>
      <c r="I352" s="15" t="e" cm="1">
        <f t="array" aca="1" ref="I352" ca="1">IFERROR(DATEVALUE(TEXT(INDIRECT("'["&amp;Index!$A$1&amp;"]Übersicht Messungen'!C181",TRUE),"yyyy-mm-dd")),INDIRECT("'["&amp;Index!$A$1&amp;"]Übersicht Messungen'!F6",TRUE)-730)</f>
        <v>#REF!</v>
      </c>
      <c r="J352" t="e" cm="1">
        <f t="array" aca="1" ref="J352" ca="1">INDIRECT("'["&amp;Index!$A$1&amp;"]Übersicht Messungen'!C177",TRUE)</f>
        <v>#REF!</v>
      </c>
      <c r="K352" t="str">
        <f>Index!$A$1</f>
        <v>Extem B-1541-6  CA.xlsx</v>
      </c>
      <c r="N352" t="e" cm="1">
        <f t="array" aca="1" ref="N352" ca="1">INDIRECT("'["&amp;Index!$A$1&amp;"]Auswertung 4a + 4b'!M1",TRUE)</f>
        <v>#REF!</v>
      </c>
      <c r="O352" t="e" cm="1">
        <f t="array" aca="1" ref="O352" ca="1">INDIRECT("'["&amp;Index!$A$1&amp;"]Auswertung 4a + 4b'!M2",TRUE)</f>
        <v>#REF!</v>
      </c>
      <c r="R352">
        <v>7</v>
      </c>
      <c r="X352" t="e" cm="1">
        <f t="array" aca="1" ref="X352" ca="1">INDIRECT("'["&amp;Index!$A$1&amp;"]Auswertung 4a + 4b'!b2",TRUE)</f>
        <v>#REF!</v>
      </c>
      <c r="Z352" t="s">
        <v>86</v>
      </c>
      <c r="AG352" t="e" cm="1">
        <f t="array" aca="1" ref="AG352" ca="1">IF(INDIRECT("'["&amp;Index!$A$1&amp;"]Auswertung 4a + 4b'!F"&amp;ROW($R$216)-208,TRUE)&gt;0,INDIRECT("'["&amp;Index!$A$1&amp;"]Auswertung 4a + 4b'!F"&amp;ROW($R$216)-208,TRUE),"")</f>
        <v>#REF!</v>
      </c>
      <c r="AH352" t="e" cm="1">
        <f t="array" aca="1" ref="AH352" ca="1">IF(INDIRECT("'["&amp;Index!$A$1&amp;"]Auswertung 4a + 4b'!H"&amp;ROW($R$216)-208,TRUE)&gt;0,INDIRECT("'["&amp;Index!$A$1&amp;"]Auswertung 4a + 4b'!H"&amp;ROW($R$216)-208,TRUE),"")</f>
        <v>#REF!</v>
      </c>
      <c r="AI352" t="e" cm="1">
        <f t="array" aca="1" ref="AI352" ca="1">IF(INDIRECT("'["&amp;Index!$A$1&amp;"]Auswertung 4a + 4b'!I"&amp;ROW($R$216)-208,TRUE)&gt;0,INDIRECT("'["&amp;Index!$A$1&amp;"]Auswertung 4a + 4b'!I"&amp;ROW($R$216)-208,TRUE),"")</f>
        <v>#REF!</v>
      </c>
      <c r="AJ352" t="e" cm="1">
        <f t="array" aca="1" ref="AJ352" ca="1">IF(INDIRECT("'["&amp;Index!$A$1&amp;"]Auswertung 4a + 4b'!J"&amp;ROW($R$216)-208,TRUE)&gt;0,INDIRECT("'["&amp;Index!$A$1&amp;"]Auswertung 4a + 4b'!J"&amp;ROW($R$216)-208,TRUE),"")</f>
        <v>#REF!</v>
      </c>
      <c r="AK352" t="e" cm="1">
        <f t="array" aca="1" ref="AK352" ca="1">IF(INDIRECT("'["&amp;Index!$A$1&amp;"]Auswertung 4a + 4b'!K"&amp;ROW($R$216)-208,TRUE)&gt;0,INDIRECT("'["&amp;Index!$A$1&amp;"]Auswertung 4a + 4b'!K"&amp;ROW($R$216)-208,TRUE),"")</f>
        <v>#REF!</v>
      </c>
      <c r="AN352" t="e" cm="1">
        <f t="array" aca="1" ref="AN352" ca="1">IF(INDIRECT("'["&amp;Index!$A$1&amp;"]Auswertung 4a + 4b'!G"&amp;ROW($R$216)-208,TRUE)&gt;0,INDIRECT("'["&amp;Index!$A$1&amp;"]Auswertung 4a + 4b'!G"&amp;ROW($R$216)-208,TRUE),"")</f>
        <v>#REF!</v>
      </c>
      <c r="AQ352" t="e" cm="1">
        <f t="array" aca="1" ref="AQ352" ca="1">IF(INDIRECT("'["&amp;Index!$A$1&amp;"]Auswertung 4a + 4b'!L"&amp;ROW($R$216)-208,TRUE)&gt;0,INDIRECT("'["&amp;Index!$A$1&amp;"]Auswertung 4a + 4b'!L"&amp;ROW($R$216)-208,TRUE),"")</f>
        <v>#REF!</v>
      </c>
      <c r="BM352" t="str">
        <f t="shared" ca="1" si="16"/>
        <v/>
      </c>
    </row>
    <row r="353" spans="1:65" x14ac:dyDescent="0.25">
      <c r="A353" t="e" cm="1">
        <f t="array" aca="1" ref="A353" ca="1">INDIRECT("'["&amp;Index!$A$1&amp;"]Übersicht Messungen'!E6",TRUE)</f>
        <v>#REF!</v>
      </c>
      <c r="B353" t="e">
        <f ca="1">IF(Index!$D$3="v3",10029,"")</f>
        <v>#N/A</v>
      </c>
      <c r="C353" t="e">
        <f ca="1">VLOOKUP(Facts!$B353,Aux_Table!$W$1:$X$60,2,FALSE)</f>
        <v>#N/A</v>
      </c>
      <c r="D353" t="e">
        <f>NA()</f>
        <v>#N/A</v>
      </c>
      <c r="E353" t="e" cm="1">
        <f t="array" aca="1" ref="E353" ca="1">INDIRECT("'["&amp;Index!$A$1&amp;"]Übersicht Messungen'!C6",TRUE)</f>
        <v>#REF!</v>
      </c>
      <c r="F353" t="e" cm="1">
        <f t="array" aca="1" ref="F353" ca="1">INDIRECT("'["&amp;Index!$A$1&amp;"]Übersicht Messungen'!B6",TRUE)</f>
        <v>#REF!</v>
      </c>
      <c r="G353" t="e" cm="1">
        <f t="array" aca="1" ref="G353" ca="1">INDIRECT("'["&amp;Index!$A$1&amp;"]Übersicht Messungen'!B6",TRUE)</f>
        <v>#REF!</v>
      </c>
      <c r="H353" t="e">
        <f t="shared" ca="1" si="15"/>
        <v>#REF!</v>
      </c>
      <c r="I353" s="15" t="e" cm="1">
        <f t="array" aca="1" ref="I353" ca="1">IFERROR(DATEVALUE(TEXT(INDIRECT("'["&amp;Index!$A$1&amp;"]Übersicht Messungen'!C181",TRUE),"yyyy-mm-dd")),INDIRECT("'["&amp;Index!$A$1&amp;"]Übersicht Messungen'!F6",TRUE)-730)</f>
        <v>#REF!</v>
      </c>
      <c r="J353" t="e" cm="1">
        <f t="array" aca="1" ref="J353" ca="1">INDIRECT("'["&amp;Index!$A$1&amp;"]Übersicht Messungen'!C177",TRUE)</f>
        <v>#REF!</v>
      </c>
      <c r="K353" t="str">
        <f>Index!$A$1</f>
        <v>Extem B-1541-6  CA.xlsx</v>
      </c>
      <c r="N353" t="e" cm="1">
        <f t="array" aca="1" ref="N353" ca="1">INDIRECT("'["&amp;Index!$A$1&amp;"]Auswertung 4a + 4b'!M1",TRUE)</f>
        <v>#REF!</v>
      </c>
      <c r="O353" t="e" cm="1">
        <f t="array" aca="1" ref="O353" ca="1">INDIRECT("'["&amp;Index!$A$1&amp;"]Auswertung 4a + 4b'!M2",TRUE)</f>
        <v>#REF!</v>
      </c>
      <c r="R353">
        <v>8</v>
      </c>
      <c r="X353" t="e" cm="1">
        <f t="array" aca="1" ref="X353" ca="1">INDIRECT("'["&amp;Index!$A$1&amp;"]Auswertung 4a + 4b'!b3",TRUE)</f>
        <v>#REF!</v>
      </c>
      <c r="Z353" t="s">
        <v>86</v>
      </c>
      <c r="AG353" t="e" cm="1">
        <f t="array" aca="1" ref="AG353" ca="1">IF(INDIRECT("'["&amp;Index!$A$1&amp;"]Auswertung 4a + 4b'!F"&amp;ROW($R$217)-208,TRUE)&gt;0,INDIRECT("'["&amp;Index!$A$1&amp;"]Auswertung 4a + 4b'!F"&amp;ROW($R$217)-208,TRUE),"")</f>
        <v>#REF!</v>
      </c>
      <c r="AH353" t="e" cm="1">
        <f t="array" aca="1" ref="AH353" ca="1">IF(INDIRECT("'["&amp;Index!$A$1&amp;"]Auswertung 4a + 4b'!H"&amp;ROW($R$217)-208,TRUE)&gt;0,INDIRECT("'["&amp;Index!$A$1&amp;"]Auswertung 4a + 4b'!H"&amp;ROW($R$217)-208,TRUE),"")</f>
        <v>#REF!</v>
      </c>
      <c r="AI353" t="e" cm="1">
        <f t="array" aca="1" ref="AI353" ca="1">IF(INDIRECT("'["&amp;Index!$A$1&amp;"]Auswertung 4a + 4b'!I"&amp;ROW($R$217)-208,TRUE)&gt;0,INDIRECT("'["&amp;Index!$A$1&amp;"]Auswertung 4a + 4b'!I"&amp;ROW($R$217)-208,TRUE),"")</f>
        <v>#REF!</v>
      </c>
      <c r="AJ353" t="e" cm="1">
        <f t="array" aca="1" ref="AJ353" ca="1">IF(INDIRECT("'["&amp;Index!$A$1&amp;"]Auswertung 4a + 4b'!J"&amp;ROW($R$217)-208,TRUE)&gt;0,INDIRECT("'["&amp;Index!$A$1&amp;"]Auswertung 4a + 4b'!J"&amp;ROW($R$217)-208,TRUE),"")</f>
        <v>#REF!</v>
      </c>
      <c r="AK353" t="e" cm="1">
        <f t="array" aca="1" ref="AK353" ca="1">IF(INDIRECT("'["&amp;Index!$A$1&amp;"]Auswertung 4a + 4b'!K"&amp;ROW($R$217)-208,TRUE)&gt;0,INDIRECT("'["&amp;Index!$A$1&amp;"]Auswertung 4a + 4b'!K"&amp;ROW($R$217)-208,TRUE),"")</f>
        <v>#REF!</v>
      </c>
      <c r="AN353" t="e" cm="1">
        <f t="array" aca="1" ref="AN353" ca="1">IF(INDIRECT("'["&amp;Index!$A$1&amp;"]Auswertung 4a + 4b'!G"&amp;ROW($R$217)-208,TRUE)&gt;0,INDIRECT("'["&amp;Index!$A$1&amp;"]Auswertung 4a + 4b'!G"&amp;ROW($R$217)-208,TRUE),"")</f>
        <v>#REF!</v>
      </c>
      <c r="AQ353" t="e" cm="1">
        <f t="array" aca="1" ref="AQ353" ca="1">IF(INDIRECT("'["&amp;Index!$A$1&amp;"]Auswertung 4a + 4b'!L"&amp;ROW($R$217)-208,TRUE)&gt;0,INDIRECT("'["&amp;Index!$A$1&amp;"]Auswertung 4a + 4b'!L"&amp;ROW($R$217)-208,TRUE),"")</f>
        <v>#REF!</v>
      </c>
      <c r="BM353" t="str">
        <f t="shared" ca="1" si="16"/>
        <v/>
      </c>
    </row>
    <row r="354" spans="1:65" x14ac:dyDescent="0.25">
      <c r="A354" t="e" cm="1">
        <f t="array" aca="1" ref="A354" ca="1">INDIRECT("'["&amp;Index!$A$1&amp;"]Übersicht Messungen'!E6",TRUE)</f>
        <v>#REF!</v>
      </c>
      <c r="B354" t="e">
        <f ca="1">IF(Index!$D$3="v3",10029,"")</f>
        <v>#N/A</v>
      </c>
      <c r="C354" t="e">
        <f ca="1">VLOOKUP(Facts!$B354,Aux_Table!$W$1:$X$60,2,FALSE)</f>
        <v>#N/A</v>
      </c>
      <c r="D354" t="e">
        <f>NA()</f>
        <v>#N/A</v>
      </c>
      <c r="E354" t="e" cm="1">
        <f t="array" aca="1" ref="E354" ca="1">INDIRECT("'["&amp;Index!$A$1&amp;"]Übersicht Messungen'!C6",TRUE)</f>
        <v>#REF!</v>
      </c>
      <c r="F354" t="e" cm="1">
        <f t="array" aca="1" ref="F354" ca="1">INDIRECT("'["&amp;Index!$A$1&amp;"]Übersicht Messungen'!B6",TRUE)</f>
        <v>#REF!</v>
      </c>
      <c r="G354" t="e" cm="1">
        <f t="array" aca="1" ref="G354" ca="1">INDIRECT("'["&amp;Index!$A$1&amp;"]Übersicht Messungen'!B6",TRUE)</f>
        <v>#REF!</v>
      </c>
      <c r="H354" t="e">
        <f t="shared" ca="1" si="15"/>
        <v>#REF!</v>
      </c>
      <c r="I354" s="15" t="e" cm="1">
        <f t="array" aca="1" ref="I354" ca="1">IFERROR(DATEVALUE(TEXT(INDIRECT("'["&amp;Index!$A$1&amp;"]Übersicht Messungen'!C181",TRUE),"yyyy-mm-dd")),INDIRECT("'["&amp;Index!$A$1&amp;"]Übersicht Messungen'!F6",TRUE)-730)</f>
        <v>#REF!</v>
      </c>
      <c r="J354" t="e" cm="1">
        <f t="array" aca="1" ref="J354" ca="1">INDIRECT("'["&amp;Index!$A$1&amp;"]Übersicht Messungen'!C177",TRUE)</f>
        <v>#REF!</v>
      </c>
      <c r="K354" t="str">
        <f>Index!$A$1</f>
        <v>Extem B-1541-6  CA.xlsx</v>
      </c>
      <c r="N354" t="e" cm="1">
        <f t="array" aca="1" ref="N354" ca="1">INDIRECT("'["&amp;Index!$A$1&amp;"]Auswertung 4a + 4b'!M1",TRUE)</f>
        <v>#REF!</v>
      </c>
      <c r="O354" t="e" cm="1">
        <f t="array" aca="1" ref="O354" ca="1">INDIRECT("'["&amp;Index!$A$1&amp;"]Auswertung 4a + 4b'!M2",TRUE)</f>
        <v>#REF!</v>
      </c>
      <c r="R354">
        <v>9</v>
      </c>
      <c r="X354" t="e" cm="1">
        <f t="array" aca="1" ref="X354" ca="1">INDIRECT("'["&amp;Index!$A$1&amp;"]Auswertung 4a + 4b'!b2",TRUE)</f>
        <v>#REF!</v>
      </c>
      <c r="Z354" t="s">
        <v>86</v>
      </c>
      <c r="AG354" t="e" cm="1">
        <f t="array" aca="1" ref="AG354" ca="1">IF(INDIRECT("'["&amp;Index!$A$1&amp;"]Auswertung 4a + 4b'!F"&amp;ROW($R$218)-208,TRUE)&gt;0,INDIRECT("'["&amp;Index!$A$1&amp;"]Auswertung 4a + 4b'!F"&amp;ROW($R$218)-208,TRUE),"")</f>
        <v>#REF!</v>
      </c>
      <c r="AH354" t="e" cm="1">
        <f t="array" aca="1" ref="AH354" ca="1">IF(INDIRECT("'["&amp;Index!$A$1&amp;"]Auswertung 4a + 4b'!H"&amp;ROW($R$218)-208,TRUE)&gt;0,INDIRECT("'["&amp;Index!$A$1&amp;"]Auswertung 4a + 4b'!H"&amp;ROW($R$218)-208,TRUE),"")</f>
        <v>#REF!</v>
      </c>
      <c r="AI354" t="e" cm="1">
        <f t="array" aca="1" ref="AI354" ca="1">IF(INDIRECT("'["&amp;Index!$A$1&amp;"]Auswertung 4a + 4b'!I"&amp;ROW($R$218)-208,TRUE)&gt;0,INDIRECT("'["&amp;Index!$A$1&amp;"]Auswertung 4a + 4b'!I"&amp;ROW($R$218)-208,TRUE),"")</f>
        <v>#REF!</v>
      </c>
      <c r="AJ354" t="e" cm="1">
        <f t="array" aca="1" ref="AJ354" ca="1">IF(INDIRECT("'["&amp;Index!$A$1&amp;"]Auswertung 4a + 4b'!J"&amp;ROW($R$218)-208,TRUE)&gt;0,INDIRECT("'["&amp;Index!$A$1&amp;"]Auswertung 4a + 4b'!J"&amp;ROW($R$218)-208,TRUE),"")</f>
        <v>#REF!</v>
      </c>
      <c r="AK354" t="e" cm="1">
        <f t="array" aca="1" ref="AK354" ca="1">IF(INDIRECT("'["&amp;Index!$A$1&amp;"]Auswertung 4a + 4b'!K"&amp;ROW($R$218)-208,TRUE)&gt;0,INDIRECT("'["&amp;Index!$A$1&amp;"]Auswertung 4a + 4b'!K"&amp;ROW($R$218)-208,TRUE),"")</f>
        <v>#REF!</v>
      </c>
      <c r="AN354" t="e" cm="1">
        <f t="array" aca="1" ref="AN354" ca="1">IF(INDIRECT("'["&amp;Index!$A$1&amp;"]Auswertung 4a + 4b'!G"&amp;ROW($R$218)-208,TRUE)&gt;0,INDIRECT("'["&amp;Index!$A$1&amp;"]Auswertung 4a + 4b'!G"&amp;ROW($R$218)-208,TRUE),"")</f>
        <v>#REF!</v>
      </c>
      <c r="AQ354" t="e" cm="1">
        <f t="array" aca="1" ref="AQ354" ca="1">IF(INDIRECT("'["&amp;Index!$A$1&amp;"]Auswertung 4a + 4b'!L"&amp;ROW($R$218)-208,TRUE)&gt;0,INDIRECT("'["&amp;Index!$A$1&amp;"]Auswertung 4a + 4b'!L"&amp;ROW($R$218)-208,TRUE),"")</f>
        <v>#REF!</v>
      </c>
      <c r="BM354" t="str">
        <f t="shared" ca="1" si="16"/>
        <v/>
      </c>
    </row>
    <row r="355" spans="1:65" x14ac:dyDescent="0.25">
      <c r="A355" t="e" cm="1">
        <f t="array" aca="1" ref="A355" ca="1">INDIRECT("'["&amp;Index!$A$1&amp;"]Übersicht Messungen'!E6",TRUE)</f>
        <v>#REF!</v>
      </c>
      <c r="B355" t="e">
        <f ca="1">IF(Index!$D$3="v3",10029,"")</f>
        <v>#N/A</v>
      </c>
      <c r="C355" t="e">
        <f ca="1">VLOOKUP(Facts!$B355,Aux_Table!$W$1:$X$60,2,FALSE)</f>
        <v>#N/A</v>
      </c>
      <c r="D355" t="e">
        <f>NA()</f>
        <v>#N/A</v>
      </c>
      <c r="E355" t="e" cm="1">
        <f t="array" aca="1" ref="E355" ca="1">INDIRECT("'["&amp;Index!$A$1&amp;"]Übersicht Messungen'!C6",TRUE)</f>
        <v>#REF!</v>
      </c>
      <c r="F355" t="e" cm="1">
        <f t="array" aca="1" ref="F355" ca="1">INDIRECT("'["&amp;Index!$A$1&amp;"]Übersicht Messungen'!B6",TRUE)</f>
        <v>#REF!</v>
      </c>
      <c r="G355" t="e" cm="1">
        <f t="array" aca="1" ref="G355" ca="1">INDIRECT("'["&amp;Index!$A$1&amp;"]Übersicht Messungen'!B6",TRUE)</f>
        <v>#REF!</v>
      </c>
      <c r="H355" t="e">
        <f t="shared" ca="1" si="15"/>
        <v>#REF!</v>
      </c>
      <c r="I355" s="15" t="e" cm="1">
        <f t="array" aca="1" ref="I355" ca="1">IFERROR(DATEVALUE(TEXT(INDIRECT("'["&amp;Index!$A$1&amp;"]Übersicht Messungen'!C181",TRUE),"yyyy-mm-dd")),INDIRECT("'["&amp;Index!$A$1&amp;"]Übersicht Messungen'!F6",TRUE)-730)</f>
        <v>#REF!</v>
      </c>
      <c r="J355" t="e" cm="1">
        <f t="array" aca="1" ref="J355" ca="1">INDIRECT("'["&amp;Index!$A$1&amp;"]Übersicht Messungen'!C177",TRUE)</f>
        <v>#REF!</v>
      </c>
      <c r="K355" t="str">
        <f>Index!$A$1</f>
        <v>Extem B-1541-6  CA.xlsx</v>
      </c>
      <c r="N355" t="e" cm="1">
        <f t="array" aca="1" ref="N355" ca="1">INDIRECT("'["&amp;Index!$A$1&amp;"]Auswertung 4a + 4b'!M1",TRUE)</f>
        <v>#REF!</v>
      </c>
      <c r="O355" t="e" cm="1">
        <f t="array" aca="1" ref="O355" ca="1">INDIRECT("'["&amp;Index!$A$1&amp;"]Auswertung 4a + 4b'!M2",TRUE)</f>
        <v>#REF!</v>
      </c>
      <c r="R355">
        <v>10</v>
      </c>
      <c r="X355" t="e" cm="1">
        <f t="array" aca="1" ref="X355" ca="1">INDIRECT("'["&amp;Index!$A$1&amp;"]Auswertung 4a + 4b'!b3",TRUE)</f>
        <v>#REF!</v>
      </c>
      <c r="Z355" t="s">
        <v>86</v>
      </c>
      <c r="AG355" t="e" cm="1">
        <f t="array" aca="1" ref="AG355" ca="1">IF(INDIRECT("'["&amp;Index!$A$1&amp;"]Auswertung 4a + 4b'!F"&amp;ROW($R$219)-208,TRUE)&gt;0,INDIRECT("'["&amp;Index!$A$1&amp;"]Auswertung 4a + 4b'!F"&amp;ROW($R$219)-208,TRUE),"")</f>
        <v>#REF!</v>
      </c>
      <c r="AH355" t="e" cm="1">
        <f t="array" aca="1" ref="AH355" ca="1">IF(INDIRECT("'["&amp;Index!$A$1&amp;"]Auswertung 4a + 4b'!H"&amp;ROW($R$219)-208,TRUE)&gt;0,INDIRECT("'["&amp;Index!$A$1&amp;"]Auswertung 4a + 4b'!H"&amp;ROW($R$219)-208,TRUE),"")</f>
        <v>#REF!</v>
      </c>
      <c r="AI355" t="e" cm="1">
        <f t="array" aca="1" ref="AI355" ca="1">IF(INDIRECT("'["&amp;Index!$A$1&amp;"]Auswertung 4a + 4b'!I"&amp;ROW($R$219)-208,TRUE)&gt;0,INDIRECT("'["&amp;Index!$A$1&amp;"]Auswertung 4a + 4b'!I"&amp;ROW($R$219)-208,TRUE),"")</f>
        <v>#REF!</v>
      </c>
      <c r="AJ355" t="e" cm="1">
        <f t="array" aca="1" ref="AJ355" ca="1">IF(INDIRECT("'["&amp;Index!$A$1&amp;"]Auswertung 4a + 4b'!J"&amp;ROW($R$219)-208,TRUE)&gt;0,INDIRECT("'["&amp;Index!$A$1&amp;"]Auswertung 4a + 4b'!J"&amp;ROW($R$219)-208,TRUE),"")</f>
        <v>#REF!</v>
      </c>
      <c r="AK355" t="e" cm="1">
        <f t="array" aca="1" ref="AK355" ca="1">IF(INDIRECT("'["&amp;Index!$A$1&amp;"]Auswertung 4a + 4b'!K"&amp;ROW($R$219)-208,TRUE)&gt;0,INDIRECT("'["&amp;Index!$A$1&amp;"]Auswertung 4a + 4b'!K"&amp;ROW($R$219)-208,TRUE),"")</f>
        <v>#REF!</v>
      </c>
      <c r="AN355" t="e" cm="1">
        <f t="array" aca="1" ref="AN355" ca="1">IF(INDIRECT("'["&amp;Index!$A$1&amp;"]Auswertung 4a + 4b'!G"&amp;ROW($R$219)-208,TRUE)&gt;0,INDIRECT("'["&amp;Index!$A$1&amp;"]Auswertung 4a + 4b'!G"&amp;ROW($R$219)-208,TRUE),"")</f>
        <v>#REF!</v>
      </c>
      <c r="AQ355" t="e" cm="1">
        <f t="array" aca="1" ref="AQ355" ca="1">IF(INDIRECT("'["&amp;Index!$A$1&amp;"]Auswertung 4a + 4b'!L"&amp;ROW($R$219)-208,TRUE)&gt;0,INDIRECT("'["&amp;Index!$A$1&amp;"]Auswertung 4a + 4b'!L"&amp;ROW($R$219)-208,TRUE),"")</f>
        <v>#REF!</v>
      </c>
      <c r="BM355" t="str">
        <f t="shared" ca="1" si="16"/>
        <v/>
      </c>
    </row>
    <row r="356" spans="1:65" x14ac:dyDescent="0.25">
      <c r="A356" t="e" cm="1">
        <f t="array" aca="1" ref="A356" ca="1">INDIRECT("'["&amp;Index!$A$1&amp;"]Übersicht Messungen'!E6",TRUE)</f>
        <v>#REF!</v>
      </c>
      <c r="B356" t="e">
        <f ca="1">IF(Index!$D$3="v3",10029,"")</f>
        <v>#N/A</v>
      </c>
      <c r="C356" t="e">
        <f ca="1">VLOOKUP(Facts!$B356,Aux_Table!$W$1:$X$60,2,FALSE)</f>
        <v>#N/A</v>
      </c>
      <c r="D356" t="e">
        <f>NA()</f>
        <v>#N/A</v>
      </c>
      <c r="E356" t="e" cm="1">
        <f t="array" aca="1" ref="E356" ca="1">INDIRECT("'["&amp;Index!$A$1&amp;"]Übersicht Messungen'!C6",TRUE)</f>
        <v>#REF!</v>
      </c>
      <c r="F356" t="e" cm="1">
        <f t="array" aca="1" ref="F356" ca="1">INDIRECT("'["&amp;Index!$A$1&amp;"]Übersicht Messungen'!B6",TRUE)</f>
        <v>#REF!</v>
      </c>
      <c r="G356" t="e" cm="1">
        <f t="array" aca="1" ref="G356" ca="1">INDIRECT("'["&amp;Index!$A$1&amp;"]Übersicht Messungen'!B6",TRUE)</f>
        <v>#REF!</v>
      </c>
      <c r="H356" t="e">
        <f t="shared" ca="1" si="15"/>
        <v>#REF!</v>
      </c>
      <c r="I356" s="15" t="e" cm="1">
        <f t="array" aca="1" ref="I356" ca="1">IFERROR(DATEVALUE(TEXT(INDIRECT("'["&amp;Index!$A$1&amp;"]Übersicht Messungen'!C181",TRUE),"yyyy-mm-dd")),INDIRECT("'["&amp;Index!$A$1&amp;"]Übersicht Messungen'!F6",TRUE)-730)</f>
        <v>#REF!</v>
      </c>
      <c r="J356" t="e" cm="1">
        <f t="array" aca="1" ref="J356" ca="1">INDIRECT("'["&amp;Index!$A$1&amp;"]Übersicht Messungen'!C177",TRUE)</f>
        <v>#REF!</v>
      </c>
      <c r="K356" t="str">
        <f>Index!$A$1</f>
        <v>Extem B-1541-6  CA.xlsx</v>
      </c>
      <c r="N356" t="e" cm="1">
        <f t="array" aca="1" ref="N356" ca="1">INDIRECT("'["&amp;Index!$A$1&amp;"]Auswertung 4a + 4b'!M1",TRUE)</f>
        <v>#REF!</v>
      </c>
      <c r="O356" t="e" cm="1">
        <f t="array" aca="1" ref="O356" ca="1">INDIRECT("'["&amp;Index!$A$1&amp;"]Auswertung 4a + 4b'!M2",TRUE)</f>
        <v>#REF!</v>
      </c>
      <c r="R356">
        <v>11</v>
      </c>
      <c r="X356" t="e" cm="1">
        <f t="array" aca="1" ref="X356" ca="1">INDIRECT("'["&amp;Index!$A$1&amp;"]Auswertung 4a + 4b'!b2",TRUE)</f>
        <v>#REF!</v>
      </c>
      <c r="Z356" t="s">
        <v>86</v>
      </c>
      <c r="AG356" t="e" cm="1">
        <f t="array" aca="1" ref="AG356" ca="1">IF(INDIRECT("'["&amp;Index!$A$1&amp;"]Auswertung 4a + 4b'!F"&amp;ROW($R$220)-208,TRUE)&gt;0,INDIRECT("'["&amp;Index!$A$1&amp;"]Auswertung 4a + 4b'!F"&amp;ROW($R$220)-208,TRUE),"")</f>
        <v>#REF!</v>
      </c>
      <c r="AH356" t="e" cm="1">
        <f t="array" aca="1" ref="AH356" ca="1">IF(INDIRECT("'["&amp;Index!$A$1&amp;"]Auswertung 4a + 4b'!H"&amp;ROW($R$220)-208,TRUE)&gt;0,INDIRECT("'["&amp;Index!$A$1&amp;"]Auswertung 4a + 4b'!H"&amp;ROW($R$220)-208,TRUE),"")</f>
        <v>#REF!</v>
      </c>
      <c r="AI356" t="e" cm="1">
        <f t="array" aca="1" ref="AI356" ca="1">IF(INDIRECT("'["&amp;Index!$A$1&amp;"]Auswertung 4a + 4b'!I"&amp;ROW($R$220)-208,TRUE)&gt;0,INDIRECT("'["&amp;Index!$A$1&amp;"]Auswertung 4a + 4b'!I"&amp;ROW($R$220)-208,TRUE),"")</f>
        <v>#REF!</v>
      </c>
      <c r="AJ356" t="e" cm="1">
        <f t="array" aca="1" ref="AJ356" ca="1">IF(INDIRECT("'["&amp;Index!$A$1&amp;"]Auswertung 4a + 4b'!J"&amp;ROW($R$220)-208,TRUE)&gt;0,INDIRECT("'["&amp;Index!$A$1&amp;"]Auswertung 4a + 4b'!J"&amp;ROW($R$220)-208,TRUE),"")</f>
        <v>#REF!</v>
      </c>
      <c r="AK356" t="e" cm="1">
        <f t="array" aca="1" ref="AK356" ca="1">IF(INDIRECT("'["&amp;Index!$A$1&amp;"]Auswertung 4a + 4b'!K"&amp;ROW($R$220)-208,TRUE)&gt;0,INDIRECT("'["&amp;Index!$A$1&amp;"]Auswertung 4a + 4b'!K"&amp;ROW($R$220)-208,TRUE),"")</f>
        <v>#REF!</v>
      </c>
      <c r="AN356" t="e" cm="1">
        <f t="array" aca="1" ref="AN356" ca="1">IF(INDIRECT("'["&amp;Index!$A$1&amp;"]Auswertung 4a + 4b'!G"&amp;ROW($R$220)-208,TRUE)&gt;0,INDIRECT("'["&amp;Index!$A$1&amp;"]Auswertung 4a + 4b'!G"&amp;ROW($R$220)-208,TRUE),"")</f>
        <v>#REF!</v>
      </c>
      <c r="AQ356" t="e" cm="1">
        <f t="array" aca="1" ref="AQ356" ca="1">IF(INDIRECT("'["&amp;Index!$A$1&amp;"]Auswertung 4a + 4b'!L"&amp;ROW($R$220)-208,TRUE)&gt;0,INDIRECT("'["&amp;Index!$A$1&amp;"]Auswertung 4a + 4b'!L"&amp;ROW($R$220)-208,TRUE),"")</f>
        <v>#REF!</v>
      </c>
      <c r="BM356" t="str">
        <f t="shared" ca="1" si="16"/>
        <v/>
      </c>
    </row>
    <row r="357" spans="1:65" x14ac:dyDescent="0.25">
      <c r="A357" t="e" cm="1">
        <f t="array" aca="1" ref="A357" ca="1">INDIRECT("'["&amp;Index!$A$1&amp;"]Übersicht Messungen'!E6",TRUE)</f>
        <v>#REF!</v>
      </c>
      <c r="B357" t="e">
        <f ca="1">IF(Index!$D$3="v3",10029,"")</f>
        <v>#N/A</v>
      </c>
      <c r="C357" t="e">
        <f ca="1">VLOOKUP(Facts!$B357,Aux_Table!$W$1:$X$60,2,FALSE)</f>
        <v>#N/A</v>
      </c>
      <c r="D357" t="e">
        <f>NA()</f>
        <v>#N/A</v>
      </c>
      <c r="E357" t="e" cm="1">
        <f t="array" aca="1" ref="E357" ca="1">INDIRECT("'["&amp;Index!$A$1&amp;"]Übersicht Messungen'!C6",TRUE)</f>
        <v>#REF!</v>
      </c>
      <c r="F357" t="e" cm="1">
        <f t="array" aca="1" ref="F357" ca="1">INDIRECT("'["&amp;Index!$A$1&amp;"]Übersicht Messungen'!B6",TRUE)</f>
        <v>#REF!</v>
      </c>
      <c r="G357" t="e" cm="1">
        <f t="array" aca="1" ref="G357" ca="1">INDIRECT("'["&amp;Index!$A$1&amp;"]Übersicht Messungen'!B6",TRUE)</f>
        <v>#REF!</v>
      </c>
      <c r="H357" t="e">
        <f t="shared" ca="1" si="15"/>
        <v>#REF!</v>
      </c>
      <c r="I357" s="15" t="e" cm="1">
        <f t="array" aca="1" ref="I357" ca="1">IFERROR(DATEVALUE(TEXT(INDIRECT("'["&amp;Index!$A$1&amp;"]Übersicht Messungen'!C181",TRUE),"yyyy-mm-dd")),INDIRECT("'["&amp;Index!$A$1&amp;"]Übersicht Messungen'!F6",TRUE)-730)</f>
        <v>#REF!</v>
      </c>
      <c r="J357" t="e" cm="1">
        <f t="array" aca="1" ref="J357" ca="1">INDIRECT("'["&amp;Index!$A$1&amp;"]Übersicht Messungen'!C177",TRUE)</f>
        <v>#REF!</v>
      </c>
      <c r="K357" t="str">
        <f>Index!$A$1</f>
        <v>Extem B-1541-6  CA.xlsx</v>
      </c>
      <c r="N357" t="e" cm="1">
        <f t="array" aca="1" ref="N357" ca="1">INDIRECT("'["&amp;Index!$A$1&amp;"]Auswertung 4a + 4b'!M1",TRUE)</f>
        <v>#REF!</v>
      </c>
      <c r="O357" t="e" cm="1">
        <f t="array" aca="1" ref="O357" ca="1">INDIRECT("'["&amp;Index!$A$1&amp;"]Auswertung 4a + 4b'!M2",TRUE)</f>
        <v>#REF!</v>
      </c>
      <c r="R357">
        <v>12</v>
      </c>
      <c r="X357" t="e" cm="1">
        <f t="array" aca="1" ref="X357" ca="1">INDIRECT("'["&amp;Index!$A$1&amp;"]Auswertung 4a + 4b'!b3",TRUE)</f>
        <v>#REF!</v>
      </c>
      <c r="Z357" t="s">
        <v>86</v>
      </c>
      <c r="AG357" t="e" cm="1">
        <f t="array" aca="1" ref="AG357" ca="1">IF(INDIRECT("'["&amp;Index!$A$1&amp;"]Auswertung 4a + 4b'!F"&amp;ROW($R$221)-208,TRUE)&gt;0,INDIRECT("'["&amp;Index!$A$1&amp;"]Auswertung 4a + 4b'!F"&amp;ROW($R$221)-208,TRUE),"")</f>
        <v>#REF!</v>
      </c>
      <c r="AH357" t="e" cm="1">
        <f t="array" aca="1" ref="AH357" ca="1">IF(INDIRECT("'["&amp;Index!$A$1&amp;"]Auswertung 4a + 4b'!H"&amp;ROW($R$221)-208,TRUE)&gt;0,INDIRECT("'["&amp;Index!$A$1&amp;"]Auswertung 4a + 4b'!H"&amp;ROW($R$221)-208,TRUE),"")</f>
        <v>#REF!</v>
      </c>
      <c r="AI357" t="e" cm="1">
        <f t="array" aca="1" ref="AI357" ca="1">IF(INDIRECT("'["&amp;Index!$A$1&amp;"]Auswertung 4a + 4b'!I"&amp;ROW($R$221)-208,TRUE)&gt;0,INDIRECT("'["&amp;Index!$A$1&amp;"]Auswertung 4a + 4b'!I"&amp;ROW($R$221)-208,TRUE),"")</f>
        <v>#REF!</v>
      </c>
      <c r="AJ357" t="e" cm="1">
        <f t="array" aca="1" ref="AJ357" ca="1">IF(INDIRECT("'["&amp;Index!$A$1&amp;"]Auswertung 4a + 4b'!J"&amp;ROW($R$221)-208,TRUE)&gt;0,INDIRECT("'["&amp;Index!$A$1&amp;"]Auswertung 4a + 4b'!J"&amp;ROW($R$221)-208,TRUE),"")</f>
        <v>#REF!</v>
      </c>
      <c r="AK357" t="e" cm="1">
        <f t="array" aca="1" ref="AK357" ca="1">IF(INDIRECT("'["&amp;Index!$A$1&amp;"]Auswertung 4a + 4b'!K"&amp;ROW($R$221)-208,TRUE)&gt;0,INDIRECT("'["&amp;Index!$A$1&amp;"]Auswertung 4a + 4b'!K"&amp;ROW($R$221)-208,TRUE),"")</f>
        <v>#REF!</v>
      </c>
      <c r="AN357" t="e" cm="1">
        <f t="array" aca="1" ref="AN357" ca="1">IF(INDIRECT("'["&amp;Index!$A$1&amp;"]Auswertung 4a + 4b'!G"&amp;ROW($R$221)-208,TRUE)&gt;0,INDIRECT("'["&amp;Index!$A$1&amp;"]Auswertung 4a + 4b'!G"&amp;ROW($R$221)-208,TRUE),"")</f>
        <v>#REF!</v>
      </c>
      <c r="AQ357" t="e" cm="1">
        <f t="array" aca="1" ref="AQ357" ca="1">IF(INDIRECT("'["&amp;Index!$A$1&amp;"]Auswertung 4a + 4b'!L"&amp;ROW($R$221)-208,TRUE)&gt;0,INDIRECT("'["&amp;Index!$A$1&amp;"]Auswertung 4a + 4b'!L"&amp;ROW($R$221)-208,TRUE),"")</f>
        <v>#REF!</v>
      </c>
      <c r="BM357" t="str">
        <f t="shared" ca="1" si="16"/>
        <v/>
      </c>
    </row>
    <row r="358" spans="1:65" x14ac:dyDescent="0.25">
      <c r="A358" t="e" cm="1">
        <f t="array" aca="1" ref="A358" ca="1">INDIRECT("'["&amp;Index!$A$1&amp;"]Übersicht Messungen'!E6",TRUE)</f>
        <v>#REF!</v>
      </c>
      <c r="B358" t="e">
        <f ca="1">IF(Index!$D$3="v3",10030,"")</f>
        <v>#N/A</v>
      </c>
      <c r="C358" t="e">
        <f ca="1">VLOOKUP(Facts!$B358,Aux_Table!$W$1:$X$60,2,FALSE)</f>
        <v>#N/A</v>
      </c>
      <c r="D358" t="e">
        <f>NA()</f>
        <v>#N/A</v>
      </c>
      <c r="E358" t="e" cm="1">
        <f t="array" aca="1" ref="E358" ca="1">INDIRECT("'["&amp;Index!$A$1&amp;"]Übersicht Messungen'!C6",TRUE)</f>
        <v>#REF!</v>
      </c>
      <c r="F358" t="e" cm="1">
        <f t="array" aca="1" ref="F358" ca="1">INDIRECT("'["&amp;Index!$A$1&amp;"]Übersicht Messungen'!B6",TRUE)</f>
        <v>#REF!</v>
      </c>
      <c r="G358" t="e" cm="1">
        <f t="array" aca="1" ref="G358" ca="1">INDIRECT("'["&amp;Index!$A$1&amp;"]Übersicht Messungen'!B6",TRUE)</f>
        <v>#REF!</v>
      </c>
      <c r="H358" t="e">
        <f t="shared" ref="H358:H448" ca="1" si="17">X358=A358</f>
        <v>#REF!</v>
      </c>
      <c r="I358" s="15" t="e" cm="1">
        <f t="array" aca="1" ref="I358" ca="1">IFERROR(DATEVALUE(TEXT(INDIRECT("'["&amp;Index!$A$1&amp;"]Übersicht Messungen'!C181",TRUE),"yyyy-mm-dd")),INDIRECT("'["&amp;Index!$A$1&amp;"]Übersicht Messungen'!F6",TRUE)-730)</f>
        <v>#REF!</v>
      </c>
      <c r="J358" t="e" cm="1">
        <f t="array" aca="1" ref="J358" ca="1">INDIRECT("'["&amp;Index!$A$1&amp;"]Übersicht Messungen'!C177",TRUE)</f>
        <v>#REF!</v>
      </c>
      <c r="K358" t="str">
        <f>Index!$A$1</f>
        <v>Extem B-1541-6  CA.xlsx</v>
      </c>
      <c r="N358" t="e" cm="1">
        <f t="array" aca="1" ref="N358" ca="1">INDIRECT("'["&amp;Index!$A$1&amp;"]Auswertung 4a + 4b'!M29",TRUE)</f>
        <v>#REF!</v>
      </c>
      <c r="O358" t="e" cm="1">
        <f t="array" aca="1" ref="O358" ca="1">INDIRECT("'["&amp;Index!$A$1&amp;"]Auswertung 4a + 4b'!M2",TRUE)</f>
        <v>#REF!</v>
      </c>
      <c r="R358">
        <v>1</v>
      </c>
      <c r="X358" t="e" cm="1">
        <f t="array" aca="1" ref="X358" ca="1">INDIRECT("'["&amp;Index!$A$1&amp;"]Auswertung 4a + 4b'!b2",TRUE)</f>
        <v>#REF!</v>
      </c>
      <c r="Z358" t="s">
        <v>86</v>
      </c>
      <c r="AG358" t="e" cm="1">
        <f t="array" aca="1" ref="AG358" ca="1">IF(INDIRECT("'["&amp;Index!$A$1&amp;"]Auswertung 4a + 4b'!F"&amp;ROW($R$210)-180,TRUE)&gt;0,INDIRECT("'["&amp;Index!$A$1&amp;"]Auswertung 4a + 4b'!F"&amp;ROW($R$210)-180,TRUE),"")</f>
        <v>#REF!</v>
      </c>
      <c r="AH358" t="e" cm="1">
        <f t="array" aca="1" ref="AH358" ca="1">IF(INDIRECT("'["&amp;Index!$A$1&amp;"]Auswertung 4a + 4b'!H"&amp;ROW($R$210)-180,TRUE)&gt;0,INDIRECT("'["&amp;Index!$A$1&amp;"]Auswertung 4a + 4b'!H"&amp;ROW($R$210)-180,TRUE),"")</f>
        <v>#REF!</v>
      </c>
      <c r="AI358" t="e" cm="1">
        <f t="array" aca="1" ref="AI358" ca="1">IF(INDIRECT("'["&amp;Index!$A$1&amp;"]Auswertung 4a + 4b'!I"&amp;ROW($R$210)-180,TRUE)&gt;0,INDIRECT("'["&amp;Index!$A$1&amp;"]Auswertung 4a + 4b'!I"&amp;ROW($R$210)-180,TRUE),"")</f>
        <v>#REF!</v>
      </c>
      <c r="AJ358" t="e" cm="1">
        <f t="array" aca="1" ref="AJ358" ca="1">IF(INDIRECT("'["&amp;Index!$A$1&amp;"]Auswertung 4a + 4b'!J"&amp;ROW($R$210)-180,TRUE)&gt;0,INDIRECT("'["&amp;Index!$A$1&amp;"]Auswertung 4a + 4b'!J"&amp;ROW($R$210)-180,TRUE),"")</f>
        <v>#REF!</v>
      </c>
      <c r="AK358" t="e" cm="1">
        <f t="array" aca="1" ref="AK358" ca="1">IF(INDIRECT("'["&amp;Index!$A$1&amp;"]Auswertung 4a + 4b'!K"&amp;ROW($R$210)-180,TRUE)&gt;0,INDIRECT("'["&amp;Index!$A$1&amp;"]Auswertung 4a + 4b'!K"&amp;ROW($R$210)-180,TRUE),"")</f>
        <v>#REF!</v>
      </c>
      <c r="AN358" t="e" cm="1">
        <f t="array" aca="1" ref="AN358" ca="1">IF(INDIRECT("'["&amp;Index!$A$1&amp;"]Auswertung 4a + 4b'!G"&amp;ROW($R$210)-180,TRUE)&gt;0,INDIRECT("'["&amp;Index!$A$1&amp;"]Auswertung 4a + 4b'!G"&amp;ROW($R$210)-180,TRUE),"")</f>
        <v>#REF!</v>
      </c>
      <c r="AQ358" t="e" cm="1">
        <f t="array" aca="1" ref="AQ358" ca="1">IF(INDIRECT("'["&amp;Index!$A$1&amp;"]Auswertung 4a + 4b'!L"&amp;ROW($R$210)-180,TRUE)&gt;0,INDIRECT("'["&amp;Index!$A$1&amp;"]Auswertung 4a + 4b'!L"&amp;ROW($R$210)-180,TRUE),"")</f>
        <v>#REF!</v>
      </c>
      <c r="BM358" t="str">
        <f t="shared" ca="1" si="16"/>
        <v/>
      </c>
    </row>
    <row r="359" spans="1:65" x14ac:dyDescent="0.25">
      <c r="A359" t="e" cm="1">
        <f t="array" aca="1" ref="A359" ca="1">INDIRECT("'["&amp;Index!$A$1&amp;"]Übersicht Messungen'!E6",TRUE)</f>
        <v>#REF!</v>
      </c>
      <c r="B359" t="e">
        <f ca="1">IF(Index!$D$3="v3",10030,"")</f>
        <v>#N/A</v>
      </c>
      <c r="C359" t="e">
        <f ca="1">VLOOKUP(Facts!$B359,Aux_Table!$W$1:$X$60,2,FALSE)</f>
        <v>#N/A</v>
      </c>
      <c r="D359" t="e">
        <f>NA()</f>
        <v>#N/A</v>
      </c>
      <c r="E359" t="e" cm="1">
        <f t="array" aca="1" ref="E359" ca="1">INDIRECT("'["&amp;Index!$A$1&amp;"]Übersicht Messungen'!C6",TRUE)</f>
        <v>#REF!</v>
      </c>
      <c r="F359" t="e" cm="1">
        <f t="array" aca="1" ref="F359" ca="1">INDIRECT("'["&amp;Index!$A$1&amp;"]Übersicht Messungen'!B6",TRUE)</f>
        <v>#REF!</v>
      </c>
      <c r="G359" t="e" cm="1">
        <f t="array" aca="1" ref="G359" ca="1">INDIRECT("'["&amp;Index!$A$1&amp;"]Übersicht Messungen'!B6",TRUE)</f>
        <v>#REF!</v>
      </c>
      <c r="H359" t="e">
        <f t="shared" ca="1" si="17"/>
        <v>#REF!</v>
      </c>
      <c r="I359" s="15" t="e" cm="1">
        <f t="array" aca="1" ref="I359" ca="1">IFERROR(DATEVALUE(TEXT(INDIRECT("'["&amp;Index!$A$1&amp;"]Übersicht Messungen'!C181",TRUE),"yyyy-mm-dd")),INDIRECT("'["&amp;Index!$A$1&amp;"]Übersicht Messungen'!F6",TRUE)-730)</f>
        <v>#REF!</v>
      </c>
      <c r="J359" t="e" cm="1">
        <f t="array" aca="1" ref="J359" ca="1">INDIRECT("'["&amp;Index!$A$1&amp;"]Übersicht Messungen'!C177",TRUE)</f>
        <v>#REF!</v>
      </c>
      <c r="K359" t="str">
        <f>Index!$A$1</f>
        <v>Extem B-1541-6  CA.xlsx</v>
      </c>
      <c r="N359" t="e" cm="1">
        <f t="array" aca="1" ref="N359" ca="1">INDIRECT("'["&amp;Index!$A$1&amp;"]Auswertung 4a + 4b'!M29",TRUE)</f>
        <v>#REF!</v>
      </c>
      <c r="O359" t="e" cm="1">
        <f t="array" aca="1" ref="O359" ca="1">INDIRECT("'["&amp;Index!$A$1&amp;"]Auswertung 4a + 4b'!M2",TRUE)</f>
        <v>#REF!</v>
      </c>
      <c r="R359">
        <v>2</v>
      </c>
      <c r="X359" t="e" cm="1">
        <f t="array" aca="1" ref="X359" ca="1">INDIRECT("'["&amp;Index!$A$1&amp;"]Auswertung 4a + 4b'!b3",TRUE)</f>
        <v>#REF!</v>
      </c>
      <c r="Z359" t="s">
        <v>86</v>
      </c>
      <c r="AG359" t="e" cm="1">
        <f t="array" aca="1" ref="AG359" ca="1">IF(INDIRECT("'["&amp;Index!$A$1&amp;"]Auswertung 4a + 4b'!F"&amp;ROW($R$211)-180,TRUE)&gt;0,INDIRECT("'["&amp;Index!$A$1&amp;"]Auswertung 4a + 4b'!F"&amp;ROW($R$211)-180,TRUE),"")</f>
        <v>#REF!</v>
      </c>
      <c r="AH359" t="e" cm="1">
        <f t="array" aca="1" ref="AH359" ca="1">IF(INDIRECT("'["&amp;Index!$A$1&amp;"]Auswertung 4a + 4b'!H"&amp;ROW($R$211)-180,TRUE)&gt;0,INDIRECT("'["&amp;Index!$A$1&amp;"]Auswertung 4a + 4b'!H"&amp;ROW($R$211)-180,TRUE),"")</f>
        <v>#REF!</v>
      </c>
      <c r="AI359" t="e" cm="1">
        <f t="array" aca="1" ref="AI359" ca="1">IF(INDIRECT("'["&amp;Index!$A$1&amp;"]Auswertung 4a + 4b'!I"&amp;ROW($R$211)-180,TRUE)&gt;0,INDIRECT("'["&amp;Index!$A$1&amp;"]Auswertung 4a + 4b'!I"&amp;ROW($R$211)-180,TRUE),"")</f>
        <v>#REF!</v>
      </c>
      <c r="AJ359" t="e" cm="1">
        <f t="array" aca="1" ref="AJ359" ca="1">IF(INDIRECT("'["&amp;Index!$A$1&amp;"]Auswertung 4a + 4b'!J"&amp;ROW($R$211)-180,TRUE)&gt;0,INDIRECT("'["&amp;Index!$A$1&amp;"]Auswertung 4a + 4b'!J"&amp;ROW($R$211)-180,TRUE),"")</f>
        <v>#REF!</v>
      </c>
      <c r="AK359" t="e" cm="1">
        <f t="array" aca="1" ref="AK359" ca="1">IF(INDIRECT("'["&amp;Index!$A$1&amp;"]Auswertung 4a + 4b'!K"&amp;ROW($R$211)-180,TRUE)&gt;0,INDIRECT("'["&amp;Index!$A$1&amp;"]Auswertung 4a + 4b'!K"&amp;ROW($R$211)-180,TRUE),"")</f>
        <v>#REF!</v>
      </c>
      <c r="AN359" t="e" cm="1">
        <f t="array" aca="1" ref="AN359" ca="1">IF(INDIRECT("'["&amp;Index!$A$1&amp;"]Auswertung 4a + 4b'!G"&amp;ROW($R$211)-180,TRUE)&gt;0,INDIRECT("'["&amp;Index!$A$1&amp;"]Auswertung 4a + 4b'!G"&amp;ROW($R$211)-180,TRUE),"")</f>
        <v>#REF!</v>
      </c>
      <c r="AQ359" t="e" cm="1">
        <f t="array" aca="1" ref="AQ359" ca="1">IF(INDIRECT("'["&amp;Index!$A$1&amp;"]Auswertung 4a + 4b'!L"&amp;ROW($R$211)-180,TRUE)&gt;0,INDIRECT("'["&amp;Index!$A$1&amp;"]Auswertung 4a + 4b'!L"&amp;ROW($R$211)-180,TRUE),"")</f>
        <v>#REF!</v>
      </c>
      <c r="BM359" t="str">
        <f t="shared" ca="1" si="16"/>
        <v/>
      </c>
    </row>
    <row r="360" spans="1:65" x14ac:dyDescent="0.25">
      <c r="A360" t="e" cm="1">
        <f t="array" aca="1" ref="A360" ca="1">INDIRECT("'["&amp;Index!$A$1&amp;"]Übersicht Messungen'!E6",TRUE)</f>
        <v>#REF!</v>
      </c>
      <c r="B360" t="e">
        <f ca="1">IF(Index!$D$3="v3",10030,"")</f>
        <v>#N/A</v>
      </c>
      <c r="C360" t="e">
        <f ca="1">VLOOKUP(Facts!$B360,Aux_Table!$W$1:$X$60,2,FALSE)</f>
        <v>#N/A</v>
      </c>
      <c r="D360" t="e">
        <f>NA()</f>
        <v>#N/A</v>
      </c>
      <c r="E360" t="e" cm="1">
        <f t="array" aca="1" ref="E360" ca="1">INDIRECT("'["&amp;Index!$A$1&amp;"]Übersicht Messungen'!C6",TRUE)</f>
        <v>#REF!</v>
      </c>
      <c r="F360" t="e" cm="1">
        <f t="array" aca="1" ref="F360" ca="1">INDIRECT("'["&amp;Index!$A$1&amp;"]Übersicht Messungen'!B6",TRUE)</f>
        <v>#REF!</v>
      </c>
      <c r="G360" t="e" cm="1">
        <f t="array" aca="1" ref="G360" ca="1">INDIRECT("'["&amp;Index!$A$1&amp;"]Übersicht Messungen'!B6",TRUE)</f>
        <v>#REF!</v>
      </c>
      <c r="H360" t="e">
        <f t="shared" ca="1" si="17"/>
        <v>#REF!</v>
      </c>
      <c r="I360" s="15" t="e" cm="1">
        <f t="array" aca="1" ref="I360" ca="1">IFERROR(DATEVALUE(TEXT(INDIRECT("'["&amp;Index!$A$1&amp;"]Übersicht Messungen'!C181",TRUE),"yyyy-mm-dd")),INDIRECT("'["&amp;Index!$A$1&amp;"]Übersicht Messungen'!F6",TRUE)-730)</f>
        <v>#REF!</v>
      </c>
      <c r="J360" t="e" cm="1">
        <f t="array" aca="1" ref="J360" ca="1">INDIRECT("'["&amp;Index!$A$1&amp;"]Übersicht Messungen'!C177",TRUE)</f>
        <v>#REF!</v>
      </c>
      <c r="K360" t="str">
        <f>Index!$A$1</f>
        <v>Extem B-1541-6  CA.xlsx</v>
      </c>
      <c r="N360" t="e" cm="1">
        <f t="array" aca="1" ref="N360" ca="1">INDIRECT("'["&amp;Index!$A$1&amp;"]Auswertung 4a + 4b'!M29",TRUE)</f>
        <v>#REF!</v>
      </c>
      <c r="O360" t="e" cm="1">
        <f t="array" aca="1" ref="O360" ca="1">INDIRECT("'["&amp;Index!$A$1&amp;"]Auswertung 4a + 4b'!M2",TRUE)</f>
        <v>#REF!</v>
      </c>
      <c r="R360">
        <v>3</v>
      </c>
      <c r="X360" t="e" cm="1">
        <f t="array" aca="1" ref="X360" ca="1">INDIRECT("'["&amp;Index!$A$1&amp;"]Auswertung 4a + 4b'!b2",TRUE)</f>
        <v>#REF!</v>
      </c>
      <c r="Z360" t="s">
        <v>86</v>
      </c>
      <c r="AG360" t="e" cm="1">
        <f t="array" aca="1" ref="AG360" ca="1">IF(INDIRECT("'["&amp;Index!$A$1&amp;"]Auswertung 4a + 4b'!F"&amp;ROW($R$212)-180,TRUE)&gt;0,INDIRECT("'["&amp;Index!$A$1&amp;"]Auswertung 4a + 4b'!F"&amp;ROW($R$212)-180,TRUE),"")</f>
        <v>#REF!</v>
      </c>
      <c r="AH360" t="e" cm="1">
        <f t="array" aca="1" ref="AH360" ca="1">IF(INDIRECT("'["&amp;Index!$A$1&amp;"]Auswertung 4a + 4b'!H"&amp;ROW($R$212)-180,TRUE)&gt;0,INDIRECT("'["&amp;Index!$A$1&amp;"]Auswertung 4a + 4b'!H"&amp;ROW($R$212)-180,TRUE),"")</f>
        <v>#REF!</v>
      </c>
      <c r="AI360" t="e" cm="1">
        <f t="array" aca="1" ref="AI360" ca="1">IF(INDIRECT("'["&amp;Index!$A$1&amp;"]Auswertung 4a + 4b'!I"&amp;ROW($R$212)-180,TRUE)&gt;0,INDIRECT("'["&amp;Index!$A$1&amp;"]Auswertung 4a + 4b'!I"&amp;ROW($R$212)-180,TRUE),"")</f>
        <v>#REF!</v>
      </c>
      <c r="AJ360" t="e" cm="1">
        <f t="array" aca="1" ref="AJ360" ca="1">IF(INDIRECT("'["&amp;Index!$A$1&amp;"]Auswertung 4a + 4b'!J"&amp;ROW($R$212)-180,TRUE)&gt;0,INDIRECT("'["&amp;Index!$A$1&amp;"]Auswertung 4a + 4b'!J"&amp;ROW($R$212)-180,TRUE),"")</f>
        <v>#REF!</v>
      </c>
      <c r="AK360" t="e" cm="1">
        <f t="array" aca="1" ref="AK360" ca="1">IF(INDIRECT("'["&amp;Index!$A$1&amp;"]Auswertung 4a + 4b'!K"&amp;ROW($R$212)-180,TRUE)&gt;0,INDIRECT("'["&amp;Index!$A$1&amp;"]Auswertung 4a + 4b'!K"&amp;ROW($R$212)-180,TRUE),"")</f>
        <v>#REF!</v>
      </c>
      <c r="AN360" t="e" cm="1">
        <f t="array" aca="1" ref="AN360" ca="1">IF(INDIRECT("'["&amp;Index!$A$1&amp;"]Auswertung 4a + 4b'!G"&amp;ROW($R$212)-180,TRUE)&gt;0,INDIRECT("'["&amp;Index!$A$1&amp;"]Auswertung 4a + 4b'!G"&amp;ROW($R$212)-180,TRUE),"")</f>
        <v>#REF!</v>
      </c>
      <c r="AQ360" t="e" cm="1">
        <f t="array" aca="1" ref="AQ360" ca="1">IF(INDIRECT("'["&amp;Index!$A$1&amp;"]Auswertung 4a + 4b'!L"&amp;ROW($R$212)-180,TRUE)&gt;0,INDIRECT("'["&amp;Index!$A$1&amp;"]Auswertung 4a + 4b'!L"&amp;ROW($R$212)-180,TRUE),"")</f>
        <v>#REF!</v>
      </c>
      <c r="BM360" t="str">
        <f t="shared" ca="1" si="16"/>
        <v/>
      </c>
    </row>
    <row r="361" spans="1:65" x14ac:dyDescent="0.25">
      <c r="A361" t="e" cm="1">
        <f t="array" aca="1" ref="A361" ca="1">INDIRECT("'["&amp;Index!$A$1&amp;"]Übersicht Messungen'!E6",TRUE)</f>
        <v>#REF!</v>
      </c>
      <c r="B361" t="e">
        <f ca="1">IF(Index!$D$3="v3",10030,"")</f>
        <v>#N/A</v>
      </c>
      <c r="C361" t="e">
        <f ca="1">VLOOKUP(Facts!$B361,Aux_Table!$W$1:$X$60,2,FALSE)</f>
        <v>#N/A</v>
      </c>
      <c r="D361" t="e">
        <f>NA()</f>
        <v>#N/A</v>
      </c>
      <c r="E361" t="e" cm="1">
        <f t="array" aca="1" ref="E361" ca="1">INDIRECT("'["&amp;Index!$A$1&amp;"]Übersicht Messungen'!C6",TRUE)</f>
        <v>#REF!</v>
      </c>
      <c r="F361" t="e" cm="1">
        <f t="array" aca="1" ref="F361" ca="1">INDIRECT("'["&amp;Index!$A$1&amp;"]Übersicht Messungen'!B6",TRUE)</f>
        <v>#REF!</v>
      </c>
      <c r="G361" t="e" cm="1">
        <f t="array" aca="1" ref="G361" ca="1">INDIRECT("'["&amp;Index!$A$1&amp;"]Übersicht Messungen'!B6",TRUE)</f>
        <v>#REF!</v>
      </c>
      <c r="H361" t="e">
        <f t="shared" ca="1" si="17"/>
        <v>#REF!</v>
      </c>
      <c r="I361" s="15" t="e" cm="1">
        <f t="array" aca="1" ref="I361" ca="1">IFERROR(DATEVALUE(TEXT(INDIRECT("'["&amp;Index!$A$1&amp;"]Übersicht Messungen'!C181",TRUE),"yyyy-mm-dd")),INDIRECT("'["&amp;Index!$A$1&amp;"]Übersicht Messungen'!F6",TRUE)-730)</f>
        <v>#REF!</v>
      </c>
      <c r="J361" t="e" cm="1">
        <f t="array" aca="1" ref="J361" ca="1">INDIRECT("'["&amp;Index!$A$1&amp;"]Übersicht Messungen'!C177",TRUE)</f>
        <v>#REF!</v>
      </c>
      <c r="K361" t="str">
        <f>Index!$A$1</f>
        <v>Extem B-1541-6  CA.xlsx</v>
      </c>
      <c r="N361" t="e" cm="1">
        <f t="array" aca="1" ref="N361" ca="1">INDIRECT("'["&amp;Index!$A$1&amp;"]Auswertung 4a + 4b'!M29",TRUE)</f>
        <v>#REF!</v>
      </c>
      <c r="O361" t="e" cm="1">
        <f t="array" aca="1" ref="O361" ca="1">INDIRECT("'["&amp;Index!$A$1&amp;"]Auswertung 4a + 4b'!M2",TRUE)</f>
        <v>#REF!</v>
      </c>
      <c r="R361">
        <v>4</v>
      </c>
      <c r="X361" t="e" cm="1">
        <f t="array" aca="1" ref="X361" ca="1">INDIRECT("'["&amp;Index!$A$1&amp;"]Auswertung 4a + 4b'!b3",TRUE)</f>
        <v>#REF!</v>
      </c>
      <c r="Z361" t="s">
        <v>86</v>
      </c>
      <c r="AG361" t="e" cm="1">
        <f t="array" aca="1" ref="AG361" ca="1">IF(INDIRECT("'["&amp;Index!$A$1&amp;"]Auswertung 4a + 4b'!F"&amp;ROW($R$213)-180,TRUE)&gt;0,INDIRECT("'["&amp;Index!$A$1&amp;"]Auswertung 4a + 4b'!F"&amp;ROW($R$213)-180,TRUE),"")</f>
        <v>#REF!</v>
      </c>
      <c r="AH361" t="e" cm="1">
        <f t="array" aca="1" ref="AH361" ca="1">IF(INDIRECT("'["&amp;Index!$A$1&amp;"]Auswertung 4a + 4b'!H"&amp;ROW($R$213)-180,TRUE)&gt;0,INDIRECT("'["&amp;Index!$A$1&amp;"]Auswertung 4a + 4b'!H"&amp;ROW($R$213)-180,TRUE),"")</f>
        <v>#REF!</v>
      </c>
      <c r="AI361" t="e" cm="1">
        <f t="array" aca="1" ref="AI361" ca="1">IF(INDIRECT("'["&amp;Index!$A$1&amp;"]Auswertung 4a + 4b'!I"&amp;ROW($R$213)-180,TRUE)&gt;0,INDIRECT("'["&amp;Index!$A$1&amp;"]Auswertung 4a + 4b'!I"&amp;ROW($R$213)-180,TRUE),"")</f>
        <v>#REF!</v>
      </c>
      <c r="AJ361" t="e" cm="1">
        <f t="array" aca="1" ref="AJ361" ca="1">IF(INDIRECT("'["&amp;Index!$A$1&amp;"]Auswertung 4a + 4b'!J"&amp;ROW($R$213)-180,TRUE)&gt;0,INDIRECT("'["&amp;Index!$A$1&amp;"]Auswertung 4a + 4b'!J"&amp;ROW($R$213)-180,TRUE),"")</f>
        <v>#REF!</v>
      </c>
      <c r="AK361" t="e" cm="1">
        <f t="array" aca="1" ref="AK361" ca="1">IF(INDIRECT("'["&amp;Index!$A$1&amp;"]Auswertung 4a + 4b'!K"&amp;ROW($R$213)-180,TRUE)&gt;0,INDIRECT("'["&amp;Index!$A$1&amp;"]Auswertung 4a + 4b'!K"&amp;ROW($R$213)-180,TRUE),"")</f>
        <v>#REF!</v>
      </c>
      <c r="AN361" t="e" cm="1">
        <f t="array" aca="1" ref="AN361" ca="1">IF(INDIRECT("'["&amp;Index!$A$1&amp;"]Auswertung 4a + 4b'!G"&amp;ROW($R$213)-180,TRUE)&gt;0,INDIRECT("'["&amp;Index!$A$1&amp;"]Auswertung 4a + 4b'!G"&amp;ROW($R$213)-180,TRUE),"")</f>
        <v>#REF!</v>
      </c>
      <c r="AQ361" t="e" cm="1">
        <f t="array" aca="1" ref="AQ361" ca="1">IF(INDIRECT("'["&amp;Index!$A$1&amp;"]Auswertung 4a + 4b'!L"&amp;ROW($R$213)-180,TRUE)&gt;0,INDIRECT("'["&amp;Index!$A$1&amp;"]Auswertung 4a + 4b'!L"&amp;ROW($R$213)-180,TRUE),"")</f>
        <v>#REF!</v>
      </c>
      <c r="BM361" t="str">
        <f t="shared" ca="1" si="16"/>
        <v/>
      </c>
    </row>
    <row r="362" spans="1:65" x14ac:dyDescent="0.25">
      <c r="A362" t="e" cm="1">
        <f t="array" aca="1" ref="A362" ca="1">INDIRECT("'["&amp;Index!$A$1&amp;"]Übersicht Messungen'!E6",TRUE)</f>
        <v>#REF!</v>
      </c>
      <c r="B362" t="e">
        <f ca="1">IF(Index!$D$3="v3",10030,"")</f>
        <v>#N/A</v>
      </c>
      <c r="C362" t="e">
        <f ca="1">VLOOKUP(Facts!$B362,Aux_Table!$W$1:$X$60,2,FALSE)</f>
        <v>#N/A</v>
      </c>
      <c r="D362" t="e">
        <f>NA()</f>
        <v>#N/A</v>
      </c>
      <c r="E362" t="e" cm="1">
        <f t="array" aca="1" ref="E362" ca="1">INDIRECT("'["&amp;Index!$A$1&amp;"]Übersicht Messungen'!C6",TRUE)</f>
        <v>#REF!</v>
      </c>
      <c r="F362" t="e" cm="1">
        <f t="array" aca="1" ref="F362" ca="1">INDIRECT("'["&amp;Index!$A$1&amp;"]Übersicht Messungen'!B6",TRUE)</f>
        <v>#REF!</v>
      </c>
      <c r="G362" t="e" cm="1">
        <f t="array" aca="1" ref="G362" ca="1">INDIRECT("'["&amp;Index!$A$1&amp;"]Übersicht Messungen'!B6",TRUE)</f>
        <v>#REF!</v>
      </c>
      <c r="H362" t="e">
        <f t="shared" ca="1" si="17"/>
        <v>#REF!</v>
      </c>
      <c r="I362" s="15" t="e" cm="1">
        <f t="array" aca="1" ref="I362" ca="1">IFERROR(DATEVALUE(TEXT(INDIRECT("'["&amp;Index!$A$1&amp;"]Übersicht Messungen'!C181",TRUE),"yyyy-mm-dd")),INDIRECT("'["&amp;Index!$A$1&amp;"]Übersicht Messungen'!F6",TRUE)-730)</f>
        <v>#REF!</v>
      </c>
      <c r="J362" t="e" cm="1">
        <f t="array" aca="1" ref="J362" ca="1">INDIRECT("'["&amp;Index!$A$1&amp;"]Übersicht Messungen'!C177",TRUE)</f>
        <v>#REF!</v>
      </c>
      <c r="K362" t="str">
        <f>Index!$A$1</f>
        <v>Extem B-1541-6  CA.xlsx</v>
      </c>
      <c r="N362" t="e" cm="1">
        <f t="array" aca="1" ref="N362" ca="1">INDIRECT("'["&amp;Index!$A$1&amp;"]Auswertung 4a + 4b'!M29",TRUE)</f>
        <v>#REF!</v>
      </c>
      <c r="O362" t="e" cm="1">
        <f t="array" aca="1" ref="O362" ca="1">INDIRECT("'["&amp;Index!$A$1&amp;"]Auswertung 4a + 4b'!M2",TRUE)</f>
        <v>#REF!</v>
      </c>
      <c r="R362">
        <v>5</v>
      </c>
      <c r="X362" t="e" cm="1">
        <f t="array" aca="1" ref="X362" ca="1">INDIRECT("'["&amp;Index!$A$1&amp;"]Auswertung 4a + 4b'!b3",TRUE)</f>
        <v>#REF!</v>
      </c>
      <c r="Z362" t="s">
        <v>86</v>
      </c>
      <c r="AG362" t="e" cm="1">
        <f t="array" aca="1" ref="AG362" ca="1">IF(INDIRECT("'["&amp;Index!$A$1&amp;"]Auswertung 4a + 4b'!F"&amp;ROW($R$214)-180,TRUE)&gt;0,INDIRECT("'["&amp;Index!$A$1&amp;"]Auswertung 4a + 4b'!F"&amp;ROW($R$214)-180,TRUE),"")</f>
        <v>#REF!</v>
      </c>
      <c r="AH362" t="e" cm="1">
        <f t="array" aca="1" ref="AH362" ca="1">IF(INDIRECT("'["&amp;Index!$A$1&amp;"]Auswertung 4a + 4b'!H"&amp;ROW($R$214)-180,TRUE)&gt;0,INDIRECT("'["&amp;Index!$A$1&amp;"]Auswertung 4a + 4b'!H"&amp;ROW($R$214)-180,TRUE),"")</f>
        <v>#REF!</v>
      </c>
      <c r="AI362" t="e" cm="1">
        <f t="array" aca="1" ref="AI362" ca="1">IF(INDIRECT("'["&amp;Index!$A$1&amp;"]Auswertung 4a + 4b'!I"&amp;ROW($R$214)-180,TRUE)&gt;0,INDIRECT("'["&amp;Index!$A$1&amp;"]Auswertung 4a + 4b'!I"&amp;ROW($R$214)-180,TRUE),"")</f>
        <v>#REF!</v>
      </c>
      <c r="AJ362" t="e" cm="1">
        <f t="array" aca="1" ref="AJ362" ca="1">IF(INDIRECT("'["&amp;Index!$A$1&amp;"]Auswertung 4a + 4b'!J"&amp;ROW($R$214)-180,TRUE)&gt;0,INDIRECT("'["&amp;Index!$A$1&amp;"]Auswertung 4a + 4b'!J"&amp;ROW($R$214)-180,TRUE),"")</f>
        <v>#REF!</v>
      </c>
      <c r="AK362" t="e" cm="1">
        <f t="array" aca="1" ref="AK362" ca="1">IF(INDIRECT("'["&amp;Index!$A$1&amp;"]Auswertung 4a + 4b'!K"&amp;ROW($R$214)-180,TRUE)&gt;0,INDIRECT("'["&amp;Index!$A$1&amp;"]Auswertung 4a + 4b'!K"&amp;ROW($R$214)-180,TRUE),"")</f>
        <v>#REF!</v>
      </c>
      <c r="AN362" t="e" cm="1">
        <f t="array" aca="1" ref="AN362" ca="1">IF(INDIRECT("'["&amp;Index!$A$1&amp;"]Auswertung 4a + 4b'!G"&amp;ROW($R$214)-180,TRUE)&gt;0,INDIRECT("'["&amp;Index!$A$1&amp;"]Auswertung 4a + 4b'!G"&amp;ROW($R$214)-180,TRUE),"")</f>
        <v>#REF!</v>
      </c>
      <c r="AQ362" t="e" cm="1">
        <f t="array" aca="1" ref="AQ362" ca="1">IF(INDIRECT("'["&amp;Index!$A$1&amp;"]Auswertung 4a + 4b'!L"&amp;ROW($R$214)-180,TRUE)&gt;0,INDIRECT("'["&amp;Index!$A$1&amp;"]Auswertung 4a + 4b'!L"&amp;ROW($R$214)-180,TRUE),"")</f>
        <v>#REF!</v>
      </c>
      <c r="BM362" t="str">
        <f t="shared" ca="1" si="16"/>
        <v/>
      </c>
    </row>
    <row r="363" spans="1:65" x14ac:dyDescent="0.25">
      <c r="A363" t="e" cm="1">
        <f t="array" aca="1" ref="A363" ca="1">INDIRECT("'["&amp;Index!$A$1&amp;"]Übersicht Messungen'!E6",TRUE)</f>
        <v>#REF!</v>
      </c>
      <c r="B363" t="e">
        <f ca="1">IF(Index!$D$3="v3",10030,"")</f>
        <v>#N/A</v>
      </c>
      <c r="C363" t="e">
        <f ca="1">VLOOKUP(Facts!$B363,Aux_Table!$W$1:$X$60,2,FALSE)</f>
        <v>#N/A</v>
      </c>
      <c r="D363" t="e">
        <f>NA()</f>
        <v>#N/A</v>
      </c>
      <c r="E363" t="e" cm="1">
        <f t="array" aca="1" ref="E363" ca="1">INDIRECT("'["&amp;Index!$A$1&amp;"]Übersicht Messungen'!C6",TRUE)</f>
        <v>#REF!</v>
      </c>
      <c r="F363" t="e" cm="1">
        <f t="array" aca="1" ref="F363" ca="1">INDIRECT("'["&amp;Index!$A$1&amp;"]Übersicht Messungen'!B6",TRUE)</f>
        <v>#REF!</v>
      </c>
      <c r="G363" t="e" cm="1">
        <f t="array" aca="1" ref="G363" ca="1">INDIRECT("'["&amp;Index!$A$1&amp;"]Übersicht Messungen'!B6",TRUE)</f>
        <v>#REF!</v>
      </c>
      <c r="H363" t="e">
        <f t="shared" ca="1" si="17"/>
        <v>#REF!</v>
      </c>
      <c r="I363" s="15" t="e" cm="1">
        <f t="array" aca="1" ref="I363" ca="1">IFERROR(DATEVALUE(TEXT(INDIRECT("'["&amp;Index!$A$1&amp;"]Übersicht Messungen'!C181",TRUE),"yyyy-mm-dd")),INDIRECT("'["&amp;Index!$A$1&amp;"]Übersicht Messungen'!F6",TRUE)-730)</f>
        <v>#REF!</v>
      </c>
      <c r="J363" t="e" cm="1">
        <f t="array" aca="1" ref="J363" ca="1">INDIRECT("'["&amp;Index!$A$1&amp;"]Übersicht Messungen'!C177",TRUE)</f>
        <v>#REF!</v>
      </c>
      <c r="K363" t="str">
        <f>Index!$A$1</f>
        <v>Extem B-1541-6  CA.xlsx</v>
      </c>
      <c r="N363" t="e" cm="1">
        <f t="array" aca="1" ref="N363" ca="1">INDIRECT("'["&amp;Index!$A$1&amp;"]Auswertung 4a + 4b'!M29",TRUE)</f>
        <v>#REF!</v>
      </c>
      <c r="O363" t="e" cm="1">
        <f t="array" aca="1" ref="O363" ca="1">INDIRECT("'["&amp;Index!$A$1&amp;"]Auswertung 4a + 4b'!M2",TRUE)</f>
        <v>#REF!</v>
      </c>
      <c r="R363">
        <v>6</v>
      </c>
      <c r="X363" t="e" cm="1">
        <f t="array" aca="1" ref="X363" ca="1">INDIRECT("'["&amp;Index!$A$1&amp;"]Auswertung 4a + 4b'!b3",TRUE)</f>
        <v>#REF!</v>
      </c>
      <c r="Z363" t="s">
        <v>86</v>
      </c>
      <c r="AG363" t="e" cm="1">
        <f t="array" aca="1" ref="AG363" ca="1">IF(INDIRECT("'["&amp;Index!$A$1&amp;"]Auswertung 4a + 4b'!F"&amp;ROW($R$215)-180,TRUE)&gt;0,INDIRECT("'["&amp;Index!$A$1&amp;"]Auswertung 4a + 4b'!F"&amp;ROW($R$215)-180,TRUE),"")</f>
        <v>#REF!</v>
      </c>
      <c r="AH363" t="e" cm="1">
        <f t="array" aca="1" ref="AH363" ca="1">IF(INDIRECT("'["&amp;Index!$A$1&amp;"]Auswertung 4a + 4b'!H"&amp;ROW($R$215)-180,TRUE)&gt;0,INDIRECT("'["&amp;Index!$A$1&amp;"]Auswertung 4a + 4b'!H"&amp;ROW($R$215)-180,TRUE),"")</f>
        <v>#REF!</v>
      </c>
      <c r="AI363" t="e" cm="1">
        <f t="array" aca="1" ref="AI363" ca="1">IF(INDIRECT("'["&amp;Index!$A$1&amp;"]Auswertung 4a + 4b'!I"&amp;ROW($R$215)-180,TRUE)&gt;0,INDIRECT("'["&amp;Index!$A$1&amp;"]Auswertung 4a + 4b'!I"&amp;ROW($R$215)-180,TRUE),"")</f>
        <v>#REF!</v>
      </c>
      <c r="AJ363" t="e" cm="1">
        <f t="array" aca="1" ref="AJ363" ca="1">IF(INDIRECT("'["&amp;Index!$A$1&amp;"]Auswertung 4a + 4b'!J"&amp;ROW($R$215)-180,TRUE)&gt;0,INDIRECT("'["&amp;Index!$A$1&amp;"]Auswertung 4a + 4b'!J"&amp;ROW($R$215)-180,TRUE),"")</f>
        <v>#REF!</v>
      </c>
      <c r="AK363" t="e" cm="1">
        <f t="array" aca="1" ref="AK363" ca="1">IF(INDIRECT("'["&amp;Index!$A$1&amp;"]Auswertung 4a + 4b'!K"&amp;ROW($R$215)-180,TRUE)&gt;0,INDIRECT("'["&amp;Index!$A$1&amp;"]Auswertung 4a + 4b'!K"&amp;ROW($R$215)-180,TRUE),"")</f>
        <v>#REF!</v>
      </c>
      <c r="AN363" t="e" cm="1">
        <f t="array" aca="1" ref="AN363" ca="1">IF(INDIRECT("'["&amp;Index!$A$1&amp;"]Auswertung 4a + 4b'!G"&amp;ROW($R$215)-180,TRUE)&gt;0,INDIRECT("'["&amp;Index!$A$1&amp;"]Auswertung 4a + 4b'!G"&amp;ROW($R$215)-180,TRUE),"")</f>
        <v>#REF!</v>
      </c>
      <c r="AQ363" t="e" cm="1">
        <f t="array" aca="1" ref="AQ363" ca="1">IF(INDIRECT("'["&amp;Index!$A$1&amp;"]Auswertung 4a + 4b'!L"&amp;ROW($R$215)-180,TRUE)&gt;0,INDIRECT("'["&amp;Index!$A$1&amp;"]Auswertung 4a + 4b'!L"&amp;ROW($R$215)-180,TRUE),"")</f>
        <v>#REF!</v>
      </c>
      <c r="BM363" t="str">
        <f t="shared" ca="1" si="16"/>
        <v/>
      </c>
    </row>
    <row r="364" spans="1:65" x14ac:dyDescent="0.25">
      <c r="A364" t="e" cm="1">
        <f t="array" aca="1" ref="A364" ca="1">INDIRECT("'["&amp;Index!$A$1&amp;"]Übersicht Messungen'!E6",TRUE)</f>
        <v>#REF!</v>
      </c>
      <c r="B364" t="e">
        <f ca="1">IF(Index!$D$3="v3",10030,"")</f>
        <v>#N/A</v>
      </c>
      <c r="C364" t="e">
        <f ca="1">VLOOKUP(Facts!$B364,Aux_Table!$W$1:$X$60,2,FALSE)</f>
        <v>#N/A</v>
      </c>
      <c r="D364" t="e">
        <f>NA()</f>
        <v>#N/A</v>
      </c>
      <c r="E364" t="e" cm="1">
        <f t="array" aca="1" ref="E364" ca="1">INDIRECT("'["&amp;Index!$A$1&amp;"]Übersicht Messungen'!C6",TRUE)</f>
        <v>#REF!</v>
      </c>
      <c r="F364" t="e" cm="1">
        <f t="array" aca="1" ref="F364" ca="1">INDIRECT("'["&amp;Index!$A$1&amp;"]Übersicht Messungen'!B6",TRUE)</f>
        <v>#REF!</v>
      </c>
      <c r="G364" t="e" cm="1">
        <f t="array" aca="1" ref="G364" ca="1">INDIRECT("'["&amp;Index!$A$1&amp;"]Übersicht Messungen'!B6",TRUE)</f>
        <v>#REF!</v>
      </c>
      <c r="H364" t="e">
        <f t="shared" ca="1" si="17"/>
        <v>#REF!</v>
      </c>
      <c r="I364" s="15" t="e" cm="1">
        <f t="array" aca="1" ref="I364" ca="1">IFERROR(DATEVALUE(TEXT(INDIRECT("'["&amp;Index!$A$1&amp;"]Übersicht Messungen'!C181",TRUE),"yyyy-mm-dd")),INDIRECT("'["&amp;Index!$A$1&amp;"]Übersicht Messungen'!F6",TRUE)-730)</f>
        <v>#REF!</v>
      </c>
      <c r="J364" t="e" cm="1">
        <f t="array" aca="1" ref="J364" ca="1">INDIRECT("'["&amp;Index!$A$1&amp;"]Übersicht Messungen'!C177",TRUE)</f>
        <v>#REF!</v>
      </c>
      <c r="K364" t="str">
        <f>Index!$A$1</f>
        <v>Extem B-1541-6  CA.xlsx</v>
      </c>
      <c r="N364" t="e" cm="1">
        <f t="array" aca="1" ref="N364" ca="1">INDIRECT("'["&amp;Index!$A$1&amp;"]Auswertung 4a + 4b'!M29",TRUE)</f>
        <v>#REF!</v>
      </c>
      <c r="O364" t="e" cm="1">
        <f t="array" aca="1" ref="O364" ca="1">INDIRECT("'["&amp;Index!$A$1&amp;"]Auswertung 4a + 4b'!M2",TRUE)</f>
        <v>#REF!</v>
      </c>
      <c r="R364">
        <v>7</v>
      </c>
      <c r="X364" t="e" cm="1">
        <f t="array" aca="1" ref="X364" ca="1">INDIRECT("'["&amp;Index!$A$1&amp;"]Auswertung 4a + 4b'!b3",TRUE)</f>
        <v>#REF!</v>
      </c>
      <c r="Z364" t="s">
        <v>86</v>
      </c>
      <c r="AG364" t="e" cm="1">
        <f t="array" aca="1" ref="AG364" ca="1">IF(INDIRECT("'["&amp;Index!$A$1&amp;"]Auswertung 4a + 4b'!F"&amp;ROW($R$216)-180,TRUE)&gt;0,INDIRECT("'["&amp;Index!$A$1&amp;"]Auswertung 4a + 4b'!F"&amp;ROW($R$216)-180,TRUE),"")</f>
        <v>#REF!</v>
      </c>
      <c r="AH364" t="e" cm="1">
        <f t="array" aca="1" ref="AH364" ca="1">IF(INDIRECT("'["&amp;Index!$A$1&amp;"]Auswertung 4a + 4b'!H"&amp;ROW($R$216)-180,TRUE)&gt;0,INDIRECT("'["&amp;Index!$A$1&amp;"]Auswertung 4a + 4b'!H"&amp;ROW($R$216)-180,TRUE),"")</f>
        <v>#REF!</v>
      </c>
      <c r="AI364" t="e" cm="1">
        <f t="array" aca="1" ref="AI364" ca="1">IF(INDIRECT("'["&amp;Index!$A$1&amp;"]Auswertung 4a + 4b'!I"&amp;ROW($R$216)-180,TRUE)&gt;0,INDIRECT("'["&amp;Index!$A$1&amp;"]Auswertung 4a + 4b'!I"&amp;ROW($R$216)-180,TRUE),"")</f>
        <v>#REF!</v>
      </c>
      <c r="AJ364" t="e" cm="1">
        <f t="array" aca="1" ref="AJ364" ca="1">IF(INDIRECT("'["&amp;Index!$A$1&amp;"]Auswertung 4a + 4b'!J"&amp;ROW($R$216)-180,TRUE)&gt;0,INDIRECT("'["&amp;Index!$A$1&amp;"]Auswertung 4a + 4b'!J"&amp;ROW($R$216)-180,TRUE),"")</f>
        <v>#REF!</v>
      </c>
      <c r="AK364" t="e" cm="1">
        <f t="array" aca="1" ref="AK364" ca="1">IF(INDIRECT("'["&amp;Index!$A$1&amp;"]Auswertung 4a + 4b'!K"&amp;ROW($R$216)-180,TRUE)&gt;0,INDIRECT("'["&amp;Index!$A$1&amp;"]Auswertung 4a + 4b'!K"&amp;ROW($R$216)-180,TRUE),"")</f>
        <v>#REF!</v>
      </c>
      <c r="AN364" t="e" cm="1">
        <f t="array" aca="1" ref="AN364" ca="1">IF(INDIRECT("'["&amp;Index!$A$1&amp;"]Auswertung 4a + 4b'!G"&amp;ROW($R$216)-180,TRUE)&gt;0,INDIRECT("'["&amp;Index!$A$1&amp;"]Auswertung 4a + 4b'!G"&amp;ROW($R$216)-180,TRUE),"")</f>
        <v>#REF!</v>
      </c>
      <c r="AQ364" t="e" cm="1">
        <f t="array" aca="1" ref="AQ364" ca="1">IF(INDIRECT("'["&amp;Index!$A$1&amp;"]Auswertung 4a + 4b'!L"&amp;ROW($R$216)-180,TRUE)&gt;0,INDIRECT("'["&amp;Index!$A$1&amp;"]Auswertung 4a + 4b'!L"&amp;ROW($R$216)-180,TRUE),"")</f>
        <v>#REF!</v>
      </c>
      <c r="BM364" t="str">
        <f t="shared" ca="1" si="16"/>
        <v/>
      </c>
    </row>
    <row r="365" spans="1:65" x14ac:dyDescent="0.25">
      <c r="A365" t="e" cm="1">
        <f t="array" aca="1" ref="A365" ca="1">INDIRECT("'["&amp;Index!$A$1&amp;"]Übersicht Messungen'!E6",TRUE)</f>
        <v>#REF!</v>
      </c>
      <c r="B365" t="e">
        <f ca="1">IF(Index!$D$3="v3",10030,"")</f>
        <v>#N/A</v>
      </c>
      <c r="C365" t="e">
        <f ca="1">VLOOKUP(Facts!$B365,Aux_Table!$W$1:$X$60,2,FALSE)</f>
        <v>#N/A</v>
      </c>
      <c r="D365" t="e">
        <f>NA()</f>
        <v>#N/A</v>
      </c>
      <c r="E365" t="e" cm="1">
        <f t="array" aca="1" ref="E365" ca="1">INDIRECT("'["&amp;Index!$A$1&amp;"]Übersicht Messungen'!C6",TRUE)</f>
        <v>#REF!</v>
      </c>
      <c r="F365" t="e" cm="1">
        <f t="array" aca="1" ref="F365" ca="1">INDIRECT("'["&amp;Index!$A$1&amp;"]Übersicht Messungen'!B6",TRUE)</f>
        <v>#REF!</v>
      </c>
      <c r="G365" t="e" cm="1">
        <f t="array" aca="1" ref="G365" ca="1">INDIRECT("'["&amp;Index!$A$1&amp;"]Übersicht Messungen'!B6",TRUE)</f>
        <v>#REF!</v>
      </c>
      <c r="H365" t="e">
        <f t="shared" ca="1" si="17"/>
        <v>#REF!</v>
      </c>
      <c r="I365" s="15" t="e" cm="1">
        <f t="array" aca="1" ref="I365" ca="1">IFERROR(DATEVALUE(TEXT(INDIRECT("'["&amp;Index!$A$1&amp;"]Übersicht Messungen'!C181",TRUE),"yyyy-mm-dd")),INDIRECT("'["&amp;Index!$A$1&amp;"]Übersicht Messungen'!F6",TRUE)-730)</f>
        <v>#REF!</v>
      </c>
      <c r="J365" t="e" cm="1">
        <f t="array" aca="1" ref="J365" ca="1">INDIRECT("'["&amp;Index!$A$1&amp;"]Übersicht Messungen'!C177",TRUE)</f>
        <v>#REF!</v>
      </c>
      <c r="K365" t="str">
        <f>Index!$A$1</f>
        <v>Extem B-1541-6  CA.xlsx</v>
      </c>
      <c r="N365" t="e" cm="1">
        <f t="array" aca="1" ref="N365" ca="1">INDIRECT("'["&amp;Index!$A$1&amp;"]Auswertung 4a + 4b'!M29",TRUE)</f>
        <v>#REF!</v>
      </c>
      <c r="O365" t="e" cm="1">
        <f t="array" aca="1" ref="O365" ca="1">INDIRECT("'["&amp;Index!$A$1&amp;"]Auswertung 4a + 4b'!M2",TRUE)</f>
        <v>#REF!</v>
      </c>
      <c r="R365">
        <v>8</v>
      </c>
      <c r="X365" t="e" cm="1">
        <f t="array" aca="1" ref="X365" ca="1">INDIRECT("'["&amp;Index!$A$1&amp;"]Auswertung 4a + 4b'!b3",TRUE)</f>
        <v>#REF!</v>
      </c>
      <c r="Z365" t="s">
        <v>86</v>
      </c>
      <c r="AG365" t="e" cm="1">
        <f t="array" aca="1" ref="AG365" ca="1">IF(INDIRECT("'["&amp;Index!$A$1&amp;"]Auswertung 4a + 4b'!F"&amp;ROW($R$217)-180,TRUE)&gt;0,INDIRECT("'["&amp;Index!$A$1&amp;"]Auswertung 4a + 4b'!F"&amp;ROW($R$217)-180,TRUE),"")</f>
        <v>#REF!</v>
      </c>
      <c r="AH365" t="e" cm="1">
        <f t="array" aca="1" ref="AH365" ca="1">IF(INDIRECT("'["&amp;Index!$A$1&amp;"]Auswertung 4a + 4b'!H"&amp;ROW($R$217)-180,TRUE)&gt;0,INDIRECT("'["&amp;Index!$A$1&amp;"]Auswertung 4a + 4b'!H"&amp;ROW($R$217)-180,TRUE),"")</f>
        <v>#REF!</v>
      </c>
      <c r="AI365" t="e" cm="1">
        <f t="array" aca="1" ref="AI365" ca="1">IF(INDIRECT("'["&amp;Index!$A$1&amp;"]Auswertung 4a + 4b'!I"&amp;ROW($R$217)-180,TRUE)&gt;0,INDIRECT("'["&amp;Index!$A$1&amp;"]Auswertung 4a + 4b'!I"&amp;ROW($R$217)-180,TRUE),"")</f>
        <v>#REF!</v>
      </c>
      <c r="AJ365" t="e" cm="1">
        <f t="array" aca="1" ref="AJ365" ca="1">IF(INDIRECT("'["&amp;Index!$A$1&amp;"]Auswertung 4a + 4b'!J"&amp;ROW($R$217)-180,TRUE)&gt;0,INDIRECT("'["&amp;Index!$A$1&amp;"]Auswertung 4a + 4b'!J"&amp;ROW($R$217)-180,TRUE),"")</f>
        <v>#REF!</v>
      </c>
      <c r="AK365" t="e" cm="1">
        <f t="array" aca="1" ref="AK365" ca="1">IF(INDIRECT("'["&amp;Index!$A$1&amp;"]Auswertung 4a + 4b'!K"&amp;ROW($R$217)-180,TRUE)&gt;0,INDIRECT("'["&amp;Index!$A$1&amp;"]Auswertung 4a + 4b'!K"&amp;ROW($R$217)-180,TRUE),"")</f>
        <v>#REF!</v>
      </c>
      <c r="AN365" t="e" cm="1">
        <f t="array" aca="1" ref="AN365" ca="1">IF(INDIRECT("'["&amp;Index!$A$1&amp;"]Auswertung 4a + 4b'!G"&amp;ROW($R$217)-180,TRUE)&gt;0,INDIRECT("'["&amp;Index!$A$1&amp;"]Auswertung 4a + 4b'!G"&amp;ROW($R$217)-180,TRUE),"")</f>
        <v>#REF!</v>
      </c>
      <c r="AQ365" t="e" cm="1">
        <f t="array" aca="1" ref="AQ365" ca="1">IF(INDIRECT("'["&amp;Index!$A$1&amp;"]Auswertung 4a + 4b'!L"&amp;ROW($R$217)-180,TRUE)&gt;0,INDIRECT("'["&amp;Index!$A$1&amp;"]Auswertung 4a + 4b'!L"&amp;ROW($R$217)-180,TRUE),"")</f>
        <v>#REF!</v>
      </c>
      <c r="BM365" t="str">
        <f t="shared" ca="1" si="16"/>
        <v/>
      </c>
    </row>
    <row r="366" spans="1:65" x14ac:dyDescent="0.25">
      <c r="A366" t="e" cm="1">
        <f t="array" aca="1" ref="A366" ca="1">INDIRECT("'["&amp;Index!$A$1&amp;"]Übersicht Messungen'!E6",TRUE)</f>
        <v>#REF!</v>
      </c>
      <c r="B366" t="e">
        <f ca="1">IF(Index!$D$3="v3",10030,"")</f>
        <v>#N/A</v>
      </c>
      <c r="C366" t="e">
        <f ca="1">VLOOKUP(Facts!$B366,Aux_Table!$W$1:$X$60,2,FALSE)</f>
        <v>#N/A</v>
      </c>
      <c r="D366" t="e">
        <f>NA()</f>
        <v>#N/A</v>
      </c>
      <c r="E366" t="e" cm="1">
        <f t="array" aca="1" ref="E366" ca="1">INDIRECT("'["&amp;Index!$A$1&amp;"]Übersicht Messungen'!C6",TRUE)</f>
        <v>#REF!</v>
      </c>
      <c r="F366" t="e" cm="1">
        <f t="array" aca="1" ref="F366" ca="1">INDIRECT("'["&amp;Index!$A$1&amp;"]Übersicht Messungen'!B6",TRUE)</f>
        <v>#REF!</v>
      </c>
      <c r="G366" t="e" cm="1">
        <f t="array" aca="1" ref="G366" ca="1">INDIRECT("'["&amp;Index!$A$1&amp;"]Übersicht Messungen'!B6",TRUE)</f>
        <v>#REF!</v>
      </c>
      <c r="H366" t="e">
        <f t="shared" ca="1" si="17"/>
        <v>#REF!</v>
      </c>
      <c r="I366" s="15" t="e" cm="1">
        <f t="array" aca="1" ref="I366" ca="1">IFERROR(DATEVALUE(TEXT(INDIRECT("'["&amp;Index!$A$1&amp;"]Übersicht Messungen'!C181",TRUE),"yyyy-mm-dd")),INDIRECT("'["&amp;Index!$A$1&amp;"]Übersicht Messungen'!F6",TRUE)-730)</f>
        <v>#REF!</v>
      </c>
      <c r="J366" t="e" cm="1">
        <f t="array" aca="1" ref="J366" ca="1">INDIRECT("'["&amp;Index!$A$1&amp;"]Übersicht Messungen'!C177",TRUE)</f>
        <v>#REF!</v>
      </c>
      <c r="K366" t="str">
        <f>Index!$A$1</f>
        <v>Extem B-1541-6  CA.xlsx</v>
      </c>
      <c r="N366" t="e" cm="1">
        <f t="array" aca="1" ref="N366" ca="1">INDIRECT("'["&amp;Index!$A$1&amp;"]Auswertung 4a + 4b'!M29",TRUE)</f>
        <v>#REF!</v>
      </c>
      <c r="O366" t="e" cm="1">
        <f t="array" aca="1" ref="O366" ca="1">INDIRECT("'["&amp;Index!$A$1&amp;"]Auswertung 4a + 4b'!M2",TRUE)</f>
        <v>#REF!</v>
      </c>
      <c r="R366">
        <v>9</v>
      </c>
      <c r="X366" t="e" cm="1">
        <f t="array" aca="1" ref="X366" ca="1">INDIRECT("'["&amp;Index!$A$1&amp;"]Auswertung 4a + 4b'!b3",TRUE)</f>
        <v>#REF!</v>
      </c>
      <c r="Z366" t="s">
        <v>86</v>
      </c>
      <c r="AG366" t="e" cm="1">
        <f t="array" aca="1" ref="AG366" ca="1">IF(INDIRECT("'["&amp;Index!$A$1&amp;"]Auswertung 4a + 4b'!F"&amp;ROW($R$218)-180,TRUE)&gt;0,INDIRECT("'["&amp;Index!$A$1&amp;"]Auswertung 4a + 4b'!F"&amp;ROW($R$218)-180,TRUE),"")</f>
        <v>#REF!</v>
      </c>
      <c r="AH366" t="e" cm="1">
        <f t="array" aca="1" ref="AH366" ca="1">IF(INDIRECT("'["&amp;Index!$A$1&amp;"]Auswertung 4a + 4b'!H"&amp;ROW($R$218)-180,TRUE)&gt;0,INDIRECT("'["&amp;Index!$A$1&amp;"]Auswertung 4a + 4b'!H"&amp;ROW($R$218)-180,TRUE),"")</f>
        <v>#REF!</v>
      </c>
      <c r="AI366" t="e" cm="1">
        <f t="array" aca="1" ref="AI366" ca="1">IF(INDIRECT("'["&amp;Index!$A$1&amp;"]Auswertung 4a + 4b'!I"&amp;ROW($R$218)-180,TRUE)&gt;0,INDIRECT("'["&amp;Index!$A$1&amp;"]Auswertung 4a + 4b'!I"&amp;ROW($R$218)-180,TRUE),"")</f>
        <v>#REF!</v>
      </c>
      <c r="AJ366" t="e" cm="1">
        <f t="array" aca="1" ref="AJ366" ca="1">IF(INDIRECT("'["&amp;Index!$A$1&amp;"]Auswertung 4a + 4b'!J"&amp;ROW($R$218)-180,TRUE)&gt;0,INDIRECT("'["&amp;Index!$A$1&amp;"]Auswertung 4a + 4b'!J"&amp;ROW($R$218)-180,TRUE),"")</f>
        <v>#REF!</v>
      </c>
      <c r="AK366" t="e" cm="1">
        <f t="array" aca="1" ref="AK366" ca="1">IF(INDIRECT("'["&amp;Index!$A$1&amp;"]Auswertung 4a + 4b'!K"&amp;ROW($R$218)-180,TRUE)&gt;0,INDIRECT("'["&amp;Index!$A$1&amp;"]Auswertung 4a + 4b'!K"&amp;ROW($R$218)-180,TRUE),"")</f>
        <v>#REF!</v>
      </c>
      <c r="AN366" t="e" cm="1">
        <f t="array" aca="1" ref="AN366" ca="1">IF(INDIRECT("'["&amp;Index!$A$1&amp;"]Auswertung 4a + 4b'!G"&amp;ROW($R$218)-180,TRUE)&gt;0,INDIRECT("'["&amp;Index!$A$1&amp;"]Auswertung 4a + 4b'!G"&amp;ROW($R$218)-180,TRUE),"")</f>
        <v>#REF!</v>
      </c>
      <c r="AQ366" t="e" cm="1">
        <f t="array" aca="1" ref="AQ366" ca="1">IF(INDIRECT("'["&amp;Index!$A$1&amp;"]Auswertung 4a + 4b'!L"&amp;ROW($R$218)-180,TRUE)&gt;0,INDIRECT("'["&amp;Index!$A$1&amp;"]Auswertung 4a + 4b'!L"&amp;ROW($R$218)-180,TRUE),"")</f>
        <v>#REF!</v>
      </c>
      <c r="BM366" t="str">
        <f t="shared" ca="1" si="16"/>
        <v/>
      </c>
    </row>
    <row r="367" spans="1:65" x14ac:dyDescent="0.25">
      <c r="A367" t="e" cm="1">
        <f t="array" aca="1" ref="A367" ca="1">INDIRECT("'["&amp;Index!$A$1&amp;"]Übersicht Messungen'!E6",TRUE)</f>
        <v>#REF!</v>
      </c>
      <c r="B367" t="e">
        <f ca="1">IF(Index!$D$3="v3",10030,"")</f>
        <v>#N/A</v>
      </c>
      <c r="C367" t="e">
        <f ca="1">VLOOKUP(Facts!$B367,Aux_Table!$W$1:$X$60,2,FALSE)</f>
        <v>#N/A</v>
      </c>
      <c r="D367" t="e">
        <f>NA()</f>
        <v>#N/A</v>
      </c>
      <c r="E367" t="e" cm="1">
        <f t="array" aca="1" ref="E367" ca="1">INDIRECT("'["&amp;Index!$A$1&amp;"]Übersicht Messungen'!C6",TRUE)</f>
        <v>#REF!</v>
      </c>
      <c r="F367" t="e" cm="1">
        <f t="array" aca="1" ref="F367" ca="1">INDIRECT("'["&amp;Index!$A$1&amp;"]Übersicht Messungen'!B6",TRUE)</f>
        <v>#REF!</v>
      </c>
      <c r="G367" t="e" cm="1">
        <f t="array" aca="1" ref="G367" ca="1">INDIRECT("'["&amp;Index!$A$1&amp;"]Übersicht Messungen'!B6",TRUE)</f>
        <v>#REF!</v>
      </c>
      <c r="H367" t="e">
        <f t="shared" ca="1" si="17"/>
        <v>#REF!</v>
      </c>
      <c r="I367" s="15" t="e" cm="1">
        <f t="array" aca="1" ref="I367" ca="1">IFERROR(DATEVALUE(TEXT(INDIRECT("'["&amp;Index!$A$1&amp;"]Übersicht Messungen'!C181",TRUE),"yyyy-mm-dd")),INDIRECT("'["&amp;Index!$A$1&amp;"]Übersicht Messungen'!F6",TRUE)-730)</f>
        <v>#REF!</v>
      </c>
      <c r="J367" t="e" cm="1">
        <f t="array" aca="1" ref="J367" ca="1">INDIRECT("'["&amp;Index!$A$1&amp;"]Übersicht Messungen'!C177",TRUE)</f>
        <v>#REF!</v>
      </c>
      <c r="K367" t="str">
        <f>Index!$A$1</f>
        <v>Extem B-1541-6  CA.xlsx</v>
      </c>
      <c r="N367" t="e" cm="1">
        <f t="array" aca="1" ref="N367" ca="1">INDIRECT("'["&amp;Index!$A$1&amp;"]Auswertung 4a + 4b'!M29",TRUE)</f>
        <v>#REF!</v>
      </c>
      <c r="O367" t="e" cm="1">
        <f t="array" aca="1" ref="O367" ca="1">INDIRECT("'["&amp;Index!$A$1&amp;"]Auswertung 4a + 4b'!M2",TRUE)</f>
        <v>#REF!</v>
      </c>
      <c r="R367">
        <v>10</v>
      </c>
      <c r="X367" t="e" cm="1">
        <f t="array" aca="1" ref="X367" ca="1">INDIRECT("'["&amp;Index!$A$1&amp;"]Auswertung 4a + 4b'!b3",TRUE)</f>
        <v>#REF!</v>
      </c>
      <c r="Z367" t="s">
        <v>86</v>
      </c>
      <c r="AG367" t="e" cm="1">
        <f t="array" aca="1" ref="AG367" ca="1">IF(INDIRECT("'["&amp;Index!$A$1&amp;"]Auswertung 4a + 4b'!F"&amp;ROW($R$219)-180,TRUE)&gt;0,INDIRECT("'["&amp;Index!$A$1&amp;"]Auswertung 4a + 4b'!F"&amp;ROW($R$219)-180,TRUE),"")</f>
        <v>#REF!</v>
      </c>
      <c r="AH367" t="e" cm="1">
        <f t="array" aca="1" ref="AH367" ca="1">IF(INDIRECT("'["&amp;Index!$A$1&amp;"]Auswertung 4a + 4b'!H"&amp;ROW($R$219)-180,TRUE)&gt;0,INDIRECT("'["&amp;Index!$A$1&amp;"]Auswertung 4a + 4b'!H"&amp;ROW($R$219)-180,TRUE),"")</f>
        <v>#REF!</v>
      </c>
      <c r="AI367" t="e" cm="1">
        <f t="array" aca="1" ref="AI367" ca="1">IF(INDIRECT("'["&amp;Index!$A$1&amp;"]Auswertung 4a + 4b'!I"&amp;ROW($R$219)-180,TRUE)&gt;0,INDIRECT("'["&amp;Index!$A$1&amp;"]Auswertung 4a + 4b'!I"&amp;ROW($R$219)-180,TRUE),"")</f>
        <v>#REF!</v>
      </c>
      <c r="AJ367" t="e" cm="1">
        <f t="array" aca="1" ref="AJ367" ca="1">IF(INDIRECT("'["&amp;Index!$A$1&amp;"]Auswertung 4a + 4b'!J"&amp;ROW($R$219)-180,TRUE)&gt;0,INDIRECT("'["&amp;Index!$A$1&amp;"]Auswertung 4a + 4b'!J"&amp;ROW($R$219)-180,TRUE),"")</f>
        <v>#REF!</v>
      </c>
      <c r="AK367" t="e" cm="1">
        <f t="array" aca="1" ref="AK367" ca="1">IF(INDIRECT("'["&amp;Index!$A$1&amp;"]Auswertung 4a + 4b'!K"&amp;ROW($R$219)-180,TRUE)&gt;0,INDIRECT("'["&amp;Index!$A$1&amp;"]Auswertung 4a + 4b'!K"&amp;ROW($R$219)-180,TRUE),"")</f>
        <v>#REF!</v>
      </c>
      <c r="AN367" t="e" cm="1">
        <f t="array" aca="1" ref="AN367" ca="1">IF(INDIRECT("'["&amp;Index!$A$1&amp;"]Auswertung 4a + 4b'!G"&amp;ROW($R$219)-180,TRUE)&gt;0,INDIRECT("'["&amp;Index!$A$1&amp;"]Auswertung 4a + 4b'!G"&amp;ROW($R$219)-180,TRUE),"")</f>
        <v>#REF!</v>
      </c>
      <c r="AQ367" t="e" cm="1">
        <f t="array" aca="1" ref="AQ367" ca="1">IF(INDIRECT("'["&amp;Index!$A$1&amp;"]Auswertung 4a + 4b'!L"&amp;ROW($R$219)-180,TRUE)&gt;0,INDIRECT("'["&amp;Index!$A$1&amp;"]Auswertung 4a + 4b'!L"&amp;ROW($R$219)-180,TRUE),"")</f>
        <v>#REF!</v>
      </c>
      <c r="BM367" t="str">
        <f t="shared" ca="1" si="16"/>
        <v/>
      </c>
    </row>
    <row r="368" spans="1:65" x14ac:dyDescent="0.25">
      <c r="A368" t="e" cm="1">
        <f t="array" aca="1" ref="A368" ca="1">INDIRECT("'["&amp;Index!$A$1&amp;"]Übersicht Messungen'!E6",TRUE)</f>
        <v>#REF!</v>
      </c>
      <c r="B368" t="e">
        <f ca="1">IF(Index!$D$3="v3",10030,"")</f>
        <v>#N/A</v>
      </c>
      <c r="C368" t="e">
        <f ca="1">VLOOKUP(Facts!$B368,Aux_Table!$W$1:$X$60,2,FALSE)</f>
        <v>#N/A</v>
      </c>
      <c r="D368" t="e">
        <f>NA()</f>
        <v>#N/A</v>
      </c>
      <c r="E368" t="e" cm="1">
        <f t="array" aca="1" ref="E368" ca="1">INDIRECT("'["&amp;Index!$A$1&amp;"]Übersicht Messungen'!C6",TRUE)</f>
        <v>#REF!</v>
      </c>
      <c r="F368" t="e" cm="1">
        <f t="array" aca="1" ref="F368" ca="1">INDIRECT("'["&amp;Index!$A$1&amp;"]Übersicht Messungen'!B6",TRUE)</f>
        <v>#REF!</v>
      </c>
      <c r="G368" t="e" cm="1">
        <f t="array" aca="1" ref="G368" ca="1">INDIRECT("'["&amp;Index!$A$1&amp;"]Übersicht Messungen'!B6",TRUE)</f>
        <v>#REF!</v>
      </c>
      <c r="H368" t="e">
        <f t="shared" ca="1" si="17"/>
        <v>#REF!</v>
      </c>
      <c r="I368" s="15" t="e" cm="1">
        <f t="array" aca="1" ref="I368" ca="1">IFERROR(DATEVALUE(TEXT(INDIRECT("'["&amp;Index!$A$1&amp;"]Übersicht Messungen'!C181",TRUE),"yyyy-mm-dd")),INDIRECT("'["&amp;Index!$A$1&amp;"]Übersicht Messungen'!F6",TRUE)-730)</f>
        <v>#REF!</v>
      </c>
      <c r="J368" t="e" cm="1">
        <f t="array" aca="1" ref="J368" ca="1">INDIRECT("'["&amp;Index!$A$1&amp;"]Übersicht Messungen'!C177",TRUE)</f>
        <v>#REF!</v>
      </c>
      <c r="K368" t="str">
        <f>Index!$A$1</f>
        <v>Extem B-1541-6  CA.xlsx</v>
      </c>
      <c r="N368" t="e" cm="1">
        <f t="array" aca="1" ref="N368" ca="1">INDIRECT("'["&amp;Index!$A$1&amp;"]Auswertung 4a + 4b'!M29",TRUE)</f>
        <v>#REF!</v>
      </c>
      <c r="O368" t="e" cm="1">
        <f t="array" aca="1" ref="O368" ca="1">INDIRECT("'["&amp;Index!$A$1&amp;"]Auswertung 4a + 4b'!M2",TRUE)</f>
        <v>#REF!</v>
      </c>
      <c r="R368">
        <v>11</v>
      </c>
      <c r="X368" t="e" cm="1">
        <f t="array" aca="1" ref="X368" ca="1">INDIRECT("'["&amp;Index!$A$1&amp;"]Auswertung 4a + 4b'!b3",TRUE)</f>
        <v>#REF!</v>
      </c>
      <c r="Z368" t="s">
        <v>86</v>
      </c>
      <c r="AG368" t="e" cm="1">
        <f t="array" aca="1" ref="AG368" ca="1">IF(INDIRECT("'["&amp;Index!$A$1&amp;"]Auswertung 4a + 4b'!F"&amp;ROW($R$220)-180,TRUE)&gt;0,INDIRECT("'["&amp;Index!$A$1&amp;"]Auswertung 4a + 4b'!F"&amp;ROW($R$220)-180,TRUE),"")</f>
        <v>#REF!</v>
      </c>
      <c r="AH368" t="e" cm="1">
        <f t="array" aca="1" ref="AH368" ca="1">IF(INDIRECT("'["&amp;Index!$A$1&amp;"]Auswertung 4a + 4b'!H"&amp;ROW($R$220)-180,TRUE)&gt;0,INDIRECT("'["&amp;Index!$A$1&amp;"]Auswertung 4a + 4b'!H"&amp;ROW($R$220)-180,TRUE),"")</f>
        <v>#REF!</v>
      </c>
      <c r="AI368" t="e" cm="1">
        <f t="array" aca="1" ref="AI368" ca="1">IF(INDIRECT("'["&amp;Index!$A$1&amp;"]Auswertung 4a + 4b'!I"&amp;ROW($R$220)-180,TRUE)&gt;0,INDIRECT("'["&amp;Index!$A$1&amp;"]Auswertung 4a + 4b'!I"&amp;ROW($R$220)-180,TRUE),"")</f>
        <v>#REF!</v>
      </c>
      <c r="AJ368" t="e" cm="1">
        <f t="array" aca="1" ref="AJ368" ca="1">IF(INDIRECT("'["&amp;Index!$A$1&amp;"]Auswertung 4a + 4b'!J"&amp;ROW($R$220)-180,TRUE)&gt;0,INDIRECT("'["&amp;Index!$A$1&amp;"]Auswertung 4a + 4b'!J"&amp;ROW($R$220)-180,TRUE),"")</f>
        <v>#REF!</v>
      </c>
      <c r="AK368" t="e" cm="1">
        <f t="array" aca="1" ref="AK368" ca="1">IF(INDIRECT("'["&amp;Index!$A$1&amp;"]Auswertung 4a + 4b'!K"&amp;ROW($R$220)-180,TRUE)&gt;0,INDIRECT("'["&amp;Index!$A$1&amp;"]Auswertung 4a + 4b'!K"&amp;ROW($R$220)-180,TRUE),"")</f>
        <v>#REF!</v>
      </c>
      <c r="AN368" t="e" cm="1">
        <f t="array" aca="1" ref="AN368" ca="1">IF(INDIRECT("'["&amp;Index!$A$1&amp;"]Auswertung 4a + 4b'!G"&amp;ROW($R$220)-180,TRUE)&gt;0,INDIRECT("'["&amp;Index!$A$1&amp;"]Auswertung 4a + 4b'!G"&amp;ROW($R$220)-180,TRUE),"")</f>
        <v>#REF!</v>
      </c>
      <c r="AQ368" t="e" cm="1">
        <f t="array" aca="1" ref="AQ368" ca="1">IF(INDIRECT("'["&amp;Index!$A$1&amp;"]Auswertung 4a + 4b'!L"&amp;ROW($R$220)-180,TRUE)&gt;0,INDIRECT("'["&amp;Index!$A$1&amp;"]Auswertung 4a + 4b'!L"&amp;ROW($R$220)-180,TRUE),"")</f>
        <v>#REF!</v>
      </c>
      <c r="BM368" t="str">
        <f t="shared" ca="1" si="16"/>
        <v/>
      </c>
    </row>
    <row r="369" spans="1:65" x14ac:dyDescent="0.25">
      <c r="A369" t="e" cm="1">
        <f t="array" aca="1" ref="A369" ca="1">INDIRECT("'["&amp;Index!$A$1&amp;"]Übersicht Messungen'!E6",TRUE)</f>
        <v>#REF!</v>
      </c>
      <c r="B369" t="e">
        <f ca="1">IF(Index!$D$3="v3",10030,"")</f>
        <v>#N/A</v>
      </c>
      <c r="C369" t="e">
        <f ca="1">VLOOKUP(Facts!$B369,Aux_Table!$W$1:$X$60,2,FALSE)</f>
        <v>#N/A</v>
      </c>
      <c r="D369" t="e">
        <f>NA()</f>
        <v>#N/A</v>
      </c>
      <c r="E369" t="e" cm="1">
        <f t="array" aca="1" ref="E369" ca="1">INDIRECT("'["&amp;Index!$A$1&amp;"]Übersicht Messungen'!C6",TRUE)</f>
        <v>#REF!</v>
      </c>
      <c r="F369" t="e" cm="1">
        <f t="array" aca="1" ref="F369" ca="1">INDIRECT("'["&amp;Index!$A$1&amp;"]Übersicht Messungen'!B6",TRUE)</f>
        <v>#REF!</v>
      </c>
      <c r="G369" t="e" cm="1">
        <f t="array" aca="1" ref="G369" ca="1">INDIRECT("'["&amp;Index!$A$1&amp;"]Übersicht Messungen'!B6",TRUE)</f>
        <v>#REF!</v>
      </c>
      <c r="H369" t="e">
        <f t="shared" ca="1" si="17"/>
        <v>#REF!</v>
      </c>
      <c r="I369" s="15" t="e" cm="1">
        <f t="array" aca="1" ref="I369" ca="1">IFERROR(DATEVALUE(TEXT(INDIRECT("'["&amp;Index!$A$1&amp;"]Übersicht Messungen'!C181",TRUE),"yyyy-mm-dd")),INDIRECT("'["&amp;Index!$A$1&amp;"]Übersicht Messungen'!F6",TRUE)-730)</f>
        <v>#REF!</v>
      </c>
      <c r="J369" t="e" cm="1">
        <f t="array" aca="1" ref="J369" ca="1">INDIRECT("'["&amp;Index!$A$1&amp;"]Übersicht Messungen'!C177",TRUE)</f>
        <v>#REF!</v>
      </c>
      <c r="K369" t="str">
        <f>Index!$A$1</f>
        <v>Extem B-1541-6  CA.xlsx</v>
      </c>
      <c r="N369" t="e" cm="1">
        <f t="array" aca="1" ref="N369" ca="1">INDIRECT("'["&amp;Index!$A$1&amp;"]Auswertung 4a + 4b'!M29",TRUE)</f>
        <v>#REF!</v>
      </c>
      <c r="O369" t="e" cm="1">
        <f t="array" aca="1" ref="O369" ca="1">INDIRECT("'["&amp;Index!$A$1&amp;"]Auswertung 4a + 4b'!M2",TRUE)</f>
        <v>#REF!</v>
      </c>
      <c r="R369">
        <v>12</v>
      </c>
      <c r="X369" t="e" cm="1">
        <f t="array" aca="1" ref="X369" ca="1">INDIRECT("'["&amp;Index!$A$1&amp;"]Auswertung 4a + 4b'!b3",TRUE)</f>
        <v>#REF!</v>
      </c>
      <c r="Z369" t="s">
        <v>86</v>
      </c>
      <c r="AG369" t="e" cm="1">
        <f t="array" aca="1" ref="AG369" ca="1">IF(INDIRECT("'["&amp;Index!$A$1&amp;"]Auswertung 4a + 4b'!F"&amp;ROW($R$221)-180,TRUE)&gt;0,INDIRECT("'["&amp;Index!$A$1&amp;"]Auswertung 4a + 4b'!F"&amp;ROW($R$221)-180,TRUE),"")</f>
        <v>#REF!</v>
      </c>
      <c r="AH369" t="e" cm="1">
        <f t="array" aca="1" ref="AH369" ca="1">IF(INDIRECT("'["&amp;Index!$A$1&amp;"]Auswertung 4a + 4b'!H"&amp;ROW($R$221)-180,TRUE)&gt;0,INDIRECT("'["&amp;Index!$A$1&amp;"]Auswertung 4a + 4b'!H"&amp;ROW($R$221)-180,TRUE),"")</f>
        <v>#REF!</v>
      </c>
      <c r="AI369" t="e" cm="1">
        <f t="array" aca="1" ref="AI369" ca="1">IF(INDIRECT("'["&amp;Index!$A$1&amp;"]Auswertung 4a + 4b'!I"&amp;ROW($R$221)-180,TRUE)&gt;0,INDIRECT("'["&amp;Index!$A$1&amp;"]Auswertung 4a + 4b'!I"&amp;ROW($R$221)-180,TRUE),"")</f>
        <v>#REF!</v>
      </c>
      <c r="AJ369" t="e" cm="1">
        <f t="array" aca="1" ref="AJ369" ca="1">IF(INDIRECT("'["&amp;Index!$A$1&amp;"]Auswertung 4a + 4b'!J"&amp;ROW($R$221)-180,TRUE)&gt;0,INDIRECT("'["&amp;Index!$A$1&amp;"]Auswertung 4a + 4b'!J"&amp;ROW($R$221)-180,TRUE),"")</f>
        <v>#REF!</v>
      </c>
      <c r="AK369" t="e" cm="1">
        <f t="array" aca="1" ref="AK369" ca="1">IF(INDIRECT("'["&amp;Index!$A$1&amp;"]Auswertung 4a + 4b'!K"&amp;ROW($R$221)-180,TRUE)&gt;0,INDIRECT("'["&amp;Index!$A$1&amp;"]Auswertung 4a + 4b'!K"&amp;ROW($R$221)-180,TRUE),"")</f>
        <v>#REF!</v>
      </c>
      <c r="AN369" t="e" cm="1">
        <f t="array" aca="1" ref="AN369" ca="1">IF(INDIRECT("'["&amp;Index!$A$1&amp;"]Auswertung 4a + 4b'!G"&amp;ROW($R$221)-180,TRUE)&gt;0,INDIRECT("'["&amp;Index!$A$1&amp;"]Auswertung 4a + 4b'!G"&amp;ROW($R$221)-180,TRUE),"")</f>
        <v>#REF!</v>
      </c>
      <c r="AQ369" t="e" cm="1">
        <f t="array" aca="1" ref="AQ369" ca="1">IF(INDIRECT("'["&amp;Index!$A$1&amp;"]Auswertung 4a + 4b'!L"&amp;ROW($R$221)-180,TRUE)&gt;0,INDIRECT("'["&amp;Index!$A$1&amp;"]Auswertung 4a + 4b'!L"&amp;ROW($R$221)-180,TRUE),"")</f>
        <v>#REF!</v>
      </c>
      <c r="BM369" t="str">
        <f t="shared" ca="1" si="16"/>
        <v/>
      </c>
    </row>
    <row r="370" spans="1:65" x14ac:dyDescent="0.25">
      <c r="A370" t="e" cm="1">
        <f t="array" aca="1" ref="A370" ca="1">INDIRECT("'["&amp;Index!$A$1&amp;"]Übersicht Messungen'!E6",TRUE)</f>
        <v>#REF!</v>
      </c>
      <c r="B370" t="e">
        <f ca="1">IF(Index!$D$3="v3",10031,"")</f>
        <v>#N/A</v>
      </c>
      <c r="C370" t="e">
        <f ca="1">VLOOKUP(Facts!$B370,Aux_Table!$W$1:$X$60,2,FALSE)</f>
        <v>#N/A</v>
      </c>
      <c r="D370" t="e">
        <f>NA()</f>
        <v>#N/A</v>
      </c>
      <c r="E370" t="e" cm="1">
        <f t="array" aca="1" ref="E370" ca="1">INDIRECT("'["&amp;Index!$A$1&amp;"]Übersicht Messungen'!C6",TRUE)</f>
        <v>#REF!</v>
      </c>
      <c r="F370" t="e" cm="1">
        <f t="array" aca="1" ref="F370" ca="1">INDIRECT("'["&amp;Index!$A$1&amp;"]Übersicht Messungen'!B6",TRUE)</f>
        <v>#REF!</v>
      </c>
      <c r="G370" t="e" cm="1">
        <f t="array" aca="1" ref="G370" ca="1">INDIRECT("'["&amp;Index!$A$1&amp;"]Übersicht Messungen'!B6",TRUE)</f>
        <v>#REF!</v>
      </c>
      <c r="H370" t="e">
        <f t="shared" ca="1" si="17"/>
        <v>#REF!</v>
      </c>
      <c r="I370" s="15" t="e" cm="1">
        <f t="array" aca="1" ref="I370" ca="1">IFERROR(DATEVALUE(TEXT(INDIRECT("'["&amp;Index!$A$1&amp;"]Übersicht Messungen'!C181",TRUE),"yyyy-mm-dd")),INDIRECT("'["&amp;Index!$A$1&amp;"]Übersicht Messungen'!F6",TRUE)-730)</f>
        <v>#REF!</v>
      </c>
      <c r="J370" t="e" cm="1">
        <f t="array" aca="1" ref="J370" ca="1">INDIRECT("'["&amp;Index!$A$1&amp;"]Übersicht Messungen'!C177",TRUE)</f>
        <v>#REF!</v>
      </c>
      <c r="K370" t="str">
        <f>Index!$A$1</f>
        <v>Extem B-1541-6  CA.xlsx</v>
      </c>
      <c r="N370" t="s">
        <v>74</v>
      </c>
      <c r="O370" t="e" cm="1">
        <f t="array" aca="1" ref="O370" ca="1">IF(ISBLANK(INDIRECT("'["&amp;Index!$A$1&amp;"]Auswertung 5a'!C"&amp;ROW($R$42)-36,TRUE)),"",INDIRECT("'["&amp;Index!$A$1&amp;"]Auswertung 5a'!C"&amp;ROW($R$42)-36,TRUE))</f>
        <v>#REF!</v>
      </c>
      <c r="R370">
        <v>1</v>
      </c>
      <c r="X370" t="e" cm="1">
        <f t="array" aca="1" ref="X370" ca="1">INDIRECT("'["&amp;Index!$A$1&amp;"]Übersicht Messungen'!E6",TRUE)</f>
        <v>#REF!</v>
      </c>
      <c r="Z370" t="s">
        <v>86</v>
      </c>
      <c r="AG370" t="e" cm="1">
        <f t="array" aca="1" ref="AG370" ca="1">IF(ISBLANK(INDIRECT("'["&amp;Index!$A$1&amp;"]Auswertung 5a'!D"&amp;ROW($R$42)-36,TRUE)),"",INDIRECT("'["&amp;Index!$A$1&amp;"]Auswertung 5a'!D"&amp;ROW($R$42)-36,TRUE))</f>
        <v>#REF!</v>
      </c>
      <c r="AK370" t="e" cm="1">
        <f t="array" aca="1" ref="AK370" ca="1">IF(ISBLANK(INDIRECT("'["&amp;Index!$A$1&amp;"]Auswertung 5a'!G"&amp;ROW($R$42)-36,TRUE)),"",INDIRECT("'["&amp;Index!$A$1&amp;"]Auswertung 5a'!G"&amp;ROW($R$42)-36,TRUE))</f>
        <v>#REF!</v>
      </c>
      <c r="AN370" t="e" cm="1">
        <f t="array" aca="1" ref="AN370" ca="1">IF(ISBLANK(INDIRECT("'["&amp;Index!$A$1&amp;"]Auswertung 5a'!E"&amp;ROW($R$42)-36,TRUE)),"",INDIRECT("'["&amp;Index!$A$1&amp;"]Auswertung 5a'!E"&amp;ROW($R$42)-36,TRUE))</f>
        <v>#REF!</v>
      </c>
      <c r="AQ370" t="e" cm="1">
        <f t="array" aca="1" ref="AQ370" ca="1">IF(ISBLANK(INDIRECT("'["&amp;Index!$A$1&amp;"]Auswertung 5a'!F"&amp;ROW($R$42)-36,TRUE)),"",INDIRECT("'["&amp;Index!$A$1&amp;"]Auswertung 5a'!F"&amp;ROW($R$42)-36,TRUE))</f>
        <v>#REF!</v>
      </c>
      <c r="BM370" t="str">
        <f t="shared" ca="1" si="16"/>
        <v/>
      </c>
    </row>
    <row r="371" spans="1:65" x14ac:dyDescent="0.25">
      <c r="A371" t="e" cm="1">
        <f t="array" aca="1" ref="A371" ca="1">INDIRECT("'["&amp;Index!$A$1&amp;"]Übersicht Messungen'!E6",TRUE)</f>
        <v>#REF!</v>
      </c>
      <c r="B371" t="e">
        <f ca="1">IF(Index!$D$3="v3",10031,"")</f>
        <v>#N/A</v>
      </c>
      <c r="C371" t="e">
        <f ca="1">VLOOKUP(Facts!$B371,Aux_Table!$W$1:$X$60,2,FALSE)</f>
        <v>#N/A</v>
      </c>
      <c r="D371" t="e">
        <f>NA()</f>
        <v>#N/A</v>
      </c>
      <c r="E371" t="e" cm="1">
        <f t="array" aca="1" ref="E371" ca="1">INDIRECT("'["&amp;Index!$A$1&amp;"]Übersicht Messungen'!C6",TRUE)</f>
        <v>#REF!</v>
      </c>
      <c r="F371" t="e" cm="1">
        <f t="array" aca="1" ref="F371" ca="1">INDIRECT("'["&amp;Index!$A$1&amp;"]Übersicht Messungen'!B6",TRUE)</f>
        <v>#REF!</v>
      </c>
      <c r="G371" t="e" cm="1">
        <f t="array" aca="1" ref="G371" ca="1">INDIRECT("'["&amp;Index!$A$1&amp;"]Übersicht Messungen'!B6",TRUE)</f>
        <v>#REF!</v>
      </c>
      <c r="H371" t="e">
        <f t="shared" ca="1" si="17"/>
        <v>#REF!</v>
      </c>
      <c r="I371" s="15" t="e" cm="1">
        <f t="array" aca="1" ref="I371" ca="1">IFERROR(DATEVALUE(TEXT(INDIRECT("'["&amp;Index!$A$1&amp;"]Übersicht Messungen'!C181",TRUE),"yyyy-mm-dd")),INDIRECT("'["&amp;Index!$A$1&amp;"]Übersicht Messungen'!F6",TRUE)-730)</f>
        <v>#REF!</v>
      </c>
      <c r="J371" t="e" cm="1">
        <f t="array" aca="1" ref="J371" ca="1">INDIRECT("'["&amp;Index!$A$1&amp;"]Übersicht Messungen'!C177",TRUE)</f>
        <v>#REF!</v>
      </c>
      <c r="K371" t="str">
        <f>Index!$A$1</f>
        <v>Extem B-1541-6  CA.xlsx</v>
      </c>
      <c r="N371" t="s">
        <v>74</v>
      </c>
      <c r="O371" t="e" cm="1">
        <f t="array" aca="1" ref="O371" ca="1">IF(ISBLANK(INDIRECT("'["&amp;Index!$A$1&amp;"]Auswertung 5a'!C"&amp;ROW($R$43)-36,TRUE)),"",INDIRECT("'["&amp;Index!$A$1&amp;"]Auswertung 5a'!C"&amp;ROW($R$43)-36,TRUE))</f>
        <v>#REF!</v>
      </c>
      <c r="R371">
        <v>2</v>
      </c>
      <c r="X371" t="e" cm="1">
        <f t="array" aca="1" ref="X371" ca="1">INDIRECT("'["&amp;Index!$A$1&amp;"]Übersicht Messungen'!E6",TRUE)</f>
        <v>#REF!</v>
      </c>
      <c r="Z371" t="s">
        <v>86</v>
      </c>
      <c r="AG371" t="e" cm="1">
        <f t="array" aca="1" ref="AG371" ca="1">IF(ISBLANK(INDIRECT("'["&amp;Index!$A$1&amp;"]Auswertung 5a'!D"&amp;ROW($R$43)-36,TRUE)),"",INDIRECT("'["&amp;Index!$A$1&amp;"]Auswertung 5a'!D"&amp;ROW($R$43)-36,TRUE))</f>
        <v>#REF!</v>
      </c>
      <c r="AK371" t="e" cm="1">
        <f t="array" aca="1" ref="AK371" ca="1">IF(ISBLANK(INDIRECT("'["&amp;Index!$A$1&amp;"]Auswertung 5a'!G"&amp;ROW($R$43)-36,TRUE)),"",INDIRECT("'["&amp;Index!$A$1&amp;"]Auswertung 5a'!G"&amp;ROW($R$43)-36,TRUE))</f>
        <v>#REF!</v>
      </c>
      <c r="AN371" t="e" cm="1">
        <f t="array" aca="1" ref="AN371" ca="1">IF(ISBLANK(INDIRECT("'["&amp;Index!$A$1&amp;"]Auswertung 5a'!E"&amp;ROW($R$43)-36,TRUE)),"",INDIRECT("'["&amp;Index!$A$1&amp;"]Auswertung 5a'!E"&amp;ROW($R$43)-36,TRUE))</f>
        <v>#REF!</v>
      </c>
      <c r="AQ371" t="e" cm="1">
        <f t="array" aca="1" ref="AQ371" ca="1">IF(ISBLANK(INDIRECT("'["&amp;Index!$A$1&amp;"]Auswertung 5a'!F"&amp;ROW($R$43)-36,TRUE)),"",INDIRECT("'["&amp;Index!$A$1&amp;"]Auswertung 5a'!F"&amp;ROW($R$43)-36,TRUE))</f>
        <v>#REF!</v>
      </c>
      <c r="BM371" t="str">
        <f t="shared" ca="1" si="16"/>
        <v/>
      </c>
    </row>
    <row r="372" spans="1:65" x14ac:dyDescent="0.25">
      <c r="A372" t="e" cm="1">
        <f t="array" aca="1" ref="A372" ca="1">INDIRECT("'["&amp;Index!$A$1&amp;"]Übersicht Messungen'!E6",TRUE)</f>
        <v>#REF!</v>
      </c>
      <c r="B372" t="e">
        <f ca="1">IF(Index!$D$3="v3",10031,"")</f>
        <v>#N/A</v>
      </c>
      <c r="C372" t="e">
        <f ca="1">VLOOKUP(Facts!$B372,Aux_Table!$W$1:$X$60,2,FALSE)</f>
        <v>#N/A</v>
      </c>
      <c r="D372" t="e">
        <f>NA()</f>
        <v>#N/A</v>
      </c>
      <c r="E372" t="e" cm="1">
        <f t="array" aca="1" ref="E372" ca="1">INDIRECT("'["&amp;Index!$A$1&amp;"]Übersicht Messungen'!C6",TRUE)</f>
        <v>#REF!</v>
      </c>
      <c r="F372" t="e" cm="1">
        <f t="array" aca="1" ref="F372" ca="1">INDIRECT("'["&amp;Index!$A$1&amp;"]Übersicht Messungen'!B6",TRUE)</f>
        <v>#REF!</v>
      </c>
      <c r="G372" t="e" cm="1">
        <f t="array" aca="1" ref="G372" ca="1">INDIRECT("'["&amp;Index!$A$1&amp;"]Übersicht Messungen'!B6",TRUE)</f>
        <v>#REF!</v>
      </c>
      <c r="H372" t="e">
        <f t="shared" ca="1" si="17"/>
        <v>#REF!</v>
      </c>
      <c r="I372" s="15" t="e" cm="1">
        <f t="array" aca="1" ref="I372" ca="1">IFERROR(DATEVALUE(TEXT(INDIRECT("'["&amp;Index!$A$1&amp;"]Übersicht Messungen'!C181",TRUE),"yyyy-mm-dd")),INDIRECT("'["&amp;Index!$A$1&amp;"]Übersicht Messungen'!F6",TRUE)-730)</f>
        <v>#REF!</v>
      </c>
      <c r="J372" t="e" cm="1">
        <f t="array" aca="1" ref="J372" ca="1">INDIRECT("'["&amp;Index!$A$1&amp;"]Übersicht Messungen'!C177",TRUE)</f>
        <v>#REF!</v>
      </c>
      <c r="K372" t="str">
        <f>Index!$A$1</f>
        <v>Extem B-1541-6  CA.xlsx</v>
      </c>
      <c r="N372" t="s">
        <v>74</v>
      </c>
      <c r="O372" t="e" cm="1">
        <f t="array" aca="1" ref="O372" ca="1">IF(ISBLANK(INDIRECT("'["&amp;Index!$A$1&amp;"]Auswertung 5a'!C"&amp;ROW($R$44)-36,TRUE)),"",INDIRECT("'["&amp;Index!$A$1&amp;"]Auswertung 5a'!C"&amp;ROW($R$44)-36,TRUE))</f>
        <v>#REF!</v>
      </c>
      <c r="R372">
        <v>3</v>
      </c>
      <c r="X372" t="e" cm="1">
        <f t="array" aca="1" ref="X372" ca="1">INDIRECT("'["&amp;Index!$A$1&amp;"]Übersicht Messungen'!E6",TRUE)</f>
        <v>#REF!</v>
      </c>
      <c r="Z372" t="s">
        <v>86</v>
      </c>
      <c r="AG372" t="e" cm="1">
        <f t="array" aca="1" ref="AG372" ca="1">IF(ISBLANK(INDIRECT("'["&amp;Index!$A$1&amp;"]Auswertung 5a'!D"&amp;ROW($R$44)-36,TRUE)),"",INDIRECT("'["&amp;Index!$A$1&amp;"]Auswertung 5a'!D"&amp;ROW($R$44)-36,TRUE))</f>
        <v>#REF!</v>
      </c>
      <c r="AK372" t="e" cm="1">
        <f t="array" aca="1" ref="AK372" ca="1">IF(ISBLANK(INDIRECT("'["&amp;Index!$A$1&amp;"]Auswertung 5a'!G"&amp;ROW($R$44)-36,TRUE)),"",INDIRECT("'["&amp;Index!$A$1&amp;"]Auswertung 5a'!G"&amp;ROW($R$44)-36,TRUE))</f>
        <v>#REF!</v>
      </c>
      <c r="AN372" t="e" cm="1">
        <f t="array" aca="1" ref="AN372" ca="1">IF(ISBLANK(INDIRECT("'["&amp;Index!$A$1&amp;"]Auswertung 5a'!E"&amp;ROW($R$44)-36,TRUE)),"",INDIRECT("'["&amp;Index!$A$1&amp;"]Auswertung 5a'!E"&amp;ROW($R$44)-36,TRUE))</f>
        <v>#REF!</v>
      </c>
      <c r="AQ372" t="e" cm="1">
        <f t="array" aca="1" ref="AQ372" ca="1">IF(ISBLANK(INDIRECT("'["&amp;Index!$A$1&amp;"]Auswertung 5a'!F"&amp;ROW($R$44)-36,TRUE)),"",INDIRECT("'["&amp;Index!$A$1&amp;"]Auswertung 5a'!F"&amp;ROW($R$44)-36,TRUE))</f>
        <v>#REF!</v>
      </c>
      <c r="BM372" t="str">
        <f t="shared" ca="1" si="16"/>
        <v/>
      </c>
    </row>
    <row r="373" spans="1:65" x14ac:dyDescent="0.25">
      <c r="A373" t="e" cm="1">
        <f t="array" aca="1" ref="A373" ca="1">INDIRECT("'["&amp;Index!$A$1&amp;"]Übersicht Messungen'!E6",TRUE)</f>
        <v>#REF!</v>
      </c>
      <c r="B373" t="e">
        <f ca="1">IF(Index!$D$3="v3",10031,"")</f>
        <v>#N/A</v>
      </c>
      <c r="C373" t="e">
        <f ca="1">VLOOKUP(Facts!$B373,Aux_Table!$W$1:$X$60,2,FALSE)</f>
        <v>#N/A</v>
      </c>
      <c r="D373" t="e">
        <f>NA()</f>
        <v>#N/A</v>
      </c>
      <c r="E373" t="e" cm="1">
        <f t="array" aca="1" ref="E373" ca="1">INDIRECT("'["&amp;Index!$A$1&amp;"]Übersicht Messungen'!C6",TRUE)</f>
        <v>#REF!</v>
      </c>
      <c r="F373" t="e" cm="1">
        <f t="array" aca="1" ref="F373" ca="1">INDIRECT("'["&amp;Index!$A$1&amp;"]Übersicht Messungen'!B6",TRUE)</f>
        <v>#REF!</v>
      </c>
      <c r="G373" t="e" cm="1">
        <f t="array" aca="1" ref="G373" ca="1">INDIRECT("'["&amp;Index!$A$1&amp;"]Übersicht Messungen'!B6",TRUE)</f>
        <v>#REF!</v>
      </c>
      <c r="H373" t="e">
        <f t="shared" ca="1" si="17"/>
        <v>#REF!</v>
      </c>
      <c r="I373" s="15" t="e" cm="1">
        <f t="array" aca="1" ref="I373" ca="1">IFERROR(DATEVALUE(TEXT(INDIRECT("'["&amp;Index!$A$1&amp;"]Übersicht Messungen'!C181",TRUE),"yyyy-mm-dd")),INDIRECT("'["&amp;Index!$A$1&amp;"]Übersicht Messungen'!F6",TRUE)-730)</f>
        <v>#REF!</v>
      </c>
      <c r="J373" t="e" cm="1">
        <f t="array" aca="1" ref="J373" ca="1">INDIRECT("'["&amp;Index!$A$1&amp;"]Übersicht Messungen'!C177",TRUE)</f>
        <v>#REF!</v>
      </c>
      <c r="K373" t="str">
        <f>Index!$A$1</f>
        <v>Extem B-1541-6  CA.xlsx</v>
      </c>
      <c r="N373" t="s">
        <v>74</v>
      </c>
      <c r="O373" t="e" cm="1">
        <f t="array" aca="1" ref="O373" ca="1">IF(ISBLANK(INDIRECT("'["&amp;Index!$A$1&amp;"]Auswertung 5a'!C"&amp;ROW($R$45)-36,TRUE)),"",INDIRECT("'["&amp;Index!$A$1&amp;"]Auswertung 5a'!C"&amp;ROW($R$45)-36,TRUE))</f>
        <v>#REF!</v>
      </c>
      <c r="R373">
        <v>4</v>
      </c>
      <c r="X373" t="e" cm="1">
        <f t="array" aca="1" ref="X373" ca="1">INDIRECT("'["&amp;Index!$A$1&amp;"]Übersicht Messungen'!E6",TRUE)</f>
        <v>#REF!</v>
      </c>
      <c r="Z373" t="s">
        <v>86</v>
      </c>
      <c r="AG373" t="e" cm="1">
        <f t="array" aca="1" ref="AG373" ca="1">IF(ISBLANK(INDIRECT("'["&amp;Index!$A$1&amp;"]Auswertung 5a'!D"&amp;ROW($R$45)-36,TRUE)),"",INDIRECT("'["&amp;Index!$A$1&amp;"]Auswertung 5a'!D"&amp;ROW($R$45)-36,TRUE))</f>
        <v>#REF!</v>
      </c>
      <c r="AK373" t="e" cm="1">
        <f t="array" aca="1" ref="AK373" ca="1">IF(ISBLANK(INDIRECT("'["&amp;Index!$A$1&amp;"]Auswertung 5a'!G"&amp;ROW($R$45)-36,TRUE)),"",INDIRECT("'["&amp;Index!$A$1&amp;"]Auswertung 5a'!G"&amp;ROW($R$45)-36,TRUE))</f>
        <v>#REF!</v>
      </c>
      <c r="AN373" t="e" cm="1">
        <f t="array" aca="1" ref="AN373" ca="1">IF(ISBLANK(INDIRECT("'["&amp;Index!$A$1&amp;"]Auswertung 5a'!E"&amp;ROW($R$45)-36,TRUE)),"",INDIRECT("'["&amp;Index!$A$1&amp;"]Auswertung 5a'!E"&amp;ROW($R$45)-36,TRUE))</f>
        <v>#REF!</v>
      </c>
      <c r="AQ373" t="e" cm="1">
        <f t="array" aca="1" ref="AQ373" ca="1">IF(ISBLANK(INDIRECT("'["&amp;Index!$A$1&amp;"]Auswertung 5a'!F"&amp;ROW($R$45)-36,TRUE)),"",INDIRECT("'["&amp;Index!$A$1&amp;"]Auswertung 5a'!F"&amp;ROW($R$45)-36,TRUE))</f>
        <v>#REF!</v>
      </c>
      <c r="BM373" t="str">
        <f t="shared" ca="1" si="16"/>
        <v/>
      </c>
    </row>
    <row r="374" spans="1:65" x14ac:dyDescent="0.25">
      <c r="A374" t="e" cm="1">
        <f t="array" aca="1" ref="A374" ca="1">INDIRECT("'["&amp;Index!$A$1&amp;"]Übersicht Messungen'!E6",TRUE)</f>
        <v>#REF!</v>
      </c>
      <c r="B374" t="e">
        <f ca="1">IF(Index!$D$3="v3",10031,"")</f>
        <v>#N/A</v>
      </c>
      <c r="C374" t="e">
        <f ca="1">VLOOKUP(Facts!$B374,Aux_Table!$W$1:$X$60,2,FALSE)</f>
        <v>#N/A</v>
      </c>
      <c r="D374" t="e">
        <f>NA()</f>
        <v>#N/A</v>
      </c>
      <c r="E374" t="e" cm="1">
        <f t="array" aca="1" ref="E374" ca="1">INDIRECT("'["&amp;Index!$A$1&amp;"]Übersicht Messungen'!C6",TRUE)</f>
        <v>#REF!</v>
      </c>
      <c r="F374" t="e" cm="1">
        <f t="array" aca="1" ref="F374" ca="1">INDIRECT("'["&amp;Index!$A$1&amp;"]Übersicht Messungen'!B6",TRUE)</f>
        <v>#REF!</v>
      </c>
      <c r="G374" t="e" cm="1">
        <f t="array" aca="1" ref="G374" ca="1">INDIRECT("'["&amp;Index!$A$1&amp;"]Übersicht Messungen'!B6",TRUE)</f>
        <v>#REF!</v>
      </c>
      <c r="H374" t="e">
        <f t="shared" ca="1" si="17"/>
        <v>#REF!</v>
      </c>
      <c r="I374" s="15" t="e" cm="1">
        <f t="array" aca="1" ref="I374" ca="1">IFERROR(DATEVALUE(TEXT(INDIRECT("'["&amp;Index!$A$1&amp;"]Übersicht Messungen'!C181",TRUE),"yyyy-mm-dd")),INDIRECT("'["&amp;Index!$A$1&amp;"]Übersicht Messungen'!F6",TRUE)-730)</f>
        <v>#REF!</v>
      </c>
      <c r="J374" t="e" cm="1">
        <f t="array" aca="1" ref="J374" ca="1">INDIRECT("'["&amp;Index!$A$1&amp;"]Übersicht Messungen'!C177",TRUE)</f>
        <v>#REF!</v>
      </c>
      <c r="K374" t="str">
        <f>Index!$A$1</f>
        <v>Extem B-1541-6  CA.xlsx</v>
      </c>
      <c r="N374" t="s">
        <v>74</v>
      </c>
      <c r="O374" t="e" cm="1">
        <f t="array" aca="1" ref="O374" ca="1">IF(ISBLANK(INDIRECT("'["&amp;Index!$A$1&amp;"]Auswertung 5a'!C"&amp;ROW($R$46)-36,TRUE)),"",INDIRECT("'["&amp;Index!$A$1&amp;"]Auswertung 5a'!C"&amp;ROW($R$46)-36,TRUE))</f>
        <v>#REF!</v>
      </c>
      <c r="R374">
        <v>5</v>
      </c>
      <c r="X374" t="e" cm="1">
        <f t="array" aca="1" ref="X374" ca="1">INDIRECT("'["&amp;Index!$A$1&amp;"]Übersicht Messungen'!E6",TRUE)</f>
        <v>#REF!</v>
      </c>
      <c r="Z374" t="s">
        <v>86</v>
      </c>
      <c r="AG374" t="e" cm="1">
        <f t="array" aca="1" ref="AG374" ca="1">IF(ISBLANK(INDIRECT("'["&amp;Index!$A$1&amp;"]Auswertung 5a'!D"&amp;ROW($R$46)-36,TRUE)),"",INDIRECT("'["&amp;Index!$A$1&amp;"]Auswertung 5a'!D"&amp;ROW($R$46)-36,TRUE))</f>
        <v>#REF!</v>
      </c>
      <c r="AK374" t="e" cm="1">
        <f t="array" aca="1" ref="AK374" ca="1">IF(ISBLANK(INDIRECT("'["&amp;Index!$A$1&amp;"]Auswertung 5a'!G"&amp;ROW($R$46)-36,TRUE)),"",INDIRECT("'["&amp;Index!$A$1&amp;"]Auswertung 5a'!G"&amp;ROW($R$46)-36,TRUE))</f>
        <v>#REF!</v>
      </c>
      <c r="AN374" t="e" cm="1">
        <f t="array" aca="1" ref="AN374" ca="1">IF(ISBLANK(INDIRECT("'["&amp;Index!$A$1&amp;"]Auswertung 5a'!E"&amp;ROW($R$46)-36,TRUE)),"",INDIRECT("'["&amp;Index!$A$1&amp;"]Auswertung 5a'!E"&amp;ROW($R$46)-36,TRUE))</f>
        <v>#REF!</v>
      </c>
      <c r="AQ374" t="e" cm="1">
        <f t="array" aca="1" ref="AQ374" ca="1">IF(ISBLANK(INDIRECT("'["&amp;Index!$A$1&amp;"]Auswertung 5a'!F"&amp;ROW($R$46)-36,TRUE)),"",INDIRECT("'["&amp;Index!$A$1&amp;"]Auswertung 5a'!F"&amp;ROW($R$46)-36,TRUE))</f>
        <v>#REF!</v>
      </c>
      <c r="BM374" t="str">
        <f t="shared" ca="1" si="16"/>
        <v/>
      </c>
    </row>
    <row r="375" spans="1:65" x14ac:dyDescent="0.25">
      <c r="A375" t="e" cm="1">
        <f t="array" aca="1" ref="A375" ca="1">INDIRECT("'["&amp;Index!$A$1&amp;"]Übersicht Messungen'!E6",TRUE)</f>
        <v>#REF!</v>
      </c>
      <c r="B375" t="e">
        <f ca="1">IF(Index!$D$3="v3",10031,"")</f>
        <v>#N/A</v>
      </c>
      <c r="C375" t="e">
        <f ca="1">VLOOKUP(Facts!$B375,Aux_Table!$W$1:$X$60,2,FALSE)</f>
        <v>#N/A</v>
      </c>
      <c r="D375" t="e">
        <f>NA()</f>
        <v>#N/A</v>
      </c>
      <c r="E375" t="e" cm="1">
        <f t="array" aca="1" ref="E375" ca="1">INDIRECT("'["&amp;Index!$A$1&amp;"]Übersicht Messungen'!C6",TRUE)</f>
        <v>#REF!</v>
      </c>
      <c r="F375" t="e" cm="1">
        <f t="array" aca="1" ref="F375" ca="1">INDIRECT("'["&amp;Index!$A$1&amp;"]Übersicht Messungen'!B6",TRUE)</f>
        <v>#REF!</v>
      </c>
      <c r="G375" t="e" cm="1">
        <f t="array" aca="1" ref="G375" ca="1">INDIRECT("'["&amp;Index!$A$1&amp;"]Übersicht Messungen'!B6",TRUE)</f>
        <v>#REF!</v>
      </c>
      <c r="H375" t="e">
        <f t="shared" ca="1" si="17"/>
        <v>#REF!</v>
      </c>
      <c r="I375" s="15" t="e" cm="1">
        <f t="array" aca="1" ref="I375" ca="1">IFERROR(DATEVALUE(TEXT(INDIRECT("'["&amp;Index!$A$1&amp;"]Übersicht Messungen'!C181",TRUE),"yyyy-mm-dd")),INDIRECT("'["&amp;Index!$A$1&amp;"]Übersicht Messungen'!F6",TRUE)-730)</f>
        <v>#REF!</v>
      </c>
      <c r="J375" t="e" cm="1">
        <f t="array" aca="1" ref="J375" ca="1">INDIRECT("'["&amp;Index!$A$1&amp;"]Übersicht Messungen'!C177",TRUE)</f>
        <v>#REF!</v>
      </c>
      <c r="K375" t="str">
        <f>Index!$A$1</f>
        <v>Extem B-1541-6  CA.xlsx</v>
      </c>
      <c r="N375" t="s">
        <v>74</v>
      </c>
      <c r="O375" t="e" cm="1">
        <f t="array" aca="1" ref="O375" ca="1">IF(ISBLANK(INDIRECT("'["&amp;Index!$A$1&amp;"]Auswertung 5a'!C"&amp;ROW($R$47)-36,TRUE)),"",INDIRECT("'["&amp;Index!$A$1&amp;"]Auswertung 5a'!C"&amp;ROW($R$47)-36,TRUE))</f>
        <v>#REF!</v>
      </c>
      <c r="R375">
        <v>6</v>
      </c>
      <c r="X375" t="e" cm="1">
        <f t="array" aca="1" ref="X375" ca="1">INDIRECT("'["&amp;Index!$A$1&amp;"]Übersicht Messungen'!E6",TRUE)</f>
        <v>#REF!</v>
      </c>
      <c r="Z375" t="s">
        <v>86</v>
      </c>
      <c r="AG375" t="e" cm="1">
        <f t="array" aca="1" ref="AG375" ca="1">IF(ISBLANK(INDIRECT("'["&amp;Index!$A$1&amp;"]Auswertung 5a'!D"&amp;ROW($R$47)-36,TRUE)),"",INDIRECT("'["&amp;Index!$A$1&amp;"]Auswertung 5a'!D"&amp;ROW($R$47)-36,TRUE))</f>
        <v>#REF!</v>
      </c>
      <c r="AK375" t="e" cm="1">
        <f t="array" aca="1" ref="AK375" ca="1">IF(ISBLANK(INDIRECT("'["&amp;Index!$A$1&amp;"]Auswertung 5a'!G"&amp;ROW($R$47)-36,TRUE)),"",INDIRECT("'["&amp;Index!$A$1&amp;"]Auswertung 5a'!G"&amp;ROW($R$47)-36,TRUE))</f>
        <v>#REF!</v>
      </c>
      <c r="AN375" t="e" cm="1">
        <f t="array" aca="1" ref="AN375" ca="1">IF(ISBLANK(INDIRECT("'["&amp;Index!$A$1&amp;"]Auswertung 5a'!E"&amp;ROW($R$47)-36,TRUE)),"",INDIRECT("'["&amp;Index!$A$1&amp;"]Auswertung 5a'!E"&amp;ROW($R$47)-36,TRUE))</f>
        <v>#REF!</v>
      </c>
      <c r="AQ375" t="e" cm="1">
        <f t="array" aca="1" ref="AQ375" ca="1">IF(ISBLANK(INDIRECT("'["&amp;Index!$A$1&amp;"]Auswertung 5a'!F"&amp;ROW($R$47)-36,TRUE)),"",INDIRECT("'["&amp;Index!$A$1&amp;"]Auswertung 5a'!F"&amp;ROW($R$47)-36,TRUE))</f>
        <v>#REF!</v>
      </c>
      <c r="BM375" t="str">
        <f t="shared" ca="1" si="16"/>
        <v/>
      </c>
    </row>
    <row r="376" spans="1:65" x14ac:dyDescent="0.25">
      <c r="A376" t="e" cm="1">
        <f t="array" aca="1" ref="A376" ca="1">INDIRECT("'["&amp;Index!$A$1&amp;"]Übersicht Messungen'!E6",TRUE)</f>
        <v>#REF!</v>
      </c>
      <c r="B376" t="e">
        <f ca="1">IF(Index!$D$3="v3",10031,"")</f>
        <v>#N/A</v>
      </c>
      <c r="C376" t="e">
        <f ca="1">VLOOKUP(Facts!$B376,Aux_Table!$W$1:$X$60,2,FALSE)</f>
        <v>#N/A</v>
      </c>
      <c r="D376" t="e">
        <f>NA()</f>
        <v>#N/A</v>
      </c>
      <c r="E376" t="e" cm="1">
        <f t="array" aca="1" ref="E376" ca="1">INDIRECT("'["&amp;Index!$A$1&amp;"]Übersicht Messungen'!C6",TRUE)</f>
        <v>#REF!</v>
      </c>
      <c r="F376" t="e" cm="1">
        <f t="array" aca="1" ref="F376" ca="1">INDIRECT("'["&amp;Index!$A$1&amp;"]Übersicht Messungen'!B6",TRUE)</f>
        <v>#REF!</v>
      </c>
      <c r="G376" t="e" cm="1">
        <f t="array" aca="1" ref="G376" ca="1">INDIRECT("'["&amp;Index!$A$1&amp;"]Übersicht Messungen'!B6",TRUE)</f>
        <v>#REF!</v>
      </c>
      <c r="H376" t="e">
        <f t="shared" ca="1" si="17"/>
        <v>#REF!</v>
      </c>
      <c r="I376" s="15" t="e" cm="1">
        <f t="array" aca="1" ref="I376" ca="1">IFERROR(DATEVALUE(TEXT(INDIRECT("'["&amp;Index!$A$1&amp;"]Übersicht Messungen'!C181",TRUE),"yyyy-mm-dd")),INDIRECT("'["&amp;Index!$A$1&amp;"]Übersicht Messungen'!F6",TRUE)-730)</f>
        <v>#REF!</v>
      </c>
      <c r="J376" t="e" cm="1">
        <f t="array" aca="1" ref="J376" ca="1">INDIRECT("'["&amp;Index!$A$1&amp;"]Übersicht Messungen'!C177",TRUE)</f>
        <v>#REF!</v>
      </c>
      <c r="K376" t="str">
        <f>Index!$A$1</f>
        <v>Extem B-1541-6  CA.xlsx</v>
      </c>
      <c r="N376" t="s">
        <v>74</v>
      </c>
      <c r="O376" t="e" cm="1">
        <f t="array" aca="1" ref="O376" ca="1">IF(ISBLANK(INDIRECT("'["&amp;Index!$A$1&amp;"]Auswertung 5a'!C"&amp;ROW($R$48)-36,TRUE)),"",INDIRECT("'["&amp;Index!$A$1&amp;"]Auswertung 5a'!C"&amp;ROW($R$48)-36,TRUE))</f>
        <v>#REF!</v>
      </c>
      <c r="R376">
        <v>7</v>
      </c>
      <c r="X376" t="e" cm="1">
        <f t="array" aca="1" ref="X376" ca="1">INDIRECT("'["&amp;Index!$A$1&amp;"]Übersicht Messungen'!E6",TRUE)</f>
        <v>#REF!</v>
      </c>
      <c r="Z376" t="s">
        <v>86</v>
      </c>
      <c r="AG376" t="e" cm="1">
        <f t="array" aca="1" ref="AG376" ca="1">IF(ISBLANK(INDIRECT("'["&amp;Index!$A$1&amp;"]Auswertung 5a'!D"&amp;ROW($R$48)-36,TRUE)),"",INDIRECT("'["&amp;Index!$A$1&amp;"]Auswertung 5a'!D"&amp;ROW($R$48)-36,TRUE))</f>
        <v>#REF!</v>
      </c>
      <c r="AK376" t="e" cm="1">
        <f t="array" aca="1" ref="AK376" ca="1">IF(ISBLANK(INDIRECT("'["&amp;Index!$A$1&amp;"]Auswertung 5a'!G"&amp;ROW($R$48)-36,TRUE)),"",INDIRECT("'["&amp;Index!$A$1&amp;"]Auswertung 5a'!G"&amp;ROW($R$48)-36,TRUE))</f>
        <v>#REF!</v>
      </c>
      <c r="AN376" t="e" cm="1">
        <f t="array" aca="1" ref="AN376" ca="1">IF(ISBLANK(INDIRECT("'["&amp;Index!$A$1&amp;"]Auswertung 5a'!E"&amp;ROW($R$48)-36,TRUE)),"",INDIRECT("'["&amp;Index!$A$1&amp;"]Auswertung 5a'!E"&amp;ROW($R$48)-36,TRUE))</f>
        <v>#REF!</v>
      </c>
      <c r="AQ376" t="e" cm="1">
        <f t="array" aca="1" ref="AQ376" ca="1">IF(ISBLANK(INDIRECT("'["&amp;Index!$A$1&amp;"]Auswertung 5a'!F"&amp;ROW($R$48)-36,TRUE)),"",INDIRECT("'["&amp;Index!$A$1&amp;"]Auswertung 5a'!F"&amp;ROW($R$48)-36,TRUE))</f>
        <v>#REF!</v>
      </c>
      <c r="BM376" t="str">
        <f t="shared" ca="1" si="16"/>
        <v/>
      </c>
    </row>
    <row r="377" spans="1:65" x14ac:dyDescent="0.25">
      <c r="A377" t="e" cm="1">
        <f t="array" aca="1" ref="A377" ca="1">INDIRECT("'["&amp;Index!$A$1&amp;"]Übersicht Messungen'!E6",TRUE)</f>
        <v>#REF!</v>
      </c>
      <c r="B377" t="e">
        <f ca="1">IF(Index!$D$3="v3",10031,"")</f>
        <v>#N/A</v>
      </c>
      <c r="C377" t="e">
        <f ca="1">VLOOKUP(Facts!$B377,Aux_Table!$W$1:$X$60,2,FALSE)</f>
        <v>#N/A</v>
      </c>
      <c r="D377" t="e">
        <f>NA()</f>
        <v>#N/A</v>
      </c>
      <c r="E377" t="e" cm="1">
        <f t="array" aca="1" ref="E377" ca="1">INDIRECT("'["&amp;Index!$A$1&amp;"]Übersicht Messungen'!C6",TRUE)</f>
        <v>#REF!</v>
      </c>
      <c r="F377" t="e" cm="1">
        <f t="array" aca="1" ref="F377" ca="1">INDIRECT("'["&amp;Index!$A$1&amp;"]Übersicht Messungen'!B6",TRUE)</f>
        <v>#REF!</v>
      </c>
      <c r="G377" t="e" cm="1">
        <f t="array" aca="1" ref="G377" ca="1">INDIRECT("'["&amp;Index!$A$1&amp;"]Übersicht Messungen'!B6",TRUE)</f>
        <v>#REF!</v>
      </c>
      <c r="H377" t="e">
        <f t="shared" ca="1" si="17"/>
        <v>#REF!</v>
      </c>
      <c r="I377" s="15" t="e" cm="1">
        <f t="array" aca="1" ref="I377" ca="1">IFERROR(DATEVALUE(TEXT(INDIRECT("'["&amp;Index!$A$1&amp;"]Übersicht Messungen'!C181",TRUE),"yyyy-mm-dd")),INDIRECT("'["&amp;Index!$A$1&amp;"]Übersicht Messungen'!F6",TRUE)-730)</f>
        <v>#REF!</v>
      </c>
      <c r="J377" t="e" cm="1">
        <f t="array" aca="1" ref="J377" ca="1">INDIRECT("'["&amp;Index!$A$1&amp;"]Übersicht Messungen'!C177",TRUE)</f>
        <v>#REF!</v>
      </c>
      <c r="K377" t="str">
        <f>Index!$A$1</f>
        <v>Extem B-1541-6  CA.xlsx</v>
      </c>
      <c r="N377" t="s">
        <v>74</v>
      </c>
      <c r="O377" t="e" cm="1">
        <f t="array" aca="1" ref="O377" ca="1">IF(ISBLANK(INDIRECT("'["&amp;Index!$A$1&amp;"]Auswertung 5a'!C"&amp;ROW($R$49)-36,TRUE)),"",INDIRECT("'["&amp;Index!$A$1&amp;"]Auswertung 5a'!C"&amp;ROW($R$49)-36,TRUE))</f>
        <v>#REF!</v>
      </c>
      <c r="R377">
        <v>8</v>
      </c>
      <c r="X377" t="e" cm="1">
        <f t="array" aca="1" ref="X377" ca="1">INDIRECT("'["&amp;Index!$A$1&amp;"]Übersicht Messungen'!E6",TRUE)</f>
        <v>#REF!</v>
      </c>
      <c r="Z377" t="s">
        <v>86</v>
      </c>
      <c r="AG377" t="e" cm="1">
        <f t="array" aca="1" ref="AG377" ca="1">IF(ISBLANK(INDIRECT("'["&amp;Index!$A$1&amp;"]Auswertung 5a'!D"&amp;ROW($R$49)-36,TRUE)),"",INDIRECT("'["&amp;Index!$A$1&amp;"]Auswertung 5a'!D"&amp;ROW($R$49)-36,TRUE))</f>
        <v>#REF!</v>
      </c>
      <c r="AK377" t="e" cm="1">
        <f t="array" aca="1" ref="AK377" ca="1">IF(ISBLANK(INDIRECT("'["&amp;Index!$A$1&amp;"]Auswertung 5a'!G"&amp;ROW($R$49)-36,TRUE)),"",INDIRECT("'["&amp;Index!$A$1&amp;"]Auswertung 5a'!G"&amp;ROW($R$49)-36,TRUE))</f>
        <v>#REF!</v>
      </c>
      <c r="AN377" t="e" cm="1">
        <f t="array" aca="1" ref="AN377" ca="1">IF(ISBLANK(INDIRECT("'["&amp;Index!$A$1&amp;"]Auswertung 5a'!E"&amp;ROW($R$49)-36,TRUE)),"",INDIRECT("'["&amp;Index!$A$1&amp;"]Auswertung 5a'!E"&amp;ROW($R$49)-36,TRUE))</f>
        <v>#REF!</v>
      </c>
      <c r="AQ377" t="e" cm="1">
        <f t="array" aca="1" ref="AQ377" ca="1">IF(ISBLANK(INDIRECT("'["&amp;Index!$A$1&amp;"]Auswertung 5a'!F"&amp;ROW($R$49)-36,TRUE)),"",INDIRECT("'["&amp;Index!$A$1&amp;"]Auswertung 5a'!F"&amp;ROW($R$49)-36,TRUE))</f>
        <v>#REF!</v>
      </c>
      <c r="BM377" t="str">
        <f t="shared" ca="1" si="16"/>
        <v/>
      </c>
    </row>
    <row r="378" spans="1:65" x14ac:dyDescent="0.25">
      <c r="A378" t="e" cm="1">
        <f t="array" aca="1" ref="A378" ca="1">INDIRECT("'["&amp;Index!$A$1&amp;"]Übersicht Messungen'!E6",TRUE)</f>
        <v>#REF!</v>
      </c>
      <c r="B378" t="e">
        <f ca="1">IF(Index!$D$3="v3",10031,"")</f>
        <v>#N/A</v>
      </c>
      <c r="C378" t="e">
        <f ca="1">VLOOKUP(Facts!$B378,Aux_Table!$W$1:$X$60,2,FALSE)</f>
        <v>#N/A</v>
      </c>
      <c r="D378" t="e">
        <f>NA()</f>
        <v>#N/A</v>
      </c>
      <c r="E378" t="e" cm="1">
        <f t="array" aca="1" ref="E378" ca="1">INDIRECT("'["&amp;Index!$A$1&amp;"]Übersicht Messungen'!C6",TRUE)</f>
        <v>#REF!</v>
      </c>
      <c r="F378" t="e" cm="1">
        <f t="array" aca="1" ref="F378" ca="1">INDIRECT("'["&amp;Index!$A$1&amp;"]Übersicht Messungen'!B6",TRUE)</f>
        <v>#REF!</v>
      </c>
      <c r="G378" t="e" cm="1">
        <f t="array" aca="1" ref="G378" ca="1">INDIRECT("'["&amp;Index!$A$1&amp;"]Übersicht Messungen'!B6",TRUE)</f>
        <v>#REF!</v>
      </c>
      <c r="H378" t="e">
        <f t="shared" ca="1" si="17"/>
        <v>#REF!</v>
      </c>
      <c r="I378" s="15" t="e" cm="1">
        <f t="array" aca="1" ref="I378" ca="1">IFERROR(DATEVALUE(TEXT(INDIRECT("'["&amp;Index!$A$1&amp;"]Übersicht Messungen'!C181",TRUE),"yyyy-mm-dd")),INDIRECT("'["&amp;Index!$A$1&amp;"]Übersicht Messungen'!F6",TRUE)-730)</f>
        <v>#REF!</v>
      </c>
      <c r="J378" t="e" cm="1">
        <f t="array" aca="1" ref="J378" ca="1">INDIRECT("'["&amp;Index!$A$1&amp;"]Übersicht Messungen'!C177",TRUE)</f>
        <v>#REF!</v>
      </c>
      <c r="K378" t="str">
        <f>Index!$A$1</f>
        <v>Extem B-1541-6  CA.xlsx</v>
      </c>
      <c r="N378" t="s">
        <v>74</v>
      </c>
      <c r="O378" t="e" cm="1">
        <f t="array" aca="1" ref="O378" ca="1">IF(ISBLANK(INDIRECT("'["&amp;Index!$A$1&amp;"]Auswertung 5a'!C"&amp;ROW($R$50)-36,TRUE)),"",INDIRECT("'["&amp;Index!$A$1&amp;"]Auswertung 5a'!C"&amp;ROW($R$50)-36,TRUE))</f>
        <v>#REF!</v>
      </c>
      <c r="R378">
        <v>9</v>
      </c>
      <c r="X378" t="e" cm="1">
        <f t="array" aca="1" ref="X378" ca="1">INDIRECT("'["&amp;Index!$A$1&amp;"]Übersicht Messungen'!E6",TRUE)</f>
        <v>#REF!</v>
      </c>
      <c r="Z378" t="s">
        <v>86</v>
      </c>
      <c r="AG378" t="e" cm="1">
        <f t="array" aca="1" ref="AG378" ca="1">IF(ISBLANK(INDIRECT("'["&amp;Index!$A$1&amp;"]Auswertung 5a'!D"&amp;ROW($R$50)-36,TRUE)),"",INDIRECT("'["&amp;Index!$A$1&amp;"]Auswertung 5a'!D"&amp;ROW($R$50)-36,TRUE))</f>
        <v>#REF!</v>
      </c>
      <c r="AK378" t="e" cm="1">
        <f t="array" aca="1" ref="AK378" ca="1">IF(ISBLANK(INDIRECT("'["&amp;Index!$A$1&amp;"]Auswertung 5a'!G"&amp;ROW($R$50)-36,TRUE)),"",INDIRECT("'["&amp;Index!$A$1&amp;"]Auswertung 5a'!G"&amp;ROW($R$50)-36,TRUE))</f>
        <v>#REF!</v>
      </c>
      <c r="AN378" t="e" cm="1">
        <f t="array" aca="1" ref="AN378" ca="1">IF(ISBLANK(INDIRECT("'["&amp;Index!$A$1&amp;"]Auswertung 5a'!E"&amp;ROW($R$50)-36,TRUE)),"",INDIRECT("'["&amp;Index!$A$1&amp;"]Auswertung 5a'!E"&amp;ROW($R$50)-36,TRUE))</f>
        <v>#REF!</v>
      </c>
      <c r="AQ378" t="e" cm="1">
        <f t="array" aca="1" ref="AQ378" ca="1">IF(ISBLANK(INDIRECT("'["&amp;Index!$A$1&amp;"]Auswertung 5a'!F"&amp;ROW($R$50)-36,TRUE)),"",INDIRECT("'["&amp;Index!$A$1&amp;"]Auswertung 5a'!F"&amp;ROW($R$50)-36,TRUE))</f>
        <v>#REF!</v>
      </c>
      <c r="BM378" t="str">
        <f t="shared" ca="1" si="16"/>
        <v/>
      </c>
    </row>
    <row r="379" spans="1:65" x14ac:dyDescent="0.25">
      <c r="A379" t="e" cm="1">
        <f t="array" aca="1" ref="A379" ca="1">INDIRECT("'["&amp;Index!$A$1&amp;"]Übersicht Messungen'!E6",TRUE)</f>
        <v>#REF!</v>
      </c>
      <c r="B379" t="e">
        <f ca="1">IF(Index!$D$3="v3",10031,"")</f>
        <v>#N/A</v>
      </c>
      <c r="C379" t="e">
        <f ca="1">VLOOKUP(Facts!$B379,Aux_Table!$W$1:$X$60,2,FALSE)</f>
        <v>#N/A</v>
      </c>
      <c r="D379" t="e">
        <f>NA()</f>
        <v>#N/A</v>
      </c>
      <c r="E379" t="e" cm="1">
        <f t="array" aca="1" ref="E379" ca="1">INDIRECT("'["&amp;Index!$A$1&amp;"]Übersicht Messungen'!C6",TRUE)</f>
        <v>#REF!</v>
      </c>
      <c r="F379" t="e" cm="1">
        <f t="array" aca="1" ref="F379" ca="1">INDIRECT("'["&amp;Index!$A$1&amp;"]Übersicht Messungen'!B6",TRUE)</f>
        <v>#REF!</v>
      </c>
      <c r="G379" t="e" cm="1">
        <f t="array" aca="1" ref="G379" ca="1">INDIRECT("'["&amp;Index!$A$1&amp;"]Übersicht Messungen'!B6",TRUE)</f>
        <v>#REF!</v>
      </c>
      <c r="H379" t="e">
        <f t="shared" ca="1" si="17"/>
        <v>#REF!</v>
      </c>
      <c r="I379" s="15" t="e" cm="1">
        <f t="array" aca="1" ref="I379" ca="1">IFERROR(DATEVALUE(TEXT(INDIRECT("'["&amp;Index!$A$1&amp;"]Übersicht Messungen'!C181",TRUE),"yyyy-mm-dd")),INDIRECT("'["&amp;Index!$A$1&amp;"]Übersicht Messungen'!F6",TRUE)-730)</f>
        <v>#REF!</v>
      </c>
      <c r="J379" t="e" cm="1">
        <f t="array" aca="1" ref="J379" ca="1">INDIRECT("'["&amp;Index!$A$1&amp;"]Übersicht Messungen'!C177",TRUE)</f>
        <v>#REF!</v>
      </c>
      <c r="K379" t="str">
        <f>Index!$A$1</f>
        <v>Extem B-1541-6  CA.xlsx</v>
      </c>
      <c r="N379" t="s">
        <v>74</v>
      </c>
      <c r="O379" t="e" cm="1">
        <f t="array" aca="1" ref="O379" ca="1">IF(ISBLANK(INDIRECT("'["&amp;Index!$A$1&amp;"]Auswertung 5a'!C"&amp;ROW($R$51)-36,TRUE)),"",INDIRECT("'["&amp;Index!$A$1&amp;"]Auswertung 5a'!C"&amp;ROW($R$51)-36,TRUE))</f>
        <v>#REF!</v>
      </c>
      <c r="R379">
        <v>10</v>
      </c>
      <c r="X379" t="e" cm="1">
        <f t="array" aca="1" ref="X379" ca="1">INDIRECT("'["&amp;Index!$A$1&amp;"]Übersicht Messungen'!E6",TRUE)</f>
        <v>#REF!</v>
      </c>
      <c r="Z379" t="s">
        <v>86</v>
      </c>
      <c r="AG379" t="e" cm="1">
        <f t="array" aca="1" ref="AG379" ca="1">IF(ISBLANK(INDIRECT("'["&amp;Index!$A$1&amp;"]Auswertung 5a'!D"&amp;ROW($R$51)-36,TRUE)),"",INDIRECT("'["&amp;Index!$A$1&amp;"]Auswertung 5a'!D"&amp;ROW($R$51)-36,TRUE))</f>
        <v>#REF!</v>
      </c>
      <c r="AK379" t="e" cm="1">
        <f t="array" aca="1" ref="AK379" ca="1">IF(ISBLANK(INDIRECT("'["&amp;Index!$A$1&amp;"]Auswertung 5a'!G"&amp;ROW($R$51)-36,TRUE)),"",INDIRECT("'["&amp;Index!$A$1&amp;"]Auswertung 5a'!G"&amp;ROW($R$51)-36,TRUE))</f>
        <v>#REF!</v>
      </c>
      <c r="AN379" t="e" cm="1">
        <f t="array" aca="1" ref="AN379" ca="1">IF(ISBLANK(INDIRECT("'["&amp;Index!$A$1&amp;"]Auswertung 5a'!E"&amp;ROW($R$51)-36,TRUE)),"",INDIRECT("'["&amp;Index!$A$1&amp;"]Auswertung 5a'!E"&amp;ROW($R$51)-36,TRUE))</f>
        <v>#REF!</v>
      </c>
      <c r="AQ379" t="e" cm="1">
        <f t="array" aca="1" ref="AQ379" ca="1">IF(ISBLANK(INDIRECT("'["&amp;Index!$A$1&amp;"]Auswertung 5a'!F"&amp;ROW($R$51)-36,TRUE)),"",INDIRECT("'["&amp;Index!$A$1&amp;"]Auswertung 5a'!F"&amp;ROW($R$51)-36,TRUE))</f>
        <v>#REF!</v>
      </c>
      <c r="BM379" t="str">
        <f t="shared" ca="1" si="16"/>
        <v/>
      </c>
    </row>
    <row r="380" spans="1:65" x14ac:dyDescent="0.25">
      <c r="A380" t="e" cm="1">
        <f t="array" aca="1" ref="A380" ca="1">INDIRECT("'["&amp;Index!$A$1&amp;"]Übersicht Messungen'!E6",TRUE)</f>
        <v>#REF!</v>
      </c>
      <c r="B380" t="e">
        <f ca="1">IF(Index!$D$3="v3",10031,"")</f>
        <v>#N/A</v>
      </c>
      <c r="C380" t="e">
        <f ca="1">VLOOKUP(Facts!$B380,Aux_Table!$W$1:$X$60,2,FALSE)</f>
        <v>#N/A</v>
      </c>
      <c r="D380" t="e">
        <f>NA()</f>
        <v>#N/A</v>
      </c>
      <c r="E380" t="e" cm="1">
        <f t="array" aca="1" ref="E380" ca="1">INDIRECT("'["&amp;Index!$A$1&amp;"]Übersicht Messungen'!C6",TRUE)</f>
        <v>#REF!</v>
      </c>
      <c r="F380" t="e" cm="1">
        <f t="array" aca="1" ref="F380" ca="1">INDIRECT("'["&amp;Index!$A$1&amp;"]Übersicht Messungen'!B6",TRUE)</f>
        <v>#REF!</v>
      </c>
      <c r="G380" t="e" cm="1">
        <f t="array" aca="1" ref="G380" ca="1">INDIRECT("'["&amp;Index!$A$1&amp;"]Übersicht Messungen'!B6",TRUE)</f>
        <v>#REF!</v>
      </c>
      <c r="H380" t="e">
        <f t="shared" ca="1" si="17"/>
        <v>#REF!</v>
      </c>
      <c r="I380" s="15" t="e" cm="1">
        <f t="array" aca="1" ref="I380" ca="1">IFERROR(DATEVALUE(TEXT(INDIRECT("'["&amp;Index!$A$1&amp;"]Übersicht Messungen'!C181",TRUE),"yyyy-mm-dd")),INDIRECT("'["&amp;Index!$A$1&amp;"]Übersicht Messungen'!F6",TRUE)-730)</f>
        <v>#REF!</v>
      </c>
      <c r="J380" t="e" cm="1">
        <f t="array" aca="1" ref="J380" ca="1">INDIRECT("'["&amp;Index!$A$1&amp;"]Übersicht Messungen'!C177",TRUE)</f>
        <v>#REF!</v>
      </c>
      <c r="K380" t="str">
        <f>Index!$A$1</f>
        <v>Extem B-1541-6  CA.xlsx</v>
      </c>
      <c r="N380" t="s">
        <v>74</v>
      </c>
      <c r="O380" t="e" cm="1">
        <f t="array" aca="1" ref="O380" ca="1">IF(ISBLANK(INDIRECT("'["&amp;Index!$A$1&amp;"]Auswertung 5a'!C"&amp;ROW($R$52)-36,TRUE)),"",INDIRECT("'["&amp;Index!$A$1&amp;"]Auswertung 5a'!C"&amp;ROW($R$52)-36,TRUE))</f>
        <v>#REF!</v>
      </c>
      <c r="R380">
        <v>11</v>
      </c>
      <c r="X380" t="e" cm="1">
        <f t="array" aca="1" ref="X380" ca="1">INDIRECT("'["&amp;Index!$A$1&amp;"]Übersicht Messungen'!E6",TRUE)</f>
        <v>#REF!</v>
      </c>
      <c r="Z380" t="s">
        <v>86</v>
      </c>
      <c r="AG380" t="e" cm="1">
        <f t="array" aca="1" ref="AG380" ca="1">IF(ISBLANK(INDIRECT("'["&amp;Index!$A$1&amp;"]Auswertung 5a'!D"&amp;ROW($R$52)-36,TRUE)),"",INDIRECT("'["&amp;Index!$A$1&amp;"]Auswertung 5a'!D"&amp;ROW($R$52)-36,TRUE))</f>
        <v>#REF!</v>
      </c>
      <c r="AK380" t="e" cm="1">
        <f t="array" aca="1" ref="AK380" ca="1">IF(ISBLANK(INDIRECT("'["&amp;Index!$A$1&amp;"]Auswertung 5a'!G"&amp;ROW($R$52)-36,TRUE)),"",INDIRECT("'["&amp;Index!$A$1&amp;"]Auswertung 5a'!G"&amp;ROW($R$52)-36,TRUE))</f>
        <v>#REF!</v>
      </c>
      <c r="AN380" t="e" cm="1">
        <f t="array" aca="1" ref="AN380" ca="1">IF(ISBLANK(INDIRECT("'["&amp;Index!$A$1&amp;"]Auswertung 5a'!E"&amp;ROW($R$52)-36,TRUE)),"",INDIRECT("'["&amp;Index!$A$1&amp;"]Auswertung 5a'!E"&amp;ROW($R$52)-36,TRUE))</f>
        <v>#REF!</v>
      </c>
      <c r="AQ380" t="e" cm="1">
        <f t="array" aca="1" ref="AQ380" ca="1">IF(ISBLANK(INDIRECT("'["&amp;Index!$A$1&amp;"]Auswertung 5a'!F"&amp;ROW($R$52)-36,TRUE)),"",INDIRECT("'["&amp;Index!$A$1&amp;"]Auswertung 5a'!F"&amp;ROW($R$52)-36,TRUE))</f>
        <v>#REF!</v>
      </c>
      <c r="BM380" t="str">
        <f t="shared" ca="1" si="16"/>
        <v/>
      </c>
    </row>
    <row r="381" spans="1:65" x14ac:dyDescent="0.25">
      <c r="A381" t="e" cm="1">
        <f t="array" aca="1" ref="A381" ca="1">INDIRECT("'["&amp;Index!$A$1&amp;"]Übersicht Messungen'!E6",TRUE)</f>
        <v>#REF!</v>
      </c>
      <c r="B381" t="e">
        <f ca="1">IF(Index!$D$3="v3",10031,"")</f>
        <v>#N/A</v>
      </c>
      <c r="C381" t="e">
        <f ca="1">VLOOKUP(Facts!$B381,Aux_Table!$W$1:$X$60,2,FALSE)</f>
        <v>#N/A</v>
      </c>
      <c r="D381" t="e">
        <f>NA()</f>
        <v>#N/A</v>
      </c>
      <c r="E381" t="e" cm="1">
        <f t="array" aca="1" ref="E381" ca="1">INDIRECT("'["&amp;Index!$A$1&amp;"]Übersicht Messungen'!C6",TRUE)</f>
        <v>#REF!</v>
      </c>
      <c r="F381" t="e" cm="1">
        <f t="array" aca="1" ref="F381" ca="1">INDIRECT("'["&amp;Index!$A$1&amp;"]Übersicht Messungen'!B6",TRUE)</f>
        <v>#REF!</v>
      </c>
      <c r="G381" t="e" cm="1">
        <f t="array" aca="1" ref="G381" ca="1">INDIRECT("'["&amp;Index!$A$1&amp;"]Übersicht Messungen'!B6",TRUE)</f>
        <v>#REF!</v>
      </c>
      <c r="H381" t="e">
        <f t="shared" ca="1" si="17"/>
        <v>#REF!</v>
      </c>
      <c r="I381" s="15" t="e" cm="1">
        <f t="array" aca="1" ref="I381" ca="1">IFERROR(DATEVALUE(TEXT(INDIRECT("'["&amp;Index!$A$1&amp;"]Übersicht Messungen'!C181",TRUE),"yyyy-mm-dd")),INDIRECT("'["&amp;Index!$A$1&amp;"]Übersicht Messungen'!F6",TRUE)-730)</f>
        <v>#REF!</v>
      </c>
      <c r="J381" t="e" cm="1">
        <f t="array" aca="1" ref="J381" ca="1">INDIRECT("'["&amp;Index!$A$1&amp;"]Übersicht Messungen'!C177",TRUE)</f>
        <v>#REF!</v>
      </c>
      <c r="K381" t="str">
        <f>Index!$A$1</f>
        <v>Extem B-1541-6  CA.xlsx</v>
      </c>
      <c r="N381" t="s">
        <v>74</v>
      </c>
      <c r="O381" t="e" cm="1">
        <f t="array" aca="1" ref="O381" ca="1">IF(ISBLANK(INDIRECT("'["&amp;Index!$A$1&amp;"]Auswertung 5a'!C"&amp;ROW($R$53)-36,TRUE)),"",INDIRECT("'["&amp;Index!$A$1&amp;"]Auswertung 5a'!C"&amp;ROW($R$53)-36,TRUE))</f>
        <v>#REF!</v>
      </c>
      <c r="R381">
        <v>12</v>
      </c>
      <c r="X381" t="e" cm="1">
        <f t="array" aca="1" ref="X381" ca="1">INDIRECT("'["&amp;Index!$A$1&amp;"]Übersicht Messungen'!E6",TRUE)</f>
        <v>#REF!</v>
      </c>
      <c r="Z381" t="s">
        <v>86</v>
      </c>
      <c r="AG381" t="e" cm="1">
        <f t="array" aca="1" ref="AG381" ca="1">IF(ISBLANK(INDIRECT("'["&amp;Index!$A$1&amp;"]Auswertung 5a'!D"&amp;ROW($R$53)-36,TRUE)),"",INDIRECT("'["&amp;Index!$A$1&amp;"]Auswertung 5a'!D"&amp;ROW($R$53)-36,TRUE))</f>
        <v>#REF!</v>
      </c>
      <c r="AK381" t="e" cm="1">
        <f t="array" aca="1" ref="AK381" ca="1">IF(ISBLANK(INDIRECT("'["&amp;Index!$A$1&amp;"]Auswertung 5a'!G"&amp;ROW($R$53)-36,TRUE)),"",INDIRECT("'["&amp;Index!$A$1&amp;"]Auswertung 5a'!G"&amp;ROW($R$53)-36,TRUE))</f>
        <v>#REF!</v>
      </c>
      <c r="AN381" t="e" cm="1">
        <f t="array" aca="1" ref="AN381" ca="1">IF(ISBLANK(INDIRECT("'["&amp;Index!$A$1&amp;"]Auswertung 5a'!E"&amp;ROW($R$53)-36,TRUE)),"",INDIRECT("'["&amp;Index!$A$1&amp;"]Auswertung 5a'!E"&amp;ROW($R$53)-36,TRUE))</f>
        <v>#REF!</v>
      </c>
      <c r="AQ381" t="e" cm="1">
        <f t="array" aca="1" ref="AQ381" ca="1">IF(ISBLANK(INDIRECT("'["&amp;Index!$A$1&amp;"]Auswertung 5a'!F"&amp;ROW($R$53)-36,TRUE)),"",INDIRECT("'["&amp;Index!$A$1&amp;"]Auswertung 5a'!F"&amp;ROW($R$53)-36,TRUE))</f>
        <v>#REF!</v>
      </c>
      <c r="BM381" t="str">
        <f t="shared" ca="1" si="16"/>
        <v/>
      </c>
    </row>
    <row r="382" spans="1:65" x14ac:dyDescent="0.25">
      <c r="A382" t="e" cm="1">
        <f t="array" aca="1" ref="A382" ca="1">INDIRECT("'["&amp;Index!$A$1&amp;"]Übersicht Messungen'!E6",TRUE)</f>
        <v>#REF!</v>
      </c>
      <c r="B382" t="e">
        <f ca="1">IF(Index!$D$3="v3",10031,"")</f>
        <v>#N/A</v>
      </c>
      <c r="C382" t="e">
        <f ca="1">VLOOKUP(Facts!$B382,Aux_Table!$W$1:$X$60,2,FALSE)</f>
        <v>#N/A</v>
      </c>
      <c r="D382" t="e">
        <f>NA()</f>
        <v>#N/A</v>
      </c>
      <c r="E382" t="e" cm="1">
        <f t="array" aca="1" ref="E382" ca="1">INDIRECT("'["&amp;Index!$A$1&amp;"]Übersicht Messungen'!C6",TRUE)</f>
        <v>#REF!</v>
      </c>
      <c r="F382" t="e" cm="1">
        <f t="array" aca="1" ref="F382" ca="1">INDIRECT("'["&amp;Index!$A$1&amp;"]Übersicht Messungen'!B6",TRUE)</f>
        <v>#REF!</v>
      </c>
      <c r="G382" t="e" cm="1">
        <f t="array" aca="1" ref="G382" ca="1">INDIRECT("'["&amp;Index!$A$1&amp;"]Übersicht Messungen'!B6",TRUE)</f>
        <v>#REF!</v>
      </c>
      <c r="H382" t="e">
        <f t="shared" ca="1" si="17"/>
        <v>#REF!</v>
      </c>
      <c r="I382" s="15" t="e" cm="1">
        <f t="array" aca="1" ref="I382" ca="1">IFERROR(DATEVALUE(TEXT(INDIRECT("'["&amp;Index!$A$1&amp;"]Übersicht Messungen'!C181",TRUE),"yyyy-mm-dd")),INDIRECT("'["&amp;Index!$A$1&amp;"]Übersicht Messungen'!F6",TRUE)-730)</f>
        <v>#REF!</v>
      </c>
      <c r="J382" t="e" cm="1">
        <f t="array" aca="1" ref="J382" ca="1">INDIRECT("'["&amp;Index!$A$1&amp;"]Übersicht Messungen'!C177",TRUE)</f>
        <v>#REF!</v>
      </c>
      <c r="K382" t="str">
        <f>Index!$A$1</f>
        <v>Extem B-1541-6  CA.xlsx</v>
      </c>
      <c r="N382" t="s">
        <v>74</v>
      </c>
      <c r="O382" t="e" cm="1">
        <f t="array" aca="1" ref="O382" ca="1">IF(ISBLANK(INDIRECT("'["&amp;Index!$A$1&amp;"]Auswertung 5a'!C"&amp;ROW($R$54)-36,TRUE)),"",INDIRECT("'["&amp;Index!$A$1&amp;"]Auswertung 5a'!C"&amp;ROW($R$54)-36,TRUE))</f>
        <v>#REF!</v>
      </c>
      <c r="R382">
        <v>13</v>
      </c>
      <c r="X382" t="e" cm="1">
        <f t="array" aca="1" ref="X382" ca="1">INDIRECT("'["&amp;Index!$A$1&amp;"]Übersicht Messungen'!E6",TRUE)</f>
        <v>#REF!</v>
      </c>
      <c r="Z382" t="s">
        <v>86</v>
      </c>
      <c r="AG382" t="e" cm="1">
        <f t="array" aca="1" ref="AG382" ca="1">IF(ISBLANK(INDIRECT("'["&amp;Index!$A$1&amp;"]Auswertung 5a'!D"&amp;ROW($R$54)-36,TRUE)),"",INDIRECT("'["&amp;Index!$A$1&amp;"]Auswertung 5a'!D"&amp;ROW($R$54)-36,TRUE))</f>
        <v>#REF!</v>
      </c>
      <c r="AK382" t="e" cm="1">
        <f t="array" aca="1" ref="AK382" ca="1">IF(ISBLANK(INDIRECT("'["&amp;Index!$A$1&amp;"]Auswertung 5a'!G"&amp;ROW($R$54)-36,TRUE)),"",INDIRECT("'["&amp;Index!$A$1&amp;"]Auswertung 5a'!G"&amp;ROW($R$54)-36,TRUE))</f>
        <v>#REF!</v>
      </c>
      <c r="AN382" t="e" cm="1">
        <f t="array" aca="1" ref="AN382" ca="1">IF(ISBLANK(INDIRECT("'["&amp;Index!$A$1&amp;"]Auswertung 5a'!E"&amp;ROW($R$54)-36,TRUE)),"",INDIRECT("'["&amp;Index!$A$1&amp;"]Auswertung 5a'!E"&amp;ROW($R$54)-36,TRUE))</f>
        <v>#REF!</v>
      </c>
      <c r="AQ382" t="e" cm="1">
        <f t="array" aca="1" ref="AQ382" ca="1">IF(ISBLANK(INDIRECT("'["&amp;Index!$A$1&amp;"]Auswertung 5a'!F"&amp;ROW($R$54)-36,TRUE)),"",INDIRECT("'["&amp;Index!$A$1&amp;"]Auswertung 5a'!F"&amp;ROW($R$54)-36,TRUE))</f>
        <v>#REF!</v>
      </c>
      <c r="BM382" t="str">
        <f t="shared" ca="1" si="16"/>
        <v/>
      </c>
    </row>
    <row r="383" spans="1:65" x14ac:dyDescent="0.25">
      <c r="A383" t="e" cm="1">
        <f t="array" aca="1" ref="A383" ca="1">INDIRECT("'["&amp;Index!$A$1&amp;"]Übersicht Messungen'!E6",TRUE)</f>
        <v>#REF!</v>
      </c>
      <c r="B383" t="e">
        <f ca="1">IF(Index!$D$3="v3",10031,"")</f>
        <v>#N/A</v>
      </c>
      <c r="C383" t="e">
        <f ca="1">VLOOKUP(Facts!$B383,Aux_Table!$W$1:$X$60,2,FALSE)</f>
        <v>#N/A</v>
      </c>
      <c r="D383" t="e">
        <f>NA()</f>
        <v>#N/A</v>
      </c>
      <c r="E383" t="e" cm="1">
        <f t="array" aca="1" ref="E383" ca="1">INDIRECT("'["&amp;Index!$A$1&amp;"]Übersicht Messungen'!C6",TRUE)</f>
        <v>#REF!</v>
      </c>
      <c r="F383" t="e" cm="1">
        <f t="array" aca="1" ref="F383" ca="1">INDIRECT("'["&amp;Index!$A$1&amp;"]Übersicht Messungen'!B6",TRUE)</f>
        <v>#REF!</v>
      </c>
      <c r="G383" t="e" cm="1">
        <f t="array" aca="1" ref="G383" ca="1">INDIRECT("'["&amp;Index!$A$1&amp;"]Übersicht Messungen'!B6",TRUE)</f>
        <v>#REF!</v>
      </c>
      <c r="H383" t="e">
        <f t="shared" ca="1" si="17"/>
        <v>#REF!</v>
      </c>
      <c r="I383" s="15" t="e" cm="1">
        <f t="array" aca="1" ref="I383" ca="1">IFERROR(DATEVALUE(TEXT(INDIRECT("'["&amp;Index!$A$1&amp;"]Übersicht Messungen'!C181",TRUE),"yyyy-mm-dd")),INDIRECT("'["&amp;Index!$A$1&amp;"]Übersicht Messungen'!F6",TRUE)-730)</f>
        <v>#REF!</v>
      </c>
      <c r="J383" t="e" cm="1">
        <f t="array" aca="1" ref="J383" ca="1">INDIRECT("'["&amp;Index!$A$1&amp;"]Übersicht Messungen'!C177",TRUE)</f>
        <v>#REF!</v>
      </c>
      <c r="K383" t="str">
        <f>Index!$A$1</f>
        <v>Extem B-1541-6  CA.xlsx</v>
      </c>
      <c r="N383" t="s">
        <v>74</v>
      </c>
      <c r="O383" t="e" cm="1">
        <f t="array" aca="1" ref="O383" ca="1">IF(ISBLANK(INDIRECT("'["&amp;Index!$A$1&amp;"]Auswertung 5a'!C"&amp;ROW($R$55)-36,TRUE)),"",INDIRECT("'["&amp;Index!$A$1&amp;"]Auswertung 5a'!C"&amp;ROW($R$55)-36,TRUE))</f>
        <v>#REF!</v>
      </c>
      <c r="R383">
        <v>14</v>
      </c>
      <c r="X383" t="e" cm="1">
        <f t="array" aca="1" ref="X383" ca="1">INDIRECT("'["&amp;Index!$A$1&amp;"]Übersicht Messungen'!E6",TRUE)</f>
        <v>#REF!</v>
      </c>
      <c r="Z383" t="s">
        <v>86</v>
      </c>
      <c r="AG383" t="e" cm="1">
        <f t="array" aca="1" ref="AG383" ca="1">IF(ISBLANK(INDIRECT("'["&amp;Index!$A$1&amp;"]Auswertung 5a'!D"&amp;ROW($R$55)-36,TRUE)),"",INDIRECT("'["&amp;Index!$A$1&amp;"]Auswertung 5a'!D"&amp;ROW($R$55)-36,TRUE))</f>
        <v>#REF!</v>
      </c>
      <c r="AK383" t="e" cm="1">
        <f t="array" aca="1" ref="AK383" ca="1">IF(ISBLANK(INDIRECT("'["&amp;Index!$A$1&amp;"]Auswertung 5a'!G"&amp;ROW($R$55)-36,TRUE)),"",INDIRECT("'["&amp;Index!$A$1&amp;"]Auswertung 5a'!G"&amp;ROW($R$55)-36,TRUE))</f>
        <v>#REF!</v>
      </c>
      <c r="AN383" t="e" cm="1">
        <f t="array" aca="1" ref="AN383" ca="1">IF(ISBLANK(INDIRECT("'["&amp;Index!$A$1&amp;"]Auswertung 5a'!E"&amp;ROW($R$55)-36,TRUE)),"",INDIRECT("'["&amp;Index!$A$1&amp;"]Auswertung 5a'!E"&amp;ROW($R$55)-36,TRUE))</f>
        <v>#REF!</v>
      </c>
      <c r="AQ383" t="e" cm="1">
        <f t="array" aca="1" ref="AQ383" ca="1">IF(ISBLANK(INDIRECT("'["&amp;Index!$A$1&amp;"]Auswertung 5a'!F"&amp;ROW($R$55)-36,TRUE)),"",INDIRECT("'["&amp;Index!$A$1&amp;"]Auswertung 5a'!F"&amp;ROW($R$55)-36,TRUE))</f>
        <v>#REF!</v>
      </c>
      <c r="BM383" t="str">
        <f t="shared" ca="1" si="16"/>
        <v/>
      </c>
    </row>
    <row r="384" spans="1:65" x14ac:dyDescent="0.25">
      <c r="A384" t="e" cm="1">
        <f t="array" aca="1" ref="A384" ca="1">INDIRECT("'["&amp;Index!$A$1&amp;"]Übersicht Messungen'!E6",TRUE)</f>
        <v>#REF!</v>
      </c>
      <c r="B384" t="e">
        <f ca="1">IF(Index!$D$3="v3",10031,"")</f>
        <v>#N/A</v>
      </c>
      <c r="C384" t="e">
        <f ca="1">VLOOKUP(Facts!$B384,Aux_Table!$W$1:$X$60,2,FALSE)</f>
        <v>#N/A</v>
      </c>
      <c r="D384" t="e">
        <f>NA()</f>
        <v>#N/A</v>
      </c>
      <c r="E384" t="e" cm="1">
        <f t="array" aca="1" ref="E384" ca="1">INDIRECT("'["&amp;Index!$A$1&amp;"]Übersicht Messungen'!C6",TRUE)</f>
        <v>#REF!</v>
      </c>
      <c r="F384" t="e" cm="1">
        <f t="array" aca="1" ref="F384" ca="1">INDIRECT("'["&amp;Index!$A$1&amp;"]Übersicht Messungen'!B6",TRUE)</f>
        <v>#REF!</v>
      </c>
      <c r="G384" t="e" cm="1">
        <f t="array" aca="1" ref="G384" ca="1">INDIRECT("'["&amp;Index!$A$1&amp;"]Übersicht Messungen'!B6",TRUE)</f>
        <v>#REF!</v>
      </c>
      <c r="H384" t="e">
        <f t="shared" ca="1" si="17"/>
        <v>#REF!</v>
      </c>
      <c r="I384" s="15" t="e" cm="1">
        <f t="array" aca="1" ref="I384" ca="1">IFERROR(DATEVALUE(TEXT(INDIRECT("'["&amp;Index!$A$1&amp;"]Übersicht Messungen'!C181",TRUE),"yyyy-mm-dd")),INDIRECT("'["&amp;Index!$A$1&amp;"]Übersicht Messungen'!F6",TRUE)-730)</f>
        <v>#REF!</v>
      </c>
      <c r="J384" t="e" cm="1">
        <f t="array" aca="1" ref="J384" ca="1">INDIRECT("'["&amp;Index!$A$1&amp;"]Übersicht Messungen'!C177",TRUE)</f>
        <v>#REF!</v>
      </c>
      <c r="K384" t="str">
        <f>Index!$A$1</f>
        <v>Extem B-1541-6  CA.xlsx</v>
      </c>
      <c r="N384" t="s">
        <v>74</v>
      </c>
      <c r="O384" t="e" cm="1">
        <f t="array" aca="1" ref="O384" ca="1">IF(ISBLANK(INDIRECT("'["&amp;Index!$A$1&amp;"]Auswertung 5a'!C"&amp;ROW($R$56)-36,TRUE)),"",INDIRECT("'["&amp;Index!$A$1&amp;"]Auswertung 5a'!C"&amp;ROW($R$56)-36,TRUE))</f>
        <v>#REF!</v>
      </c>
      <c r="R384">
        <v>15</v>
      </c>
      <c r="X384" t="e" cm="1">
        <f t="array" aca="1" ref="X384" ca="1">INDIRECT("'["&amp;Index!$A$1&amp;"]Übersicht Messungen'!E6",TRUE)</f>
        <v>#REF!</v>
      </c>
      <c r="Z384" t="s">
        <v>86</v>
      </c>
      <c r="AG384" t="e" cm="1">
        <f t="array" aca="1" ref="AG384" ca="1">IF(ISBLANK(INDIRECT("'["&amp;Index!$A$1&amp;"]Auswertung 5a'!D"&amp;ROW($R$56)-36,TRUE)),"",INDIRECT("'["&amp;Index!$A$1&amp;"]Auswertung 5a'!D"&amp;ROW($R$56)-36,TRUE))</f>
        <v>#REF!</v>
      </c>
      <c r="AK384" t="e" cm="1">
        <f t="array" aca="1" ref="AK384" ca="1">IF(ISBLANK(INDIRECT("'["&amp;Index!$A$1&amp;"]Auswertung 5a'!G"&amp;ROW($R$56)-36,TRUE)),"",INDIRECT("'["&amp;Index!$A$1&amp;"]Auswertung 5a'!G"&amp;ROW($R$56)-36,TRUE))</f>
        <v>#REF!</v>
      </c>
      <c r="AN384" t="e" cm="1">
        <f t="array" aca="1" ref="AN384" ca="1">IF(ISBLANK(INDIRECT("'["&amp;Index!$A$1&amp;"]Auswertung 5a'!E"&amp;ROW($R$56)-36,TRUE)),"",INDIRECT("'["&amp;Index!$A$1&amp;"]Auswertung 5a'!E"&amp;ROW($R$56)-36,TRUE))</f>
        <v>#REF!</v>
      </c>
      <c r="AQ384" t="e" cm="1">
        <f t="array" aca="1" ref="AQ384" ca="1">IF(ISBLANK(INDIRECT("'["&amp;Index!$A$1&amp;"]Auswertung 5a'!F"&amp;ROW($R$56)-36,TRUE)),"",INDIRECT("'["&amp;Index!$A$1&amp;"]Auswertung 5a'!F"&amp;ROW($R$56)-36,TRUE))</f>
        <v>#REF!</v>
      </c>
      <c r="BM384" t="str">
        <f t="shared" ca="1" si="16"/>
        <v/>
      </c>
    </row>
    <row r="385" spans="1:65" x14ac:dyDescent="0.25">
      <c r="A385" t="e" cm="1">
        <f t="array" aca="1" ref="A385" ca="1">INDIRECT("'["&amp;Index!$A$1&amp;"]Übersicht Messungen'!E6",TRUE)</f>
        <v>#REF!</v>
      </c>
      <c r="B385" t="e">
        <f ca="1">IF(Index!$D$3="v3",10031,"")</f>
        <v>#N/A</v>
      </c>
      <c r="C385" t="e">
        <f ca="1">VLOOKUP(Facts!$B385,Aux_Table!$W$1:$X$60,2,FALSE)</f>
        <v>#N/A</v>
      </c>
      <c r="D385" t="e">
        <f>NA()</f>
        <v>#N/A</v>
      </c>
      <c r="E385" t="e" cm="1">
        <f t="array" aca="1" ref="E385" ca="1">INDIRECT("'["&amp;Index!$A$1&amp;"]Übersicht Messungen'!C6",TRUE)</f>
        <v>#REF!</v>
      </c>
      <c r="F385" t="e" cm="1">
        <f t="array" aca="1" ref="F385" ca="1">INDIRECT("'["&amp;Index!$A$1&amp;"]Übersicht Messungen'!B6",TRUE)</f>
        <v>#REF!</v>
      </c>
      <c r="G385" t="e" cm="1">
        <f t="array" aca="1" ref="G385" ca="1">INDIRECT("'["&amp;Index!$A$1&amp;"]Übersicht Messungen'!B6",TRUE)</f>
        <v>#REF!</v>
      </c>
      <c r="H385" t="e">
        <f t="shared" ca="1" si="17"/>
        <v>#REF!</v>
      </c>
      <c r="I385" s="15" t="e" cm="1">
        <f t="array" aca="1" ref="I385" ca="1">IFERROR(DATEVALUE(TEXT(INDIRECT("'["&amp;Index!$A$1&amp;"]Übersicht Messungen'!C181",TRUE),"yyyy-mm-dd")),INDIRECT("'["&amp;Index!$A$1&amp;"]Übersicht Messungen'!F6",TRUE)-730)</f>
        <v>#REF!</v>
      </c>
      <c r="J385" t="e" cm="1">
        <f t="array" aca="1" ref="J385" ca="1">INDIRECT("'["&amp;Index!$A$1&amp;"]Übersicht Messungen'!C177",TRUE)</f>
        <v>#REF!</v>
      </c>
      <c r="K385" t="str">
        <f>Index!$A$1</f>
        <v>Extem B-1541-6  CA.xlsx</v>
      </c>
      <c r="N385" t="s">
        <v>74</v>
      </c>
      <c r="O385" t="e" cm="1">
        <f t="array" aca="1" ref="O385" ca="1">IF(ISBLANK(INDIRECT("'["&amp;Index!$A$1&amp;"]Auswertung 5a'!C"&amp;ROW($R$57)-36,TRUE)),"",INDIRECT("'["&amp;Index!$A$1&amp;"]Auswertung 5a'!C"&amp;ROW($R$57)-36,TRUE))</f>
        <v>#REF!</v>
      </c>
      <c r="R385">
        <v>16</v>
      </c>
      <c r="X385" t="e" cm="1">
        <f t="array" aca="1" ref="X385" ca="1">INDIRECT("'["&amp;Index!$A$1&amp;"]Übersicht Messungen'!E6",TRUE)</f>
        <v>#REF!</v>
      </c>
      <c r="Z385" t="s">
        <v>86</v>
      </c>
      <c r="AG385" t="e" cm="1">
        <f t="array" aca="1" ref="AG385" ca="1">IF(ISBLANK(INDIRECT("'["&amp;Index!$A$1&amp;"]Auswertung 5a'!D"&amp;ROW($R$57)-36,TRUE)),"",INDIRECT("'["&amp;Index!$A$1&amp;"]Auswertung 5a'!D"&amp;ROW($R$57)-36,TRUE))</f>
        <v>#REF!</v>
      </c>
      <c r="AK385" t="e" cm="1">
        <f t="array" aca="1" ref="AK385" ca="1">IF(ISBLANK(INDIRECT("'["&amp;Index!$A$1&amp;"]Auswertung 5a'!G"&amp;ROW($R$57)-36,TRUE)),"",INDIRECT("'["&amp;Index!$A$1&amp;"]Auswertung 5a'!G"&amp;ROW($R$57)-36,TRUE))</f>
        <v>#REF!</v>
      </c>
      <c r="AN385" t="e" cm="1">
        <f t="array" aca="1" ref="AN385" ca="1">IF(ISBLANK(INDIRECT("'["&amp;Index!$A$1&amp;"]Auswertung 5a'!E"&amp;ROW($R$57)-36,TRUE)),"",INDIRECT("'["&amp;Index!$A$1&amp;"]Auswertung 5a'!E"&amp;ROW($R$57)-36,TRUE))</f>
        <v>#REF!</v>
      </c>
      <c r="AQ385" t="e" cm="1">
        <f t="array" aca="1" ref="AQ385" ca="1">IF(ISBLANK(INDIRECT("'["&amp;Index!$A$1&amp;"]Auswertung 5a'!F"&amp;ROW($R$57)-36,TRUE)),"",INDIRECT("'["&amp;Index!$A$1&amp;"]Auswertung 5a'!F"&amp;ROW($R$57)-36,TRUE))</f>
        <v>#REF!</v>
      </c>
      <c r="BM385" t="str">
        <f t="shared" ca="1" si="16"/>
        <v/>
      </c>
    </row>
    <row r="386" spans="1:65" x14ac:dyDescent="0.25">
      <c r="A386" t="e" cm="1">
        <f t="array" aca="1" ref="A386" ca="1">INDIRECT("'["&amp;Index!$A$1&amp;"]Übersicht Messungen'!E6",TRUE)</f>
        <v>#REF!</v>
      </c>
      <c r="B386" t="e">
        <f ca="1">IF(Index!$D$3="v3",10031,"")</f>
        <v>#N/A</v>
      </c>
      <c r="C386" t="e">
        <f ca="1">VLOOKUP(Facts!$B386,Aux_Table!$W$1:$X$60,2,FALSE)</f>
        <v>#N/A</v>
      </c>
      <c r="D386" t="e">
        <f>NA()</f>
        <v>#N/A</v>
      </c>
      <c r="E386" t="e" cm="1">
        <f t="array" aca="1" ref="E386" ca="1">INDIRECT("'["&amp;Index!$A$1&amp;"]Übersicht Messungen'!C6",TRUE)</f>
        <v>#REF!</v>
      </c>
      <c r="F386" t="e" cm="1">
        <f t="array" aca="1" ref="F386" ca="1">INDIRECT("'["&amp;Index!$A$1&amp;"]Übersicht Messungen'!B6",TRUE)</f>
        <v>#REF!</v>
      </c>
      <c r="G386" t="e" cm="1">
        <f t="array" aca="1" ref="G386" ca="1">INDIRECT("'["&amp;Index!$A$1&amp;"]Übersicht Messungen'!B6",TRUE)</f>
        <v>#REF!</v>
      </c>
      <c r="H386" t="e">
        <f t="shared" ca="1" si="17"/>
        <v>#REF!</v>
      </c>
      <c r="I386" s="15" t="e" cm="1">
        <f t="array" aca="1" ref="I386" ca="1">IFERROR(DATEVALUE(TEXT(INDIRECT("'["&amp;Index!$A$1&amp;"]Übersicht Messungen'!C181",TRUE),"yyyy-mm-dd")),INDIRECT("'["&amp;Index!$A$1&amp;"]Übersicht Messungen'!F6",TRUE)-730)</f>
        <v>#REF!</v>
      </c>
      <c r="J386" t="e" cm="1">
        <f t="array" aca="1" ref="J386" ca="1">INDIRECT("'["&amp;Index!$A$1&amp;"]Übersicht Messungen'!C177",TRUE)</f>
        <v>#REF!</v>
      </c>
      <c r="K386" t="str">
        <f>Index!$A$1</f>
        <v>Extem B-1541-6  CA.xlsx</v>
      </c>
      <c r="N386" t="s">
        <v>74</v>
      </c>
      <c r="O386" t="e" cm="1">
        <f t="array" aca="1" ref="O386" ca="1">IF(ISBLANK(INDIRECT("'["&amp;Index!$A$1&amp;"]Auswertung 5a'!C"&amp;ROW($R$58)-36,TRUE)),"",INDIRECT("'["&amp;Index!$A$1&amp;"]Auswertung 5a'!C"&amp;ROW($R$58)-36,TRUE))</f>
        <v>#REF!</v>
      </c>
      <c r="R386">
        <v>17</v>
      </c>
      <c r="X386" t="e" cm="1">
        <f t="array" aca="1" ref="X386" ca="1">INDIRECT("'["&amp;Index!$A$1&amp;"]Übersicht Messungen'!E6",TRUE)</f>
        <v>#REF!</v>
      </c>
      <c r="Z386" t="s">
        <v>86</v>
      </c>
      <c r="AG386" t="e" cm="1">
        <f t="array" aca="1" ref="AG386" ca="1">IF(ISBLANK(INDIRECT("'["&amp;Index!$A$1&amp;"]Auswertung 5a'!D"&amp;ROW($R$58)-36,TRUE)),"",INDIRECT("'["&amp;Index!$A$1&amp;"]Auswertung 5a'!D"&amp;ROW($R$58)-36,TRUE))</f>
        <v>#REF!</v>
      </c>
      <c r="AK386" t="e" cm="1">
        <f t="array" aca="1" ref="AK386" ca="1">IF(ISBLANK(INDIRECT("'["&amp;Index!$A$1&amp;"]Auswertung 5a'!G"&amp;ROW($R$58)-36,TRUE)),"",INDIRECT("'["&amp;Index!$A$1&amp;"]Auswertung 5a'!G"&amp;ROW($R$58)-36,TRUE))</f>
        <v>#REF!</v>
      </c>
      <c r="AN386" t="e" cm="1">
        <f t="array" aca="1" ref="AN386" ca="1">IF(ISBLANK(INDIRECT("'["&amp;Index!$A$1&amp;"]Auswertung 5a'!E"&amp;ROW($R$58)-36,TRUE)),"",INDIRECT("'["&amp;Index!$A$1&amp;"]Auswertung 5a'!E"&amp;ROW($R$58)-36,TRUE))</f>
        <v>#REF!</v>
      </c>
      <c r="AQ386" t="e" cm="1">
        <f t="array" aca="1" ref="AQ386" ca="1">IF(ISBLANK(INDIRECT("'["&amp;Index!$A$1&amp;"]Auswertung 5a'!F"&amp;ROW($R$58)-36,TRUE)),"",INDIRECT("'["&amp;Index!$A$1&amp;"]Auswertung 5a'!F"&amp;ROW($R$58)-36,TRUE))</f>
        <v>#REF!</v>
      </c>
      <c r="BM386" t="str">
        <f t="shared" ca="1" si="16"/>
        <v/>
      </c>
    </row>
    <row r="387" spans="1:65" x14ac:dyDescent="0.25">
      <c r="A387" t="e" cm="1">
        <f t="array" aca="1" ref="A387" ca="1">INDIRECT("'["&amp;Index!$A$1&amp;"]Übersicht Messungen'!E6",TRUE)</f>
        <v>#REF!</v>
      </c>
      <c r="B387" t="e">
        <f ca="1">IF(Index!$D$3="v3",10031,"")</f>
        <v>#N/A</v>
      </c>
      <c r="C387" t="e">
        <f ca="1">VLOOKUP(Facts!$B387,Aux_Table!$W$1:$X$60,2,FALSE)</f>
        <v>#N/A</v>
      </c>
      <c r="D387" t="e">
        <f>NA()</f>
        <v>#N/A</v>
      </c>
      <c r="E387" t="e" cm="1">
        <f t="array" aca="1" ref="E387" ca="1">INDIRECT("'["&amp;Index!$A$1&amp;"]Übersicht Messungen'!C6",TRUE)</f>
        <v>#REF!</v>
      </c>
      <c r="F387" t="e" cm="1">
        <f t="array" aca="1" ref="F387" ca="1">INDIRECT("'["&amp;Index!$A$1&amp;"]Übersicht Messungen'!B6",TRUE)</f>
        <v>#REF!</v>
      </c>
      <c r="G387" t="e" cm="1">
        <f t="array" aca="1" ref="G387" ca="1">INDIRECT("'["&amp;Index!$A$1&amp;"]Übersicht Messungen'!B6",TRUE)</f>
        <v>#REF!</v>
      </c>
      <c r="H387" t="e">
        <f t="shared" ca="1" si="17"/>
        <v>#REF!</v>
      </c>
      <c r="I387" s="15" t="e" cm="1">
        <f t="array" aca="1" ref="I387" ca="1">IFERROR(DATEVALUE(TEXT(INDIRECT("'["&amp;Index!$A$1&amp;"]Übersicht Messungen'!C181",TRUE),"yyyy-mm-dd")),INDIRECT("'["&amp;Index!$A$1&amp;"]Übersicht Messungen'!F6",TRUE)-730)</f>
        <v>#REF!</v>
      </c>
      <c r="J387" t="e" cm="1">
        <f t="array" aca="1" ref="J387" ca="1">INDIRECT("'["&amp;Index!$A$1&amp;"]Übersicht Messungen'!C177",TRUE)</f>
        <v>#REF!</v>
      </c>
      <c r="K387" t="str">
        <f>Index!$A$1</f>
        <v>Extem B-1541-6  CA.xlsx</v>
      </c>
      <c r="N387" t="s">
        <v>74</v>
      </c>
      <c r="O387" t="e" cm="1">
        <f t="array" aca="1" ref="O387" ca="1">IF(ISBLANK(INDIRECT("'["&amp;Index!$A$1&amp;"]Auswertung 5a'!C"&amp;ROW($R$59)-36,TRUE)),"",INDIRECT("'["&amp;Index!$A$1&amp;"]Auswertung 5a'!C"&amp;ROW($R$59)-36,TRUE))</f>
        <v>#REF!</v>
      </c>
      <c r="R387">
        <v>18</v>
      </c>
      <c r="X387" t="e" cm="1">
        <f t="array" aca="1" ref="X387" ca="1">INDIRECT("'["&amp;Index!$A$1&amp;"]Übersicht Messungen'!E6",TRUE)</f>
        <v>#REF!</v>
      </c>
      <c r="Z387" t="s">
        <v>86</v>
      </c>
      <c r="AG387" t="e" cm="1">
        <f t="array" aca="1" ref="AG387" ca="1">IF(ISBLANK(INDIRECT("'["&amp;Index!$A$1&amp;"]Auswertung 5a'!D"&amp;ROW($R$59)-36,TRUE)),"",INDIRECT("'["&amp;Index!$A$1&amp;"]Auswertung 5a'!D"&amp;ROW($R$59)-36,TRUE))</f>
        <v>#REF!</v>
      </c>
      <c r="AK387" t="e" cm="1">
        <f t="array" aca="1" ref="AK387" ca="1">IF(ISBLANK(INDIRECT("'["&amp;Index!$A$1&amp;"]Auswertung 5a'!G"&amp;ROW($R$59)-36,TRUE)),"",INDIRECT("'["&amp;Index!$A$1&amp;"]Auswertung 5a'!G"&amp;ROW($R$59)-36,TRUE))</f>
        <v>#REF!</v>
      </c>
      <c r="AN387" t="e" cm="1">
        <f t="array" aca="1" ref="AN387" ca="1">IF(ISBLANK(INDIRECT("'["&amp;Index!$A$1&amp;"]Auswertung 5a'!E"&amp;ROW($R$59)-36,TRUE)),"",INDIRECT("'["&amp;Index!$A$1&amp;"]Auswertung 5a'!E"&amp;ROW($R$59)-36,TRUE))</f>
        <v>#REF!</v>
      </c>
      <c r="AQ387" t="e" cm="1">
        <f t="array" aca="1" ref="AQ387" ca="1">IF(ISBLANK(INDIRECT("'["&amp;Index!$A$1&amp;"]Auswertung 5a'!F"&amp;ROW($R$59)-36,TRUE)),"",INDIRECT("'["&amp;Index!$A$1&amp;"]Auswertung 5a'!F"&amp;ROW($R$59)-36,TRUE))</f>
        <v>#REF!</v>
      </c>
      <c r="BM387" t="str">
        <f t="shared" ref="BM387:BM450" ca="1" si="18">IFERROR(IF(OR(ISERROR(B387),NOT(ISNUMBER(AG387)),AG387=0),"",B387&amp;"/"&amp;X387&amp;"/"&amp;N387&amp;"/"&amp;O387&amp;"/"&amp;R387),"")</f>
        <v/>
      </c>
    </row>
    <row r="388" spans="1:65" x14ac:dyDescent="0.25">
      <c r="A388" t="e" cm="1">
        <f t="array" aca="1" ref="A388" ca="1">INDIRECT("'["&amp;Index!$A$1&amp;"]Übersicht Messungen'!E6",TRUE)</f>
        <v>#REF!</v>
      </c>
      <c r="B388" t="e">
        <f ca="1">IF(Index!$D$3="v3",10031,"")</f>
        <v>#N/A</v>
      </c>
      <c r="C388" t="e">
        <f ca="1">VLOOKUP(Facts!$B388,Aux_Table!$W$1:$X$60,2,FALSE)</f>
        <v>#N/A</v>
      </c>
      <c r="D388" t="e">
        <f>NA()</f>
        <v>#N/A</v>
      </c>
      <c r="E388" t="e" cm="1">
        <f t="array" aca="1" ref="E388" ca="1">INDIRECT("'["&amp;Index!$A$1&amp;"]Übersicht Messungen'!C6",TRUE)</f>
        <v>#REF!</v>
      </c>
      <c r="F388" t="e" cm="1">
        <f t="array" aca="1" ref="F388" ca="1">INDIRECT("'["&amp;Index!$A$1&amp;"]Übersicht Messungen'!B6",TRUE)</f>
        <v>#REF!</v>
      </c>
      <c r="G388" t="e" cm="1">
        <f t="array" aca="1" ref="G388" ca="1">INDIRECT("'["&amp;Index!$A$1&amp;"]Übersicht Messungen'!B6",TRUE)</f>
        <v>#REF!</v>
      </c>
      <c r="H388" t="e">
        <f t="shared" ca="1" si="17"/>
        <v>#REF!</v>
      </c>
      <c r="I388" s="15" t="e" cm="1">
        <f t="array" aca="1" ref="I388" ca="1">IFERROR(DATEVALUE(TEXT(INDIRECT("'["&amp;Index!$A$1&amp;"]Übersicht Messungen'!C181",TRUE),"yyyy-mm-dd")),INDIRECT("'["&amp;Index!$A$1&amp;"]Übersicht Messungen'!F6",TRUE)-730)</f>
        <v>#REF!</v>
      </c>
      <c r="J388" t="e" cm="1">
        <f t="array" aca="1" ref="J388" ca="1">INDIRECT("'["&amp;Index!$A$1&amp;"]Übersicht Messungen'!C177",TRUE)</f>
        <v>#REF!</v>
      </c>
      <c r="K388" t="str">
        <f>Index!$A$1</f>
        <v>Extem B-1541-6  CA.xlsx</v>
      </c>
      <c r="N388" t="s">
        <v>74</v>
      </c>
      <c r="O388" t="e" cm="1">
        <f t="array" aca="1" ref="O388" ca="1">IF(ISBLANK(INDIRECT("'["&amp;Index!$A$1&amp;"]Auswertung 5a'!C"&amp;ROW($R$60)-36,TRUE)),"",INDIRECT("'["&amp;Index!$A$1&amp;"]Auswertung 5a'!C"&amp;ROW($R$60)-36,TRUE))</f>
        <v>#REF!</v>
      </c>
      <c r="R388">
        <v>19</v>
      </c>
      <c r="X388" t="e" cm="1">
        <f t="array" aca="1" ref="X388" ca="1">INDIRECT("'["&amp;Index!$A$1&amp;"]Übersicht Messungen'!E6",TRUE)</f>
        <v>#REF!</v>
      </c>
      <c r="Z388" t="s">
        <v>86</v>
      </c>
      <c r="AG388" t="e" cm="1">
        <f t="array" aca="1" ref="AG388" ca="1">IF(ISBLANK(INDIRECT("'["&amp;Index!$A$1&amp;"]Auswertung 5a'!D"&amp;ROW($R$60)-36,TRUE)),"",INDIRECT("'["&amp;Index!$A$1&amp;"]Auswertung 5a'!D"&amp;ROW($R$60)-36,TRUE))</f>
        <v>#REF!</v>
      </c>
      <c r="AK388" t="e" cm="1">
        <f t="array" aca="1" ref="AK388" ca="1">IF(ISBLANK(INDIRECT("'["&amp;Index!$A$1&amp;"]Auswertung 5a'!G"&amp;ROW($R$60)-36,TRUE)),"",INDIRECT("'["&amp;Index!$A$1&amp;"]Auswertung 5a'!G"&amp;ROW($R$60)-36,TRUE))</f>
        <v>#REF!</v>
      </c>
      <c r="AN388" t="e" cm="1">
        <f t="array" aca="1" ref="AN388" ca="1">IF(ISBLANK(INDIRECT("'["&amp;Index!$A$1&amp;"]Auswertung 5a'!E"&amp;ROW($R$60)-36,TRUE)),"",INDIRECT("'["&amp;Index!$A$1&amp;"]Auswertung 5a'!E"&amp;ROW($R$60)-36,TRUE))</f>
        <v>#REF!</v>
      </c>
      <c r="AQ388" t="e" cm="1">
        <f t="array" aca="1" ref="AQ388" ca="1">IF(ISBLANK(INDIRECT("'["&amp;Index!$A$1&amp;"]Auswertung 5a'!F"&amp;ROW($R$60)-36,TRUE)),"",INDIRECT("'["&amp;Index!$A$1&amp;"]Auswertung 5a'!F"&amp;ROW($R$60)-36,TRUE))</f>
        <v>#REF!</v>
      </c>
      <c r="BM388" t="str">
        <f t="shared" ca="1" si="18"/>
        <v/>
      </c>
    </row>
    <row r="389" spans="1:65" x14ac:dyDescent="0.25">
      <c r="A389" t="e" cm="1">
        <f t="array" aca="1" ref="A389" ca="1">INDIRECT("'["&amp;Index!$A$1&amp;"]Übersicht Messungen'!E6",TRUE)</f>
        <v>#REF!</v>
      </c>
      <c r="B389" t="e">
        <f ca="1">IF(Index!$D$3="v3",10031,"")</f>
        <v>#N/A</v>
      </c>
      <c r="C389" t="e">
        <f ca="1">VLOOKUP(Facts!$B389,Aux_Table!$W$1:$X$60,2,FALSE)</f>
        <v>#N/A</v>
      </c>
      <c r="D389" t="e">
        <f>NA()</f>
        <v>#N/A</v>
      </c>
      <c r="E389" t="e" cm="1">
        <f t="array" aca="1" ref="E389" ca="1">INDIRECT("'["&amp;Index!$A$1&amp;"]Übersicht Messungen'!C6",TRUE)</f>
        <v>#REF!</v>
      </c>
      <c r="F389" t="e" cm="1">
        <f t="array" aca="1" ref="F389" ca="1">INDIRECT("'["&amp;Index!$A$1&amp;"]Übersicht Messungen'!B6",TRUE)</f>
        <v>#REF!</v>
      </c>
      <c r="G389" t="e" cm="1">
        <f t="array" aca="1" ref="G389" ca="1">INDIRECT("'["&amp;Index!$A$1&amp;"]Übersicht Messungen'!B6",TRUE)</f>
        <v>#REF!</v>
      </c>
      <c r="H389" t="e">
        <f t="shared" ca="1" si="17"/>
        <v>#REF!</v>
      </c>
      <c r="I389" s="15" t="e" cm="1">
        <f t="array" aca="1" ref="I389" ca="1">IFERROR(DATEVALUE(TEXT(INDIRECT("'["&amp;Index!$A$1&amp;"]Übersicht Messungen'!C181",TRUE),"yyyy-mm-dd")),INDIRECT("'["&amp;Index!$A$1&amp;"]Übersicht Messungen'!F6",TRUE)-730)</f>
        <v>#REF!</v>
      </c>
      <c r="J389" t="e" cm="1">
        <f t="array" aca="1" ref="J389" ca="1">INDIRECT("'["&amp;Index!$A$1&amp;"]Übersicht Messungen'!C177",TRUE)</f>
        <v>#REF!</v>
      </c>
      <c r="K389" t="str">
        <f>Index!$A$1</f>
        <v>Extem B-1541-6  CA.xlsx</v>
      </c>
      <c r="N389" t="s">
        <v>74</v>
      </c>
      <c r="O389" t="e" cm="1">
        <f t="array" aca="1" ref="O389" ca="1">IF(ISBLANK(INDIRECT("'["&amp;Index!$A$1&amp;"]Auswertung 5a'!C"&amp;ROW($R$61)-36,TRUE)),"",INDIRECT("'["&amp;Index!$A$1&amp;"]Auswertung 5a'!C"&amp;ROW($R$61)-36,TRUE))</f>
        <v>#REF!</v>
      </c>
      <c r="R389">
        <v>20</v>
      </c>
      <c r="X389" t="e" cm="1">
        <f t="array" aca="1" ref="X389" ca="1">INDIRECT("'["&amp;Index!$A$1&amp;"]Übersicht Messungen'!E6",TRUE)</f>
        <v>#REF!</v>
      </c>
      <c r="Z389" t="s">
        <v>86</v>
      </c>
      <c r="AG389" t="e" cm="1">
        <f t="array" aca="1" ref="AG389" ca="1">IF(ISBLANK(INDIRECT("'["&amp;Index!$A$1&amp;"]Auswertung 5a'!D"&amp;ROW($R$61)-36,TRUE)),"",INDIRECT("'["&amp;Index!$A$1&amp;"]Auswertung 5a'!D"&amp;ROW($R$61)-36,TRUE))</f>
        <v>#REF!</v>
      </c>
      <c r="AK389" t="e" cm="1">
        <f t="array" aca="1" ref="AK389" ca="1">IF(ISBLANK(INDIRECT("'["&amp;Index!$A$1&amp;"]Auswertung 5a'!G"&amp;ROW($R$61)-36,TRUE)),"",INDIRECT("'["&amp;Index!$A$1&amp;"]Auswertung 5a'!G"&amp;ROW($R$61)-36,TRUE))</f>
        <v>#REF!</v>
      </c>
      <c r="AN389" t="e" cm="1">
        <f t="array" aca="1" ref="AN389" ca="1">IF(ISBLANK(INDIRECT("'["&amp;Index!$A$1&amp;"]Auswertung 5a'!E"&amp;ROW($R$61)-36,TRUE)),"",INDIRECT("'["&amp;Index!$A$1&amp;"]Auswertung 5a'!E"&amp;ROW($R$61)-36,TRUE))</f>
        <v>#REF!</v>
      </c>
      <c r="AQ389" t="e" cm="1">
        <f t="array" aca="1" ref="AQ389" ca="1">IF(ISBLANK(INDIRECT("'["&amp;Index!$A$1&amp;"]Auswertung 5a'!F"&amp;ROW($R$61)-36,TRUE)),"",INDIRECT("'["&amp;Index!$A$1&amp;"]Auswertung 5a'!F"&amp;ROW($R$61)-36,TRUE))</f>
        <v>#REF!</v>
      </c>
      <c r="BM389" t="str">
        <f t="shared" ca="1" si="18"/>
        <v/>
      </c>
    </row>
    <row r="390" spans="1:65" x14ac:dyDescent="0.25">
      <c r="A390" t="e" cm="1">
        <f t="array" aca="1" ref="A390" ca="1">INDIRECT("'["&amp;Index!$A$1&amp;"]Übersicht Messungen'!E6",TRUE)</f>
        <v>#REF!</v>
      </c>
      <c r="B390" t="e">
        <f ca="1">IF(Index!$D$3="v3",10031,"")</f>
        <v>#N/A</v>
      </c>
      <c r="C390" t="e">
        <f ca="1">VLOOKUP(Facts!$B390,Aux_Table!$W$1:$X$60,2,FALSE)</f>
        <v>#N/A</v>
      </c>
      <c r="D390" t="e">
        <f>NA()</f>
        <v>#N/A</v>
      </c>
      <c r="E390" t="e" cm="1">
        <f t="array" aca="1" ref="E390" ca="1">INDIRECT("'["&amp;Index!$A$1&amp;"]Übersicht Messungen'!C6",TRUE)</f>
        <v>#REF!</v>
      </c>
      <c r="F390" t="e" cm="1">
        <f t="array" aca="1" ref="F390" ca="1">INDIRECT("'["&amp;Index!$A$1&amp;"]Übersicht Messungen'!B6",TRUE)</f>
        <v>#REF!</v>
      </c>
      <c r="G390" t="e" cm="1">
        <f t="array" aca="1" ref="G390" ca="1">INDIRECT("'["&amp;Index!$A$1&amp;"]Übersicht Messungen'!B6",TRUE)</f>
        <v>#REF!</v>
      </c>
      <c r="H390" t="e">
        <f t="shared" ca="1" si="17"/>
        <v>#REF!</v>
      </c>
      <c r="I390" s="15" t="e" cm="1">
        <f t="array" aca="1" ref="I390" ca="1">IFERROR(DATEVALUE(TEXT(INDIRECT("'["&amp;Index!$A$1&amp;"]Übersicht Messungen'!C181",TRUE),"yyyy-mm-dd")),INDIRECT("'["&amp;Index!$A$1&amp;"]Übersicht Messungen'!F6",TRUE)-730)</f>
        <v>#REF!</v>
      </c>
      <c r="J390" t="e" cm="1">
        <f t="array" aca="1" ref="J390" ca="1">INDIRECT("'["&amp;Index!$A$1&amp;"]Übersicht Messungen'!C177",TRUE)</f>
        <v>#REF!</v>
      </c>
      <c r="K390" t="str">
        <f>Index!$A$1</f>
        <v>Extem B-1541-6  CA.xlsx</v>
      </c>
      <c r="N390" t="s">
        <v>74</v>
      </c>
      <c r="O390" t="e" cm="1">
        <f t="array" aca="1" ref="O390" ca="1">IF(ISBLANK(INDIRECT("'["&amp;Index!$A$1&amp;"]Auswertung 5a'!C"&amp;ROW($R$42)-36,TRUE)),"",INDIRECT("'["&amp;Index!$A$1&amp;"]Auswertung 5a'!C"&amp;ROW($R$42)-36,TRUE))</f>
        <v>#REF!</v>
      </c>
      <c r="R390">
        <v>1</v>
      </c>
      <c r="X390" t="e" cm="1">
        <f t="array" aca="1" ref="X390" ca="1">INDIRECT("'["&amp;Index!$A$1&amp;"]Übersicht Messungen'!C6",TRUE)</f>
        <v>#REF!</v>
      </c>
      <c r="Z390" t="s">
        <v>86</v>
      </c>
      <c r="AG390" t="e" cm="1">
        <f t="array" aca="1" ref="AG390" ca="1">IF(ISBLANK(INDIRECT("'["&amp;Index!$A$1&amp;"]Auswertung 5a'!H"&amp;ROW($R$42)-36,TRUE)),"",INDIRECT("'["&amp;Index!$A$1&amp;"]Auswertung 5a'!H"&amp;ROW($R$42)-36,TRUE))</f>
        <v>#REF!</v>
      </c>
      <c r="AK390" t="e" cm="1">
        <f t="array" aca="1" ref="AK390" ca="1">IF(ISBLANK(INDIRECT("'["&amp;Index!$A$1&amp;"]Auswertung 5a'!K"&amp;ROW($R$42)-36,TRUE)),"",INDIRECT("'["&amp;Index!$A$1&amp;"]Auswertung 5a'!K"&amp;ROW($R$42)-36,TRUE))</f>
        <v>#REF!</v>
      </c>
      <c r="AN390" t="e" cm="1">
        <f t="array" aca="1" ref="AN390" ca="1">IF(ISBLANK(INDIRECT("'["&amp;Index!$A$1&amp;"]Auswertung 5a'!I"&amp;ROW($R$42)-36,TRUE)),"",INDIRECT("'["&amp;Index!$A$1&amp;"]Auswertung 5a'!I"&amp;ROW($R$42)-36,TRUE))</f>
        <v>#REF!</v>
      </c>
      <c r="AQ390" t="e" cm="1">
        <f t="array" aca="1" ref="AQ390" ca="1">IF(ISBLANK(INDIRECT("'["&amp;Index!$A$1&amp;"]Auswertung 5a'!J"&amp;ROW($R$42)-36,TRUE)),"",INDIRECT("'["&amp;Index!$A$1&amp;"]Auswertung 5a'!J"&amp;ROW($R$42)-36,TRUE))</f>
        <v>#REF!</v>
      </c>
      <c r="BM390" t="str">
        <f t="shared" ca="1" si="18"/>
        <v/>
      </c>
    </row>
    <row r="391" spans="1:65" x14ac:dyDescent="0.25">
      <c r="A391" t="e" cm="1">
        <f t="array" aca="1" ref="A391" ca="1">INDIRECT("'["&amp;Index!$A$1&amp;"]Übersicht Messungen'!E6",TRUE)</f>
        <v>#REF!</v>
      </c>
      <c r="B391" t="e">
        <f ca="1">IF(Index!$D$3="v3",10031,"")</f>
        <v>#N/A</v>
      </c>
      <c r="C391" t="e">
        <f ca="1">VLOOKUP(Facts!$B391,Aux_Table!$W$1:$X$60,2,FALSE)</f>
        <v>#N/A</v>
      </c>
      <c r="D391" t="e">
        <f>NA()</f>
        <v>#N/A</v>
      </c>
      <c r="E391" t="e" cm="1">
        <f t="array" aca="1" ref="E391" ca="1">INDIRECT("'["&amp;Index!$A$1&amp;"]Übersicht Messungen'!C6",TRUE)</f>
        <v>#REF!</v>
      </c>
      <c r="F391" t="e" cm="1">
        <f t="array" aca="1" ref="F391" ca="1">INDIRECT("'["&amp;Index!$A$1&amp;"]Übersicht Messungen'!B6",TRUE)</f>
        <v>#REF!</v>
      </c>
      <c r="G391" t="e" cm="1">
        <f t="array" aca="1" ref="G391" ca="1">INDIRECT("'["&amp;Index!$A$1&amp;"]Übersicht Messungen'!B6",TRUE)</f>
        <v>#REF!</v>
      </c>
      <c r="H391" t="e">
        <f t="shared" ca="1" si="17"/>
        <v>#REF!</v>
      </c>
      <c r="I391" s="15" t="e" cm="1">
        <f t="array" aca="1" ref="I391" ca="1">IFERROR(DATEVALUE(TEXT(INDIRECT("'["&amp;Index!$A$1&amp;"]Übersicht Messungen'!C181",TRUE),"yyyy-mm-dd")),INDIRECT("'["&amp;Index!$A$1&amp;"]Übersicht Messungen'!F6",TRUE)-730)</f>
        <v>#REF!</v>
      </c>
      <c r="J391" t="e" cm="1">
        <f t="array" aca="1" ref="J391" ca="1">INDIRECT("'["&amp;Index!$A$1&amp;"]Übersicht Messungen'!C177",TRUE)</f>
        <v>#REF!</v>
      </c>
      <c r="K391" t="str">
        <f>Index!$A$1</f>
        <v>Extem B-1541-6  CA.xlsx</v>
      </c>
      <c r="N391" t="s">
        <v>74</v>
      </c>
      <c r="O391" t="e" cm="1">
        <f t="array" aca="1" ref="O391" ca="1">IF(ISBLANK(INDIRECT("'["&amp;Index!$A$1&amp;"]Auswertung 5a'!C"&amp;ROW($R$43)-36,TRUE)),"",INDIRECT("'["&amp;Index!$A$1&amp;"]Auswertung 5a'!C"&amp;ROW($R$43)-36,TRUE))</f>
        <v>#REF!</v>
      </c>
      <c r="R391">
        <v>2</v>
      </c>
      <c r="X391" t="e" cm="1">
        <f t="array" aca="1" ref="X391" ca="1">INDIRECT("'["&amp;Index!$A$1&amp;"]Übersicht Messungen'!C6",TRUE)</f>
        <v>#REF!</v>
      </c>
      <c r="Z391" t="s">
        <v>86</v>
      </c>
      <c r="AG391" t="e" cm="1">
        <f t="array" aca="1" ref="AG391" ca="1">IF(ISBLANK(INDIRECT("'["&amp;Index!$A$1&amp;"]Auswertung 5a'!H"&amp;ROW($R$43)-36,TRUE)),"",INDIRECT("'["&amp;Index!$A$1&amp;"]Auswertung 5a'!H"&amp;ROW($R$43)-36,TRUE))</f>
        <v>#REF!</v>
      </c>
      <c r="AK391" t="e" cm="1">
        <f t="array" aca="1" ref="AK391" ca="1">IF(ISBLANK(INDIRECT("'["&amp;Index!$A$1&amp;"]Auswertung 5a'!K"&amp;ROW($R$43)-36,TRUE)),"",INDIRECT("'["&amp;Index!$A$1&amp;"]Auswertung 5a'!K"&amp;ROW($R$43)-36,TRUE))</f>
        <v>#REF!</v>
      </c>
      <c r="AN391" t="e" cm="1">
        <f t="array" aca="1" ref="AN391" ca="1">IF(ISBLANK(INDIRECT("'["&amp;Index!$A$1&amp;"]Auswertung 5a'!I"&amp;ROW($R$43)-36,TRUE)),"",INDIRECT("'["&amp;Index!$A$1&amp;"]Auswertung 5a'!I"&amp;ROW($R$43)-36,TRUE))</f>
        <v>#REF!</v>
      </c>
      <c r="AQ391" t="e" cm="1">
        <f t="array" aca="1" ref="AQ391" ca="1">IF(ISBLANK(INDIRECT("'["&amp;Index!$A$1&amp;"]Auswertung 5a'!J"&amp;ROW($R$43)-36,TRUE)),"",INDIRECT("'["&amp;Index!$A$1&amp;"]Auswertung 5a'!J"&amp;ROW($R$43)-36,TRUE))</f>
        <v>#REF!</v>
      </c>
      <c r="BM391" t="str">
        <f t="shared" ca="1" si="18"/>
        <v/>
      </c>
    </row>
    <row r="392" spans="1:65" x14ac:dyDescent="0.25">
      <c r="A392" t="e" cm="1">
        <f t="array" aca="1" ref="A392" ca="1">INDIRECT("'["&amp;Index!$A$1&amp;"]Übersicht Messungen'!E6",TRUE)</f>
        <v>#REF!</v>
      </c>
      <c r="B392" t="e">
        <f ca="1">IF(Index!$D$3="v3",10031,"")</f>
        <v>#N/A</v>
      </c>
      <c r="C392" t="e">
        <f ca="1">VLOOKUP(Facts!$B392,Aux_Table!$W$1:$X$60,2,FALSE)</f>
        <v>#N/A</v>
      </c>
      <c r="D392" t="e">
        <f>NA()</f>
        <v>#N/A</v>
      </c>
      <c r="E392" t="e" cm="1">
        <f t="array" aca="1" ref="E392" ca="1">INDIRECT("'["&amp;Index!$A$1&amp;"]Übersicht Messungen'!C6",TRUE)</f>
        <v>#REF!</v>
      </c>
      <c r="F392" t="e" cm="1">
        <f t="array" aca="1" ref="F392" ca="1">INDIRECT("'["&amp;Index!$A$1&amp;"]Übersicht Messungen'!B6",TRUE)</f>
        <v>#REF!</v>
      </c>
      <c r="G392" t="e" cm="1">
        <f t="array" aca="1" ref="G392" ca="1">INDIRECT("'["&amp;Index!$A$1&amp;"]Übersicht Messungen'!B6",TRUE)</f>
        <v>#REF!</v>
      </c>
      <c r="H392" t="e">
        <f t="shared" ca="1" si="17"/>
        <v>#REF!</v>
      </c>
      <c r="I392" s="15" t="e" cm="1">
        <f t="array" aca="1" ref="I392" ca="1">IFERROR(DATEVALUE(TEXT(INDIRECT("'["&amp;Index!$A$1&amp;"]Übersicht Messungen'!C181",TRUE),"yyyy-mm-dd")),INDIRECT("'["&amp;Index!$A$1&amp;"]Übersicht Messungen'!F6",TRUE)-730)</f>
        <v>#REF!</v>
      </c>
      <c r="J392" t="e" cm="1">
        <f t="array" aca="1" ref="J392" ca="1">INDIRECT("'["&amp;Index!$A$1&amp;"]Übersicht Messungen'!C177",TRUE)</f>
        <v>#REF!</v>
      </c>
      <c r="K392" t="str">
        <f>Index!$A$1</f>
        <v>Extem B-1541-6  CA.xlsx</v>
      </c>
      <c r="N392" t="s">
        <v>74</v>
      </c>
      <c r="O392" t="e" cm="1">
        <f t="array" aca="1" ref="O392" ca="1">IF(ISBLANK(INDIRECT("'["&amp;Index!$A$1&amp;"]Auswertung 5a'!C"&amp;ROW($R$44)-36,TRUE)),"",INDIRECT("'["&amp;Index!$A$1&amp;"]Auswertung 5a'!C"&amp;ROW($R$44)-36,TRUE))</f>
        <v>#REF!</v>
      </c>
      <c r="R392">
        <v>3</v>
      </c>
      <c r="X392" t="e" cm="1">
        <f t="array" aca="1" ref="X392" ca="1">INDIRECT("'["&amp;Index!$A$1&amp;"]Übersicht Messungen'!C6",TRUE)</f>
        <v>#REF!</v>
      </c>
      <c r="Z392" t="s">
        <v>86</v>
      </c>
      <c r="AG392" t="e" cm="1">
        <f t="array" aca="1" ref="AG392" ca="1">IF(ISBLANK(INDIRECT("'["&amp;Index!$A$1&amp;"]Auswertung 5a'!H"&amp;ROW($R$44)-36,TRUE)),"",INDIRECT("'["&amp;Index!$A$1&amp;"]Auswertung 5a'!H"&amp;ROW($R$44)-36,TRUE))</f>
        <v>#REF!</v>
      </c>
      <c r="AK392" t="e" cm="1">
        <f t="array" aca="1" ref="AK392" ca="1">IF(ISBLANK(INDIRECT("'["&amp;Index!$A$1&amp;"]Auswertung 5a'!K"&amp;ROW($R$44)-36,TRUE)),"",INDIRECT("'["&amp;Index!$A$1&amp;"]Auswertung 5a'!K"&amp;ROW($R$44)-36,TRUE))</f>
        <v>#REF!</v>
      </c>
      <c r="AN392" t="e" cm="1">
        <f t="array" aca="1" ref="AN392" ca="1">IF(ISBLANK(INDIRECT("'["&amp;Index!$A$1&amp;"]Auswertung 5a'!I"&amp;ROW($R$44)-36,TRUE)),"",INDIRECT("'["&amp;Index!$A$1&amp;"]Auswertung 5a'!I"&amp;ROW($R$44)-36,TRUE))</f>
        <v>#REF!</v>
      </c>
      <c r="AQ392" t="e" cm="1">
        <f t="array" aca="1" ref="AQ392" ca="1">IF(ISBLANK(INDIRECT("'["&amp;Index!$A$1&amp;"]Auswertung 5a'!J"&amp;ROW($R$44)-36,TRUE)),"",INDIRECT("'["&amp;Index!$A$1&amp;"]Auswertung 5a'!J"&amp;ROW($R$44)-36,TRUE))</f>
        <v>#REF!</v>
      </c>
      <c r="BM392" t="str">
        <f t="shared" ca="1" si="18"/>
        <v/>
      </c>
    </row>
    <row r="393" spans="1:65" x14ac:dyDescent="0.25">
      <c r="A393" t="e" cm="1">
        <f t="array" aca="1" ref="A393" ca="1">INDIRECT("'["&amp;Index!$A$1&amp;"]Übersicht Messungen'!E6",TRUE)</f>
        <v>#REF!</v>
      </c>
      <c r="B393" t="e">
        <f ca="1">IF(Index!$D$3="v3",10031,"")</f>
        <v>#N/A</v>
      </c>
      <c r="C393" t="e">
        <f ca="1">VLOOKUP(Facts!$B393,Aux_Table!$W$1:$X$60,2,FALSE)</f>
        <v>#N/A</v>
      </c>
      <c r="D393" t="e">
        <f>NA()</f>
        <v>#N/A</v>
      </c>
      <c r="E393" t="e" cm="1">
        <f t="array" aca="1" ref="E393" ca="1">INDIRECT("'["&amp;Index!$A$1&amp;"]Übersicht Messungen'!C6",TRUE)</f>
        <v>#REF!</v>
      </c>
      <c r="F393" t="e" cm="1">
        <f t="array" aca="1" ref="F393" ca="1">INDIRECT("'["&amp;Index!$A$1&amp;"]Übersicht Messungen'!B6",TRUE)</f>
        <v>#REF!</v>
      </c>
      <c r="G393" t="e" cm="1">
        <f t="array" aca="1" ref="G393" ca="1">INDIRECT("'["&amp;Index!$A$1&amp;"]Übersicht Messungen'!B6",TRUE)</f>
        <v>#REF!</v>
      </c>
      <c r="H393" t="e">
        <f t="shared" ca="1" si="17"/>
        <v>#REF!</v>
      </c>
      <c r="I393" s="15" t="e" cm="1">
        <f t="array" aca="1" ref="I393" ca="1">IFERROR(DATEVALUE(TEXT(INDIRECT("'["&amp;Index!$A$1&amp;"]Übersicht Messungen'!C181",TRUE),"yyyy-mm-dd")),INDIRECT("'["&amp;Index!$A$1&amp;"]Übersicht Messungen'!F6",TRUE)-730)</f>
        <v>#REF!</v>
      </c>
      <c r="J393" t="e" cm="1">
        <f t="array" aca="1" ref="J393" ca="1">INDIRECT("'["&amp;Index!$A$1&amp;"]Übersicht Messungen'!C177",TRUE)</f>
        <v>#REF!</v>
      </c>
      <c r="K393" t="str">
        <f>Index!$A$1</f>
        <v>Extem B-1541-6  CA.xlsx</v>
      </c>
      <c r="N393" t="s">
        <v>74</v>
      </c>
      <c r="O393" t="e" cm="1">
        <f t="array" aca="1" ref="O393" ca="1">IF(ISBLANK(INDIRECT("'["&amp;Index!$A$1&amp;"]Auswertung 5a'!C"&amp;ROW($R$45)-36,TRUE)),"",INDIRECT("'["&amp;Index!$A$1&amp;"]Auswertung 5a'!C"&amp;ROW($R$45)-36,TRUE))</f>
        <v>#REF!</v>
      </c>
      <c r="R393">
        <v>4</v>
      </c>
      <c r="X393" t="e" cm="1">
        <f t="array" aca="1" ref="X393" ca="1">INDIRECT("'["&amp;Index!$A$1&amp;"]Übersicht Messungen'!C6",TRUE)</f>
        <v>#REF!</v>
      </c>
      <c r="Z393" t="s">
        <v>86</v>
      </c>
      <c r="AG393" t="e" cm="1">
        <f t="array" aca="1" ref="AG393" ca="1">IF(ISBLANK(INDIRECT("'["&amp;Index!$A$1&amp;"]Auswertung 5a'!H"&amp;ROW($R$45)-36,TRUE)),"",INDIRECT("'["&amp;Index!$A$1&amp;"]Auswertung 5a'!H"&amp;ROW($R$45)-36,TRUE))</f>
        <v>#REF!</v>
      </c>
      <c r="AK393" t="e" cm="1">
        <f t="array" aca="1" ref="AK393" ca="1">IF(ISBLANK(INDIRECT("'["&amp;Index!$A$1&amp;"]Auswertung 5a'!K"&amp;ROW($R$45)-36,TRUE)),"",INDIRECT("'["&amp;Index!$A$1&amp;"]Auswertung 5a'!K"&amp;ROW($R$45)-36,TRUE))</f>
        <v>#REF!</v>
      </c>
      <c r="AN393" t="e" cm="1">
        <f t="array" aca="1" ref="AN393" ca="1">IF(ISBLANK(INDIRECT("'["&amp;Index!$A$1&amp;"]Auswertung 5a'!I"&amp;ROW($R$45)-36,TRUE)),"",INDIRECT("'["&amp;Index!$A$1&amp;"]Auswertung 5a'!I"&amp;ROW($R$45)-36,TRUE))</f>
        <v>#REF!</v>
      </c>
      <c r="AQ393" t="e" cm="1">
        <f t="array" aca="1" ref="AQ393" ca="1">IF(ISBLANK(INDIRECT("'["&amp;Index!$A$1&amp;"]Auswertung 5a'!J"&amp;ROW($R$45)-36,TRUE)),"",INDIRECT("'["&amp;Index!$A$1&amp;"]Auswertung 5a'!J"&amp;ROW($R$45)-36,TRUE))</f>
        <v>#REF!</v>
      </c>
      <c r="BM393" t="str">
        <f t="shared" ca="1" si="18"/>
        <v/>
      </c>
    </row>
    <row r="394" spans="1:65" x14ac:dyDescent="0.25">
      <c r="A394" t="e" cm="1">
        <f t="array" aca="1" ref="A394" ca="1">INDIRECT("'["&amp;Index!$A$1&amp;"]Übersicht Messungen'!E6",TRUE)</f>
        <v>#REF!</v>
      </c>
      <c r="B394" t="e">
        <f ca="1">IF(Index!$D$3="v3",10031,"")</f>
        <v>#N/A</v>
      </c>
      <c r="C394" t="e">
        <f ca="1">VLOOKUP(Facts!$B394,Aux_Table!$W$1:$X$60,2,FALSE)</f>
        <v>#N/A</v>
      </c>
      <c r="D394" t="e">
        <f>NA()</f>
        <v>#N/A</v>
      </c>
      <c r="E394" t="e" cm="1">
        <f t="array" aca="1" ref="E394" ca="1">INDIRECT("'["&amp;Index!$A$1&amp;"]Übersicht Messungen'!C6",TRUE)</f>
        <v>#REF!</v>
      </c>
      <c r="F394" t="e" cm="1">
        <f t="array" aca="1" ref="F394" ca="1">INDIRECT("'["&amp;Index!$A$1&amp;"]Übersicht Messungen'!B6",TRUE)</f>
        <v>#REF!</v>
      </c>
      <c r="G394" t="e" cm="1">
        <f t="array" aca="1" ref="G394" ca="1">INDIRECT("'["&amp;Index!$A$1&amp;"]Übersicht Messungen'!B6",TRUE)</f>
        <v>#REF!</v>
      </c>
      <c r="H394" t="e">
        <f t="shared" ca="1" si="17"/>
        <v>#REF!</v>
      </c>
      <c r="I394" s="15" t="e" cm="1">
        <f t="array" aca="1" ref="I394" ca="1">IFERROR(DATEVALUE(TEXT(INDIRECT("'["&amp;Index!$A$1&amp;"]Übersicht Messungen'!C181",TRUE),"yyyy-mm-dd")),INDIRECT("'["&amp;Index!$A$1&amp;"]Übersicht Messungen'!F6",TRUE)-730)</f>
        <v>#REF!</v>
      </c>
      <c r="J394" t="e" cm="1">
        <f t="array" aca="1" ref="J394" ca="1">INDIRECT("'["&amp;Index!$A$1&amp;"]Übersicht Messungen'!C177",TRUE)</f>
        <v>#REF!</v>
      </c>
      <c r="K394" t="str">
        <f>Index!$A$1</f>
        <v>Extem B-1541-6  CA.xlsx</v>
      </c>
      <c r="N394" t="s">
        <v>74</v>
      </c>
      <c r="O394" t="e" cm="1">
        <f t="array" aca="1" ref="O394" ca="1">IF(ISBLANK(INDIRECT("'["&amp;Index!$A$1&amp;"]Auswertung 5a'!C"&amp;ROW($R$46)-36,TRUE)),"",INDIRECT("'["&amp;Index!$A$1&amp;"]Auswertung 5a'!C"&amp;ROW($R$46)-36,TRUE))</f>
        <v>#REF!</v>
      </c>
      <c r="R394">
        <v>5</v>
      </c>
      <c r="X394" t="e" cm="1">
        <f t="array" aca="1" ref="X394" ca="1">INDIRECT("'["&amp;Index!$A$1&amp;"]Übersicht Messungen'!C6",TRUE)</f>
        <v>#REF!</v>
      </c>
      <c r="Z394" t="s">
        <v>86</v>
      </c>
      <c r="AG394" t="e" cm="1">
        <f t="array" aca="1" ref="AG394" ca="1">IF(ISBLANK(INDIRECT("'["&amp;Index!$A$1&amp;"]Auswertung 5a'!H"&amp;ROW($R$46)-36,TRUE)),"",INDIRECT("'["&amp;Index!$A$1&amp;"]Auswertung 5a'!H"&amp;ROW($R$46)-36,TRUE))</f>
        <v>#REF!</v>
      </c>
      <c r="AK394" t="e" cm="1">
        <f t="array" aca="1" ref="AK394" ca="1">IF(ISBLANK(INDIRECT("'["&amp;Index!$A$1&amp;"]Auswertung 5a'!K"&amp;ROW($R$46)-36,TRUE)),"",INDIRECT("'["&amp;Index!$A$1&amp;"]Auswertung 5a'!K"&amp;ROW($R$46)-36,TRUE))</f>
        <v>#REF!</v>
      </c>
      <c r="AN394" t="e" cm="1">
        <f t="array" aca="1" ref="AN394" ca="1">IF(ISBLANK(INDIRECT("'["&amp;Index!$A$1&amp;"]Auswertung 5a'!I"&amp;ROW($R$46)-36,TRUE)),"",INDIRECT("'["&amp;Index!$A$1&amp;"]Auswertung 5a'!I"&amp;ROW($R$46)-36,TRUE))</f>
        <v>#REF!</v>
      </c>
      <c r="AQ394" t="e" cm="1">
        <f t="array" aca="1" ref="AQ394" ca="1">IF(ISBLANK(INDIRECT("'["&amp;Index!$A$1&amp;"]Auswertung 5a'!J"&amp;ROW($R$46)-36,TRUE)),"",INDIRECT("'["&amp;Index!$A$1&amp;"]Auswertung 5a'!J"&amp;ROW($R$46)-36,TRUE))</f>
        <v>#REF!</v>
      </c>
      <c r="BM394" t="str">
        <f t="shared" ca="1" si="18"/>
        <v/>
      </c>
    </row>
    <row r="395" spans="1:65" x14ac:dyDescent="0.25">
      <c r="A395" t="e" cm="1">
        <f t="array" aca="1" ref="A395" ca="1">INDIRECT("'["&amp;Index!$A$1&amp;"]Übersicht Messungen'!E6",TRUE)</f>
        <v>#REF!</v>
      </c>
      <c r="B395" t="e">
        <f ca="1">IF(Index!$D$3="v3",10031,"")</f>
        <v>#N/A</v>
      </c>
      <c r="C395" t="e">
        <f ca="1">VLOOKUP(Facts!$B395,Aux_Table!$W$1:$X$60,2,FALSE)</f>
        <v>#N/A</v>
      </c>
      <c r="D395" t="e">
        <f>NA()</f>
        <v>#N/A</v>
      </c>
      <c r="E395" t="e" cm="1">
        <f t="array" aca="1" ref="E395" ca="1">INDIRECT("'["&amp;Index!$A$1&amp;"]Übersicht Messungen'!C6",TRUE)</f>
        <v>#REF!</v>
      </c>
      <c r="F395" t="e" cm="1">
        <f t="array" aca="1" ref="F395" ca="1">INDIRECT("'["&amp;Index!$A$1&amp;"]Übersicht Messungen'!B6",TRUE)</f>
        <v>#REF!</v>
      </c>
      <c r="G395" t="e" cm="1">
        <f t="array" aca="1" ref="G395" ca="1">INDIRECT("'["&amp;Index!$A$1&amp;"]Übersicht Messungen'!B6",TRUE)</f>
        <v>#REF!</v>
      </c>
      <c r="H395" t="e">
        <f t="shared" ca="1" si="17"/>
        <v>#REF!</v>
      </c>
      <c r="I395" s="15" t="e" cm="1">
        <f t="array" aca="1" ref="I395" ca="1">IFERROR(DATEVALUE(TEXT(INDIRECT("'["&amp;Index!$A$1&amp;"]Übersicht Messungen'!C181",TRUE),"yyyy-mm-dd")),INDIRECT("'["&amp;Index!$A$1&amp;"]Übersicht Messungen'!F6",TRUE)-730)</f>
        <v>#REF!</v>
      </c>
      <c r="J395" t="e" cm="1">
        <f t="array" aca="1" ref="J395" ca="1">INDIRECT("'["&amp;Index!$A$1&amp;"]Übersicht Messungen'!C177",TRUE)</f>
        <v>#REF!</v>
      </c>
      <c r="K395" t="str">
        <f>Index!$A$1</f>
        <v>Extem B-1541-6  CA.xlsx</v>
      </c>
      <c r="N395" t="s">
        <v>74</v>
      </c>
      <c r="O395" t="e" cm="1">
        <f t="array" aca="1" ref="O395" ca="1">IF(ISBLANK(INDIRECT("'["&amp;Index!$A$1&amp;"]Auswertung 5a'!C"&amp;ROW($R$47)-36,TRUE)),"",INDIRECT("'["&amp;Index!$A$1&amp;"]Auswertung 5a'!C"&amp;ROW($R$47)-36,TRUE))</f>
        <v>#REF!</v>
      </c>
      <c r="R395">
        <v>6</v>
      </c>
      <c r="X395" t="e" cm="1">
        <f t="array" aca="1" ref="X395" ca="1">INDIRECT("'["&amp;Index!$A$1&amp;"]Übersicht Messungen'!C6",TRUE)</f>
        <v>#REF!</v>
      </c>
      <c r="Z395" t="s">
        <v>86</v>
      </c>
      <c r="AG395" t="e" cm="1">
        <f t="array" aca="1" ref="AG395" ca="1">IF(ISBLANK(INDIRECT("'["&amp;Index!$A$1&amp;"]Auswertung 5a'!H"&amp;ROW($R$47)-36,TRUE)),"",INDIRECT("'["&amp;Index!$A$1&amp;"]Auswertung 5a'!H"&amp;ROW($R$47)-36,TRUE))</f>
        <v>#REF!</v>
      </c>
      <c r="AK395" t="e" cm="1">
        <f t="array" aca="1" ref="AK395" ca="1">IF(ISBLANK(INDIRECT("'["&amp;Index!$A$1&amp;"]Auswertung 5a'!K"&amp;ROW($R$47)-36,TRUE)),"",INDIRECT("'["&amp;Index!$A$1&amp;"]Auswertung 5a'!K"&amp;ROW($R$47)-36,TRUE))</f>
        <v>#REF!</v>
      </c>
      <c r="AN395" t="e" cm="1">
        <f t="array" aca="1" ref="AN395" ca="1">IF(ISBLANK(INDIRECT("'["&amp;Index!$A$1&amp;"]Auswertung 5a'!I"&amp;ROW($R$47)-36,TRUE)),"",INDIRECT("'["&amp;Index!$A$1&amp;"]Auswertung 5a'!I"&amp;ROW($R$47)-36,TRUE))</f>
        <v>#REF!</v>
      </c>
      <c r="AQ395" t="e" cm="1">
        <f t="array" aca="1" ref="AQ395" ca="1">IF(ISBLANK(INDIRECT("'["&amp;Index!$A$1&amp;"]Auswertung 5a'!J"&amp;ROW($R$47)-36,TRUE)),"",INDIRECT("'["&amp;Index!$A$1&amp;"]Auswertung 5a'!J"&amp;ROW($R$47)-36,TRUE))</f>
        <v>#REF!</v>
      </c>
      <c r="BM395" t="str">
        <f t="shared" ca="1" si="18"/>
        <v/>
      </c>
    </row>
    <row r="396" spans="1:65" x14ac:dyDescent="0.25">
      <c r="A396" t="e" cm="1">
        <f t="array" aca="1" ref="A396" ca="1">INDIRECT("'["&amp;Index!$A$1&amp;"]Übersicht Messungen'!E6",TRUE)</f>
        <v>#REF!</v>
      </c>
      <c r="B396" t="e">
        <f ca="1">IF(Index!$D$3="v3",10031,"")</f>
        <v>#N/A</v>
      </c>
      <c r="C396" t="e">
        <f ca="1">VLOOKUP(Facts!$B396,Aux_Table!$W$1:$X$60,2,FALSE)</f>
        <v>#N/A</v>
      </c>
      <c r="D396" t="e">
        <f>NA()</f>
        <v>#N/A</v>
      </c>
      <c r="E396" t="e" cm="1">
        <f t="array" aca="1" ref="E396" ca="1">INDIRECT("'["&amp;Index!$A$1&amp;"]Übersicht Messungen'!C6",TRUE)</f>
        <v>#REF!</v>
      </c>
      <c r="F396" t="e" cm="1">
        <f t="array" aca="1" ref="F396" ca="1">INDIRECT("'["&amp;Index!$A$1&amp;"]Übersicht Messungen'!B6",TRUE)</f>
        <v>#REF!</v>
      </c>
      <c r="G396" t="e" cm="1">
        <f t="array" aca="1" ref="G396" ca="1">INDIRECT("'["&amp;Index!$A$1&amp;"]Übersicht Messungen'!B6",TRUE)</f>
        <v>#REF!</v>
      </c>
      <c r="H396" t="e">
        <f t="shared" ca="1" si="17"/>
        <v>#REF!</v>
      </c>
      <c r="I396" s="15" t="e" cm="1">
        <f t="array" aca="1" ref="I396" ca="1">IFERROR(DATEVALUE(TEXT(INDIRECT("'["&amp;Index!$A$1&amp;"]Übersicht Messungen'!C181",TRUE),"yyyy-mm-dd")),INDIRECT("'["&amp;Index!$A$1&amp;"]Übersicht Messungen'!F6",TRUE)-730)</f>
        <v>#REF!</v>
      </c>
      <c r="J396" t="e" cm="1">
        <f t="array" aca="1" ref="J396" ca="1">INDIRECT("'["&amp;Index!$A$1&amp;"]Übersicht Messungen'!C177",TRUE)</f>
        <v>#REF!</v>
      </c>
      <c r="K396" t="str">
        <f>Index!$A$1</f>
        <v>Extem B-1541-6  CA.xlsx</v>
      </c>
      <c r="N396" t="s">
        <v>74</v>
      </c>
      <c r="O396" t="e" cm="1">
        <f t="array" aca="1" ref="O396" ca="1">IF(ISBLANK(INDIRECT("'["&amp;Index!$A$1&amp;"]Auswertung 5a'!C"&amp;ROW($R$48)-36,TRUE)),"",INDIRECT("'["&amp;Index!$A$1&amp;"]Auswertung 5a'!C"&amp;ROW($R$48)-36,TRUE))</f>
        <v>#REF!</v>
      </c>
      <c r="R396">
        <v>7</v>
      </c>
      <c r="X396" t="e" cm="1">
        <f t="array" aca="1" ref="X396" ca="1">INDIRECT("'["&amp;Index!$A$1&amp;"]Übersicht Messungen'!C6",TRUE)</f>
        <v>#REF!</v>
      </c>
      <c r="Z396" t="s">
        <v>86</v>
      </c>
      <c r="AG396" t="e" cm="1">
        <f t="array" aca="1" ref="AG396" ca="1">IF(ISBLANK(INDIRECT("'["&amp;Index!$A$1&amp;"]Auswertung 5a'!H"&amp;ROW($R$48)-36,TRUE)),"",INDIRECT("'["&amp;Index!$A$1&amp;"]Auswertung 5a'!H"&amp;ROW($R$48)-36,TRUE))</f>
        <v>#REF!</v>
      </c>
      <c r="AK396" t="e" cm="1">
        <f t="array" aca="1" ref="AK396" ca="1">IF(ISBLANK(INDIRECT("'["&amp;Index!$A$1&amp;"]Auswertung 5a'!K"&amp;ROW($R$48)-36,TRUE)),"",INDIRECT("'["&amp;Index!$A$1&amp;"]Auswertung 5a'!K"&amp;ROW($R$48)-36,TRUE))</f>
        <v>#REF!</v>
      </c>
      <c r="AN396" t="e" cm="1">
        <f t="array" aca="1" ref="AN396" ca="1">IF(ISBLANK(INDIRECT("'["&amp;Index!$A$1&amp;"]Auswertung 5a'!I"&amp;ROW($R$48)-36,TRUE)),"",INDIRECT("'["&amp;Index!$A$1&amp;"]Auswertung 5a'!I"&amp;ROW($R$48)-36,TRUE))</f>
        <v>#REF!</v>
      </c>
      <c r="AQ396" t="e" cm="1">
        <f t="array" aca="1" ref="AQ396" ca="1">IF(ISBLANK(INDIRECT("'["&amp;Index!$A$1&amp;"]Auswertung 5a'!J"&amp;ROW($R$48)-36,TRUE)),"",INDIRECT("'["&amp;Index!$A$1&amp;"]Auswertung 5a'!J"&amp;ROW($R$48)-36,TRUE))</f>
        <v>#REF!</v>
      </c>
      <c r="BM396" t="str">
        <f t="shared" ca="1" si="18"/>
        <v/>
      </c>
    </row>
    <row r="397" spans="1:65" x14ac:dyDescent="0.25">
      <c r="A397" t="e" cm="1">
        <f t="array" aca="1" ref="A397" ca="1">INDIRECT("'["&amp;Index!$A$1&amp;"]Übersicht Messungen'!E6",TRUE)</f>
        <v>#REF!</v>
      </c>
      <c r="B397" t="e">
        <f ca="1">IF(Index!$D$3="v3",10031,"")</f>
        <v>#N/A</v>
      </c>
      <c r="C397" t="e">
        <f ca="1">VLOOKUP(Facts!$B397,Aux_Table!$W$1:$X$60,2,FALSE)</f>
        <v>#N/A</v>
      </c>
      <c r="D397" t="e">
        <f>NA()</f>
        <v>#N/A</v>
      </c>
      <c r="E397" t="e" cm="1">
        <f t="array" aca="1" ref="E397" ca="1">INDIRECT("'["&amp;Index!$A$1&amp;"]Übersicht Messungen'!C6",TRUE)</f>
        <v>#REF!</v>
      </c>
      <c r="F397" t="e" cm="1">
        <f t="array" aca="1" ref="F397" ca="1">INDIRECT("'["&amp;Index!$A$1&amp;"]Übersicht Messungen'!B6",TRUE)</f>
        <v>#REF!</v>
      </c>
      <c r="G397" t="e" cm="1">
        <f t="array" aca="1" ref="G397" ca="1">INDIRECT("'["&amp;Index!$A$1&amp;"]Übersicht Messungen'!B6",TRUE)</f>
        <v>#REF!</v>
      </c>
      <c r="H397" t="e">
        <f t="shared" ca="1" si="17"/>
        <v>#REF!</v>
      </c>
      <c r="I397" s="15" t="e" cm="1">
        <f t="array" aca="1" ref="I397" ca="1">IFERROR(DATEVALUE(TEXT(INDIRECT("'["&amp;Index!$A$1&amp;"]Übersicht Messungen'!C181",TRUE),"yyyy-mm-dd")),INDIRECT("'["&amp;Index!$A$1&amp;"]Übersicht Messungen'!F6",TRUE)-730)</f>
        <v>#REF!</v>
      </c>
      <c r="J397" t="e" cm="1">
        <f t="array" aca="1" ref="J397" ca="1">INDIRECT("'["&amp;Index!$A$1&amp;"]Übersicht Messungen'!C177",TRUE)</f>
        <v>#REF!</v>
      </c>
      <c r="K397" t="str">
        <f>Index!$A$1</f>
        <v>Extem B-1541-6  CA.xlsx</v>
      </c>
      <c r="N397" t="s">
        <v>74</v>
      </c>
      <c r="O397" t="e" cm="1">
        <f t="array" aca="1" ref="O397" ca="1">IF(ISBLANK(INDIRECT("'["&amp;Index!$A$1&amp;"]Auswertung 5a'!C"&amp;ROW($R$49)-36,TRUE)),"",INDIRECT("'["&amp;Index!$A$1&amp;"]Auswertung 5a'!C"&amp;ROW($R$49)-36,TRUE))</f>
        <v>#REF!</v>
      </c>
      <c r="R397">
        <v>8</v>
      </c>
      <c r="X397" t="e" cm="1">
        <f t="array" aca="1" ref="X397" ca="1">INDIRECT("'["&amp;Index!$A$1&amp;"]Übersicht Messungen'!C6",TRUE)</f>
        <v>#REF!</v>
      </c>
      <c r="Z397" t="s">
        <v>86</v>
      </c>
      <c r="AG397" t="e" cm="1">
        <f t="array" aca="1" ref="AG397" ca="1">IF(ISBLANK(INDIRECT("'["&amp;Index!$A$1&amp;"]Auswertung 5a'!H"&amp;ROW($R$49)-36,TRUE)),"",INDIRECT("'["&amp;Index!$A$1&amp;"]Auswertung 5a'!H"&amp;ROW($R$49)-36,TRUE))</f>
        <v>#REF!</v>
      </c>
      <c r="AK397" t="e" cm="1">
        <f t="array" aca="1" ref="AK397" ca="1">IF(ISBLANK(INDIRECT("'["&amp;Index!$A$1&amp;"]Auswertung 5a'!K"&amp;ROW($R$49)-36,TRUE)),"",INDIRECT("'["&amp;Index!$A$1&amp;"]Auswertung 5a'!K"&amp;ROW($R$49)-36,TRUE))</f>
        <v>#REF!</v>
      </c>
      <c r="AN397" t="e" cm="1">
        <f t="array" aca="1" ref="AN397" ca="1">IF(ISBLANK(INDIRECT("'["&amp;Index!$A$1&amp;"]Auswertung 5a'!I"&amp;ROW($R$49)-36,TRUE)),"",INDIRECT("'["&amp;Index!$A$1&amp;"]Auswertung 5a'!I"&amp;ROW($R$49)-36,TRUE))</f>
        <v>#REF!</v>
      </c>
      <c r="AQ397" t="e" cm="1">
        <f t="array" aca="1" ref="AQ397" ca="1">IF(ISBLANK(INDIRECT("'["&amp;Index!$A$1&amp;"]Auswertung 5a'!J"&amp;ROW($R$49)-36,TRUE)),"",INDIRECT("'["&amp;Index!$A$1&amp;"]Auswertung 5a'!J"&amp;ROW($R$49)-36,TRUE))</f>
        <v>#REF!</v>
      </c>
      <c r="BM397" t="str">
        <f t="shared" ca="1" si="18"/>
        <v/>
      </c>
    </row>
    <row r="398" spans="1:65" x14ac:dyDescent="0.25">
      <c r="A398" t="e" cm="1">
        <f t="array" aca="1" ref="A398" ca="1">INDIRECT("'["&amp;Index!$A$1&amp;"]Übersicht Messungen'!E6",TRUE)</f>
        <v>#REF!</v>
      </c>
      <c r="B398" t="e">
        <f ca="1">IF(Index!$D$3="v3",10031,"")</f>
        <v>#N/A</v>
      </c>
      <c r="C398" t="e">
        <f ca="1">VLOOKUP(Facts!$B398,Aux_Table!$W$1:$X$60,2,FALSE)</f>
        <v>#N/A</v>
      </c>
      <c r="D398" t="e">
        <f>NA()</f>
        <v>#N/A</v>
      </c>
      <c r="E398" t="e" cm="1">
        <f t="array" aca="1" ref="E398" ca="1">INDIRECT("'["&amp;Index!$A$1&amp;"]Übersicht Messungen'!C6",TRUE)</f>
        <v>#REF!</v>
      </c>
      <c r="F398" t="e" cm="1">
        <f t="array" aca="1" ref="F398" ca="1">INDIRECT("'["&amp;Index!$A$1&amp;"]Übersicht Messungen'!B6",TRUE)</f>
        <v>#REF!</v>
      </c>
      <c r="G398" t="e" cm="1">
        <f t="array" aca="1" ref="G398" ca="1">INDIRECT("'["&amp;Index!$A$1&amp;"]Übersicht Messungen'!B6",TRUE)</f>
        <v>#REF!</v>
      </c>
      <c r="H398" t="e">
        <f t="shared" ca="1" si="17"/>
        <v>#REF!</v>
      </c>
      <c r="I398" s="15" t="e" cm="1">
        <f t="array" aca="1" ref="I398" ca="1">IFERROR(DATEVALUE(TEXT(INDIRECT("'["&amp;Index!$A$1&amp;"]Übersicht Messungen'!C181",TRUE),"yyyy-mm-dd")),INDIRECT("'["&amp;Index!$A$1&amp;"]Übersicht Messungen'!F6",TRUE)-730)</f>
        <v>#REF!</v>
      </c>
      <c r="J398" t="e" cm="1">
        <f t="array" aca="1" ref="J398" ca="1">INDIRECT("'["&amp;Index!$A$1&amp;"]Übersicht Messungen'!C177",TRUE)</f>
        <v>#REF!</v>
      </c>
      <c r="K398" t="str">
        <f>Index!$A$1</f>
        <v>Extem B-1541-6  CA.xlsx</v>
      </c>
      <c r="N398" t="s">
        <v>74</v>
      </c>
      <c r="O398" t="e" cm="1">
        <f t="array" aca="1" ref="O398" ca="1">IF(ISBLANK(INDIRECT("'["&amp;Index!$A$1&amp;"]Auswertung 5a'!C"&amp;ROW($R$50)-36,TRUE)),"",INDIRECT("'["&amp;Index!$A$1&amp;"]Auswertung 5a'!C"&amp;ROW($R$50)-36,TRUE))</f>
        <v>#REF!</v>
      </c>
      <c r="R398">
        <v>9</v>
      </c>
      <c r="X398" t="e" cm="1">
        <f t="array" aca="1" ref="X398" ca="1">INDIRECT("'["&amp;Index!$A$1&amp;"]Übersicht Messungen'!C6",TRUE)</f>
        <v>#REF!</v>
      </c>
      <c r="Z398" t="s">
        <v>86</v>
      </c>
      <c r="AG398" t="e" cm="1">
        <f t="array" aca="1" ref="AG398" ca="1">IF(ISBLANK(INDIRECT("'["&amp;Index!$A$1&amp;"]Auswertung 5a'!H"&amp;ROW($R$50)-36,TRUE)),"",INDIRECT("'["&amp;Index!$A$1&amp;"]Auswertung 5a'!H"&amp;ROW($R$50)-36,TRUE))</f>
        <v>#REF!</v>
      </c>
      <c r="AK398" t="e" cm="1">
        <f t="array" aca="1" ref="AK398" ca="1">IF(ISBLANK(INDIRECT("'["&amp;Index!$A$1&amp;"]Auswertung 5a'!K"&amp;ROW($R$50)-36,TRUE)),"",INDIRECT("'["&amp;Index!$A$1&amp;"]Auswertung 5a'!K"&amp;ROW($R$50)-36,TRUE))</f>
        <v>#REF!</v>
      </c>
      <c r="AN398" t="e" cm="1">
        <f t="array" aca="1" ref="AN398" ca="1">IF(ISBLANK(INDIRECT("'["&amp;Index!$A$1&amp;"]Auswertung 5a'!I"&amp;ROW($R$50)-36,TRUE)),"",INDIRECT("'["&amp;Index!$A$1&amp;"]Auswertung 5a'!I"&amp;ROW($R$50)-36,TRUE))</f>
        <v>#REF!</v>
      </c>
      <c r="AQ398" t="e" cm="1">
        <f t="array" aca="1" ref="AQ398" ca="1">IF(ISBLANK(INDIRECT("'["&amp;Index!$A$1&amp;"]Auswertung 5a'!J"&amp;ROW($R$50)-36,TRUE)),"",INDIRECT("'["&amp;Index!$A$1&amp;"]Auswertung 5a'!J"&amp;ROW($R$50)-36,TRUE))</f>
        <v>#REF!</v>
      </c>
      <c r="BM398" t="str">
        <f t="shared" ca="1" si="18"/>
        <v/>
      </c>
    </row>
    <row r="399" spans="1:65" x14ac:dyDescent="0.25">
      <c r="A399" t="e" cm="1">
        <f t="array" aca="1" ref="A399" ca="1">INDIRECT("'["&amp;Index!$A$1&amp;"]Übersicht Messungen'!E6",TRUE)</f>
        <v>#REF!</v>
      </c>
      <c r="B399" t="e">
        <f ca="1">IF(Index!$D$3="v3",10031,"")</f>
        <v>#N/A</v>
      </c>
      <c r="C399" t="e">
        <f ca="1">VLOOKUP(Facts!$B399,Aux_Table!$W$1:$X$60,2,FALSE)</f>
        <v>#N/A</v>
      </c>
      <c r="D399" t="e">
        <f>NA()</f>
        <v>#N/A</v>
      </c>
      <c r="E399" t="e" cm="1">
        <f t="array" aca="1" ref="E399" ca="1">INDIRECT("'["&amp;Index!$A$1&amp;"]Übersicht Messungen'!C6",TRUE)</f>
        <v>#REF!</v>
      </c>
      <c r="F399" t="e" cm="1">
        <f t="array" aca="1" ref="F399" ca="1">INDIRECT("'["&amp;Index!$A$1&amp;"]Übersicht Messungen'!B6",TRUE)</f>
        <v>#REF!</v>
      </c>
      <c r="G399" t="e" cm="1">
        <f t="array" aca="1" ref="G399" ca="1">INDIRECT("'["&amp;Index!$A$1&amp;"]Übersicht Messungen'!B6",TRUE)</f>
        <v>#REF!</v>
      </c>
      <c r="H399" t="e">
        <f t="shared" ca="1" si="17"/>
        <v>#REF!</v>
      </c>
      <c r="I399" s="15" t="e" cm="1">
        <f t="array" aca="1" ref="I399" ca="1">IFERROR(DATEVALUE(TEXT(INDIRECT("'["&amp;Index!$A$1&amp;"]Übersicht Messungen'!C181",TRUE),"yyyy-mm-dd")),INDIRECT("'["&amp;Index!$A$1&amp;"]Übersicht Messungen'!F6",TRUE)-730)</f>
        <v>#REF!</v>
      </c>
      <c r="J399" t="e" cm="1">
        <f t="array" aca="1" ref="J399" ca="1">INDIRECT("'["&amp;Index!$A$1&amp;"]Übersicht Messungen'!C177",TRUE)</f>
        <v>#REF!</v>
      </c>
      <c r="K399" t="str">
        <f>Index!$A$1</f>
        <v>Extem B-1541-6  CA.xlsx</v>
      </c>
      <c r="N399" t="s">
        <v>74</v>
      </c>
      <c r="O399" t="e" cm="1">
        <f t="array" aca="1" ref="O399" ca="1">IF(ISBLANK(INDIRECT("'["&amp;Index!$A$1&amp;"]Auswertung 5a'!C"&amp;ROW($R$51)-36,TRUE)),"",INDIRECT("'["&amp;Index!$A$1&amp;"]Auswertung 5a'!C"&amp;ROW($R$51)-36,TRUE))</f>
        <v>#REF!</v>
      </c>
      <c r="R399">
        <v>10</v>
      </c>
      <c r="X399" t="e" cm="1">
        <f t="array" aca="1" ref="X399" ca="1">INDIRECT("'["&amp;Index!$A$1&amp;"]Übersicht Messungen'!C6",TRUE)</f>
        <v>#REF!</v>
      </c>
      <c r="Z399" t="s">
        <v>86</v>
      </c>
      <c r="AG399" t="e" cm="1">
        <f t="array" aca="1" ref="AG399" ca="1">IF(ISBLANK(INDIRECT("'["&amp;Index!$A$1&amp;"]Auswertung 5a'!H"&amp;ROW($R$51)-36,TRUE)),"",INDIRECT("'["&amp;Index!$A$1&amp;"]Auswertung 5a'!H"&amp;ROW($R$51)-36,TRUE))</f>
        <v>#REF!</v>
      </c>
      <c r="AK399" t="e" cm="1">
        <f t="array" aca="1" ref="AK399" ca="1">IF(ISBLANK(INDIRECT("'["&amp;Index!$A$1&amp;"]Auswertung 5a'!K"&amp;ROW($R$51)-36,TRUE)),"",INDIRECT("'["&amp;Index!$A$1&amp;"]Auswertung 5a'!K"&amp;ROW($R$51)-36,TRUE))</f>
        <v>#REF!</v>
      </c>
      <c r="AN399" t="e" cm="1">
        <f t="array" aca="1" ref="AN399" ca="1">IF(ISBLANK(INDIRECT("'["&amp;Index!$A$1&amp;"]Auswertung 5a'!I"&amp;ROW($R$51)-36,TRUE)),"",INDIRECT("'["&amp;Index!$A$1&amp;"]Auswertung 5a'!I"&amp;ROW($R$51)-36,TRUE))</f>
        <v>#REF!</v>
      </c>
      <c r="AQ399" t="e" cm="1">
        <f t="array" aca="1" ref="AQ399" ca="1">IF(ISBLANK(INDIRECT("'["&amp;Index!$A$1&amp;"]Auswertung 5a'!J"&amp;ROW($R$51)-36,TRUE)),"",INDIRECT("'["&amp;Index!$A$1&amp;"]Auswertung 5a'!J"&amp;ROW($R$51)-36,TRUE))</f>
        <v>#REF!</v>
      </c>
      <c r="BM399" t="str">
        <f t="shared" ca="1" si="18"/>
        <v/>
      </c>
    </row>
    <row r="400" spans="1:65" x14ac:dyDescent="0.25">
      <c r="A400" t="e" cm="1">
        <f t="array" aca="1" ref="A400" ca="1">INDIRECT("'["&amp;Index!$A$1&amp;"]Übersicht Messungen'!E6",TRUE)</f>
        <v>#REF!</v>
      </c>
      <c r="B400" t="e">
        <f ca="1">IF(Index!$D$3="v3",10031,"")</f>
        <v>#N/A</v>
      </c>
      <c r="C400" t="e">
        <f ca="1">VLOOKUP(Facts!$B400,Aux_Table!$W$1:$X$60,2,FALSE)</f>
        <v>#N/A</v>
      </c>
      <c r="D400" t="e">
        <f>NA()</f>
        <v>#N/A</v>
      </c>
      <c r="E400" t="e" cm="1">
        <f t="array" aca="1" ref="E400" ca="1">INDIRECT("'["&amp;Index!$A$1&amp;"]Übersicht Messungen'!C6",TRUE)</f>
        <v>#REF!</v>
      </c>
      <c r="F400" t="e" cm="1">
        <f t="array" aca="1" ref="F400" ca="1">INDIRECT("'["&amp;Index!$A$1&amp;"]Übersicht Messungen'!B6",TRUE)</f>
        <v>#REF!</v>
      </c>
      <c r="G400" t="e" cm="1">
        <f t="array" aca="1" ref="G400" ca="1">INDIRECT("'["&amp;Index!$A$1&amp;"]Übersicht Messungen'!B6",TRUE)</f>
        <v>#REF!</v>
      </c>
      <c r="H400" t="e">
        <f t="shared" ca="1" si="17"/>
        <v>#REF!</v>
      </c>
      <c r="I400" s="15" t="e" cm="1">
        <f t="array" aca="1" ref="I400" ca="1">IFERROR(DATEVALUE(TEXT(INDIRECT("'["&amp;Index!$A$1&amp;"]Übersicht Messungen'!C181",TRUE),"yyyy-mm-dd")),INDIRECT("'["&amp;Index!$A$1&amp;"]Übersicht Messungen'!F6",TRUE)-730)</f>
        <v>#REF!</v>
      </c>
      <c r="J400" t="e" cm="1">
        <f t="array" aca="1" ref="J400" ca="1">INDIRECT("'["&amp;Index!$A$1&amp;"]Übersicht Messungen'!C177",TRUE)</f>
        <v>#REF!</v>
      </c>
      <c r="K400" t="str">
        <f>Index!$A$1</f>
        <v>Extem B-1541-6  CA.xlsx</v>
      </c>
      <c r="N400" t="s">
        <v>74</v>
      </c>
      <c r="O400" t="e" cm="1">
        <f t="array" aca="1" ref="O400" ca="1">IF(ISBLANK(INDIRECT("'["&amp;Index!$A$1&amp;"]Auswertung 5a'!C"&amp;ROW($R$52)-36,TRUE)),"",INDIRECT("'["&amp;Index!$A$1&amp;"]Auswertung 5a'!C"&amp;ROW($R$52)-36,TRUE))</f>
        <v>#REF!</v>
      </c>
      <c r="R400">
        <v>11</v>
      </c>
      <c r="X400" t="e" cm="1">
        <f t="array" aca="1" ref="X400" ca="1">INDIRECT("'["&amp;Index!$A$1&amp;"]Übersicht Messungen'!C6",TRUE)</f>
        <v>#REF!</v>
      </c>
      <c r="Z400" t="s">
        <v>86</v>
      </c>
      <c r="AG400" t="e" cm="1">
        <f t="array" aca="1" ref="AG400" ca="1">IF(ISBLANK(INDIRECT("'["&amp;Index!$A$1&amp;"]Auswertung 5a'!H"&amp;ROW($R$52)-36,TRUE)),"",INDIRECT("'["&amp;Index!$A$1&amp;"]Auswertung 5a'!H"&amp;ROW($R$52)-36,TRUE))</f>
        <v>#REF!</v>
      </c>
      <c r="AK400" t="e" cm="1">
        <f t="array" aca="1" ref="AK400" ca="1">IF(ISBLANK(INDIRECT("'["&amp;Index!$A$1&amp;"]Auswertung 5a'!K"&amp;ROW($R$52)-36,TRUE)),"",INDIRECT("'["&amp;Index!$A$1&amp;"]Auswertung 5a'!K"&amp;ROW($R$52)-36,TRUE))</f>
        <v>#REF!</v>
      </c>
      <c r="AN400" t="e" cm="1">
        <f t="array" aca="1" ref="AN400" ca="1">IF(ISBLANK(INDIRECT("'["&amp;Index!$A$1&amp;"]Auswertung 5a'!I"&amp;ROW($R$52)-36,TRUE)),"",INDIRECT("'["&amp;Index!$A$1&amp;"]Auswertung 5a'!I"&amp;ROW($R$52)-36,TRUE))</f>
        <v>#REF!</v>
      </c>
      <c r="AQ400" t="e" cm="1">
        <f t="array" aca="1" ref="AQ400" ca="1">IF(ISBLANK(INDIRECT("'["&amp;Index!$A$1&amp;"]Auswertung 5a'!J"&amp;ROW($R$52)-36,TRUE)),"",INDIRECT("'["&amp;Index!$A$1&amp;"]Auswertung 5a'!J"&amp;ROW($R$52)-36,TRUE))</f>
        <v>#REF!</v>
      </c>
      <c r="BM400" t="str">
        <f t="shared" ca="1" si="18"/>
        <v/>
      </c>
    </row>
    <row r="401" spans="1:65" x14ac:dyDescent="0.25">
      <c r="A401" t="e" cm="1">
        <f t="array" aca="1" ref="A401" ca="1">INDIRECT("'["&amp;Index!$A$1&amp;"]Übersicht Messungen'!E6",TRUE)</f>
        <v>#REF!</v>
      </c>
      <c r="B401" t="e">
        <f ca="1">IF(Index!$D$3="v3",10031,"")</f>
        <v>#N/A</v>
      </c>
      <c r="C401" t="e">
        <f ca="1">VLOOKUP(Facts!$B401,Aux_Table!$W$1:$X$60,2,FALSE)</f>
        <v>#N/A</v>
      </c>
      <c r="D401" t="e">
        <f>NA()</f>
        <v>#N/A</v>
      </c>
      <c r="E401" t="e" cm="1">
        <f t="array" aca="1" ref="E401" ca="1">INDIRECT("'["&amp;Index!$A$1&amp;"]Übersicht Messungen'!C6",TRUE)</f>
        <v>#REF!</v>
      </c>
      <c r="F401" t="e" cm="1">
        <f t="array" aca="1" ref="F401" ca="1">INDIRECT("'["&amp;Index!$A$1&amp;"]Übersicht Messungen'!B6",TRUE)</f>
        <v>#REF!</v>
      </c>
      <c r="G401" t="e" cm="1">
        <f t="array" aca="1" ref="G401" ca="1">INDIRECT("'["&amp;Index!$A$1&amp;"]Übersicht Messungen'!B6",TRUE)</f>
        <v>#REF!</v>
      </c>
      <c r="H401" t="e">
        <f t="shared" ca="1" si="17"/>
        <v>#REF!</v>
      </c>
      <c r="I401" s="15" t="e" cm="1">
        <f t="array" aca="1" ref="I401" ca="1">IFERROR(DATEVALUE(TEXT(INDIRECT("'["&amp;Index!$A$1&amp;"]Übersicht Messungen'!C181",TRUE),"yyyy-mm-dd")),INDIRECT("'["&amp;Index!$A$1&amp;"]Übersicht Messungen'!F6",TRUE)-730)</f>
        <v>#REF!</v>
      </c>
      <c r="J401" t="e" cm="1">
        <f t="array" aca="1" ref="J401" ca="1">INDIRECT("'["&amp;Index!$A$1&amp;"]Übersicht Messungen'!C177",TRUE)</f>
        <v>#REF!</v>
      </c>
      <c r="K401" t="str">
        <f>Index!$A$1</f>
        <v>Extem B-1541-6  CA.xlsx</v>
      </c>
      <c r="N401" t="s">
        <v>74</v>
      </c>
      <c r="O401" t="e" cm="1">
        <f t="array" aca="1" ref="O401" ca="1">IF(ISBLANK(INDIRECT("'["&amp;Index!$A$1&amp;"]Auswertung 5a'!C"&amp;ROW($R$53)-36,TRUE)),"",INDIRECT("'["&amp;Index!$A$1&amp;"]Auswertung 5a'!C"&amp;ROW($R$53)-36,TRUE))</f>
        <v>#REF!</v>
      </c>
      <c r="R401">
        <v>12</v>
      </c>
      <c r="X401" t="e" cm="1">
        <f t="array" aca="1" ref="X401" ca="1">INDIRECT("'["&amp;Index!$A$1&amp;"]Übersicht Messungen'!C6",TRUE)</f>
        <v>#REF!</v>
      </c>
      <c r="Z401" t="s">
        <v>86</v>
      </c>
      <c r="AG401" t="e" cm="1">
        <f t="array" aca="1" ref="AG401" ca="1">IF(ISBLANK(INDIRECT("'["&amp;Index!$A$1&amp;"]Auswertung 5a'!H"&amp;ROW($R$53)-36,TRUE)),"",INDIRECT("'["&amp;Index!$A$1&amp;"]Auswertung 5a'!H"&amp;ROW($R$53)-36,TRUE))</f>
        <v>#REF!</v>
      </c>
      <c r="AK401" t="e" cm="1">
        <f t="array" aca="1" ref="AK401" ca="1">IF(ISBLANK(INDIRECT("'["&amp;Index!$A$1&amp;"]Auswertung 5a'!K"&amp;ROW($R$53)-36,TRUE)),"",INDIRECT("'["&amp;Index!$A$1&amp;"]Auswertung 5a'!K"&amp;ROW($R$53)-36,TRUE))</f>
        <v>#REF!</v>
      </c>
      <c r="AN401" t="e" cm="1">
        <f t="array" aca="1" ref="AN401" ca="1">IF(ISBLANK(INDIRECT("'["&amp;Index!$A$1&amp;"]Auswertung 5a'!I"&amp;ROW($R$53)-36,TRUE)),"",INDIRECT("'["&amp;Index!$A$1&amp;"]Auswertung 5a'!I"&amp;ROW($R$53)-36,TRUE))</f>
        <v>#REF!</v>
      </c>
      <c r="AQ401" t="e" cm="1">
        <f t="array" aca="1" ref="AQ401" ca="1">IF(ISBLANK(INDIRECT("'["&amp;Index!$A$1&amp;"]Auswertung 5a'!J"&amp;ROW($R$53)-36,TRUE)),"",INDIRECT("'["&amp;Index!$A$1&amp;"]Auswertung 5a'!J"&amp;ROW($R$53)-36,TRUE))</f>
        <v>#REF!</v>
      </c>
      <c r="BM401" t="str">
        <f t="shared" ca="1" si="18"/>
        <v/>
      </c>
    </row>
    <row r="402" spans="1:65" x14ac:dyDescent="0.25">
      <c r="A402" t="e" cm="1">
        <f t="array" aca="1" ref="A402" ca="1">INDIRECT("'["&amp;Index!$A$1&amp;"]Übersicht Messungen'!E6",TRUE)</f>
        <v>#REF!</v>
      </c>
      <c r="B402" t="e">
        <f ca="1">IF(Index!$D$3="v3",10031,"")</f>
        <v>#N/A</v>
      </c>
      <c r="C402" t="e">
        <f ca="1">VLOOKUP(Facts!$B402,Aux_Table!$W$1:$X$60,2,FALSE)</f>
        <v>#N/A</v>
      </c>
      <c r="D402" t="e">
        <f>NA()</f>
        <v>#N/A</v>
      </c>
      <c r="E402" t="e" cm="1">
        <f t="array" aca="1" ref="E402" ca="1">INDIRECT("'["&amp;Index!$A$1&amp;"]Übersicht Messungen'!C6",TRUE)</f>
        <v>#REF!</v>
      </c>
      <c r="F402" t="e" cm="1">
        <f t="array" aca="1" ref="F402" ca="1">INDIRECT("'["&amp;Index!$A$1&amp;"]Übersicht Messungen'!B6",TRUE)</f>
        <v>#REF!</v>
      </c>
      <c r="G402" t="e" cm="1">
        <f t="array" aca="1" ref="G402" ca="1">INDIRECT("'["&amp;Index!$A$1&amp;"]Übersicht Messungen'!B6",TRUE)</f>
        <v>#REF!</v>
      </c>
      <c r="H402" t="e">
        <f t="shared" ca="1" si="17"/>
        <v>#REF!</v>
      </c>
      <c r="I402" s="15" t="e" cm="1">
        <f t="array" aca="1" ref="I402" ca="1">IFERROR(DATEVALUE(TEXT(INDIRECT("'["&amp;Index!$A$1&amp;"]Übersicht Messungen'!C181",TRUE),"yyyy-mm-dd")),INDIRECT("'["&amp;Index!$A$1&amp;"]Übersicht Messungen'!F6",TRUE)-730)</f>
        <v>#REF!</v>
      </c>
      <c r="J402" t="e" cm="1">
        <f t="array" aca="1" ref="J402" ca="1">INDIRECT("'["&amp;Index!$A$1&amp;"]Übersicht Messungen'!C177",TRUE)</f>
        <v>#REF!</v>
      </c>
      <c r="K402" t="str">
        <f>Index!$A$1</f>
        <v>Extem B-1541-6  CA.xlsx</v>
      </c>
      <c r="N402" t="s">
        <v>74</v>
      </c>
      <c r="O402" t="e" cm="1">
        <f t="array" aca="1" ref="O402" ca="1">IF(ISBLANK(INDIRECT("'["&amp;Index!$A$1&amp;"]Auswertung 5a'!C"&amp;ROW($R$54)-36,TRUE)),"",INDIRECT("'["&amp;Index!$A$1&amp;"]Auswertung 5a'!C"&amp;ROW($R$54)-36,TRUE))</f>
        <v>#REF!</v>
      </c>
      <c r="R402">
        <v>13</v>
      </c>
      <c r="X402" t="e" cm="1">
        <f t="array" aca="1" ref="X402" ca="1">INDIRECT("'["&amp;Index!$A$1&amp;"]Übersicht Messungen'!C6",TRUE)</f>
        <v>#REF!</v>
      </c>
      <c r="Z402" t="s">
        <v>86</v>
      </c>
      <c r="AG402" t="e" cm="1">
        <f t="array" aca="1" ref="AG402" ca="1">IF(ISBLANK(INDIRECT("'["&amp;Index!$A$1&amp;"]Auswertung 5a'!H"&amp;ROW($R$54)-36,TRUE)),"",INDIRECT("'["&amp;Index!$A$1&amp;"]Auswertung 5a'!H"&amp;ROW($R$54)-36,TRUE))</f>
        <v>#REF!</v>
      </c>
      <c r="AK402" t="e" cm="1">
        <f t="array" aca="1" ref="AK402" ca="1">IF(ISBLANK(INDIRECT("'["&amp;Index!$A$1&amp;"]Auswertung 5a'!K"&amp;ROW($R$54)-36,TRUE)),"",INDIRECT("'["&amp;Index!$A$1&amp;"]Auswertung 5a'!K"&amp;ROW($R$54)-36,TRUE))</f>
        <v>#REF!</v>
      </c>
      <c r="AN402" t="e" cm="1">
        <f t="array" aca="1" ref="AN402" ca="1">IF(ISBLANK(INDIRECT("'["&amp;Index!$A$1&amp;"]Auswertung 5a'!I"&amp;ROW($R$54)-36,TRUE)),"",INDIRECT("'["&amp;Index!$A$1&amp;"]Auswertung 5a'!I"&amp;ROW($R$54)-36,TRUE))</f>
        <v>#REF!</v>
      </c>
      <c r="AQ402" t="e" cm="1">
        <f t="array" aca="1" ref="AQ402" ca="1">IF(ISBLANK(INDIRECT("'["&amp;Index!$A$1&amp;"]Auswertung 5a'!J"&amp;ROW($R$54)-36,TRUE)),"",INDIRECT("'["&amp;Index!$A$1&amp;"]Auswertung 5a'!J"&amp;ROW($R$54)-36,TRUE))</f>
        <v>#REF!</v>
      </c>
      <c r="BM402" t="str">
        <f t="shared" ca="1" si="18"/>
        <v/>
      </c>
    </row>
    <row r="403" spans="1:65" x14ac:dyDescent="0.25">
      <c r="A403" t="e" cm="1">
        <f t="array" aca="1" ref="A403" ca="1">INDIRECT("'["&amp;Index!$A$1&amp;"]Übersicht Messungen'!E6",TRUE)</f>
        <v>#REF!</v>
      </c>
      <c r="B403" t="e">
        <f ca="1">IF(Index!$D$3="v3",10031,"")</f>
        <v>#N/A</v>
      </c>
      <c r="C403" t="e">
        <f ca="1">VLOOKUP(Facts!$B403,Aux_Table!$W$1:$X$60,2,FALSE)</f>
        <v>#N/A</v>
      </c>
      <c r="D403" t="e">
        <f>NA()</f>
        <v>#N/A</v>
      </c>
      <c r="E403" t="e" cm="1">
        <f t="array" aca="1" ref="E403" ca="1">INDIRECT("'["&amp;Index!$A$1&amp;"]Übersicht Messungen'!C6",TRUE)</f>
        <v>#REF!</v>
      </c>
      <c r="F403" t="e" cm="1">
        <f t="array" aca="1" ref="F403" ca="1">INDIRECT("'["&amp;Index!$A$1&amp;"]Übersicht Messungen'!B6",TRUE)</f>
        <v>#REF!</v>
      </c>
      <c r="G403" t="e" cm="1">
        <f t="array" aca="1" ref="G403" ca="1">INDIRECT("'["&amp;Index!$A$1&amp;"]Übersicht Messungen'!B6",TRUE)</f>
        <v>#REF!</v>
      </c>
      <c r="H403" t="e">
        <f t="shared" ca="1" si="17"/>
        <v>#REF!</v>
      </c>
      <c r="I403" s="15" t="e" cm="1">
        <f t="array" aca="1" ref="I403" ca="1">IFERROR(DATEVALUE(TEXT(INDIRECT("'["&amp;Index!$A$1&amp;"]Übersicht Messungen'!C181",TRUE),"yyyy-mm-dd")),INDIRECT("'["&amp;Index!$A$1&amp;"]Übersicht Messungen'!F6",TRUE)-730)</f>
        <v>#REF!</v>
      </c>
      <c r="J403" t="e" cm="1">
        <f t="array" aca="1" ref="J403" ca="1">INDIRECT("'["&amp;Index!$A$1&amp;"]Übersicht Messungen'!C177",TRUE)</f>
        <v>#REF!</v>
      </c>
      <c r="K403" t="str">
        <f>Index!$A$1</f>
        <v>Extem B-1541-6  CA.xlsx</v>
      </c>
      <c r="N403" t="s">
        <v>74</v>
      </c>
      <c r="O403" t="e" cm="1">
        <f t="array" aca="1" ref="O403" ca="1">IF(ISBLANK(INDIRECT("'["&amp;Index!$A$1&amp;"]Auswertung 5a'!C"&amp;ROW($R$55)-36,TRUE)),"",INDIRECT("'["&amp;Index!$A$1&amp;"]Auswertung 5a'!C"&amp;ROW($R$55)-36,TRUE))</f>
        <v>#REF!</v>
      </c>
      <c r="R403">
        <v>14</v>
      </c>
      <c r="X403" t="e" cm="1">
        <f t="array" aca="1" ref="X403" ca="1">INDIRECT("'["&amp;Index!$A$1&amp;"]Übersicht Messungen'!C6",TRUE)</f>
        <v>#REF!</v>
      </c>
      <c r="Z403" t="s">
        <v>86</v>
      </c>
      <c r="AG403" t="e" cm="1">
        <f t="array" aca="1" ref="AG403" ca="1">IF(ISBLANK(INDIRECT("'["&amp;Index!$A$1&amp;"]Auswertung 5a'!H"&amp;ROW($R$55)-36,TRUE)),"",INDIRECT("'["&amp;Index!$A$1&amp;"]Auswertung 5a'!H"&amp;ROW($R$55)-36,TRUE))</f>
        <v>#REF!</v>
      </c>
      <c r="AK403" t="e" cm="1">
        <f t="array" aca="1" ref="AK403" ca="1">IF(ISBLANK(INDIRECT("'["&amp;Index!$A$1&amp;"]Auswertung 5a'!K"&amp;ROW($R$55)-36,TRUE)),"",INDIRECT("'["&amp;Index!$A$1&amp;"]Auswertung 5a'!K"&amp;ROW($R$55)-36,TRUE))</f>
        <v>#REF!</v>
      </c>
      <c r="AN403" t="e" cm="1">
        <f t="array" aca="1" ref="AN403" ca="1">IF(ISBLANK(INDIRECT("'["&amp;Index!$A$1&amp;"]Auswertung 5a'!I"&amp;ROW($R$55)-36,TRUE)),"",INDIRECT("'["&amp;Index!$A$1&amp;"]Auswertung 5a'!I"&amp;ROW($R$55)-36,TRUE))</f>
        <v>#REF!</v>
      </c>
      <c r="AQ403" t="e" cm="1">
        <f t="array" aca="1" ref="AQ403" ca="1">IF(ISBLANK(INDIRECT("'["&amp;Index!$A$1&amp;"]Auswertung 5a'!J"&amp;ROW($R$55)-36,TRUE)),"",INDIRECT("'["&amp;Index!$A$1&amp;"]Auswertung 5a'!J"&amp;ROW($R$55)-36,TRUE))</f>
        <v>#REF!</v>
      </c>
      <c r="BM403" t="str">
        <f t="shared" ca="1" si="18"/>
        <v/>
      </c>
    </row>
    <row r="404" spans="1:65" x14ac:dyDescent="0.25">
      <c r="A404" t="e" cm="1">
        <f t="array" aca="1" ref="A404" ca="1">INDIRECT("'["&amp;Index!$A$1&amp;"]Übersicht Messungen'!E6",TRUE)</f>
        <v>#REF!</v>
      </c>
      <c r="B404" t="e">
        <f ca="1">IF(Index!$D$3="v3",10031,"")</f>
        <v>#N/A</v>
      </c>
      <c r="C404" t="e">
        <f ca="1">VLOOKUP(Facts!$B404,Aux_Table!$W$1:$X$60,2,FALSE)</f>
        <v>#N/A</v>
      </c>
      <c r="D404" t="e">
        <f>NA()</f>
        <v>#N/A</v>
      </c>
      <c r="E404" t="e" cm="1">
        <f t="array" aca="1" ref="E404" ca="1">INDIRECT("'["&amp;Index!$A$1&amp;"]Übersicht Messungen'!C6",TRUE)</f>
        <v>#REF!</v>
      </c>
      <c r="F404" t="e" cm="1">
        <f t="array" aca="1" ref="F404" ca="1">INDIRECT("'["&amp;Index!$A$1&amp;"]Übersicht Messungen'!B6",TRUE)</f>
        <v>#REF!</v>
      </c>
      <c r="G404" t="e" cm="1">
        <f t="array" aca="1" ref="G404" ca="1">INDIRECT("'["&amp;Index!$A$1&amp;"]Übersicht Messungen'!B6",TRUE)</f>
        <v>#REF!</v>
      </c>
      <c r="H404" t="e">
        <f t="shared" ca="1" si="17"/>
        <v>#REF!</v>
      </c>
      <c r="I404" s="15" t="e" cm="1">
        <f t="array" aca="1" ref="I404" ca="1">IFERROR(DATEVALUE(TEXT(INDIRECT("'["&amp;Index!$A$1&amp;"]Übersicht Messungen'!C181",TRUE),"yyyy-mm-dd")),INDIRECT("'["&amp;Index!$A$1&amp;"]Übersicht Messungen'!F6",TRUE)-730)</f>
        <v>#REF!</v>
      </c>
      <c r="J404" t="e" cm="1">
        <f t="array" aca="1" ref="J404" ca="1">INDIRECT("'["&amp;Index!$A$1&amp;"]Übersicht Messungen'!C177",TRUE)</f>
        <v>#REF!</v>
      </c>
      <c r="K404" t="str">
        <f>Index!$A$1</f>
        <v>Extem B-1541-6  CA.xlsx</v>
      </c>
      <c r="N404" t="s">
        <v>74</v>
      </c>
      <c r="O404" t="e" cm="1">
        <f t="array" aca="1" ref="O404" ca="1">IF(ISBLANK(INDIRECT("'["&amp;Index!$A$1&amp;"]Auswertung 5a'!C"&amp;ROW($R$56)-36,TRUE)),"",INDIRECT("'["&amp;Index!$A$1&amp;"]Auswertung 5a'!C"&amp;ROW($R$56)-36,TRUE))</f>
        <v>#REF!</v>
      </c>
      <c r="R404">
        <v>15</v>
      </c>
      <c r="X404" t="e" cm="1">
        <f t="array" aca="1" ref="X404" ca="1">INDIRECT("'["&amp;Index!$A$1&amp;"]Übersicht Messungen'!C6",TRUE)</f>
        <v>#REF!</v>
      </c>
      <c r="Z404" t="s">
        <v>86</v>
      </c>
      <c r="AG404" t="e" cm="1">
        <f t="array" aca="1" ref="AG404" ca="1">IF(ISBLANK(INDIRECT("'["&amp;Index!$A$1&amp;"]Auswertung 5a'!H"&amp;ROW($R$56)-36,TRUE)),"",INDIRECT("'["&amp;Index!$A$1&amp;"]Auswertung 5a'!H"&amp;ROW($R$56)-36,TRUE))</f>
        <v>#REF!</v>
      </c>
      <c r="AK404" t="e" cm="1">
        <f t="array" aca="1" ref="AK404" ca="1">IF(ISBLANK(INDIRECT("'["&amp;Index!$A$1&amp;"]Auswertung 5a'!K"&amp;ROW($R$56)-36,TRUE)),"",INDIRECT("'["&amp;Index!$A$1&amp;"]Auswertung 5a'!K"&amp;ROW($R$56)-36,TRUE))</f>
        <v>#REF!</v>
      </c>
      <c r="AN404" t="e" cm="1">
        <f t="array" aca="1" ref="AN404" ca="1">IF(ISBLANK(INDIRECT("'["&amp;Index!$A$1&amp;"]Auswertung 5a'!I"&amp;ROW($R$56)-36,TRUE)),"",INDIRECT("'["&amp;Index!$A$1&amp;"]Auswertung 5a'!I"&amp;ROW($R$56)-36,TRUE))</f>
        <v>#REF!</v>
      </c>
      <c r="AQ404" t="e" cm="1">
        <f t="array" aca="1" ref="AQ404" ca="1">IF(ISBLANK(INDIRECT("'["&amp;Index!$A$1&amp;"]Auswertung 5a'!J"&amp;ROW($R$56)-36,TRUE)),"",INDIRECT("'["&amp;Index!$A$1&amp;"]Auswertung 5a'!J"&amp;ROW($R$56)-36,TRUE))</f>
        <v>#REF!</v>
      </c>
      <c r="BM404" t="str">
        <f t="shared" ca="1" si="18"/>
        <v/>
      </c>
    </row>
    <row r="405" spans="1:65" x14ac:dyDescent="0.25">
      <c r="A405" t="e" cm="1">
        <f t="array" aca="1" ref="A405" ca="1">INDIRECT("'["&amp;Index!$A$1&amp;"]Übersicht Messungen'!E6",TRUE)</f>
        <v>#REF!</v>
      </c>
      <c r="B405" t="e">
        <f ca="1">IF(Index!$D$3="v3",10031,"")</f>
        <v>#N/A</v>
      </c>
      <c r="C405" t="e">
        <f ca="1">VLOOKUP(Facts!$B405,Aux_Table!$W$1:$X$60,2,FALSE)</f>
        <v>#N/A</v>
      </c>
      <c r="D405" t="e">
        <f>NA()</f>
        <v>#N/A</v>
      </c>
      <c r="E405" t="e" cm="1">
        <f t="array" aca="1" ref="E405" ca="1">INDIRECT("'["&amp;Index!$A$1&amp;"]Übersicht Messungen'!C6",TRUE)</f>
        <v>#REF!</v>
      </c>
      <c r="F405" t="e" cm="1">
        <f t="array" aca="1" ref="F405" ca="1">INDIRECT("'["&amp;Index!$A$1&amp;"]Übersicht Messungen'!B6",TRUE)</f>
        <v>#REF!</v>
      </c>
      <c r="G405" t="e" cm="1">
        <f t="array" aca="1" ref="G405" ca="1">INDIRECT("'["&amp;Index!$A$1&amp;"]Übersicht Messungen'!B6",TRUE)</f>
        <v>#REF!</v>
      </c>
      <c r="H405" t="e">
        <f t="shared" ca="1" si="17"/>
        <v>#REF!</v>
      </c>
      <c r="I405" s="15" t="e" cm="1">
        <f t="array" aca="1" ref="I405" ca="1">IFERROR(DATEVALUE(TEXT(INDIRECT("'["&amp;Index!$A$1&amp;"]Übersicht Messungen'!C181",TRUE),"yyyy-mm-dd")),INDIRECT("'["&amp;Index!$A$1&amp;"]Übersicht Messungen'!F6",TRUE)-730)</f>
        <v>#REF!</v>
      </c>
      <c r="J405" t="e" cm="1">
        <f t="array" aca="1" ref="J405" ca="1">INDIRECT("'["&amp;Index!$A$1&amp;"]Übersicht Messungen'!C177",TRUE)</f>
        <v>#REF!</v>
      </c>
      <c r="K405" t="str">
        <f>Index!$A$1</f>
        <v>Extem B-1541-6  CA.xlsx</v>
      </c>
      <c r="N405" t="s">
        <v>74</v>
      </c>
      <c r="O405" t="e" cm="1">
        <f t="array" aca="1" ref="O405" ca="1">IF(ISBLANK(INDIRECT("'["&amp;Index!$A$1&amp;"]Auswertung 5a'!C"&amp;ROW($R$57)-36,TRUE)),"",INDIRECT("'["&amp;Index!$A$1&amp;"]Auswertung 5a'!C"&amp;ROW($R$57)-36,TRUE))</f>
        <v>#REF!</v>
      </c>
      <c r="R405">
        <v>16</v>
      </c>
      <c r="X405" t="e" cm="1">
        <f t="array" aca="1" ref="X405" ca="1">INDIRECT("'["&amp;Index!$A$1&amp;"]Übersicht Messungen'!C6",TRUE)</f>
        <v>#REF!</v>
      </c>
      <c r="Z405" t="s">
        <v>86</v>
      </c>
      <c r="AG405" t="e" cm="1">
        <f t="array" aca="1" ref="AG405" ca="1">IF(ISBLANK(INDIRECT("'["&amp;Index!$A$1&amp;"]Auswertung 5a'!H"&amp;ROW($R$57)-36,TRUE)),"",INDIRECT("'["&amp;Index!$A$1&amp;"]Auswertung 5a'!H"&amp;ROW($R$57)-36,TRUE))</f>
        <v>#REF!</v>
      </c>
      <c r="AK405" t="e" cm="1">
        <f t="array" aca="1" ref="AK405" ca="1">IF(ISBLANK(INDIRECT("'["&amp;Index!$A$1&amp;"]Auswertung 5a'!K"&amp;ROW($R$57)-36,TRUE)),"",INDIRECT("'["&amp;Index!$A$1&amp;"]Auswertung 5a'!K"&amp;ROW($R$57)-36,TRUE))</f>
        <v>#REF!</v>
      </c>
      <c r="AN405" t="e" cm="1">
        <f t="array" aca="1" ref="AN405" ca="1">IF(ISBLANK(INDIRECT("'["&amp;Index!$A$1&amp;"]Auswertung 5a'!I"&amp;ROW($R$57)-36,TRUE)),"",INDIRECT("'["&amp;Index!$A$1&amp;"]Auswertung 5a'!I"&amp;ROW($R$57)-36,TRUE))</f>
        <v>#REF!</v>
      </c>
      <c r="AQ405" t="e" cm="1">
        <f t="array" aca="1" ref="AQ405" ca="1">IF(ISBLANK(INDIRECT("'["&amp;Index!$A$1&amp;"]Auswertung 5a'!J"&amp;ROW($R$57)-36,TRUE)),"",INDIRECT("'["&amp;Index!$A$1&amp;"]Auswertung 5a'!J"&amp;ROW($R$57)-36,TRUE))</f>
        <v>#REF!</v>
      </c>
      <c r="BM405" t="str">
        <f t="shared" ca="1" si="18"/>
        <v/>
      </c>
    </row>
    <row r="406" spans="1:65" x14ac:dyDescent="0.25">
      <c r="A406" t="e" cm="1">
        <f t="array" aca="1" ref="A406" ca="1">INDIRECT("'["&amp;Index!$A$1&amp;"]Übersicht Messungen'!E6",TRUE)</f>
        <v>#REF!</v>
      </c>
      <c r="B406" t="e">
        <f ca="1">IF(Index!$D$3="v3",10031,"")</f>
        <v>#N/A</v>
      </c>
      <c r="C406" t="e">
        <f ca="1">VLOOKUP(Facts!$B406,Aux_Table!$W$1:$X$60,2,FALSE)</f>
        <v>#N/A</v>
      </c>
      <c r="D406" t="e">
        <f>NA()</f>
        <v>#N/A</v>
      </c>
      <c r="E406" t="e" cm="1">
        <f t="array" aca="1" ref="E406" ca="1">INDIRECT("'["&amp;Index!$A$1&amp;"]Übersicht Messungen'!C6",TRUE)</f>
        <v>#REF!</v>
      </c>
      <c r="F406" t="e" cm="1">
        <f t="array" aca="1" ref="F406" ca="1">INDIRECT("'["&amp;Index!$A$1&amp;"]Übersicht Messungen'!B6",TRUE)</f>
        <v>#REF!</v>
      </c>
      <c r="G406" t="e" cm="1">
        <f t="array" aca="1" ref="G406" ca="1">INDIRECT("'["&amp;Index!$A$1&amp;"]Übersicht Messungen'!B6",TRUE)</f>
        <v>#REF!</v>
      </c>
      <c r="H406" t="e">
        <f t="shared" ca="1" si="17"/>
        <v>#REF!</v>
      </c>
      <c r="I406" s="15" t="e" cm="1">
        <f t="array" aca="1" ref="I406" ca="1">IFERROR(DATEVALUE(TEXT(INDIRECT("'["&amp;Index!$A$1&amp;"]Übersicht Messungen'!C181",TRUE),"yyyy-mm-dd")),INDIRECT("'["&amp;Index!$A$1&amp;"]Übersicht Messungen'!F6",TRUE)-730)</f>
        <v>#REF!</v>
      </c>
      <c r="J406" t="e" cm="1">
        <f t="array" aca="1" ref="J406" ca="1">INDIRECT("'["&amp;Index!$A$1&amp;"]Übersicht Messungen'!C177",TRUE)</f>
        <v>#REF!</v>
      </c>
      <c r="K406" t="str">
        <f>Index!$A$1</f>
        <v>Extem B-1541-6  CA.xlsx</v>
      </c>
      <c r="N406" t="s">
        <v>74</v>
      </c>
      <c r="O406" t="e" cm="1">
        <f t="array" aca="1" ref="O406" ca="1">IF(ISBLANK(INDIRECT("'["&amp;Index!$A$1&amp;"]Auswertung 5a'!C"&amp;ROW($R$58)-36,TRUE)),"",INDIRECT("'["&amp;Index!$A$1&amp;"]Auswertung 5a'!C"&amp;ROW($R$58)-36,TRUE))</f>
        <v>#REF!</v>
      </c>
      <c r="R406">
        <v>17</v>
      </c>
      <c r="X406" t="e" cm="1">
        <f t="array" aca="1" ref="X406" ca="1">INDIRECT("'["&amp;Index!$A$1&amp;"]Übersicht Messungen'!C6",TRUE)</f>
        <v>#REF!</v>
      </c>
      <c r="Z406" t="s">
        <v>86</v>
      </c>
      <c r="AG406" t="e" cm="1">
        <f t="array" aca="1" ref="AG406" ca="1">IF(ISBLANK(INDIRECT("'["&amp;Index!$A$1&amp;"]Auswertung 5a'!H"&amp;ROW($R$58)-36,TRUE)),"",INDIRECT("'["&amp;Index!$A$1&amp;"]Auswertung 5a'!H"&amp;ROW($R$58)-36,TRUE))</f>
        <v>#REF!</v>
      </c>
      <c r="AK406" t="e" cm="1">
        <f t="array" aca="1" ref="AK406" ca="1">IF(ISBLANK(INDIRECT("'["&amp;Index!$A$1&amp;"]Auswertung 5a'!K"&amp;ROW($R$58)-36,TRUE)),"",INDIRECT("'["&amp;Index!$A$1&amp;"]Auswertung 5a'!K"&amp;ROW($R$58)-36,TRUE))</f>
        <v>#REF!</v>
      </c>
      <c r="AN406" t="e" cm="1">
        <f t="array" aca="1" ref="AN406" ca="1">IF(ISBLANK(INDIRECT("'["&amp;Index!$A$1&amp;"]Auswertung 5a'!I"&amp;ROW($R$58)-36,TRUE)),"",INDIRECT("'["&amp;Index!$A$1&amp;"]Auswertung 5a'!I"&amp;ROW($R$58)-36,TRUE))</f>
        <v>#REF!</v>
      </c>
      <c r="AQ406" t="e" cm="1">
        <f t="array" aca="1" ref="AQ406" ca="1">IF(ISBLANK(INDIRECT("'["&amp;Index!$A$1&amp;"]Auswertung 5a'!J"&amp;ROW($R$58)-36,TRUE)),"",INDIRECT("'["&amp;Index!$A$1&amp;"]Auswertung 5a'!J"&amp;ROW($R$58)-36,TRUE))</f>
        <v>#REF!</v>
      </c>
      <c r="BM406" t="str">
        <f t="shared" ca="1" si="18"/>
        <v/>
      </c>
    </row>
    <row r="407" spans="1:65" x14ac:dyDescent="0.25">
      <c r="A407" t="e" cm="1">
        <f t="array" aca="1" ref="A407" ca="1">INDIRECT("'["&amp;Index!$A$1&amp;"]Übersicht Messungen'!E6",TRUE)</f>
        <v>#REF!</v>
      </c>
      <c r="B407" t="e">
        <f ca="1">IF(Index!$D$3="v3",10031,"")</f>
        <v>#N/A</v>
      </c>
      <c r="C407" t="e">
        <f ca="1">VLOOKUP(Facts!$B407,Aux_Table!$W$1:$X$60,2,FALSE)</f>
        <v>#N/A</v>
      </c>
      <c r="D407" t="e">
        <f>NA()</f>
        <v>#N/A</v>
      </c>
      <c r="E407" t="e" cm="1">
        <f t="array" aca="1" ref="E407" ca="1">INDIRECT("'["&amp;Index!$A$1&amp;"]Übersicht Messungen'!C6",TRUE)</f>
        <v>#REF!</v>
      </c>
      <c r="F407" t="e" cm="1">
        <f t="array" aca="1" ref="F407" ca="1">INDIRECT("'["&amp;Index!$A$1&amp;"]Übersicht Messungen'!B6",TRUE)</f>
        <v>#REF!</v>
      </c>
      <c r="G407" t="e" cm="1">
        <f t="array" aca="1" ref="G407" ca="1">INDIRECT("'["&amp;Index!$A$1&amp;"]Übersicht Messungen'!B6",TRUE)</f>
        <v>#REF!</v>
      </c>
      <c r="H407" t="e">
        <f t="shared" ca="1" si="17"/>
        <v>#REF!</v>
      </c>
      <c r="I407" s="15" t="e" cm="1">
        <f t="array" aca="1" ref="I407" ca="1">IFERROR(DATEVALUE(TEXT(INDIRECT("'["&amp;Index!$A$1&amp;"]Übersicht Messungen'!C181",TRUE),"yyyy-mm-dd")),INDIRECT("'["&amp;Index!$A$1&amp;"]Übersicht Messungen'!F6",TRUE)-730)</f>
        <v>#REF!</v>
      </c>
      <c r="J407" t="e" cm="1">
        <f t="array" aca="1" ref="J407" ca="1">INDIRECT("'["&amp;Index!$A$1&amp;"]Übersicht Messungen'!C177",TRUE)</f>
        <v>#REF!</v>
      </c>
      <c r="K407" t="str">
        <f>Index!$A$1</f>
        <v>Extem B-1541-6  CA.xlsx</v>
      </c>
      <c r="N407" t="s">
        <v>74</v>
      </c>
      <c r="O407" t="e" cm="1">
        <f t="array" aca="1" ref="O407" ca="1">IF(ISBLANK(INDIRECT("'["&amp;Index!$A$1&amp;"]Auswertung 5a'!C"&amp;ROW($R$59)-36,TRUE)),"",INDIRECT("'["&amp;Index!$A$1&amp;"]Auswertung 5a'!C"&amp;ROW($R$59)-36,TRUE))</f>
        <v>#REF!</v>
      </c>
      <c r="R407">
        <v>18</v>
      </c>
      <c r="X407" t="e" cm="1">
        <f t="array" aca="1" ref="X407" ca="1">INDIRECT("'["&amp;Index!$A$1&amp;"]Übersicht Messungen'!C6",TRUE)</f>
        <v>#REF!</v>
      </c>
      <c r="Z407" t="s">
        <v>86</v>
      </c>
      <c r="AG407" t="e" cm="1">
        <f t="array" aca="1" ref="AG407" ca="1">IF(ISBLANK(INDIRECT("'["&amp;Index!$A$1&amp;"]Auswertung 5a'!H"&amp;ROW($R$59)-36,TRUE)),"",INDIRECT("'["&amp;Index!$A$1&amp;"]Auswertung 5a'!H"&amp;ROW($R$59)-36,TRUE))</f>
        <v>#REF!</v>
      </c>
      <c r="AK407" t="e" cm="1">
        <f t="array" aca="1" ref="AK407" ca="1">IF(ISBLANK(INDIRECT("'["&amp;Index!$A$1&amp;"]Auswertung 5a'!K"&amp;ROW($R$59)-36,TRUE)),"",INDIRECT("'["&amp;Index!$A$1&amp;"]Auswertung 5a'!K"&amp;ROW($R$59)-36,TRUE))</f>
        <v>#REF!</v>
      </c>
      <c r="AN407" t="e" cm="1">
        <f t="array" aca="1" ref="AN407" ca="1">IF(ISBLANK(INDIRECT("'["&amp;Index!$A$1&amp;"]Auswertung 5a'!I"&amp;ROW($R$59)-36,TRUE)),"",INDIRECT("'["&amp;Index!$A$1&amp;"]Auswertung 5a'!I"&amp;ROW($R$59)-36,TRUE))</f>
        <v>#REF!</v>
      </c>
      <c r="AQ407" t="e" cm="1">
        <f t="array" aca="1" ref="AQ407" ca="1">IF(ISBLANK(INDIRECT("'["&amp;Index!$A$1&amp;"]Auswertung 5a'!J"&amp;ROW($R$59)-36,TRUE)),"",INDIRECT("'["&amp;Index!$A$1&amp;"]Auswertung 5a'!J"&amp;ROW($R$59)-36,TRUE))</f>
        <v>#REF!</v>
      </c>
      <c r="BM407" t="str">
        <f t="shared" ca="1" si="18"/>
        <v/>
      </c>
    </row>
    <row r="408" spans="1:65" x14ac:dyDescent="0.25">
      <c r="A408" t="e" cm="1">
        <f t="array" aca="1" ref="A408" ca="1">INDIRECT("'["&amp;Index!$A$1&amp;"]Übersicht Messungen'!E6",TRUE)</f>
        <v>#REF!</v>
      </c>
      <c r="B408" t="e">
        <f ca="1">IF(Index!$D$3="v3",10031,"")</f>
        <v>#N/A</v>
      </c>
      <c r="C408" t="e">
        <f ca="1">VLOOKUP(Facts!$B408,Aux_Table!$W$1:$X$60,2,FALSE)</f>
        <v>#N/A</v>
      </c>
      <c r="D408" t="e">
        <f>NA()</f>
        <v>#N/A</v>
      </c>
      <c r="E408" t="e" cm="1">
        <f t="array" aca="1" ref="E408" ca="1">INDIRECT("'["&amp;Index!$A$1&amp;"]Übersicht Messungen'!C6",TRUE)</f>
        <v>#REF!</v>
      </c>
      <c r="F408" t="e" cm="1">
        <f t="array" aca="1" ref="F408" ca="1">INDIRECT("'["&amp;Index!$A$1&amp;"]Übersicht Messungen'!B6",TRUE)</f>
        <v>#REF!</v>
      </c>
      <c r="G408" t="e" cm="1">
        <f t="array" aca="1" ref="G408" ca="1">INDIRECT("'["&amp;Index!$A$1&amp;"]Übersicht Messungen'!B6",TRUE)</f>
        <v>#REF!</v>
      </c>
      <c r="H408" t="e">
        <f t="shared" ca="1" si="17"/>
        <v>#REF!</v>
      </c>
      <c r="I408" s="15" t="e" cm="1">
        <f t="array" aca="1" ref="I408" ca="1">IFERROR(DATEVALUE(TEXT(INDIRECT("'["&amp;Index!$A$1&amp;"]Übersicht Messungen'!C181",TRUE),"yyyy-mm-dd")),INDIRECT("'["&amp;Index!$A$1&amp;"]Übersicht Messungen'!F6",TRUE)-730)</f>
        <v>#REF!</v>
      </c>
      <c r="J408" t="e" cm="1">
        <f t="array" aca="1" ref="J408" ca="1">INDIRECT("'["&amp;Index!$A$1&amp;"]Übersicht Messungen'!C177",TRUE)</f>
        <v>#REF!</v>
      </c>
      <c r="K408" t="str">
        <f>Index!$A$1</f>
        <v>Extem B-1541-6  CA.xlsx</v>
      </c>
      <c r="N408" t="s">
        <v>74</v>
      </c>
      <c r="O408" t="e" cm="1">
        <f t="array" aca="1" ref="O408" ca="1">IF(ISBLANK(INDIRECT("'["&amp;Index!$A$1&amp;"]Auswertung 5a'!C"&amp;ROW($R$60)-36,TRUE)),"",INDIRECT("'["&amp;Index!$A$1&amp;"]Auswertung 5a'!C"&amp;ROW($R$60)-36,TRUE))</f>
        <v>#REF!</v>
      </c>
      <c r="R408">
        <v>19</v>
      </c>
      <c r="X408" t="e" cm="1">
        <f t="array" aca="1" ref="X408" ca="1">INDIRECT("'["&amp;Index!$A$1&amp;"]Übersicht Messungen'!C6",TRUE)</f>
        <v>#REF!</v>
      </c>
      <c r="Z408" t="s">
        <v>86</v>
      </c>
      <c r="AG408" t="e" cm="1">
        <f t="array" aca="1" ref="AG408" ca="1">IF(ISBLANK(INDIRECT("'["&amp;Index!$A$1&amp;"]Auswertung 5a'!H"&amp;ROW($R$60)-36,TRUE)),"",INDIRECT("'["&amp;Index!$A$1&amp;"]Auswertung 5a'!H"&amp;ROW($R$60)-36,TRUE))</f>
        <v>#REF!</v>
      </c>
      <c r="AK408" t="e" cm="1">
        <f t="array" aca="1" ref="AK408" ca="1">IF(ISBLANK(INDIRECT("'["&amp;Index!$A$1&amp;"]Auswertung 5a'!K"&amp;ROW($R$60)-36,TRUE)),"",INDIRECT("'["&amp;Index!$A$1&amp;"]Auswertung 5a'!K"&amp;ROW($R$60)-36,TRUE))</f>
        <v>#REF!</v>
      </c>
      <c r="AN408" t="e" cm="1">
        <f t="array" aca="1" ref="AN408" ca="1">IF(ISBLANK(INDIRECT("'["&amp;Index!$A$1&amp;"]Auswertung 5a'!I"&amp;ROW($R$60)-36,TRUE)),"",INDIRECT("'["&amp;Index!$A$1&amp;"]Auswertung 5a'!I"&amp;ROW($R$60)-36,TRUE))</f>
        <v>#REF!</v>
      </c>
      <c r="AQ408" t="e" cm="1">
        <f t="array" aca="1" ref="AQ408" ca="1">IF(ISBLANK(INDIRECT("'["&amp;Index!$A$1&amp;"]Auswertung 5a'!J"&amp;ROW($R$60)-36,TRUE)),"",INDIRECT("'["&amp;Index!$A$1&amp;"]Auswertung 5a'!J"&amp;ROW($R$60)-36,TRUE))</f>
        <v>#REF!</v>
      </c>
      <c r="BM408" t="str">
        <f t="shared" ca="1" si="18"/>
        <v/>
      </c>
    </row>
    <row r="409" spans="1:65" x14ac:dyDescent="0.25">
      <c r="A409" t="e" cm="1">
        <f t="array" aca="1" ref="A409" ca="1">INDIRECT("'["&amp;Index!$A$1&amp;"]Übersicht Messungen'!E6",TRUE)</f>
        <v>#REF!</v>
      </c>
      <c r="B409" t="e">
        <f ca="1">IF(Index!$D$3="v3",10031,"")</f>
        <v>#N/A</v>
      </c>
      <c r="C409" t="e">
        <f ca="1">VLOOKUP(Facts!$B409,Aux_Table!$W$1:$X$60,2,FALSE)</f>
        <v>#N/A</v>
      </c>
      <c r="D409" t="e">
        <f>NA()</f>
        <v>#N/A</v>
      </c>
      <c r="E409" t="e" cm="1">
        <f t="array" aca="1" ref="E409" ca="1">INDIRECT("'["&amp;Index!$A$1&amp;"]Übersicht Messungen'!C6",TRUE)</f>
        <v>#REF!</v>
      </c>
      <c r="F409" t="e" cm="1">
        <f t="array" aca="1" ref="F409" ca="1">INDIRECT("'["&amp;Index!$A$1&amp;"]Übersicht Messungen'!B6",TRUE)</f>
        <v>#REF!</v>
      </c>
      <c r="G409" t="e" cm="1">
        <f t="array" aca="1" ref="G409" ca="1">INDIRECT("'["&amp;Index!$A$1&amp;"]Übersicht Messungen'!B6",TRUE)</f>
        <v>#REF!</v>
      </c>
      <c r="H409" t="e">
        <f t="shared" ca="1" si="17"/>
        <v>#REF!</v>
      </c>
      <c r="I409" s="15" t="e" cm="1">
        <f t="array" aca="1" ref="I409" ca="1">IFERROR(DATEVALUE(TEXT(INDIRECT("'["&amp;Index!$A$1&amp;"]Übersicht Messungen'!C181",TRUE),"yyyy-mm-dd")),INDIRECT("'["&amp;Index!$A$1&amp;"]Übersicht Messungen'!F6",TRUE)-730)</f>
        <v>#REF!</v>
      </c>
      <c r="J409" t="e" cm="1">
        <f t="array" aca="1" ref="J409" ca="1">INDIRECT("'["&amp;Index!$A$1&amp;"]Übersicht Messungen'!C177",TRUE)</f>
        <v>#REF!</v>
      </c>
      <c r="K409" t="str">
        <f>Index!$A$1</f>
        <v>Extem B-1541-6  CA.xlsx</v>
      </c>
      <c r="N409" t="s">
        <v>74</v>
      </c>
      <c r="O409" t="e" cm="1">
        <f t="array" aca="1" ref="O409" ca="1">IF(ISBLANK(INDIRECT("'["&amp;Index!$A$1&amp;"]Auswertung 5a'!C"&amp;ROW($R$61)-36,TRUE)),"",INDIRECT("'["&amp;Index!$A$1&amp;"]Auswertung 5a'!C"&amp;ROW($R$61)-36,TRUE))</f>
        <v>#REF!</v>
      </c>
      <c r="R409">
        <v>20</v>
      </c>
      <c r="X409" t="e" cm="1">
        <f t="array" aca="1" ref="X409" ca="1">INDIRECT("'["&amp;Index!$A$1&amp;"]Übersicht Messungen'!C6",TRUE)</f>
        <v>#REF!</v>
      </c>
      <c r="Z409" t="s">
        <v>86</v>
      </c>
      <c r="AG409" t="e" cm="1">
        <f t="array" aca="1" ref="AG409" ca="1">IF(ISBLANK(INDIRECT("'["&amp;Index!$A$1&amp;"]Auswertung 5a'!H"&amp;ROW($R$61)-36,TRUE)),"",INDIRECT("'["&amp;Index!$A$1&amp;"]Auswertung 5a'!H"&amp;ROW($R$61)-36,TRUE))</f>
        <v>#REF!</v>
      </c>
      <c r="AK409" t="e" cm="1">
        <f t="array" aca="1" ref="AK409" ca="1">IF(ISBLANK(INDIRECT("'["&amp;Index!$A$1&amp;"]Auswertung 5a'!K"&amp;ROW($R$61)-36,TRUE)),"",INDIRECT("'["&amp;Index!$A$1&amp;"]Auswertung 5a'!K"&amp;ROW($R$61)-36,TRUE))</f>
        <v>#REF!</v>
      </c>
      <c r="AN409" t="e" cm="1">
        <f t="array" aca="1" ref="AN409" ca="1">IF(ISBLANK(INDIRECT("'["&amp;Index!$A$1&amp;"]Auswertung 5a'!I"&amp;ROW($R$61)-36,TRUE)),"",INDIRECT("'["&amp;Index!$A$1&amp;"]Auswertung 5a'!I"&amp;ROW($R$61)-36,TRUE))</f>
        <v>#REF!</v>
      </c>
      <c r="AQ409" t="e" cm="1">
        <f t="array" aca="1" ref="AQ409" ca="1">IF(ISBLANK(INDIRECT("'["&amp;Index!$A$1&amp;"]Auswertung 5a'!J"&amp;ROW($R$61)-36,TRUE)),"",INDIRECT("'["&amp;Index!$A$1&amp;"]Auswertung 5a'!J"&amp;ROW($R$61)-36,TRUE))</f>
        <v>#REF!</v>
      </c>
      <c r="BM409" t="str">
        <f t="shared" ca="1" si="18"/>
        <v/>
      </c>
    </row>
    <row r="410" spans="1:65" x14ac:dyDescent="0.25">
      <c r="A410" t="e" cm="1">
        <f t="array" aca="1" ref="A410" ca="1">INDIRECT("'["&amp;Index!$A$1&amp;"]Übersicht Messungen'!E6",TRUE)</f>
        <v>#REF!</v>
      </c>
      <c r="B410" t="e">
        <f ca="1">IF(Index!$D$3="v3",10032,"")</f>
        <v>#N/A</v>
      </c>
      <c r="C410" t="e">
        <f ca="1">VLOOKUP(Facts!$B410,Aux_Table!$W$1:$X$60,2,FALSE)</f>
        <v>#N/A</v>
      </c>
      <c r="D410" t="e">
        <f>NA()</f>
        <v>#N/A</v>
      </c>
      <c r="E410" t="e" cm="1">
        <f t="array" aca="1" ref="E410" ca="1">INDIRECT("'["&amp;Index!$A$1&amp;"]Übersicht Messungen'!C6",TRUE)</f>
        <v>#REF!</v>
      </c>
      <c r="F410" t="e" cm="1">
        <f t="array" aca="1" ref="F410" ca="1">INDIRECT("'["&amp;Index!$A$1&amp;"]Übersicht Messungen'!B6",TRUE)</f>
        <v>#REF!</v>
      </c>
      <c r="G410" t="e" cm="1">
        <f t="array" aca="1" ref="G410" ca="1">INDIRECT("'["&amp;Index!$A$1&amp;"]Übersicht Messungen'!B6",TRUE)</f>
        <v>#REF!</v>
      </c>
      <c r="H410" t="e">
        <f t="shared" ca="1" si="17"/>
        <v>#REF!</v>
      </c>
      <c r="I410" s="15" t="e" cm="1">
        <f t="array" aca="1" ref="I410" ca="1">IFERROR(DATEVALUE(TEXT(INDIRECT("'["&amp;Index!$A$1&amp;"]Übersicht Messungen'!C181",TRUE),"yyyy-mm-dd")),INDIRECT("'["&amp;Index!$A$1&amp;"]Übersicht Messungen'!F6",TRUE)-730)</f>
        <v>#REF!</v>
      </c>
      <c r="J410" t="e" cm="1">
        <f t="array" aca="1" ref="J410" ca="1">INDIRECT("'["&amp;Index!$A$1&amp;"]Übersicht Messungen'!C177",TRUE)</f>
        <v>#REF!</v>
      </c>
      <c r="K410" t="str">
        <f>Index!$A$1</f>
        <v>Extem B-1541-6  CA.xlsx</v>
      </c>
      <c r="N410" t="s">
        <v>106</v>
      </c>
      <c r="O410" t="e" cm="1">
        <f t="array" aca="1" ref="O410" ca="1">IF(ISBLANK(INDIRECT("'["&amp;Index!$A$1&amp;"]Auswertung 5b'!B"&amp;ROW($R$42)-35,TRUE)),"",INDIRECT("'["&amp;Index!$A$1&amp;"]Auswertung 5b'!B"&amp;ROW($R$42)-35,TRUE))</f>
        <v>#REF!</v>
      </c>
      <c r="R410">
        <v>1</v>
      </c>
      <c r="X410" t="e" cm="1">
        <f t="array" aca="1" ref="X410" ca="1">INDIRECT("'["&amp;Index!$A$1&amp;"]Übersicht Messungen'!E6",TRUE)</f>
        <v>#REF!</v>
      </c>
      <c r="Z410" t="s">
        <v>86</v>
      </c>
      <c r="AG410" t="e" cm="1">
        <f t="array" aca="1" ref="AG410" ca="1">IF(ISBLANK(INDIRECT("'["&amp;Index!$A$1&amp;"]Auswertung 5b'!C"&amp;ROW($R$42)-35,TRUE)),"",INDIRECT("'["&amp;Index!$A$1&amp;"]Auswertung 5b'!C"&amp;ROW($R$42)-35,TRUE))</f>
        <v>#REF!</v>
      </c>
      <c r="AK410" t="e" cm="1">
        <f t="array" aca="1" ref="AK410" ca="1">IF(ISBLANK(INDIRECT("'["&amp;Index!$A$1&amp;"]Auswertung 5b'!F"&amp;ROW($R$42)-35,TRUE)),"",INDIRECT("'["&amp;Index!$A$1&amp;"]Auswertung 5b'!F"&amp;ROW($R$42)-35,TRUE))</f>
        <v>#REF!</v>
      </c>
      <c r="AN410" t="e" cm="1">
        <f t="array" aca="1" ref="AN410" ca="1">IF(ISBLANK(INDIRECT("'["&amp;Index!$A$1&amp;"]Auswertung 5b'!D"&amp;ROW($R$42)-35,TRUE)),"",INDIRECT("'["&amp;Index!$A$1&amp;"]Auswertung 5b'!D"&amp;ROW($R$42)-35,TRUE))</f>
        <v>#REF!</v>
      </c>
      <c r="AQ410" t="e" cm="1">
        <f t="array" aca="1" ref="AQ410" ca="1">IF(ISBLANK(INDIRECT("'["&amp;Index!$A$1&amp;"]Auswertung 5b'!E"&amp;ROW($R$42)-35,TRUE)),"",INDIRECT("'["&amp;Index!$A$1&amp;"]Auswertung 5b'!E"&amp;ROW($R$42)-35,TRUE))</f>
        <v>#REF!</v>
      </c>
      <c r="BM410" t="str">
        <f t="shared" ca="1" si="18"/>
        <v/>
      </c>
    </row>
    <row r="411" spans="1:65" x14ac:dyDescent="0.25">
      <c r="A411" t="e" cm="1">
        <f t="array" aca="1" ref="A411" ca="1">INDIRECT("'["&amp;Index!$A$1&amp;"]Übersicht Messungen'!E6",TRUE)</f>
        <v>#REF!</v>
      </c>
      <c r="B411" t="e">
        <f ca="1">IF(Index!$D$3="v3",10032,"")</f>
        <v>#N/A</v>
      </c>
      <c r="C411" t="e">
        <f ca="1">VLOOKUP(Facts!$B411,Aux_Table!$W$1:$X$60,2,FALSE)</f>
        <v>#N/A</v>
      </c>
      <c r="D411" t="e">
        <f>NA()</f>
        <v>#N/A</v>
      </c>
      <c r="E411" t="e" cm="1">
        <f t="array" aca="1" ref="E411" ca="1">INDIRECT("'["&amp;Index!$A$1&amp;"]Übersicht Messungen'!C6",TRUE)</f>
        <v>#REF!</v>
      </c>
      <c r="F411" t="e" cm="1">
        <f t="array" aca="1" ref="F411" ca="1">INDIRECT("'["&amp;Index!$A$1&amp;"]Übersicht Messungen'!B6",TRUE)</f>
        <v>#REF!</v>
      </c>
      <c r="G411" t="e" cm="1">
        <f t="array" aca="1" ref="G411" ca="1">INDIRECT("'["&amp;Index!$A$1&amp;"]Übersicht Messungen'!B6",TRUE)</f>
        <v>#REF!</v>
      </c>
      <c r="H411" t="e">
        <f t="shared" ca="1" si="17"/>
        <v>#REF!</v>
      </c>
      <c r="I411" s="15" t="e" cm="1">
        <f t="array" aca="1" ref="I411" ca="1">IFERROR(DATEVALUE(TEXT(INDIRECT("'["&amp;Index!$A$1&amp;"]Übersicht Messungen'!C181",TRUE),"yyyy-mm-dd")),INDIRECT("'["&amp;Index!$A$1&amp;"]Übersicht Messungen'!F6",TRUE)-730)</f>
        <v>#REF!</v>
      </c>
      <c r="J411" t="e" cm="1">
        <f t="array" aca="1" ref="J411" ca="1">INDIRECT("'["&amp;Index!$A$1&amp;"]Übersicht Messungen'!C177",TRUE)</f>
        <v>#REF!</v>
      </c>
      <c r="K411" t="str">
        <f>Index!$A$1</f>
        <v>Extem B-1541-6  CA.xlsx</v>
      </c>
      <c r="N411" t="s">
        <v>106</v>
      </c>
      <c r="O411" t="e" cm="1">
        <f t="array" aca="1" ref="O411" ca="1">IF(ISBLANK(INDIRECT("'["&amp;Index!$A$1&amp;"]Auswertung 5b'!B"&amp;ROW($R$43)-35,TRUE)),"",INDIRECT("'["&amp;Index!$A$1&amp;"]Auswertung 5b'!B"&amp;ROW($R$43)-35,TRUE))</f>
        <v>#REF!</v>
      </c>
      <c r="R411">
        <v>2</v>
      </c>
      <c r="X411" t="e" cm="1">
        <f t="array" aca="1" ref="X411" ca="1">INDIRECT("'["&amp;Index!$A$1&amp;"]Übersicht Messungen'!E6",TRUE)</f>
        <v>#REF!</v>
      </c>
      <c r="Z411" t="s">
        <v>86</v>
      </c>
      <c r="AG411" t="e" cm="1">
        <f t="array" aca="1" ref="AG411" ca="1">IF(ISBLANK(INDIRECT("'["&amp;Index!$A$1&amp;"]Auswertung 5b'!C"&amp;ROW($R$43)-35,TRUE)),"",INDIRECT("'["&amp;Index!$A$1&amp;"]Auswertung 5b'!C"&amp;ROW($R$43)-35,TRUE))</f>
        <v>#REF!</v>
      </c>
      <c r="AK411" t="e" cm="1">
        <f t="array" aca="1" ref="AK411" ca="1">IF(ISBLANK(INDIRECT("'["&amp;Index!$A$1&amp;"]Auswertung 5b'!F"&amp;ROW($R$43)-35,TRUE)),"",INDIRECT("'["&amp;Index!$A$1&amp;"]Auswertung 5b'!F"&amp;ROW($R$43)-35,TRUE))</f>
        <v>#REF!</v>
      </c>
      <c r="AN411" t="e" cm="1">
        <f t="array" aca="1" ref="AN411" ca="1">IF(ISBLANK(INDIRECT("'["&amp;Index!$A$1&amp;"]Auswertung 5b'!D"&amp;ROW($R$43)-35,TRUE)),"",INDIRECT("'["&amp;Index!$A$1&amp;"]Auswertung 5b'!D"&amp;ROW($R$43)-35,TRUE))</f>
        <v>#REF!</v>
      </c>
      <c r="AQ411" t="e" cm="1">
        <f t="array" aca="1" ref="AQ411" ca="1">IF(ISBLANK(INDIRECT("'["&amp;Index!$A$1&amp;"]Auswertung 5b'!E"&amp;ROW($R$43)-35,TRUE)),"",INDIRECT("'["&amp;Index!$A$1&amp;"]Auswertung 5b'!E"&amp;ROW($R$43)-35,TRUE))</f>
        <v>#REF!</v>
      </c>
      <c r="BM411" t="str">
        <f t="shared" ca="1" si="18"/>
        <v/>
      </c>
    </row>
    <row r="412" spans="1:65" x14ac:dyDescent="0.25">
      <c r="A412" t="e" cm="1">
        <f t="array" aca="1" ref="A412" ca="1">INDIRECT("'["&amp;Index!$A$1&amp;"]Übersicht Messungen'!E6",TRUE)</f>
        <v>#REF!</v>
      </c>
      <c r="B412" t="e">
        <f ca="1">IF(Index!$D$3="v3",10032,"")</f>
        <v>#N/A</v>
      </c>
      <c r="C412" t="e">
        <f ca="1">VLOOKUP(Facts!$B412,Aux_Table!$W$1:$X$60,2,FALSE)</f>
        <v>#N/A</v>
      </c>
      <c r="D412" t="e">
        <f>NA()</f>
        <v>#N/A</v>
      </c>
      <c r="E412" t="e" cm="1">
        <f t="array" aca="1" ref="E412" ca="1">INDIRECT("'["&amp;Index!$A$1&amp;"]Übersicht Messungen'!C6",TRUE)</f>
        <v>#REF!</v>
      </c>
      <c r="F412" t="e" cm="1">
        <f t="array" aca="1" ref="F412" ca="1">INDIRECT("'["&amp;Index!$A$1&amp;"]Übersicht Messungen'!B6",TRUE)</f>
        <v>#REF!</v>
      </c>
      <c r="G412" t="e" cm="1">
        <f t="array" aca="1" ref="G412" ca="1">INDIRECT("'["&amp;Index!$A$1&amp;"]Übersicht Messungen'!B6",TRUE)</f>
        <v>#REF!</v>
      </c>
      <c r="H412" t="e">
        <f t="shared" ca="1" si="17"/>
        <v>#REF!</v>
      </c>
      <c r="I412" s="15" t="e" cm="1">
        <f t="array" aca="1" ref="I412" ca="1">IFERROR(DATEVALUE(TEXT(INDIRECT("'["&amp;Index!$A$1&amp;"]Übersicht Messungen'!C181",TRUE),"yyyy-mm-dd")),INDIRECT("'["&amp;Index!$A$1&amp;"]Übersicht Messungen'!F6",TRUE)-730)</f>
        <v>#REF!</v>
      </c>
      <c r="J412" t="e" cm="1">
        <f t="array" aca="1" ref="J412" ca="1">INDIRECT("'["&amp;Index!$A$1&amp;"]Übersicht Messungen'!C177",TRUE)</f>
        <v>#REF!</v>
      </c>
      <c r="K412" t="str">
        <f>Index!$A$1</f>
        <v>Extem B-1541-6  CA.xlsx</v>
      </c>
      <c r="N412" t="s">
        <v>106</v>
      </c>
      <c r="O412" t="e" cm="1">
        <f t="array" aca="1" ref="O412" ca="1">IF(ISBLANK(INDIRECT("'["&amp;Index!$A$1&amp;"]Auswertung 5b'!B"&amp;ROW($R$44)-35,TRUE)),"",INDIRECT("'["&amp;Index!$A$1&amp;"]Auswertung 5b'!B"&amp;ROW($R$44)-35,TRUE))</f>
        <v>#REF!</v>
      </c>
      <c r="R412">
        <v>3</v>
      </c>
      <c r="X412" t="e" cm="1">
        <f t="array" aca="1" ref="X412" ca="1">INDIRECT("'["&amp;Index!$A$1&amp;"]Übersicht Messungen'!E6",TRUE)</f>
        <v>#REF!</v>
      </c>
      <c r="Z412" t="s">
        <v>86</v>
      </c>
      <c r="AG412" t="e" cm="1">
        <f t="array" aca="1" ref="AG412" ca="1">IF(ISBLANK(INDIRECT("'["&amp;Index!$A$1&amp;"]Auswertung 5b'!C"&amp;ROW($R$44)-35,TRUE)),"",INDIRECT("'["&amp;Index!$A$1&amp;"]Auswertung 5b'!C"&amp;ROW($R$44)-35,TRUE))</f>
        <v>#REF!</v>
      </c>
      <c r="AK412" t="e" cm="1">
        <f t="array" aca="1" ref="AK412" ca="1">IF(ISBLANK(INDIRECT("'["&amp;Index!$A$1&amp;"]Auswertung 5b'!F"&amp;ROW($R$44)-35,TRUE)),"",INDIRECT("'["&amp;Index!$A$1&amp;"]Auswertung 5b'!F"&amp;ROW($R$44)-35,TRUE))</f>
        <v>#REF!</v>
      </c>
      <c r="AN412" t="e" cm="1">
        <f t="array" aca="1" ref="AN412" ca="1">IF(ISBLANK(INDIRECT("'["&amp;Index!$A$1&amp;"]Auswertung 5b'!D"&amp;ROW($R$44)-35,TRUE)),"",INDIRECT("'["&amp;Index!$A$1&amp;"]Auswertung 5b'!D"&amp;ROW($R$44)-35,TRUE))</f>
        <v>#REF!</v>
      </c>
      <c r="AQ412" t="e" cm="1">
        <f t="array" aca="1" ref="AQ412" ca="1">IF(ISBLANK(INDIRECT("'["&amp;Index!$A$1&amp;"]Auswertung 5b'!E"&amp;ROW($R$44)-35,TRUE)),"",INDIRECT("'["&amp;Index!$A$1&amp;"]Auswertung 5b'!E"&amp;ROW($R$44)-35,TRUE))</f>
        <v>#REF!</v>
      </c>
      <c r="BM412" t="str">
        <f t="shared" ca="1" si="18"/>
        <v/>
      </c>
    </row>
    <row r="413" spans="1:65" x14ac:dyDescent="0.25">
      <c r="A413" t="e" cm="1">
        <f t="array" aca="1" ref="A413" ca="1">INDIRECT("'["&amp;Index!$A$1&amp;"]Übersicht Messungen'!E6",TRUE)</f>
        <v>#REF!</v>
      </c>
      <c r="B413" t="e">
        <f ca="1">IF(Index!$D$3="v3",10032,"")</f>
        <v>#N/A</v>
      </c>
      <c r="C413" t="e">
        <f ca="1">VLOOKUP(Facts!$B413,Aux_Table!$W$1:$X$60,2,FALSE)</f>
        <v>#N/A</v>
      </c>
      <c r="D413" t="e">
        <f>NA()</f>
        <v>#N/A</v>
      </c>
      <c r="E413" t="e" cm="1">
        <f t="array" aca="1" ref="E413" ca="1">INDIRECT("'["&amp;Index!$A$1&amp;"]Übersicht Messungen'!C6",TRUE)</f>
        <v>#REF!</v>
      </c>
      <c r="F413" t="e" cm="1">
        <f t="array" aca="1" ref="F413" ca="1">INDIRECT("'["&amp;Index!$A$1&amp;"]Übersicht Messungen'!B6",TRUE)</f>
        <v>#REF!</v>
      </c>
      <c r="G413" t="e" cm="1">
        <f t="array" aca="1" ref="G413" ca="1">INDIRECT("'["&amp;Index!$A$1&amp;"]Übersicht Messungen'!B6",TRUE)</f>
        <v>#REF!</v>
      </c>
      <c r="H413" t="e">
        <f t="shared" ca="1" si="17"/>
        <v>#REF!</v>
      </c>
      <c r="I413" s="15" t="e" cm="1">
        <f t="array" aca="1" ref="I413" ca="1">IFERROR(DATEVALUE(TEXT(INDIRECT("'["&amp;Index!$A$1&amp;"]Übersicht Messungen'!C181",TRUE),"yyyy-mm-dd")),INDIRECT("'["&amp;Index!$A$1&amp;"]Übersicht Messungen'!F6",TRUE)-730)</f>
        <v>#REF!</v>
      </c>
      <c r="J413" t="e" cm="1">
        <f t="array" aca="1" ref="J413" ca="1">INDIRECT("'["&amp;Index!$A$1&amp;"]Übersicht Messungen'!C177",TRUE)</f>
        <v>#REF!</v>
      </c>
      <c r="K413" t="str">
        <f>Index!$A$1</f>
        <v>Extem B-1541-6  CA.xlsx</v>
      </c>
      <c r="N413" t="s">
        <v>106</v>
      </c>
      <c r="O413" t="e" cm="1">
        <f t="array" aca="1" ref="O413" ca="1">IF(ISBLANK(INDIRECT("'["&amp;Index!$A$1&amp;"]Auswertung 5b'!B"&amp;ROW($R$45)-35,TRUE)),"",INDIRECT("'["&amp;Index!$A$1&amp;"]Auswertung 5b'!B"&amp;ROW($R$45)-35,TRUE))</f>
        <v>#REF!</v>
      </c>
      <c r="R413">
        <v>4</v>
      </c>
      <c r="X413" t="e" cm="1">
        <f t="array" aca="1" ref="X413" ca="1">INDIRECT("'["&amp;Index!$A$1&amp;"]Übersicht Messungen'!E6",TRUE)</f>
        <v>#REF!</v>
      </c>
      <c r="Z413" t="s">
        <v>86</v>
      </c>
      <c r="AG413" t="e" cm="1">
        <f t="array" aca="1" ref="AG413" ca="1">IF(ISBLANK(INDIRECT("'["&amp;Index!$A$1&amp;"]Auswertung 5b'!C"&amp;ROW($R$45)-35,TRUE)),"",INDIRECT("'["&amp;Index!$A$1&amp;"]Auswertung 5b'!C"&amp;ROW($R$45)-35,TRUE))</f>
        <v>#REF!</v>
      </c>
      <c r="AK413" t="e" cm="1">
        <f t="array" aca="1" ref="AK413" ca="1">IF(ISBLANK(INDIRECT("'["&amp;Index!$A$1&amp;"]Auswertung 5b'!F"&amp;ROW($R$45)-35,TRUE)),"",INDIRECT("'["&amp;Index!$A$1&amp;"]Auswertung 5b'!F"&amp;ROW($R$45)-35,TRUE))</f>
        <v>#REF!</v>
      </c>
      <c r="AN413" t="e" cm="1">
        <f t="array" aca="1" ref="AN413" ca="1">IF(ISBLANK(INDIRECT("'["&amp;Index!$A$1&amp;"]Auswertung 5b'!D"&amp;ROW($R$45)-35,TRUE)),"",INDIRECT("'["&amp;Index!$A$1&amp;"]Auswertung 5b'!D"&amp;ROW($R$45)-35,TRUE))</f>
        <v>#REF!</v>
      </c>
      <c r="AQ413" t="e" cm="1">
        <f t="array" aca="1" ref="AQ413" ca="1">IF(ISBLANK(INDIRECT("'["&amp;Index!$A$1&amp;"]Auswertung 5b'!E"&amp;ROW($R$45)-35,TRUE)),"",INDIRECT("'["&amp;Index!$A$1&amp;"]Auswertung 5b'!E"&amp;ROW($R$45)-35,TRUE))</f>
        <v>#REF!</v>
      </c>
      <c r="BM413" t="str">
        <f t="shared" ca="1" si="18"/>
        <v/>
      </c>
    </row>
    <row r="414" spans="1:65" x14ac:dyDescent="0.25">
      <c r="A414" t="e" cm="1">
        <f t="array" aca="1" ref="A414" ca="1">INDIRECT("'["&amp;Index!$A$1&amp;"]Übersicht Messungen'!E6",TRUE)</f>
        <v>#REF!</v>
      </c>
      <c r="B414" t="e">
        <f ca="1">IF(Index!$D$3="v3",10032,"")</f>
        <v>#N/A</v>
      </c>
      <c r="C414" t="e">
        <f ca="1">VLOOKUP(Facts!$B414,Aux_Table!$W$1:$X$60,2,FALSE)</f>
        <v>#N/A</v>
      </c>
      <c r="D414" t="e">
        <f>NA()</f>
        <v>#N/A</v>
      </c>
      <c r="E414" t="e" cm="1">
        <f t="array" aca="1" ref="E414" ca="1">INDIRECT("'["&amp;Index!$A$1&amp;"]Übersicht Messungen'!C6",TRUE)</f>
        <v>#REF!</v>
      </c>
      <c r="F414" t="e" cm="1">
        <f t="array" aca="1" ref="F414" ca="1">INDIRECT("'["&amp;Index!$A$1&amp;"]Übersicht Messungen'!B6",TRUE)</f>
        <v>#REF!</v>
      </c>
      <c r="G414" t="e" cm="1">
        <f t="array" aca="1" ref="G414" ca="1">INDIRECT("'["&amp;Index!$A$1&amp;"]Übersicht Messungen'!B6",TRUE)</f>
        <v>#REF!</v>
      </c>
      <c r="H414" t="e">
        <f t="shared" ca="1" si="17"/>
        <v>#REF!</v>
      </c>
      <c r="I414" s="15" t="e" cm="1">
        <f t="array" aca="1" ref="I414" ca="1">IFERROR(DATEVALUE(TEXT(INDIRECT("'["&amp;Index!$A$1&amp;"]Übersicht Messungen'!C181",TRUE),"yyyy-mm-dd")),INDIRECT("'["&amp;Index!$A$1&amp;"]Übersicht Messungen'!F6",TRUE)-730)</f>
        <v>#REF!</v>
      </c>
      <c r="J414" t="e" cm="1">
        <f t="array" aca="1" ref="J414" ca="1">INDIRECT("'["&amp;Index!$A$1&amp;"]Übersicht Messungen'!C177",TRUE)</f>
        <v>#REF!</v>
      </c>
      <c r="K414" t="str">
        <f>Index!$A$1</f>
        <v>Extem B-1541-6  CA.xlsx</v>
      </c>
      <c r="N414" t="s">
        <v>106</v>
      </c>
      <c r="O414" t="e" cm="1">
        <f t="array" aca="1" ref="O414" ca="1">IF(ISBLANK(INDIRECT("'["&amp;Index!$A$1&amp;"]Auswertung 5b'!B"&amp;ROW($R$46)-35,TRUE)),"",INDIRECT("'["&amp;Index!$A$1&amp;"]Auswertung 5b'!B"&amp;ROW($R$46)-35,TRUE))</f>
        <v>#REF!</v>
      </c>
      <c r="R414">
        <v>5</v>
      </c>
      <c r="X414" t="e" cm="1">
        <f t="array" aca="1" ref="X414" ca="1">INDIRECT("'["&amp;Index!$A$1&amp;"]Übersicht Messungen'!E6",TRUE)</f>
        <v>#REF!</v>
      </c>
      <c r="Z414" t="s">
        <v>86</v>
      </c>
      <c r="AG414" t="e" cm="1">
        <f t="array" aca="1" ref="AG414" ca="1">IF(ISBLANK(INDIRECT("'["&amp;Index!$A$1&amp;"]Auswertung 5b'!C"&amp;ROW($R$46)-35,TRUE)),"",INDIRECT("'["&amp;Index!$A$1&amp;"]Auswertung 5b'!C"&amp;ROW($R$46)-35,TRUE))</f>
        <v>#REF!</v>
      </c>
      <c r="AK414" t="e" cm="1">
        <f t="array" aca="1" ref="AK414" ca="1">IF(ISBLANK(INDIRECT("'["&amp;Index!$A$1&amp;"]Auswertung 5b'!F"&amp;ROW($R$46)-35,TRUE)),"",INDIRECT("'["&amp;Index!$A$1&amp;"]Auswertung 5b'!F"&amp;ROW($R$46)-35,TRUE))</f>
        <v>#REF!</v>
      </c>
      <c r="AN414" t="e" cm="1">
        <f t="array" aca="1" ref="AN414" ca="1">IF(ISBLANK(INDIRECT("'["&amp;Index!$A$1&amp;"]Auswertung 5b'!D"&amp;ROW($R$46)-35,TRUE)),"",INDIRECT("'["&amp;Index!$A$1&amp;"]Auswertung 5b'!D"&amp;ROW($R$46)-35,TRUE))</f>
        <v>#REF!</v>
      </c>
      <c r="AQ414" t="e" cm="1">
        <f t="array" aca="1" ref="AQ414" ca="1">IF(ISBLANK(INDIRECT("'["&amp;Index!$A$1&amp;"]Auswertung 5b'!E"&amp;ROW($R$46)-35,TRUE)),"",INDIRECT("'["&amp;Index!$A$1&amp;"]Auswertung 5b'!E"&amp;ROW($R$46)-35,TRUE))</f>
        <v>#REF!</v>
      </c>
      <c r="BM414" t="str">
        <f t="shared" ca="1" si="18"/>
        <v/>
      </c>
    </row>
    <row r="415" spans="1:65" x14ac:dyDescent="0.25">
      <c r="A415" t="e" cm="1">
        <f t="array" aca="1" ref="A415" ca="1">INDIRECT("'["&amp;Index!$A$1&amp;"]Übersicht Messungen'!E6",TRUE)</f>
        <v>#REF!</v>
      </c>
      <c r="B415" t="e">
        <f ca="1">IF(Index!$D$3="v3",10032,"")</f>
        <v>#N/A</v>
      </c>
      <c r="C415" t="e">
        <f ca="1">VLOOKUP(Facts!$B415,Aux_Table!$W$1:$X$60,2,FALSE)</f>
        <v>#N/A</v>
      </c>
      <c r="D415" t="e">
        <f>NA()</f>
        <v>#N/A</v>
      </c>
      <c r="E415" t="e" cm="1">
        <f t="array" aca="1" ref="E415" ca="1">INDIRECT("'["&amp;Index!$A$1&amp;"]Übersicht Messungen'!C6",TRUE)</f>
        <v>#REF!</v>
      </c>
      <c r="F415" t="e" cm="1">
        <f t="array" aca="1" ref="F415" ca="1">INDIRECT("'["&amp;Index!$A$1&amp;"]Übersicht Messungen'!B6",TRUE)</f>
        <v>#REF!</v>
      </c>
      <c r="G415" t="e" cm="1">
        <f t="array" aca="1" ref="G415" ca="1">INDIRECT("'["&amp;Index!$A$1&amp;"]Übersicht Messungen'!B6",TRUE)</f>
        <v>#REF!</v>
      </c>
      <c r="H415" t="e">
        <f t="shared" ca="1" si="17"/>
        <v>#REF!</v>
      </c>
      <c r="I415" s="15" t="e" cm="1">
        <f t="array" aca="1" ref="I415" ca="1">IFERROR(DATEVALUE(TEXT(INDIRECT("'["&amp;Index!$A$1&amp;"]Übersicht Messungen'!C181",TRUE),"yyyy-mm-dd")),INDIRECT("'["&amp;Index!$A$1&amp;"]Übersicht Messungen'!F6",TRUE)-730)</f>
        <v>#REF!</v>
      </c>
      <c r="J415" t="e" cm="1">
        <f t="array" aca="1" ref="J415" ca="1">INDIRECT("'["&amp;Index!$A$1&amp;"]Übersicht Messungen'!C177",TRUE)</f>
        <v>#REF!</v>
      </c>
      <c r="K415" t="str">
        <f>Index!$A$1</f>
        <v>Extem B-1541-6  CA.xlsx</v>
      </c>
      <c r="N415" t="s">
        <v>106</v>
      </c>
      <c r="O415" t="e" cm="1">
        <f t="array" aca="1" ref="O415" ca="1">IF(ISBLANK(INDIRECT("'["&amp;Index!$A$1&amp;"]Auswertung 5b'!B"&amp;ROW($R$47)-35,TRUE)),"",INDIRECT("'["&amp;Index!$A$1&amp;"]Auswertung 5b'!B"&amp;ROW($R$47)-35,TRUE))</f>
        <v>#REF!</v>
      </c>
      <c r="R415">
        <v>6</v>
      </c>
      <c r="X415" t="e" cm="1">
        <f t="array" aca="1" ref="X415" ca="1">INDIRECT("'["&amp;Index!$A$1&amp;"]Übersicht Messungen'!E6",TRUE)</f>
        <v>#REF!</v>
      </c>
      <c r="Z415" t="s">
        <v>86</v>
      </c>
      <c r="AG415" t="e" cm="1">
        <f t="array" aca="1" ref="AG415" ca="1">IF(ISBLANK(INDIRECT("'["&amp;Index!$A$1&amp;"]Auswertung 5b'!C"&amp;ROW($R$47)-35,TRUE)),"",INDIRECT("'["&amp;Index!$A$1&amp;"]Auswertung 5b'!C"&amp;ROW($R$47)-35,TRUE))</f>
        <v>#REF!</v>
      </c>
      <c r="AK415" t="e" cm="1">
        <f t="array" aca="1" ref="AK415" ca="1">IF(ISBLANK(INDIRECT("'["&amp;Index!$A$1&amp;"]Auswertung 5b'!F"&amp;ROW($R$47)-35,TRUE)),"",INDIRECT("'["&amp;Index!$A$1&amp;"]Auswertung 5b'!F"&amp;ROW($R$47)-35,TRUE))</f>
        <v>#REF!</v>
      </c>
      <c r="AN415" t="e" cm="1">
        <f t="array" aca="1" ref="AN415" ca="1">IF(ISBLANK(INDIRECT("'["&amp;Index!$A$1&amp;"]Auswertung 5b'!D"&amp;ROW($R$47)-35,TRUE)),"",INDIRECT("'["&amp;Index!$A$1&amp;"]Auswertung 5b'!D"&amp;ROW($R$47)-35,TRUE))</f>
        <v>#REF!</v>
      </c>
      <c r="AQ415" t="e" cm="1">
        <f t="array" aca="1" ref="AQ415" ca="1">IF(ISBLANK(INDIRECT("'["&amp;Index!$A$1&amp;"]Auswertung 5b'!E"&amp;ROW($R$47)-35,TRUE)),"",INDIRECT("'["&amp;Index!$A$1&amp;"]Auswertung 5b'!E"&amp;ROW($R$47)-35,TRUE))</f>
        <v>#REF!</v>
      </c>
      <c r="BM415" t="str">
        <f t="shared" ca="1" si="18"/>
        <v/>
      </c>
    </row>
    <row r="416" spans="1:65" x14ac:dyDescent="0.25">
      <c r="A416" t="e" cm="1">
        <f t="array" aca="1" ref="A416" ca="1">INDIRECT("'["&amp;Index!$A$1&amp;"]Übersicht Messungen'!E6",TRUE)</f>
        <v>#REF!</v>
      </c>
      <c r="B416" t="e">
        <f ca="1">IF(Index!$D$3="v3",10032,"")</f>
        <v>#N/A</v>
      </c>
      <c r="C416" t="e">
        <f ca="1">VLOOKUP(Facts!$B416,Aux_Table!$W$1:$X$60,2,FALSE)</f>
        <v>#N/A</v>
      </c>
      <c r="D416" t="e">
        <f>NA()</f>
        <v>#N/A</v>
      </c>
      <c r="E416" t="e" cm="1">
        <f t="array" aca="1" ref="E416" ca="1">INDIRECT("'["&amp;Index!$A$1&amp;"]Übersicht Messungen'!C6",TRUE)</f>
        <v>#REF!</v>
      </c>
      <c r="F416" t="e" cm="1">
        <f t="array" aca="1" ref="F416" ca="1">INDIRECT("'["&amp;Index!$A$1&amp;"]Übersicht Messungen'!B6",TRUE)</f>
        <v>#REF!</v>
      </c>
      <c r="G416" t="e" cm="1">
        <f t="array" aca="1" ref="G416" ca="1">INDIRECT("'["&amp;Index!$A$1&amp;"]Übersicht Messungen'!B6",TRUE)</f>
        <v>#REF!</v>
      </c>
      <c r="H416" t="e">
        <f t="shared" ca="1" si="17"/>
        <v>#REF!</v>
      </c>
      <c r="I416" s="15" t="e" cm="1">
        <f t="array" aca="1" ref="I416" ca="1">IFERROR(DATEVALUE(TEXT(INDIRECT("'["&amp;Index!$A$1&amp;"]Übersicht Messungen'!C181",TRUE),"yyyy-mm-dd")),INDIRECT("'["&amp;Index!$A$1&amp;"]Übersicht Messungen'!F6",TRUE)-730)</f>
        <v>#REF!</v>
      </c>
      <c r="J416" t="e" cm="1">
        <f t="array" aca="1" ref="J416" ca="1">INDIRECT("'["&amp;Index!$A$1&amp;"]Übersicht Messungen'!C177",TRUE)</f>
        <v>#REF!</v>
      </c>
      <c r="K416" t="str">
        <f>Index!$A$1</f>
        <v>Extem B-1541-6  CA.xlsx</v>
      </c>
      <c r="N416" t="s">
        <v>106</v>
      </c>
      <c r="O416" t="e" cm="1">
        <f t="array" aca="1" ref="O416" ca="1">IF(ISBLANK(INDIRECT("'["&amp;Index!$A$1&amp;"]Auswertung 5b'!B"&amp;ROW($R$48)-35,TRUE)),"",INDIRECT("'["&amp;Index!$A$1&amp;"]Auswertung 5b'!B"&amp;ROW($R$48)-35,TRUE))</f>
        <v>#REF!</v>
      </c>
      <c r="R416">
        <v>7</v>
      </c>
      <c r="X416" t="e" cm="1">
        <f t="array" aca="1" ref="X416" ca="1">INDIRECT("'["&amp;Index!$A$1&amp;"]Übersicht Messungen'!E6",TRUE)</f>
        <v>#REF!</v>
      </c>
      <c r="Z416" t="s">
        <v>86</v>
      </c>
      <c r="AG416" t="e" cm="1">
        <f t="array" aca="1" ref="AG416" ca="1">IF(ISBLANK(INDIRECT("'["&amp;Index!$A$1&amp;"]Auswertung 5b'!C"&amp;ROW($R$48)-35,TRUE)),"",INDIRECT("'["&amp;Index!$A$1&amp;"]Auswertung 5b'!C"&amp;ROW($R$48)-35,TRUE))</f>
        <v>#REF!</v>
      </c>
      <c r="AK416" t="e" cm="1">
        <f t="array" aca="1" ref="AK416" ca="1">IF(ISBLANK(INDIRECT("'["&amp;Index!$A$1&amp;"]Auswertung 5b'!F"&amp;ROW($R$48)-35,TRUE)),"",INDIRECT("'["&amp;Index!$A$1&amp;"]Auswertung 5b'!F"&amp;ROW($R$48)-35,TRUE))</f>
        <v>#REF!</v>
      </c>
      <c r="AN416" t="e" cm="1">
        <f t="array" aca="1" ref="AN416" ca="1">IF(ISBLANK(INDIRECT("'["&amp;Index!$A$1&amp;"]Auswertung 5b'!D"&amp;ROW($R$48)-35,TRUE)),"",INDIRECT("'["&amp;Index!$A$1&amp;"]Auswertung 5b'!D"&amp;ROW($R$48)-35,TRUE))</f>
        <v>#REF!</v>
      </c>
      <c r="AQ416" t="e" cm="1">
        <f t="array" aca="1" ref="AQ416" ca="1">IF(ISBLANK(INDIRECT("'["&amp;Index!$A$1&amp;"]Auswertung 5b'!E"&amp;ROW($R$48)-35,TRUE)),"",INDIRECT("'["&amp;Index!$A$1&amp;"]Auswertung 5b'!E"&amp;ROW($R$48)-35,TRUE))</f>
        <v>#REF!</v>
      </c>
      <c r="BM416" t="str">
        <f t="shared" ca="1" si="18"/>
        <v/>
      </c>
    </row>
    <row r="417" spans="1:65" x14ac:dyDescent="0.25">
      <c r="A417" t="e" cm="1">
        <f t="array" aca="1" ref="A417" ca="1">INDIRECT("'["&amp;Index!$A$1&amp;"]Übersicht Messungen'!E6",TRUE)</f>
        <v>#REF!</v>
      </c>
      <c r="B417" t="e">
        <f ca="1">IF(Index!$D$3="v3",10032,"")</f>
        <v>#N/A</v>
      </c>
      <c r="C417" t="e">
        <f ca="1">VLOOKUP(Facts!$B417,Aux_Table!$W$1:$X$60,2,FALSE)</f>
        <v>#N/A</v>
      </c>
      <c r="D417" t="e">
        <f>NA()</f>
        <v>#N/A</v>
      </c>
      <c r="E417" t="e" cm="1">
        <f t="array" aca="1" ref="E417" ca="1">INDIRECT("'["&amp;Index!$A$1&amp;"]Übersicht Messungen'!C6",TRUE)</f>
        <v>#REF!</v>
      </c>
      <c r="F417" t="e" cm="1">
        <f t="array" aca="1" ref="F417" ca="1">INDIRECT("'["&amp;Index!$A$1&amp;"]Übersicht Messungen'!B6",TRUE)</f>
        <v>#REF!</v>
      </c>
      <c r="G417" t="e" cm="1">
        <f t="array" aca="1" ref="G417" ca="1">INDIRECT("'["&amp;Index!$A$1&amp;"]Übersicht Messungen'!B6",TRUE)</f>
        <v>#REF!</v>
      </c>
      <c r="H417" t="e">
        <f t="shared" ca="1" si="17"/>
        <v>#REF!</v>
      </c>
      <c r="I417" s="15" t="e" cm="1">
        <f t="array" aca="1" ref="I417" ca="1">IFERROR(DATEVALUE(TEXT(INDIRECT("'["&amp;Index!$A$1&amp;"]Übersicht Messungen'!C181",TRUE),"yyyy-mm-dd")),INDIRECT("'["&amp;Index!$A$1&amp;"]Übersicht Messungen'!F6",TRUE)-730)</f>
        <v>#REF!</v>
      </c>
      <c r="J417" t="e" cm="1">
        <f t="array" aca="1" ref="J417" ca="1">INDIRECT("'["&amp;Index!$A$1&amp;"]Übersicht Messungen'!C177",TRUE)</f>
        <v>#REF!</v>
      </c>
      <c r="K417" t="str">
        <f>Index!$A$1</f>
        <v>Extem B-1541-6  CA.xlsx</v>
      </c>
      <c r="N417" t="s">
        <v>106</v>
      </c>
      <c r="O417" t="e" cm="1">
        <f t="array" aca="1" ref="O417" ca="1">IF(ISBLANK(INDIRECT("'["&amp;Index!$A$1&amp;"]Auswertung 5b'!B"&amp;ROW($R$49)-35,TRUE)),"",INDIRECT("'["&amp;Index!$A$1&amp;"]Auswertung 5b'!B"&amp;ROW($R$49)-35,TRUE))</f>
        <v>#REF!</v>
      </c>
      <c r="R417">
        <v>8</v>
      </c>
      <c r="X417" t="e" cm="1">
        <f t="array" aca="1" ref="X417" ca="1">INDIRECT("'["&amp;Index!$A$1&amp;"]Übersicht Messungen'!E6",TRUE)</f>
        <v>#REF!</v>
      </c>
      <c r="Z417" t="s">
        <v>86</v>
      </c>
      <c r="AG417" t="e" cm="1">
        <f t="array" aca="1" ref="AG417" ca="1">IF(ISBLANK(INDIRECT("'["&amp;Index!$A$1&amp;"]Auswertung 5b'!C"&amp;ROW($R$49)-35,TRUE)),"",INDIRECT("'["&amp;Index!$A$1&amp;"]Auswertung 5b'!C"&amp;ROW($R$49)-35,TRUE))</f>
        <v>#REF!</v>
      </c>
      <c r="AK417" t="e" cm="1">
        <f t="array" aca="1" ref="AK417" ca="1">IF(ISBLANK(INDIRECT("'["&amp;Index!$A$1&amp;"]Auswertung 5b'!F"&amp;ROW($R$49)-35,TRUE)),"",INDIRECT("'["&amp;Index!$A$1&amp;"]Auswertung 5b'!F"&amp;ROW($R$49)-35,TRUE))</f>
        <v>#REF!</v>
      </c>
      <c r="AN417" t="e" cm="1">
        <f t="array" aca="1" ref="AN417" ca="1">IF(ISBLANK(INDIRECT("'["&amp;Index!$A$1&amp;"]Auswertung 5b'!D"&amp;ROW($R$49)-35,TRUE)),"",INDIRECT("'["&amp;Index!$A$1&amp;"]Auswertung 5b'!D"&amp;ROW($R$49)-35,TRUE))</f>
        <v>#REF!</v>
      </c>
      <c r="AQ417" t="e" cm="1">
        <f t="array" aca="1" ref="AQ417" ca="1">IF(ISBLANK(INDIRECT("'["&amp;Index!$A$1&amp;"]Auswertung 5b'!E"&amp;ROW($R$49)-35,TRUE)),"",INDIRECT("'["&amp;Index!$A$1&amp;"]Auswertung 5b'!E"&amp;ROW($R$49)-35,TRUE))</f>
        <v>#REF!</v>
      </c>
      <c r="BM417" t="str">
        <f t="shared" ca="1" si="18"/>
        <v/>
      </c>
    </row>
    <row r="418" spans="1:65" x14ac:dyDescent="0.25">
      <c r="A418" t="e" cm="1">
        <f t="array" aca="1" ref="A418" ca="1">INDIRECT("'["&amp;Index!$A$1&amp;"]Übersicht Messungen'!E6",TRUE)</f>
        <v>#REF!</v>
      </c>
      <c r="B418" t="e">
        <f ca="1">IF(Index!$D$3="v3",10032,"")</f>
        <v>#N/A</v>
      </c>
      <c r="C418" t="e">
        <f ca="1">VLOOKUP(Facts!$B418,Aux_Table!$W$1:$X$60,2,FALSE)</f>
        <v>#N/A</v>
      </c>
      <c r="D418" t="e">
        <f>NA()</f>
        <v>#N/A</v>
      </c>
      <c r="E418" t="e" cm="1">
        <f t="array" aca="1" ref="E418" ca="1">INDIRECT("'["&amp;Index!$A$1&amp;"]Übersicht Messungen'!C6",TRUE)</f>
        <v>#REF!</v>
      </c>
      <c r="F418" t="e" cm="1">
        <f t="array" aca="1" ref="F418" ca="1">INDIRECT("'["&amp;Index!$A$1&amp;"]Übersicht Messungen'!B6",TRUE)</f>
        <v>#REF!</v>
      </c>
      <c r="G418" t="e" cm="1">
        <f t="array" aca="1" ref="G418" ca="1">INDIRECT("'["&amp;Index!$A$1&amp;"]Übersicht Messungen'!B6",TRUE)</f>
        <v>#REF!</v>
      </c>
      <c r="H418" t="e">
        <f t="shared" ca="1" si="17"/>
        <v>#REF!</v>
      </c>
      <c r="I418" s="15" t="e" cm="1">
        <f t="array" aca="1" ref="I418" ca="1">IFERROR(DATEVALUE(TEXT(INDIRECT("'["&amp;Index!$A$1&amp;"]Übersicht Messungen'!C181",TRUE),"yyyy-mm-dd")),INDIRECT("'["&amp;Index!$A$1&amp;"]Übersicht Messungen'!F6",TRUE)-730)</f>
        <v>#REF!</v>
      </c>
      <c r="J418" t="e" cm="1">
        <f t="array" aca="1" ref="J418" ca="1">INDIRECT("'["&amp;Index!$A$1&amp;"]Übersicht Messungen'!C177",TRUE)</f>
        <v>#REF!</v>
      </c>
      <c r="K418" t="str">
        <f>Index!$A$1</f>
        <v>Extem B-1541-6  CA.xlsx</v>
      </c>
      <c r="N418" t="s">
        <v>106</v>
      </c>
      <c r="O418" t="e" cm="1">
        <f t="array" aca="1" ref="O418" ca="1">IF(ISBLANK(INDIRECT("'["&amp;Index!$A$1&amp;"]Auswertung 5b'!B"&amp;ROW($R$50)-35,TRUE)),"",INDIRECT("'["&amp;Index!$A$1&amp;"]Auswertung 5b'!B"&amp;ROW($R$50)-35,TRUE))</f>
        <v>#REF!</v>
      </c>
      <c r="R418">
        <v>9</v>
      </c>
      <c r="X418" t="e" cm="1">
        <f t="array" aca="1" ref="X418" ca="1">INDIRECT("'["&amp;Index!$A$1&amp;"]Übersicht Messungen'!E6",TRUE)</f>
        <v>#REF!</v>
      </c>
      <c r="Z418" t="s">
        <v>86</v>
      </c>
      <c r="AG418" t="e" cm="1">
        <f t="array" aca="1" ref="AG418" ca="1">IF(ISBLANK(INDIRECT("'["&amp;Index!$A$1&amp;"]Auswertung 5b'!C"&amp;ROW($R$50)-35,TRUE)),"",INDIRECT("'["&amp;Index!$A$1&amp;"]Auswertung 5b'!C"&amp;ROW($R$50)-35,TRUE))</f>
        <v>#REF!</v>
      </c>
      <c r="AK418" t="e" cm="1">
        <f t="array" aca="1" ref="AK418" ca="1">IF(ISBLANK(INDIRECT("'["&amp;Index!$A$1&amp;"]Auswertung 5b'!F"&amp;ROW($R$50)-35,TRUE)),"",INDIRECT("'["&amp;Index!$A$1&amp;"]Auswertung 5b'!F"&amp;ROW($R$50)-35,TRUE))</f>
        <v>#REF!</v>
      </c>
      <c r="AN418" t="e" cm="1">
        <f t="array" aca="1" ref="AN418" ca="1">IF(ISBLANK(INDIRECT("'["&amp;Index!$A$1&amp;"]Auswertung 5b'!D"&amp;ROW($R$50)-35,TRUE)),"",INDIRECT("'["&amp;Index!$A$1&amp;"]Auswertung 5b'!D"&amp;ROW($R$50)-35,TRUE))</f>
        <v>#REF!</v>
      </c>
      <c r="AQ418" t="e" cm="1">
        <f t="array" aca="1" ref="AQ418" ca="1">IF(ISBLANK(INDIRECT("'["&amp;Index!$A$1&amp;"]Auswertung 5b'!E"&amp;ROW($R$50)-35,TRUE)),"",INDIRECT("'["&amp;Index!$A$1&amp;"]Auswertung 5b'!E"&amp;ROW($R$50)-35,TRUE))</f>
        <v>#REF!</v>
      </c>
      <c r="BM418" t="str">
        <f t="shared" ca="1" si="18"/>
        <v/>
      </c>
    </row>
    <row r="419" spans="1:65" x14ac:dyDescent="0.25">
      <c r="A419" t="e" cm="1">
        <f t="array" aca="1" ref="A419" ca="1">INDIRECT("'["&amp;Index!$A$1&amp;"]Übersicht Messungen'!E6",TRUE)</f>
        <v>#REF!</v>
      </c>
      <c r="B419" t="e">
        <f ca="1">IF(Index!$D$3="v3",10032,"")</f>
        <v>#N/A</v>
      </c>
      <c r="C419" t="e">
        <f ca="1">VLOOKUP(Facts!$B419,Aux_Table!$W$1:$X$60,2,FALSE)</f>
        <v>#N/A</v>
      </c>
      <c r="D419" t="e">
        <f>NA()</f>
        <v>#N/A</v>
      </c>
      <c r="E419" t="e" cm="1">
        <f t="array" aca="1" ref="E419" ca="1">INDIRECT("'["&amp;Index!$A$1&amp;"]Übersicht Messungen'!C6",TRUE)</f>
        <v>#REF!</v>
      </c>
      <c r="F419" t="e" cm="1">
        <f t="array" aca="1" ref="F419" ca="1">INDIRECT("'["&amp;Index!$A$1&amp;"]Übersicht Messungen'!B6",TRUE)</f>
        <v>#REF!</v>
      </c>
      <c r="G419" t="e" cm="1">
        <f t="array" aca="1" ref="G419" ca="1">INDIRECT("'["&amp;Index!$A$1&amp;"]Übersicht Messungen'!B6",TRUE)</f>
        <v>#REF!</v>
      </c>
      <c r="H419" t="e">
        <f t="shared" ca="1" si="17"/>
        <v>#REF!</v>
      </c>
      <c r="I419" s="15" t="e" cm="1">
        <f t="array" aca="1" ref="I419" ca="1">IFERROR(DATEVALUE(TEXT(INDIRECT("'["&amp;Index!$A$1&amp;"]Übersicht Messungen'!C181",TRUE),"yyyy-mm-dd")),INDIRECT("'["&amp;Index!$A$1&amp;"]Übersicht Messungen'!F6",TRUE)-730)</f>
        <v>#REF!</v>
      </c>
      <c r="J419" t="e" cm="1">
        <f t="array" aca="1" ref="J419" ca="1">INDIRECT("'["&amp;Index!$A$1&amp;"]Übersicht Messungen'!C177",TRUE)</f>
        <v>#REF!</v>
      </c>
      <c r="K419" t="str">
        <f>Index!$A$1</f>
        <v>Extem B-1541-6  CA.xlsx</v>
      </c>
      <c r="N419" t="s">
        <v>106</v>
      </c>
      <c r="O419" t="e" cm="1">
        <f t="array" aca="1" ref="O419" ca="1">IF(ISBLANK(INDIRECT("'["&amp;Index!$A$1&amp;"]Auswertung 5b'!B"&amp;ROW($R$51)-35,TRUE)),"",INDIRECT("'["&amp;Index!$A$1&amp;"]Auswertung 5b'!B"&amp;ROW($R$51)-35,TRUE))</f>
        <v>#REF!</v>
      </c>
      <c r="R419">
        <v>10</v>
      </c>
      <c r="X419" t="e" cm="1">
        <f t="array" aca="1" ref="X419" ca="1">INDIRECT("'["&amp;Index!$A$1&amp;"]Übersicht Messungen'!E6",TRUE)</f>
        <v>#REF!</v>
      </c>
      <c r="Z419" t="s">
        <v>86</v>
      </c>
      <c r="AG419" t="e" cm="1">
        <f t="array" aca="1" ref="AG419" ca="1">IF(ISBLANK(INDIRECT("'["&amp;Index!$A$1&amp;"]Auswertung 5b'!C"&amp;ROW($R$51)-35,TRUE)),"",INDIRECT("'["&amp;Index!$A$1&amp;"]Auswertung 5b'!C"&amp;ROW($R$51)-35,TRUE))</f>
        <v>#REF!</v>
      </c>
      <c r="AK419" t="e" cm="1">
        <f t="array" aca="1" ref="AK419" ca="1">IF(ISBLANK(INDIRECT("'["&amp;Index!$A$1&amp;"]Auswertung 5b'!F"&amp;ROW($R$51)-35,TRUE)),"",INDIRECT("'["&amp;Index!$A$1&amp;"]Auswertung 5b'!F"&amp;ROW($R$51)-35,TRUE))</f>
        <v>#REF!</v>
      </c>
      <c r="AN419" t="e" cm="1">
        <f t="array" aca="1" ref="AN419" ca="1">IF(ISBLANK(INDIRECT("'["&amp;Index!$A$1&amp;"]Auswertung 5b'!D"&amp;ROW($R$51)-35,TRUE)),"",INDIRECT("'["&amp;Index!$A$1&amp;"]Auswertung 5b'!D"&amp;ROW($R$51)-35,TRUE))</f>
        <v>#REF!</v>
      </c>
      <c r="AQ419" t="e" cm="1">
        <f t="array" aca="1" ref="AQ419" ca="1">IF(ISBLANK(INDIRECT("'["&amp;Index!$A$1&amp;"]Auswertung 5b'!E"&amp;ROW($R$51)-35,TRUE)),"",INDIRECT("'["&amp;Index!$A$1&amp;"]Auswertung 5b'!E"&amp;ROW($R$51)-35,TRUE))</f>
        <v>#REF!</v>
      </c>
      <c r="BM419" t="str">
        <f t="shared" ca="1" si="18"/>
        <v/>
      </c>
    </row>
    <row r="420" spans="1:65" x14ac:dyDescent="0.25">
      <c r="A420" t="e" cm="1">
        <f t="array" aca="1" ref="A420" ca="1">INDIRECT("'["&amp;Index!$A$1&amp;"]Übersicht Messungen'!E6",TRUE)</f>
        <v>#REF!</v>
      </c>
      <c r="B420" t="e">
        <f ca="1">IF(Index!$D$3="v3",10032,"")</f>
        <v>#N/A</v>
      </c>
      <c r="C420" t="e">
        <f ca="1">VLOOKUP(Facts!$B420,Aux_Table!$W$1:$X$60,2,FALSE)</f>
        <v>#N/A</v>
      </c>
      <c r="D420" t="e">
        <f>NA()</f>
        <v>#N/A</v>
      </c>
      <c r="E420" t="e" cm="1">
        <f t="array" aca="1" ref="E420" ca="1">INDIRECT("'["&amp;Index!$A$1&amp;"]Übersicht Messungen'!C6",TRUE)</f>
        <v>#REF!</v>
      </c>
      <c r="F420" t="e" cm="1">
        <f t="array" aca="1" ref="F420" ca="1">INDIRECT("'["&amp;Index!$A$1&amp;"]Übersicht Messungen'!B6",TRUE)</f>
        <v>#REF!</v>
      </c>
      <c r="G420" t="e" cm="1">
        <f t="array" aca="1" ref="G420" ca="1">INDIRECT("'["&amp;Index!$A$1&amp;"]Übersicht Messungen'!B6",TRUE)</f>
        <v>#REF!</v>
      </c>
      <c r="H420" t="e">
        <f t="shared" ca="1" si="17"/>
        <v>#REF!</v>
      </c>
      <c r="I420" s="15" t="e" cm="1">
        <f t="array" aca="1" ref="I420" ca="1">IFERROR(DATEVALUE(TEXT(INDIRECT("'["&amp;Index!$A$1&amp;"]Übersicht Messungen'!C181",TRUE),"yyyy-mm-dd")),INDIRECT("'["&amp;Index!$A$1&amp;"]Übersicht Messungen'!F6",TRUE)-730)</f>
        <v>#REF!</v>
      </c>
      <c r="J420" t="e" cm="1">
        <f t="array" aca="1" ref="J420" ca="1">INDIRECT("'["&amp;Index!$A$1&amp;"]Übersicht Messungen'!C177",TRUE)</f>
        <v>#REF!</v>
      </c>
      <c r="K420" t="str">
        <f>Index!$A$1</f>
        <v>Extem B-1541-6  CA.xlsx</v>
      </c>
      <c r="N420" t="s">
        <v>106</v>
      </c>
      <c r="O420" t="e" cm="1">
        <f t="array" aca="1" ref="O420" ca="1">IF(ISBLANK(INDIRECT("'["&amp;Index!$A$1&amp;"]Auswertung 5b'!B"&amp;ROW($R$52)-35,TRUE)),"",INDIRECT("'["&amp;Index!$A$1&amp;"]Auswertung 5b'!B"&amp;ROW($R$52)-35,TRUE))</f>
        <v>#REF!</v>
      </c>
      <c r="R420">
        <v>11</v>
      </c>
      <c r="X420" t="e" cm="1">
        <f t="array" aca="1" ref="X420" ca="1">INDIRECT("'["&amp;Index!$A$1&amp;"]Übersicht Messungen'!E6",TRUE)</f>
        <v>#REF!</v>
      </c>
      <c r="Z420" t="s">
        <v>86</v>
      </c>
      <c r="AG420" t="e" cm="1">
        <f t="array" aca="1" ref="AG420" ca="1">IF(ISBLANK(INDIRECT("'["&amp;Index!$A$1&amp;"]Auswertung 5b'!C"&amp;ROW($R$52)-35,TRUE)),"",INDIRECT("'["&amp;Index!$A$1&amp;"]Auswertung 5b'!C"&amp;ROW($R$52)-35,TRUE))</f>
        <v>#REF!</v>
      </c>
      <c r="AK420" t="e" cm="1">
        <f t="array" aca="1" ref="AK420" ca="1">IF(ISBLANK(INDIRECT("'["&amp;Index!$A$1&amp;"]Auswertung 5b'!F"&amp;ROW($R$52)-35,TRUE)),"",INDIRECT("'["&amp;Index!$A$1&amp;"]Auswertung 5b'!F"&amp;ROW($R$52)-35,TRUE))</f>
        <v>#REF!</v>
      </c>
      <c r="AN420" t="e" cm="1">
        <f t="array" aca="1" ref="AN420" ca="1">IF(ISBLANK(INDIRECT("'["&amp;Index!$A$1&amp;"]Auswertung 5b'!D"&amp;ROW($R$52)-35,TRUE)),"",INDIRECT("'["&amp;Index!$A$1&amp;"]Auswertung 5b'!D"&amp;ROW($R$52)-35,TRUE))</f>
        <v>#REF!</v>
      </c>
      <c r="AQ420" t="e" cm="1">
        <f t="array" aca="1" ref="AQ420" ca="1">IF(ISBLANK(INDIRECT("'["&amp;Index!$A$1&amp;"]Auswertung 5b'!E"&amp;ROW($R$52)-35,TRUE)),"",INDIRECT("'["&amp;Index!$A$1&amp;"]Auswertung 5b'!E"&amp;ROW($R$52)-35,TRUE))</f>
        <v>#REF!</v>
      </c>
      <c r="BM420" t="str">
        <f t="shared" ca="1" si="18"/>
        <v/>
      </c>
    </row>
    <row r="421" spans="1:65" x14ac:dyDescent="0.25">
      <c r="A421" t="e" cm="1">
        <f t="array" aca="1" ref="A421" ca="1">INDIRECT("'["&amp;Index!$A$1&amp;"]Übersicht Messungen'!E6",TRUE)</f>
        <v>#REF!</v>
      </c>
      <c r="B421" t="e">
        <f ca="1">IF(Index!$D$3="v3",10032,"")</f>
        <v>#N/A</v>
      </c>
      <c r="C421" t="e">
        <f ca="1">VLOOKUP(Facts!$B421,Aux_Table!$W$1:$X$60,2,FALSE)</f>
        <v>#N/A</v>
      </c>
      <c r="D421" t="e">
        <f>NA()</f>
        <v>#N/A</v>
      </c>
      <c r="E421" t="e" cm="1">
        <f t="array" aca="1" ref="E421" ca="1">INDIRECT("'["&amp;Index!$A$1&amp;"]Übersicht Messungen'!C6",TRUE)</f>
        <v>#REF!</v>
      </c>
      <c r="F421" t="e" cm="1">
        <f t="array" aca="1" ref="F421" ca="1">INDIRECT("'["&amp;Index!$A$1&amp;"]Übersicht Messungen'!B6",TRUE)</f>
        <v>#REF!</v>
      </c>
      <c r="G421" t="e" cm="1">
        <f t="array" aca="1" ref="G421" ca="1">INDIRECT("'["&amp;Index!$A$1&amp;"]Übersicht Messungen'!B6",TRUE)</f>
        <v>#REF!</v>
      </c>
      <c r="H421" t="e">
        <f t="shared" ca="1" si="17"/>
        <v>#REF!</v>
      </c>
      <c r="I421" s="15" t="e" cm="1">
        <f t="array" aca="1" ref="I421" ca="1">IFERROR(DATEVALUE(TEXT(INDIRECT("'["&amp;Index!$A$1&amp;"]Übersicht Messungen'!C181",TRUE),"yyyy-mm-dd")),INDIRECT("'["&amp;Index!$A$1&amp;"]Übersicht Messungen'!F6",TRUE)-730)</f>
        <v>#REF!</v>
      </c>
      <c r="J421" t="e" cm="1">
        <f t="array" aca="1" ref="J421" ca="1">INDIRECT("'["&amp;Index!$A$1&amp;"]Übersicht Messungen'!C177",TRUE)</f>
        <v>#REF!</v>
      </c>
      <c r="K421" t="str">
        <f>Index!$A$1</f>
        <v>Extem B-1541-6  CA.xlsx</v>
      </c>
      <c r="N421" t="s">
        <v>106</v>
      </c>
      <c r="O421" t="e" cm="1">
        <f t="array" aca="1" ref="O421" ca="1">IF(ISBLANK(INDIRECT("'["&amp;Index!$A$1&amp;"]Auswertung 5b'!B"&amp;ROW($R$53)-35,TRUE)),"",INDIRECT("'["&amp;Index!$A$1&amp;"]Auswertung 5b'!B"&amp;ROW($R$53)-35,TRUE))</f>
        <v>#REF!</v>
      </c>
      <c r="R421">
        <v>12</v>
      </c>
      <c r="X421" t="e" cm="1">
        <f t="array" aca="1" ref="X421" ca="1">INDIRECT("'["&amp;Index!$A$1&amp;"]Übersicht Messungen'!E6",TRUE)</f>
        <v>#REF!</v>
      </c>
      <c r="Z421" t="s">
        <v>86</v>
      </c>
      <c r="AG421" t="e" cm="1">
        <f t="array" aca="1" ref="AG421" ca="1">IF(ISBLANK(INDIRECT("'["&amp;Index!$A$1&amp;"]Auswertung 5b'!C"&amp;ROW($R$53)-35,TRUE)),"",INDIRECT("'["&amp;Index!$A$1&amp;"]Auswertung 5b'!C"&amp;ROW($R$53)-35,TRUE))</f>
        <v>#REF!</v>
      </c>
      <c r="AK421" t="e" cm="1">
        <f t="array" aca="1" ref="AK421" ca="1">IF(ISBLANK(INDIRECT("'["&amp;Index!$A$1&amp;"]Auswertung 5b'!F"&amp;ROW($R$53)-35,TRUE)),"",INDIRECT("'["&amp;Index!$A$1&amp;"]Auswertung 5b'!F"&amp;ROW($R$53)-35,TRUE))</f>
        <v>#REF!</v>
      </c>
      <c r="AN421" t="e" cm="1">
        <f t="array" aca="1" ref="AN421" ca="1">IF(ISBLANK(INDIRECT("'["&amp;Index!$A$1&amp;"]Auswertung 5b'!D"&amp;ROW($R$53)-35,TRUE)),"",INDIRECT("'["&amp;Index!$A$1&amp;"]Auswertung 5b'!D"&amp;ROW($R$53)-35,TRUE))</f>
        <v>#REF!</v>
      </c>
      <c r="AQ421" t="e" cm="1">
        <f t="array" aca="1" ref="AQ421" ca="1">IF(ISBLANK(INDIRECT("'["&amp;Index!$A$1&amp;"]Auswertung 5b'!E"&amp;ROW($R$53)-35,TRUE)),"",INDIRECT("'["&amp;Index!$A$1&amp;"]Auswertung 5b'!E"&amp;ROW($R$53)-35,TRUE))</f>
        <v>#REF!</v>
      </c>
      <c r="BM421" t="str">
        <f t="shared" ca="1" si="18"/>
        <v/>
      </c>
    </row>
    <row r="422" spans="1:65" x14ac:dyDescent="0.25">
      <c r="A422" t="e" cm="1">
        <f t="array" aca="1" ref="A422" ca="1">INDIRECT("'["&amp;Index!$A$1&amp;"]Übersicht Messungen'!E6",TRUE)</f>
        <v>#REF!</v>
      </c>
      <c r="B422" t="e">
        <f ca="1">IF(Index!$D$3="v3",10032,"")</f>
        <v>#N/A</v>
      </c>
      <c r="C422" t="e">
        <f ca="1">VLOOKUP(Facts!$B422,Aux_Table!$W$1:$X$60,2,FALSE)</f>
        <v>#N/A</v>
      </c>
      <c r="D422" t="e">
        <f>NA()</f>
        <v>#N/A</v>
      </c>
      <c r="E422" t="e" cm="1">
        <f t="array" aca="1" ref="E422" ca="1">INDIRECT("'["&amp;Index!$A$1&amp;"]Übersicht Messungen'!C6",TRUE)</f>
        <v>#REF!</v>
      </c>
      <c r="F422" t="e" cm="1">
        <f t="array" aca="1" ref="F422" ca="1">INDIRECT("'["&amp;Index!$A$1&amp;"]Übersicht Messungen'!B6",TRUE)</f>
        <v>#REF!</v>
      </c>
      <c r="G422" t="e" cm="1">
        <f t="array" aca="1" ref="G422" ca="1">INDIRECT("'["&amp;Index!$A$1&amp;"]Übersicht Messungen'!B6",TRUE)</f>
        <v>#REF!</v>
      </c>
      <c r="H422" t="e">
        <f t="shared" ca="1" si="17"/>
        <v>#REF!</v>
      </c>
      <c r="I422" s="15" t="e" cm="1">
        <f t="array" aca="1" ref="I422" ca="1">IFERROR(DATEVALUE(TEXT(INDIRECT("'["&amp;Index!$A$1&amp;"]Übersicht Messungen'!C181",TRUE),"yyyy-mm-dd")),INDIRECT("'["&amp;Index!$A$1&amp;"]Übersicht Messungen'!F6",TRUE)-730)</f>
        <v>#REF!</v>
      </c>
      <c r="J422" t="e" cm="1">
        <f t="array" aca="1" ref="J422" ca="1">INDIRECT("'["&amp;Index!$A$1&amp;"]Übersicht Messungen'!C177",TRUE)</f>
        <v>#REF!</v>
      </c>
      <c r="K422" t="str">
        <f>Index!$A$1</f>
        <v>Extem B-1541-6  CA.xlsx</v>
      </c>
      <c r="N422" t="s">
        <v>106</v>
      </c>
      <c r="O422" t="e" cm="1">
        <f t="array" aca="1" ref="O422" ca="1">IF(ISBLANK(INDIRECT("'["&amp;Index!$A$1&amp;"]Auswertung 5b'!B"&amp;ROW($R$54)-35,TRUE)),"",INDIRECT("'["&amp;Index!$A$1&amp;"]Auswertung 5b'!B"&amp;ROW($R$54)-35,TRUE))</f>
        <v>#REF!</v>
      </c>
      <c r="R422">
        <v>13</v>
      </c>
      <c r="X422" t="e" cm="1">
        <f t="array" aca="1" ref="X422" ca="1">INDIRECT("'["&amp;Index!$A$1&amp;"]Übersicht Messungen'!E6",TRUE)</f>
        <v>#REF!</v>
      </c>
      <c r="Z422" t="s">
        <v>86</v>
      </c>
      <c r="AG422" t="e" cm="1">
        <f t="array" aca="1" ref="AG422" ca="1">IF(ISBLANK(INDIRECT("'["&amp;Index!$A$1&amp;"]Auswertung 5b'!C"&amp;ROW($R$54)-35,TRUE)),"",INDIRECT("'["&amp;Index!$A$1&amp;"]Auswertung 5b'!C"&amp;ROW($R$54)-35,TRUE))</f>
        <v>#REF!</v>
      </c>
      <c r="AK422" t="e" cm="1">
        <f t="array" aca="1" ref="AK422" ca="1">IF(ISBLANK(INDIRECT("'["&amp;Index!$A$1&amp;"]Auswertung 5b'!F"&amp;ROW($R$54)-35,TRUE)),"",INDIRECT("'["&amp;Index!$A$1&amp;"]Auswertung 5b'!F"&amp;ROW($R$54)-35,TRUE))</f>
        <v>#REF!</v>
      </c>
      <c r="AN422" t="e" cm="1">
        <f t="array" aca="1" ref="AN422" ca="1">IF(ISBLANK(INDIRECT("'["&amp;Index!$A$1&amp;"]Auswertung 5b'!D"&amp;ROW($R$54)-35,TRUE)),"",INDIRECT("'["&amp;Index!$A$1&amp;"]Auswertung 5b'!D"&amp;ROW($R$54)-35,TRUE))</f>
        <v>#REF!</v>
      </c>
      <c r="AQ422" t="e" cm="1">
        <f t="array" aca="1" ref="AQ422" ca="1">IF(ISBLANK(INDIRECT("'["&amp;Index!$A$1&amp;"]Auswertung 5b'!E"&amp;ROW($R$54)-35,TRUE)),"",INDIRECT("'["&amp;Index!$A$1&amp;"]Auswertung 5b'!E"&amp;ROW($R$54)-35,TRUE))</f>
        <v>#REF!</v>
      </c>
      <c r="BM422" t="str">
        <f t="shared" ca="1" si="18"/>
        <v/>
      </c>
    </row>
    <row r="423" spans="1:65" x14ac:dyDescent="0.25">
      <c r="A423" t="e" cm="1">
        <f t="array" aca="1" ref="A423" ca="1">INDIRECT("'["&amp;Index!$A$1&amp;"]Übersicht Messungen'!E6",TRUE)</f>
        <v>#REF!</v>
      </c>
      <c r="B423" t="e">
        <f ca="1">IF(Index!$D$3="v3",10032,"")</f>
        <v>#N/A</v>
      </c>
      <c r="C423" t="e">
        <f ca="1">VLOOKUP(Facts!$B423,Aux_Table!$W$1:$X$60,2,FALSE)</f>
        <v>#N/A</v>
      </c>
      <c r="D423" t="e">
        <f>NA()</f>
        <v>#N/A</v>
      </c>
      <c r="E423" t="e" cm="1">
        <f t="array" aca="1" ref="E423" ca="1">INDIRECT("'["&amp;Index!$A$1&amp;"]Übersicht Messungen'!C6",TRUE)</f>
        <v>#REF!</v>
      </c>
      <c r="F423" t="e" cm="1">
        <f t="array" aca="1" ref="F423" ca="1">INDIRECT("'["&amp;Index!$A$1&amp;"]Übersicht Messungen'!B6",TRUE)</f>
        <v>#REF!</v>
      </c>
      <c r="G423" t="e" cm="1">
        <f t="array" aca="1" ref="G423" ca="1">INDIRECT("'["&amp;Index!$A$1&amp;"]Übersicht Messungen'!B6",TRUE)</f>
        <v>#REF!</v>
      </c>
      <c r="H423" t="e">
        <f t="shared" ca="1" si="17"/>
        <v>#REF!</v>
      </c>
      <c r="I423" s="15" t="e" cm="1">
        <f t="array" aca="1" ref="I423" ca="1">IFERROR(DATEVALUE(TEXT(INDIRECT("'["&amp;Index!$A$1&amp;"]Übersicht Messungen'!C181",TRUE),"yyyy-mm-dd")),INDIRECT("'["&amp;Index!$A$1&amp;"]Übersicht Messungen'!F6",TRUE)-730)</f>
        <v>#REF!</v>
      </c>
      <c r="J423" t="e" cm="1">
        <f t="array" aca="1" ref="J423" ca="1">INDIRECT("'["&amp;Index!$A$1&amp;"]Übersicht Messungen'!C177",TRUE)</f>
        <v>#REF!</v>
      </c>
      <c r="K423" t="str">
        <f>Index!$A$1</f>
        <v>Extem B-1541-6  CA.xlsx</v>
      </c>
      <c r="N423" t="s">
        <v>106</v>
      </c>
      <c r="O423" t="e" cm="1">
        <f t="array" aca="1" ref="O423" ca="1">IF(ISBLANK(INDIRECT("'["&amp;Index!$A$1&amp;"]Auswertung 5b'!B"&amp;ROW($R$55)-35,TRUE)),"",INDIRECT("'["&amp;Index!$A$1&amp;"]Auswertung 5b'!B"&amp;ROW($R$55)-35,TRUE))</f>
        <v>#REF!</v>
      </c>
      <c r="R423">
        <v>14</v>
      </c>
      <c r="X423" t="e" cm="1">
        <f t="array" aca="1" ref="X423" ca="1">INDIRECT("'["&amp;Index!$A$1&amp;"]Übersicht Messungen'!E6",TRUE)</f>
        <v>#REF!</v>
      </c>
      <c r="Z423" t="s">
        <v>86</v>
      </c>
      <c r="AG423" t="e" cm="1">
        <f t="array" aca="1" ref="AG423" ca="1">IF(ISBLANK(INDIRECT("'["&amp;Index!$A$1&amp;"]Auswertung 5b'!C"&amp;ROW($R$55)-35,TRUE)),"",INDIRECT("'["&amp;Index!$A$1&amp;"]Auswertung 5b'!C"&amp;ROW($R$55)-35,TRUE))</f>
        <v>#REF!</v>
      </c>
      <c r="AK423" t="e" cm="1">
        <f t="array" aca="1" ref="AK423" ca="1">IF(ISBLANK(INDIRECT("'["&amp;Index!$A$1&amp;"]Auswertung 5b'!F"&amp;ROW($R$55)-35,TRUE)),"",INDIRECT("'["&amp;Index!$A$1&amp;"]Auswertung 5b'!F"&amp;ROW($R$55)-35,TRUE))</f>
        <v>#REF!</v>
      </c>
      <c r="AN423" t="e" cm="1">
        <f t="array" aca="1" ref="AN423" ca="1">IF(ISBLANK(INDIRECT("'["&amp;Index!$A$1&amp;"]Auswertung 5b'!D"&amp;ROW($R$55)-35,TRUE)),"",INDIRECT("'["&amp;Index!$A$1&amp;"]Auswertung 5b'!D"&amp;ROW($R$55)-35,TRUE))</f>
        <v>#REF!</v>
      </c>
      <c r="AQ423" t="e" cm="1">
        <f t="array" aca="1" ref="AQ423" ca="1">IF(ISBLANK(INDIRECT("'["&amp;Index!$A$1&amp;"]Auswertung 5b'!E"&amp;ROW($R$55)-35,TRUE)),"",INDIRECT("'["&amp;Index!$A$1&amp;"]Auswertung 5b'!E"&amp;ROW($R$55)-35,TRUE))</f>
        <v>#REF!</v>
      </c>
      <c r="BM423" t="str">
        <f t="shared" ca="1" si="18"/>
        <v/>
      </c>
    </row>
    <row r="424" spans="1:65" x14ac:dyDescent="0.25">
      <c r="A424" t="e" cm="1">
        <f t="array" aca="1" ref="A424" ca="1">INDIRECT("'["&amp;Index!$A$1&amp;"]Übersicht Messungen'!E6",TRUE)</f>
        <v>#REF!</v>
      </c>
      <c r="B424" t="e">
        <f ca="1">IF(Index!$D$3="v3",10032,"")</f>
        <v>#N/A</v>
      </c>
      <c r="C424" t="e">
        <f ca="1">VLOOKUP(Facts!$B424,Aux_Table!$W$1:$X$60,2,FALSE)</f>
        <v>#N/A</v>
      </c>
      <c r="D424" t="e">
        <f>NA()</f>
        <v>#N/A</v>
      </c>
      <c r="E424" t="e" cm="1">
        <f t="array" aca="1" ref="E424" ca="1">INDIRECT("'["&amp;Index!$A$1&amp;"]Übersicht Messungen'!C6",TRUE)</f>
        <v>#REF!</v>
      </c>
      <c r="F424" t="e" cm="1">
        <f t="array" aca="1" ref="F424" ca="1">INDIRECT("'["&amp;Index!$A$1&amp;"]Übersicht Messungen'!B6",TRUE)</f>
        <v>#REF!</v>
      </c>
      <c r="G424" t="e" cm="1">
        <f t="array" aca="1" ref="G424" ca="1">INDIRECT("'["&amp;Index!$A$1&amp;"]Übersicht Messungen'!B6",TRUE)</f>
        <v>#REF!</v>
      </c>
      <c r="H424" t="e">
        <f t="shared" ca="1" si="17"/>
        <v>#REF!</v>
      </c>
      <c r="I424" s="15" t="e" cm="1">
        <f t="array" aca="1" ref="I424" ca="1">IFERROR(DATEVALUE(TEXT(INDIRECT("'["&amp;Index!$A$1&amp;"]Übersicht Messungen'!C181",TRUE),"yyyy-mm-dd")),INDIRECT("'["&amp;Index!$A$1&amp;"]Übersicht Messungen'!F6",TRUE)-730)</f>
        <v>#REF!</v>
      </c>
      <c r="J424" t="e" cm="1">
        <f t="array" aca="1" ref="J424" ca="1">INDIRECT("'["&amp;Index!$A$1&amp;"]Übersicht Messungen'!C177",TRUE)</f>
        <v>#REF!</v>
      </c>
      <c r="K424" t="str">
        <f>Index!$A$1</f>
        <v>Extem B-1541-6  CA.xlsx</v>
      </c>
      <c r="N424" t="s">
        <v>106</v>
      </c>
      <c r="O424" t="e" cm="1">
        <f t="array" aca="1" ref="O424" ca="1">IF(ISBLANK(INDIRECT("'["&amp;Index!$A$1&amp;"]Auswertung 5b'!B"&amp;ROW($R$56)-35,TRUE)),"",INDIRECT("'["&amp;Index!$A$1&amp;"]Auswertung 5b'!B"&amp;ROW($R$56)-35,TRUE))</f>
        <v>#REF!</v>
      </c>
      <c r="R424">
        <v>15</v>
      </c>
      <c r="X424" t="e" cm="1">
        <f t="array" aca="1" ref="X424" ca="1">INDIRECT("'["&amp;Index!$A$1&amp;"]Übersicht Messungen'!E6",TRUE)</f>
        <v>#REF!</v>
      </c>
      <c r="Z424" t="s">
        <v>86</v>
      </c>
      <c r="AG424" t="e" cm="1">
        <f t="array" aca="1" ref="AG424" ca="1">IF(ISBLANK(INDIRECT("'["&amp;Index!$A$1&amp;"]Auswertung 5b'!C"&amp;ROW($R$56)-35,TRUE)),"",INDIRECT("'["&amp;Index!$A$1&amp;"]Auswertung 5b'!C"&amp;ROW($R$56)-35,TRUE))</f>
        <v>#REF!</v>
      </c>
      <c r="AK424" t="e" cm="1">
        <f t="array" aca="1" ref="AK424" ca="1">IF(ISBLANK(INDIRECT("'["&amp;Index!$A$1&amp;"]Auswertung 5b'!F"&amp;ROW($R$56)-35,TRUE)),"",INDIRECT("'["&amp;Index!$A$1&amp;"]Auswertung 5b'!F"&amp;ROW($R$56)-35,TRUE))</f>
        <v>#REF!</v>
      </c>
      <c r="AN424" t="e" cm="1">
        <f t="array" aca="1" ref="AN424" ca="1">IF(ISBLANK(INDIRECT("'["&amp;Index!$A$1&amp;"]Auswertung 5b'!D"&amp;ROW($R$56)-35,TRUE)),"",INDIRECT("'["&amp;Index!$A$1&amp;"]Auswertung 5b'!D"&amp;ROW($R$56)-35,TRUE))</f>
        <v>#REF!</v>
      </c>
      <c r="AQ424" t="e" cm="1">
        <f t="array" aca="1" ref="AQ424" ca="1">IF(ISBLANK(INDIRECT("'["&amp;Index!$A$1&amp;"]Auswertung 5b'!E"&amp;ROW($R$56)-35,TRUE)),"",INDIRECT("'["&amp;Index!$A$1&amp;"]Auswertung 5b'!E"&amp;ROW($R$56)-35,TRUE))</f>
        <v>#REF!</v>
      </c>
      <c r="BM424" t="str">
        <f t="shared" ca="1" si="18"/>
        <v/>
      </c>
    </row>
    <row r="425" spans="1:65" x14ac:dyDescent="0.25">
      <c r="A425" t="e" cm="1">
        <f t="array" aca="1" ref="A425" ca="1">INDIRECT("'["&amp;Index!$A$1&amp;"]Übersicht Messungen'!E6",TRUE)</f>
        <v>#REF!</v>
      </c>
      <c r="B425" t="e">
        <f ca="1">IF(Index!$D$3="v3",10032,"")</f>
        <v>#N/A</v>
      </c>
      <c r="C425" t="e">
        <f ca="1">VLOOKUP(Facts!$B425,Aux_Table!$W$1:$X$60,2,FALSE)</f>
        <v>#N/A</v>
      </c>
      <c r="D425" t="e">
        <f>NA()</f>
        <v>#N/A</v>
      </c>
      <c r="E425" t="e" cm="1">
        <f t="array" aca="1" ref="E425" ca="1">INDIRECT("'["&amp;Index!$A$1&amp;"]Übersicht Messungen'!C6",TRUE)</f>
        <v>#REF!</v>
      </c>
      <c r="F425" t="e" cm="1">
        <f t="array" aca="1" ref="F425" ca="1">INDIRECT("'["&amp;Index!$A$1&amp;"]Übersicht Messungen'!B6",TRUE)</f>
        <v>#REF!</v>
      </c>
      <c r="G425" t="e" cm="1">
        <f t="array" aca="1" ref="G425" ca="1">INDIRECT("'["&amp;Index!$A$1&amp;"]Übersicht Messungen'!B6",TRUE)</f>
        <v>#REF!</v>
      </c>
      <c r="H425" t="e">
        <f t="shared" ca="1" si="17"/>
        <v>#REF!</v>
      </c>
      <c r="I425" s="15" t="e" cm="1">
        <f t="array" aca="1" ref="I425" ca="1">IFERROR(DATEVALUE(TEXT(INDIRECT("'["&amp;Index!$A$1&amp;"]Übersicht Messungen'!C181",TRUE),"yyyy-mm-dd")),INDIRECT("'["&amp;Index!$A$1&amp;"]Übersicht Messungen'!F6",TRUE)-730)</f>
        <v>#REF!</v>
      </c>
      <c r="J425" t="e" cm="1">
        <f t="array" aca="1" ref="J425" ca="1">INDIRECT("'["&amp;Index!$A$1&amp;"]Übersicht Messungen'!C177",TRUE)</f>
        <v>#REF!</v>
      </c>
      <c r="K425" t="str">
        <f>Index!$A$1</f>
        <v>Extem B-1541-6  CA.xlsx</v>
      </c>
      <c r="N425" t="s">
        <v>106</v>
      </c>
      <c r="O425" t="e" cm="1">
        <f t="array" aca="1" ref="O425" ca="1">IF(ISBLANK(INDIRECT("'["&amp;Index!$A$1&amp;"]Auswertung 5b'!B"&amp;ROW($R$57)-35,TRUE)),"",INDIRECT("'["&amp;Index!$A$1&amp;"]Auswertung 5b'!B"&amp;ROW($R$57)-35,TRUE))</f>
        <v>#REF!</v>
      </c>
      <c r="R425">
        <v>16</v>
      </c>
      <c r="X425" t="e" cm="1">
        <f t="array" aca="1" ref="X425" ca="1">INDIRECT("'["&amp;Index!$A$1&amp;"]Übersicht Messungen'!E6",TRUE)</f>
        <v>#REF!</v>
      </c>
      <c r="Z425" t="s">
        <v>86</v>
      </c>
      <c r="AG425" t="e" cm="1">
        <f t="array" aca="1" ref="AG425" ca="1">IF(ISBLANK(INDIRECT("'["&amp;Index!$A$1&amp;"]Auswertung 5b'!C"&amp;ROW($R$57)-35,TRUE)),"",INDIRECT("'["&amp;Index!$A$1&amp;"]Auswertung 5b'!C"&amp;ROW($R$57)-35,TRUE))</f>
        <v>#REF!</v>
      </c>
      <c r="AK425" t="e" cm="1">
        <f t="array" aca="1" ref="AK425" ca="1">IF(ISBLANK(INDIRECT("'["&amp;Index!$A$1&amp;"]Auswertung 5b'!F"&amp;ROW($R$57)-35,TRUE)),"",INDIRECT("'["&amp;Index!$A$1&amp;"]Auswertung 5b'!F"&amp;ROW($R$57)-35,TRUE))</f>
        <v>#REF!</v>
      </c>
      <c r="AN425" t="e" cm="1">
        <f t="array" aca="1" ref="AN425" ca="1">IF(ISBLANK(INDIRECT("'["&amp;Index!$A$1&amp;"]Auswertung 5b'!D"&amp;ROW($R$57)-35,TRUE)),"",INDIRECT("'["&amp;Index!$A$1&amp;"]Auswertung 5b'!D"&amp;ROW($R$57)-35,TRUE))</f>
        <v>#REF!</v>
      </c>
      <c r="AQ425" t="e" cm="1">
        <f t="array" aca="1" ref="AQ425" ca="1">IF(ISBLANK(INDIRECT("'["&amp;Index!$A$1&amp;"]Auswertung 5b'!E"&amp;ROW($R$57)-35,TRUE)),"",INDIRECT("'["&amp;Index!$A$1&amp;"]Auswertung 5b'!E"&amp;ROW($R$57)-35,TRUE))</f>
        <v>#REF!</v>
      </c>
      <c r="BM425" t="str">
        <f t="shared" ca="1" si="18"/>
        <v/>
      </c>
    </row>
    <row r="426" spans="1:65" x14ac:dyDescent="0.25">
      <c r="A426" t="e" cm="1">
        <f t="array" aca="1" ref="A426" ca="1">INDIRECT("'["&amp;Index!$A$1&amp;"]Übersicht Messungen'!E6",TRUE)</f>
        <v>#REF!</v>
      </c>
      <c r="B426" t="e">
        <f ca="1">IF(Index!$D$3="v3",10032,"")</f>
        <v>#N/A</v>
      </c>
      <c r="C426" t="e">
        <f ca="1">VLOOKUP(Facts!$B426,Aux_Table!$W$1:$X$60,2,FALSE)</f>
        <v>#N/A</v>
      </c>
      <c r="D426" t="e">
        <f>NA()</f>
        <v>#N/A</v>
      </c>
      <c r="E426" t="e" cm="1">
        <f t="array" aca="1" ref="E426" ca="1">INDIRECT("'["&amp;Index!$A$1&amp;"]Übersicht Messungen'!C6",TRUE)</f>
        <v>#REF!</v>
      </c>
      <c r="F426" t="e" cm="1">
        <f t="array" aca="1" ref="F426" ca="1">INDIRECT("'["&amp;Index!$A$1&amp;"]Übersicht Messungen'!B6",TRUE)</f>
        <v>#REF!</v>
      </c>
      <c r="G426" t="e" cm="1">
        <f t="array" aca="1" ref="G426" ca="1">INDIRECT("'["&amp;Index!$A$1&amp;"]Übersicht Messungen'!B6",TRUE)</f>
        <v>#REF!</v>
      </c>
      <c r="H426" t="e">
        <f t="shared" ca="1" si="17"/>
        <v>#REF!</v>
      </c>
      <c r="I426" s="15" t="e" cm="1">
        <f t="array" aca="1" ref="I426" ca="1">IFERROR(DATEVALUE(TEXT(INDIRECT("'["&amp;Index!$A$1&amp;"]Übersicht Messungen'!C181",TRUE),"yyyy-mm-dd")),INDIRECT("'["&amp;Index!$A$1&amp;"]Übersicht Messungen'!F6",TRUE)-730)</f>
        <v>#REF!</v>
      </c>
      <c r="J426" t="e" cm="1">
        <f t="array" aca="1" ref="J426" ca="1">INDIRECT("'["&amp;Index!$A$1&amp;"]Übersicht Messungen'!C177",TRUE)</f>
        <v>#REF!</v>
      </c>
      <c r="K426" t="str">
        <f>Index!$A$1</f>
        <v>Extem B-1541-6  CA.xlsx</v>
      </c>
      <c r="N426" t="s">
        <v>106</v>
      </c>
      <c r="O426" t="e" cm="1">
        <f t="array" aca="1" ref="O426" ca="1">IF(ISBLANK(INDIRECT("'["&amp;Index!$A$1&amp;"]Auswertung 5b'!B"&amp;ROW($R$58)-35,TRUE)),"",INDIRECT("'["&amp;Index!$A$1&amp;"]Auswertung 5b'!B"&amp;ROW($R$58)-35,TRUE))</f>
        <v>#REF!</v>
      </c>
      <c r="R426">
        <v>17</v>
      </c>
      <c r="X426" t="e" cm="1">
        <f t="array" aca="1" ref="X426" ca="1">INDIRECT("'["&amp;Index!$A$1&amp;"]Übersicht Messungen'!E6",TRUE)</f>
        <v>#REF!</v>
      </c>
      <c r="Z426" t="s">
        <v>86</v>
      </c>
      <c r="AG426" t="e" cm="1">
        <f t="array" aca="1" ref="AG426" ca="1">IF(ISBLANK(INDIRECT("'["&amp;Index!$A$1&amp;"]Auswertung 5b'!C"&amp;ROW($R$58)-35,TRUE)),"",INDIRECT("'["&amp;Index!$A$1&amp;"]Auswertung 5b'!C"&amp;ROW($R$58)-35,TRUE))</f>
        <v>#REF!</v>
      </c>
      <c r="AK426" t="e" cm="1">
        <f t="array" aca="1" ref="AK426" ca="1">IF(ISBLANK(INDIRECT("'["&amp;Index!$A$1&amp;"]Auswertung 5b'!F"&amp;ROW($R$58)-35,TRUE)),"",INDIRECT("'["&amp;Index!$A$1&amp;"]Auswertung 5b'!F"&amp;ROW($R$58)-35,TRUE))</f>
        <v>#REF!</v>
      </c>
      <c r="AN426" t="e" cm="1">
        <f t="array" aca="1" ref="AN426" ca="1">IF(ISBLANK(INDIRECT("'["&amp;Index!$A$1&amp;"]Auswertung 5b'!D"&amp;ROW($R$58)-35,TRUE)),"",INDIRECT("'["&amp;Index!$A$1&amp;"]Auswertung 5b'!D"&amp;ROW($R$58)-35,TRUE))</f>
        <v>#REF!</v>
      </c>
      <c r="AQ426" t="e" cm="1">
        <f t="array" aca="1" ref="AQ426" ca="1">IF(ISBLANK(INDIRECT("'["&amp;Index!$A$1&amp;"]Auswertung 5b'!E"&amp;ROW($R$58)-35,TRUE)),"",INDIRECT("'["&amp;Index!$A$1&amp;"]Auswertung 5b'!E"&amp;ROW($R$58)-35,TRUE))</f>
        <v>#REF!</v>
      </c>
      <c r="BM426" t="str">
        <f t="shared" ca="1" si="18"/>
        <v/>
      </c>
    </row>
    <row r="427" spans="1:65" x14ac:dyDescent="0.25">
      <c r="A427" t="e" cm="1">
        <f t="array" aca="1" ref="A427" ca="1">INDIRECT("'["&amp;Index!$A$1&amp;"]Übersicht Messungen'!E6",TRUE)</f>
        <v>#REF!</v>
      </c>
      <c r="B427" t="e">
        <f ca="1">IF(Index!$D$3="v3",10032,"")</f>
        <v>#N/A</v>
      </c>
      <c r="C427" t="e">
        <f ca="1">VLOOKUP(Facts!$B427,Aux_Table!$W$1:$X$60,2,FALSE)</f>
        <v>#N/A</v>
      </c>
      <c r="D427" t="e">
        <f>NA()</f>
        <v>#N/A</v>
      </c>
      <c r="E427" t="e" cm="1">
        <f t="array" aca="1" ref="E427" ca="1">INDIRECT("'["&amp;Index!$A$1&amp;"]Übersicht Messungen'!C6",TRUE)</f>
        <v>#REF!</v>
      </c>
      <c r="F427" t="e" cm="1">
        <f t="array" aca="1" ref="F427" ca="1">INDIRECT("'["&amp;Index!$A$1&amp;"]Übersicht Messungen'!B6",TRUE)</f>
        <v>#REF!</v>
      </c>
      <c r="G427" t="e" cm="1">
        <f t="array" aca="1" ref="G427" ca="1">INDIRECT("'["&amp;Index!$A$1&amp;"]Übersicht Messungen'!B6",TRUE)</f>
        <v>#REF!</v>
      </c>
      <c r="H427" t="e">
        <f t="shared" ca="1" si="17"/>
        <v>#REF!</v>
      </c>
      <c r="I427" s="15" t="e" cm="1">
        <f t="array" aca="1" ref="I427" ca="1">IFERROR(DATEVALUE(TEXT(INDIRECT("'["&amp;Index!$A$1&amp;"]Übersicht Messungen'!C181",TRUE),"yyyy-mm-dd")),INDIRECT("'["&amp;Index!$A$1&amp;"]Übersicht Messungen'!F6",TRUE)-730)</f>
        <v>#REF!</v>
      </c>
      <c r="J427" t="e" cm="1">
        <f t="array" aca="1" ref="J427" ca="1">INDIRECT("'["&amp;Index!$A$1&amp;"]Übersicht Messungen'!C177",TRUE)</f>
        <v>#REF!</v>
      </c>
      <c r="K427" t="str">
        <f>Index!$A$1</f>
        <v>Extem B-1541-6  CA.xlsx</v>
      </c>
      <c r="N427" t="s">
        <v>106</v>
      </c>
      <c r="O427" t="e" cm="1">
        <f t="array" aca="1" ref="O427" ca="1">IF(ISBLANK(INDIRECT("'["&amp;Index!$A$1&amp;"]Auswertung 5b'!B"&amp;ROW($R$59)-35,TRUE)),"",INDIRECT("'["&amp;Index!$A$1&amp;"]Auswertung 5b'!B"&amp;ROW($R$59)-35,TRUE))</f>
        <v>#REF!</v>
      </c>
      <c r="R427">
        <v>18</v>
      </c>
      <c r="X427" t="e" cm="1">
        <f t="array" aca="1" ref="X427" ca="1">INDIRECT("'["&amp;Index!$A$1&amp;"]Übersicht Messungen'!E6",TRUE)</f>
        <v>#REF!</v>
      </c>
      <c r="Z427" t="s">
        <v>86</v>
      </c>
      <c r="AG427" t="e" cm="1">
        <f t="array" aca="1" ref="AG427" ca="1">IF(ISBLANK(INDIRECT("'["&amp;Index!$A$1&amp;"]Auswertung 5b'!C"&amp;ROW($R$59)-35,TRUE)),"",INDIRECT("'["&amp;Index!$A$1&amp;"]Auswertung 5b'!C"&amp;ROW($R$59)-35,TRUE))</f>
        <v>#REF!</v>
      </c>
      <c r="AK427" t="e" cm="1">
        <f t="array" aca="1" ref="AK427" ca="1">IF(ISBLANK(INDIRECT("'["&amp;Index!$A$1&amp;"]Auswertung 5b'!F"&amp;ROW($R$59)-35,TRUE)),"",INDIRECT("'["&amp;Index!$A$1&amp;"]Auswertung 5b'!F"&amp;ROW($R$59)-35,TRUE))</f>
        <v>#REF!</v>
      </c>
      <c r="AN427" t="e" cm="1">
        <f t="array" aca="1" ref="AN427" ca="1">IF(ISBLANK(INDIRECT("'["&amp;Index!$A$1&amp;"]Auswertung 5b'!D"&amp;ROW($R$59)-35,TRUE)),"",INDIRECT("'["&amp;Index!$A$1&amp;"]Auswertung 5b'!D"&amp;ROW($R$59)-35,TRUE))</f>
        <v>#REF!</v>
      </c>
      <c r="AQ427" t="e" cm="1">
        <f t="array" aca="1" ref="AQ427" ca="1">IF(ISBLANK(INDIRECT("'["&amp;Index!$A$1&amp;"]Auswertung 5b'!E"&amp;ROW($R$59)-35,TRUE)),"",INDIRECT("'["&amp;Index!$A$1&amp;"]Auswertung 5b'!E"&amp;ROW($R$59)-35,TRUE))</f>
        <v>#REF!</v>
      </c>
      <c r="BM427" t="str">
        <f t="shared" ca="1" si="18"/>
        <v/>
      </c>
    </row>
    <row r="428" spans="1:65" x14ac:dyDescent="0.25">
      <c r="A428" t="e" cm="1">
        <f t="array" aca="1" ref="A428" ca="1">INDIRECT("'["&amp;Index!$A$1&amp;"]Übersicht Messungen'!E6",TRUE)</f>
        <v>#REF!</v>
      </c>
      <c r="B428" t="e">
        <f ca="1">IF(Index!$D$3="v3",10032,"")</f>
        <v>#N/A</v>
      </c>
      <c r="C428" t="e">
        <f ca="1">VLOOKUP(Facts!$B428,Aux_Table!$W$1:$X$60,2,FALSE)</f>
        <v>#N/A</v>
      </c>
      <c r="D428" t="e">
        <f>NA()</f>
        <v>#N/A</v>
      </c>
      <c r="E428" t="e" cm="1">
        <f t="array" aca="1" ref="E428" ca="1">INDIRECT("'["&amp;Index!$A$1&amp;"]Übersicht Messungen'!C6",TRUE)</f>
        <v>#REF!</v>
      </c>
      <c r="F428" t="e" cm="1">
        <f t="array" aca="1" ref="F428" ca="1">INDIRECT("'["&amp;Index!$A$1&amp;"]Übersicht Messungen'!B6",TRUE)</f>
        <v>#REF!</v>
      </c>
      <c r="G428" t="e" cm="1">
        <f t="array" aca="1" ref="G428" ca="1">INDIRECT("'["&amp;Index!$A$1&amp;"]Übersicht Messungen'!B6",TRUE)</f>
        <v>#REF!</v>
      </c>
      <c r="H428" t="e">
        <f t="shared" ca="1" si="17"/>
        <v>#REF!</v>
      </c>
      <c r="I428" s="15" t="e" cm="1">
        <f t="array" aca="1" ref="I428" ca="1">IFERROR(DATEVALUE(TEXT(INDIRECT("'["&amp;Index!$A$1&amp;"]Übersicht Messungen'!C181",TRUE),"yyyy-mm-dd")),INDIRECT("'["&amp;Index!$A$1&amp;"]Übersicht Messungen'!F6",TRUE)-730)</f>
        <v>#REF!</v>
      </c>
      <c r="J428" t="e" cm="1">
        <f t="array" aca="1" ref="J428" ca="1">INDIRECT("'["&amp;Index!$A$1&amp;"]Übersicht Messungen'!C177",TRUE)</f>
        <v>#REF!</v>
      </c>
      <c r="K428" t="str">
        <f>Index!$A$1</f>
        <v>Extem B-1541-6  CA.xlsx</v>
      </c>
      <c r="N428" t="s">
        <v>106</v>
      </c>
      <c r="O428" t="e" cm="1">
        <f t="array" aca="1" ref="O428" ca="1">IF(ISBLANK(INDIRECT("'["&amp;Index!$A$1&amp;"]Auswertung 5b'!B"&amp;ROW($R$60)-35,TRUE)),"",INDIRECT("'["&amp;Index!$A$1&amp;"]Auswertung 5b'!B"&amp;ROW($R$60)-35,TRUE))</f>
        <v>#REF!</v>
      </c>
      <c r="R428">
        <v>19</v>
      </c>
      <c r="X428" t="e" cm="1">
        <f t="array" aca="1" ref="X428" ca="1">INDIRECT("'["&amp;Index!$A$1&amp;"]Übersicht Messungen'!E6",TRUE)</f>
        <v>#REF!</v>
      </c>
      <c r="Z428" t="s">
        <v>86</v>
      </c>
      <c r="AG428" t="e" cm="1">
        <f t="array" aca="1" ref="AG428" ca="1">IF(ISBLANK(INDIRECT("'["&amp;Index!$A$1&amp;"]Auswertung 5b'!C"&amp;ROW($R$60)-35,TRUE)),"",INDIRECT("'["&amp;Index!$A$1&amp;"]Auswertung 5b'!C"&amp;ROW($R$60)-35,TRUE))</f>
        <v>#REF!</v>
      </c>
      <c r="AK428" t="e" cm="1">
        <f t="array" aca="1" ref="AK428" ca="1">IF(ISBLANK(INDIRECT("'["&amp;Index!$A$1&amp;"]Auswertung 5b'!F"&amp;ROW($R$60)-35,TRUE)),"",INDIRECT("'["&amp;Index!$A$1&amp;"]Auswertung 5b'!F"&amp;ROW($R$60)-35,TRUE))</f>
        <v>#REF!</v>
      </c>
      <c r="AN428" t="e" cm="1">
        <f t="array" aca="1" ref="AN428" ca="1">IF(ISBLANK(INDIRECT("'["&amp;Index!$A$1&amp;"]Auswertung 5b'!D"&amp;ROW($R$60)-35,TRUE)),"",INDIRECT("'["&amp;Index!$A$1&amp;"]Auswertung 5b'!D"&amp;ROW($R$60)-35,TRUE))</f>
        <v>#REF!</v>
      </c>
      <c r="AQ428" t="e" cm="1">
        <f t="array" aca="1" ref="AQ428" ca="1">IF(ISBLANK(INDIRECT("'["&amp;Index!$A$1&amp;"]Auswertung 5b'!E"&amp;ROW($R$60)-35,TRUE)),"",INDIRECT("'["&amp;Index!$A$1&amp;"]Auswertung 5b'!E"&amp;ROW($R$60)-35,TRUE))</f>
        <v>#REF!</v>
      </c>
      <c r="BM428" t="str">
        <f t="shared" ca="1" si="18"/>
        <v/>
      </c>
    </row>
    <row r="429" spans="1:65" x14ac:dyDescent="0.25">
      <c r="A429" t="e" cm="1">
        <f t="array" aca="1" ref="A429" ca="1">INDIRECT("'["&amp;Index!$A$1&amp;"]Übersicht Messungen'!E6",TRUE)</f>
        <v>#REF!</v>
      </c>
      <c r="B429" t="e">
        <f ca="1">IF(Index!$D$3="v3",10032,"")</f>
        <v>#N/A</v>
      </c>
      <c r="C429" t="e">
        <f ca="1">VLOOKUP(Facts!$B429,Aux_Table!$W$1:$X$60,2,FALSE)</f>
        <v>#N/A</v>
      </c>
      <c r="D429" t="e">
        <f>NA()</f>
        <v>#N/A</v>
      </c>
      <c r="E429" t="e" cm="1">
        <f t="array" aca="1" ref="E429" ca="1">INDIRECT("'["&amp;Index!$A$1&amp;"]Übersicht Messungen'!C6",TRUE)</f>
        <v>#REF!</v>
      </c>
      <c r="F429" t="e" cm="1">
        <f t="array" aca="1" ref="F429" ca="1">INDIRECT("'["&amp;Index!$A$1&amp;"]Übersicht Messungen'!B6",TRUE)</f>
        <v>#REF!</v>
      </c>
      <c r="G429" t="e" cm="1">
        <f t="array" aca="1" ref="G429" ca="1">INDIRECT("'["&amp;Index!$A$1&amp;"]Übersicht Messungen'!B6",TRUE)</f>
        <v>#REF!</v>
      </c>
      <c r="H429" t="e">
        <f t="shared" ca="1" si="17"/>
        <v>#REF!</v>
      </c>
      <c r="I429" s="15" t="e" cm="1">
        <f t="array" aca="1" ref="I429" ca="1">IFERROR(DATEVALUE(TEXT(INDIRECT("'["&amp;Index!$A$1&amp;"]Übersicht Messungen'!C181",TRUE),"yyyy-mm-dd")),INDIRECT("'["&amp;Index!$A$1&amp;"]Übersicht Messungen'!F6",TRUE)-730)</f>
        <v>#REF!</v>
      </c>
      <c r="J429" t="e" cm="1">
        <f t="array" aca="1" ref="J429" ca="1">INDIRECT("'["&amp;Index!$A$1&amp;"]Übersicht Messungen'!C177",TRUE)</f>
        <v>#REF!</v>
      </c>
      <c r="K429" t="str">
        <f>Index!$A$1</f>
        <v>Extem B-1541-6  CA.xlsx</v>
      </c>
      <c r="N429" t="s">
        <v>106</v>
      </c>
      <c r="O429" t="e" cm="1">
        <f t="array" aca="1" ref="O429" ca="1">IF(ISBLANK(INDIRECT("'["&amp;Index!$A$1&amp;"]Auswertung 5b'!B"&amp;ROW($R$61)-35,TRUE)),"",INDIRECT("'["&amp;Index!$A$1&amp;"]Auswertung 5b'!B"&amp;ROW($R$61)-35,TRUE))</f>
        <v>#REF!</v>
      </c>
      <c r="R429">
        <v>20</v>
      </c>
      <c r="X429" t="e" cm="1">
        <f t="array" aca="1" ref="X429" ca="1">INDIRECT("'["&amp;Index!$A$1&amp;"]Übersicht Messungen'!E6",TRUE)</f>
        <v>#REF!</v>
      </c>
      <c r="Z429" t="s">
        <v>86</v>
      </c>
      <c r="AG429" t="e" cm="1">
        <f t="array" aca="1" ref="AG429" ca="1">IF(ISBLANK(INDIRECT("'["&amp;Index!$A$1&amp;"]Auswertung 5b'!C"&amp;ROW($R$61)-35,TRUE)),"",INDIRECT("'["&amp;Index!$A$1&amp;"]Auswertung 5b'!C"&amp;ROW($R$61)-35,TRUE))</f>
        <v>#REF!</v>
      </c>
      <c r="AK429" t="e" cm="1">
        <f t="array" aca="1" ref="AK429" ca="1">IF(ISBLANK(INDIRECT("'["&amp;Index!$A$1&amp;"]Auswertung 5b'!F"&amp;ROW($R$61)-35,TRUE)),"",INDIRECT("'["&amp;Index!$A$1&amp;"]Auswertung 5b'!F"&amp;ROW($R$61)-35,TRUE))</f>
        <v>#REF!</v>
      </c>
      <c r="AN429" t="e" cm="1">
        <f t="array" aca="1" ref="AN429" ca="1">IF(ISBLANK(INDIRECT("'["&amp;Index!$A$1&amp;"]Auswertung 5b'!D"&amp;ROW($R$61)-35,TRUE)),"",INDIRECT("'["&amp;Index!$A$1&amp;"]Auswertung 5b'!D"&amp;ROW($R$61)-35,TRUE))</f>
        <v>#REF!</v>
      </c>
      <c r="AQ429" t="e" cm="1">
        <f t="array" aca="1" ref="AQ429" ca="1">IF(ISBLANK(INDIRECT("'["&amp;Index!$A$1&amp;"]Auswertung 5b'!E"&amp;ROW($R$61)-35,TRUE)),"",INDIRECT("'["&amp;Index!$A$1&amp;"]Auswertung 5b'!E"&amp;ROW($R$61)-35,TRUE))</f>
        <v>#REF!</v>
      </c>
      <c r="BM429" t="str">
        <f t="shared" ca="1" si="18"/>
        <v/>
      </c>
    </row>
    <row r="430" spans="1:65" x14ac:dyDescent="0.25">
      <c r="A430" t="e" cm="1">
        <f t="array" aca="1" ref="A430" ca="1">INDIRECT("'["&amp;Index!$A$1&amp;"]Übersicht Messungen'!E6",TRUE)</f>
        <v>#REF!</v>
      </c>
      <c r="B430" t="e">
        <f ca="1">IF(Index!$D$3="v3",10032,"")</f>
        <v>#N/A</v>
      </c>
      <c r="C430" t="e">
        <f ca="1">VLOOKUP(Facts!$B430,Aux_Table!$W$1:$X$60,2,FALSE)</f>
        <v>#N/A</v>
      </c>
      <c r="D430" t="e">
        <f>NA()</f>
        <v>#N/A</v>
      </c>
      <c r="E430" t="e" cm="1">
        <f t="array" aca="1" ref="E430" ca="1">INDIRECT("'["&amp;Index!$A$1&amp;"]Übersicht Messungen'!C6",TRUE)</f>
        <v>#REF!</v>
      </c>
      <c r="F430" t="e" cm="1">
        <f t="array" aca="1" ref="F430" ca="1">INDIRECT("'["&amp;Index!$A$1&amp;"]Übersicht Messungen'!B6",TRUE)</f>
        <v>#REF!</v>
      </c>
      <c r="G430" t="e" cm="1">
        <f t="array" aca="1" ref="G430" ca="1">INDIRECT("'["&amp;Index!$A$1&amp;"]Übersicht Messungen'!B6",TRUE)</f>
        <v>#REF!</v>
      </c>
      <c r="H430" t="e">
        <f t="shared" ca="1" si="17"/>
        <v>#REF!</v>
      </c>
      <c r="I430" s="15" t="e" cm="1">
        <f t="array" aca="1" ref="I430" ca="1">IFERROR(DATEVALUE(TEXT(INDIRECT("'["&amp;Index!$A$1&amp;"]Übersicht Messungen'!C181",TRUE),"yyyy-mm-dd")),INDIRECT("'["&amp;Index!$A$1&amp;"]Übersicht Messungen'!F6",TRUE)-730)</f>
        <v>#REF!</v>
      </c>
      <c r="J430" t="e" cm="1">
        <f t="array" aca="1" ref="J430" ca="1">INDIRECT("'["&amp;Index!$A$1&amp;"]Übersicht Messungen'!C177",TRUE)</f>
        <v>#REF!</v>
      </c>
      <c r="K430" t="str">
        <f>Index!$A$1</f>
        <v>Extem B-1541-6  CA.xlsx</v>
      </c>
      <c r="N430" t="s">
        <v>106</v>
      </c>
      <c r="O430" t="e" cm="1">
        <f t="array" aca="1" ref="O430" ca="1">IF(ISBLANK(INDIRECT("'["&amp;Index!$A$1&amp;"]Auswertung 5b'!B"&amp;ROW($R$42)-35,TRUE)),"",INDIRECT("'["&amp;Index!$A$1&amp;"]Auswertung 5b'!B"&amp;ROW($R$42)-35,TRUE))</f>
        <v>#REF!</v>
      </c>
      <c r="R430">
        <v>1</v>
      </c>
      <c r="X430" t="e" cm="1">
        <f t="array" aca="1" ref="X430" ca="1">INDIRECT("'["&amp;Index!$A$1&amp;"]Übersicht Messungen'!C6",TRUE)</f>
        <v>#REF!</v>
      </c>
      <c r="Z430" t="s">
        <v>86</v>
      </c>
      <c r="AG430" t="e" cm="1">
        <f t="array" aca="1" ref="AG430" ca="1">IF(ISBLANK(INDIRECT("'["&amp;Index!$A$1&amp;"]Auswertung 5b'!G"&amp;ROW($R$42)-35,TRUE)),"",INDIRECT("'["&amp;Index!$A$1&amp;"]Auswertung 5b'!G"&amp;ROW($R$42)-35,TRUE))</f>
        <v>#REF!</v>
      </c>
      <c r="AK430" t="e" cm="1">
        <f t="array" aca="1" ref="AK430" ca="1">IF(ISBLANK(INDIRECT("'["&amp;Index!$A$1&amp;"]Auswertung 5b'!J"&amp;ROW($R$42)-35,TRUE)),"",INDIRECT("'["&amp;Index!$A$1&amp;"]Auswertung 5b'!J"&amp;ROW($R$42)-35,TRUE))</f>
        <v>#REF!</v>
      </c>
      <c r="AN430" t="e" cm="1">
        <f t="array" aca="1" ref="AN430" ca="1">IF(ISBLANK(INDIRECT("'["&amp;Index!$A$1&amp;"]Auswertung 5b'!H"&amp;ROW($R$42)-35,TRUE)),"",INDIRECT("'["&amp;Index!$A$1&amp;"]Auswertung 5b'!H"&amp;ROW($R$42)-35,TRUE))</f>
        <v>#REF!</v>
      </c>
      <c r="AQ430" t="e" cm="1">
        <f t="array" aca="1" ref="AQ430" ca="1">IF(ISBLANK(INDIRECT("'["&amp;Index!$A$1&amp;"]Auswertung 5b'!I"&amp;ROW($R$42)-35,TRUE)),"",INDIRECT("'["&amp;Index!$A$1&amp;"]Auswertung 5b'!I"&amp;ROW($R$42)-35,TRUE))</f>
        <v>#REF!</v>
      </c>
      <c r="BM430" t="str">
        <f t="shared" ca="1" si="18"/>
        <v/>
      </c>
    </row>
    <row r="431" spans="1:65" x14ac:dyDescent="0.25">
      <c r="A431" t="e" cm="1">
        <f t="array" aca="1" ref="A431" ca="1">INDIRECT("'["&amp;Index!$A$1&amp;"]Übersicht Messungen'!E6",TRUE)</f>
        <v>#REF!</v>
      </c>
      <c r="B431" t="e">
        <f ca="1">IF(Index!$D$3="v3",10032,"")</f>
        <v>#N/A</v>
      </c>
      <c r="C431" t="e">
        <f ca="1">VLOOKUP(Facts!$B431,Aux_Table!$W$1:$X$60,2,FALSE)</f>
        <v>#N/A</v>
      </c>
      <c r="D431" t="e">
        <f>NA()</f>
        <v>#N/A</v>
      </c>
      <c r="E431" t="e" cm="1">
        <f t="array" aca="1" ref="E431" ca="1">INDIRECT("'["&amp;Index!$A$1&amp;"]Übersicht Messungen'!C6",TRUE)</f>
        <v>#REF!</v>
      </c>
      <c r="F431" t="e" cm="1">
        <f t="array" aca="1" ref="F431" ca="1">INDIRECT("'["&amp;Index!$A$1&amp;"]Übersicht Messungen'!B6",TRUE)</f>
        <v>#REF!</v>
      </c>
      <c r="G431" t="e" cm="1">
        <f t="array" aca="1" ref="G431" ca="1">INDIRECT("'["&amp;Index!$A$1&amp;"]Übersicht Messungen'!B6",TRUE)</f>
        <v>#REF!</v>
      </c>
      <c r="H431" t="e">
        <f t="shared" ca="1" si="17"/>
        <v>#REF!</v>
      </c>
      <c r="I431" s="15" t="e" cm="1">
        <f t="array" aca="1" ref="I431" ca="1">IFERROR(DATEVALUE(TEXT(INDIRECT("'["&amp;Index!$A$1&amp;"]Übersicht Messungen'!C181",TRUE),"yyyy-mm-dd")),INDIRECT("'["&amp;Index!$A$1&amp;"]Übersicht Messungen'!F6",TRUE)-730)</f>
        <v>#REF!</v>
      </c>
      <c r="J431" t="e" cm="1">
        <f t="array" aca="1" ref="J431" ca="1">INDIRECT("'["&amp;Index!$A$1&amp;"]Übersicht Messungen'!C177",TRUE)</f>
        <v>#REF!</v>
      </c>
      <c r="K431" t="str">
        <f>Index!$A$1</f>
        <v>Extem B-1541-6  CA.xlsx</v>
      </c>
      <c r="N431" t="s">
        <v>106</v>
      </c>
      <c r="O431" t="e" cm="1">
        <f t="array" aca="1" ref="O431" ca="1">IF(ISBLANK(INDIRECT("'["&amp;Index!$A$1&amp;"]Auswertung 5b'!B"&amp;ROW($R$43)-35,TRUE)),"",INDIRECT("'["&amp;Index!$A$1&amp;"]Auswertung 5b'!B"&amp;ROW($R$43)-35,TRUE))</f>
        <v>#REF!</v>
      </c>
      <c r="R431">
        <v>2</v>
      </c>
      <c r="X431" t="e" cm="1">
        <f t="array" aca="1" ref="X431" ca="1">INDIRECT("'["&amp;Index!$A$1&amp;"]Übersicht Messungen'!C6",TRUE)</f>
        <v>#REF!</v>
      </c>
      <c r="Z431" t="s">
        <v>86</v>
      </c>
      <c r="AG431" t="e" cm="1">
        <f t="array" aca="1" ref="AG431" ca="1">IF(ISBLANK(INDIRECT("'["&amp;Index!$A$1&amp;"]Auswertung 5b'!G"&amp;ROW($R$43)-35,TRUE)),"",INDIRECT("'["&amp;Index!$A$1&amp;"]Auswertung 5b'!G"&amp;ROW($R$43)-35,TRUE))</f>
        <v>#REF!</v>
      </c>
      <c r="AK431" t="e" cm="1">
        <f t="array" aca="1" ref="AK431" ca="1">IF(ISBLANK(INDIRECT("'["&amp;Index!$A$1&amp;"]Auswertung 5b'!J"&amp;ROW($R$43)-35,TRUE)),"",INDIRECT("'["&amp;Index!$A$1&amp;"]Auswertung 5b'!J"&amp;ROW($R$43)-35,TRUE))</f>
        <v>#REF!</v>
      </c>
      <c r="AN431" t="e" cm="1">
        <f t="array" aca="1" ref="AN431" ca="1">IF(ISBLANK(INDIRECT("'["&amp;Index!$A$1&amp;"]Auswertung 5b'!H"&amp;ROW($R$43)-35,TRUE)),"",INDIRECT("'["&amp;Index!$A$1&amp;"]Auswertung 5b'!H"&amp;ROW($R$43)-35,TRUE))</f>
        <v>#REF!</v>
      </c>
      <c r="AQ431" t="e" cm="1">
        <f t="array" aca="1" ref="AQ431" ca="1">IF(ISBLANK(INDIRECT("'["&amp;Index!$A$1&amp;"]Auswertung 5b'!I"&amp;ROW($R$43)-35,TRUE)),"",INDIRECT("'["&amp;Index!$A$1&amp;"]Auswertung 5b'!I"&amp;ROW($R$43)-35,TRUE))</f>
        <v>#REF!</v>
      </c>
      <c r="BM431" t="str">
        <f t="shared" ca="1" si="18"/>
        <v/>
      </c>
    </row>
    <row r="432" spans="1:65" x14ac:dyDescent="0.25">
      <c r="A432" t="e" cm="1">
        <f t="array" aca="1" ref="A432" ca="1">INDIRECT("'["&amp;Index!$A$1&amp;"]Übersicht Messungen'!E6",TRUE)</f>
        <v>#REF!</v>
      </c>
      <c r="B432" t="e">
        <f ca="1">IF(Index!$D$3="v3",10032,"")</f>
        <v>#N/A</v>
      </c>
      <c r="C432" t="e">
        <f ca="1">VLOOKUP(Facts!$B432,Aux_Table!$W$1:$X$60,2,FALSE)</f>
        <v>#N/A</v>
      </c>
      <c r="D432" t="e">
        <f>NA()</f>
        <v>#N/A</v>
      </c>
      <c r="E432" t="e" cm="1">
        <f t="array" aca="1" ref="E432" ca="1">INDIRECT("'["&amp;Index!$A$1&amp;"]Übersicht Messungen'!C6",TRUE)</f>
        <v>#REF!</v>
      </c>
      <c r="F432" t="e" cm="1">
        <f t="array" aca="1" ref="F432" ca="1">INDIRECT("'["&amp;Index!$A$1&amp;"]Übersicht Messungen'!B6",TRUE)</f>
        <v>#REF!</v>
      </c>
      <c r="G432" t="e" cm="1">
        <f t="array" aca="1" ref="G432" ca="1">INDIRECT("'["&amp;Index!$A$1&amp;"]Übersicht Messungen'!B6",TRUE)</f>
        <v>#REF!</v>
      </c>
      <c r="H432" t="e">
        <f t="shared" ca="1" si="17"/>
        <v>#REF!</v>
      </c>
      <c r="I432" s="15" t="e" cm="1">
        <f t="array" aca="1" ref="I432" ca="1">IFERROR(DATEVALUE(TEXT(INDIRECT("'["&amp;Index!$A$1&amp;"]Übersicht Messungen'!C181",TRUE),"yyyy-mm-dd")),INDIRECT("'["&amp;Index!$A$1&amp;"]Übersicht Messungen'!F6",TRUE)-730)</f>
        <v>#REF!</v>
      </c>
      <c r="J432" t="e" cm="1">
        <f t="array" aca="1" ref="J432" ca="1">INDIRECT("'["&amp;Index!$A$1&amp;"]Übersicht Messungen'!C177",TRUE)</f>
        <v>#REF!</v>
      </c>
      <c r="K432" t="str">
        <f>Index!$A$1</f>
        <v>Extem B-1541-6  CA.xlsx</v>
      </c>
      <c r="N432" t="s">
        <v>106</v>
      </c>
      <c r="O432" t="e" cm="1">
        <f t="array" aca="1" ref="O432" ca="1">IF(ISBLANK(INDIRECT("'["&amp;Index!$A$1&amp;"]Auswertung 5b'!B"&amp;ROW($R$44)-35,TRUE)),"",INDIRECT("'["&amp;Index!$A$1&amp;"]Auswertung 5b'!B"&amp;ROW($R$44)-35,TRUE))</f>
        <v>#REF!</v>
      </c>
      <c r="R432">
        <v>3</v>
      </c>
      <c r="X432" t="e" cm="1">
        <f t="array" aca="1" ref="X432" ca="1">INDIRECT("'["&amp;Index!$A$1&amp;"]Übersicht Messungen'!C6",TRUE)</f>
        <v>#REF!</v>
      </c>
      <c r="Z432" t="s">
        <v>86</v>
      </c>
      <c r="AG432" t="e" cm="1">
        <f t="array" aca="1" ref="AG432" ca="1">IF(ISBLANK(INDIRECT("'["&amp;Index!$A$1&amp;"]Auswertung 5b'!G"&amp;ROW($R$44)-35,TRUE)),"",INDIRECT("'["&amp;Index!$A$1&amp;"]Auswertung 5b'!G"&amp;ROW($R$44)-35,TRUE))</f>
        <v>#REF!</v>
      </c>
      <c r="AK432" t="e" cm="1">
        <f t="array" aca="1" ref="AK432" ca="1">IF(ISBLANK(INDIRECT("'["&amp;Index!$A$1&amp;"]Auswertung 5b'!J"&amp;ROW($R$44)-35,TRUE)),"",INDIRECT("'["&amp;Index!$A$1&amp;"]Auswertung 5b'!J"&amp;ROW($R$44)-35,TRUE))</f>
        <v>#REF!</v>
      </c>
      <c r="AN432" t="e" cm="1">
        <f t="array" aca="1" ref="AN432" ca="1">IF(ISBLANK(INDIRECT("'["&amp;Index!$A$1&amp;"]Auswertung 5b'!H"&amp;ROW($R$44)-35,TRUE)),"",INDIRECT("'["&amp;Index!$A$1&amp;"]Auswertung 5b'!H"&amp;ROW($R$44)-35,TRUE))</f>
        <v>#REF!</v>
      </c>
      <c r="AQ432" t="e" cm="1">
        <f t="array" aca="1" ref="AQ432" ca="1">IF(ISBLANK(INDIRECT("'["&amp;Index!$A$1&amp;"]Auswertung 5b'!I"&amp;ROW($R$44)-35,TRUE)),"",INDIRECT("'["&amp;Index!$A$1&amp;"]Auswertung 5b'!I"&amp;ROW($R$44)-35,TRUE))</f>
        <v>#REF!</v>
      </c>
      <c r="BM432" t="str">
        <f t="shared" ca="1" si="18"/>
        <v/>
      </c>
    </row>
    <row r="433" spans="1:65" x14ac:dyDescent="0.25">
      <c r="A433" t="e" cm="1">
        <f t="array" aca="1" ref="A433" ca="1">INDIRECT("'["&amp;Index!$A$1&amp;"]Übersicht Messungen'!E6",TRUE)</f>
        <v>#REF!</v>
      </c>
      <c r="B433" t="e">
        <f ca="1">IF(Index!$D$3="v3",10032,"")</f>
        <v>#N/A</v>
      </c>
      <c r="C433" t="e">
        <f ca="1">VLOOKUP(Facts!$B433,Aux_Table!$W$1:$X$60,2,FALSE)</f>
        <v>#N/A</v>
      </c>
      <c r="D433" t="e">
        <f>NA()</f>
        <v>#N/A</v>
      </c>
      <c r="E433" t="e" cm="1">
        <f t="array" aca="1" ref="E433" ca="1">INDIRECT("'["&amp;Index!$A$1&amp;"]Übersicht Messungen'!C6",TRUE)</f>
        <v>#REF!</v>
      </c>
      <c r="F433" t="e" cm="1">
        <f t="array" aca="1" ref="F433" ca="1">INDIRECT("'["&amp;Index!$A$1&amp;"]Übersicht Messungen'!B6",TRUE)</f>
        <v>#REF!</v>
      </c>
      <c r="G433" t="e" cm="1">
        <f t="array" aca="1" ref="G433" ca="1">INDIRECT("'["&amp;Index!$A$1&amp;"]Übersicht Messungen'!B6",TRUE)</f>
        <v>#REF!</v>
      </c>
      <c r="H433" t="e">
        <f t="shared" ca="1" si="17"/>
        <v>#REF!</v>
      </c>
      <c r="I433" s="15" t="e" cm="1">
        <f t="array" aca="1" ref="I433" ca="1">IFERROR(DATEVALUE(TEXT(INDIRECT("'["&amp;Index!$A$1&amp;"]Übersicht Messungen'!C181",TRUE),"yyyy-mm-dd")),INDIRECT("'["&amp;Index!$A$1&amp;"]Übersicht Messungen'!F6",TRUE)-730)</f>
        <v>#REF!</v>
      </c>
      <c r="J433" t="e" cm="1">
        <f t="array" aca="1" ref="J433" ca="1">INDIRECT("'["&amp;Index!$A$1&amp;"]Übersicht Messungen'!C177",TRUE)</f>
        <v>#REF!</v>
      </c>
      <c r="K433" t="str">
        <f>Index!$A$1</f>
        <v>Extem B-1541-6  CA.xlsx</v>
      </c>
      <c r="N433" t="s">
        <v>106</v>
      </c>
      <c r="O433" t="e" cm="1">
        <f t="array" aca="1" ref="O433" ca="1">IF(ISBLANK(INDIRECT("'["&amp;Index!$A$1&amp;"]Auswertung 5b'!B"&amp;ROW($R$45)-35,TRUE)),"",INDIRECT("'["&amp;Index!$A$1&amp;"]Auswertung 5b'!B"&amp;ROW($R$45)-35,TRUE))</f>
        <v>#REF!</v>
      </c>
      <c r="R433">
        <v>4</v>
      </c>
      <c r="X433" t="e" cm="1">
        <f t="array" aca="1" ref="X433" ca="1">INDIRECT("'["&amp;Index!$A$1&amp;"]Übersicht Messungen'!C6",TRUE)</f>
        <v>#REF!</v>
      </c>
      <c r="Z433" t="s">
        <v>86</v>
      </c>
      <c r="AG433" t="e" cm="1">
        <f t="array" aca="1" ref="AG433" ca="1">IF(ISBLANK(INDIRECT("'["&amp;Index!$A$1&amp;"]Auswertung 5b'!G"&amp;ROW($R$45)-35,TRUE)),"",INDIRECT("'["&amp;Index!$A$1&amp;"]Auswertung 5b'!G"&amp;ROW($R$45)-35,TRUE))</f>
        <v>#REF!</v>
      </c>
      <c r="AK433" t="e" cm="1">
        <f t="array" aca="1" ref="AK433" ca="1">IF(ISBLANK(INDIRECT("'["&amp;Index!$A$1&amp;"]Auswertung 5b'!J"&amp;ROW($R$45)-35,TRUE)),"",INDIRECT("'["&amp;Index!$A$1&amp;"]Auswertung 5b'!J"&amp;ROW($R$45)-35,TRUE))</f>
        <v>#REF!</v>
      </c>
      <c r="AN433" t="e" cm="1">
        <f t="array" aca="1" ref="AN433" ca="1">IF(ISBLANK(INDIRECT("'["&amp;Index!$A$1&amp;"]Auswertung 5b'!H"&amp;ROW($R$45)-35,TRUE)),"",INDIRECT("'["&amp;Index!$A$1&amp;"]Auswertung 5b'!H"&amp;ROW($R$45)-35,TRUE))</f>
        <v>#REF!</v>
      </c>
      <c r="AQ433" t="e" cm="1">
        <f t="array" aca="1" ref="AQ433" ca="1">IF(ISBLANK(INDIRECT("'["&amp;Index!$A$1&amp;"]Auswertung 5b'!I"&amp;ROW($R$45)-35,TRUE)),"",INDIRECT("'["&amp;Index!$A$1&amp;"]Auswertung 5b'!I"&amp;ROW($R$45)-35,TRUE))</f>
        <v>#REF!</v>
      </c>
      <c r="BM433" t="str">
        <f t="shared" ca="1" si="18"/>
        <v/>
      </c>
    </row>
    <row r="434" spans="1:65" x14ac:dyDescent="0.25">
      <c r="A434" t="e" cm="1">
        <f t="array" aca="1" ref="A434" ca="1">INDIRECT("'["&amp;Index!$A$1&amp;"]Übersicht Messungen'!E6",TRUE)</f>
        <v>#REF!</v>
      </c>
      <c r="B434" t="e">
        <f ca="1">IF(Index!$D$3="v3",10032,"")</f>
        <v>#N/A</v>
      </c>
      <c r="C434" t="e">
        <f ca="1">VLOOKUP(Facts!$B434,Aux_Table!$W$1:$X$60,2,FALSE)</f>
        <v>#N/A</v>
      </c>
      <c r="D434" t="e">
        <f>NA()</f>
        <v>#N/A</v>
      </c>
      <c r="E434" t="e" cm="1">
        <f t="array" aca="1" ref="E434" ca="1">INDIRECT("'["&amp;Index!$A$1&amp;"]Übersicht Messungen'!C6",TRUE)</f>
        <v>#REF!</v>
      </c>
      <c r="F434" t="e" cm="1">
        <f t="array" aca="1" ref="F434" ca="1">INDIRECT("'["&amp;Index!$A$1&amp;"]Übersicht Messungen'!B6",TRUE)</f>
        <v>#REF!</v>
      </c>
      <c r="G434" t="e" cm="1">
        <f t="array" aca="1" ref="G434" ca="1">INDIRECT("'["&amp;Index!$A$1&amp;"]Übersicht Messungen'!B6",TRUE)</f>
        <v>#REF!</v>
      </c>
      <c r="H434" t="e">
        <f t="shared" ca="1" si="17"/>
        <v>#REF!</v>
      </c>
      <c r="I434" s="15" t="e" cm="1">
        <f t="array" aca="1" ref="I434" ca="1">IFERROR(DATEVALUE(TEXT(INDIRECT("'["&amp;Index!$A$1&amp;"]Übersicht Messungen'!C181",TRUE),"yyyy-mm-dd")),INDIRECT("'["&amp;Index!$A$1&amp;"]Übersicht Messungen'!F6",TRUE)-730)</f>
        <v>#REF!</v>
      </c>
      <c r="J434" t="e" cm="1">
        <f t="array" aca="1" ref="J434" ca="1">INDIRECT("'["&amp;Index!$A$1&amp;"]Übersicht Messungen'!C177",TRUE)</f>
        <v>#REF!</v>
      </c>
      <c r="K434" t="str">
        <f>Index!$A$1</f>
        <v>Extem B-1541-6  CA.xlsx</v>
      </c>
      <c r="N434" t="s">
        <v>106</v>
      </c>
      <c r="O434" t="e" cm="1">
        <f t="array" aca="1" ref="O434" ca="1">IF(ISBLANK(INDIRECT("'["&amp;Index!$A$1&amp;"]Auswertung 5b'!B"&amp;ROW($R$46)-35,TRUE)),"",INDIRECT("'["&amp;Index!$A$1&amp;"]Auswertung 5b'!B"&amp;ROW($R$46)-35,TRUE))</f>
        <v>#REF!</v>
      </c>
      <c r="R434">
        <v>5</v>
      </c>
      <c r="X434" t="e" cm="1">
        <f t="array" aca="1" ref="X434" ca="1">INDIRECT("'["&amp;Index!$A$1&amp;"]Übersicht Messungen'!C6",TRUE)</f>
        <v>#REF!</v>
      </c>
      <c r="Z434" t="s">
        <v>86</v>
      </c>
      <c r="AG434" t="e" cm="1">
        <f t="array" aca="1" ref="AG434" ca="1">IF(ISBLANK(INDIRECT("'["&amp;Index!$A$1&amp;"]Auswertung 5b'!G"&amp;ROW($R$46)-35,TRUE)),"",INDIRECT("'["&amp;Index!$A$1&amp;"]Auswertung 5b'!G"&amp;ROW($R$46)-35,TRUE))</f>
        <v>#REF!</v>
      </c>
      <c r="AK434" t="e" cm="1">
        <f t="array" aca="1" ref="AK434" ca="1">IF(ISBLANK(INDIRECT("'["&amp;Index!$A$1&amp;"]Auswertung 5b'!J"&amp;ROW($R$46)-35,TRUE)),"",INDIRECT("'["&amp;Index!$A$1&amp;"]Auswertung 5b'!J"&amp;ROW($R$46)-35,TRUE))</f>
        <v>#REF!</v>
      </c>
      <c r="AN434" t="e" cm="1">
        <f t="array" aca="1" ref="AN434" ca="1">IF(ISBLANK(INDIRECT("'["&amp;Index!$A$1&amp;"]Auswertung 5b'!H"&amp;ROW($R$46)-35,TRUE)),"",INDIRECT("'["&amp;Index!$A$1&amp;"]Auswertung 5b'!H"&amp;ROW($R$46)-35,TRUE))</f>
        <v>#REF!</v>
      </c>
      <c r="AQ434" t="e" cm="1">
        <f t="array" aca="1" ref="AQ434" ca="1">IF(ISBLANK(INDIRECT("'["&amp;Index!$A$1&amp;"]Auswertung 5b'!I"&amp;ROW($R$46)-35,TRUE)),"",INDIRECT("'["&amp;Index!$A$1&amp;"]Auswertung 5b'!I"&amp;ROW($R$46)-35,TRUE))</f>
        <v>#REF!</v>
      </c>
      <c r="BM434" t="str">
        <f t="shared" ca="1" si="18"/>
        <v/>
      </c>
    </row>
    <row r="435" spans="1:65" x14ac:dyDescent="0.25">
      <c r="A435" t="e" cm="1">
        <f t="array" aca="1" ref="A435" ca="1">INDIRECT("'["&amp;Index!$A$1&amp;"]Übersicht Messungen'!E6",TRUE)</f>
        <v>#REF!</v>
      </c>
      <c r="B435" t="e">
        <f ca="1">IF(Index!$D$3="v3",10032,"")</f>
        <v>#N/A</v>
      </c>
      <c r="C435" t="e">
        <f ca="1">VLOOKUP(Facts!$B435,Aux_Table!$W$1:$X$60,2,FALSE)</f>
        <v>#N/A</v>
      </c>
      <c r="D435" t="e">
        <f>NA()</f>
        <v>#N/A</v>
      </c>
      <c r="E435" t="e" cm="1">
        <f t="array" aca="1" ref="E435" ca="1">INDIRECT("'["&amp;Index!$A$1&amp;"]Übersicht Messungen'!C6",TRUE)</f>
        <v>#REF!</v>
      </c>
      <c r="F435" t="e" cm="1">
        <f t="array" aca="1" ref="F435" ca="1">INDIRECT("'["&amp;Index!$A$1&amp;"]Übersicht Messungen'!B6",TRUE)</f>
        <v>#REF!</v>
      </c>
      <c r="G435" t="e" cm="1">
        <f t="array" aca="1" ref="G435" ca="1">INDIRECT("'["&amp;Index!$A$1&amp;"]Übersicht Messungen'!B6",TRUE)</f>
        <v>#REF!</v>
      </c>
      <c r="H435" t="e">
        <f t="shared" ca="1" si="17"/>
        <v>#REF!</v>
      </c>
      <c r="I435" s="15" t="e" cm="1">
        <f t="array" aca="1" ref="I435" ca="1">IFERROR(DATEVALUE(TEXT(INDIRECT("'["&amp;Index!$A$1&amp;"]Übersicht Messungen'!C181",TRUE),"yyyy-mm-dd")),INDIRECT("'["&amp;Index!$A$1&amp;"]Übersicht Messungen'!F6",TRUE)-730)</f>
        <v>#REF!</v>
      </c>
      <c r="J435" t="e" cm="1">
        <f t="array" aca="1" ref="J435" ca="1">INDIRECT("'["&amp;Index!$A$1&amp;"]Übersicht Messungen'!C177",TRUE)</f>
        <v>#REF!</v>
      </c>
      <c r="K435" t="str">
        <f>Index!$A$1</f>
        <v>Extem B-1541-6  CA.xlsx</v>
      </c>
      <c r="N435" t="s">
        <v>106</v>
      </c>
      <c r="O435" t="e" cm="1">
        <f t="array" aca="1" ref="O435" ca="1">IF(ISBLANK(INDIRECT("'["&amp;Index!$A$1&amp;"]Auswertung 5b'!B"&amp;ROW($R$47)-35,TRUE)),"",INDIRECT("'["&amp;Index!$A$1&amp;"]Auswertung 5b'!B"&amp;ROW($R$47)-35,TRUE))</f>
        <v>#REF!</v>
      </c>
      <c r="R435">
        <v>6</v>
      </c>
      <c r="X435" t="e" cm="1">
        <f t="array" aca="1" ref="X435" ca="1">INDIRECT("'["&amp;Index!$A$1&amp;"]Übersicht Messungen'!C6",TRUE)</f>
        <v>#REF!</v>
      </c>
      <c r="Z435" t="s">
        <v>86</v>
      </c>
      <c r="AG435" t="e" cm="1">
        <f t="array" aca="1" ref="AG435" ca="1">IF(ISBLANK(INDIRECT("'["&amp;Index!$A$1&amp;"]Auswertung 5b'!G"&amp;ROW($R$47)-35,TRUE)),"",INDIRECT("'["&amp;Index!$A$1&amp;"]Auswertung 5b'!G"&amp;ROW($R$47)-35,TRUE))</f>
        <v>#REF!</v>
      </c>
      <c r="AK435" t="e" cm="1">
        <f t="array" aca="1" ref="AK435" ca="1">IF(ISBLANK(INDIRECT("'["&amp;Index!$A$1&amp;"]Auswertung 5b'!J"&amp;ROW($R$47)-35,TRUE)),"",INDIRECT("'["&amp;Index!$A$1&amp;"]Auswertung 5b'!J"&amp;ROW($R$47)-35,TRUE))</f>
        <v>#REF!</v>
      </c>
      <c r="AN435" t="e" cm="1">
        <f t="array" aca="1" ref="AN435" ca="1">IF(ISBLANK(INDIRECT("'["&amp;Index!$A$1&amp;"]Auswertung 5b'!H"&amp;ROW($R$47)-35,TRUE)),"",INDIRECT("'["&amp;Index!$A$1&amp;"]Auswertung 5b'!H"&amp;ROW($R$47)-35,TRUE))</f>
        <v>#REF!</v>
      </c>
      <c r="AQ435" t="e" cm="1">
        <f t="array" aca="1" ref="AQ435" ca="1">IF(ISBLANK(INDIRECT("'["&amp;Index!$A$1&amp;"]Auswertung 5b'!I"&amp;ROW($R$47)-35,TRUE)),"",INDIRECT("'["&amp;Index!$A$1&amp;"]Auswertung 5b'!I"&amp;ROW($R$47)-35,TRUE))</f>
        <v>#REF!</v>
      </c>
      <c r="BM435" t="str">
        <f t="shared" ca="1" si="18"/>
        <v/>
      </c>
    </row>
    <row r="436" spans="1:65" x14ac:dyDescent="0.25">
      <c r="A436" t="e" cm="1">
        <f t="array" aca="1" ref="A436" ca="1">INDIRECT("'["&amp;Index!$A$1&amp;"]Übersicht Messungen'!E6",TRUE)</f>
        <v>#REF!</v>
      </c>
      <c r="B436" t="e">
        <f ca="1">IF(Index!$D$3="v3",10032,"")</f>
        <v>#N/A</v>
      </c>
      <c r="C436" t="e">
        <f ca="1">VLOOKUP(Facts!$B436,Aux_Table!$W$1:$X$60,2,FALSE)</f>
        <v>#N/A</v>
      </c>
      <c r="D436" t="e">
        <f>NA()</f>
        <v>#N/A</v>
      </c>
      <c r="E436" t="e" cm="1">
        <f t="array" aca="1" ref="E436" ca="1">INDIRECT("'["&amp;Index!$A$1&amp;"]Übersicht Messungen'!C6",TRUE)</f>
        <v>#REF!</v>
      </c>
      <c r="F436" t="e" cm="1">
        <f t="array" aca="1" ref="F436" ca="1">INDIRECT("'["&amp;Index!$A$1&amp;"]Übersicht Messungen'!B6",TRUE)</f>
        <v>#REF!</v>
      </c>
      <c r="G436" t="e" cm="1">
        <f t="array" aca="1" ref="G436" ca="1">INDIRECT("'["&amp;Index!$A$1&amp;"]Übersicht Messungen'!B6",TRUE)</f>
        <v>#REF!</v>
      </c>
      <c r="H436" t="e">
        <f t="shared" ca="1" si="17"/>
        <v>#REF!</v>
      </c>
      <c r="I436" s="15" t="e" cm="1">
        <f t="array" aca="1" ref="I436" ca="1">IFERROR(DATEVALUE(TEXT(INDIRECT("'["&amp;Index!$A$1&amp;"]Übersicht Messungen'!C181",TRUE),"yyyy-mm-dd")),INDIRECT("'["&amp;Index!$A$1&amp;"]Übersicht Messungen'!F6",TRUE)-730)</f>
        <v>#REF!</v>
      </c>
      <c r="J436" t="e" cm="1">
        <f t="array" aca="1" ref="J436" ca="1">INDIRECT("'["&amp;Index!$A$1&amp;"]Übersicht Messungen'!C177",TRUE)</f>
        <v>#REF!</v>
      </c>
      <c r="K436" t="str">
        <f>Index!$A$1</f>
        <v>Extem B-1541-6  CA.xlsx</v>
      </c>
      <c r="N436" t="s">
        <v>106</v>
      </c>
      <c r="O436" t="e" cm="1">
        <f t="array" aca="1" ref="O436" ca="1">IF(ISBLANK(INDIRECT("'["&amp;Index!$A$1&amp;"]Auswertung 5b'!B"&amp;ROW($R$48)-35,TRUE)),"",INDIRECT("'["&amp;Index!$A$1&amp;"]Auswertung 5b'!B"&amp;ROW($R$48)-35,TRUE))</f>
        <v>#REF!</v>
      </c>
      <c r="R436">
        <v>7</v>
      </c>
      <c r="X436" t="e" cm="1">
        <f t="array" aca="1" ref="X436" ca="1">INDIRECT("'["&amp;Index!$A$1&amp;"]Übersicht Messungen'!C6",TRUE)</f>
        <v>#REF!</v>
      </c>
      <c r="Z436" t="s">
        <v>86</v>
      </c>
      <c r="AG436" t="e" cm="1">
        <f t="array" aca="1" ref="AG436" ca="1">IF(ISBLANK(INDIRECT("'["&amp;Index!$A$1&amp;"]Auswertung 5b'!G"&amp;ROW($R$48)-35,TRUE)),"",INDIRECT("'["&amp;Index!$A$1&amp;"]Auswertung 5b'!G"&amp;ROW($R$48)-35,TRUE))</f>
        <v>#REF!</v>
      </c>
      <c r="AK436" t="e" cm="1">
        <f t="array" aca="1" ref="AK436" ca="1">IF(ISBLANK(INDIRECT("'["&amp;Index!$A$1&amp;"]Auswertung 5b'!J"&amp;ROW($R$48)-35,TRUE)),"",INDIRECT("'["&amp;Index!$A$1&amp;"]Auswertung 5b'!J"&amp;ROW($R$48)-35,TRUE))</f>
        <v>#REF!</v>
      </c>
      <c r="AN436" t="e" cm="1">
        <f t="array" aca="1" ref="AN436" ca="1">IF(ISBLANK(INDIRECT("'["&amp;Index!$A$1&amp;"]Auswertung 5b'!H"&amp;ROW($R$48)-35,TRUE)),"",INDIRECT("'["&amp;Index!$A$1&amp;"]Auswertung 5b'!H"&amp;ROW($R$48)-35,TRUE))</f>
        <v>#REF!</v>
      </c>
      <c r="AQ436" t="e" cm="1">
        <f t="array" aca="1" ref="AQ436" ca="1">IF(ISBLANK(INDIRECT("'["&amp;Index!$A$1&amp;"]Auswertung 5b'!I"&amp;ROW($R$48)-35,TRUE)),"",INDIRECT("'["&amp;Index!$A$1&amp;"]Auswertung 5b'!I"&amp;ROW($R$48)-35,TRUE))</f>
        <v>#REF!</v>
      </c>
      <c r="BM436" t="str">
        <f t="shared" ca="1" si="18"/>
        <v/>
      </c>
    </row>
    <row r="437" spans="1:65" x14ac:dyDescent="0.25">
      <c r="A437" t="e" cm="1">
        <f t="array" aca="1" ref="A437" ca="1">INDIRECT("'["&amp;Index!$A$1&amp;"]Übersicht Messungen'!E6",TRUE)</f>
        <v>#REF!</v>
      </c>
      <c r="B437" t="e">
        <f ca="1">IF(Index!$D$3="v3",10032,"")</f>
        <v>#N/A</v>
      </c>
      <c r="C437" t="e">
        <f ca="1">VLOOKUP(Facts!$B437,Aux_Table!$W$1:$X$60,2,FALSE)</f>
        <v>#N/A</v>
      </c>
      <c r="D437" t="e">
        <f>NA()</f>
        <v>#N/A</v>
      </c>
      <c r="E437" t="e" cm="1">
        <f t="array" aca="1" ref="E437" ca="1">INDIRECT("'["&amp;Index!$A$1&amp;"]Übersicht Messungen'!C6",TRUE)</f>
        <v>#REF!</v>
      </c>
      <c r="F437" t="e" cm="1">
        <f t="array" aca="1" ref="F437" ca="1">INDIRECT("'["&amp;Index!$A$1&amp;"]Übersicht Messungen'!B6",TRUE)</f>
        <v>#REF!</v>
      </c>
      <c r="G437" t="e" cm="1">
        <f t="array" aca="1" ref="G437" ca="1">INDIRECT("'["&amp;Index!$A$1&amp;"]Übersicht Messungen'!B6",TRUE)</f>
        <v>#REF!</v>
      </c>
      <c r="H437" t="e">
        <f t="shared" ca="1" si="17"/>
        <v>#REF!</v>
      </c>
      <c r="I437" s="15" t="e" cm="1">
        <f t="array" aca="1" ref="I437" ca="1">IFERROR(DATEVALUE(TEXT(INDIRECT("'["&amp;Index!$A$1&amp;"]Übersicht Messungen'!C181",TRUE),"yyyy-mm-dd")),INDIRECT("'["&amp;Index!$A$1&amp;"]Übersicht Messungen'!F6",TRUE)-730)</f>
        <v>#REF!</v>
      </c>
      <c r="J437" t="e" cm="1">
        <f t="array" aca="1" ref="J437" ca="1">INDIRECT("'["&amp;Index!$A$1&amp;"]Übersicht Messungen'!C177",TRUE)</f>
        <v>#REF!</v>
      </c>
      <c r="K437" t="str">
        <f>Index!$A$1</f>
        <v>Extem B-1541-6  CA.xlsx</v>
      </c>
      <c r="N437" t="s">
        <v>106</v>
      </c>
      <c r="O437" t="e" cm="1">
        <f t="array" aca="1" ref="O437" ca="1">IF(ISBLANK(INDIRECT("'["&amp;Index!$A$1&amp;"]Auswertung 5b'!B"&amp;ROW($R$49)-35,TRUE)),"",INDIRECT("'["&amp;Index!$A$1&amp;"]Auswertung 5b'!B"&amp;ROW($R$49)-35,TRUE))</f>
        <v>#REF!</v>
      </c>
      <c r="R437">
        <v>8</v>
      </c>
      <c r="X437" t="e" cm="1">
        <f t="array" aca="1" ref="X437" ca="1">INDIRECT("'["&amp;Index!$A$1&amp;"]Übersicht Messungen'!C6",TRUE)</f>
        <v>#REF!</v>
      </c>
      <c r="Z437" t="s">
        <v>86</v>
      </c>
      <c r="AG437" t="e" cm="1">
        <f t="array" aca="1" ref="AG437" ca="1">IF(ISBLANK(INDIRECT("'["&amp;Index!$A$1&amp;"]Auswertung 5b'!G"&amp;ROW($R$49)-35,TRUE)),"",INDIRECT("'["&amp;Index!$A$1&amp;"]Auswertung 5b'!G"&amp;ROW($R$49)-35,TRUE))</f>
        <v>#REF!</v>
      </c>
      <c r="AK437" t="e" cm="1">
        <f t="array" aca="1" ref="AK437" ca="1">IF(ISBLANK(INDIRECT("'["&amp;Index!$A$1&amp;"]Auswertung 5b'!J"&amp;ROW($R$49)-35,TRUE)),"",INDIRECT("'["&amp;Index!$A$1&amp;"]Auswertung 5b'!J"&amp;ROW($R$49)-35,TRUE))</f>
        <v>#REF!</v>
      </c>
      <c r="AN437" t="e" cm="1">
        <f t="array" aca="1" ref="AN437" ca="1">IF(ISBLANK(INDIRECT("'["&amp;Index!$A$1&amp;"]Auswertung 5b'!H"&amp;ROW($R$49)-35,TRUE)),"",INDIRECT("'["&amp;Index!$A$1&amp;"]Auswertung 5b'!H"&amp;ROW($R$49)-35,TRUE))</f>
        <v>#REF!</v>
      </c>
      <c r="AQ437" t="e" cm="1">
        <f t="array" aca="1" ref="AQ437" ca="1">IF(ISBLANK(INDIRECT("'["&amp;Index!$A$1&amp;"]Auswertung 5b'!I"&amp;ROW($R$49)-35,TRUE)),"",INDIRECT("'["&amp;Index!$A$1&amp;"]Auswertung 5b'!I"&amp;ROW($R$49)-35,TRUE))</f>
        <v>#REF!</v>
      </c>
      <c r="BM437" t="str">
        <f t="shared" ca="1" si="18"/>
        <v/>
      </c>
    </row>
    <row r="438" spans="1:65" x14ac:dyDescent="0.25">
      <c r="A438" t="e" cm="1">
        <f t="array" aca="1" ref="A438" ca="1">INDIRECT("'["&amp;Index!$A$1&amp;"]Übersicht Messungen'!E6",TRUE)</f>
        <v>#REF!</v>
      </c>
      <c r="B438" t="e">
        <f ca="1">IF(Index!$D$3="v3",10032,"")</f>
        <v>#N/A</v>
      </c>
      <c r="C438" t="e">
        <f ca="1">VLOOKUP(Facts!$B438,Aux_Table!$W$1:$X$60,2,FALSE)</f>
        <v>#N/A</v>
      </c>
      <c r="D438" t="e">
        <f>NA()</f>
        <v>#N/A</v>
      </c>
      <c r="E438" t="e" cm="1">
        <f t="array" aca="1" ref="E438" ca="1">INDIRECT("'["&amp;Index!$A$1&amp;"]Übersicht Messungen'!C6",TRUE)</f>
        <v>#REF!</v>
      </c>
      <c r="F438" t="e" cm="1">
        <f t="array" aca="1" ref="F438" ca="1">INDIRECT("'["&amp;Index!$A$1&amp;"]Übersicht Messungen'!B6",TRUE)</f>
        <v>#REF!</v>
      </c>
      <c r="G438" t="e" cm="1">
        <f t="array" aca="1" ref="G438" ca="1">INDIRECT("'["&amp;Index!$A$1&amp;"]Übersicht Messungen'!B6",TRUE)</f>
        <v>#REF!</v>
      </c>
      <c r="H438" t="e">
        <f t="shared" ca="1" si="17"/>
        <v>#REF!</v>
      </c>
      <c r="I438" s="15" t="e" cm="1">
        <f t="array" aca="1" ref="I438" ca="1">IFERROR(DATEVALUE(TEXT(INDIRECT("'["&amp;Index!$A$1&amp;"]Übersicht Messungen'!C181",TRUE),"yyyy-mm-dd")),INDIRECT("'["&amp;Index!$A$1&amp;"]Übersicht Messungen'!F6",TRUE)-730)</f>
        <v>#REF!</v>
      </c>
      <c r="J438" t="e" cm="1">
        <f t="array" aca="1" ref="J438" ca="1">INDIRECT("'["&amp;Index!$A$1&amp;"]Übersicht Messungen'!C177",TRUE)</f>
        <v>#REF!</v>
      </c>
      <c r="K438" t="str">
        <f>Index!$A$1</f>
        <v>Extem B-1541-6  CA.xlsx</v>
      </c>
      <c r="N438" t="s">
        <v>106</v>
      </c>
      <c r="O438" t="e" cm="1">
        <f t="array" aca="1" ref="O438" ca="1">IF(ISBLANK(INDIRECT("'["&amp;Index!$A$1&amp;"]Auswertung 5b'!B"&amp;ROW($R$50)-35,TRUE)),"",INDIRECT("'["&amp;Index!$A$1&amp;"]Auswertung 5b'!B"&amp;ROW($R$50)-35,TRUE))</f>
        <v>#REF!</v>
      </c>
      <c r="R438">
        <v>9</v>
      </c>
      <c r="X438" t="e" cm="1">
        <f t="array" aca="1" ref="X438" ca="1">INDIRECT("'["&amp;Index!$A$1&amp;"]Übersicht Messungen'!C6",TRUE)</f>
        <v>#REF!</v>
      </c>
      <c r="Z438" t="s">
        <v>86</v>
      </c>
      <c r="AG438" t="e" cm="1">
        <f t="array" aca="1" ref="AG438" ca="1">IF(ISBLANK(INDIRECT("'["&amp;Index!$A$1&amp;"]Auswertung 5b'!G"&amp;ROW($R$50)-35,TRUE)),"",INDIRECT("'["&amp;Index!$A$1&amp;"]Auswertung 5b'!G"&amp;ROW($R$50)-35,TRUE))</f>
        <v>#REF!</v>
      </c>
      <c r="AK438" t="e" cm="1">
        <f t="array" aca="1" ref="AK438" ca="1">IF(ISBLANK(INDIRECT("'["&amp;Index!$A$1&amp;"]Auswertung 5b'!J"&amp;ROW($R$50)-35,TRUE)),"",INDIRECT("'["&amp;Index!$A$1&amp;"]Auswertung 5b'!J"&amp;ROW($R$50)-35,TRUE))</f>
        <v>#REF!</v>
      </c>
      <c r="AN438" t="e" cm="1">
        <f t="array" aca="1" ref="AN438" ca="1">IF(ISBLANK(INDIRECT("'["&amp;Index!$A$1&amp;"]Auswertung 5b'!H"&amp;ROW($R$50)-35,TRUE)),"",INDIRECT("'["&amp;Index!$A$1&amp;"]Auswertung 5b'!H"&amp;ROW($R$50)-35,TRUE))</f>
        <v>#REF!</v>
      </c>
      <c r="AQ438" t="e" cm="1">
        <f t="array" aca="1" ref="AQ438" ca="1">IF(ISBLANK(INDIRECT("'["&amp;Index!$A$1&amp;"]Auswertung 5b'!I"&amp;ROW($R$50)-35,TRUE)),"",INDIRECT("'["&amp;Index!$A$1&amp;"]Auswertung 5b'!I"&amp;ROW($R$50)-35,TRUE))</f>
        <v>#REF!</v>
      </c>
      <c r="BM438" t="str">
        <f t="shared" ca="1" si="18"/>
        <v/>
      </c>
    </row>
    <row r="439" spans="1:65" x14ac:dyDescent="0.25">
      <c r="A439" t="e" cm="1">
        <f t="array" aca="1" ref="A439" ca="1">INDIRECT("'["&amp;Index!$A$1&amp;"]Übersicht Messungen'!E6",TRUE)</f>
        <v>#REF!</v>
      </c>
      <c r="B439" t="e">
        <f ca="1">IF(Index!$D$3="v3",10032,"")</f>
        <v>#N/A</v>
      </c>
      <c r="C439" t="e">
        <f ca="1">VLOOKUP(Facts!$B439,Aux_Table!$W$1:$X$60,2,FALSE)</f>
        <v>#N/A</v>
      </c>
      <c r="D439" t="e">
        <f>NA()</f>
        <v>#N/A</v>
      </c>
      <c r="E439" t="e" cm="1">
        <f t="array" aca="1" ref="E439" ca="1">INDIRECT("'["&amp;Index!$A$1&amp;"]Übersicht Messungen'!C6",TRUE)</f>
        <v>#REF!</v>
      </c>
      <c r="F439" t="e" cm="1">
        <f t="array" aca="1" ref="F439" ca="1">INDIRECT("'["&amp;Index!$A$1&amp;"]Übersicht Messungen'!B6",TRUE)</f>
        <v>#REF!</v>
      </c>
      <c r="G439" t="e" cm="1">
        <f t="array" aca="1" ref="G439" ca="1">INDIRECT("'["&amp;Index!$A$1&amp;"]Übersicht Messungen'!B6",TRUE)</f>
        <v>#REF!</v>
      </c>
      <c r="H439" t="e">
        <f t="shared" ca="1" si="17"/>
        <v>#REF!</v>
      </c>
      <c r="I439" s="15" t="e" cm="1">
        <f t="array" aca="1" ref="I439" ca="1">IFERROR(DATEVALUE(TEXT(INDIRECT("'["&amp;Index!$A$1&amp;"]Übersicht Messungen'!C181",TRUE),"yyyy-mm-dd")),INDIRECT("'["&amp;Index!$A$1&amp;"]Übersicht Messungen'!F6",TRUE)-730)</f>
        <v>#REF!</v>
      </c>
      <c r="J439" t="e" cm="1">
        <f t="array" aca="1" ref="J439" ca="1">INDIRECT("'["&amp;Index!$A$1&amp;"]Übersicht Messungen'!C177",TRUE)</f>
        <v>#REF!</v>
      </c>
      <c r="K439" t="str">
        <f>Index!$A$1</f>
        <v>Extem B-1541-6  CA.xlsx</v>
      </c>
      <c r="N439" t="s">
        <v>106</v>
      </c>
      <c r="O439" t="e" cm="1">
        <f t="array" aca="1" ref="O439" ca="1">IF(ISBLANK(INDIRECT("'["&amp;Index!$A$1&amp;"]Auswertung 5b'!B"&amp;ROW($R$51)-35,TRUE)),"",INDIRECT("'["&amp;Index!$A$1&amp;"]Auswertung 5b'!B"&amp;ROW($R$51)-35,TRUE))</f>
        <v>#REF!</v>
      </c>
      <c r="R439">
        <v>10</v>
      </c>
      <c r="X439" t="e" cm="1">
        <f t="array" aca="1" ref="X439" ca="1">INDIRECT("'["&amp;Index!$A$1&amp;"]Übersicht Messungen'!C6",TRUE)</f>
        <v>#REF!</v>
      </c>
      <c r="Z439" t="s">
        <v>86</v>
      </c>
      <c r="AG439" t="e" cm="1">
        <f t="array" aca="1" ref="AG439" ca="1">IF(ISBLANK(INDIRECT("'["&amp;Index!$A$1&amp;"]Auswertung 5b'!G"&amp;ROW($R$51)-35,TRUE)),"",INDIRECT("'["&amp;Index!$A$1&amp;"]Auswertung 5b'!G"&amp;ROW($R$51)-35,TRUE))</f>
        <v>#REF!</v>
      </c>
      <c r="AK439" t="e" cm="1">
        <f t="array" aca="1" ref="AK439" ca="1">IF(ISBLANK(INDIRECT("'["&amp;Index!$A$1&amp;"]Auswertung 5b'!J"&amp;ROW($R$51)-35,TRUE)),"",INDIRECT("'["&amp;Index!$A$1&amp;"]Auswertung 5b'!J"&amp;ROW($R$51)-35,TRUE))</f>
        <v>#REF!</v>
      </c>
      <c r="AN439" t="e" cm="1">
        <f t="array" aca="1" ref="AN439" ca="1">IF(ISBLANK(INDIRECT("'["&amp;Index!$A$1&amp;"]Auswertung 5b'!H"&amp;ROW($R$51)-35,TRUE)),"",INDIRECT("'["&amp;Index!$A$1&amp;"]Auswertung 5b'!H"&amp;ROW($R$51)-35,TRUE))</f>
        <v>#REF!</v>
      </c>
      <c r="AQ439" t="e" cm="1">
        <f t="array" aca="1" ref="AQ439" ca="1">IF(ISBLANK(INDIRECT("'["&amp;Index!$A$1&amp;"]Auswertung 5b'!I"&amp;ROW($R$51)-35,TRUE)),"",INDIRECT("'["&amp;Index!$A$1&amp;"]Auswertung 5b'!I"&amp;ROW($R$51)-35,TRUE))</f>
        <v>#REF!</v>
      </c>
      <c r="BM439" t="str">
        <f t="shared" ca="1" si="18"/>
        <v/>
      </c>
    </row>
    <row r="440" spans="1:65" x14ac:dyDescent="0.25">
      <c r="A440" t="e" cm="1">
        <f t="array" aca="1" ref="A440" ca="1">INDIRECT("'["&amp;Index!$A$1&amp;"]Übersicht Messungen'!E6",TRUE)</f>
        <v>#REF!</v>
      </c>
      <c r="B440" t="e">
        <f ca="1">IF(Index!$D$3="v3",10032,"")</f>
        <v>#N/A</v>
      </c>
      <c r="C440" t="e">
        <f ca="1">VLOOKUP(Facts!$B440,Aux_Table!$W$1:$X$60,2,FALSE)</f>
        <v>#N/A</v>
      </c>
      <c r="D440" t="e">
        <f>NA()</f>
        <v>#N/A</v>
      </c>
      <c r="E440" t="e" cm="1">
        <f t="array" aca="1" ref="E440" ca="1">INDIRECT("'["&amp;Index!$A$1&amp;"]Übersicht Messungen'!C6",TRUE)</f>
        <v>#REF!</v>
      </c>
      <c r="F440" t="e" cm="1">
        <f t="array" aca="1" ref="F440" ca="1">INDIRECT("'["&amp;Index!$A$1&amp;"]Übersicht Messungen'!B6",TRUE)</f>
        <v>#REF!</v>
      </c>
      <c r="G440" t="e" cm="1">
        <f t="array" aca="1" ref="G440" ca="1">INDIRECT("'["&amp;Index!$A$1&amp;"]Übersicht Messungen'!B6",TRUE)</f>
        <v>#REF!</v>
      </c>
      <c r="H440" t="e">
        <f t="shared" ca="1" si="17"/>
        <v>#REF!</v>
      </c>
      <c r="I440" s="15" t="e" cm="1">
        <f t="array" aca="1" ref="I440" ca="1">IFERROR(DATEVALUE(TEXT(INDIRECT("'["&amp;Index!$A$1&amp;"]Übersicht Messungen'!C181",TRUE),"yyyy-mm-dd")),INDIRECT("'["&amp;Index!$A$1&amp;"]Übersicht Messungen'!F6",TRUE)-730)</f>
        <v>#REF!</v>
      </c>
      <c r="J440" t="e" cm="1">
        <f t="array" aca="1" ref="J440" ca="1">INDIRECT("'["&amp;Index!$A$1&amp;"]Übersicht Messungen'!C177",TRUE)</f>
        <v>#REF!</v>
      </c>
      <c r="K440" t="str">
        <f>Index!$A$1</f>
        <v>Extem B-1541-6  CA.xlsx</v>
      </c>
      <c r="N440" t="s">
        <v>106</v>
      </c>
      <c r="O440" t="e" cm="1">
        <f t="array" aca="1" ref="O440" ca="1">IF(ISBLANK(INDIRECT("'["&amp;Index!$A$1&amp;"]Auswertung 5b'!B"&amp;ROW($R$52)-35,TRUE)),"",INDIRECT("'["&amp;Index!$A$1&amp;"]Auswertung 5b'!B"&amp;ROW($R$52)-35,TRUE))</f>
        <v>#REF!</v>
      </c>
      <c r="R440">
        <v>11</v>
      </c>
      <c r="X440" t="e" cm="1">
        <f t="array" aca="1" ref="X440" ca="1">INDIRECT("'["&amp;Index!$A$1&amp;"]Übersicht Messungen'!C6",TRUE)</f>
        <v>#REF!</v>
      </c>
      <c r="Z440" t="s">
        <v>86</v>
      </c>
      <c r="AG440" t="e" cm="1">
        <f t="array" aca="1" ref="AG440" ca="1">IF(ISBLANK(INDIRECT("'["&amp;Index!$A$1&amp;"]Auswertung 5b'!G"&amp;ROW($R$52)-35,TRUE)),"",INDIRECT("'["&amp;Index!$A$1&amp;"]Auswertung 5b'!G"&amp;ROW($R$52)-35,TRUE))</f>
        <v>#REF!</v>
      </c>
      <c r="AK440" t="e" cm="1">
        <f t="array" aca="1" ref="AK440" ca="1">IF(ISBLANK(INDIRECT("'["&amp;Index!$A$1&amp;"]Auswertung 5b'!J"&amp;ROW($R$52)-35,TRUE)),"",INDIRECT("'["&amp;Index!$A$1&amp;"]Auswertung 5b'!J"&amp;ROW($R$52)-35,TRUE))</f>
        <v>#REF!</v>
      </c>
      <c r="AN440" t="e" cm="1">
        <f t="array" aca="1" ref="AN440" ca="1">IF(ISBLANK(INDIRECT("'["&amp;Index!$A$1&amp;"]Auswertung 5b'!H"&amp;ROW($R$52)-35,TRUE)),"",INDIRECT("'["&amp;Index!$A$1&amp;"]Auswertung 5b'!H"&amp;ROW($R$52)-35,TRUE))</f>
        <v>#REF!</v>
      </c>
      <c r="AQ440" t="e" cm="1">
        <f t="array" aca="1" ref="AQ440" ca="1">IF(ISBLANK(INDIRECT("'["&amp;Index!$A$1&amp;"]Auswertung 5b'!I"&amp;ROW($R$52)-35,TRUE)),"",INDIRECT("'["&amp;Index!$A$1&amp;"]Auswertung 5b'!I"&amp;ROW($R$52)-35,TRUE))</f>
        <v>#REF!</v>
      </c>
      <c r="BM440" t="str">
        <f t="shared" ca="1" si="18"/>
        <v/>
      </c>
    </row>
    <row r="441" spans="1:65" x14ac:dyDescent="0.25">
      <c r="A441" t="e" cm="1">
        <f t="array" aca="1" ref="A441" ca="1">INDIRECT("'["&amp;Index!$A$1&amp;"]Übersicht Messungen'!E6",TRUE)</f>
        <v>#REF!</v>
      </c>
      <c r="B441" t="e">
        <f ca="1">IF(Index!$D$3="v3",10032,"")</f>
        <v>#N/A</v>
      </c>
      <c r="C441" t="e">
        <f ca="1">VLOOKUP(Facts!$B441,Aux_Table!$W$1:$X$60,2,FALSE)</f>
        <v>#N/A</v>
      </c>
      <c r="D441" t="e">
        <f>NA()</f>
        <v>#N/A</v>
      </c>
      <c r="E441" t="e" cm="1">
        <f t="array" aca="1" ref="E441" ca="1">INDIRECT("'["&amp;Index!$A$1&amp;"]Übersicht Messungen'!C6",TRUE)</f>
        <v>#REF!</v>
      </c>
      <c r="F441" t="e" cm="1">
        <f t="array" aca="1" ref="F441" ca="1">INDIRECT("'["&amp;Index!$A$1&amp;"]Übersicht Messungen'!B6",TRUE)</f>
        <v>#REF!</v>
      </c>
      <c r="G441" t="e" cm="1">
        <f t="array" aca="1" ref="G441" ca="1">INDIRECT("'["&amp;Index!$A$1&amp;"]Übersicht Messungen'!B6",TRUE)</f>
        <v>#REF!</v>
      </c>
      <c r="H441" t="e">
        <f t="shared" ca="1" si="17"/>
        <v>#REF!</v>
      </c>
      <c r="I441" s="15" t="e" cm="1">
        <f t="array" aca="1" ref="I441" ca="1">IFERROR(DATEVALUE(TEXT(INDIRECT("'["&amp;Index!$A$1&amp;"]Übersicht Messungen'!C181",TRUE),"yyyy-mm-dd")),INDIRECT("'["&amp;Index!$A$1&amp;"]Übersicht Messungen'!F6",TRUE)-730)</f>
        <v>#REF!</v>
      </c>
      <c r="J441" t="e" cm="1">
        <f t="array" aca="1" ref="J441" ca="1">INDIRECT("'["&amp;Index!$A$1&amp;"]Übersicht Messungen'!C177",TRUE)</f>
        <v>#REF!</v>
      </c>
      <c r="K441" t="str">
        <f>Index!$A$1</f>
        <v>Extem B-1541-6  CA.xlsx</v>
      </c>
      <c r="N441" t="s">
        <v>106</v>
      </c>
      <c r="O441" t="e" cm="1">
        <f t="array" aca="1" ref="O441" ca="1">IF(ISBLANK(INDIRECT("'["&amp;Index!$A$1&amp;"]Auswertung 5b'!B"&amp;ROW($R$53)-35,TRUE)),"",INDIRECT("'["&amp;Index!$A$1&amp;"]Auswertung 5b'!B"&amp;ROW($R$53)-35,TRUE))</f>
        <v>#REF!</v>
      </c>
      <c r="R441">
        <v>12</v>
      </c>
      <c r="X441" t="e" cm="1">
        <f t="array" aca="1" ref="X441" ca="1">INDIRECT("'["&amp;Index!$A$1&amp;"]Übersicht Messungen'!C6",TRUE)</f>
        <v>#REF!</v>
      </c>
      <c r="Z441" t="s">
        <v>86</v>
      </c>
      <c r="AG441" t="e" cm="1">
        <f t="array" aca="1" ref="AG441" ca="1">IF(ISBLANK(INDIRECT("'["&amp;Index!$A$1&amp;"]Auswertung 5b'!G"&amp;ROW($R$53)-35,TRUE)),"",INDIRECT("'["&amp;Index!$A$1&amp;"]Auswertung 5b'!G"&amp;ROW($R$53)-35,TRUE))</f>
        <v>#REF!</v>
      </c>
      <c r="AK441" t="e" cm="1">
        <f t="array" aca="1" ref="AK441" ca="1">IF(ISBLANK(INDIRECT("'["&amp;Index!$A$1&amp;"]Auswertung 5b'!J"&amp;ROW($R$53)-35,TRUE)),"",INDIRECT("'["&amp;Index!$A$1&amp;"]Auswertung 5b'!J"&amp;ROW($R$53)-35,TRUE))</f>
        <v>#REF!</v>
      </c>
      <c r="AN441" t="e" cm="1">
        <f t="array" aca="1" ref="AN441" ca="1">IF(ISBLANK(INDIRECT("'["&amp;Index!$A$1&amp;"]Auswertung 5b'!H"&amp;ROW($R$53)-35,TRUE)),"",INDIRECT("'["&amp;Index!$A$1&amp;"]Auswertung 5b'!H"&amp;ROW($R$53)-35,TRUE))</f>
        <v>#REF!</v>
      </c>
      <c r="AQ441" t="e" cm="1">
        <f t="array" aca="1" ref="AQ441" ca="1">IF(ISBLANK(INDIRECT("'["&amp;Index!$A$1&amp;"]Auswertung 5b'!I"&amp;ROW($R$53)-35,TRUE)),"",INDIRECT("'["&amp;Index!$A$1&amp;"]Auswertung 5b'!I"&amp;ROW($R$53)-35,TRUE))</f>
        <v>#REF!</v>
      </c>
      <c r="BM441" t="str">
        <f t="shared" ca="1" si="18"/>
        <v/>
      </c>
    </row>
    <row r="442" spans="1:65" x14ac:dyDescent="0.25">
      <c r="A442" t="e" cm="1">
        <f t="array" aca="1" ref="A442" ca="1">INDIRECT("'["&amp;Index!$A$1&amp;"]Übersicht Messungen'!E6",TRUE)</f>
        <v>#REF!</v>
      </c>
      <c r="B442" t="e">
        <f ca="1">IF(Index!$D$3="v3",10032,"")</f>
        <v>#N/A</v>
      </c>
      <c r="C442" t="e">
        <f ca="1">VLOOKUP(Facts!$B442,Aux_Table!$W$1:$X$60,2,FALSE)</f>
        <v>#N/A</v>
      </c>
      <c r="D442" t="e">
        <f>NA()</f>
        <v>#N/A</v>
      </c>
      <c r="E442" t="e" cm="1">
        <f t="array" aca="1" ref="E442" ca="1">INDIRECT("'["&amp;Index!$A$1&amp;"]Übersicht Messungen'!C6",TRUE)</f>
        <v>#REF!</v>
      </c>
      <c r="F442" t="e" cm="1">
        <f t="array" aca="1" ref="F442" ca="1">INDIRECT("'["&amp;Index!$A$1&amp;"]Übersicht Messungen'!B6",TRUE)</f>
        <v>#REF!</v>
      </c>
      <c r="G442" t="e" cm="1">
        <f t="array" aca="1" ref="G442" ca="1">INDIRECT("'["&amp;Index!$A$1&amp;"]Übersicht Messungen'!B6",TRUE)</f>
        <v>#REF!</v>
      </c>
      <c r="H442" t="e">
        <f t="shared" ca="1" si="17"/>
        <v>#REF!</v>
      </c>
      <c r="I442" s="15" t="e" cm="1">
        <f t="array" aca="1" ref="I442" ca="1">IFERROR(DATEVALUE(TEXT(INDIRECT("'["&amp;Index!$A$1&amp;"]Übersicht Messungen'!C181",TRUE),"yyyy-mm-dd")),INDIRECT("'["&amp;Index!$A$1&amp;"]Übersicht Messungen'!F6",TRUE)-730)</f>
        <v>#REF!</v>
      </c>
      <c r="J442" t="e" cm="1">
        <f t="array" aca="1" ref="J442" ca="1">INDIRECT("'["&amp;Index!$A$1&amp;"]Übersicht Messungen'!C177",TRUE)</f>
        <v>#REF!</v>
      </c>
      <c r="K442" t="str">
        <f>Index!$A$1</f>
        <v>Extem B-1541-6  CA.xlsx</v>
      </c>
      <c r="N442" t="s">
        <v>106</v>
      </c>
      <c r="O442" t="e" cm="1">
        <f t="array" aca="1" ref="O442" ca="1">IF(ISBLANK(INDIRECT("'["&amp;Index!$A$1&amp;"]Auswertung 5b'!B"&amp;ROW($R$54)-35,TRUE)),"",INDIRECT("'["&amp;Index!$A$1&amp;"]Auswertung 5b'!B"&amp;ROW($R$54)-35,TRUE))</f>
        <v>#REF!</v>
      </c>
      <c r="R442">
        <v>13</v>
      </c>
      <c r="X442" t="e" cm="1">
        <f t="array" aca="1" ref="X442" ca="1">INDIRECT("'["&amp;Index!$A$1&amp;"]Übersicht Messungen'!C6",TRUE)</f>
        <v>#REF!</v>
      </c>
      <c r="Z442" t="s">
        <v>86</v>
      </c>
      <c r="AG442" t="e" cm="1">
        <f t="array" aca="1" ref="AG442" ca="1">IF(ISBLANK(INDIRECT("'["&amp;Index!$A$1&amp;"]Auswertung 5b'!G"&amp;ROW($R$54)-35,TRUE)),"",INDIRECT("'["&amp;Index!$A$1&amp;"]Auswertung 5b'!G"&amp;ROW($R$54)-35,TRUE))</f>
        <v>#REF!</v>
      </c>
      <c r="AK442" t="e" cm="1">
        <f t="array" aca="1" ref="AK442" ca="1">IF(ISBLANK(INDIRECT("'["&amp;Index!$A$1&amp;"]Auswertung 5b'!J"&amp;ROW($R$54)-35,TRUE)),"",INDIRECT("'["&amp;Index!$A$1&amp;"]Auswertung 5b'!J"&amp;ROW($R$54)-35,TRUE))</f>
        <v>#REF!</v>
      </c>
      <c r="AN442" t="e" cm="1">
        <f t="array" aca="1" ref="AN442" ca="1">IF(ISBLANK(INDIRECT("'["&amp;Index!$A$1&amp;"]Auswertung 5b'!H"&amp;ROW($R$54)-35,TRUE)),"",INDIRECT("'["&amp;Index!$A$1&amp;"]Auswertung 5b'!H"&amp;ROW($R$54)-35,TRUE))</f>
        <v>#REF!</v>
      </c>
      <c r="AQ442" t="e" cm="1">
        <f t="array" aca="1" ref="AQ442" ca="1">IF(ISBLANK(INDIRECT("'["&amp;Index!$A$1&amp;"]Auswertung 5b'!I"&amp;ROW($R$54)-35,TRUE)),"",INDIRECT("'["&amp;Index!$A$1&amp;"]Auswertung 5b'!I"&amp;ROW($R$54)-35,TRUE))</f>
        <v>#REF!</v>
      </c>
      <c r="BM442" t="str">
        <f t="shared" ca="1" si="18"/>
        <v/>
      </c>
    </row>
    <row r="443" spans="1:65" x14ac:dyDescent="0.25">
      <c r="A443" t="e" cm="1">
        <f t="array" aca="1" ref="A443" ca="1">INDIRECT("'["&amp;Index!$A$1&amp;"]Übersicht Messungen'!E6",TRUE)</f>
        <v>#REF!</v>
      </c>
      <c r="B443" t="e">
        <f ca="1">IF(Index!$D$3="v3",10032,"")</f>
        <v>#N/A</v>
      </c>
      <c r="C443" t="e">
        <f ca="1">VLOOKUP(Facts!$B443,Aux_Table!$W$1:$X$60,2,FALSE)</f>
        <v>#N/A</v>
      </c>
      <c r="D443" t="e">
        <f>NA()</f>
        <v>#N/A</v>
      </c>
      <c r="E443" t="e" cm="1">
        <f t="array" aca="1" ref="E443" ca="1">INDIRECT("'["&amp;Index!$A$1&amp;"]Übersicht Messungen'!C6",TRUE)</f>
        <v>#REF!</v>
      </c>
      <c r="F443" t="e" cm="1">
        <f t="array" aca="1" ref="F443" ca="1">INDIRECT("'["&amp;Index!$A$1&amp;"]Übersicht Messungen'!B6",TRUE)</f>
        <v>#REF!</v>
      </c>
      <c r="G443" t="e" cm="1">
        <f t="array" aca="1" ref="G443" ca="1">INDIRECT("'["&amp;Index!$A$1&amp;"]Übersicht Messungen'!B6",TRUE)</f>
        <v>#REF!</v>
      </c>
      <c r="H443" t="e">
        <f t="shared" ca="1" si="17"/>
        <v>#REF!</v>
      </c>
      <c r="I443" s="15" t="e" cm="1">
        <f t="array" aca="1" ref="I443" ca="1">IFERROR(DATEVALUE(TEXT(INDIRECT("'["&amp;Index!$A$1&amp;"]Übersicht Messungen'!C181",TRUE),"yyyy-mm-dd")),INDIRECT("'["&amp;Index!$A$1&amp;"]Übersicht Messungen'!F6",TRUE)-730)</f>
        <v>#REF!</v>
      </c>
      <c r="J443" t="e" cm="1">
        <f t="array" aca="1" ref="J443" ca="1">INDIRECT("'["&amp;Index!$A$1&amp;"]Übersicht Messungen'!C177",TRUE)</f>
        <v>#REF!</v>
      </c>
      <c r="K443" t="str">
        <f>Index!$A$1</f>
        <v>Extem B-1541-6  CA.xlsx</v>
      </c>
      <c r="N443" t="s">
        <v>106</v>
      </c>
      <c r="O443" t="e" cm="1">
        <f t="array" aca="1" ref="O443" ca="1">IF(ISBLANK(INDIRECT("'["&amp;Index!$A$1&amp;"]Auswertung 5b'!B"&amp;ROW($R$55)-35,TRUE)),"",INDIRECT("'["&amp;Index!$A$1&amp;"]Auswertung 5b'!B"&amp;ROW($R$55)-35,TRUE))</f>
        <v>#REF!</v>
      </c>
      <c r="R443">
        <v>14</v>
      </c>
      <c r="X443" t="e" cm="1">
        <f t="array" aca="1" ref="X443" ca="1">INDIRECT("'["&amp;Index!$A$1&amp;"]Übersicht Messungen'!C6",TRUE)</f>
        <v>#REF!</v>
      </c>
      <c r="Z443" t="s">
        <v>86</v>
      </c>
      <c r="AG443" t="e" cm="1">
        <f t="array" aca="1" ref="AG443" ca="1">IF(ISBLANK(INDIRECT("'["&amp;Index!$A$1&amp;"]Auswertung 5b'!G"&amp;ROW($R$55)-35,TRUE)),"",INDIRECT("'["&amp;Index!$A$1&amp;"]Auswertung 5b'!G"&amp;ROW($R$55)-35,TRUE))</f>
        <v>#REF!</v>
      </c>
      <c r="AK443" t="e" cm="1">
        <f t="array" aca="1" ref="AK443" ca="1">IF(ISBLANK(INDIRECT("'["&amp;Index!$A$1&amp;"]Auswertung 5b'!J"&amp;ROW($R$55)-35,TRUE)),"",INDIRECT("'["&amp;Index!$A$1&amp;"]Auswertung 5b'!J"&amp;ROW($R$55)-35,TRUE))</f>
        <v>#REF!</v>
      </c>
      <c r="AN443" t="e" cm="1">
        <f t="array" aca="1" ref="AN443" ca="1">IF(ISBLANK(INDIRECT("'["&amp;Index!$A$1&amp;"]Auswertung 5b'!H"&amp;ROW($R$55)-35,TRUE)),"",INDIRECT("'["&amp;Index!$A$1&amp;"]Auswertung 5b'!H"&amp;ROW($R$55)-35,TRUE))</f>
        <v>#REF!</v>
      </c>
      <c r="AQ443" t="e" cm="1">
        <f t="array" aca="1" ref="AQ443" ca="1">IF(ISBLANK(INDIRECT("'["&amp;Index!$A$1&amp;"]Auswertung 5b'!I"&amp;ROW($R$55)-35,TRUE)),"",INDIRECT("'["&amp;Index!$A$1&amp;"]Auswertung 5b'!I"&amp;ROW($R$55)-35,TRUE))</f>
        <v>#REF!</v>
      </c>
      <c r="BM443" t="str">
        <f t="shared" ca="1" si="18"/>
        <v/>
      </c>
    </row>
    <row r="444" spans="1:65" x14ac:dyDescent="0.25">
      <c r="A444" t="e" cm="1">
        <f t="array" aca="1" ref="A444" ca="1">INDIRECT("'["&amp;Index!$A$1&amp;"]Übersicht Messungen'!E6",TRUE)</f>
        <v>#REF!</v>
      </c>
      <c r="B444" t="e">
        <f ca="1">IF(Index!$D$3="v3",10032,"")</f>
        <v>#N/A</v>
      </c>
      <c r="C444" t="e">
        <f ca="1">VLOOKUP(Facts!$B444,Aux_Table!$W$1:$X$60,2,FALSE)</f>
        <v>#N/A</v>
      </c>
      <c r="D444" t="e">
        <f>NA()</f>
        <v>#N/A</v>
      </c>
      <c r="E444" t="e" cm="1">
        <f t="array" aca="1" ref="E444" ca="1">INDIRECT("'["&amp;Index!$A$1&amp;"]Übersicht Messungen'!C6",TRUE)</f>
        <v>#REF!</v>
      </c>
      <c r="F444" t="e" cm="1">
        <f t="array" aca="1" ref="F444" ca="1">INDIRECT("'["&amp;Index!$A$1&amp;"]Übersicht Messungen'!B6",TRUE)</f>
        <v>#REF!</v>
      </c>
      <c r="G444" t="e" cm="1">
        <f t="array" aca="1" ref="G444" ca="1">INDIRECT("'["&amp;Index!$A$1&amp;"]Übersicht Messungen'!B6",TRUE)</f>
        <v>#REF!</v>
      </c>
      <c r="H444" t="e">
        <f t="shared" ca="1" si="17"/>
        <v>#REF!</v>
      </c>
      <c r="I444" s="15" t="e" cm="1">
        <f t="array" aca="1" ref="I444" ca="1">IFERROR(DATEVALUE(TEXT(INDIRECT("'["&amp;Index!$A$1&amp;"]Übersicht Messungen'!C181",TRUE),"yyyy-mm-dd")),INDIRECT("'["&amp;Index!$A$1&amp;"]Übersicht Messungen'!F6",TRUE)-730)</f>
        <v>#REF!</v>
      </c>
      <c r="J444" t="e" cm="1">
        <f t="array" aca="1" ref="J444" ca="1">INDIRECT("'["&amp;Index!$A$1&amp;"]Übersicht Messungen'!C177",TRUE)</f>
        <v>#REF!</v>
      </c>
      <c r="K444" t="str">
        <f>Index!$A$1</f>
        <v>Extem B-1541-6  CA.xlsx</v>
      </c>
      <c r="N444" t="s">
        <v>106</v>
      </c>
      <c r="O444" t="e" cm="1">
        <f t="array" aca="1" ref="O444" ca="1">IF(ISBLANK(INDIRECT("'["&amp;Index!$A$1&amp;"]Auswertung 5b'!B"&amp;ROW($R$56)-35,TRUE)),"",INDIRECT("'["&amp;Index!$A$1&amp;"]Auswertung 5b'!B"&amp;ROW($R$56)-35,TRUE))</f>
        <v>#REF!</v>
      </c>
      <c r="R444">
        <v>15</v>
      </c>
      <c r="X444" t="e" cm="1">
        <f t="array" aca="1" ref="X444" ca="1">INDIRECT("'["&amp;Index!$A$1&amp;"]Übersicht Messungen'!C6",TRUE)</f>
        <v>#REF!</v>
      </c>
      <c r="Z444" t="s">
        <v>86</v>
      </c>
      <c r="AG444" t="e" cm="1">
        <f t="array" aca="1" ref="AG444" ca="1">IF(ISBLANK(INDIRECT("'["&amp;Index!$A$1&amp;"]Auswertung 5b'!G"&amp;ROW($R$56)-35,TRUE)),"",INDIRECT("'["&amp;Index!$A$1&amp;"]Auswertung 5b'!G"&amp;ROW($R$56)-35,TRUE))</f>
        <v>#REF!</v>
      </c>
      <c r="AK444" t="e" cm="1">
        <f t="array" aca="1" ref="AK444" ca="1">IF(ISBLANK(INDIRECT("'["&amp;Index!$A$1&amp;"]Auswertung 5b'!J"&amp;ROW($R$56)-35,TRUE)),"",INDIRECT("'["&amp;Index!$A$1&amp;"]Auswertung 5b'!J"&amp;ROW($R$56)-35,TRUE))</f>
        <v>#REF!</v>
      </c>
      <c r="AN444" t="e" cm="1">
        <f t="array" aca="1" ref="AN444" ca="1">IF(ISBLANK(INDIRECT("'["&amp;Index!$A$1&amp;"]Auswertung 5b'!H"&amp;ROW($R$56)-35,TRUE)),"",INDIRECT("'["&amp;Index!$A$1&amp;"]Auswertung 5b'!H"&amp;ROW($R$56)-35,TRUE))</f>
        <v>#REF!</v>
      </c>
      <c r="AQ444" t="e" cm="1">
        <f t="array" aca="1" ref="AQ444" ca="1">IF(ISBLANK(INDIRECT("'["&amp;Index!$A$1&amp;"]Auswertung 5b'!I"&amp;ROW($R$56)-35,TRUE)),"",INDIRECT("'["&amp;Index!$A$1&amp;"]Auswertung 5b'!I"&amp;ROW($R$56)-35,TRUE))</f>
        <v>#REF!</v>
      </c>
      <c r="BM444" t="str">
        <f t="shared" ca="1" si="18"/>
        <v/>
      </c>
    </row>
    <row r="445" spans="1:65" x14ac:dyDescent="0.25">
      <c r="A445" t="e" cm="1">
        <f t="array" aca="1" ref="A445" ca="1">INDIRECT("'["&amp;Index!$A$1&amp;"]Übersicht Messungen'!E6",TRUE)</f>
        <v>#REF!</v>
      </c>
      <c r="B445" t="e">
        <f ca="1">IF(Index!$D$3="v3",10032,"")</f>
        <v>#N/A</v>
      </c>
      <c r="C445" t="e">
        <f ca="1">VLOOKUP(Facts!$B445,Aux_Table!$W$1:$X$60,2,FALSE)</f>
        <v>#N/A</v>
      </c>
      <c r="D445" t="e">
        <f>NA()</f>
        <v>#N/A</v>
      </c>
      <c r="E445" t="e" cm="1">
        <f t="array" aca="1" ref="E445" ca="1">INDIRECT("'["&amp;Index!$A$1&amp;"]Übersicht Messungen'!C6",TRUE)</f>
        <v>#REF!</v>
      </c>
      <c r="F445" t="e" cm="1">
        <f t="array" aca="1" ref="F445" ca="1">INDIRECT("'["&amp;Index!$A$1&amp;"]Übersicht Messungen'!B6",TRUE)</f>
        <v>#REF!</v>
      </c>
      <c r="G445" t="e" cm="1">
        <f t="array" aca="1" ref="G445" ca="1">INDIRECT("'["&amp;Index!$A$1&amp;"]Übersicht Messungen'!B6",TRUE)</f>
        <v>#REF!</v>
      </c>
      <c r="H445" t="e">
        <f t="shared" ca="1" si="17"/>
        <v>#REF!</v>
      </c>
      <c r="I445" s="15" t="e" cm="1">
        <f t="array" aca="1" ref="I445" ca="1">IFERROR(DATEVALUE(TEXT(INDIRECT("'["&amp;Index!$A$1&amp;"]Übersicht Messungen'!C181",TRUE),"yyyy-mm-dd")),INDIRECT("'["&amp;Index!$A$1&amp;"]Übersicht Messungen'!F6",TRUE)-730)</f>
        <v>#REF!</v>
      </c>
      <c r="J445" t="e" cm="1">
        <f t="array" aca="1" ref="J445" ca="1">INDIRECT("'["&amp;Index!$A$1&amp;"]Übersicht Messungen'!C177",TRUE)</f>
        <v>#REF!</v>
      </c>
      <c r="K445" t="str">
        <f>Index!$A$1</f>
        <v>Extem B-1541-6  CA.xlsx</v>
      </c>
      <c r="N445" t="s">
        <v>106</v>
      </c>
      <c r="O445" t="e" cm="1">
        <f t="array" aca="1" ref="O445" ca="1">IF(ISBLANK(INDIRECT("'["&amp;Index!$A$1&amp;"]Auswertung 5b'!B"&amp;ROW($R$57)-35,TRUE)),"",INDIRECT("'["&amp;Index!$A$1&amp;"]Auswertung 5b'!B"&amp;ROW($R$57)-35,TRUE))</f>
        <v>#REF!</v>
      </c>
      <c r="R445">
        <v>16</v>
      </c>
      <c r="X445" t="e" cm="1">
        <f t="array" aca="1" ref="X445" ca="1">INDIRECT("'["&amp;Index!$A$1&amp;"]Übersicht Messungen'!C6",TRUE)</f>
        <v>#REF!</v>
      </c>
      <c r="Z445" t="s">
        <v>86</v>
      </c>
      <c r="AG445" t="e" cm="1">
        <f t="array" aca="1" ref="AG445" ca="1">IF(ISBLANK(INDIRECT("'["&amp;Index!$A$1&amp;"]Auswertung 5b'!G"&amp;ROW($R$57)-35,TRUE)),"",INDIRECT("'["&amp;Index!$A$1&amp;"]Auswertung 5b'!G"&amp;ROW($R$57)-35,TRUE))</f>
        <v>#REF!</v>
      </c>
      <c r="AK445" t="e" cm="1">
        <f t="array" aca="1" ref="AK445" ca="1">IF(ISBLANK(INDIRECT("'["&amp;Index!$A$1&amp;"]Auswertung 5b'!J"&amp;ROW($R$57)-35,TRUE)),"",INDIRECT("'["&amp;Index!$A$1&amp;"]Auswertung 5b'!J"&amp;ROW($R$57)-35,TRUE))</f>
        <v>#REF!</v>
      </c>
      <c r="AN445" t="e" cm="1">
        <f t="array" aca="1" ref="AN445" ca="1">IF(ISBLANK(INDIRECT("'["&amp;Index!$A$1&amp;"]Auswertung 5b'!H"&amp;ROW($R$57)-35,TRUE)),"",INDIRECT("'["&amp;Index!$A$1&amp;"]Auswertung 5b'!H"&amp;ROW($R$57)-35,TRUE))</f>
        <v>#REF!</v>
      </c>
      <c r="AQ445" t="e" cm="1">
        <f t="array" aca="1" ref="AQ445" ca="1">IF(ISBLANK(INDIRECT("'["&amp;Index!$A$1&amp;"]Auswertung 5b'!I"&amp;ROW($R$57)-35,TRUE)),"",INDIRECT("'["&amp;Index!$A$1&amp;"]Auswertung 5b'!I"&amp;ROW($R$57)-35,TRUE))</f>
        <v>#REF!</v>
      </c>
      <c r="BM445" t="str">
        <f t="shared" ca="1" si="18"/>
        <v/>
      </c>
    </row>
    <row r="446" spans="1:65" x14ac:dyDescent="0.25">
      <c r="A446" t="e" cm="1">
        <f t="array" aca="1" ref="A446" ca="1">INDIRECT("'["&amp;Index!$A$1&amp;"]Übersicht Messungen'!E6",TRUE)</f>
        <v>#REF!</v>
      </c>
      <c r="B446" t="e">
        <f ca="1">IF(Index!$D$3="v3",10032,"")</f>
        <v>#N/A</v>
      </c>
      <c r="C446" t="e">
        <f ca="1">VLOOKUP(Facts!$B446,Aux_Table!$W$1:$X$60,2,FALSE)</f>
        <v>#N/A</v>
      </c>
      <c r="D446" t="e">
        <f>NA()</f>
        <v>#N/A</v>
      </c>
      <c r="E446" t="e" cm="1">
        <f t="array" aca="1" ref="E446" ca="1">INDIRECT("'["&amp;Index!$A$1&amp;"]Übersicht Messungen'!C6",TRUE)</f>
        <v>#REF!</v>
      </c>
      <c r="F446" t="e" cm="1">
        <f t="array" aca="1" ref="F446" ca="1">INDIRECT("'["&amp;Index!$A$1&amp;"]Übersicht Messungen'!B6",TRUE)</f>
        <v>#REF!</v>
      </c>
      <c r="G446" t="e" cm="1">
        <f t="array" aca="1" ref="G446" ca="1">INDIRECT("'["&amp;Index!$A$1&amp;"]Übersicht Messungen'!B6",TRUE)</f>
        <v>#REF!</v>
      </c>
      <c r="H446" t="e">
        <f t="shared" ca="1" si="17"/>
        <v>#REF!</v>
      </c>
      <c r="I446" s="15" t="e" cm="1">
        <f t="array" aca="1" ref="I446" ca="1">IFERROR(DATEVALUE(TEXT(INDIRECT("'["&amp;Index!$A$1&amp;"]Übersicht Messungen'!C181",TRUE),"yyyy-mm-dd")),INDIRECT("'["&amp;Index!$A$1&amp;"]Übersicht Messungen'!F6",TRUE)-730)</f>
        <v>#REF!</v>
      </c>
      <c r="J446" t="e" cm="1">
        <f t="array" aca="1" ref="J446" ca="1">INDIRECT("'["&amp;Index!$A$1&amp;"]Übersicht Messungen'!C177",TRUE)</f>
        <v>#REF!</v>
      </c>
      <c r="K446" t="str">
        <f>Index!$A$1</f>
        <v>Extem B-1541-6  CA.xlsx</v>
      </c>
      <c r="N446" t="s">
        <v>106</v>
      </c>
      <c r="O446" t="e" cm="1">
        <f t="array" aca="1" ref="O446" ca="1">IF(ISBLANK(INDIRECT("'["&amp;Index!$A$1&amp;"]Auswertung 5b'!B"&amp;ROW($R$58)-35,TRUE)),"",INDIRECT("'["&amp;Index!$A$1&amp;"]Auswertung 5b'!B"&amp;ROW($R$58)-35,TRUE))</f>
        <v>#REF!</v>
      </c>
      <c r="R446">
        <v>17</v>
      </c>
      <c r="X446" t="e" cm="1">
        <f t="array" aca="1" ref="X446" ca="1">INDIRECT("'["&amp;Index!$A$1&amp;"]Übersicht Messungen'!C6",TRUE)</f>
        <v>#REF!</v>
      </c>
      <c r="Z446" t="s">
        <v>86</v>
      </c>
      <c r="AG446" t="e" cm="1">
        <f t="array" aca="1" ref="AG446" ca="1">IF(ISBLANK(INDIRECT("'["&amp;Index!$A$1&amp;"]Auswertung 5b'!G"&amp;ROW($R$58)-35,TRUE)),"",INDIRECT("'["&amp;Index!$A$1&amp;"]Auswertung 5b'!G"&amp;ROW($R$58)-35,TRUE))</f>
        <v>#REF!</v>
      </c>
      <c r="AK446" t="e" cm="1">
        <f t="array" aca="1" ref="AK446" ca="1">IF(ISBLANK(INDIRECT("'["&amp;Index!$A$1&amp;"]Auswertung 5b'!J"&amp;ROW($R$58)-35,TRUE)),"",INDIRECT("'["&amp;Index!$A$1&amp;"]Auswertung 5b'!J"&amp;ROW($R$58)-35,TRUE))</f>
        <v>#REF!</v>
      </c>
      <c r="AN446" t="e" cm="1">
        <f t="array" aca="1" ref="AN446" ca="1">IF(ISBLANK(INDIRECT("'["&amp;Index!$A$1&amp;"]Auswertung 5b'!H"&amp;ROW($R$58)-35,TRUE)),"",INDIRECT("'["&amp;Index!$A$1&amp;"]Auswertung 5b'!H"&amp;ROW($R$58)-35,TRUE))</f>
        <v>#REF!</v>
      </c>
      <c r="AQ446" t="e" cm="1">
        <f t="array" aca="1" ref="AQ446" ca="1">IF(ISBLANK(INDIRECT("'["&amp;Index!$A$1&amp;"]Auswertung 5b'!I"&amp;ROW($R$58)-35,TRUE)),"",INDIRECT("'["&amp;Index!$A$1&amp;"]Auswertung 5b'!I"&amp;ROW($R$58)-35,TRUE))</f>
        <v>#REF!</v>
      </c>
      <c r="BM446" t="str">
        <f t="shared" ca="1" si="18"/>
        <v/>
      </c>
    </row>
    <row r="447" spans="1:65" x14ac:dyDescent="0.25">
      <c r="A447" t="e" cm="1">
        <f t="array" aca="1" ref="A447" ca="1">INDIRECT("'["&amp;Index!$A$1&amp;"]Übersicht Messungen'!E6",TRUE)</f>
        <v>#REF!</v>
      </c>
      <c r="B447" t="e">
        <f ca="1">IF(Index!$D$3="v3",10032,"")</f>
        <v>#N/A</v>
      </c>
      <c r="C447" t="e">
        <f ca="1">VLOOKUP(Facts!$B447,Aux_Table!$W$1:$X$60,2,FALSE)</f>
        <v>#N/A</v>
      </c>
      <c r="D447" t="e">
        <f>NA()</f>
        <v>#N/A</v>
      </c>
      <c r="E447" t="e" cm="1">
        <f t="array" aca="1" ref="E447" ca="1">INDIRECT("'["&amp;Index!$A$1&amp;"]Übersicht Messungen'!C6",TRUE)</f>
        <v>#REF!</v>
      </c>
      <c r="F447" t="e" cm="1">
        <f t="array" aca="1" ref="F447" ca="1">INDIRECT("'["&amp;Index!$A$1&amp;"]Übersicht Messungen'!B6",TRUE)</f>
        <v>#REF!</v>
      </c>
      <c r="G447" t="e" cm="1">
        <f t="array" aca="1" ref="G447" ca="1">INDIRECT("'["&amp;Index!$A$1&amp;"]Übersicht Messungen'!B6",TRUE)</f>
        <v>#REF!</v>
      </c>
      <c r="H447" t="e">
        <f t="shared" ca="1" si="17"/>
        <v>#REF!</v>
      </c>
      <c r="I447" s="15" t="e" cm="1">
        <f t="array" aca="1" ref="I447" ca="1">IFERROR(DATEVALUE(TEXT(INDIRECT("'["&amp;Index!$A$1&amp;"]Übersicht Messungen'!C181",TRUE),"yyyy-mm-dd")),INDIRECT("'["&amp;Index!$A$1&amp;"]Übersicht Messungen'!F6",TRUE)-730)</f>
        <v>#REF!</v>
      </c>
      <c r="J447" t="e" cm="1">
        <f t="array" aca="1" ref="J447" ca="1">INDIRECT("'["&amp;Index!$A$1&amp;"]Übersicht Messungen'!C177",TRUE)</f>
        <v>#REF!</v>
      </c>
      <c r="K447" t="str">
        <f>Index!$A$1</f>
        <v>Extem B-1541-6  CA.xlsx</v>
      </c>
      <c r="N447" t="s">
        <v>106</v>
      </c>
      <c r="O447" t="e" cm="1">
        <f t="array" aca="1" ref="O447" ca="1">IF(ISBLANK(INDIRECT("'["&amp;Index!$A$1&amp;"]Auswertung 5b'!B"&amp;ROW($R$59)-35,TRUE)),"",INDIRECT("'["&amp;Index!$A$1&amp;"]Auswertung 5b'!B"&amp;ROW($R$59)-35,TRUE))</f>
        <v>#REF!</v>
      </c>
      <c r="R447">
        <v>18</v>
      </c>
      <c r="X447" t="e" cm="1">
        <f t="array" aca="1" ref="X447" ca="1">INDIRECT("'["&amp;Index!$A$1&amp;"]Übersicht Messungen'!C6",TRUE)</f>
        <v>#REF!</v>
      </c>
      <c r="Z447" t="s">
        <v>86</v>
      </c>
      <c r="AG447" t="e" cm="1">
        <f t="array" aca="1" ref="AG447" ca="1">IF(ISBLANK(INDIRECT("'["&amp;Index!$A$1&amp;"]Auswertung 5b'!G"&amp;ROW($R$59)-35,TRUE)),"",INDIRECT("'["&amp;Index!$A$1&amp;"]Auswertung 5b'!G"&amp;ROW($R$59)-35,TRUE))</f>
        <v>#REF!</v>
      </c>
      <c r="AK447" t="e" cm="1">
        <f t="array" aca="1" ref="AK447" ca="1">IF(ISBLANK(INDIRECT("'["&amp;Index!$A$1&amp;"]Auswertung 5b'!J"&amp;ROW($R$59)-35,TRUE)),"",INDIRECT("'["&amp;Index!$A$1&amp;"]Auswertung 5b'!J"&amp;ROW($R$59)-35,TRUE))</f>
        <v>#REF!</v>
      </c>
      <c r="AN447" t="e" cm="1">
        <f t="array" aca="1" ref="AN447" ca="1">IF(ISBLANK(INDIRECT("'["&amp;Index!$A$1&amp;"]Auswertung 5b'!H"&amp;ROW($R$59)-35,TRUE)),"",INDIRECT("'["&amp;Index!$A$1&amp;"]Auswertung 5b'!H"&amp;ROW($R$59)-35,TRUE))</f>
        <v>#REF!</v>
      </c>
      <c r="AQ447" t="e" cm="1">
        <f t="array" aca="1" ref="AQ447" ca="1">IF(ISBLANK(INDIRECT("'["&amp;Index!$A$1&amp;"]Auswertung 5b'!I"&amp;ROW($R$59)-35,TRUE)),"",INDIRECT("'["&amp;Index!$A$1&amp;"]Auswertung 5b'!I"&amp;ROW($R$59)-35,TRUE))</f>
        <v>#REF!</v>
      </c>
      <c r="BM447" t="str">
        <f t="shared" ca="1" si="18"/>
        <v/>
      </c>
    </row>
    <row r="448" spans="1:65" x14ac:dyDescent="0.25">
      <c r="A448" t="e" cm="1">
        <f t="array" aca="1" ref="A448" ca="1">INDIRECT("'["&amp;Index!$A$1&amp;"]Übersicht Messungen'!E6",TRUE)</f>
        <v>#REF!</v>
      </c>
      <c r="B448" t="e">
        <f ca="1">IF(Index!$D$3="v3",10032,"")</f>
        <v>#N/A</v>
      </c>
      <c r="C448" t="e">
        <f ca="1">VLOOKUP(Facts!$B448,Aux_Table!$W$1:$X$60,2,FALSE)</f>
        <v>#N/A</v>
      </c>
      <c r="D448" t="e">
        <f>NA()</f>
        <v>#N/A</v>
      </c>
      <c r="E448" t="e" cm="1">
        <f t="array" aca="1" ref="E448" ca="1">INDIRECT("'["&amp;Index!$A$1&amp;"]Übersicht Messungen'!C6",TRUE)</f>
        <v>#REF!</v>
      </c>
      <c r="F448" t="e" cm="1">
        <f t="array" aca="1" ref="F448" ca="1">INDIRECT("'["&amp;Index!$A$1&amp;"]Übersicht Messungen'!B6",TRUE)</f>
        <v>#REF!</v>
      </c>
      <c r="G448" t="e" cm="1">
        <f t="array" aca="1" ref="G448" ca="1">INDIRECT("'["&amp;Index!$A$1&amp;"]Übersicht Messungen'!B6",TRUE)</f>
        <v>#REF!</v>
      </c>
      <c r="H448" t="e">
        <f t="shared" ca="1" si="17"/>
        <v>#REF!</v>
      </c>
      <c r="I448" s="15" t="e" cm="1">
        <f t="array" aca="1" ref="I448" ca="1">IFERROR(DATEVALUE(TEXT(INDIRECT("'["&amp;Index!$A$1&amp;"]Übersicht Messungen'!C181",TRUE),"yyyy-mm-dd")),INDIRECT("'["&amp;Index!$A$1&amp;"]Übersicht Messungen'!F6",TRUE)-730)</f>
        <v>#REF!</v>
      </c>
      <c r="J448" t="e" cm="1">
        <f t="array" aca="1" ref="J448" ca="1">INDIRECT("'["&amp;Index!$A$1&amp;"]Übersicht Messungen'!C177",TRUE)</f>
        <v>#REF!</v>
      </c>
      <c r="K448" t="str">
        <f>Index!$A$1</f>
        <v>Extem B-1541-6  CA.xlsx</v>
      </c>
      <c r="N448" t="s">
        <v>106</v>
      </c>
      <c r="O448" t="e" cm="1">
        <f t="array" aca="1" ref="O448" ca="1">IF(ISBLANK(INDIRECT("'["&amp;Index!$A$1&amp;"]Auswertung 5b'!B"&amp;ROW($R$60)-35,TRUE)),"",INDIRECT("'["&amp;Index!$A$1&amp;"]Auswertung 5b'!B"&amp;ROW($R$60)-35,TRUE))</f>
        <v>#REF!</v>
      </c>
      <c r="R448">
        <v>19</v>
      </c>
      <c r="X448" t="e" cm="1">
        <f t="array" aca="1" ref="X448" ca="1">INDIRECT("'["&amp;Index!$A$1&amp;"]Übersicht Messungen'!C6",TRUE)</f>
        <v>#REF!</v>
      </c>
      <c r="Z448" t="s">
        <v>86</v>
      </c>
      <c r="AG448" t="e" cm="1">
        <f t="array" aca="1" ref="AG448" ca="1">IF(ISBLANK(INDIRECT("'["&amp;Index!$A$1&amp;"]Auswertung 5b'!G"&amp;ROW($R$60)-35,TRUE)),"",INDIRECT("'["&amp;Index!$A$1&amp;"]Auswertung 5b'!G"&amp;ROW($R$60)-35,TRUE))</f>
        <v>#REF!</v>
      </c>
      <c r="AK448" t="e" cm="1">
        <f t="array" aca="1" ref="AK448" ca="1">IF(ISBLANK(INDIRECT("'["&amp;Index!$A$1&amp;"]Auswertung 5b'!J"&amp;ROW($R$60)-35,TRUE)),"",INDIRECT("'["&amp;Index!$A$1&amp;"]Auswertung 5b'!J"&amp;ROW($R$60)-35,TRUE))</f>
        <v>#REF!</v>
      </c>
      <c r="AN448" t="e" cm="1">
        <f t="array" aca="1" ref="AN448" ca="1">IF(ISBLANK(INDIRECT("'["&amp;Index!$A$1&amp;"]Auswertung 5b'!H"&amp;ROW($R$60)-35,TRUE)),"",INDIRECT("'["&amp;Index!$A$1&amp;"]Auswertung 5b'!H"&amp;ROW($R$60)-35,TRUE))</f>
        <v>#REF!</v>
      </c>
      <c r="AQ448" t="e" cm="1">
        <f t="array" aca="1" ref="AQ448" ca="1">IF(ISBLANK(INDIRECT("'["&amp;Index!$A$1&amp;"]Auswertung 5b'!I"&amp;ROW($R$60)-35,TRUE)),"",INDIRECT("'["&amp;Index!$A$1&amp;"]Auswertung 5b'!I"&amp;ROW($R$60)-35,TRUE))</f>
        <v>#REF!</v>
      </c>
      <c r="BM448" t="str">
        <f t="shared" ca="1" si="18"/>
        <v/>
      </c>
    </row>
    <row r="449" spans="1:65" x14ac:dyDescent="0.25">
      <c r="A449" t="e" cm="1">
        <f t="array" aca="1" ref="A449" ca="1">INDIRECT("'["&amp;Index!$A$1&amp;"]Übersicht Messungen'!E6",TRUE)</f>
        <v>#REF!</v>
      </c>
      <c r="B449" t="e">
        <f ca="1">IF(Index!$D$3="v3",10032,"")</f>
        <v>#N/A</v>
      </c>
      <c r="C449" t="e">
        <f ca="1">VLOOKUP(Facts!$B449,Aux_Table!$W$1:$X$60,2,FALSE)</f>
        <v>#N/A</v>
      </c>
      <c r="D449" t="e">
        <f>NA()</f>
        <v>#N/A</v>
      </c>
      <c r="E449" t="e" cm="1">
        <f t="array" aca="1" ref="E449" ca="1">INDIRECT("'["&amp;Index!$A$1&amp;"]Übersicht Messungen'!C6",TRUE)</f>
        <v>#REF!</v>
      </c>
      <c r="F449" t="e" cm="1">
        <f t="array" aca="1" ref="F449" ca="1">INDIRECT("'["&amp;Index!$A$1&amp;"]Übersicht Messungen'!B6",TRUE)</f>
        <v>#REF!</v>
      </c>
      <c r="G449" t="e" cm="1">
        <f t="array" aca="1" ref="G449" ca="1">INDIRECT("'["&amp;Index!$A$1&amp;"]Übersicht Messungen'!B6",TRUE)</f>
        <v>#REF!</v>
      </c>
      <c r="H449" t="e">
        <f t="shared" ref="H449:H450" ca="1" si="19">X449=A449</f>
        <v>#REF!</v>
      </c>
      <c r="I449" s="15" t="e" cm="1">
        <f t="array" aca="1" ref="I449" ca="1">IFERROR(DATEVALUE(TEXT(INDIRECT("'["&amp;Index!$A$1&amp;"]Übersicht Messungen'!C181",TRUE),"yyyy-mm-dd")),INDIRECT("'["&amp;Index!$A$1&amp;"]Übersicht Messungen'!F6",TRUE)-730)</f>
        <v>#REF!</v>
      </c>
      <c r="J449" t="e" cm="1">
        <f t="array" aca="1" ref="J449" ca="1">INDIRECT("'["&amp;Index!$A$1&amp;"]Übersicht Messungen'!C177",TRUE)</f>
        <v>#REF!</v>
      </c>
      <c r="K449" t="str">
        <f>Index!$A$1</f>
        <v>Extem B-1541-6  CA.xlsx</v>
      </c>
      <c r="N449" t="s">
        <v>106</v>
      </c>
      <c r="O449" t="e" cm="1">
        <f t="array" aca="1" ref="O449" ca="1">IF(ISBLANK(INDIRECT("'["&amp;Index!$A$1&amp;"]Auswertung 5b'!B"&amp;ROW($R$61)-35,TRUE)),"",INDIRECT("'["&amp;Index!$A$1&amp;"]Auswertung 5b'!B"&amp;ROW($R$61)-35,TRUE))</f>
        <v>#REF!</v>
      </c>
      <c r="R449">
        <v>20</v>
      </c>
      <c r="X449" t="e" cm="1">
        <f t="array" aca="1" ref="X449" ca="1">INDIRECT("'["&amp;Index!$A$1&amp;"]Übersicht Messungen'!C6",TRUE)</f>
        <v>#REF!</v>
      </c>
      <c r="Z449" t="s">
        <v>86</v>
      </c>
      <c r="AG449" t="e" cm="1">
        <f t="array" aca="1" ref="AG449" ca="1">IF(ISBLANK(INDIRECT("'["&amp;Index!$A$1&amp;"]Auswertung 5b'!G"&amp;ROW($R$61)-35,TRUE)),"",INDIRECT("'["&amp;Index!$A$1&amp;"]Auswertung 5b'!G"&amp;ROW($R$61)-35,TRUE))</f>
        <v>#REF!</v>
      </c>
      <c r="AK449" t="e" cm="1">
        <f t="array" aca="1" ref="AK449" ca="1">IF(ISBLANK(INDIRECT("'["&amp;Index!$A$1&amp;"]Auswertung 5b'!J"&amp;ROW($R$61)-35,TRUE)),"",INDIRECT("'["&amp;Index!$A$1&amp;"]Auswertung 5b'!J"&amp;ROW($R$61)-35,TRUE))</f>
        <v>#REF!</v>
      </c>
      <c r="AN449" t="e" cm="1">
        <f t="array" aca="1" ref="AN449" ca="1">IF(ISBLANK(INDIRECT("'["&amp;Index!$A$1&amp;"]Auswertung 5b'!H"&amp;ROW($R$61)-35,TRUE)),"",INDIRECT("'["&amp;Index!$A$1&amp;"]Auswertung 5b'!H"&amp;ROW($R$61)-35,TRUE))</f>
        <v>#REF!</v>
      </c>
      <c r="AQ449" t="e" cm="1">
        <f t="array" aca="1" ref="AQ449" ca="1">IF(ISBLANK(INDIRECT("'["&amp;Index!$A$1&amp;"]Auswertung 5b'!I"&amp;ROW($R$61)-35,TRUE)),"",INDIRECT("'["&amp;Index!$A$1&amp;"]Auswertung 5b'!I"&amp;ROW($R$61)-35,TRUE))</f>
        <v>#REF!</v>
      </c>
      <c r="BM449" t="str">
        <f t="shared" ca="1" si="18"/>
        <v/>
      </c>
    </row>
    <row r="450" spans="1:65" x14ac:dyDescent="0.25">
      <c r="A450" t="e" cm="1">
        <f t="array" aca="1" ref="A450" ca="1">INDIRECT("'["&amp;Index!$A$1&amp;"]Overview Tests'!E7",TRUE)</f>
        <v>#REF!</v>
      </c>
      <c r="B450" t="e">
        <f ca="1">IF(Index!$D$3="v4",10033,"")</f>
        <v>#N/A</v>
      </c>
      <c r="C450" t="e">
        <f ca="1">VLOOKUP(Facts!$B450,Aux_Table!$W$1:$X$60,2,FALSE)</f>
        <v>#N/A</v>
      </c>
      <c r="D450" t="e">
        <f>NA()</f>
        <v>#N/A</v>
      </c>
      <c r="E450" t="e" cm="1">
        <f t="array" aca="1" ref="E450" ca="1">INDIRECT("'["&amp;Index!$A$1&amp;"]Overview Tests'!C7",TRUE)</f>
        <v>#REF!</v>
      </c>
      <c r="F450" t="e" cm="1">
        <f t="array" aca="1" ref="F450" ca="1">INDIRECT("'["&amp;Index!$A$1&amp;"]Overview Tests'!B7",TRUE)</f>
        <v>#REF!</v>
      </c>
      <c r="G450" t="e" cm="1">
        <f t="array" aca="1" ref="G450" ca="1">INDIRECT("'["&amp;Index!$A$1&amp;"]Overview Tests'!B7",TRUE)</f>
        <v>#REF!</v>
      </c>
      <c r="H450" t="e">
        <f t="shared" ca="1" si="19"/>
        <v>#REF!</v>
      </c>
      <c r="I450" s="15" t="e" cm="1">
        <f t="array" aca="1" ref="I450" ca="1">IFERROR(DATEVALUE(TEXT(INDIRECT("'["&amp;Index!$A$1&amp;"]Overview Tests'!C112",TRUE),"yyyy-mm-dd")),INDIRECT("'["&amp;Index!$A$1&amp;"]Overview Tests'!F7",TRUE)-730)</f>
        <v>#REF!</v>
      </c>
      <c r="J450" t="e" cm="1">
        <f t="array" aca="1" ref="J450" ca="1">INDIRECT("'["&amp;Index!$A$1&amp;"]Overview Tests'!C108",TRUE)</f>
        <v>#REF!</v>
      </c>
      <c r="K450" t="str">
        <f>Index!$A$1</f>
        <v>Extem B-1541-6  CA.xlsx</v>
      </c>
      <c r="N450" t="e" cm="1">
        <f t="array" aca="1" ref="N450" ca="1">INDIRECT("'["&amp;Index!$A$1&amp;"]Results 1 (5U UFH)'!A2",TRUE)&amp;" "&amp;INDIRECT("'["&amp;Index!$A$1&amp;"]Results 1 (5U UFH)'!D2",TRUE)</f>
        <v>#REF!</v>
      </c>
      <c r="O450" t="e" cm="1">
        <f t="array" aca="1" ref="O450" ca="1">INDIRECT("'["&amp;Index!$A$1&amp;"]Results 1 (5U UFH)'!N2",TRUE)</f>
        <v>#REF!</v>
      </c>
      <c r="R450">
        <v>1</v>
      </c>
      <c r="X450" t="e" cm="1">
        <f t="array" aca="1" ref="X450" ca="1">INDIRECT("'["&amp;Index!$A$1&amp;"]Results 1 (5U UFH)'!B2",TRUE)</f>
        <v>#REF!</v>
      </c>
      <c r="Z450" t="s">
        <v>86</v>
      </c>
      <c r="AG450" t="e" cm="1">
        <f t="array" aca="1" ref="AG450" ca="1">INDIRECT("'["&amp;Index!$A$1&amp;"]Results 1 (5U UFH)'!G"&amp;ROW($R$450)-448,TRUE)</f>
        <v>#REF!</v>
      </c>
      <c r="AH450" t="e" cm="1">
        <f t="array" aca="1" ref="AH450" ca="1">INDIRECT("'["&amp;Index!$A$1&amp;"]Results 1 (5U UFH)'!J"&amp;ROW($R$450)-448,TRUE)</f>
        <v>#REF!</v>
      </c>
      <c r="AI450" t="e" cm="1">
        <f t="array" aca="1" ref="AI450" ca="1">INDIRECT("'["&amp;Index!$A$1&amp;"]Results 1 (5U UFH)'!K"&amp;ROW($R$450)-448,TRUE)</f>
        <v>#REF!</v>
      </c>
      <c r="AJ450" t="e" cm="1">
        <f t="array" aca="1" ref="AJ450" ca="1">INDIRECT("'["&amp;Index!$A$1&amp;"]Results 1 (5U UFH)'!L"&amp;ROW($R$450)-448,TRUE)</f>
        <v>#REF!</v>
      </c>
      <c r="AK450" t="e" cm="1">
        <f t="array" aca="1" ref="AK450" ca="1">INDIRECT("'["&amp;Index!$A$1&amp;"]Results 1 (5U UFH)'!M"&amp;ROW($R$450)-448,TRUE)</f>
        <v>#REF!</v>
      </c>
      <c r="AN450" t="e" cm="1">
        <f t="array" aca="1" ref="AN450" ca="1">INDIRECT("'["&amp;Index!$A$1&amp;"]Results 1 (5U UFH)'!H"&amp;ROW($R$450)-448,TRUE)</f>
        <v>#REF!</v>
      </c>
      <c r="AQ450" t="e" cm="1">
        <f t="array" aca="1" ref="AQ450" ca="1">INDIRECT("'["&amp;Index!$A$1&amp;"]Results 1 (5U UFH)'!I"&amp;ROW($R$450)-448,TRUE)</f>
        <v>#REF!</v>
      </c>
      <c r="BM450" t="str">
        <f t="shared" ca="1" si="18"/>
        <v/>
      </c>
    </row>
    <row r="451" spans="1:65" x14ac:dyDescent="0.25">
      <c r="A451" t="e" cm="1">
        <f t="array" aca="1" ref="A451" ca="1">INDIRECT("'["&amp;Index!$A$1&amp;"]Overview Tests'!E7",TRUE)</f>
        <v>#REF!</v>
      </c>
      <c r="B451" t="e">
        <f ca="1">IF(Index!$D$3="v4",10033,"")</f>
        <v>#N/A</v>
      </c>
      <c r="C451" t="e">
        <f ca="1">VLOOKUP(Facts!$B451,Aux_Table!$W$1:$X$60,2,FALSE)</f>
        <v>#N/A</v>
      </c>
      <c r="D451" t="e">
        <f>NA()</f>
        <v>#N/A</v>
      </c>
      <c r="E451" t="e" cm="1">
        <f t="array" aca="1" ref="E451" ca="1">INDIRECT("'["&amp;Index!$A$1&amp;"]Overview Tests'!C7",TRUE)</f>
        <v>#REF!</v>
      </c>
      <c r="F451" t="e" cm="1">
        <f t="array" aca="1" ref="F451" ca="1">INDIRECT("'["&amp;Index!$A$1&amp;"]Overview Tests'!B7",TRUE)</f>
        <v>#REF!</v>
      </c>
      <c r="G451" t="e" cm="1">
        <f t="array" aca="1" ref="G451" ca="1">INDIRECT("'["&amp;Index!$A$1&amp;"]Overview Tests'!B7",TRUE)</f>
        <v>#REF!</v>
      </c>
      <c r="H451" t="e">
        <f t="shared" ref="H451:H494" ca="1" si="20">X451=A451</f>
        <v>#REF!</v>
      </c>
      <c r="I451" s="15" t="e" cm="1">
        <f t="array" aca="1" ref="I451" ca="1">IFERROR(DATEVALUE(TEXT(INDIRECT("'["&amp;Index!$A$1&amp;"]Overview Tests'!C112",TRUE),"yyyy-mm-dd")),INDIRECT("'["&amp;Index!$A$1&amp;"]Overview Tests'!F7",TRUE)-730)</f>
        <v>#REF!</v>
      </c>
      <c r="J451" t="e" cm="1">
        <f t="array" aca="1" ref="J451" ca="1">INDIRECT("'["&amp;Index!$A$1&amp;"]Overview Tests'!C108",TRUE)</f>
        <v>#REF!</v>
      </c>
      <c r="K451" t="str">
        <f>Index!$A$1</f>
        <v>Extem B-1541-6  CA.xlsx</v>
      </c>
      <c r="N451" t="e" cm="1">
        <f t="array" aca="1" ref="N451" ca="1">INDIRECT("'["&amp;Index!$A$1&amp;"]Results 1 (5U UFH)'!A2",TRUE)&amp;" "&amp;INDIRECT("'["&amp;Index!$A$1&amp;"]Results 1 (5U UFH)'!D2",TRUE)</f>
        <v>#REF!</v>
      </c>
      <c r="O451" t="e" cm="1">
        <f t="array" aca="1" ref="O451" ca="1">INDIRECT("'["&amp;Index!$A$1&amp;"]Results 1 (5U UFH)'!N2",TRUE)</f>
        <v>#REF!</v>
      </c>
      <c r="R451">
        <v>2</v>
      </c>
      <c r="X451" t="e" cm="1">
        <f t="array" aca="1" ref="X451" ca="1">INDIRECT("'["&amp;Index!$A$1&amp;"]Results 1 (5U UFH)'!B2",TRUE)</f>
        <v>#REF!</v>
      </c>
      <c r="Z451" t="s">
        <v>86</v>
      </c>
      <c r="AG451" t="e" cm="1">
        <f t="array" aca="1" ref="AG451" ca="1">INDIRECT("'["&amp;Index!$A$1&amp;"]Results 1 (5U UFH)'!G"&amp;ROW($R$451)-448,TRUE)</f>
        <v>#REF!</v>
      </c>
      <c r="AH451" t="e" cm="1">
        <f t="array" aca="1" ref="AH451" ca="1">INDIRECT("'["&amp;Index!$A$1&amp;"]Results 1 (5U UFH)'!J"&amp;ROW($R$451)-448,TRUE)</f>
        <v>#REF!</v>
      </c>
      <c r="AI451" t="e" cm="1">
        <f t="array" aca="1" ref="AI451" ca="1">INDIRECT("'["&amp;Index!$A$1&amp;"]Results 1 (5U UFH)'!K"&amp;ROW($R$451)-448,TRUE)</f>
        <v>#REF!</v>
      </c>
      <c r="AJ451" t="e" cm="1">
        <f t="array" aca="1" ref="AJ451" ca="1">INDIRECT("'["&amp;Index!$A$1&amp;"]Results 1 (5U UFH)'!L"&amp;ROW($R$451)-448,TRUE)</f>
        <v>#REF!</v>
      </c>
      <c r="AK451" t="e" cm="1">
        <f t="array" aca="1" ref="AK451" ca="1">INDIRECT("'["&amp;Index!$A$1&amp;"]Results 1 (5U UFH)'!M"&amp;ROW($R$451)-448,TRUE)</f>
        <v>#REF!</v>
      </c>
      <c r="AN451" t="e" cm="1">
        <f t="array" aca="1" ref="AN451" ca="1">INDIRECT("'["&amp;Index!$A$1&amp;"]Results 1 (5U UFH)'!H"&amp;ROW($R$451)-448,TRUE)</f>
        <v>#REF!</v>
      </c>
      <c r="AQ451" t="e" cm="1">
        <f t="array" aca="1" ref="AQ451" ca="1">INDIRECT("'["&amp;Index!$A$1&amp;"]Results 1 (5U UFH)'!I"&amp;ROW($R$451)-448,TRUE)</f>
        <v>#REF!</v>
      </c>
      <c r="BM451" t="str">
        <f t="shared" ref="BM451:BM514" ca="1" si="21">IFERROR(IF(OR(ISERROR(B451),NOT(ISNUMBER(AG451)),AG451=0),"",B451&amp;"/"&amp;X451&amp;"/"&amp;N451&amp;"/"&amp;O451&amp;"/"&amp;R451),"")</f>
        <v/>
      </c>
    </row>
    <row r="452" spans="1:65" x14ac:dyDescent="0.25">
      <c r="A452" t="e" cm="1">
        <f t="array" aca="1" ref="A452" ca="1">INDIRECT("'["&amp;Index!$A$1&amp;"]Overview Tests'!E7",TRUE)</f>
        <v>#REF!</v>
      </c>
      <c r="B452" t="e">
        <f ca="1">IF(Index!$D$3="v4",10033,"")</f>
        <v>#N/A</v>
      </c>
      <c r="C452" t="e">
        <f ca="1">VLOOKUP(Facts!$B452,Aux_Table!$W$1:$X$60,2,FALSE)</f>
        <v>#N/A</v>
      </c>
      <c r="D452" t="e">
        <f>NA()</f>
        <v>#N/A</v>
      </c>
      <c r="E452" t="e" cm="1">
        <f t="array" aca="1" ref="E452" ca="1">INDIRECT("'["&amp;Index!$A$1&amp;"]Overview Tests'!C7",TRUE)</f>
        <v>#REF!</v>
      </c>
      <c r="F452" t="e" cm="1">
        <f t="array" aca="1" ref="F452" ca="1">INDIRECT("'["&amp;Index!$A$1&amp;"]Overview Tests'!B7",TRUE)</f>
        <v>#REF!</v>
      </c>
      <c r="G452" t="e" cm="1">
        <f t="array" aca="1" ref="G452" ca="1">INDIRECT("'["&amp;Index!$A$1&amp;"]Overview Tests'!B7",TRUE)</f>
        <v>#REF!</v>
      </c>
      <c r="H452" t="e">
        <f t="shared" ca="1" si="20"/>
        <v>#REF!</v>
      </c>
      <c r="I452" s="15" t="e" cm="1">
        <f t="array" aca="1" ref="I452" ca="1">IFERROR(DATEVALUE(TEXT(INDIRECT("'["&amp;Index!$A$1&amp;"]Overview Tests'!C112",TRUE),"yyyy-mm-dd")),INDIRECT("'["&amp;Index!$A$1&amp;"]Overview Tests'!F7",TRUE)-730)</f>
        <v>#REF!</v>
      </c>
      <c r="J452" t="e" cm="1">
        <f t="array" aca="1" ref="J452" ca="1">INDIRECT("'["&amp;Index!$A$1&amp;"]Overview Tests'!C108",TRUE)</f>
        <v>#REF!</v>
      </c>
      <c r="K452" t="str">
        <f>Index!$A$1</f>
        <v>Extem B-1541-6  CA.xlsx</v>
      </c>
      <c r="N452" t="e" cm="1">
        <f t="array" aca="1" ref="N452" ca="1">INDIRECT("'["&amp;Index!$A$1&amp;"]Results 1 (5U UFH)'!A4",TRUE)&amp;" "&amp;INDIRECT("'["&amp;Index!$A$1&amp;"]Results 1 (5U UFH)'!D4",TRUE)</f>
        <v>#REF!</v>
      </c>
      <c r="O452" t="e" cm="1">
        <f t="array" aca="1" ref="O452" ca="1">INDIRECT("'["&amp;Index!$A$1&amp;"]Results 1 (5U UFH)'!N2",TRUE)</f>
        <v>#REF!</v>
      </c>
      <c r="R452">
        <v>3</v>
      </c>
      <c r="X452" t="e" cm="1">
        <f t="array" aca="1" ref="X452" ca="1">INDIRECT("'["&amp;Index!$A$1&amp;"]Results 1 (5U UFH)'!B2",TRUE)</f>
        <v>#REF!</v>
      </c>
      <c r="Z452" t="s">
        <v>86</v>
      </c>
      <c r="AG452" t="e" cm="1">
        <f t="array" aca="1" ref="AG452" ca="1">INDIRECT("'["&amp;Index!$A$1&amp;"]Results 1 (5U UFH)'!G"&amp;ROW($R$452)-448,TRUE)</f>
        <v>#REF!</v>
      </c>
      <c r="AH452" t="e" cm="1">
        <f t="array" aca="1" ref="AH452" ca="1">INDIRECT("'["&amp;Index!$A$1&amp;"]Results 1 (5U UFH)'!J"&amp;ROW($R$452)-448,TRUE)</f>
        <v>#REF!</v>
      </c>
      <c r="AI452" t="e" cm="1">
        <f t="array" aca="1" ref="AI452" ca="1">INDIRECT("'["&amp;Index!$A$1&amp;"]Results 1 (5U UFH)'!K"&amp;ROW($R$452)-448,TRUE)</f>
        <v>#REF!</v>
      </c>
      <c r="AJ452" t="e" cm="1">
        <f t="array" aca="1" ref="AJ452" ca="1">INDIRECT("'["&amp;Index!$A$1&amp;"]Results 1 (5U UFH)'!L"&amp;ROW($R$452)-448,TRUE)</f>
        <v>#REF!</v>
      </c>
      <c r="AK452" t="e" cm="1">
        <f t="array" aca="1" ref="AK452" ca="1">INDIRECT("'["&amp;Index!$A$1&amp;"]Results 1 (5U UFH)'!M"&amp;ROW($R$452)-448,TRUE)</f>
        <v>#REF!</v>
      </c>
      <c r="AN452" t="e" cm="1">
        <f t="array" aca="1" ref="AN452" ca="1">INDIRECT("'["&amp;Index!$A$1&amp;"]Results 1 (5U UFH)'!H"&amp;ROW($R$452)-448,TRUE)</f>
        <v>#REF!</v>
      </c>
      <c r="AQ452" t="e" cm="1">
        <f t="array" aca="1" ref="AQ452" ca="1">INDIRECT("'["&amp;Index!$A$1&amp;"]Results 1 (5U UFH)'!I"&amp;ROW($R$452)-448,TRUE)</f>
        <v>#REF!</v>
      </c>
      <c r="BM452" t="str">
        <f t="shared" ca="1" si="21"/>
        <v/>
      </c>
    </row>
    <row r="453" spans="1:65" x14ac:dyDescent="0.25">
      <c r="A453" t="e" cm="1">
        <f t="array" aca="1" ref="A453" ca="1">INDIRECT("'["&amp;Index!$A$1&amp;"]Overview Tests'!E7",TRUE)</f>
        <v>#REF!</v>
      </c>
      <c r="B453" t="e">
        <f ca="1">IF(Index!$D$3="v4",10033,"")</f>
        <v>#N/A</v>
      </c>
      <c r="C453" t="e">
        <f ca="1">VLOOKUP(Facts!$B453,Aux_Table!$W$1:$X$60,2,FALSE)</f>
        <v>#N/A</v>
      </c>
      <c r="D453" t="e">
        <f>NA()</f>
        <v>#N/A</v>
      </c>
      <c r="E453" t="e" cm="1">
        <f t="array" aca="1" ref="E453" ca="1">INDIRECT("'["&amp;Index!$A$1&amp;"]Overview Tests'!C7",TRUE)</f>
        <v>#REF!</v>
      </c>
      <c r="F453" t="e" cm="1">
        <f t="array" aca="1" ref="F453" ca="1">INDIRECT("'["&amp;Index!$A$1&amp;"]Overview Tests'!B7",TRUE)</f>
        <v>#REF!</v>
      </c>
      <c r="G453" t="e" cm="1">
        <f t="array" aca="1" ref="G453" ca="1">INDIRECT("'["&amp;Index!$A$1&amp;"]Overview Tests'!B7",TRUE)</f>
        <v>#REF!</v>
      </c>
      <c r="H453" t="e">
        <f t="shared" ca="1" si="20"/>
        <v>#REF!</v>
      </c>
      <c r="I453" s="15" t="e" cm="1">
        <f t="array" aca="1" ref="I453" ca="1">IFERROR(DATEVALUE(TEXT(INDIRECT("'["&amp;Index!$A$1&amp;"]Overview Tests'!C112",TRUE),"yyyy-mm-dd")),INDIRECT("'["&amp;Index!$A$1&amp;"]Overview Tests'!F7",TRUE)-730)</f>
        <v>#REF!</v>
      </c>
      <c r="J453" t="e" cm="1">
        <f t="array" aca="1" ref="J453" ca="1">INDIRECT("'["&amp;Index!$A$1&amp;"]Overview Tests'!C108",TRUE)</f>
        <v>#REF!</v>
      </c>
      <c r="K453" t="str">
        <f>Index!$A$1</f>
        <v>Extem B-1541-6  CA.xlsx</v>
      </c>
      <c r="N453" t="e" cm="1">
        <f t="array" aca="1" ref="N453" ca="1">INDIRECT("'["&amp;Index!$A$1&amp;"]Results 1 (5U UFH)'!A4",TRUE)&amp;" "&amp;INDIRECT("'["&amp;Index!$A$1&amp;"]Results 1 (5U UFH)'!D4",TRUE)</f>
        <v>#REF!</v>
      </c>
      <c r="O453" t="e" cm="1">
        <f t="array" aca="1" ref="O453" ca="1">INDIRECT("'["&amp;Index!$A$1&amp;"]Results 1 (5U UFH)'!N2",TRUE)</f>
        <v>#REF!</v>
      </c>
      <c r="R453">
        <v>4</v>
      </c>
      <c r="X453" t="e" cm="1">
        <f t="array" aca="1" ref="X453" ca="1">INDIRECT("'["&amp;Index!$A$1&amp;"]Results 1 (5U UFH)'!B2",TRUE)</f>
        <v>#REF!</v>
      </c>
      <c r="Z453" t="s">
        <v>86</v>
      </c>
      <c r="AG453" t="e" cm="1">
        <f t="array" aca="1" ref="AG453" ca="1">INDIRECT("'["&amp;Index!$A$1&amp;"]Results 1 (5U UFH)'!G"&amp;ROW($R$453)-448,TRUE)</f>
        <v>#REF!</v>
      </c>
      <c r="AH453" t="e" cm="1">
        <f t="array" aca="1" ref="AH453" ca="1">INDIRECT("'["&amp;Index!$A$1&amp;"]Results 1 (5U UFH)'!J"&amp;ROW($R$453)-448,TRUE)</f>
        <v>#REF!</v>
      </c>
      <c r="AI453" t="e" cm="1">
        <f t="array" aca="1" ref="AI453" ca="1">INDIRECT("'["&amp;Index!$A$1&amp;"]Results 1 (5U UFH)'!K"&amp;ROW($R$453)-448,TRUE)</f>
        <v>#REF!</v>
      </c>
      <c r="AJ453" t="e" cm="1">
        <f t="array" aca="1" ref="AJ453" ca="1">INDIRECT("'["&amp;Index!$A$1&amp;"]Results 1 (5U UFH)'!L"&amp;ROW($R$453)-448,TRUE)</f>
        <v>#REF!</v>
      </c>
      <c r="AK453" t="e" cm="1">
        <f t="array" aca="1" ref="AK453" ca="1">INDIRECT("'["&amp;Index!$A$1&amp;"]Results 1 (5U UFH)'!M"&amp;ROW($R$453)-448,TRUE)</f>
        <v>#REF!</v>
      </c>
      <c r="AN453" t="e" cm="1">
        <f t="array" aca="1" ref="AN453" ca="1">INDIRECT("'["&amp;Index!$A$1&amp;"]Results 1 (5U UFH)'!H"&amp;ROW($R$453)-448,TRUE)</f>
        <v>#REF!</v>
      </c>
      <c r="AQ453" t="e" cm="1">
        <f t="array" aca="1" ref="AQ453" ca="1">INDIRECT("'["&amp;Index!$A$1&amp;"]Results 1 (5U UFH)'!I"&amp;ROW($R$453)-448,TRUE)</f>
        <v>#REF!</v>
      </c>
      <c r="BM453" t="str">
        <f t="shared" ca="1" si="21"/>
        <v/>
      </c>
    </row>
    <row r="454" spans="1:65" x14ac:dyDescent="0.25">
      <c r="A454" t="e" cm="1">
        <f t="array" aca="1" ref="A454" ca="1">INDIRECT("'["&amp;Index!$A$1&amp;"]Overview Tests'!E7",TRUE)</f>
        <v>#REF!</v>
      </c>
      <c r="B454" t="e">
        <f ca="1">IF(Index!$D$3="v4",10034,"")</f>
        <v>#N/A</v>
      </c>
      <c r="C454" t="e">
        <f ca="1">VLOOKUP(Facts!$B454,Aux_Table!$W$1:$X$60,2,FALSE)</f>
        <v>#N/A</v>
      </c>
      <c r="D454" t="e">
        <f>NA()</f>
        <v>#N/A</v>
      </c>
      <c r="E454" t="e" cm="1">
        <f t="array" aca="1" ref="E454" ca="1">INDIRECT("'["&amp;Index!$A$1&amp;"]Overview Tests'!C7",TRUE)</f>
        <v>#REF!</v>
      </c>
      <c r="F454" t="e" cm="1">
        <f t="array" aca="1" ref="F454" ca="1">INDIRECT("'["&amp;Index!$A$1&amp;"]Overview Tests'!B7",TRUE)</f>
        <v>#REF!</v>
      </c>
      <c r="G454" t="e" cm="1">
        <f t="array" aca="1" ref="G454" ca="1">INDIRECT("'["&amp;Index!$A$1&amp;"]Overview Tests'!B7",TRUE)</f>
        <v>#REF!</v>
      </c>
      <c r="H454" t="e">
        <f t="shared" ca="1" si="20"/>
        <v>#REF!</v>
      </c>
      <c r="I454" s="15" t="e" cm="1">
        <f t="array" aca="1" ref="I454" ca="1">IFERROR(DATEVALUE(TEXT(INDIRECT("'["&amp;Index!$A$1&amp;"]Overview Tests'!C112",TRUE),"yyyy-mm-dd")),INDIRECT("'["&amp;Index!$A$1&amp;"]Overview Tests'!F7",TRUE)-730)</f>
        <v>#REF!</v>
      </c>
      <c r="J454" t="e" cm="1">
        <f t="array" aca="1" ref="J454" ca="1">INDIRECT("'["&amp;Index!$A$1&amp;"]Overview Tests'!C108",TRUE)</f>
        <v>#REF!</v>
      </c>
      <c r="K454" t="str">
        <f>Index!$A$1</f>
        <v>Extem B-1541-6  CA.xlsx</v>
      </c>
      <c r="N454" t="e" cm="1">
        <f t="array" aca="1" ref="N454" ca="1">INDIRECT("'["&amp;Index!$A$1&amp;"]Results 2a+b (Heat Stress)'!A2",TRUE)&amp;" "&amp;INDIRECT("'["&amp;Index!$A$1&amp;"]Results 2a+b (Heat Stress)'!M1",TRUE)</f>
        <v>#REF!</v>
      </c>
      <c r="O454" t="e" cm="1">
        <f t="array" aca="1" ref="O454" ca="1">INDIRECT("'["&amp;Index!$A$1&amp;"]Results 2a+b (Heat Stress)'!M2",TRUE)</f>
        <v>#REF!</v>
      </c>
      <c r="R454">
        <v>1</v>
      </c>
      <c r="X454" t="e" cm="1">
        <f t="array" aca="1" ref="X454" ca="1">INDIRECT("'["&amp;Index!$A$1&amp;"]Results 2a+b (Heat Stress)'!B2",TRUE)</f>
        <v>#REF!</v>
      </c>
      <c r="Z454" t="s">
        <v>86</v>
      </c>
      <c r="AG454" t="e" cm="1">
        <f t="array" aca="1" ref="AG454" ca="1">INDIRECT("'["&amp;Index!$A$1&amp;"]Results 2a+b (Heat Stress)'!F"&amp;ROW($R$450)-448,TRUE)</f>
        <v>#REF!</v>
      </c>
      <c r="AH454" t="e" cm="1">
        <f t="array" aca="1" ref="AH454" ca="1">INDIRECT("'["&amp;Index!$A$1&amp;"]Results 2a+b (Heat Stress)'!I"&amp;ROW($R$450)-448,TRUE)</f>
        <v>#REF!</v>
      </c>
      <c r="AI454" t="e" cm="1">
        <f t="array" aca="1" ref="AI454" ca="1">INDIRECT("'["&amp;Index!$A$1&amp;"]Results 2a+b (Heat Stress)'!J"&amp;ROW($R$450)-448,TRUE)</f>
        <v>#REF!</v>
      </c>
      <c r="AJ454" t="e" cm="1">
        <f t="array" aca="1" ref="AJ454" ca="1">INDIRECT("'["&amp;Index!$A$1&amp;"]Results 2a+b (Heat Stress)'!K"&amp;ROW($R$450)-448,TRUE)</f>
        <v>#REF!</v>
      </c>
      <c r="AK454" t="e" cm="1">
        <f t="array" aca="1" ref="AK454" ca="1">INDIRECT("'["&amp;Index!$A$1&amp;"]Results 2a+b (Heat Stress)'!L"&amp;ROW($R$450)-448,TRUE)</f>
        <v>#REF!</v>
      </c>
      <c r="AN454" t="e" cm="1">
        <f t="array" aca="1" ref="AN454" ca="1">INDIRECT("'["&amp;Index!$A$1&amp;"]Results 2a+b (Heat Stress)'!G"&amp;ROW($R$450)-448,TRUE)</f>
        <v>#REF!</v>
      </c>
      <c r="AQ454" t="e" cm="1">
        <f t="array" aca="1" ref="AQ454" ca="1">INDIRECT("'["&amp;Index!$A$1&amp;"]Results 2a+b (Heat Stress)'!H"&amp;ROW($R$450)-448,TRUE)</f>
        <v>#REF!</v>
      </c>
      <c r="BM454" t="str">
        <f t="shared" ca="1" si="21"/>
        <v/>
      </c>
    </row>
    <row r="455" spans="1:65" x14ac:dyDescent="0.25">
      <c r="A455" t="e" cm="1">
        <f t="array" aca="1" ref="A455" ca="1">INDIRECT("'["&amp;Index!$A$1&amp;"]Overview Tests'!E7",TRUE)</f>
        <v>#REF!</v>
      </c>
      <c r="B455" t="e">
        <f ca="1">IF(Index!$D$3="v4",10034,"")</f>
        <v>#N/A</v>
      </c>
      <c r="C455" t="e">
        <f ca="1">VLOOKUP(Facts!$B455,Aux_Table!$W$1:$X$60,2,FALSE)</f>
        <v>#N/A</v>
      </c>
      <c r="D455" t="e">
        <f>NA()</f>
        <v>#N/A</v>
      </c>
      <c r="E455" t="e" cm="1">
        <f t="array" aca="1" ref="E455" ca="1">INDIRECT("'["&amp;Index!$A$1&amp;"]Overview Tests'!C7",TRUE)</f>
        <v>#REF!</v>
      </c>
      <c r="F455" t="e" cm="1">
        <f t="array" aca="1" ref="F455" ca="1">INDIRECT("'["&amp;Index!$A$1&amp;"]Overview Tests'!B7",TRUE)</f>
        <v>#REF!</v>
      </c>
      <c r="G455" t="e" cm="1">
        <f t="array" aca="1" ref="G455" ca="1">INDIRECT("'["&amp;Index!$A$1&amp;"]Overview Tests'!B7",TRUE)</f>
        <v>#REF!</v>
      </c>
      <c r="H455" t="e">
        <f t="shared" ca="1" si="20"/>
        <v>#REF!</v>
      </c>
      <c r="I455" s="15" t="e" cm="1">
        <f t="array" aca="1" ref="I455" ca="1">IFERROR(DATEVALUE(TEXT(INDIRECT("'["&amp;Index!$A$1&amp;"]Overview Tests'!C112",TRUE),"yyyy-mm-dd")),INDIRECT("'["&amp;Index!$A$1&amp;"]Overview Tests'!F7",TRUE)-730)</f>
        <v>#REF!</v>
      </c>
      <c r="J455" t="e" cm="1">
        <f t="array" aca="1" ref="J455" ca="1">INDIRECT("'["&amp;Index!$A$1&amp;"]Overview Tests'!C108",TRUE)</f>
        <v>#REF!</v>
      </c>
      <c r="K455" t="str">
        <f>Index!$A$1</f>
        <v>Extem B-1541-6  CA.xlsx</v>
      </c>
      <c r="N455" t="e" cm="1">
        <f t="array" aca="1" ref="N455" ca="1">INDIRECT("'["&amp;Index!$A$1&amp;"]Results 2a+b (Heat Stress)'!A2",TRUE)&amp;" "&amp;INDIRECT("'["&amp;Index!$A$1&amp;"]Results 2a+b (Heat Stress)'!M1",TRUE)</f>
        <v>#REF!</v>
      </c>
      <c r="O455" t="e" cm="1">
        <f t="array" aca="1" ref="O455" ca="1">INDIRECT("'["&amp;Index!$A$1&amp;"]Results 2a+b (Heat Stress)'!M2",TRUE)</f>
        <v>#REF!</v>
      </c>
      <c r="R455">
        <v>2</v>
      </c>
      <c r="X455" t="e" cm="1">
        <f t="array" aca="1" ref="X455" ca="1">INDIRECT("'["&amp;Index!$A$1&amp;"]Results 2a+b (Heat Stress)'!B2",TRUE)</f>
        <v>#REF!</v>
      </c>
      <c r="Z455" t="s">
        <v>86</v>
      </c>
      <c r="AG455" t="e" cm="1">
        <f t="array" aca="1" ref="AG455" ca="1">INDIRECT("'["&amp;Index!$A$1&amp;"]Results 2a+b (Heat Stress)'!F"&amp;ROW($R$451)-448,TRUE)</f>
        <v>#REF!</v>
      </c>
      <c r="AH455" t="e" cm="1">
        <f t="array" aca="1" ref="AH455" ca="1">INDIRECT("'["&amp;Index!$A$1&amp;"]Results 2a+b (Heat Stress)'!I"&amp;ROW($R$451)-448,TRUE)</f>
        <v>#REF!</v>
      </c>
      <c r="AI455" t="e" cm="1">
        <f t="array" aca="1" ref="AI455" ca="1">INDIRECT("'["&amp;Index!$A$1&amp;"]Results 2a+b (Heat Stress)'!J"&amp;ROW($R$451)-448,TRUE)</f>
        <v>#REF!</v>
      </c>
      <c r="AJ455" t="e" cm="1">
        <f t="array" aca="1" ref="AJ455" ca="1">INDIRECT("'["&amp;Index!$A$1&amp;"]Results 2a+b (Heat Stress)'!K"&amp;ROW($R$451)-448,TRUE)</f>
        <v>#REF!</v>
      </c>
      <c r="AK455" t="e" cm="1">
        <f t="array" aca="1" ref="AK455" ca="1">INDIRECT("'["&amp;Index!$A$1&amp;"]Results 2a+b (Heat Stress)'!L"&amp;ROW($R$451)-448,TRUE)</f>
        <v>#REF!</v>
      </c>
      <c r="AN455" t="e" cm="1">
        <f t="array" aca="1" ref="AN455" ca="1">INDIRECT("'["&amp;Index!$A$1&amp;"]Results 2a+b (Heat Stress)'!G"&amp;ROW($R$451)-448,TRUE)</f>
        <v>#REF!</v>
      </c>
      <c r="AQ455" t="e" cm="1">
        <f t="array" aca="1" ref="AQ455" ca="1">INDIRECT("'["&amp;Index!$A$1&amp;"]Results 2a+b (Heat Stress)'!H"&amp;ROW($R$451)-448,TRUE)</f>
        <v>#REF!</v>
      </c>
      <c r="BM455" t="str">
        <f t="shared" ca="1" si="21"/>
        <v/>
      </c>
    </row>
    <row r="456" spans="1:65" x14ac:dyDescent="0.25">
      <c r="A456" t="e" cm="1">
        <f t="array" aca="1" ref="A456" ca="1">INDIRECT("'["&amp;Index!$A$1&amp;"]Overview Tests'!E7",TRUE)</f>
        <v>#REF!</v>
      </c>
      <c r="B456" t="e">
        <f ca="1">IF(Index!$D$3="v4",10034,"")</f>
        <v>#N/A</v>
      </c>
      <c r="C456" t="e">
        <f ca="1">VLOOKUP(Facts!$B456,Aux_Table!$W$1:$X$60,2,FALSE)</f>
        <v>#N/A</v>
      </c>
      <c r="D456" t="e">
        <f>NA()</f>
        <v>#N/A</v>
      </c>
      <c r="E456" t="e" cm="1">
        <f t="array" aca="1" ref="E456" ca="1">INDIRECT("'["&amp;Index!$A$1&amp;"]Overview Tests'!C7",TRUE)</f>
        <v>#REF!</v>
      </c>
      <c r="F456" t="e" cm="1">
        <f t="array" aca="1" ref="F456" ca="1">INDIRECT("'["&amp;Index!$A$1&amp;"]Overview Tests'!B7",TRUE)</f>
        <v>#REF!</v>
      </c>
      <c r="G456" t="e" cm="1">
        <f t="array" aca="1" ref="G456" ca="1">INDIRECT("'["&amp;Index!$A$1&amp;"]Overview Tests'!B7",TRUE)</f>
        <v>#REF!</v>
      </c>
      <c r="H456" t="e">
        <f t="shared" ca="1" si="20"/>
        <v>#REF!</v>
      </c>
      <c r="I456" s="15" t="e" cm="1">
        <f t="array" aca="1" ref="I456" ca="1">IFERROR(DATEVALUE(TEXT(INDIRECT("'["&amp;Index!$A$1&amp;"]Overview Tests'!C112",TRUE),"yyyy-mm-dd")),INDIRECT("'["&amp;Index!$A$1&amp;"]Overview Tests'!F7",TRUE)-730)</f>
        <v>#REF!</v>
      </c>
      <c r="J456" t="e" cm="1">
        <f t="array" aca="1" ref="J456" ca="1">INDIRECT("'["&amp;Index!$A$1&amp;"]Overview Tests'!C108",TRUE)</f>
        <v>#REF!</v>
      </c>
      <c r="K456" t="str">
        <f>Index!$A$1</f>
        <v>Extem B-1541-6  CA.xlsx</v>
      </c>
      <c r="N456" t="e" cm="1">
        <f t="array" aca="1" ref="N456" ca="1">INDIRECT("'["&amp;Index!$A$1&amp;"]Results 2a+b (Heat Stress)'!A4",TRUE)&amp;" "&amp;INDIRECT("'["&amp;Index!$A$1&amp;"]Results 2a+b (Heat Stress)'!M1",TRUE)</f>
        <v>#REF!</v>
      </c>
      <c r="O456" t="e" cm="1">
        <f t="array" aca="1" ref="O456" ca="1">INDIRECT("'["&amp;Index!$A$1&amp;"]Results 2a+b (Heat Stress)'!M2",TRUE)</f>
        <v>#REF!</v>
      </c>
      <c r="R456">
        <v>3</v>
      </c>
      <c r="X456" t="e" cm="1">
        <f t="array" aca="1" ref="X456" ca="1">INDIRECT("'["&amp;Index!$A$1&amp;"]Results 2a+b (Heat Stress)'!B2",TRUE)</f>
        <v>#REF!</v>
      </c>
      <c r="Z456" t="s">
        <v>86</v>
      </c>
      <c r="AG456" t="e" cm="1">
        <f t="array" aca="1" ref="AG456" ca="1">INDIRECT("'["&amp;Index!$A$1&amp;"]Results 2a+b (Heat Stress)'!F"&amp;ROW($R$452)-448,TRUE)</f>
        <v>#REF!</v>
      </c>
      <c r="AH456" t="e" cm="1">
        <f t="array" aca="1" ref="AH456" ca="1">INDIRECT("'["&amp;Index!$A$1&amp;"]Results 2a+b (Heat Stress)'!I"&amp;ROW($R$452)-448,TRUE)</f>
        <v>#REF!</v>
      </c>
      <c r="AI456" t="e" cm="1">
        <f t="array" aca="1" ref="AI456" ca="1">INDIRECT("'["&amp;Index!$A$1&amp;"]Results 2a+b (Heat Stress)'!J"&amp;ROW($R$452)-448,TRUE)</f>
        <v>#REF!</v>
      </c>
      <c r="AJ456" t="e" cm="1">
        <f t="array" aca="1" ref="AJ456" ca="1">INDIRECT("'["&amp;Index!$A$1&amp;"]Results 2a+b (Heat Stress)'!K"&amp;ROW($R$452)-448,TRUE)</f>
        <v>#REF!</v>
      </c>
      <c r="AK456" t="e" cm="1">
        <f t="array" aca="1" ref="AK456" ca="1">INDIRECT("'["&amp;Index!$A$1&amp;"]Results 2a+b (Heat Stress)'!L"&amp;ROW($R$452)-448,TRUE)</f>
        <v>#REF!</v>
      </c>
      <c r="AN456" t="e" cm="1">
        <f t="array" aca="1" ref="AN456" ca="1">INDIRECT("'["&amp;Index!$A$1&amp;"]Results 2a+b (Heat Stress)'!G"&amp;ROW($R$452)-448,TRUE)</f>
        <v>#REF!</v>
      </c>
      <c r="AQ456" t="e" cm="1">
        <f t="array" aca="1" ref="AQ456" ca="1">INDIRECT("'["&amp;Index!$A$1&amp;"]Results 2a+b (Heat Stress)'!H"&amp;ROW($R$452)-448,TRUE)</f>
        <v>#REF!</v>
      </c>
      <c r="BM456" t="str">
        <f t="shared" ca="1" si="21"/>
        <v/>
      </c>
    </row>
    <row r="457" spans="1:65" x14ac:dyDescent="0.25">
      <c r="A457" t="e" cm="1">
        <f t="array" aca="1" ref="A457" ca="1">INDIRECT("'["&amp;Index!$A$1&amp;"]Overview Tests'!E7",TRUE)</f>
        <v>#REF!</v>
      </c>
      <c r="B457" t="e">
        <f ca="1">IF(Index!$D$3="v4",10034,"")</f>
        <v>#N/A</v>
      </c>
      <c r="C457" t="e">
        <f ca="1">VLOOKUP(Facts!$B457,Aux_Table!$W$1:$X$60,2,FALSE)</f>
        <v>#N/A</v>
      </c>
      <c r="D457" t="e">
        <f>NA()</f>
        <v>#N/A</v>
      </c>
      <c r="E457" t="e" cm="1">
        <f t="array" aca="1" ref="E457" ca="1">INDIRECT("'["&amp;Index!$A$1&amp;"]Overview Tests'!C7",TRUE)</f>
        <v>#REF!</v>
      </c>
      <c r="F457" t="e" cm="1">
        <f t="array" aca="1" ref="F457" ca="1">INDIRECT("'["&amp;Index!$A$1&amp;"]Overview Tests'!B7",TRUE)</f>
        <v>#REF!</v>
      </c>
      <c r="G457" t="e" cm="1">
        <f t="array" aca="1" ref="G457" ca="1">INDIRECT("'["&amp;Index!$A$1&amp;"]Overview Tests'!B7",TRUE)</f>
        <v>#REF!</v>
      </c>
      <c r="H457" t="e">
        <f t="shared" ca="1" si="20"/>
        <v>#REF!</v>
      </c>
      <c r="I457" s="15" t="e" cm="1">
        <f t="array" aca="1" ref="I457" ca="1">IFERROR(DATEVALUE(TEXT(INDIRECT("'["&amp;Index!$A$1&amp;"]Overview Tests'!C112",TRUE),"yyyy-mm-dd")),INDIRECT("'["&amp;Index!$A$1&amp;"]Overview Tests'!F7",TRUE)-730)</f>
        <v>#REF!</v>
      </c>
      <c r="J457" t="e" cm="1">
        <f t="array" aca="1" ref="J457" ca="1">INDIRECT("'["&amp;Index!$A$1&amp;"]Overview Tests'!C108",TRUE)</f>
        <v>#REF!</v>
      </c>
      <c r="K457" t="str">
        <f>Index!$A$1</f>
        <v>Extem B-1541-6  CA.xlsx</v>
      </c>
      <c r="N457" t="e" cm="1">
        <f t="array" aca="1" ref="N457" ca="1">INDIRECT("'["&amp;Index!$A$1&amp;"]Results 2a+b (Heat Stress)'!A4",TRUE)&amp;" "&amp;INDIRECT("'["&amp;Index!$A$1&amp;"]Results 2a+b (Heat Stress)'!M1",TRUE)</f>
        <v>#REF!</v>
      </c>
      <c r="O457" t="e" cm="1">
        <f t="array" aca="1" ref="O457" ca="1">INDIRECT("'["&amp;Index!$A$1&amp;"]Results 2a+b (Heat Stress)'!M2",TRUE)</f>
        <v>#REF!</v>
      </c>
      <c r="R457">
        <v>4</v>
      </c>
      <c r="X457" t="e" cm="1">
        <f t="array" aca="1" ref="X457" ca="1">INDIRECT("'["&amp;Index!$A$1&amp;"]Results 2a+b (Heat Stress)'!B2",TRUE)</f>
        <v>#REF!</v>
      </c>
      <c r="Z457" t="s">
        <v>86</v>
      </c>
      <c r="AG457" t="e" cm="1">
        <f t="array" aca="1" ref="AG457" ca="1">INDIRECT("'["&amp;Index!$A$1&amp;"]Results 2a+b (Heat Stress)'!F"&amp;ROW($R$453)-448,TRUE)</f>
        <v>#REF!</v>
      </c>
      <c r="AH457" t="e" cm="1">
        <f t="array" aca="1" ref="AH457" ca="1">INDIRECT("'["&amp;Index!$A$1&amp;"]Results 2a+b (Heat Stress)'!I"&amp;ROW($R$453)-448,TRUE)</f>
        <v>#REF!</v>
      </c>
      <c r="AI457" t="e" cm="1">
        <f t="array" aca="1" ref="AI457" ca="1">INDIRECT("'["&amp;Index!$A$1&amp;"]Results 2a+b (Heat Stress)'!J"&amp;ROW($R$453)-448,TRUE)</f>
        <v>#REF!</v>
      </c>
      <c r="AJ457" t="e" cm="1">
        <f t="array" aca="1" ref="AJ457" ca="1">INDIRECT("'["&amp;Index!$A$1&amp;"]Results 2a+b (Heat Stress)'!K"&amp;ROW($R$453)-448,TRUE)</f>
        <v>#REF!</v>
      </c>
      <c r="AK457" t="e" cm="1">
        <f t="array" aca="1" ref="AK457" ca="1">INDIRECT("'["&amp;Index!$A$1&amp;"]Results 2a+b (Heat Stress)'!L"&amp;ROW($R$453)-448,TRUE)</f>
        <v>#REF!</v>
      </c>
      <c r="AN457" t="e" cm="1">
        <f t="array" aca="1" ref="AN457" ca="1">INDIRECT("'["&amp;Index!$A$1&amp;"]Results 2a+b (Heat Stress)'!G"&amp;ROW($R$453)-448,TRUE)</f>
        <v>#REF!</v>
      </c>
      <c r="AQ457" t="e" cm="1">
        <f t="array" aca="1" ref="AQ457" ca="1">INDIRECT("'["&amp;Index!$A$1&amp;"]Results 2a+b (Heat Stress)'!H"&amp;ROW($R$453)-448,TRUE)</f>
        <v>#REF!</v>
      </c>
      <c r="BM457" t="str">
        <f t="shared" ca="1" si="21"/>
        <v/>
      </c>
    </row>
    <row r="458" spans="1:65" x14ac:dyDescent="0.25">
      <c r="A458" t="e" cm="1">
        <f t="array" aca="1" ref="A458" ca="1">INDIRECT("'["&amp;Index!$A$1&amp;"]Overview Tests'!E7",TRUE)</f>
        <v>#REF!</v>
      </c>
      <c r="B458" t="e">
        <f ca="1">IF(Index!$D$3="v4",10035,"")</f>
        <v>#N/A</v>
      </c>
      <c r="C458" t="e">
        <f ca="1">VLOOKUP(Facts!$B458,Aux_Table!$W$1:$X$60,2,FALSE)</f>
        <v>#N/A</v>
      </c>
      <c r="D458" t="e">
        <f>NA()</f>
        <v>#N/A</v>
      </c>
      <c r="E458" t="e" cm="1">
        <f t="array" aca="1" ref="E458" ca="1">INDIRECT("'["&amp;Index!$A$1&amp;"]Overview Tests'!C7",TRUE)</f>
        <v>#REF!</v>
      </c>
      <c r="F458" t="e" cm="1">
        <f t="array" aca="1" ref="F458" ca="1">INDIRECT("'["&amp;Index!$A$1&amp;"]Overview Tests'!B7",TRUE)</f>
        <v>#REF!</v>
      </c>
      <c r="G458" t="e" cm="1">
        <f t="array" aca="1" ref="G458" ca="1">INDIRECT("'["&amp;Index!$A$1&amp;"]Overview Tests'!B7",TRUE)</f>
        <v>#REF!</v>
      </c>
      <c r="H458" t="e">
        <f t="shared" ca="1" si="20"/>
        <v>#REF!</v>
      </c>
      <c r="I458" s="15" t="e" cm="1">
        <f t="array" aca="1" ref="I458" ca="1">IFERROR(DATEVALUE(TEXT(INDIRECT("'["&amp;Index!$A$1&amp;"]Overview Tests'!C112",TRUE),"yyyy-mm-dd")),INDIRECT("'["&amp;Index!$A$1&amp;"]Overview Tests'!F7",TRUE)-730)</f>
        <v>#REF!</v>
      </c>
      <c r="J458" t="e" cm="1">
        <f t="array" aca="1" ref="J458" ca="1">INDIRECT("'["&amp;Index!$A$1&amp;"]Overview Tests'!C108",TRUE)</f>
        <v>#REF!</v>
      </c>
      <c r="K458" t="str">
        <f>Index!$A$1</f>
        <v>Extem B-1541-6  CA.xlsx</v>
      </c>
      <c r="N458" t="e" cm="1">
        <f t="array" aca="1" ref="N458" ca="1">INDIRECT("'["&amp;Index!$A$1&amp;"]Results 2a+b (Heat Stress)'!A2",TRUE)&amp;" "&amp;INDIRECT("'["&amp;Index!$A$1&amp;"]Results 2a+b (Heat Stress)'!M22",TRUE)</f>
        <v>#REF!</v>
      </c>
      <c r="O458" t="e" cm="1">
        <f t="array" aca="1" ref="O458" ca="1">INDIRECT("'["&amp;Index!$A$1&amp;"]Results 2a+b (Heat Stress)'!M23",TRUE)</f>
        <v>#REF!</v>
      </c>
      <c r="R458">
        <v>1</v>
      </c>
      <c r="X458" t="e" cm="1">
        <f t="array" aca="1" ref="X458" ca="1">INDIRECT("'["&amp;Index!$A$1&amp;"]Results 2a+b (Heat Stress)'!B2",TRUE)</f>
        <v>#REF!</v>
      </c>
      <c r="Z458" t="s">
        <v>86</v>
      </c>
      <c r="AG458" t="e" cm="1">
        <f t="array" aca="1" ref="AG458" ca="1">INDIRECT("'["&amp;Index!$A$1&amp;"]Results 2a+b (Heat Stress)'!F"&amp;ROW($R$450)-427,TRUE)</f>
        <v>#REF!</v>
      </c>
      <c r="AH458" t="e" cm="1">
        <f t="array" aca="1" ref="AH458" ca="1">INDIRECT("'["&amp;Index!$A$1&amp;"]Results 2a+b (Heat Stress)'!I"&amp;ROW($R$450)-427,TRUE)</f>
        <v>#REF!</v>
      </c>
      <c r="AI458" t="e" cm="1">
        <f t="array" aca="1" ref="AI458" ca="1">INDIRECT("'["&amp;Index!$A$1&amp;"]Results 2a+b (Heat Stress)'!J"&amp;ROW($R$450)-427,TRUE)</f>
        <v>#REF!</v>
      </c>
      <c r="AJ458" t="e" cm="1">
        <f t="array" aca="1" ref="AJ458" ca="1">INDIRECT("'["&amp;Index!$A$1&amp;"]Results 2a+b (Heat Stress)'!K"&amp;ROW($R$450)-427,TRUE)</f>
        <v>#REF!</v>
      </c>
      <c r="AK458" t="e" cm="1">
        <f t="array" aca="1" ref="AK458" ca="1">INDIRECT("'["&amp;Index!$A$1&amp;"]Results 2a+b (Heat Stress)'!L"&amp;ROW($R$450)-427,TRUE)</f>
        <v>#REF!</v>
      </c>
      <c r="AN458" t="e" cm="1">
        <f t="array" aca="1" ref="AN458" ca="1">INDIRECT("'["&amp;Index!$A$1&amp;"]Results 2a+b (Heat Stress)'!G"&amp;ROW($R$450)-427,TRUE)</f>
        <v>#REF!</v>
      </c>
      <c r="AQ458" t="e" cm="1">
        <f t="array" aca="1" ref="AQ458" ca="1">INDIRECT("'["&amp;Index!$A$1&amp;"]Results 2a+b (Heat Stress)'!H"&amp;ROW($R$450)-427,TRUE)</f>
        <v>#REF!</v>
      </c>
      <c r="BM458" t="str">
        <f t="shared" ca="1" si="21"/>
        <v/>
      </c>
    </row>
    <row r="459" spans="1:65" x14ac:dyDescent="0.25">
      <c r="A459" t="e" cm="1">
        <f t="array" aca="1" ref="A459" ca="1">INDIRECT("'["&amp;Index!$A$1&amp;"]Overview Tests'!E7",TRUE)</f>
        <v>#REF!</v>
      </c>
      <c r="B459" t="e">
        <f ca="1">IF(Index!$D$3="v4",10035,"")</f>
        <v>#N/A</v>
      </c>
      <c r="C459" t="e">
        <f ca="1">VLOOKUP(Facts!$B459,Aux_Table!$W$1:$X$60,2,FALSE)</f>
        <v>#N/A</v>
      </c>
      <c r="D459" t="e">
        <f>NA()</f>
        <v>#N/A</v>
      </c>
      <c r="E459" t="e" cm="1">
        <f t="array" aca="1" ref="E459" ca="1">INDIRECT("'["&amp;Index!$A$1&amp;"]Overview Tests'!C7",TRUE)</f>
        <v>#REF!</v>
      </c>
      <c r="F459" t="e" cm="1">
        <f t="array" aca="1" ref="F459" ca="1">INDIRECT("'["&amp;Index!$A$1&amp;"]Overview Tests'!B7",TRUE)</f>
        <v>#REF!</v>
      </c>
      <c r="G459" t="e" cm="1">
        <f t="array" aca="1" ref="G459" ca="1">INDIRECT("'["&amp;Index!$A$1&amp;"]Overview Tests'!B7",TRUE)</f>
        <v>#REF!</v>
      </c>
      <c r="H459" t="e">
        <f t="shared" ca="1" si="20"/>
        <v>#REF!</v>
      </c>
      <c r="I459" s="15" t="e" cm="1">
        <f t="array" aca="1" ref="I459" ca="1">IFERROR(DATEVALUE(TEXT(INDIRECT("'["&amp;Index!$A$1&amp;"]Overview Tests'!C112",TRUE),"yyyy-mm-dd")),INDIRECT("'["&amp;Index!$A$1&amp;"]Overview Tests'!F7",TRUE)-730)</f>
        <v>#REF!</v>
      </c>
      <c r="J459" t="e" cm="1">
        <f t="array" aca="1" ref="J459" ca="1">INDIRECT("'["&amp;Index!$A$1&amp;"]Overview Tests'!C108",TRUE)</f>
        <v>#REF!</v>
      </c>
      <c r="K459" t="str">
        <f>Index!$A$1</f>
        <v>Extem B-1541-6  CA.xlsx</v>
      </c>
      <c r="N459" t="e" cm="1">
        <f t="array" aca="1" ref="N459" ca="1">INDIRECT("'["&amp;Index!$A$1&amp;"]Results 2a+b (Heat Stress)'!A2",TRUE)&amp;" "&amp;INDIRECT("'["&amp;Index!$A$1&amp;"]Results 2a+b (Heat Stress)'!M22",TRUE)</f>
        <v>#REF!</v>
      </c>
      <c r="O459" t="e" cm="1">
        <f t="array" aca="1" ref="O459" ca="1">INDIRECT("'["&amp;Index!$A$1&amp;"]Results 2a+b (Heat Stress)'!M23",TRUE)</f>
        <v>#REF!</v>
      </c>
      <c r="R459">
        <v>2</v>
      </c>
      <c r="X459" t="e" cm="1">
        <f t="array" aca="1" ref="X459" ca="1">INDIRECT("'["&amp;Index!$A$1&amp;"]Results 2a+b (Heat Stress)'!B2",TRUE)</f>
        <v>#REF!</v>
      </c>
      <c r="Z459" t="s">
        <v>86</v>
      </c>
      <c r="AG459" t="e" cm="1">
        <f t="array" aca="1" ref="AG459" ca="1">INDIRECT("'["&amp;Index!$A$1&amp;"]Results 2a+b (Heat Stress)'!F"&amp;ROW($R$451)-427,TRUE)</f>
        <v>#REF!</v>
      </c>
      <c r="AH459" t="e" cm="1">
        <f t="array" aca="1" ref="AH459" ca="1">INDIRECT("'["&amp;Index!$A$1&amp;"]Results 2a+b (Heat Stress)'!I"&amp;ROW($R$451)-427,TRUE)</f>
        <v>#REF!</v>
      </c>
      <c r="AI459" t="e" cm="1">
        <f t="array" aca="1" ref="AI459" ca="1">INDIRECT("'["&amp;Index!$A$1&amp;"]Results 2a+b (Heat Stress)'!J"&amp;ROW($R$451)-427,TRUE)</f>
        <v>#REF!</v>
      </c>
      <c r="AJ459" t="e" cm="1">
        <f t="array" aca="1" ref="AJ459" ca="1">INDIRECT("'["&amp;Index!$A$1&amp;"]Results 2a+b (Heat Stress)'!K"&amp;ROW($R$451)-427,TRUE)</f>
        <v>#REF!</v>
      </c>
      <c r="AK459" t="e" cm="1">
        <f t="array" aca="1" ref="AK459" ca="1">INDIRECT("'["&amp;Index!$A$1&amp;"]Results 2a+b (Heat Stress)'!L"&amp;ROW($R$451)-427,TRUE)</f>
        <v>#REF!</v>
      </c>
      <c r="AN459" t="e" cm="1">
        <f t="array" aca="1" ref="AN459" ca="1">INDIRECT("'["&amp;Index!$A$1&amp;"]Results 2a+b (Heat Stress)'!G"&amp;ROW($R$451)-427,TRUE)</f>
        <v>#REF!</v>
      </c>
      <c r="AQ459" t="e" cm="1">
        <f t="array" aca="1" ref="AQ459" ca="1">INDIRECT("'["&amp;Index!$A$1&amp;"]Results 2a+b (Heat Stress)'!H"&amp;ROW($R$451)-427,TRUE)</f>
        <v>#REF!</v>
      </c>
      <c r="BM459" t="str">
        <f t="shared" ca="1" si="21"/>
        <v/>
      </c>
    </row>
    <row r="460" spans="1:65" x14ac:dyDescent="0.25">
      <c r="A460" t="e" cm="1">
        <f t="array" aca="1" ref="A460" ca="1">INDIRECT("'["&amp;Index!$A$1&amp;"]Overview Tests'!E7",TRUE)</f>
        <v>#REF!</v>
      </c>
      <c r="B460" t="e">
        <f ca="1">IF(Index!$D$3="v4",10035,"")</f>
        <v>#N/A</v>
      </c>
      <c r="C460" t="e">
        <f ca="1">VLOOKUP(Facts!$B460,Aux_Table!$W$1:$X$60,2,FALSE)</f>
        <v>#N/A</v>
      </c>
      <c r="D460" t="e">
        <f>NA()</f>
        <v>#N/A</v>
      </c>
      <c r="E460" t="e" cm="1">
        <f t="array" aca="1" ref="E460" ca="1">INDIRECT("'["&amp;Index!$A$1&amp;"]Overview Tests'!C7",TRUE)</f>
        <v>#REF!</v>
      </c>
      <c r="F460" t="e" cm="1">
        <f t="array" aca="1" ref="F460" ca="1">INDIRECT("'["&amp;Index!$A$1&amp;"]Overview Tests'!B7",TRUE)</f>
        <v>#REF!</v>
      </c>
      <c r="G460" t="e" cm="1">
        <f t="array" aca="1" ref="G460" ca="1">INDIRECT("'["&amp;Index!$A$1&amp;"]Overview Tests'!B7",TRUE)</f>
        <v>#REF!</v>
      </c>
      <c r="H460" t="e">
        <f t="shared" ca="1" si="20"/>
        <v>#REF!</v>
      </c>
      <c r="I460" s="15" t="e" cm="1">
        <f t="array" aca="1" ref="I460" ca="1">IFERROR(DATEVALUE(TEXT(INDIRECT("'["&amp;Index!$A$1&amp;"]Overview Tests'!C112",TRUE),"yyyy-mm-dd")),INDIRECT("'["&amp;Index!$A$1&amp;"]Overview Tests'!F7",TRUE)-730)</f>
        <v>#REF!</v>
      </c>
      <c r="J460" t="e" cm="1">
        <f t="array" aca="1" ref="J460" ca="1">INDIRECT("'["&amp;Index!$A$1&amp;"]Overview Tests'!C108",TRUE)</f>
        <v>#REF!</v>
      </c>
      <c r="K460" t="str">
        <f>Index!$A$1</f>
        <v>Extem B-1541-6  CA.xlsx</v>
      </c>
      <c r="N460" t="e" cm="1">
        <f t="array" aca="1" ref="N460" ca="1">INDIRECT("'["&amp;Index!$A$1&amp;"]Results 2a+b (Heat Stress)'!A4",TRUE)&amp;" "&amp;INDIRECT("'["&amp;Index!$A$1&amp;"]Results 2a+b (Heat Stress)'!M22",TRUE)</f>
        <v>#REF!</v>
      </c>
      <c r="O460" t="e" cm="1">
        <f t="array" aca="1" ref="O460" ca="1">INDIRECT("'["&amp;Index!$A$1&amp;"]Results 2a+b (Heat Stress)'!M23",TRUE)</f>
        <v>#REF!</v>
      </c>
      <c r="R460">
        <v>3</v>
      </c>
      <c r="X460" t="e" cm="1">
        <f t="array" aca="1" ref="X460" ca="1">INDIRECT("'["&amp;Index!$A$1&amp;"]Results 2a+b (Heat Stress)'!B2",TRUE)</f>
        <v>#REF!</v>
      </c>
      <c r="Z460" t="s">
        <v>86</v>
      </c>
      <c r="AG460" t="e" cm="1">
        <f t="array" aca="1" ref="AG460" ca="1">INDIRECT("'["&amp;Index!$A$1&amp;"]Results 2a+b (Heat Stress)'!F"&amp;ROW($R$452)-427,TRUE)</f>
        <v>#REF!</v>
      </c>
      <c r="AH460" t="e" cm="1">
        <f t="array" aca="1" ref="AH460" ca="1">INDIRECT("'["&amp;Index!$A$1&amp;"]Results 2a+b (Heat Stress)'!I"&amp;ROW($R$452)-427,TRUE)</f>
        <v>#REF!</v>
      </c>
      <c r="AI460" t="e" cm="1">
        <f t="array" aca="1" ref="AI460" ca="1">INDIRECT("'["&amp;Index!$A$1&amp;"]Results 2a+b (Heat Stress)'!J"&amp;ROW($R$452)-427,TRUE)</f>
        <v>#REF!</v>
      </c>
      <c r="AJ460" t="e" cm="1">
        <f t="array" aca="1" ref="AJ460" ca="1">INDIRECT("'["&amp;Index!$A$1&amp;"]Results 2a+b (Heat Stress)'!K"&amp;ROW($R$452)-427,TRUE)</f>
        <v>#REF!</v>
      </c>
      <c r="AK460" t="e" cm="1">
        <f t="array" aca="1" ref="AK460" ca="1">INDIRECT("'["&amp;Index!$A$1&amp;"]Results 2a+b (Heat Stress)'!L"&amp;ROW($R$452)-427,TRUE)</f>
        <v>#REF!</v>
      </c>
      <c r="AN460" t="e" cm="1">
        <f t="array" aca="1" ref="AN460" ca="1">INDIRECT("'["&amp;Index!$A$1&amp;"]Results 2a+b (Heat Stress)'!G"&amp;ROW($R$452)-427,TRUE)</f>
        <v>#REF!</v>
      </c>
      <c r="AQ460" t="e" cm="1">
        <f t="array" aca="1" ref="AQ460" ca="1">INDIRECT("'["&amp;Index!$A$1&amp;"]Results 2a+b (Heat Stress)'!H"&amp;ROW($R$452)-427,TRUE)</f>
        <v>#REF!</v>
      </c>
      <c r="BM460" t="str">
        <f t="shared" ca="1" si="21"/>
        <v/>
      </c>
    </row>
    <row r="461" spans="1:65" x14ac:dyDescent="0.25">
      <c r="A461" t="e" cm="1">
        <f t="array" aca="1" ref="A461" ca="1">INDIRECT("'["&amp;Index!$A$1&amp;"]Overview Tests'!E7",TRUE)</f>
        <v>#REF!</v>
      </c>
      <c r="B461" t="e">
        <f ca="1">IF(Index!$D$3="v4",10035,"")</f>
        <v>#N/A</v>
      </c>
      <c r="C461" t="e">
        <f ca="1">VLOOKUP(Facts!$B461,Aux_Table!$W$1:$X$60,2,FALSE)</f>
        <v>#N/A</v>
      </c>
      <c r="D461" t="e">
        <f>NA()</f>
        <v>#N/A</v>
      </c>
      <c r="E461" t="e" cm="1">
        <f t="array" aca="1" ref="E461" ca="1">INDIRECT("'["&amp;Index!$A$1&amp;"]Overview Tests'!C7",TRUE)</f>
        <v>#REF!</v>
      </c>
      <c r="F461" t="e" cm="1">
        <f t="array" aca="1" ref="F461" ca="1">INDIRECT("'["&amp;Index!$A$1&amp;"]Overview Tests'!B7",TRUE)</f>
        <v>#REF!</v>
      </c>
      <c r="G461" t="e" cm="1">
        <f t="array" aca="1" ref="G461" ca="1">INDIRECT("'["&amp;Index!$A$1&amp;"]Overview Tests'!B7",TRUE)</f>
        <v>#REF!</v>
      </c>
      <c r="H461" t="e">
        <f t="shared" ca="1" si="20"/>
        <v>#REF!</v>
      </c>
      <c r="I461" s="15" t="e" cm="1">
        <f t="array" aca="1" ref="I461" ca="1">IFERROR(DATEVALUE(TEXT(INDIRECT("'["&amp;Index!$A$1&amp;"]Overview Tests'!C112",TRUE),"yyyy-mm-dd")),INDIRECT("'["&amp;Index!$A$1&amp;"]Overview Tests'!F7",TRUE)-730)</f>
        <v>#REF!</v>
      </c>
      <c r="J461" t="e" cm="1">
        <f t="array" aca="1" ref="J461" ca="1">INDIRECT("'["&amp;Index!$A$1&amp;"]Overview Tests'!C108",TRUE)</f>
        <v>#REF!</v>
      </c>
      <c r="K461" t="str">
        <f>Index!$A$1</f>
        <v>Extem B-1541-6  CA.xlsx</v>
      </c>
      <c r="N461" t="e" cm="1">
        <f t="array" aca="1" ref="N461" ca="1">INDIRECT("'["&amp;Index!$A$1&amp;"]Results 2a+b (Heat Stress)'!A4",TRUE)&amp;" "&amp;INDIRECT("'["&amp;Index!$A$1&amp;"]Results 2a+b (Heat Stress)'!M22",TRUE)</f>
        <v>#REF!</v>
      </c>
      <c r="O461" t="e" cm="1">
        <f t="array" aca="1" ref="O461" ca="1">INDIRECT("'["&amp;Index!$A$1&amp;"]Results 2a+b (Heat Stress)'!M23",TRUE)</f>
        <v>#REF!</v>
      </c>
      <c r="R461">
        <v>4</v>
      </c>
      <c r="X461" t="e" cm="1">
        <f t="array" aca="1" ref="X461" ca="1">INDIRECT("'["&amp;Index!$A$1&amp;"]Results 2a+b (Heat Stress)'!B2",TRUE)</f>
        <v>#REF!</v>
      </c>
      <c r="Z461" t="s">
        <v>86</v>
      </c>
      <c r="AG461" t="e" cm="1">
        <f t="array" aca="1" ref="AG461" ca="1">INDIRECT("'["&amp;Index!$A$1&amp;"]Results 2a+b (Heat Stress)'!F"&amp;ROW($R$453)-427,TRUE)</f>
        <v>#REF!</v>
      </c>
      <c r="AH461" t="e" cm="1">
        <f t="array" aca="1" ref="AH461" ca="1">INDIRECT("'["&amp;Index!$A$1&amp;"]Results 2a+b (Heat Stress)'!I"&amp;ROW($R$453)-427,TRUE)</f>
        <v>#REF!</v>
      </c>
      <c r="AI461" t="e" cm="1">
        <f t="array" aca="1" ref="AI461" ca="1">INDIRECT("'["&amp;Index!$A$1&amp;"]Results 2a+b (Heat Stress)'!J"&amp;ROW($R$453)-427,TRUE)</f>
        <v>#REF!</v>
      </c>
      <c r="AJ461" t="e" cm="1">
        <f t="array" aca="1" ref="AJ461" ca="1">INDIRECT("'["&amp;Index!$A$1&amp;"]Results 2a+b (Heat Stress)'!K"&amp;ROW($R$453)-427,TRUE)</f>
        <v>#REF!</v>
      </c>
      <c r="AK461" t="e" cm="1">
        <f t="array" aca="1" ref="AK461" ca="1">INDIRECT("'["&amp;Index!$A$1&amp;"]Results 2a+b (Heat Stress)'!L"&amp;ROW($R$453)-427,TRUE)</f>
        <v>#REF!</v>
      </c>
      <c r="AN461" t="e" cm="1">
        <f t="array" aca="1" ref="AN461" ca="1">INDIRECT("'["&amp;Index!$A$1&amp;"]Results 2a+b (Heat Stress)'!G"&amp;ROW($R$453)-427,TRUE)</f>
        <v>#REF!</v>
      </c>
      <c r="AQ461" t="e" cm="1">
        <f t="array" aca="1" ref="AQ461" ca="1">INDIRECT("'["&amp;Index!$A$1&amp;"]Results 2a+b (Heat Stress)'!H"&amp;ROW($R$453)-427,TRUE)</f>
        <v>#REF!</v>
      </c>
      <c r="BM461" t="str">
        <f t="shared" ca="1" si="21"/>
        <v/>
      </c>
    </row>
    <row r="462" spans="1:65" x14ac:dyDescent="0.25">
      <c r="A462" t="e" cm="1">
        <f t="array" aca="1" ref="A462" ca="1">INDIRECT("'["&amp;Index!$A$1&amp;"]Overview Tests'!E7",TRUE)</f>
        <v>#REF!</v>
      </c>
      <c r="B462" t="e">
        <f ca="1">IF(Index!$D$3="v4",10036,"")</f>
        <v>#N/A</v>
      </c>
      <c r="C462" t="e">
        <f ca="1">VLOOKUP(Facts!$B462,Aux_Table!$W$1:$X$60,2,FALSE)</f>
        <v>#N/A</v>
      </c>
      <c r="D462" t="e">
        <f>NA()</f>
        <v>#N/A</v>
      </c>
      <c r="E462" t="e" cm="1">
        <f t="array" aca="1" ref="E462" ca="1">INDIRECT("'["&amp;Index!$A$1&amp;"]Overview Tests'!C7",TRUE)</f>
        <v>#REF!</v>
      </c>
      <c r="F462" t="e" cm="1">
        <f t="array" aca="1" ref="F462" ca="1">INDIRECT("'["&amp;Index!$A$1&amp;"]Overview Tests'!B7",TRUE)</f>
        <v>#REF!</v>
      </c>
      <c r="G462" t="e" cm="1">
        <f t="array" aca="1" ref="G462" ca="1">INDIRECT("'["&amp;Index!$A$1&amp;"]Overview Tests'!B7",TRUE)</f>
        <v>#REF!</v>
      </c>
      <c r="H462" t="e">
        <f t="shared" ca="1" si="20"/>
        <v>#REF!</v>
      </c>
      <c r="I462" s="15" t="e" cm="1">
        <f t="array" aca="1" ref="I462" ca="1">IFERROR(DATEVALUE(TEXT(INDIRECT("'["&amp;Index!$A$1&amp;"]Overview Tests'!C112",TRUE),"yyyy-mm-dd")),INDIRECT("'["&amp;Index!$A$1&amp;"]Overview Tests'!F7",TRUE)-730)</f>
        <v>#REF!</v>
      </c>
      <c r="J462" t="e" cm="1">
        <f t="array" aca="1" ref="J462" ca="1">INDIRECT("'["&amp;Index!$A$1&amp;"]Overview Tests'!C108",TRUE)</f>
        <v>#REF!</v>
      </c>
      <c r="K462" t="str">
        <f>Index!$A$1</f>
        <v>Extem B-1541-6  CA.xlsx</v>
      </c>
      <c r="N462" t="e" cm="1">
        <f t="array" aca="1" ref="N462" ca="1">INDIRECT("'["&amp;Index!$A$1&amp;"]Results 4a (ROTROL N)'!N1",TRUE)</f>
        <v>#REF!</v>
      </c>
      <c r="O462" t="e" cm="1">
        <f t="array" aca="1" ref="O462" ca="1">INDIRECT("'["&amp;Index!$A$1&amp;"]Results 4a (ROTROL N)'!N2",TRUE)</f>
        <v>#REF!</v>
      </c>
      <c r="R462">
        <v>1</v>
      </c>
      <c r="X462" t="e" cm="1">
        <f t="array" aca="1" ref="X462" ca="1">INDIRECT("'["&amp;Index!$A$1&amp;"]Results 4a (ROTROL N)'!B2",TRUE)</f>
        <v>#REF!</v>
      </c>
      <c r="Z462" t="s">
        <v>86</v>
      </c>
      <c r="AG462" t="e" cm="1">
        <f t="array" aca="1" ref="AG462" ca="1">IF(INDIRECT("'["&amp;Index!$A$1&amp;"]Results 4a (ROTROL N)'!G"&amp;ROW($R$210)-208,TRUE)&gt;0,INDIRECT("'["&amp;Index!$A$1&amp;"]Results 4a (ROTROL N)'!G"&amp;ROW($R$210)-208,TRUE),"")</f>
        <v>#REF!</v>
      </c>
      <c r="AH462" t="e" cm="1">
        <f t="array" aca="1" ref="AH462" ca="1">IF(INDIRECT("'["&amp;Index!$A$1&amp;"]Results 4a (ROTROL N)'!J"&amp;ROW($R$210)-208,TRUE)&gt;0,INDIRECT("'["&amp;Index!$A$1&amp;"]Results 4a (ROTROL N)'!J"&amp;ROW($R$210)-208,TRUE),"")</f>
        <v>#REF!</v>
      </c>
      <c r="AI462" t="e" cm="1">
        <f t="array" aca="1" ref="AI462" ca="1">IF(INDIRECT("'["&amp;Index!$A$1&amp;"]Results 4a (ROTROL N)'!K"&amp;ROW($R$210)-208,TRUE)&gt;0,INDIRECT("'["&amp;Index!$A$1&amp;"]Results 4a (ROTROL N)'!K"&amp;ROW($R$210)-208,TRUE),"")</f>
        <v>#REF!</v>
      </c>
      <c r="AJ462" t="e" cm="1">
        <f t="array" aca="1" ref="AJ462" ca="1">IF(INDIRECT("'["&amp;Index!$A$1&amp;"]Results 4a (ROTROL N)'!L"&amp;ROW($R$210)-208,TRUE)&gt;0,INDIRECT("'["&amp;Index!$A$1&amp;"]Results 4a (ROTROL N)'!L"&amp;ROW($R$210)-208,TRUE),"")</f>
        <v>#REF!</v>
      </c>
      <c r="AK462" t="e" cm="1">
        <f t="array" aca="1" ref="AK462" ca="1">IF(INDIRECT("'["&amp;Index!$A$1&amp;"]Results 4a (ROTROL N)'!M"&amp;ROW($R$210)-208,TRUE)&gt;0,INDIRECT("'["&amp;Index!$A$1&amp;"]Results 4a (ROTROL N)'!M"&amp;ROW($R$210)-208,TRUE),"")</f>
        <v>#REF!</v>
      </c>
      <c r="AN462" t="e" cm="1">
        <f t="array" aca="1" ref="AN462" ca="1">IF(INDIRECT("'["&amp;Index!$A$1&amp;"]Results 4a (ROTROL N)'!H"&amp;ROW($R$210)-208,TRUE)&gt;0,INDIRECT("'["&amp;Index!$A$1&amp;"]Results 4a (ROTROL N)'!H"&amp;ROW($R$210)-208,TRUE),"")</f>
        <v>#REF!</v>
      </c>
      <c r="AQ462" t="e" cm="1">
        <f t="array" aca="1" ref="AQ462" ca="1">IF(INDIRECT("'["&amp;Index!$A$1&amp;"]Results 4a (ROTROL N)'!I"&amp;ROW($R$210)-208,TRUE)&gt;0,INDIRECT("'["&amp;Index!$A$1&amp;"]Results 4a (ROTROL N)'!I"&amp;ROW($R$210)-208,TRUE),"")</f>
        <v>#REF!</v>
      </c>
      <c r="BM462" t="str">
        <f t="shared" ca="1" si="21"/>
        <v/>
      </c>
    </row>
    <row r="463" spans="1:65" x14ac:dyDescent="0.25">
      <c r="A463" t="e" cm="1">
        <f t="array" aca="1" ref="A463" ca="1">INDIRECT("'["&amp;Index!$A$1&amp;"]Overview Tests'!E7",TRUE)</f>
        <v>#REF!</v>
      </c>
      <c r="B463" t="e">
        <f ca="1">IF(Index!$D$3="v4",10036,"")</f>
        <v>#N/A</v>
      </c>
      <c r="C463" t="e">
        <f ca="1">VLOOKUP(Facts!$B463,Aux_Table!$W$1:$X$60,2,FALSE)</f>
        <v>#N/A</v>
      </c>
      <c r="D463" t="e">
        <f>NA()</f>
        <v>#N/A</v>
      </c>
      <c r="E463" t="e" cm="1">
        <f t="array" aca="1" ref="E463" ca="1">INDIRECT("'["&amp;Index!$A$1&amp;"]Overview Tests'!C7",TRUE)</f>
        <v>#REF!</v>
      </c>
      <c r="F463" t="e" cm="1">
        <f t="array" aca="1" ref="F463" ca="1">INDIRECT("'["&amp;Index!$A$1&amp;"]Overview Tests'!B7",TRUE)</f>
        <v>#REF!</v>
      </c>
      <c r="G463" t="e" cm="1">
        <f t="array" aca="1" ref="G463" ca="1">INDIRECT("'["&amp;Index!$A$1&amp;"]Overview Tests'!B7",TRUE)</f>
        <v>#REF!</v>
      </c>
      <c r="H463" t="e">
        <f t="shared" ca="1" si="20"/>
        <v>#REF!</v>
      </c>
      <c r="I463" s="15" t="e" cm="1">
        <f t="array" aca="1" ref="I463" ca="1">IFERROR(DATEVALUE(TEXT(INDIRECT("'["&amp;Index!$A$1&amp;"]Overview Tests'!C112",TRUE),"yyyy-mm-dd")),INDIRECT("'["&amp;Index!$A$1&amp;"]Overview Tests'!F7",TRUE)-730)</f>
        <v>#REF!</v>
      </c>
      <c r="J463" t="e" cm="1">
        <f t="array" aca="1" ref="J463" ca="1">INDIRECT("'["&amp;Index!$A$1&amp;"]Overview Tests'!C108",TRUE)</f>
        <v>#REF!</v>
      </c>
      <c r="K463" t="str">
        <f>Index!$A$1</f>
        <v>Extem B-1541-6  CA.xlsx</v>
      </c>
      <c r="N463" t="e" cm="1">
        <f t="array" aca="1" ref="N463" ca="1">INDIRECT("'["&amp;Index!$A$1&amp;"]Results 4a (ROTROL N)'!N1",TRUE)</f>
        <v>#REF!</v>
      </c>
      <c r="O463" t="e" cm="1">
        <f t="array" aca="1" ref="O463" ca="1">INDIRECT("'["&amp;Index!$A$1&amp;"]Results 4a (ROTROL N)'!N2",TRUE)</f>
        <v>#REF!</v>
      </c>
      <c r="R463">
        <v>2</v>
      </c>
      <c r="X463" t="e" cm="1">
        <f t="array" aca="1" ref="X463" ca="1">INDIRECT("'["&amp;Index!$A$1&amp;"]Results 4a (ROTROL N)'!B2",TRUE)</f>
        <v>#REF!</v>
      </c>
      <c r="Z463" t="s">
        <v>86</v>
      </c>
      <c r="AG463" t="e" cm="1">
        <f t="array" aca="1" ref="AG463" ca="1">IF(INDIRECT("'["&amp;Index!$A$1&amp;"]Results 4a (ROTROL N)'!G"&amp;ROW($R$211)-208,TRUE)&gt;0,INDIRECT("'["&amp;Index!$A$1&amp;"]Results 4a (ROTROL N)'!G"&amp;ROW($R$211)-208,TRUE),"")</f>
        <v>#REF!</v>
      </c>
      <c r="AH463" t="e" cm="1">
        <f t="array" aca="1" ref="AH463" ca="1">IF(INDIRECT("'["&amp;Index!$A$1&amp;"]Results 4a (ROTROL N)'!J"&amp;ROW($R$211)-208,TRUE)&gt;0,INDIRECT("'["&amp;Index!$A$1&amp;"]Results 4a (ROTROL N)'!J"&amp;ROW($R$211)-208,TRUE),"")</f>
        <v>#REF!</v>
      </c>
      <c r="AI463" t="e" cm="1">
        <f t="array" aca="1" ref="AI463" ca="1">IF(INDIRECT("'["&amp;Index!$A$1&amp;"]Results 4a (ROTROL N)'!K"&amp;ROW($R$211)-208,TRUE)&gt;0,INDIRECT("'["&amp;Index!$A$1&amp;"]Results 4a (ROTROL N)'!K"&amp;ROW($R$211)-208,TRUE),"")</f>
        <v>#REF!</v>
      </c>
      <c r="AJ463" t="e" cm="1">
        <f t="array" aca="1" ref="AJ463" ca="1">IF(INDIRECT("'["&amp;Index!$A$1&amp;"]Results 4a (ROTROL N)'!L"&amp;ROW($R$211)-208,TRUE)&gt;0,INDIRECT("'["&amp;Index!$A$1&amp;"]Results 4a (ROTROL N)'!L"&amp;ROW($R$211)-208,TRUE),"")</f>
        <v>#REF!</v>
      </c>
      <c r="AK463" t="e" cm="1">
        <f t="array" aca="1" ref="AK463" ca="1">IF(INDIRECT("'["&amp;Index!$A$1&amp;"]Results 4a (ROTROL N)'!M"&amp;ROW($R$211)-208,TRUE)&gt;0,INDIRECT("'["&amp;Index!$A$1&amp;"]Results 4a (ROTROL N)'!M"&amp;ROW($R$211)-208,TRUE),"")</f>
        <v>#REF!</v>
      </c>
      <c r="AN463" t="e" cm="1">
        <f t="array" aca="1" ref="AN463" ca="1">IF(INDIRECT("'["&amp;Index!$A$1&amp;"]Results 4a (ROTROL N)'!H"&amp;ROW($R$211)-208,TRUE)&gt;0,INDIRECT("'["&amp;Index!$A$1&amp;"]Results 4a (ROTROL N)'!H"&amp;ROW($R$211)-208,TRUE),"")</f>
        <v>#REF!</v>
      </c>
      <c r="AQ463" t="e" cm="1">
        <f t="array" aca="1" ref="AQ463" ca="1">IF(INDIRECT("'["&amp;Index!$A$1&amp;"]Results 4a (ROTROL N)'!I"&amp;ROW($R$211)-208,TRUE)&gt;0,INDIRECT("'["&amp;Index!$A$1&amp;"]Results 4a (ROTROL N)'!I"&amp;ROW($R$211)-208,TRUE),"")</f>
        <v>#REF!</v>
      </c>
      <c r="BM463" t="str">
        <f t="shared" ca="1" si="21"/>
        <v/>
      </c>
    </row>
    <row r="464" spans="1:65" x14ac:dyDescent="0.25">
      <c r="A464" t="e" cm="1">
        <f t="array" aca="1" ref="A464" ca="1">INDIRECT("'["&amp;Index!$A$1&amp;"]Overview Tests'!E7",TRUE)</f>
        <v>#REF!</v>
      </c>
      <c r="B464" t="e">
        <f ca="1">IF(Index!$D$3="v4",10036,"")</f>
        <v>#N/A</v>
      </c>
      <c r="C464" t="e">
        <f ca="1">VLOOKUP(Facts!$B464,Aux_Table!$W$1:$X$60,2,FALSE)</f>
        <v>#N/A</v>
      </c>
      <c r="D464" t="e">
        <f>NA()</f>
        <v>#N/A</v>
      </c>
      <c r="E464" t="e" cm="1">
        <f t="array" aca="1" ref="E464" ca="1">INDIRECT("'["&amp;Index!$A$1&amp;"]Overview Tests'!C7",TRUE)</f>
        <v>#REF!</v>
      </c>
      <c r="F464" t="e" cm="1">
        <f t="array" aca="1" ref="F464" ca="1">INDIRECT("'["&amp;Index!$A$1&amp;"]Overview Tests'!B7",TRUE)</f>
        <v>#REF!</v>
      </c>
      <c r="G464" t="e" cm="1">
        <f t="array" aca="1" ref="G464" ca="1">INDIRECT("'["&amp;Index!$A$1&amp;"]Overview Tests'!B7",TRUE)</f>
        <v>#REF!</v>
      </c>
      <c r="H464" t="e">
        <f t="shared" ca="1" si="20"/>
        <v>#REF!</v>
      </c>
      <c r="I464" s="15" t="e" cm="1">
        <f t="array" aca="1" ref="I464" ca="1">IFERROR(DATEVALUE(TEXT(INDIRECT("'["&amp;Index!$A$1&amp;"]Overview Tests'!C112",TRUE),"yyyy-mm-dd")),INDIRECT("'["&amp;Index!$A$1&amp;"]Overview Tests'!F7",TRUE)-730)</f>
        <v>#REF!</v>
      </c>
      <c r="J464" t="e" cm="1">
        <f t="array" aca="1" ref="J464" ca="1">INDIRECT("'["&amp;Index!$A$1&amp;"]Overview Tests'!C108",TRUE)</f>
        <v>#REF!</v>
      </c>
      <c r="K464" t="str">
        <f>Index!$A$1</f>
        <v>Extem B-1541-6  CA.xlsx</v>
      </c>
      <c r="N464" t="e" cm="1">
        <f t="array" aca="1" ref="N464" ca="1">INDIRECT("'["&amp;Index!$A$1&amp;"]Results 4a (ROTROL N)'!N1",TRUE)</f>
        <v>#REF!</v>
      </c>
      <c r="O464" t="e" cm="1">
        <f t="array" aca="1" ref="O464" ca="1">INDIRECT("'["&amp;Index!$A$1&amp;"]Results 4a (ROTROL N)'!N2",TRUE)</f>
        <v>#REF!</v>
      </c>
      <c r="R464">
        <v>3</v>
      </c>
      <c r="X464" t="e" cm="1">
        <f t="array" aca="1" ref="X464" ca="1">INDIRECT("'["&amp;Index!$A$1&amp;"]Results 4a (ROTROL N)'!B2",TRUE)</f>
        <v>#REF!</v>
      </c>
      <c r="Z464" t="s">
        <v>86</v>
      </c>
      <c r="AG464" t="e" cm="1">
        <f t="array" aca="1" ref="AG464" ca="1">IF(INDIRECT("'["&amp;Index!$A$1&amp;"]Results 4a (ROTROL N)'!G"&amp;ROW($R$212)-208,TRUE)&gt;0,INDIRECT("'["&amp;Index!$A$1&amp;"]Results 4a (ROTROL N)'!G"&amp;ROW($R$212)-208,TRUE),"")</f>
        <v>#REF!</v>
      </c>
      <c r="AH464" t="e" cm="1">
        <f t="array" aca="1" ref="AH464" ca="1">IF(INDIRECT("'["&amp;Index!$A$1&amp;"]Results 4a (ROTROL N)'!J"&amp;ROW($R$212)-208,TRUE)&gt;0,INDIRECT("'["&amp;Index!$A$1&amp;"]Results 4a (ROTROL N)'!J"&amp;ROW($R$212)-208,TRUE),"")</f>
        <v>#REF!</v>
      </c>
      <c r="AI464" t="e" cm="1">
        <f t="array" aca="1" ref="AI464" ca="1">IF(INDIRECT("'["&amp;Index!$A$1&amp;"]Results 4a (ROTROL N)'!K"&amp;ROW($R$212)-208,TRUE)&gt;0,INDIRECT("'["&amp;Index!$A$1&amp;"]Results 4a (ROTROL N)'!K"&amp;ROW($R$212)-208,TRUE),"")</f>
        <v>#REF!</v>
      </c>
      <c r="AJ464" t="e" cm="1">
        <f t="array" aca="1" ref="AJ464" ca="1">IF(INDIRECT("'["&amp;Index!$A$1&amp;"]Results 4a (ROTROL N)'!L"&amp;ROW($R$212)-208,TRUE)&gt;0,INDIRECT("'["&amp;Index!$A$1&amp;"]Results 4a (ROTROL N)'!L"&amp;ROW($R$212)-208,TRUE),"")</f>
        <v>#REF!</v>
      </c>
      <c r="AK464" t="e" cm="1">
        <f t="array" aca="1" ref="AK464" ca="1">IF(INDIRECT("'["&amp;Index!$A$1&amp;"]Results 4a (ROTROL N)'!M"&amp;ROW($R$212)-208,TRUE)&gt;0,INDIRECT("'["&amp;Index!$A$1&amp;"]Results 4a (ROTROL N)'!M"&amp;ROW($R$212)-208,TRUE),"")</f>
        <v>#REF!</v>
      </c>
      <c r="AN464" t="e" cm="1">
        <f t="array" aca="1" ref="AN464" ca="1">IF(INDIRECT("'["&amp;Index!$A$1&amp;"]Results 4a (ROTROL N)'!H"&amp;ROW($R$212)-208,TRUE)&gt;0,INDIRECT("'["&amp;Index!$A$1&amp;"]Results 4a (ROTROL N)'!H"&amp;ROW($R$212)-208,TRUE),"")</f>
        <v>#REF!</v>
      </c>
      <c r="AQ464" t="e" cm="1">
        <f t="array" aca="1" ref="AQ464" ca="1">IF(INDIRECT("'["&amp;Index!$A$1&amp;"]Results 4a (ROTROL N)'!I"&amp;ROW($R$212)-208,TRUE)&gt;0,INDIRECT("'["&amp;Index!$A$1&amp;"]Results 4a (ROTROL N)'!I"&amp;ROW($R$212)-208,TRUE),"")</f>
        <v>#REF!</v>
      </c>
      <c r="BM464" t="str">
        <f t="shared" ca="1" si="21"/>
        <v/>
      </c>
    </row>
    <row r="465" spans="1:65" x14ac:dyDescent="0.25">
      <c r="A465" t="e" cm="1">
        <f t="array" aca="1" ref="A465" ca="1">INDIRECT("'["&amp;Index!$A$1&amp;"]Overview Tests'!E7",TRUE)</f>
        <v>#REF!</v>
      </c>
      <c r="B465" t="e">
        <f ca="1">IF(Index!$D$3="v4",10036,"")</f>
        <v>#N/A</v>
      </c>
      <c r="C465" t="e">
        <f ca="1">VLOOKUP(Facts!$B465,Aux_Table!$W$1:$X$60,2,FALSE)</f>
        <v>#N/A</v>
      </c>
      <c r="D465" t="e">
        <f>NA()</f>
        <v>#N/A</v>
      </c>
      <c r="E465" t="e" cm="1">
        <f t="array" aca="1" ref="E465" ca="1">INDIRECT("'["&amp;Index!$A$1&amp;"]Overview Tests'!C7",TRUE)</f>
        <v>#REF!</v>
      </c>
      <c r="F465" t="e" cm="1">
        <f t="array" aca="1" ref="F465" ca="1">INDIRECT("'["&amp;Index!$A$1&amp;"]Overview Tests'!B7",TRUE)</f>
        <v>#REF!</v>
      </c>
      <c r="G465" t="e" cm="1">
        <f t="array" aca="1" ref="G465" ca="1">INDIRECT("'["&amp;Index!$A$1&amp;"]Overview Tests'!B7",TRUE)</f>
        <v>#REF!</v>
      </c>
      <c r="H465" t="e">
        <f t="shared" ca="1" si="20"/>
        <v>#REF!</v>
      </c>
      <c r="I465" s="15" t="e" cm="1">
        <f t="array" aca="1" ref="I465" ca="1">IFERROR(DATEVALUE(TEXT(INDIRECT("'["&amp;Index!$A$1&amp;"]Overview Tests'!C112",TRUE),"yyyy-mm-dd")),INDIRECT("'["&amp;Index!$A$1&amp;"]Overview Tests'!F7",TRUE)-730)</f>
        <v>#REF!</v>
      </c>
      <c r="J465" t="e" cm="1">
        <f t="array" aca="1" ref="J465" ca="1">INDIRECT("'["&amp;Index!$A$1&amp;"]Overview Tests'!C108",TRUE)</f>
        <v>#REF!</v>
      </c>
      <c r="K465" t="str">
        <f>Index!$A$1</f>
        <v>Extem B-1541-6  CA.xlsx</v>
      </c>
      <c r="N465" t="e" cm="1">
        <f t="array" aca="1" ref="N465" ca="1">INDIRECT("'["&amp;Index!$A$1&amp;"]Results 4a (ROTROL N)'!N1",TRUE)</f>
        <v>#REF!</v>
      </c>
      <c r="O465" t="e" cm="1">
        <f t="array" aca="1" ref="O465" ca="1">INDIRECT("'["&amp;Index!$A$1&amp;"]Results 4a (ROTROL N)'!N2",TRUE)</f>
        <v>#REF!</v>
      </c>
      <c r="R465">
        <v>4</v>
      </c>
      <c r="X465" t="e" cm="1">
        <f t="array" aca="1" ref="X465" ca="1">INDIRECT("'["&amp;Index!$A$1&amp;"]Results 4a (ROTROL N)'!B2",TRUE)</f>
        <v>#REF!</v>
      </c>
      <c r="Z465" t="s">
        <v>86</v>
      </c>
      <c r="AG465" t="e" cm="1">
        <f t="array" aca="1" ref="AG465" ca="1">IF(INDIRECT("'["&amp;Index!$A$1&amp;"]Results 4a (ROTROL N)'!G"&amp;ROW($R$213)-208,TRUE)&gt;0,INDIRECT("'["&amp;Index!$A$1&amp;"]Results 4a (ROTROL N)'!G"&amp;ROW($R$213)-208,TRUE),"")</f>
        <v>#REF!</v>
      </c>
      <c r="AH465" t="e" cm="1">
        <f t="array" aca="1" ref="AH465" ca="1">IF(INDIRECT("'["&amp;Index!$A$1&amp;"]Results 4a (ROTROL N)'!J"&amp;ROW($R$213)-208,TRUE)&gt;0,INDIRECT("'["&amp;Index!$A$1&amp;"]Results 4a (ROTROL N)'!J"&amp;ROW($R$213)-208,TRUE),"")</f>
        <v>#REF!</v>
      </c>
      <c r="AI465" t="e" cm="1">
        <f t="array" aca="1" ref="AI465" ca="1">IF(INDIRECT("'["&amp;Index!$A$1&amp;"]Results 4a (ROTROL N)'!K"&amp;ROW($R$213)-208,TRUE)&gt;0,INDIRECT("'["&amp;Index!$A$1&amp;"]Results 4a (ROTROL N)'!K"&amp;ROW($R$213)-208,TRUE),"")</f>
        <v>#REF!</v>
      </c>
      <c r="AJ465" t="e" cm="1">
        <f t="array" aca="1" ref="AJ465" ca="1">IF(INDIRECT("'["&amp;Index!$A$1&amp;"]Results 4a (ROTROL N)'!L"&amp;ROW($R$213)-208,TRUE)&gt;0,INDIRECT("'["&amp;Index!$A$1&amp;"]Results 4a (ROTROL N)'!L"&amp;ROW($R$213)-208,TRUE),"")</f>
        <v>#REF!</v>
      </c>
      <c r="AK465" t="e" cm="1">
        <f t="array" aca="1" ref="AK465" ca="1">IF(INDIRECT("'["&amp;Index!$A$1&amp;"]Results 4a (ROTROL N)'!M"&amp;ROW($R$213)-208,TRUE)&gt;0,INDIRECT("'["&amp;Index!$A$1&amp;"]Results 4a (ROTROL N)'!M"&amp;ROW($R$213)-208,TRUE),"")</f>
        <v>#REF!</v>
      </c>
      <c r="AN465" t="e" cm="1">
        <f t="array" aca="1" ref="AN465" ca="1">IF(INDIRECT("'["&amp;Index!$A$1&amp;"]Results 4a (ROTROL N)'!H"&amp;ROW($R$213)-208,TRUE)&gt;0,INDIRECT("'["&amp;Index!$A$1&amp;"]Results 4a (ROTROL N)'!H"&amp;ROW($R$213)-208,TRUE),"")</f>
        <v>#REF!</v>
      </c>
      <c r="AQ465" t="e" cm="1">
        <f t="array" aca="1" ref="AQ465" ca="1">IF(INDIRECT("'["&amp;Index!$A$1&amp;"]Results 4a (ROTROL N)'!I"&amp;ROW($R$213)-208,TRUE)&gt;0,INDIRECT("'["&amp;Index!$A$1&amp;"]Results 4a (ROTROL N)'!I"&amp;ROW($R$213)-208,TRUE),"")</f>
        <v>#REF!</v>
      </c>
      <c r="BM465" t="str">
        <f t="shared" ca="1" si="21"/>
        <v/>
      </c>
    </row>
    <row r="466" spans="1:65" x14ac:dyDescent="0.25">
      <c r="A466" t="e" cm="1">
        <f t="array" aca="1" ref="A466" ca="1">INDIRECT("'["&amp;Index!$A$1&amp;"]Overview Tests'!E7",TRUE)</f>
        <v>#REF!</v>
      </c>
      <c r="B466" t="e">
        <f ca="1">IF(Index!$D$3="v4",10036,"")</f>
        <v>#N/A</v>
      </c>
      <c r="C466" t="e">
        <f ca="1">VLOOKUP(Facts!$B466,Aux_Table!$W$1:$X$60,2,FALSE)</f>
        <v>#N/A</v>
      </c>
      <c r="D466" t="e">
        <f>NA()</f>
        <v>#N/A</v>
      </c>
      <c r="E466" t="e" cm="1">
        <f t="array" aca="1" ref="E466" ca="1">INDIRECT("'["&amp;Index!$A$1&amp;"]Overview Tests'!C7",TRUE)</f>
        <v>#REF!</v>
      </c>
      <c r="F466" t="e" cm="1">
        <f t="array" aca="1" ref="F466" ca="1">INDIRECT("'["&amp;Index!$A$1&amp;"]Overview Tests'!B7",TRUE)</f>
        <v>#REF!</v>
      </c>
      <c r="G466" t="e" cm="1">
        <f t="array" aca="1" ref="G466" ca="1">INDIRECT("'["&amp;Index!$A$1&amp;"]Overview Tests'!B7",TRUE)</f>
        <v>#REF!</v>
      </c>
      <c r="H466" t="e">
        <f t="shared" ca="1" si="20"/>
        <v>#REF!</v>
      </c>
      <c r="I466" s="15" t="e" cm="1">
        <f t="array" aca="1" ref="I466" ca="1">IFERROR(DATEVALUE(TEXT(INDIRECT("'["&amp;Index!$A$1&amp;"]Overview Tests'!C112",TRUE),"yyyy-mm-dd")),INDIRECT("'["&amp;Index!$A$1&amp;"]Overview Tests'!F7",TRUE)-730)</f>
        <v>#REF!</v>
      </c>
      <c r="J466" t="e" cm="1">
        <f t="array" aca="1" ref="J466" ca="1">INDIRECT("'["&amp;Index!$A$1&amp;"]Overview Tests'!C108",TRUE)</f>
        <v>#REF!</v>
      </c>
      <c r="K466" t="str">
        <f>Index!$A$1</f>
        <v>Extem B-1541-6  CA.xlsx</v>
      </c>
      <c r="N466" t="e" cm="1">
        <f t="array" aca="1" ref="N466" ca="1">INDIRECT("'["&amp;Index!$A$1&amp;"]Results 4a (ROTROL N)'!N1",TRUE)</f>
        <v>#REF!</v>
      </c>
      <c r="O466" t="e" cm="1">
        <f t="array" aca="1" ref="O466" ca="1">INDIRECT("'["&amp;Index!$A$1&amp;"]Results 4a (ROTROL N)'!N2",TRUE)</f>
        <v>#REF!</v>
      </c>
      <c r="R466">
        <v>5</v>
      </c>
      <c r="X466" t="e" cm="1">
        <f t="array" aca="1" ref="X466" ca="1">INDIRECT("'["&amp;Index!$A$1&amp;"]Results 4a (ROTROL N)'!B2",TRUE)</f>
        <v>#REF!</v>
      </c>
      <c r="Z466" t="s">
        <v>86</v>
      </c>
      <c r="AG466" t="e" cm="1">
        <f t="array" aca="1" ref="AG466" ca="1">IF(INDIRECT("'["&amp;Index!$A$1&amp;"]Results 4a (ROTROL N)'!G"&amp;ROW($R$214)-208,TRUE)&gt;0,INDIRECT("'["&amp;Index!$A$1&amp;"]Results 4a (ROTROL N)'!G"&amp;ROW($R$214)-208,TRUE),"")</f>
        <v>#REF!</v>
      </c>
      <c r="AH466" t="e" cm="1">
        <f t="array" aca="1" ref="AH466" ca="1">IF(INDIRECT("'["&amp;Index!$A$1&amp;"]Results 4a (ROTROL N)'!J"&amp;ROW($R$214)-208,TRUE)&gt;0,INDIRECT("'["&amp;Index!$A$1&amp;"]Results 4a (ROTROL N)'!J"&amp;ROW($R$214)-208,TRUE),"")</f>
        <v>#REF!</v>
      </c>
      <c r="AI466" t="e" cm="1">
        <f t="array" aca="1" ref="AI466" ca="1">IF(INDIRECT("'["&amp;Index!$A$1&amp;"]Results 4a (ROTROL N)'!K"&amp;ROW($R$214)-208,TRUE)&gt;0,INDIRECT("'["&amp;Index!$A$1&amp;"]Results 4a (ROTROL N)'!K"&amp;ROW($R$214)-208,TRUE),"")</f>
        <v>#REF!</v>
      </c>
      <c r="AJ466" t="e" cm="1">
        <f t="array" aca="1" ref="AJ466" ca="1">IF(INDIRECT("'["&amp;Index!$A$1&amp;"]Results 4a (ROTROL N)'!L"&amp;ROW($R$214)-208,TRUE)&gt;0,INDIRECT("'["&amp;Index!$A$1&amp;"]Results 4a (ROTROL N)'!L"&amp;ROW($R$214)-208,TRUE),"")</f>
        <v>#REF!</v>
      </c>
      <c r="AK466" t="e" cm="1">
        <f t="array" aca="1" ref="AK466" ca="1">IF(INDIRECT("'["&amp;Index!$A$1&amp;"]Results 4a (ROTROL N)'!M"&amp;ROW($R$214)-208,TRUE)&gt;0,INDIRECT("'["&amp;Index!$A$1&amp;"]Results 4a (ROTROL N)'!M"&amp;ROW($R$214)-208,TRUE),"")</f>
        <v>#REF!</v>
      </c>
      <c r="AN466" t="e" cm="1">
        <f t="array" aca="1" ref="AN466" ca="1">IF(INDIRECT("'["&amp;Index!$A$1&amp;"]Results 4a (ROTROL N)'!H"&amp;ROW($R$214)-208,TRUE)&gt;0,INDIRECT("'["&amp;Index!$A$1&amp;"]Results 4a (ROTROL N)'!H"&amp;ROW($R$214)-208,TRUE),"")</f>
        <v>#REF!</v>
      </c>
      <c r="AQ466" t="e" cm="1">
        <f t="array" aca="1" ref="AQ466" ca="1">IF(INDIRECT("'["&amp;Index!$A$1&amp;"]Results 4a (ROTROL N)'!I"&amp;ROW($R$214)-208,TRUE)&gt;0,INDIRECT("'["&amp;Index!$A$1&amp;"]Results 4a (ROTROL N)'!I"&amp;ROW($R$214)-208,TRUE),"")</f>
        <v>#REF!</v>
      </c>
      <c r="BM466" t="str">
        <f t="shared" ca="1" si="21"/>
        <v/>
      </c>
    </row>
    <row r="467" spans="1:65" x14ac:dyDescent="0.25">
      <c r="A467" t="e" cm="1">
        <f t="array" aca="1" ref="A467" ca="1">INDIRECT("'["&amp;Index!$A$1&amp;"]Overview Tests'!E7",TRUE)</f>
        <v>#REF!</v>
      </c>
      <c r="B467" t="e">
        <f ca="1">IF(Index!$D$3="v4",10036,"")</f>
        <v>#N/A</v>
      </c>
      <c r="C467" t="e">
        <f ca="1">VLOOKUP(Facts!$B467,Aux_Table!$W$1:$X$60,2,FALSE)</f>
        <v>#N/A</v>
      </c>
      <c r="D467" t="e">
        <f>NA()</f>
        <v>#N/A</v>
      </c>
      <c r="E467" t="e" cm="1">
        <f t="array" aca="1" ref="E467" ca="1">INDIRECT("'["&amp;Index!$A$1&amp;"]Overview Tests'!C7",TRUE)</f>
        <v>#REF!</v>
      </c>
      <c r="F467" t="e" cm="1">
        <f t="array" aca="1" ref="F467" ca="1">INDIRECT("'["&amp;Index!$A$1&amp;"]Overview Tests'!B7",TRUE)</f>
        <v>#REF!</v>
      </c>
      <c r="G467" t="e" cm="1">
        <f t="array" aca="1" ref="G467" ca="1">INDIRECT("'["&amp;Index!$A$1&amp;"]Overview Tests'!B7",TRUE)</f>
        <v>#REF!</v>
      </c>
      <c r="H467" t="e">
        <f t="shared" ca="1" si="20"/>
        <v>#REF!</v>
      </c>
      <c r="I467" s="15" t="e" cm="1">
        <f t="array" aca="1" ref="I467" ca="1">IFERROR(DATEVALUE(TEXT(INDIRECT("'["&amp;Index!$A$1&amp;"]Overview Tests'!C112",TRUE),"yyyy-mm-dd")),INDIRECT("'["&amp;Index!$A$1&amp;"]Overview Tests'!F7",TRUE)-730)</f>
        <v>#REF!</v>
      </c>
      <c r="J467" t="e" cm="1">
        <f t="array" aca="1" ref="J467" ca="1">INDIRECT("'["&amp;Index!$A$1&amp;"]Overview Tests'!C108",TRUE)</f>
        <v>#REF!</v>
      </c>
      <c r="K467" t="str">
        <f>Index!$A$1</f>
        <v>Extem B-1541-6  CA.xlsx</v>
      </c>
      <c r="N467" t="e" cm="1">
        <f t="array" aca="1" ref="N467" ca="1">INDIRECT("'["&amp;Index!$A$1&amp;"]Results 4a (ROTROL N)'!N1",TRUE)</f>
        <v>#REF!</v>
      </c>
      <c r="O467" t="e" cm="1">
        <f t="array" aca="1" ref="O467" ca="1">INDIRECT("'["&amp;Index!$A$1&amp;"]Results 4a (ROTROL N)'!N2",TRUE)</f>
        <v>#REF!</v>
      </c>
      <c r="R467">
        <v>6</v>
      </c>
      <c r="X467" t="e" cm="1">
        <f t="array" aca="1" ref="X467" ca="1">INDIRECT("'["&amp;Index!$A$1&amp;"]Results 4a (ROTROL N)'!B2",TRUE)</f>
        <v>#REF!</v>
      </c>
      <c r="Z467" t="s">
        <v>86</v>
      </c>
      <c r="AG467" t="e" cm="1">
        <f t="array" aca="1" ref="AG467" ca="1">IF(INDIRECT("'["&amp;Index!$A$1&amp;"]Results 4a (ROTROL N)'!G"&amp;ROW($R$215)-208,TRUE)&gt;0,INDIRECT("'["&amp;Index!$A$1&amp;"]Results 4a (ROTROL N)'!G"&amp;ROW($R$215)-208,TRUE),"")</f>
        <v>#REF!</v>
      </c>
      <c r="AH467" t="e" cm="1">
        <f t="array" aca="1" ref="AH467" ca="1">IF(INDIRECT("'["&amp;Index!$A$1&amp;"]Results 4a (ROTROL N)'!J"&amp;ROW($R$215)-208,TRUE)&gt;0,INDIRECT("'["&amp;Index!$A$1&amp;"]Results 4a (ROTROL N)'!J"&amp;ROW($R$215)-208,TRUE),"")</f>
        <v>#REF!</v>
      </c>
      <c r="AI467" t="e" cm="1">
        <f t="array" aca="1" ref="AI467" ca="1">IF(INDIRECT("'["&amp;Index!$A$1&amp;"]Results 4a (ROTROL N)'!K"&amp;ROW($R$215)-208,TRUE)&gt;0,INDIRECT("'["&amp;Index!$A$1&amp;"]Results 4a (ROTROL N)'!K"&amp;ROW($R$215)-208,TRUE),"")</f>
        <v>#REF!</v>
      </c>
      <c r="AJ467" t="e" cm="1">
        <f t="array" aca="1" ref="AJ467" ca="1">IF(INDIRECT("'["&amp;Index!$A$1&amp;"]Results 4a (ROTROL N)'!L"&amp;ROW($R$215)-208,TRUE)&gt;0,INDIRECT("'["&amp;Index!$A$1&amp;"]Results 4a (ROTROL N)'!L"&amp;ROW($R$215)-208,TRUE),"")</f>
        <v>#REF!</v>
      </c>
      <c r="AK467" t="e" cm="1">
        <f t="array" aca="1" ref="AK467" ca="1">IF(INDIRECT("'["&amp;Index!$A$1&amp;"]Results 4a (ROTROL N)'!M"&amp;ROW($R$215)-208,TRUE)&gt;0,INDIRECT("'["&amp;Index!$A$1&amp;"]Results 4a (ROTROL N)'!M"&amp;ROW($R$215)-208,TRUE),"")</f>
        <v>#REF!</v>
      </c>
      <c r="AN467" t="e" cm="1">
        <f t="array" aca="1" ref="AN467" ca="1">IF(INDIRECT("'["&amp;Index!$A$1&amp;"]Results 4a (ROTROL N)'!H"&amp;ROW($R$215)-208,TRUE)&gt;0,INDIRECT("'["&amp;Index!$A$1&amp;"]Results 4a (ROTROL N)'!H"&amp;ROW($R$215)-208,TRUE),"")</f>
        <v>#REF!</v>
      </c>
      <c r="AQ467" t="e" cm="1">
        <f t="array" aca="1" ref="AQ467" ca="1">IF(INDIRECT("'["&amp;Index!$A$1&amp;"]Results 4a (ROTROL N)'!I"&amp;ROW($R$215)-208,TRUE)&gt;0,INDIRECT("'["&amp;Index!$A$1&amp;"]Results 4a (ROTROL N)'!I"&amp;ROW($R$215)-208,TRUE),"")</f>
        <v>#REF!</v>
      </c>
      <c r="BM467" t="str">
        <f t="shared" ca="1" si="21"/>
        <v/>
      </c>
    </row>
    <row r="468" spans="1:65" x14ac:dyDescent="0.25">
      <c r="A468" t="e" cm="1">
        <f t="array" aca="1" ref="A468" ca="1">INDIRECT("'["&amp;Index!$A$1&amp;"]Overview Tests'!E7",TRUE)</f>
        <v>#REF!</v>
      </c>
      <c r="B468" t="e">
        <f ca="1">IF(Index!$D$3="v4",10036,"")</f>
        <v>#N/A</v>
      </c>
      <c r="C468" t="e">
        <f ca="1">VLOOKUP(Facts!$B468,Aux_Table!$W$1:$X$60,2,FALSE)</f>
        <v>#N/A</v>
      </c>
      <c r="D468" t="e">
        <f>NA()</f>
        <v>#N/A</v>
      </c>
      <c r="E468" t="e" cm="1">
        <f t="array" aca="1" ref="E468" ca="1">INDIRECT("'["&amp;Index!$A$1&amp;"]Overview Tests'!C7",TRUE)</f>
        <v>#REF!</v>
      </c>
      <c r="F468" t="e" cm="1">
        <f t="array" aca="1" ref="F468" ca="1">INDIRECT("'["&amp;Index!$A$1&amp;"]Overview Tests'!B7",TRUE)</f>
        <v>#REF!</v>
      </c>
      <c r="G468" t="e" cm="1">
        <f t="array" aca="1" ref="G468" ca="1">INDIRECT("'["&amp;Index!$A$1&amp;"]Overview Tests'!B7",TRUE)</f>
        <v>#REF!</v>
      </c>
      <c r="H468" t="e">
        <f t="shared" ca="1" si="20"/>
        <v>#REF!</v>
      </c>
      <c r="I468" s="15" t="e" cm="1">
        <f t="array" aca="1" ref="I468" ca="1">IFERROR(DATEVALUE(TEXT(INDIRECT("'["&amp;Index!$A$1&amp;"]Overview Tests'!C112",TRUE),"yyyy-mm-dd")),INDIRECT("'["&amp;Index!$A$1&amp;"]Overview Tests'!F7",TRUE)-730)</f>
        <v>#REF!</v>
      </c>
      <c r="J468" t="e" cm="1">
        <f t="array" aca="1" ref="J468" ca="1">INDIRECT("'["&amp;Index!$A$1&amp;"]Overview Tests'!C108",TRUE)</f>
        <v>#REF!</v>
      </c>
      <c r="K468" t="str">
        <f>Index!$A$1</f>
        <v>Extem B-1541-6  CA.xlsx</v>
      </c>
      <c r="N468" t="e" cm="1">
        <f t="array" aca="1" ref="N468" ca="1">INDIRECT("'["&amp;Index!$A$1&amp;"]Results 4a (ROTROL N)'!N1",TRUE)</f>
        <v>#REF!</v>
      </c>
      <c r="O468" t="e" cm="1">
        <f t="array" aca="1" ref="O468" ca="1">INDIRECT("'["&amp;Index!$A$1&amp;"]Results 4a (ROTROL N)'!N2",TRUE)</f>
        <v>#REF!</v>
      </c>
      <c r="R468">
        <v>7</v>
      </c>
      <c r="X468" t="e" cm="1">
        <f t="array" aca="1" ref="X468" ca="1">INDIRECT("'["&amp;Index!$A$1&amp;"]Results 4a (ROTROL N)'!B2",TRUE)</f>
        <v>#REF!</v>
      </c>
      <c r="Z468" t="s">
        <v>86</v>
      </c>
      <c r="AG468" t="e" cm="1">
        <f t="array" aca="1" ref="AG468" ca="1">IF(INDIRECT("'["&amp;Index!$A$1&amp;"]Results 4a (ROTROL N)'!G"&amp;ROW($R$216)-208,TRUE)&gt;0,INDIRECT("'["&amp;Index!$A$1&amp;"]Results 4a (ROTROL N)'!G"&amp;ROW($R$216)-208,TRUE),"")</f>
        <v>#REF!</v>
      </c>
      <c r="AH468" t="e" cm="1">
        <f t="array" aca="1" ref="AH468" ca="1">IF(INDIRECT("'["&amp;Index!$A$1&amp;"]Results 4a (ROTROL N)'!J"&amp;ROW($R$216)-208,TRUE)&gt;0,INDIRECT("'["&amp;Index!$A$1&amp;"]Results 4a (ROTROL N)'!J"&amp;ROW($R$216)-208,TRUE),"")</f>
        <v>#REF!</v>
      </c>
      <c r="AI468" t="e" cm="1">
        <f t="array" aca="1" ref="AI468" ca="1">IF(INDIRECT("'["&amp;Index!$A$1&amp;"]Results 4a (ROTROL N)'!K"&amp;ROW($R$216)-208,TRUE)&gt;0,INDIRECT("'["&amp;Index!$A$1&amp;"]Results 4a (ROTROL N)'!K"&amp;ROW($R$216)-208,TRUE),"")</f>
        <v>#REF!</v>
      </c>
      <c r="AJ468" t="e" cm="1">
        <f t="array" aca="1" ref="AJ468" ca="1">IF(INDIRECT("'["&amp;Index!$A$1&amp;"]Results 4a (ROTROL N)'!L"&amp;ROW($R$216)-208,TRUE)&gt;0,INDIRECT("'["&amp;Index!$A$1&amp;"]Results 4a (ROTROL N)'!L"&amp;ROW($R$216)-208,TRUE),"")</f>
        <v>#REF!</v>
      </c>
      <c r="AK468" t="e" cm="1">
        <f t="array" aca="1" ref="AK468" ca="1">IF(INDIRECT("'["&amp;Index!$A$1&amp;"]Results 4a (ROTROL N)'!M"&amp;ROW($R$216)-208,TRUE)&gt;0,INDIRECT("'["&amp;Index!$A$1&amp;"]Results 4a (ROTROL N)'!M"&amp;ROW($R$216)-208,TRUE),"")</f>
        <v>#REF!</v>
      </c>
      <c r="AN468" t="e" cm="1">
        <f t="array" aca="1" ref="AN468" ca="1">IF(INDIRECT("'["&amp;Index!$A$1&amp;"]Results 4a (ROTROL N)'!H"&amp;ROW($R$216)-208,TRUE)&gt;0,INDIRECT("'["&amp;Index!$A$1&amp;"]Results 4a (ROTROL N)'!H"&amp;ROW($R$216)-208,TRUE),"")</f>
        <v>#REF!</v>
      </c>
      <c r="AQ468" t="e" cm="1">
        <f t="array" aca="1" ref="AQ468" ca="1">IF(INDIRECT("'["&amp;Index!$A$1&amp;"]Results 4a (ROTROL N)'!I"&amp;ROW($R$216)-208,TRUE)&gt;0,INDIRECT("'["&amp;Index!$A$1&amp;"]Results 4a (ROTROL N)'!I"&amp;ROW($R$216)-208,TRUE),"")</f>
        <v>#REF!</v>
      </c>
      <c r="BM468" t="str">
        <f t="shared" ca="1" si="21"/>
        <v/>
      </c>
    </row>
    <row r="469" spans="1:65" x14ac:dyDescent="0.25">
      <c r="A469" t="e" cm="1">
        <f t="array" aca="1" ref="A469" ca="1">INDIRECT("'["&amp;Index!$A$1&amp;"]Overview Tests'!E7",TRUE)</f>
        <v>#REF!</v>
      </c>
      <c r="B469" t="e">
        <f ca="1">IF(Index!$D$3="v4",10036,"")</f>
        <v>#N/A</v>
      </c>
      <c r="C469" t="e">
        <f ca="1">VLOOKUP(Facts!$B469,Aux_Table!$W$1:$X$60,2,FALSE)</f>
        <v>#N/A</v>
      </c>
      <c r="D469" t="e">
        <f>NA()</f>
        <v>#N/A</v>
      </c>
      <c r="E469" t="e" cm="1">
        <f t="array" aca="1" ref="E469" ca="1">INDIRECT("'["&amp;Index!$A$1&amp;"]Overview Tests'!C7",TRUE)</f>
        <v>#REF!</v>
      </c>
      <c r="F469" t="e" cm="1">
        <f t="array" aca="1" ref="F469" ca="1">INDIRECT("'["&amp;Index!$A$1&amp;"]Overview Tests'!B7",TRUE)</f>
        <v>#REF!</v>
      </c>
      <c r="G469" t="e" cm="1">
        <f t="array" aca="1" ref="G469" ca="1">INDIRECT("'["&amp;Index!$A$1&amp;"]Overview Tests'!B7",TRUE)</f>
        <v>#REF!</v>
      </c>
      <c r="H469" t="e">
        <f t="shared" ca="1" si="20"/>
        <v>#REF!</v>
      </c>
      <c r="I469" s="15" t="e" cm="1">
        <f t="array" aca="1" ref="I469" ca="1">IFERROR(DATEVALUE(TEXT(INDIRECT("'["&amp;Index!$A$1&amp;"]Overview Tests'!C112",TRUE),"yyyy-mm-dd")),INDIRECT("'["&amp;Index!$A$1&amp;"]Overview Tests'!F7",TRUE)-730)</f>
        <v>#REF!</v>
      </c>
      <c r="J469" t="e" cm="1">
        <f t="array" aca="1" ref="J469" ca="1">INDIRECT("'["&amp;Index!$A$1&amp;"]Overview Tests'!C108",TRUE)</f>
        <v>#REF!</v>
      </c>
      <c r="K469" t="str">
        <f>Index!$A$1</f>
        <v>Extem B-1541-6  CA.xlsx</v>
      </c>
      <c r="N469" t="e" cm="1">
        <f t="array" aca="1" ref="N469" ca="1">INDIRECT("'["&amp;Index!$A$1&amp;"]Results 4a (ROTROL N)'!N1",TRUE)</f>
        <v>#REF!</v>
      </c>
      <c r="O469" t="e" cm="1">
        <f t="array" aca="1" ref="O469" ca="1">INDIRECT("'["&amp;Index!$A$1&amp;"]Results 4a (ROTROL N)'!N2",TRUE)</f>
        <v>#REF!</v>
      </c>
      <c r="R469">
        <v>8</v>
      </c>
      <c r="X469" t="e" cm="1">
        <f t="array" aca="1" ref="X469" ca="1">INDIRECT("'["&amp;Index!$A$1&amp;"]Results 4a (ROTROL N)'!B2",TRUE)</f>
        <v>#REF!</v>
      </c>
      <c r="Z469" t="s">
        <v>86</v>
      </c>
      <c r="AG469" t="e" cm="1">
        <f t="array" aca="1" ref="AG469" ca="1">IF(INDIRECT("'["&amp;Index!$A$1&amp;"]Results 4a (ROTROL N)'!G"&amp;ROW($R$217)-208,TRUE)&gt;0,INDIRECT("'["&amp;Index!$A$1&amp;"]Results 4a (ROTROL N)'!G"&amp;ROW($R$217)-208,TRUE),"")</f>
        <v>#REF!</v>
      </c>
      <c r="AH469" t="e" cm="1">
        <f t="array" aca="1" ref="AH469" ca="1">IF(INDIRECT("'["&amp;Index!$A$1&amp;"]Results 4a (ROTROL N)'!J"&amp;ROW($R$217)-208,TRUE)&gt;0,INDIRECT("'["&amp;Index!$A$1&amp;"]Results 4a (ROTROL N)'!J"&amp;ROW($R$217)-208,TRUE),"")</f>
        <v>#REF!</v>
      </c>
      <c r="AI469" t="e" cm="1">
        <f t="array" aca="1" ref="AI469" ca="1">IF(INDIRECT("'["&amp;Index!$A$1&amp;"]Results 4a (ROTROL N)'!K"&amp;ROW($R$217)-208,TRUE)&gt;0,INDIRECT("'["&amp;Index!$A$1&amp;"]Results 4a (ROTROL N)'!K"&amp;ROW($R$217)-208,TRUE),"")</f>
        <v>#REF!</v>
      </c>
      <c r="AJ469" t="e" cm="1">
        <f t="array" aca="1" ref="AJ469" ca="1">IF(INDIRECT("'["&amp;Index!$A$1&amp;"]Results 4a (ROTROL N)'!L"&amp;ROW($R$217)-208,TRUE)&gt;0,INDIRECT("'["&amp;Index!$A$1&amp;"]Results 4a (ROTROL N)'!L"&amp;ROW($R$217)-208,TRUE),"")</f>
        <v>#REF!</v>
      </c>
      <c r="AK469" t="e" cm="1">
        <f t="array" aca="1" ref="AK469" ca="1">IF(INDIRECT("'["&amp;Index!$A$1&amp;"]Results 4a (ROTROL N)'!M"&amp;ROW($R$217)-208,TRUE)&gt;0,INDIRECT("'["&amp;Index!$A$1&amp;"]Results 4a (ROTROL N)'!M"&amp;ROW($R$217)-208,TRUE),"")</f>
        <v>#REF!</v>
      </c>
      <c r="AN469" t="e" cm="1">
        <f t="array" aca="1" ref="AN469" ca="1">IF(INDIRECT("'["&amp;Index!$A$1&amp;"]Results 4a (ROTROL N)'!H"&amp;ROW($R$217)-208,TRUE)&gt;0,INDIRECT("'["&amp;Index!$A$1&amp;"]Results 4a (ROTROL N)'!H"&amp;ROW($R$217)-208,TRUE),"")</f>
        <v>#REF!</v>
      </c>
      <c r="AQ469" t="e" cm="1">
        <f t="array" aca="1" ref="AQ469" ca="1">IF(INDIRECT("'["&amp;Index!$A$1&amp;"]Results 4a (ROTROL N)'!I"&amp;ROW($R$217)-208,TRUE)&gt;0,INDIRECT("'["&amp;Index!$A$1&amp;"]Results 4a (ROTROL N)'!I"&amp;ROW($R$217)-208,TRUE),"")</f>
        <v>#REF!</v>
      </c>
      <c r="BM469" t="str">
        <f t="shared" ca="1" si="21"/>
        <v/>
      </c>
    </row>
    <row r="470" spans="1:65" x14ac:dyDescent="0.25">
      <c r="A470" t="e" cm="1">
        <f t="array" aca="1" ref="A470" ca="1">INDIRECT("'["&amp;Index!$A$1&amp;"]Overview Tests'!E7",TRUE)</f>
        <v>#REF!</v>
      </c>
      <c r="B470" t="e">
        <f ca="1">IF(Index!$D$3="v4",10036,"")</f>
        <v>#N/A</v>
      </c>
      <c r="C470" t="e">
        <f ca="1">VLOOKUP(Facts!$B470,Aux_Table!$W$1:$X$60,2,FALSE)</f>
        <v>#N/A</v>
      </c>
      <c r="D470" t="e">
        <f>NA()</f>
        <v>#N/A</v>
      </c>
      <c r="E470" t="e" cm="1">
        <f t="array" aca="1" ref="E470" ca="1">INDIRECT("'["&amp;Index!$A$1&amp;"]Overview Tests'!C7",TRUE)</f>
        <v>#REF!</v>
      </c>
      <c r="F470" t="e" cm="1">
        <f t="array" aca="1" ref="F470" ca="1">INDIRECT("'["&amp;Index!$A$1&amp;"]Overview Tests'!B7",TRUE)</f>
        <v>#REF!</v>
      </c>
      <c r="G470" t="e" cm="1">
        <f t="array" aca="1" ref="G470" ca="1">INDIRECT("'["&amp;Index!$A$1&amp;"]Overview Tests'!B7",TRUE)</f>
        <v>#REF!</v>
      </c>
      <c r="H470" t="e">
        <f t="shared" ca="1" si="20"/>
        <v>#REF!</v>
      </c>
      <c r="I470" s="15" t="e" cm="1">
        <f t="array" aca="1" ref="I470" ca="1">IFERROR(DATEVALUE(TEXT(INDIRECT("'["&amp;Index!$A$1&amp;"]Overview Tests'!C112",TRUE),"yyyy-mm-dd")),INDIRECT("'["&amp;Index!$A$1&amp;"]Overview Tests'!F7",TRUE)-730)</f>
        <v>#REF!</v>
      </c>
      <c r="J470" t="e" cm="1">
        <f t="array" aca="1" ref="J470" ca="1">INDIRECT("'["&amp;Index!$A$1&amp;"]Overview Tests'!C108",TRUE)</f>
        <v>#REF!</v>
      </c>
      <c r="K470" t="str">
        <f>Index!$A$1</f>
        <v>Extem B-1541-6  CA.xlsx</v>
      </c>
      <c r="N470" t="e" cm="1">
        <f t="array" aca="1" ref="N470" ca="1">INDIRECT("'["&amp;Index!$A$1&amp;"]Results 4a (ROTROL N)'!N1",TRUE)</f>
        <v>#REF!</v>
      </c>
      <c r="O470" t="e" cm="1">
        <f t="array" aca="1" ref="O470" ca="1">INDIRECT("'["&amp;Index!$A$1&amp;"]Results 4a (ROTROL N)'!N2",TRUE)</f>
        <v>#REF!</v>
      </c>
      <c r="R470">
        <v>9</v>
      </c>
      <c r="X470" t="e" cm="1">
        <f t="array" aca="1" ref="X470" ca="1">INDIRECT("'["&amp;Index!$A$1&amp;"]Results 4a (ROTROL N)'!B2",TRUE)</f>
        <v>#REF!</v>
      </c>
      <c r="Z470" t="s">
        <v>86</v>
      </c>
      <c r="AG470" t="e" cm="1">
        <f t="array" aca="1" ref="AG470" ca="1">IF(INDIRECT("'["&amp;Index!$A$1&amp;"]Results 4a (ROTROL N)'!G"&amp;ROW($R$218)-208,TRUE)&gt;0,INDIRECT("'["&amp;Index!$A$1&amp;"]Results 4a (ROTROL N)'!G"&amp;ROW($R$218)-208,TRUE),"")</f>
        <v>#REF!</v>
      </c>
      <c r="AH470" t="e" cm="1">
        <f t="array" aca="1" ref="AH470" ca="1">IF(INDIRECT("'["&amp;Index!$A$1&amp;"]Results 4a (ROTROL N)'!J"&amp;ROW($R$218)-208,TRUE)&gt;0,INDIRECT("'["&amp;Index!$A$1&amp;"]Results 4a (ROTROL N)'!J"&amp;ROW($R$218)-208,TRUE),"")</f>
        <v>#REF!</v>
      </c>
      <c r="AI470" t="e" cm="1">
        <f t="array" aca="1" ref="AI470" ca="1">IF(INDIRECT("'["&amp;Index!$A$1&amp;"]Results 4a (ROTROL N)'!K"&amp;ROW($R$218)-208,TRUE)&gt;0,INDIRECT("'["&amp;Index!$A$1&amp;"]Results 4a (ROTROL N)'!K"&amp;ROW($R$218)-208,TRUE),"")</f>
        <v>#REF!</v>
      </c>
      <c r="AJ470" t="e" cm="1">
        <f t="array" aca="1" ref="AJ470" ca="1">IF(INDIRECT("'["&amp;Index!$A$1&amp;"]Results 4a (ROTROL N)'!L"&amp;ROW($R$218)-208,TRUE)&gt;0,INDIRECT("'["&amp;Index!$A$1&amp;"]Results 4a (ROTROL N)'!L"&amp;ROW($R$218)-208,TRUE),"")</f>
        <v>#REF!</v>
      </c>
      <c r="AK470" t="e" cm="1">
        <f t="array" aca="1" ref="AK470" ca="1">IF(INDIRECT("'["&amp;Index!$A$1&amp;"]Results 4a (ROTROL N)'!M"&amp;ROW($R$218)-208,TRUE)&gt;0,INDIRECT("'["&amp;Index!$A$1&amp;"]Results 4a (ROTROL N)'!M"&amp;ROW($R$218)-208,TRUE),"")</f>
        <v>#REF!</v>
      </c>
      <c r="AN470" t="e" cm="1">
        <f t="array" aca="1" ref="AN470" ca="1">IF(INDIRECT("'["&amp;Index!$A$1&amp;"]Results 4a (ROTROL N)'!H"&amp;ROW($R$218)-208,TRUE)&gt;0,INDIRECT("'["&amp;Index!$A$1&amp;"]Results 4a (ROTROL N)'!H"&amp;ROW($R$218)-208,TRUE),"")</f>
        <v>#REF!</v>
      </c>
      <c r="AQ470" t="e" cm="1">
        <f t="array" aca="1" ref="AQ470" ca="1">IF(INDIRECT("'["&amp;Index!$A$1&amp;"]Results 4a (ROTROL N)'!I"&amp;ROW($R$218)-208,TRUE)&gt;0,INDIRECT("'["&amp;Index!$A$1&amp;"]Results 4a (ROTROL N)'!I"&amp;ROW($R$218)-208,TRUE),"")</f>
        <v>#REF!</v>
      </c>
      <c r="BM470" t="str">
        <f t="shared" ca="1" si="21"/>
        <v/>
      </c>
    </row>
    <row r="471" spans="1:65" x14ac:dyDescent="0.25">
      <c r="A471" t="e" cm="1">
        <f t="array" aca="1" ref="A471" ca="1">INDIRECT("'["&amp;Index!$A$1&amp;"]Overview Tests'!E7",TRUE)</f>
        <v>#REF!</v>
      </c>
      <c r="B471" t="e">
        <f ca="1">IF(Index!$D$3="v4",10036,"")</f>
        <v>#N/A</v>
      </c>
      <c r="C471" t="e">
        <f ca="1">VLOOKUP(Facts!$B471,Aux_Table!$W$1:$X$60,2,FALSE)</f>
        <v>#N/A</v>
      </c>
      <c r="D471" t="e">
        <f>NA()</f>
        <v>#N/A</v>
      </c>
      <c r="E471" t="e" cm="1">
        <f t="array" aca="1" ref="E471" ca="1">INDIRECT("'["&amp;Index!$A$1&amp;"]Overview Tests'!C7",TRUE)</f>
        <v>#REF!</v>
      </c>
      <c r="F471" t="e" cm="1">
        <f t="array" aca="1" ref="F471" ca="1">INDIRECT("'["&amp;Index!$A$1&amp;"]Overview Tests'!B7",TRUE)</f>
        <v>#REF!</v>
      </c>
      <c r="G471" t="e" cm="1">
        <f t="array" aca="1" ref="G471" ca="1">INDIRECT("'["&amp;Index!$A$1&amp;"]Overview Tests'!B7",TRUE)</f>
        <v>#REF!</v>
      </c>
      <c r="H471" t="e">
        <f t="shared" ca="1" si="20"/>
        <v>#REF!</v>
      </c>
      <c r="I471" s="15" t="e" cm="1">
        <f t="array" aca="1" ref="I471" ca="1">IFERROR(DATEVALUE(TEXT(INDIRECT("'["&amp;Index!$A$1&amp;"]Overview Tests'!C112",TRUE),"yyyy-mm-dd")),INDIRECT("'["&amp;Index!$A$1&amp;"]Overview Tests'!F7",TRUE)-730)</f>
        <v>#REF!</v>
      </c>
      <c r="J471" t="e" cm="1">
        <f t="array" aca="1" ref="J471" ca="1">INDIRECT("'["&amp;Index!$A$1&amp;"]Overview Tests'!C108",TRUE)</f>
        <v>#REF!</v>
      </c>
      <c r="K471" t="str">
        <f>Index!$A$1</f>
        <v>Extem B-1541-6  CA.xlsx</v>
      </c>
      <c r="N471" t="e" cm="1">
        <f t="array" aca="1" ref="N471" ca="1">INDIRECT("'["&amp;Index!$A$1&amp;"]Results 4a (ROTROL N)'!N1",TRUE)</f>
        <v>#REF!</v>
      </c>
      <c r="O471" t="e" cm="1">
        <f t="array" aca="1" ref="O471" ca="1">INDIRECT("'["&amp;Index!$A$1&amp;"]Results 4a (ROTROL N)'!N2",TRUE)</f>
        <v>#REF!</v>
      </c>
      <c r="R471">
        <v>10</v>
      </c>
      <c r="X471" t="e" cm="1">
        <f t="array" aca="1" ref="X471" ca="1">INDIRECT("'["&amp;Index!$A$1&amp;"]Results 4a (ROTROL N)'!B2",TRUE)</f>
        <v>#REF!</v>
      </c>
      <c r="Z471" t="s">
        <v>86</v>
      </c>
      <c r="AG471" t="e" cm="1">
        <f t="array" aca="1" ref="AG471" ca="1">IF(INDIRECT("'["&amp;Index!$A$1&amp;"]Results 4a (ROTROL N)'!G"&amp;ROW($R$219)-208,TRUE)&gt;0,INDIRECT("'["&amp;Index!$A$1&amp;"]Results 4a (ROTROL N)'!G"&amp;ROW($R$219)-208,TRUE),"")</f>
        <v>#REF!</v>
      </c>
      <c r="AH471" t="e" cm="1">
        <f t="array" aca="1" ref="AH471" ca="1">IF(INDIRECT("'["&amp;Index!$A$1&amp;"]Results 4a (ROTROL N)'!J"&amp;ROW($R$219)-208,TRUE)&gt;0,INDIRECT("'["&amp;Index!$A$1&amp;"]Results 4a (ROTROL N)'!J"&amp;ROW($R$219)-208,TRUE),"")</f>
        <v>#REF!</v>
      </c>
      <c r="AI471" t="e" cm="1">
        <f t="array" aca="1" ref="AI471" ca="1">IF(INDIRECT("'["&amp;Index!$A$1&amp;"]Results 4a (ROTROL N)'!K"&amp;ROW($R$219)-208,TRUE)&gt;0,INDIRECT("'["&amp;Index!$A$1&amp;"]Results 4a (ROTROL N)'!K"&amp;ROW($R$219)-208,TRUE),"")</f>
        <v>#REF!</v>
      </c>
      <c r="AJ471" t="e" cm="1">
        <f t="array" aca="1" ref="AJ471" ca="1">IF(INDIRECT("'["&amp;Index!$A$1&amp;"]Results 4a (ROTROL N)'!L"&amp;ROW($R$219)-208,TRUE)&gt;0,INDIRECT("'["&amp;Index!$A$1&amp;"]Results 4a (ROTROL N)'!L"&amp;ROW($R$219)-208,TRUE),"")</f>
        <v>#REF!</v>
      </c>
      <c r="AK471" t="e" cm="1">
        <f t="array" aca="1" ref="AK471" ca="1">IF(INDIRECT("'["&amp;Index!$A$1&amp;"]Results 4a (ROTROL N)'!M"&amp;ROW($R$219)-208,TRUE)&gt;0,INDIRECT("'["&amp;Index!$A$1&amp;"]Results 4a (ROTROL N)'!M"&amp;ROW($R$219)-208,TRUE),"")</f>
        <v>#REF!</v>
      </c>
      <c r="AN471" t="e" cm="1">
        <f t="array" aca="1" ref="AN471" ca="1">IF(INDIRECT("'["&amp;Index!$A$1&amp;"]Results 4a (ROTROL N)'!H"&amp;ROW($R$219)-208,TRUE)&gt;0,INDIRECT("'["&amp;Index!$A$1&amp;"]Results 4a (ROTROL N)'!H"&amp;ROW($R$219)-208,TRUE),"")</f>
        <v>#REF!</v>
      </c>
      <c r="AQ471" t="e" cm="1">
        <f t="array" aca="1" ref="AQ471" ca="1">IF(INDIRECT("'["&amp;Index!$A$1&amp;"]Results 4a (ROTROL N)'!I"&amp;ROW($R$219)-208,TRUE)&gt;0,INDIRECT("'["&amp;Index!$A$1&amp;"]Results 4a (ROTROL N)'!I"&amp;ROW($R$219)-208,TRUE),"")</f>
        <v>#REF!</v>
      </c>
      <c r="BM471" t="str">
        <f t="shared" ca="1" si="21"/>
        <v/>
      </c>
    </row>
    <row r="472" spans="1:65" x14ac:dyDescent="0.25">
      <c r="A472" t="e" cm="1">
        <f t="array" aca="1" ref="A472" ca="1">INDIRECT("'["&amp;Index!$A$1&amp;"]Overview Tests'!E7",TRUE)</f>
        <v>#REF!</v>
      </c>
      <c r="B472" t="e">
        <f ca="1">IF(Index!$D$3="v4",10036,"")</f>
        <v>#N/A</v>
      </c>
      <c r="C472" t="e">
        <f ca="1">VLOOKUP(Facts!$B472,Aux_Table!$W$1:$X$60,2,FALSE)</f>
        <v>#N/A</v>
      </c>
      <c r="D472" t="e">
        <f>NA()</f>
        <v>#N/A</v>
      </c>
      <c r="E472" t="e" cm="1">
        <f t="array" aca="1" ref="E472" ca="1">INDIRECT("'["&amp;Index!$A$1&amp;"]Overview Tests'!C7",TRUE)</f>
        <v>#REF!</v>
      </c>
      <c r="F472" t="e" cm="1">
        <f t="array" aca="1" ref="F472" ca="1">INDIRECT("'["&amp;Index!$A$1&amp;"]Overview Tests'!B7",TRUE)</f>
        <v>#REF!</v>
      </c>
      <c r="G472" t="e" cm="1">
        <f t="array" aca="1" ref="G472" ca="1">INDIRECT("'["&amp;Index!$A$1&amp;"]Overview Tests'!B7",TRUE)</f>
        <v>#REF!</v>
      </c>
      <c r="H472" t="e">
        <f t="shared" ca="1" si="20"/>
        <v>#REF!</v>
      </c>
      <c r="I472" s="15" t="e" cm="1">
        <f t="array" aca="1" ref="I472" ca="1">IFERROR(DATEVALUE(TEXT(INDIRECT("'["&amp;Index!$A$1&amp;"]Overview Tests'!C112",TRUE),"yyyy-mm-dd")),INDIRECT("'["&amp;Index!$A$1&amp;"]Overview Tests'!F7",TRUE)-730)</f>
        <v>#REF!</v>
      </c>
      <c r="J472" t="e" cm="1">
        <f t="array" aca="1" ref="J472" ca="1">INDIRECT("'["&amp;Index!$A$1&amp;"]Overview Tests'!C108",TRUE)</f>
        <v>#REF!</v>
      </c>
      <c r="K472" t="str">
        <f>Index!$A$1</f>
        <v>Extem B-1541-6  CA.xlsx</v>
      </c>
      <c r="N472" t="e" cm="1">
        <f t="array" aca="1" ref="N472" ca="1">INDIRECT("'["&amp;Index!$A$1&amp;"]Results 4a (ROTROL N)'!N1",TRUE)</f>
        <v>#REF!</v>
      </c>
      <c r="O472" t="e" cm="1">
        <f t="array" aca="1" ref="O472" ca="1">INDIRECT("'["&amp;Index!$A$1&amp;"]Results 4a (ROTROL N)'!N2",TRUE)</f>
        <v>#REF!</v>
      </c>
      <c r="R472">
        <v>11</v>
      </c>
      <c r="X472" t="e" cm="1">
        <f t="array" aca="1" ref="X472" ca="1">INDIRECT("'["&amp;Index!$A$1&amp;"]Results 4a (ROTROL N)'!B2",TRUE)</f>
        <v>#REF!</v>
      </c>
      <c r="Z472" t="s">
        <v>86</v>
      </c>
      <c r="AG472" t="e" cm="1">
        <f t="array" aca="1" ref="AG472" ca="1">IF(INDIRECT("'["&amp;Index!$A$1&amp;"]Results 4a (ROTROL N)'!G"&amp;ROW($R$220)-208,TRUE)&gt;0,INDIRECT("'["&amp;Index!$A$1&amp;"]Results 4a (ROTROL N)'!G"&amp;ROW($R$220)-208,TRUE),"")</f>
        <v>#REF!</v>
      </c>
      <c r="AH472" t="e" cm="1">
        <f t="array" aca="1" ref="AH472" ca="1">IF(INDIRECT("'["&amp;Index!$A$1&amp;"]Results 4a (ROTROL N)'!J"&amp;ROW($R$220)-208,TRUE)&gt;0,INDIRECT("'["&amp;Index!$A$1&amp;"]Results 4a (ROTROL N)'!J"&amp;ROW($R$220)-208,TRUE),"")</f>
        <v>#REF!</v>
      </c>
      <c r="AI472" t="e" cm="1">
        <f t="array" aca="1" ref="AI472" ca="1">IF(INDIRECT("'["&amp;Index!$A$1&amp;"]Results 4a (ROTROL N)'!K"&amp;ROW($R$220)-208,TRUE)&gt;0,INDIRECT("'["&amp;Index!$A$1&amp;"]Results 4a (ROTROL N)'!K"&amp;ROW($R$220)-208,TRUE),"")</f>
        <v>#REF!</v>
      </c>
      <c r="AJ472" t="e" cm="1">
        <f t="array" aca="1" ref="AJ472" ca="1">IF(INDIRECT("'["&amp;Index!$A$1&amp;"]Results 4a (ROTROL N)'!L"&amp;ROW($R$220)-208,TRUE)&gt;0,INDIRECT("'["&amp;Index!$A$1&amp;"]Results 4a (ROTROL N)'!L"&amp;ROW($R$220)-208,TRUE),"")</f>
        <v>#REF!</v>
      </c>
      <c r="AK472" t="e" cm="1">
        <f t="array" aca="1" ref="AK472" ca="1">IF(INDIRECT("'["&amp;Index!$A$1&amp;"]Results 4a (ROTROL N)'!M"&amp;ROW($R$220)-208,TRUE)&gt;0,INDIRECT("'["&amp;Index!$A$1&amp;"]Results 4a (ROTROL N)'!M"&amp;ROW($R$220)-208,TRUE),"")</f>
        <v>#REF!</v>
      </c>
      <c r="AN472" t="e" cm="1">
        <f t="array" aca="1" ref="AN472" ca="1">IF(INDIRECT("'["&amp;Index!$A$1&amp;"]Results 4a (ROTROL N)'!H"&amp;ROW($R$220)-208,TRUE)&gt;0,INDIRECT("'["&amp;Index!$A$1&amp;"]Results 4a (ROTROL N)'!H"&amp;ROW($R$220)-208,TRUE),"")</f>
        <v>#REF!</v>
      </c>
      <c r="AQ472" t="e" cm="1">
        <f t="array" aca="1" ref="AQ472" ca="1">IF(INDIRECT("'["&amp;Index!$A$1&amp;"]Results 4a (ROTROL N)'!I"&amp;ROW($R$220)-208,TRUE)&gt;0,INDIRECT("'["&amp;Index!$A$1&amp;"]Results 4a (ROTROL N)'!I"&amp;ROW($R$220)-208,TRUE),"")</f>
        <v>#REF!</v>
      </c>
      <c r="BM472" t="str">
        <f t="shared" ca="1" si="21"/>
        <v/>
      </c>
    </row>
    <row r="473" spans="1:65" x14ac:dyDescent="0.25">
      <c r="A473" t="e" cm="1">
        <f t="array" aca="1" ref="A473" ca="1">INDIRECT("'["&amp;Index!$A$1&amp;"]Overview Tests'!E7",TRUE)</f>
        <v>#REF!</v>
      </c>
      <c r="B473" t="e">
        <f ca="1">IF(Index!$D$3="v4",10036,"")</f>
        <v>#N/A</v>
      </c>
      <c r="C473" t="e">
        <f ca="1">VLOOKUP(Facts!$B473,Aux_Table!$W$1:$X$60,2,FALSE)</f>
        <v>#N/A</v>
      </c>
      <c r="D473" t="e">
        <f>NA()</f>
        <v>#N/A</v>
      </c>
      <c r="E473" t="e" cm="1">
        <f t="array" aca="1" ref="E473" ca="1">INDIRECT("'["&amp;Index!$A$1&amp;"]Overview Tests'!C7",TRUE)</f>
        <v>#REF!</v>
      </c>
      <c r="F473" t="e" cm="1">
        <f t="array" aca="1" ref="F473" ca="1">INDIRECT("'["&amp;Index!$A$1&amp;"]Overview Tests'!B7",TRUE)</f>
        <v>#REF!</v>
      </c>
      <c r="G473" t="e" cm="1">
        <f t="array" aca="1" ref="G473" ca="1">INDIRECT("'["&amp;Index!$A$1&amp;"]Overview Tests'!B7",TRUE)</f>
        <v>#REF!</v>
      </c>
      <c r="H473" t="e">
        <f t="shared" ca="1" si="20"/>
        <v>#REF!</v>
      </c>
      <c r="I473" s="15" t="e" cm="1">
        <f t="array" aca="1" ref="I473" ca="1">IFERROR(DATEVALUE(TEXT(INDIRECT("'["&amp;Index!$A$1&amp;"]Overview Tests'!C112",TRUE),"yyyy-mm-dd")),INDIRECT("'["&amp;Index!$A$1&amp;"]Overview Tests'!F7",TRUE)-730)</f>
        <v>#REF!</v>
      </c>
      <c r="J473" t="e" cm="1">
        <f t="array" aca="1" ref="J473" ca="1">INDIRECT("'["&amp;Index!$A$1&amp;"]Overview Tests'!C108",TRUE)</f>
        <v>#REF!</v>
      </c>
      <c r="K473" t="str">
        <f>Index!$A$1</f>
        <v>Extem B-1541-6  CA.xlsx</v>
      </c>
      <c r="N473" t="e" cm="1">
        <f t="array" aca="1" ref="N473" ca="1">INDIRECT("'["&amp;Index!$A$1&amp;"]Results 4a (ROTROL N)'!N1",TRUE)</f>
        <v>#REF!</v>
      </c>
      <c r="O473" t="e" cm="1">
        <f t="array" aca="1" ref="O473" ca="1">INDIRECT("'["&amp;Index!$A$1&amp;"]Results 4a (ROTROL N)'!N2",TRUE)</f>
        <v>#REF!</v>
      </c>
      <c r="R473">
        <v>12</v>
      </c>
      <c r="X473" t="e" cm="1">
        <f t="array" aca="1" ref="X473" ca="1">INDIRECT("'["&amp;Index!$A$1&amp;"]Results 4a (ROTROL N)'!B2",TRUE)</f>
        <v>#REF!</v>
      </c>
      <c r="Z473" t="s">
        <v>86</v>
      </c>
      <c r="AG473" t="e" cm="1">
        <f t="array" aca="1" ref="AG473" ca="1">IF(INDIRECT("'["&amp;Index!$A$1&amp;"]Results 4a (ROTROL N)'!G"&amp;ROW($R$221)-208,TRUE)&gt;0,INDIRECT("'["&amp;Index!$A$1&amp;"]Results 4a (ROTROL N)'!G"&amp;ROW($R$221)-208,TRUE),"")</f>
        <v>#REF!</v>
      </c>
      <c r="AH473" t="e" cm="1">
        <f t="array" aca="1" ref="AH473" ca="1">IF(INDIRECT("'["&amp;Index!$A$1&amp;"]Results 4a (ROTROL N)'!J"&amp;ROW($R$221)-208,TRUE)&gt;0,INDIRECT("'["&amp;Index!$A$1&amp;"]Results 4a (ROTROL N)'!J"&amp;ROW($R$221)-208,TRUE),"")</f>
        <v>#REF!</v>
      </c>
      <c r="AI473" t="e" cm="1">
        <f t="array" aca="1" ref="AI473" ca="1">IF(INDIRECT("'["&amp;Index!$A$1&amp;"]Results 4a (ROTROL N)'!K"&amp;ROW($R$221)-208,TRUE)&gt;0,INDIRECT("'["&amp;Index!$A$1&amp;"]Results 4a (ROTROL N)'!K"&amp;ROW($R$221)-208,TRUE),"")</f>
        <v>#REF!</v>
      </c>
      <c r="AJ473" t="e" cm="1">
        <f t="array" aca="1" ref="AJ473" ca="1">IF(INDIRECT("'["&amp;Index!$A$1&amp;"]Results 4a (ROTROL N)'!L"&amp;ROW($R$221)-208,TRUE)&gt;0,INDIRECT("'["&amp;Index!$A$1&amp;"]Results 4a (ROTROL N)'!L"&amp;ROW($R$221)-208,TRUE),"")</f>
        <v>#REF!</v>
      </c>
      <c r="AK473" t="e" cm="1">
        <f t="array" aca="1" ref="AK473" ca="1">IF(INDIRECT("'["&amp;Index!$A$1&amp;"]Results 4a (ROTROL N)'!M"&amp;ROW($R$221)-208,TRUE)&gt;0,INDIRECT("'["&amp;Index!$A$1&amp;"]Results 4a (ROTROL N)'!M"&amp;ROW($R$221)-208,TRUE),"")</f>
        <v>#REF!</v>
      </c>
      <c r="AN473" t="e" cm="1">
        <f t="array" aca="1" ref="AN473" ca="1">IF(INDIRECT("'["&amp;Index!$A$1&amp;"]Results 4a (ROTROL N)'!H"&amp;ROW($R$221)-208,TRUE)&gt;0,INDIRECT("'["&amp;Index!$A$1&amp;"]Results 4a (ROTROL N)'!H"&amp;ROW($R$221)-208,TRUE),"")</f>
        <v>#REF!</v>
      </c>
      <c r="AQ473" t="e" cm="1">
        <f t="array" aca="1" ref="AQ473" ca="1">IF(INDIRECT("'["&amp;Index!$A$1&amp;"]Results 4a (ROTROL N)'!I"&amp;ROW($R$221)-208,TRUE)&gt;0,INDIRECT("'["&amp;Index!$A$1&amp;"]Results 4a (ROTROL N)'!I"&amp;ROW($R$221)-208,TRUE),"")</f>
        <v>#REF!</v>
      </c>
      <c r="BM473" t="str">
        <f t="shared" ca="1" si="21"/>
        <v/>
      </c>
    </row>
    <row r="474" spans="1:65" x14ac:dyDescent="0.25">
      <c r="A474" t="e" cm="1">
        <f t="array" aca="1" ref="A474" ca="1">INDIRECT("'["&amp;Index!$A$1&amp;"]Overview Tests'!E7",TRUE)</f>
        <v>#REF!</v>
      </c>
      <c r="B474" t="e">
        <f ca="1">IF(Index!$D$3="v4",10037,"")</f>
        <v>#N/A</v>
      </c>
      <c r="C474" t="e">
        <f ca="1">VLOOKUP(Facts!$B474,Aux_Table!$W$1:$X$60,2,FALSE)</f>
        <v>#N/A</v>
      </c>
      <c r="D474" t="e">
        <f>NA()</f>
        <v>#N/A</v>
      </c>
      <c r="E474" t="e" cm="1">
        <f t="array" aca="1" ref="E474" ca="1">INDIRECT("'["&amp;Index!$A$1&amp;"]Overview Tests'!C7",TRUE)</f>
        <v>#REF!</v>
      </c>
      <c r="F474" t="e" cm="1">
        <f t="array" aca="1" ref="F474" ca="1">INDIRECT("'["&amp;Index!$A$1&amp;"]Overview Tests'!B7",TRUE)</f>
        <v>#REF!</v>
      </c>
      <c r="G474" t="e" cm="1">
        <f t="array" aca="1" ref="G474" ca="1">INDIRECT("'["&amp;Index!$A$1&amp;"]Overview Tests'!B7",TRUE)</f>
        <v>#REF!</v>
      </c>
      <c r="H474" t="e">
        <f t="shared" ca="1" si="20"/>
        <v>#REF!</v>
      </c>
      <c r="I474" s="15" t="e" cm="1">
        <f t="array" aca="1" ref="I474" ca="1">IFERROR(DATEVALUE(TEXT(INDIRECT("'["&amp;Index!$A$1&amp;"]Overview Tests'!C112",TRUE),"yyyy-mm-dd")),INDIRECT("'["&amp;Index!$A$1&amp;"]Overview Tests'!F7",TRUE)-730)</f>
        <v>#REF!</v>
      </c>
      <c r="J474" t="e" cm="1">
        <f t="array" aca="1" ref="J474" ca="1">INDIRECT("'["&amp;Index!$A$1&amp;"]Overview Tests'!C108",TRUE)</f>
        <v>#REF!</v>
      </c>
      <c r="K474" t="str">
        <f>Index!$A$1</f>
        <v>Extem B-1541-6  CA.xlsx</v>
      </c>
      <c r="N474" t="e" cm="1">
        <f t="array" aca="1" ref="N474" ca="1">INDIRECT("'["&amp;Index!$A$1&amp;"]Results 4b (ROTROL P)'!N1",TRUE)</f>
        <v>#REF!</v>
      </c>
      <c r="O474" t="e" cm="1">
        <f t="array" aca="1" ref="O474" ca="1">INDIRECT("'["&amp;Index!$A$1&amp;"]Results 4b (ROTROL P)'!N2",TRUE)</f>
        <v>#REF!</v>
      </c>
      <c r="R474">
        <v>1</v>
      </c>
      <c r="X474" t="e" cm="1">
        <f t="array" aca="1" ref="X474" ca="1">INDIRECT("'["&amp;Index!$A$1&amp;"]Results 4b (ROTROL P)'!B2",TRUE)</f>
        <v>#REF!</v>
      </c>
      <c r="Z474" t="s">
        <v>86</v>
      </c>
      <c r="AG474" t="e" cm="1">
        <f t="array" aca="1" ref="AG474" ca="1">IF(INDIRECT("'["&amp;Index!$A$1&amp;"]Results 4b (ROTROL P)'!G"&amp;ROW($R$210)-208,TRUE)&gt;0,INDIRECT("'["&amp;Index!$A$1&amp;"]Results 4b (ROTROL P)'!G"&amp;ROW($R$210)-208,TRUE),"")</f>
        <v>#REF!</v>
      </c>
      <c r="AH474" t="e" cm="1">
        <f t="array" aca="1" ref="AH474" ca="1">IF(INDIRECT("'["&amp;Index!$A$1&amp;"]Results 4b (ROTROL P)'!J"&amp;ROW($R$210)-208,TRUE)&gt;0,INDIRECT("'["&amp;Index!$A$1&amp;"]Results 4b (ROTROL P)'!J"&amp;ROW($R$210)-208,TRUE),"")</f>
        <v>#REF!</v>
      </c>
      <c r="AI474" t="e" cm="1">
        <f t="array" aca="1" ref="AI474" ca="1">IF(INDIRECT("'["&amp;Index!$A$1&amp;"]Results 4b (ROTROL P)'!K"&amp;ROW($R$210)-208,TRUE)&gt;0,INDIRECT("'["&amp;Index!$A$1&amp;"]Results 4b (ROTROL P)'!K"&amp;ROW($R$210)-208,TRUE),"")</f>
        <v>#REF!</v>
      </c>
      <c r="AJ474" t="e" cm="1">
        <f t="array" aca="1" ref="AJ474" ca="1">IF(INDIRECT("'["&amp;Index!$A$1&amp;"]Results 4b (ROTROL P)'!L"&amp;ROW($R$210)-208,TRUE)&gt;0,INDIRECT("'["&amp;Index!$A$1&amp;"]Results 4b (ROTROL P)'!L"&amp;ROW($R$210)-208,TRUE),"")</f>
        <v>#REF!</v>
      </c>
      <c r="AK474" t="e" cm="1">
        <f t="array" aca="1" ref="AK474" ca="1">IF(INDIRECT("'["&amp;Index!$A$1&amp;"]Results 4b (ROTROL P)'!M"&amp;ROW($R$210)-208,TRUE)&gt;0,INDIRECT("'["&amp;Index!$A$1&amp;"]Results 4b (ROTROL P)'!M"&amp;ROW($R$210)-208,TRUE),"")</f>
        <v>#REF!</v>
      </c>
      <c r="AN474" t="e" cm="1">
        <f t="array" aca="1" ref="AN474" ca="1">IF(INDIRECT("'["&amp;Index!$A$1&amp;"]Results 4b (ROTROL P)'!H"&amp;ROW($R$210)-208,TRUE)&gt;0,INDIRECT("'["&amp;Index!$A$1&amp;"]Results 4b (ROTROL P)'!H"&amp;ROW($R$210)-208,TRUE),"")</f>
        <v>#REF!</v>
      </c>
      <c r="AQ474" t="e" cm="1">
        <f t="array" aca="1" ref="AQ474" ca="1">IF(INDIRECT("'["&amp;Index!$A$1&amp;"]Results 4b (ROTROL P)'!I"&amp;ROW($R$210)-208,TRUE)&gt;0,INDIRECT("'["&amp;Index!$A$1&amp;"]Results 4b (ROTROL P)'!I"&amp;ROW($R$210)-208,TRUE),"")</f>
        <v>#REF!</v>
      </c>
      <c r="BM474" t="str">
        <f t="shared" ca="1" si="21"/>
        <v/>
      </c>
    </row>
    <row r="475" spans="1:65" x14ac:dyDescent="0.25">
      <c r="A475" t="e" cm="1">
        <f t="array" aca="1" ref="A475" ca="1">INDIRECT("'["&amp;Index!$A$1&amp;"]Overview Tests'!E7",TRUE)</f>
        <v>#REF!</v>
      </c>
      <c r="B475" t="e">
        <f ca="1">IF(Index!$D$3="v4",10037,"")</f>
        <v>#N/A</v>
      </c>
      <c r="C475" t="e">
        <f ca="1">VLOOKUP(Facts!$B475,Aux_Table!$W$1:$X$60,2,FALSE)</f>
        <v>#N/A</v>
      </c>
      <c r="D475" t="e">
        <f>NA()</f>
        <v>#N/A</v>
      </c>
      <c r="E475" t="e" cm="1">
        <f t="array" aca="1" ref="E475" ca="1">INDIRECT("'["&amp;Index!$A$1&amp;"]Overview Tests'!C7",TRUE)</f>
        <v>#REF!</v>
      </c>
      <c r="F475" t="e" cm="1">
        <f t="array" aca="1" ref="F475" ca="1">INDIRECT("'["&amp;Index!$A$1&amp;"]Overview Tests'!B7",TRUE)</f>
        <v>#REF!</v>
      </c>
      <c r="G475" t="e" cm="1">
        <f t="array" aca="1" ref="G475" ca="1">INDIRECT("'["&amp;Index!$A$1&amp;"]Overview Tests'!B7",TRUE)</f>
        <v>#REF!</v>
      </c>
      <c r="H475" t="e">
        <f t="shared" ca="1" si="20"/>
        <v>#REF!</v>
      </c>
      <c r="I475" s="15" t="e" cm="1">
        <f t="array" aca="1" ref="I475" ca="1">IFERROR(DATEVALUE(TEXT(INDIRECT("'["&amp;Index!$A$1&amp;"]Overview Tests'!C112",TRUE),"yyyy-mm-dd")),INDIRECT("'["&amp;Index!$A$1&amp;"]Overview Tests'!F7",TRUE)-730)</f>
        <v>#REF!</v>
      </c>
      <c r="J475" t="e" cm="1">
        <f t="array" aca="1" ref="J475" ca="1">INDIRECT("'["&amp;Index!$A$1&amp;"]Overview Tests'!C108",TRUE)</f>
        <v>#REF!</v>
      </c>
      <c r="K475" t="str">
        <f>Index!$A$1</f>
        <v>Extem B-1541-6  CA.xlsx</v>
      </c>
      <c r="N475" t="e" cm="1">
        <f t="array" aca="1" ref="N475" ca="1">INDIRECT("'["&amp;Index!$A$1&amp;"]Results 4b (ROTROL P)'!N1",TRUE)</f>
        <v>#REF!</v>
      </c>
      <c r="O475" t="e" cm="1">
        <f t="array" aca="1" ref="O475" ca="1">INDIRECT("'["&amp;Index!$A$1&amp;"]Results 4b (ROTROL P)'!N2",TRUE)</f>
        <v>#REF!</v>
      </c>
      <c r="R475">
        <v>2</v>
      </c>
      <c r="X475" t="e" cm="1">
        <f t="array" aca="1" ref="X475" ca="1">INDIRECT("'["&amp;Index!$A$1&amp;"]Results 4b (ROTROL P)'!B2",TRUE)</f>
        <v>#REF!</v>
      </c>
      <c r="Z475" t="s">
        <v>86</v>
      </c>
      <c r="AG475" t="e" cm="1">
        <f t="array" aca="1" ref="AG475" ca="1">IF(INDIRECT("'["&amp;Index!$A$1&amp;"]Results 4b (ROTROL P)'!G"&amp;ROW($R$211)-208,TRUE)&gt;0,INDIRECT("'["&amp;Index!$A$1&amp;"]Results 4b (ROTROL P)'!G"&amp;ROW($R$211)-208,TRUE),"")</f>
        <v>#REF!</v>
      </c>
      <c r="AH475" t="e" cm="1">
        <f t="array" aca="1" ref="AH475" ca="1">IF(INDIRECT("'["&amp;Index!$A$1&amp;"]Results 4b (ROTROL P)'!J"&amp;ROW($R$211)-208,TRUE)&gt;0,INDIRECT("'["&amp;Index!$A$1&amp;"]Results 4b (ROTROL P)'!J"&amp;ROW($R$211)-208,TRUE),"")</f>
        <v>#REF!</v>
      </c>
      <c r="AI475" t="e" cm="1">
        <f t="array" aca="1" ref="AI475" ca="1">IF(INDIRECT("'["&amp;Index!$A$1&amp;"]Results 4b (ROTROL P)'!K"&amp;ROW($R$211)-208,TRUE)&gt;0,INDIRECT("'["&amp;Index!$A$1&amp;"]Results 4b (ROTROL P)'!K"&amp;ROW($R$211)-208,TRUE),"")</f>
        <v>#REF!</v>
      </c>
      <c r="AJ475" t="e" cm="1">
        <f t="array" aca="1" ref="AJ475" ca="1">IF(INDIRECT("'["&amp;Index!$A$1&amp;"]Results 4b (ROTROL P)'!L"&amp;ROW($R$211)-208,TRUE)&gt;0,INDIRECT("'["&amp;Index!$A$1&amp;"]Results 4b (ROTROL P)'!L"&amp;ROW($R$211)-208,TRUE),"")</f>
        <v>#REF!</v>
      </c>
      <c r="AK475" t="e" cm="1">
        <f t="array" aca="1" ref="AK475" ca="1">IF(INDIRECT("'["&amp;Index!$A$1&amp;"]Results 4b (ROTROL P)'!M"&amp;ROW($R$211)-208,TRUE)&gt;0,INDIRECT("'["&amp;Index!$A$1&amp;"]Results 4b (ROTROL P)'!M"&amp;ROW($R$211)-208,TRUE),"")</f>
        <v>#REF!</v>
      </c>
      <c r="AN475" t="e" cm="1">
        <f t="array" aca="1" ref="AN475" ca="1">IF(INDIRECT("'["&amp;Index!$A$1&amp;"]Results 4b (ROTROL P)'!H"&amp;ROW($R$211)-208,TRUE)&gt;0,INDIRECT("'["&amp;Index!$A$1&amp;"]Results 4b (ROTROL P)'!H"&amp;ROW($R$211)-208,TRUE),"")</f>
        <v>#REF!</v>
      </c>
      <c r="AQ475" t="e" cm="1">
        <f t="array" aca="1" ref="AQ475" ca="1">IF(INDIRECT("'["&amp;Index!$A$1&amp;"]Results 4b (ROTROL P)'!I"&amp;ROW($R$211)-208,TRUE)&gt;0,INDIRECT("'["&amp;Index!$A$1&amp;"]Results 4b (ROTROL P)'!I"&amp;ROW($R$211)-208,TRUE),"")</f>
        <v>#REF!</v>
      </c>
      <c r="BM475" t="str">
        <f t="shared" ca="1" si="21"/>
        <v/>
      </c>
    </row>
    <row r="476" spans="1:65" x14ac:dyDescent="0.25">
      <c r="A476" t="e" cm="1">
        <f t="array" aca="1" ref="A476" ca="1">INDIRECT("'["&amp;Index!$A$1&amp;"]Overview Tests'!E7",TRUE)</f>
        <v>#REF!</v>
      </c>
      <c r="B476" t="e">
        <f ca="1">IF(Index!$D$3="v4",10037,"")</f>
        <v>#N/A</v>
      </c>
      <c r="C476" t="e">
        <f ca="1">VLOOKUP(Facts!$B476,Aux_Table!$W$1:$X$60,2,FALSE)</f>
        <v>#N/A</v>
      </c>
      <c r="D476" t="e">
        <f>NA()</f>
        <v>#N/A</v>
      </c>
      <c r="E476" t="e" cm="1">
        <f t="array" aca="1" ref="E476" ca="1">INDIRECT("'["&amp;Index!$A$1&amp;"]Overview Tests'!C7",TRUE)</f>
        <v>#REF!</v>
      </c>
      <c r="F476" t="e" cm="1">
        <f t="array" aca="1" ref="F476" ca="1">INDIRECT("'["&amp;Index!$A$1&amp;"]Overview Tests'!B7",TRUE)</f>
        <v>#REF!</v>
      </c>
      <c r="G476" t="e" cm="1">
        <f t="array" aca="1" ref="G476" ca="1">INDIRECT("'["&amp;Index!$A$1&amp;"]Overview Tests'!B7",TRUE)</f>
        <v>#REF!</v>
      </c>
      <c r="H476" t="e">
        <f t="shared" ca="1" si="20"/>
        <v>#REF!</v>
      </c>
      <c r="I476" s="15" t="e" cm="1">
        <f t="array" aca="1" ref="I476" ca="1">IFERROR(DATEVALUE(TEXT(INDIRECT("'["&amp;Index!$A$1&amp;"]Overview Tests'!C112",TRUE),"yyyy-mm-dd")),INDIRECT("'["&amp;Index!$A$1&amp;"]Overview Tests'!F7",TRUE)-730)</f>
        <v>#REF!</v>
      </c>
      <c r="J476" t="e" cm="1">
        <f t="array" aca="1" ref="J476" ca="1">INDIRECT("'["&amp;Index!$A$1&amp;"]Overview Tests'!C108",TRUE)</f>
        <v>#REF!</v>
      </c>
      <c r="K476" t="str">
        <f>Index!$A$1</f>
        <v>Extem B-1541-6  CA.xlsx</v>
      </c>
      <c r="N476" t="e" cm="1">
        <f t="array" aca="1" ref="N476" ca="1">INDIRECT("'["&amp;Index!$A$1&amp;"]Results 4b (ROTROL P)'!N1",TRUE)</f>
        <v>#REF!</v>
      </c>
      <c r="O476" t="e" cm="1">
        <f t="array" aca="1" ref="O476" ca="1">INDIRECT("'["&amp;Index!$A$1&amp;"]Results 4b (ROTROL P)'!N2",TRUE)</f>
        <v>#REF!</v>
      </c>
      <c r="R476">
        <v>3</v>
      </c>
      <c r="X476" t="e" cm="1">
        <f t="array" aca="1" ref="X476" ca="1">INDIRECT("'["&amp;Index!$A$1&amp;"]Results 4b (ROTROL P)'!B2",TRUE)</f>
        <v>#REF!</v>
      </c>
      <c r="Z476" t="s">
        <v>86</v>
      </c>
      <c r="AG476" t="e" cm="1">
        <f t="array" aca="1" ref="AG476" ca="1">IF(INDIRECT("'["&amp;Index!$A$1&amp;"]Results 4b (ROTROL P)'!G"&amp;ROW($R$212)-208,TRUE)&gt;0,INDIRECT("'["&amp;Index!$A$1&amp;"]Results 4b (ROTROL P)'!G"&amp;ROW($R$212)-208,TRUE),"")</f>
        <v>#REF!</v>
      </c>
      <c r="AH476" t="e" cm="1">
        <f t="array" aca="1" ref="AH476" ca="1">IF(INDIRECT("'["&amp;Index!$A$1&amp;"]Results 4b (ROTROL P)'!J"&amp;ROW($R$212)-208,TRUE)&gt;0,INDIRECT("'["&amp;Index!$A$1&amp;"]Results 4b (ROTROL P)'!J"&amp;ROW($R$212)-208,TRUE),"")</f>
        <v>#REF!</v>
      </c>
      <c r="AI476" t="e" cm="1">
        <f t="array" aca="1" ref="AI476" ca="1">IF(INDIRECT("'["&amp;Index!$A$1&amp;"]Results 4b (ROTROL P)'!K"&amp;ROW($R$212)-208,TRUE)&gt;0,INDIRECT("'["&amp;Index!$A$1&amp;"]Results 4b (ROTROL P)'!K"&amp;ROW($R$212)-208,TRUE),"")</f>
        <v>#REF!</v>
      </c>
      <c r="AJ476" t="e" cm="1">
        <f t="array" aca="1" ref="AJ476" ca="1">IF(INDIRECT("'["&amp;Index!$A$1&amp;"]Results 4b (ROTROL P)'!L"&amp;ROW($R$212)-208,TRUE)&gt;0,INDIRECT("'["&amp;Index!$A$1&amp;"]Results 4b (ROTROL P)'!L"&amp;ROW($R$212)-208,TRUE),"")</f>
        <v>#REF!</v>
      </c>
      <c r="AK476" t="e" cm="1">
        <f t="array" aca="1" ref="AK476" ca="1">IF(INDIRECT("'["&amp;Index!$A$1&amp;"]Results 4b (ROTROL P)'!M"&amp;ROW($R$212)-208,TRUE)&gt;0,INDIRECT("'["&amp;Index!$A$1&amp;"]Results 4b (ROTROL P)'!M"&amp;ROW($R$212)-208,TRUE),"")</f>
        <v>#REF!</v>
      </c>
      <c r="AN476" t="e" cm="1">
        <f t="array" aca="1" ref="AN476" ca="1">IF(INDIRECT("'["&amp;Index!$A$1&amp;"]Results 4b (ROTROL P)'!H"&amp;ROW($R$212)-208,TRUE)&gt;0,INDIRECT("'["&amp;Index!$A$1&amp;"]Results 4b (ROTROL P)'!H"&amp;ROW($R$212)-208,TRUE),"")</f>
        <v>#REF!</v>
      </c>
      <c r="AQ476" t="e" cm="1">
        <f t="array" aca="1" ref="AQ476" ca="1">IF(INDIRECT("'["&amp;Index!$A$1&amp;"]Results 4b (ROTROL P)'!I"&amp;ROW($R$212)-208,TRUE)&gt;0,INDIRECT("'["&amp;Index!$A$1&amp;"]Results 4b (ROTROL P)'!I"&amp;ROW($R$212)-208,TRUE),"")</f>
        <v>#REF!</v>
      </c>
      <c r="BM476" t="str">
        <f t="shared" ca="1" si="21"/>
        <v/>
      </c>
    </row>
    <row r="477" spans="1:65" x14ac:dyDescent="0.25">
      <c r="A477" t="e" cm="1">
        <f t="array" aca="1" ref="A477" ca="1">INDIRECT("'["&amp;Index!$A$1&amp;"]Overview Tests'!E7",TRUE)</f>
        <v>#REF!</v>
      </c>
      <c r="B477" t="e">
        <f ca="1">IF(Index!$D$3="v4",10037,"")</f>
        <v>#N/A</v>
      </c>
      <c r="C477" t="e">
        <f ca="1">VLOOKUP(Facts!$B477,Aux_Table!$W$1:$X$60,2,FALSE)</f>
        <v>#N/A</v>
      </c>
      <c r="D477" t="e">
        <f>NA()</f>
        <v>#N/A</v>
      </c>
      <c r="E477" t="e" cm="1">
        <f t="array" aca="1" ref="E477" ca="1">INDIRECT("'["&amp;Index!$A$1&amp;"]Overview Tests'!C7",TRUE)</f>
        <v>#REF!</v>
      </c>
      <c r="F477" t="e" cm="1">
        <f t="array" aca="1" ref="F477" ca="1">INDIRECT("'["&amp;Index!$A$1&amp;"]Overview Tests'!B7",TRUE)</f>
        <v>#REF!</v>
      </c>
      <c r="G477" t="e" cm="1">
        <f t="array" aca="1" ref="G477" ca="1">INDIRECT("'["&amp;Index!$A$1&amp;"]Overview Tests'!B7",TRUE)</f>
        <v>#REF!</v>
      </c>
      <c r="H477" t="e">
        <f t="shared" ca="1" si="20"/>
        <v>#REF!</v>
      </c>
      <c r="I477" s="15" t="e" cm="1">
        <f t="array" aca="1" ref="I477" ca="1">IFERROR(DATEVALUE(TEXT(INDIRECT("'["&amp;Index!$A$1&amp;"]Overview Tests'!C112",TRUE),"yyyy-mm-dd")),INDIRECT("'["&amp;Index!$A$1&amp;"]Overview Tests'!F7",TRUE)-730)</f>
        <v>#REF!</v>
      </c>
      <c r="J477" t="e" cm="1">
        <f t="array" aca="1" ref="J477" ca="1">INDIRECT("'["&amp;Index!$A$1&amp;"]Overview Tests'!C108",TRUE)</f>
        <v>#REF!</v>
      </c>
      <c r="K477" t="str">
        <f>Index!$A$1</f>
        <v>Extem B-1541-6  CA.xlsx</v>
      </c>
      <c r="N477" t="e" cm="1">
        <f t="array" aca="1" ref="N477" ca="1">INDIRECT("'["&amp;Index!$A$1&amp;"]Results 4b (ROTROL P)'!N1",TRUE)</f>
        <v>#REF!</v>
      </c>
      <c r="O477" t="e" cm="1">
        <f t="array" aca="1" ref="O477" ca="1">INDIRECT("'["&amp;Index!$A$1&amp;"]Results 4b (ROTROL P)'!N2",TRUE)</f>
        <v>#REF!</v>
      </c>
      <c r="R477">
        <v>4</v>
      </c>
      <c r="X477" t="e" cm="1">
        <f t="array" aca="1" ref="X477" ca="1">INDIRECT("'["&amp;Index!$A$1&amp;"]Results 4b (ROTROL P)'!B2",TRUE)</f>
        <v>#REF!</v>
      </c>
      <c r="Z477" t="s">
        <v>86</v>
      </c>
      <c r="AG477" t="e" cm="1">
        <f t="array" aca="1" ref="AG477" ca="1">IF(INDIRECT("'["&amp;Index!$A$1&amp;"]Results 4b (ROTROL P)'!G"&amp;ROW($R$213)-208,TRUE)&gt;0,INDIRECT("'["&amp;Index!$A$1&amp;"]Results 4b (ROTROL P)'!G"&amp;ROW($R$213)-208,TRUE),"")</f>
        <v>#REF!</v>
      </c>
      <c r="AH477" t="e" cm="1">
        <f t="array" aca="1" ref="AH477" ca="1">IF(INDIRECT("'["&amp;Index!$A$1&amp;"]Results 4b (ROTROL P)'!J"&amp;ROW($R$213)-208,TRUE)&gt;0,INDIRECT("'["&amp;Index!$A$1&amp;"]Results 4b (ROTROL P)'!J"&amp;ROW($R$213)-208,TRUE),"")</f>
        <v>#REF!</v>
      </c>
      <c r="AI477" t="e" cm="1">
        <f t="array" aca="1" ref="AI477" ca="1">IF(INDIRECT("'["&amp;Index!$A$1&amp;"]Results 4b (ROTROL P)'!K"&amp;ROW($R$213)-208,TRUE)&gt;0,INDIRECT("'["&amp;Index!$A$1&amp;"]Results 4b (ROTROL P)'!K"&amp;ROW($R$213)-208,TRUE),"")</f>
        <v>#REF!</v>
      </c>
      <c r="AJ477" t="e" cm="1">
        <f t="array" aca="1" ref="AJ477" ca="1">IF(INDIRECT("'["&amp;Index!$A$1&amp;"]Results 4b (ROTROL P)'!L"&amp;ROW($R$213)-208,TRUE)&gt;0,INDIRECT("'["&amp;Index!$A$1&amp;"]Results 4b (ROTROL P)'!L"&amp;ROW($R$213)-208,TRUE),"")</f>
        <v>#REF!</v>
      </c>
      <c r="AK477" t="e" cm="1">
        <f t="array" aca="1" ref="AK477" ca="1">IF(INDIRECT("'["&amp;Index!$A$1&amp;"]Results 4b (ROTROL P)'!M"&amp;ROW($R$213)-208,TRUE)&gt;0,INDIRECT("'["&amp;Index!$A$1&amp;"]Results 4b (ROTROL P)'!M"&amp;ROW($R$213)-208,TRUE),"")</f>
        <v>#REF!</v>
      </c>
      <c r="AN477" t="e" cm="1">
        <f t="array" aca="1" ref="AN477" ca="1">IF(INDIRECT("'["&amp;Index!$A$1&amp;"]Results 4b (ROTROL P)'!H"&amp;ROW($R$213)-208,TRUE)&gt;0,INDIRECT("'["&amp;Index!$A$1&amp;"]Results 4b (ROTROL P)'!H"&amp;ROW($R$213)-208,TRUE),"")</f>
        <v>#REF!</v>
      </c>
      <c r="AQ477" t="e" cm="1">
        <f t="array" aca="1" ref="AQ477" ca="1">IF(INDIRECT("'["&amp;Index!$A$1&amp;"]Results 4b (ROTROL P)'!I"&amp;ROW($R$213)-208,TRUE)&gt;0,INDIRECT("'["&amp;Index!$A$1&amp;"]Results 4b (ROTROL P)'!I"&amp;ROW($R$213)-208,TRUE),"")</f>
        <v>#REF!</v>
      </c>
      <c r="BM477" t="str">
        <f t="shared" ca="1" si="21"/>
        <v/>
      </c>
    </row>
    <row r="478" spans="1:65" x14ac:dyDescent="0.25">
      <c r="A478" t="e" cm="1">
        <f t="array" aca="1" ref="A478" ca="1">INDIRECT("'["&amp;Index!$A$1&amp;"]Overview Tests'!E7",TRUE)</f>
        <v>#REF!</v>
      </c>
      <c r="B478" t="e">
        <f ca="1">IF(Index!$D$3="v4",10037,"")</f>
        <v>#N/A</v>
      </c>
      <c r="C478" t="e">
        <f ca="1">VLOOKUP(Facts!$B478,Aux_Table!$W$1:$X$60,2,FALSE)</f>
        <v>#N/A</v>
      </c>
      <c r="D478" t="e">
        <f>NA()</f>
        <v>#N/A</v>
      </c>
      <c r="E478" t="e" cm="1">
        <f t="array" aca="1" ref="E478" ca="1">INDIRECT("'["&amp;Index!$A$1&amp;"]Overview Tests'!C7",TRUE)</f>
        <v>#REF!</v>
      </c>
      <c r="F478" t="e" cm="1">
        <f t="array" aca="1" ref="F478" ca="1">INDIRECT("'["&amp;Index!$A$1&amp;"]Overview Tests'!B7",TRUE)</f>
        <v>#REF!</v>
      </c>
      <c r="G478" t="e" cm="1">
        <f t="array" aca="1" ref="G478" ca="1">INDIRECT("'["&amp;Index!$A$1&amp;"]Overview Tests'!B7",TRUE)</f>
        <v>#REF!</v>
      </c>
      <c r="H478" t="e">
        <f t="shared" ca="1" si="20"/>
        <v>#REF!</v>
      </c>
      <c r="I478" s="15" t="e" cm="1">
        <f t="array" aca="1" ref="I478" ca="1">IFERROR(DATEVALUE(TEXT(INDIRECT("'["&amp;Index!$A$1&amp;"]Overview Tests'!C112",TRUE),"yyyy-mm-dd")),INDIRECT("'["&amp;Index!$A$1&amp;"]Overview Tests'!F7",TRUE)-730)</f>
        <v>#REF!</v>
      </c>
      <c r="J478" t="e" cm="1">
        <f t="array" aca="1" ref="J478" ca="1">INDIRECT("'["&amp;Index!$A$1&amp;"]Overview Tests'!C108",TRUE)</f>
        <v>#REF!</v>
      </c>
      <c r="K478" t="str">
        <f>Index!$A$1</f>
        <v>Extem B-1541-6  CA.xlsx</v>
      </c>
      <c r="N478" t="e" cm="1">
        <f t="array" aca="1" ref="N478" ca="1">INDIRECT("'["&amp;Index!$A$1&amp;"]Results 4b (ROTROL P)'!N1",TRUE)</f>
        <v>#REF!</v>
      </c>
      <c r="O478" t="e" cm="1">
        <f t="array" aca="1" ref="O478" ca="1">INDIRECT("'["&amp;Index!$A$1&amp;"]Results 4b (ROTROL P)'!N2",TRUE)</f>
        <v>#REF!</v>
      </c>
      <c r="R478">
        <v>5</v>
      </c>
      <c r="X478" t="e" cm="1">
        <f t="array" aca="1" ref="X478" ca="1">INDIRECT("'["&amp;Index!$A$1&amp;"]Results 4b (ROTROL P)'!B2",TRUE)</f>
        <v>#REF!</v>
      </c>
      <c r="Z478" t="s">
        <v>86</v>
      </c>
      <c r="AG478" t="e" cm="1">
        <f t="array" aca="1" ref="AG478" ca="1">IF(INDIRECT("'["&amp;Index!$A$1&amp;"]Results 4b (ROTROL P)'!G"&amp;ROW($R$214)-208,TRUE)&gt;0,INDIRECT("'["&amp;Index!$A$1&amp;"]Results 4b (ROTROL P)'!G"&amp;ROW($R$214)-208,TRUE),"")</f>
        <v>#REF!</v>
      </c>
      <c r="AH478" t="e" cm="1">
        <f t="array" aca="1" ref="AH478" ca="1">IF(INDIRECT("'["&amp;Index!$A$1&amp;"]Results 4b (ROTROL P)'!J"&amp;ROW($R$214)-208,TRUE)&gt;0,INDIRECT("'["&amp;Index!$A$1&amp;"]Results 4b (ROTROL P)'!J"&amp;ROW($R$214)-208,TRUE),"")</f>
        <v>#REF!</v>
      </c>
      <c r="AI478" t="e" cm="1">
        <f t="array" aca="1" ref="AI478" ca="1">IF(INDIRECT("'["&amp;Index!$A$1&amp;"]Results 4b (ROTROL P)'!K"&amp;ROW($R$214)-208,TRUE)&gt;0,INDIRECT("'["&amp;Index!$A$1&amp;"]Results 4b (ROTROL P)'!K"&amp;ROW($R$214)-208,TRUE),"")</f>
        <v>#REF!</v>
      </c>
      <c r="AJ478" t="e" cm="1">
        <f t="array" aca="1" ref="AJ478" ca="1">IF(INDIRECT("'["&amp;Index!$A$1&amp;"]Results 4b (ROTROL P)'!L"&amp;ROW($R$214)-208,TRUE)&gt;0,INDIRECT("'["&amp;Index!$A$1&amp;"]Results 4b (ROTROL P)'!L"&amp;ROW($R$214)-208,TRUE),"")</f>
        <v>#REF!</v>
      </c>
      <c r="AK478" t="e" cm="1">
        <f t="array" aca="1" ref="AK478" ca="1">IF(INDIRECT("'["&amp;Index!$A$1&amp;"]Results 4b (ROTROL P)'!M"&amp;ROW($R$214)-208,TRUE)&gt;0,INDIRECT("'["&amp;Index!$A$1&amp;"]Results 4b (ROTROL P)'!M"&amp;ROW($R$214)-208,TRUE),"")</f>
        <v>#REF!</v>
      </c>
      <c r="AN478" t="e" cm="1">
        <f t="array" aca="1" ref="AN478" ca="1">IF(INDIRECT("'["&amp;Index!$A$1&amp;"]Results 4b (ROTROL P)'!H"&amp;ROW($R$214)-208,TRUE)&gt;0,INDIRECT("'["&amp;Index!$A$1&amp;"]Results 4b (ROTROL P)'!H"&amp;ROW($R$214)-208,TRUE),"")</f>
        <v>#REF!</v>
      </c>
      <c r="AQ478" t="e" cm="1">
        <f t="array" aca="1" ref="AQ478" ca="1">IF(INDIRECT("'["&amp;Index!$A$1&amp;"]Results 4b (ROTROL P)'!I"&amp;ROW($R$214)-208,TRUE)&gt;0,INDIRECT("'["&amp;Index!$A$1&amp;"]Results 4b (ROTROL P)'!I"&amp;ROW($R$214)-208,TRUE),"")</f>
        <v>#REF!</v>
      </c>
      <c r="BM478" t="str">
        <f t="shared" ca="1" si="21"/>
        <v/>
      </c>
    </row>
    <row r="479" spans="1:65" x14ac:dyDescent="0.25">
      <c r="A479" t="e" cm="1">
        <f t="array" aca="1" ref="A479" ca="1">INDIRECT("'["&amp;Index!$A$1&amp;"]Overview Tests'!E7",TRUE)</f>
        <v>#REF!</v>
      </c>
      <c r="B479" t="e">
        <f ca="1">IF(Index!$D$3="v4",10037,"")</f>
        <v>#N/A</v>
      </c>
      <c r="C479" t="e">
        <f ca="1">VLOOKUP(Facts!$B479,Aux_Table!$W$1:$X$60,2,FALSE)</f>
        <v>#N/A</v>
      </c>
      <c r="D479" t="e">
        <f>NA()</f>
        <v>#N/A</v>
      </c>
      <c r="E479" t="e" cm="1">
        <f t="array" aca="1" ref="E479" ca="1">INDIRECT("'["&amp;Index!$A$1&amp;"]Overview Tests'!C7",TRUE)</f>
        <v>#REF!</v>
      </c>
      <c r="F479" t="e" cm="1">
        <f t="array" aca="1" ref="F479" ca="1">INDIRECT("'["&amp;Index!$A$1&amp;"]Overview Tests'!B7",TRUE)</f>
        <v>#REF!</v>
      </c>
      <c r="G479" t="e" cm="1">
        <f t="array" aca="1" ref="G479" ca="1">INDIRECT("'["&amp;Index!$A$1&amp;"]Overview Tests'!B7",TRUE)</f>
        <v>#REF!</v>
      </c>
      <c r="H479" t="e">
        <f t="shared" ca="1" si="20"/>
        <v>#REF!</v>
      </c>
      <c r="I479" s="15" t="e" cm="1">
        <f t="array" aca="1" ref="I479" ca="1">IFERROR(DATEVALUE(TEXT(INDIRECT("'["&amp;Index!$A$1&amp;"]Overview Tests'!C112",TRUE),"yyyy-mm-dd")),INDIRECT("'["&amp;Index!$A$1&amp;"]Overview Tests'!F7",TRUE)-730)</f>
        <v>#REF!</v>
      </c>
      <c r="J479" t="e" cm="1">
        <f t="array" aca="1" ref="J479" ca="1">INDIRECT("'["&amp;Index!$A$1&amp;"]Overview Tests'!C108",TRUE)</f>
        <v>#REF!</v>
      </c>
      <c r="K479" t="str">
        <f>Index!$A$1</f>
        <v>Extem B-1541-6  CA.xlsx</v>
      </c>
      <c r="N479" t="e" cm="1">
        <f t="array" aca="1" ref="N479" ca="1">INDIRECT("'["&amp;Index!$A$1&amp;"]Results 4b (ROTROL P)'!N1",TRUE)</f>
        <v>#REF!</v>
      </c>
      <c r="O479" t="e" cm="1">
        <f t="array" aca="1" ref="O479" ca="1">INDIRECT("'["&amp;Index!$A$1&amp;"]Results 4b (ROTROL P)'!N2",TRUE)</f>
        <v>#REF!</v>
      </c>
      <c r="R479">
        <v>6</v>
      </c>
      <c r="X479" t="e" cm="1">
        <f t="array" aca="1" ref="X479" ca="1">INDIRECT("'["&amp;Index!$A$1&amp;"]Results 4b (ROTROL P)'!B2",TRUE)</f>
        <v>#REF!</v>
      </c>
      <c r="Z479" t="s">
        <v>86</v>
      </c>
      <c r="AG479" t="e" cm="1">
        <f t="array" aca="1" ref="AG479" ca="1">IF(INDIRECT("'["&amp;Index!$A$1&amp;"]Results 4b (ROTROL P)'!G"&amp;ROW($R$215)-208,TRUE)&gt;0,INDIRECT("'["&amp;Index!$A$1&amp;"]Results 4b (ROTROL P)'!G"&amp;ROW($R$215)-208,TRUE),"")</f>
        <v>#REF!</v>
      </c>
      <c r="AH479" t="e" cm="1">
        <f t="array" aca="1" ref="AH479" ca="1">IF(INDIRECT("'["&amp;Index!$A$1&amp;"]Results 4b (ROTROL P)'!J"&amp;ROW($R$215)-208,TRUE)&gt;0,INDIRECT("'["&amp;Index!$A$1&amp;"]Results 4b (ROTROL P)'!J"&amp;ROW($R$215)-208,TRUE),"")</f>
        <v>#REF!</v>
      </c>
      <c r="AI479" t="e" cm="1">
        <f t="array" aca="1" ref="AI479" ca="1">IF(INDIRECT("'["&amp;Index!$A$1&amp;"]Results 4b (ROTROL P)'!K"&amp;ROW($R$215)-208,TRUE)&gt;0,INDIRECT("'["&amp;Index!$A$1&amp;"]Results 4b (ROTROL P)'!K"&amp;ROW($R$215)-208,TRUE),"")</f>
        <v>#REF!</v>
      </c>
      <c r="AJ479" t="e" cm="1">
        <f t="array" aca="1" ref="AJ479" ca="1">IF(INDIRECT("'["&amp;Index!$A$1&amp;"]Results 4b (ROTROL P)'!L"&amp;ROW($R$215)-208,TRUE)&gt;0,INDIRECT("'["&amp;Index!$A$1&amp;"]Results 4b (ROTROL P)'!L"&amp;ROW($R$215)-208,TRUE),"")</f>
        <v>#REF!</v>
      </c>
      <c r="AK479" t="e" cm="1">
        <f t="array" aca="1" ref="AK479" ca="1">IF(INDIRECT("'["&amp;Index!$A$1&amp;"]Results 4b (ROTROL P)'!M"&amp;ROW($R$215)-208,TRUE)&gt;0,INDIRECT("'["&amp;Index!$A$1&amp;"]Results 4b (ROTROL P)'!M"&amp;ROW($R$215)-208,TRUE),"")</f>
        <v>#REF!</v>
      </c>
      <c r="AN479" t="e" cm="1">
        <f t="array" aca="1" ref="AN479" ca="1">IF(INDIRECT("'["&amp;Index!$A$1&amp;"]Results 4b (ROTROL P)'!H"&amp;ROW($R$215)-208,TRUE)&gt;0,INDIRECT("'["&amp;Index!$A$1&amp;"]Results 4b (ROTROL P)'!H"&amp;ROW($R$215)-208,TRUE),"")</f>
        <v>#REF!</v>
      </c>
      <c r="AQ479" t="e" cm="1">
        <f t="array" aca="1" ref="AQ479" ca="1">IF(INDIRECT("'["&amp;Index!$A$1&amp;"]Results 4b (ROTROL P)'!I"&amp;ROW($R$215)-208,TRUE)&gt;0,INDIRECT("'["&amp;Index!$A$1&amp;"]Results 4b (ROTROL P)'!I"&amp;ROW($R$215)-208,TRUE),"")</f>
        <v>#REF!</v>
      </c>
      <c r="BM479" t="str">
        <f t="shared" ca="1" si="21"/>
        <v/>
      </c>
    </row>
    <row r="480" spans="1:65" x14ac:dyDescent="0.25">
      <c r="A480" t="e" cm="1">
        <f t="array" aca="1" ref="A480" ca="1">INDIRECT("'["&amp;Index!$A$1&amp;"]Overview Tests'!E7",TRUE)</f>
        <v>#REF!</v>
      </c>
      <c r="B480" t="e">
        <f ca="1">IF(Index!$D$3="v4",10037,"")</f>
        <v>#N/A</v>
      </c>
      <c r="C480" t="e">
        <f ca="1">VLOOKUP(Facts!$B480,Aux_Table!$W$1:$X$60,2,FALSE)</f>
        <v>#N/A</v>
      </c>
      <c r="D480" t="e">
        <f>NA()</f>
        <v>#N/A</v>
      </c>
      <c r="E480" t="e" cm="1">
        <f t="array" aca="1" ref="E480" ca="1">INDIRECT("'["&amp;Index!$A$1&amp;"]Overview Tests'!C7",TRUE)</f>
        <v>#REF!</v>
      </c>
      <c r="F480" t="e" cm="1">
        <f t="array" aca="1" ref="F480" ca="1">INDIRECT("'["&amp;Index!$A$1&amp;"]Overview Tests'!B7",TRUE)</f>
        <v>#REF!</v>
      </c>
      <c r="G480" t="e" cm="1">
        <f t="array" aca="1" ref="G480" ca="1">INDIRECT("'["&amp;Index!$A$1&amp;"]Overview Tests'!B7",TRUE)</f>
        <v>#REF!</v>
      </c>
      <c r="H480" t="e">
        <f t="shared" ca="1" si="20"/>
        <v>#REF!</v>
      </c>
      <c r="I480" s="15" t="e" cm="1">
        <f t="array" aca="1" ref="I480" ca="1">IFERROR(DATEVALUE(TEXT(INDIRECT("'["&amp;Index!$A$1&amp;"]Overview Tests'!C112",TRUE),"yyyy-mm-dd")),INDIRECT("'["&amp;Index!$A$1&amp;"]Overview Tests'!F7",TRUE)-730)</f>
        <v>#REF!</v>
      </c>
      <c r="J480" t="e" cm="1">
        <f t="array" aca="1" ref="J480" ca="1">INDIRECT("'["&amp;Index!$A$1&amp;"]Overview Tests'!C108",TRUE)</f>
        <v>#REF!</v>
      </c>
      <c r="K480" t="str">
        <f>Index!$A$1</f>
        <v>Extem B-1541-6  CA.xlsx</v>
      </c>
      <c r="N480" t="e" cm="1">
        <f t="array" aca="1" ref="N480" ca="1">INDIRECT("'["&amp;Index!$A$1&amp;"]Results 4b (ROTROL P)'!N1",TRUE)</f>
        <v>#REF!</v>
      </c>
      <c r="O480" t="e" cm="1">
        <f t="array" aca="1" ref="O480" ca="1">INDIRECT("'["&amp;Index!$A$1&amp;"]Results 4b (ROTROL P)'!N2",TRUE)</f>
        <v>#REF!</v>
      </c>
      <c r="R480">
        <v>7</v>
      </c>
      <c r="X480" t="e" cm="1">
        <f t="array" aca="1" ref="X480" ca="1">INDIRECT("'["&amp;Index!$A$1&amp;"]Results 4b (ROTROL P)'!B2",TRUE)</f>
        <v>#REF!</v>
      </c>
      <c r="Z480" t="s">
        <v>86</v>
      </c>
      <c r="AG480" t="e" cm="1">
        <f t="array" aca="1" ref="AG480" ca="1">IF(INDIRECT("'["&amp;Index!$A$1&amp;"]Results 4b (ROTROL P)'!G"&amp;ROW($R$216)-208,TRUE)&gt;0,INDIRECT("'["&amp;Index!$A$1&amp;"]Results 4b (ROTROL P)'!G"&amp;ROW($R$216)-208,TRUE),"")</f>
        <v>#REF!</v>
      </c>
      <c r="AH480" t="e" cm="1">
        <f t="array" aca="1" ref="AH480" ca="1">IF(INDIRECT("'["&amp;Index!$A$1&amp;"]Results 4b (ROTROL P)'!J"&amp;ROW($R$216)-208,TRUE)&gt;0,INDIRECT("'["&amp;Index!$A$1&amp;"]Results 4b (ROTROL P)'!J"&amp;ROW($R$216)-208,TRUE),"")</f>
        <v>#REF!</v>
      </c>
      <c r="AI480" t="e" cm="1">
        <f t="array" aca="1" ref="AI480" ca="1">IF(INDIRECT("'["&amp;Index!$A$1&amp;"]Results 4b (ROTROL P)'!K"&amp;ROW($R$216)-208,TRUE)&gt;0,INDIRECT("'["&amp;Index!$A$1&amp;"]Results 4b (ROTROL P)'!K"&amp;ROW($R$216)-208,TRUE),"")</f>
        <v>#REF!</v>
      </c>
      <c r="AJ480" t="e" cm="1">
        <f t="array" aca="1" ref="AJ480" ca="1">IF(INDIRECT("'["&amp;Index!$A$1&amp;"]Results 4b (ROTROL P)'!L"&amp;ROW($R$216)-208,TRUE)&gt;0,INDIRECT("'["&amp;Index!$A$1&amp;"]Results 4b (ROTROL P)'!L"&amp;ROW($R$216)-208,TRUE),"")</f>
        <v>#REF!</v>
      </c>
      <c r="AK480" t="e" cm="1">
        <f t="array" aca="1" ref="AK480" ca="1">IF(INDIRECT("'["&amp;Index!$A$1&amp;"]Results 4b (ROTROL P)'!M"&amp;ROW($R$216)-208,TRUE)&gt;0,INDIRECT("'["&amp;Index!$A$1&amp;"]Results 4b (ROTROL P)'!M"&amp;ROW($R$216)-208,TRUE),"")</f>
        <v>#REF!</v>
      </c>
      <c r="AN480" t="e" cm="1">
        <f t="array" aca="1" ref="AN480" ca="1">IF(INDIRECT("'["&amp;Index!$A$1&amp;"]Results 4b (ROTROL P)'!H"&amp;ROW($R$216)-208,TRUE)&gt;0,INDIRECT("'["&amp;Index!$A$1&amp;"]Results 4b (ROTROL P)'!H"&amp;ROW($R$216)-208,TRUE),"")</f>
        <v>#REF!</v>
      </c>
      <c r="AQ480" t="e" cm="1">
        <f t="array" aca="1" ref="AQ480" ca="1">IF(INDIRECT("'["&amp;Index!$A$1&amp;"]Results 4b (ROTROL P)'!I"&amp;ROW($R$216)-208,TRUE)&gt;0,INDIRECT("'["&amp;Index!$A$1&amp;"]Results 4b (ROTROL P)'!I"&amp;ROW($R$216)-208,TRUE),"")</f>
        <v>#REF!</v>
      </c>
      <c r="BM480" t="str">
        <f t="shared" ca="1" si="21"/>
        <v/>
      </c>
    </row>
    <row r="481" spans="1:65" x14ac:dyDescent="0.25">
      <c r="A481" t="e" cm="1">
        <f t="array" aca="1" ref="A481" ca="1">INDIRECT("'["&amp;Index!$A$1&amp;"]Overview Tests'!E7",TRUE)</f>
        <v>#REF!</v>
      </c>
      <c r="B481" t="e">
        <f ca="1">IF(Index!$D$3="v4",10037,"")</f>
        <v>#N/A</v>
      </c>
      <c r="C481" t="e">
        <f ca="1">VLOOKUP(Facts!$B481,Aux_Table!$W$1:$X$60,2,FALSE)</f>
        <v>#N/A</v>
      </c>
      <c r="D481" t="e">
        <f>NA()</f>
        <v>#N/A</v>
      </c>
      <c r="E481" t="e" cm="1">
        <f t="array" aca="1" ref="E481" ca="1">INDIRECT("'["&amp;Index!$A$1&amp;"]Overview Tests'!C7",TRUE)</f>
        <v>#REF!</v>
      </c>
      <c r="F481" t="e" cm="1">
        <f t="array" aca="1" ref="F481" ca="1">INDIRECT("'["&amp;Index!$A$1&amp;"]Overview Tests'!B7",TRUE)</f>
        <v>#REF!</v>
      </c>
      <c r="G481" t="e" cm="1">
        <f t="array" aca="1" ref="G481" ca="1">INDIRECT("'["&amp;Index!$A$1&amp;"]Overview Tests'!B7",TRUE)</f>
        <v>#REF!</v>
      </c>
      <c r="H481" t="e">
        <f t="shared" ca="1" si="20"/>
        <v>#REF!</v>
      </c>
      <c r="I481" s="15" t="e" cm="1">
        <f t="array" aca="1" ref="I481" ca="1">IFERROR(DATEVALUE(TEXT(INDIRECT("'["&amp;Index!$A$1&amp;"]Overview Tests'!C112",TRUE),"yyyy-mm-dd")),INDIRECT("'["&amp;Index!$A$1&amp;"]Overview Tests'!F7",TRUE)-730)</f>
        <v>#REF!</v>
      </c>
      <c r="J481" t="e" cm="1">
        <f t="array" aca="1" ref="J481" ca="1">INDIRECT("'["&amp;Index!$A$1&amp;"]Overview Tests'!C108",TRUE)</f>
        <v>#REF!</v>
      </c>
      <c r="K481" t="str">
        <f>Index!$A$1</f>
        <v>Extem B-1541-6  CA.xlsx</v>
      </c>
      <c r="N481" t="e" cm="1">
        <f t="array" aca="1" ref="N481" ca="1">INDIRECT("'["&amp;Index!$A$1&amp;"]Results 4b (ROTROL P)'!N1",TRUE)</f>
        <v>#REF!</v>
      </c>
      <c r="O481" t="e" cm="1">
        <f t="array" aca="1" ref="O481" ca="1">INDIRECT("'["&amp;Index!$A$1&amp;"]Results 4b (ROTROL P)'!N2",TRUE)</f>
        <v>#REF!</v>
      </c>
      <c r="R481">
        <v>8</v>
      </c>
      <c r="X481" t="e" cm="1">
        <f t="array" aca="1" ref="X481" ca="1">INDIRECT("'["&amp;Index!$A$1&amp;"]Results 4b (ROTROL P)'!B2",TRUE)</f>
        <v>#REF!</v>
      </c>
      <c r="Z481" t="s">
        <v>86</v>
      </c>
      <c r="AG481" t="e" cm="1">
        <f t="array" aca="1" ref="AG481" ca="1">IF(INDIRECT("'["&amp;Index!$A$1&amp;"]Results 4b (ROTROL P)'!G"&amp;ROW($R$217)-208,TRUE)&gt;0,INDIRECT("'["&amp;Index!$A$1&amp;"]Results 4b (ROTROL P)'!G"&amp;ROW($R$217)-208,TRUE),"")</f>
        <v>#REF!</v>
      </c>
      <c r="AH481" t="e" cm="1">
        <f t="array" aca="1" ref="AH481" ca="1">IF(INDIRECT("'["&amp;Index!$A$1&amp;"]Results 4b (ROTROL P)'!J"&amp;ROW($R$217)-208,TRUE)&gt;0,INDIRECT("'["&amp;Index!$A$1&amp;"]Results 4b (ROTROL P)'!J"&amp;ROW($R$217)-208,TRUE),"")</f>
        <v>#REF!</v>
      </c>
      <c r="AI481" t="e" cm="1">
        <f t="array" aca="1" ref="AI481" ca="1">IF(INDIRECT("'["&amp;Index!$A$1&amp;"]Results 4b (ROTROL P)'!K"&amp;ROW($R$217)-208,TRUE)&gt;0,INDIRECT("'["&amp;Index!$A$1&amp;"]Results 4b (ROTROL P)'!K"&amp;ROW($R$217)-208,TRUE),"")</f>
        <v>#REF!</v>
      </c>
      <c r="AJ481" t="e" cm="1">
        <f t="array" aca="1" ref="AJ481" ca="1">IF(INDIRECT("'["&amp;Index!$A$1&amp;"]Results 4b (ROTROL P)'!L"&amp;ROW($R$217)-208,TRUE)&gt;0,INDIRECT("'["&amp;Index!$A$1&amp;"]Results 4b (ROTROL P)'!L"&amp;ROW($R$217)-208,TRUE),"")</f>
        <v>#REF!</v>
      </c>
      <c r="AK481" t="e" cm="1">
        <f t="array" aca="1" ref="AK481" ca="1">IF(INDIRECT("'["&amp;Index!$A$1&amp;"]Results 4b (ROTROL P)'!M"&amp;ROW($R$217)-208,TRUE)&gt;0,INDIRECT("'["&amp;Index!$A$1&amp;"]Results 4b (ROTROL P)'!M"&amp;ROW($R$217)-208,TRUE),"")</f>
        <v>#REF!</v>
      </c>
      <c r="AN481" t="e" cm="1">
        <f t="array" aca="1" ref="AN481" ca="1">IF(INDIRECT("'["&amp;Index!$A$1&amp;"]Results 4b (ROTROL P)'!H"&amp;ROW($R$217)-208,TRUE)&gt;0,INDIRECT("'["&amp;Index!$A$1&amp;"]Results 4b (ROTROL P)'!H"&amp;ROW($R$217)-208,TRUE),"")</f>
        <v>#REF!</v>
      </c>
      <c r="AQ481" t="e" cm="1">
        <f t="array" aca="1" ref="AQ481" ca="1">IF(INDIRECT("'["&amp;Index!$A$1&amp;"]Results 4b (ROTROL P)'!I"&amp;ROW($R$217)-208,TRUE)&gt;0,INDIRECT("'["&amp;Index!$A$1&amp;"]Results 4b (ROTROL P)'!I"&amp;ROW($R$217)-208,TRUE),"")</f>
        <v>#REF!</v>
      </c>
      <c r="BM481" t="str">
        <f t="shared" ca="1" si="21"/>
        <v/>
      </c>
    </row>
    <row r="482" spans="1:65" x14ac:dyDescent="0.25">
      <c r="A482" t="e" cm="1">
        <f t="array" aca="1" ref="A482" ca="1">INDIRECT("'["&amp;Index!$A$1&amp;"]Overview Tests'!E7",TRUE)</f>
        <v>#REF!</v>
      </c>
      <c r="B482" t="e">
        <f ca="1">IF(Index!$D$3="v4",10037,"")</f>
        <v>#N/A</v>
      </c>
      <c r="C482" t="e">
        <f ca="1">VLOOKUP(Facts!$B482,Aux_Table!$W$1:$X$60,2,FALSE)</f>
        <v>#N/A</v>
      </c>
      <c r="D482" t="e">
        <f>NA()</f>
        <v>#N/A</v>
      </c>
      <c r="E482" t="e" cm="1">
        <f t="array" aca="1" ref="E482" ca="1">INDIRECT("'["&amp;Index!$A$1&amp;"]Overview Tests'!C7",TRUE)</f>
        <v>#REF!</v>
      </c>
      <c r="F482" t="e" cm="1">
        <f t="array" aca="1" ref="F482" ca="1">INDIRECT("'["&amp;Index!$A$1&amp;"]Overview Tests'!B7",TRUE)</f>
        <v>#REF!</v>
      </c>
      <c r="G482" t="e" cm="1">
        <f t="array" aca="1" ref="G482" ca="1">INDIRECT("'["&amp;Index!$A$1&amp;"]Overview Tests'!B7",TRUE)</f>
        <v>#REF!</v>
      </c>
      <c r="H482" t="e">
        <f t="shared" ca="1" si="20"/>
        <v>#REF!</v>
      </c>
      <c r="I482" s="15" t="e" cm="1">
        <f t="array" aca="1" ref="I482" ca="1">IFERROR(DATEVALUE(TEXT(INDIRECT("'["&amp;Index!$A$1&amp;"]Overview Tests'!C112",TRUE),"yyyy-mm-dd")),INDIRECT("'["&amp;Index!$A$1&amp;"]Overview Tests'!F7",TRUE)-730)</f>
        <v>#REF!</v>
      </c>
      <c r="J482" t="e" cm="1">
        <f t="array" aca="1" ref="J482" ca="1">INDIRECT("'["&amp;Index!$A$1&amp;"]Overview Tests'!C108",TRUE)</f>
        <v>#REF!</v>
      </c>
      <c r="K482" t="str">
        <f>Index!$A$1</f>
        <v>Extem B-1541-6  CA.xlsx</v>
      </c>
      <c r="N482" t="e" cm="1">
        <f t="array" aca="1" ref="N482" ca="1">INDIRECT("'["&amp;Index!$A$1&amp;"]Results 4b (ROTROL P)'!N1",TRUE)</f>
        <v>#REF!</v>
      </c>
      <c r="O482" t="e" cm="1">
        <f t="array" aca="1" ref="O482" ca="1">INDIRECT("'["&amp;Index!$A$1&amp;"]Results 4b (ROTROL P)'!N2",TRUE)</f>
        <v>#REF!</v>
      </c>
      <c r="R482">
        <v>9</v>
      </c>
      <c r="X482" t="e" cm="1">
        <f t="array" aca="1" ref="X482" ca="1">INDIRECT("'["&amp;Index!$A$1&amp;"]Results 4b (ROTROL P)'!B2",TRUE)</f>
        <v>#REF!</v>
      </c>
      <c r="Z482" t="s">
        <v>86</v>
      </c>
      <c r="AG482" t="e" cm="1">
        <f t="array" aca="1" ref="AG482" ca="1">IF(INDIRECT("'["&amp;Index!$A$1&amp;"]Results 4b (ROTROL P)'!G"&amp;ROW($R$218)-208,TRUE)&gt;0,INDIRECT("'["&amp;Index!$A$1&amp;"]Results 4b (ROTROL P)'!G"&amp;ROW($R$218)-208,TRUE),"")</f>
        <v>#REF!</v>
      </c>
      <c r="AH482" t="e" cm="1">
        <f t="array" aca="1" ref="AH482" ca="1">IF(INDIRECT("'["&amp;Index!$A$1&amp;"]Results 4b (ROTROL P)'!J"&amp;ROW($R$218)-208,TRUE)&gt;0,INDIRECT("'["&amp;Index!$A$1&amp;"]Results 4b (ROTROL P)'!J"&amp;ROW($R$218)-208,TRUE),"")</f>
        <v>#REF!</v>
      </c>
      <c r="AI482" t="e" cm="1">
        <f t="array" aca="1" ref="AI482" ca="1">IF(INDIRECT("'["&amp;Index!$A$1&amp;"]Results 4b (ROTROL P)'!K"&amp;ROW($R$218)-208,TRUE)&gt;0,INDIRECT("'["&amp;Index!$A$1&amp;"]Results 4b (ROTROL P)'!K"&amp;ROW($R$218)-208,TRUE),"")</f>
        <v>#REF!</v>
      </c>
      <c r="AJ482" t="e" cm="1">
        <f t="array" aca="1" ref="AJ482" ca="1">IF(INDIRECT("'["&amp;Index!$A$1&amp;"]Results 4b (ROTROL P)'!L"&amp;ROW($R$218)-208,TRUE)&gt;0,INDIRECT("'["&amp;Index!$A$1&amp;"]Results 4b (ROTROL P)'!L"&amp;ROW($R$218)-208,TRUE),"")</f>
        <v>#REF!</v>
      </c>
      <c r="AK482" t="e" cm="1">
        <f t="array" aca="1" ref="AK482" ca="1">IF(INDIRECT("'["&amp;Index!$A$1&amp;"]Results 4b (ROTROL P)'!M"&amp;ROW($R$218)-208,TRUE)&gt;0,INDIRECT("'["&amp;Index!$A$1&amp;"]Results 4b (ROTROL P)'!M"&amp;ROW($R$218)-208,TRUE),"")</f>
        <v>#REF!</v>
      </c>
      <c r="AN482" t="e" cm="1">
        <f t="array" aca="1" ref="AN482" ca="1">IF(INDIRECT("'["&amp;Index!$A$1&amp;"]Results 4b (ROTROL P)'!H"&amp;ROW($R$218)-208,TRUE)&gt;0,INDIRECT("'["&amp;Index!$A$1&amp;"]Results 4b (ROTROL P)'!H"&amp;ROW($R$218)-208,TRUE),"")</f>
        <v>#REF!</v>
      </c>
      <c r="AQ482" t="e" cm="1">
        <f t="array" aca="1" ref="AQ482" ca="1">IF(INDIRECT("'["&amp;Index!$A$1&amp;"]Results 4b (ROTROL P)'!I"&amp;ROW($R$218)-208,TRUE)&gt;0,INDIRECT("'["&amp;Index!$A$1&amp;"]Results 4b (ROTROL P)'!I"&amp;ROW($R$218)-208,TRUE),"")</f>
        <v>#REF!</v>
      </c>
      <c r="BM482" t="str">
        <f t="shared" ca="1" si="21"/>
        <v/>
      </c>
    </row>
    <row r="483" spans="1:65" x14ac:dyDescent="0.25">
      <c r="A483" t="e" cm="1">
        <f t="array" aca="1" ref="A483" ca="1">INDIRECT("'["&amp;Index!$A$1&amp;"]Overview Tests'!E7",TRUE)</f>
        <v>#REF!</v>
      </c>
      <c r="B483" t="e">
        <f ca="1">IF(Index!$D$3="v4",10037,"")</f>
        <v>#N/A</v>
      </c>
      <c r="C483" t="e">
        <f ca="1">VLOOKUP(Facts!$B483,Aux_Table!$W$1:$X$60,2,FALSE)</f>
        <v>#N/A</v>
      </c>
      <c r="D483" t="e">
        <f>NA()</f>
        <v>#N/A</v>
      </c>
      <c r="E483" t="e" cm="1">
        <f t="array" aca="1" ref="E483" ca="1">INDIRECT("'["&amp;Index!$A$1&amp;"]Overview Tests'!C7",TRUE)</f>
        <v>#REF!</v>
      </c>
      <c r="F483" t="e" cm="1">
        <f t="array" aca="1" ref="F483" ca="1">INDIRECT("'["&amp;Index!$A$1&amp;"]Overview Tests'!B7",TRUE)</f>
        <v>#REF!</v>
      </c>
      <c r="G483" t="e" cm="1">
        <f t="array" aca="1" ref="G483" ca="1">INDIRECT("'["&amp;Index!$A$1&amp;"]Overview Tests'!B7",TRUE)</f>
        <v>#REF!</v>
      </c>
      <c r="H483" t="e">
        <f t="shared" ca="1" si="20"/>
        <v>#REF!</v>
      </c>
      <c r="I483" s="15" t="e" cm="1">
        <f t="array" aca="1" ref="I483" ca="1">IFERROR(DATEVALUE(TEXT(INDIRECT("'["&amp;Index!$A$1&amp;"]Overview Tests'!C112",TRUE),"yyyy-mm-dd")),INDIRECT("'["&amp;Index!$A$1&amp;"]Overview Tests'!F7",TRUE)-730)</f>
        <v>#REF!</v>
      </c>
      <c r="J483" t="e" cm="1">
        <f t="array" aca="1" ref="J483" ca="1">INDIRECT("'["&amp;Index!$A$1&amp;"]Overview Tests'!C108",TRUE)</f>
        <v>#REF!</v>
      </c>
      <c r="K483" t="str">
        <f>Index!$A$1</f>
        <v>Extem B-1541-6  CA.xlsx</v>
      </c>
      <c r="N483" t="e" cm="1">
        <f t="array" aca="1" ref="N483" ca="1">INDIRECT("'["&amp;Index!$A$1&amp;"]Results 4b (ROTROL P)'!N1",TRUE)</f>
        <v>#REF!</v>
      </c>
      <c r="O483" t="e" cm="1">
        <f t="array" aca="1" ref="O483" ca="1">INDIRECT("'["&amp;Index!$A$1&amp;"]Results 4b (ROTROL P)'!N2",TRUE)</f>
        <v>#REF!</v>
      </c>
      <c r="R483">
        <v>10</v>
      </c>
      <c r="X483" t="e" cm="1">
        <f t="array" aca="1" ref="X483" ca="1">INDIRECT("'["&amp;Index!$A$1&amp;"]Results 4b (ROTROL P)'!B2",TRUE)</f>
        <v>#REF!</v>
      </c>
      <c r="Z483" t="s">
        <v>86</v>
      </c>
      <c r="AG483" t="e" cm="1">
        <f t="array" aca="1" ref="AG483" ca="1">IF(INDIRECT("'["&amp;Index!$A$1&amp;"]Results 4b (ROTROL P)'!G"&amp;ROW($R$219)-208,TRUE)&gt;0,INDIRECT("'["&amp;Index!$A$1&amp;"]Results 4b (ROTROL P)'!G"&amp;ROW($R$219)-208,TRUE),"")</f>
        <v>#REF!</v>
      </c>
      <c r="AH483" t="e" cm="1">
        <f t="array" aca="1" ref="AH483" ca="1">IF(INDIRECT("'["&amp;Index!$A$1&amp;"]Results 4b (ROTROL P)'!J"&amp;ROW($R$219)-208,TRUE)&gt;0,INDIRECT("'["&amp;Index!$A$1&amp;"]Results 4b (ROTROL P)'!J"&amp;ROW($R$219)-208,TRUE),"")</f>
        <v>#REF!</v>
      </c>
      <c r="AI483" t="e" cm="1">
        <f t="array" aca="1" ref="AI483" ca="1">IF(INDIRECT("'["&amp;Index!$A$1&amp;"]Results 4b (ROTROL P)'!K"&amp;ROW($R$219)-208,TRUE)&gt;0,INDIRECT("'["&amp;Index!$A$1&amp;"]Results 4b (ROTROL P)'!K"&amp;ROW($R$219)-208,TRUE),"")</f>
        <v>#REF!</v>
      </c>
      <c r="AJ483" t="e" cm="1">
        <f t="array" aca="1" ref="AJ483" ca="1">IF(INDIRECT("'["&amp;Index!$A$1&amp;"]Results 4b (ROTROL P)'!L"&amp;ROW($R$219)-208,TRUE)&gt;0,INDIRECT("'["&amp;Index!$A$1&amp;"]Results 4b (ROTROL P)'!L"&amp;ROW($R$219)-208,TRUE),"")</f>
        <v>#REF!</v>
      </c>
      <c r="AK483" t="e" cm="1">
        <f t="array" aca="1" ref="AK483" ca="1">IF(INDIRECT("'["&amp;Index!$A$1&amp;"]Results 4b (ROTROL P)'!M"&amp;ROW($R$219)-208,TRUE)&gt;0,INDIRECT("'["&amp;Index!$A$1&amp;"]Results 4b (ROTROL P)'!M"&amp;ROW($R$219)-208,TRUE),"")</f>
        <v>#REF!</v>
      </c>
      <c r="AN483" t="e" cm="1">
        <f t="array" aca="1" ref="AN483" ca="1">IF(INDIRECT("'["&amp;Index!$A$1&amp;"]Results 4b (ROTROL P)'!H"&amp;ROW($R$219)-208,TRUE)&gt;0,INDIRECT("'["&amp;Index!$A$1&amp;"]Results 4b (ROTROL P)'!H"&amp;ROW($R$219)-208,TRUE),"")</f>
        <v>#REF!</v>
      </c>
      <c r="AQ483" t="e" cm="1">
        <f t="array" aca="1" ref="AQ483" ca="1">IF(INDIRECT("'["&amp;Index!$A$1&amp;"]Results 4b (ROTROL P)'!I"&amp;ROW($R$219)-208,TRUE)&gt;0,INDIRECT("'["&amp;Index!$A$1&amp;"]Results 4b (ROTROL P)'!I"&amp;ROW($R$219)-208,TRUE),"")</f>
        <v>#REF!</v>
      </c>
      <c r="BM483" t="str">
        <f t="shared" ca="1" si="21"/>
        <v/>
      </c>
    </row>
    <row r="484" spans="1:65" x14ac:dyDescent="0.25">
      <c r="A484" t="e" cm="1">
        <f t="array" aca="1" ref="A484" ca="1">INDIRECT("'["&amp;Index!$A$1&amp;"]Overview Tests'!E7",TRUE)</f>
        <v>#REF!</v>
      </c>
      <c r="B484" t="e">
        <f ca="1">IF(Index!$D$3="v4",10037,"")</f>
        <v>#N/A</v>
      </c>
      <c r="C484" t="e">
        <f ca="1">VLOOKUP(Facts!$B484,Aux_Table!$W$1:$X$60,2,FALSE)</f>
        <v>#N/A</v>
      </c>
      <c r="D484" t="e">
        <f>NA()</f>
        <v>#N/A</v>
      </c>
      <c r="E484" t="e" cm="1">
        <f t="array" aca="1" ref="E484" ca="1">INDIRECT("'["&amp;Index!$A$1&amp;"]Overview Tests'!C7",TRUE)</f>
        <v>#REF!</v>
      </c>
      <c r="F484" t="e" cm="1">
        <f t="array" aca="1" ref="F484" ca="1">INDIRECT("'["&amp;Index!$A$1&amp;"]Overview Tests'!B7",TRUE)</f>
        <v>#REF!</v>
      </c>
      <c r="G484" t="e" cm="1">
        <f t="array" aca="1" ref="G484" ca="1">INDIRECT("'["&amp;Index!$A$1&amp;"]Overview Tests'!B7",TRUE)</f>
        <v>#REF!</v>
      </c>
      <c r="H484" t="e">
        <f t="shared" ca="1" si="20"/>
        <v>#REF!</v>
      </c>
      <c r="I484" s="15" t="e" cm="1">
        <f t="array" aca="1" ref="I484" ca="1">IFERROR(DATEVALUE(TEXT(INDIRECT("'["&amp;Index!$A$1&amp;"]Overview Tests'!C112",TRUE),"yyyy-mm-dd")),INDIRECT("'["&amp;Index!$A$1&amp;"]Overview Tests'!F7",TRUE)-730)</f>
        <v>#REF!</v>
      </c>
      <c r="J484" t="e" cm="1">
        <f t="array" aca="1" ref="J484" ca="1">INDIRECT("'["&amp;Index!$A$1&amp;"]Overview Tests'!C108",TRUE)</f>
        <v>#REF!</v>
      </c>
      <c r="K484" t="str">
        <f>Index!$A$1</f>
        <v>Extem B-1541-6  CA.xlsx</v>
      </c>
      <c r="N484" t="e" cm="1">
        <f t="array" aca="1" ref="N484" ca="1">INDIRECT("'["&amp;Index!$A$1&amp;"]Results 4b (ROTROL P)'!N1",TRUE)</f>
        <v>#REF!</v>
      </c>
      <c r="O484" t="e" cm="1">
        <f t="array" aca="1" ref="O484" ca="1">INDIRECT("'["&amp;Index!$A$1&amp;"]Results 4b (ROTROL P)'!N2",TRUE)</f>
        <v>#REF!</v>
      </c>
      <c r="R484">
        <v>11</v>
      </c>
      <c r="X484" t="e" cm="1">
        <f t="array" aca="1" ref="X484" ca="1">INDIRECT("'["&amp;Index!$A$1&amp;"]Results 4b (ROTROL P)'!B2",TRUE)</f>
        <v>#REF!</v>
      </c>
      <c r="Z484" t="s">
        <v>86</v>
      </c>
      <c r="AG484" t="e" cm="1">
        <f t="array" aca="1" ref="AG484" ca="1">IF(INDIRECT("'["&amp;Index!$A$1&amp;"]Results 4b (ROTROL P)'!G"&amp;ROW($R$220)-208,TRUE)&gt;0,INDIRECT("'["&amp;Index!$A$1&amp;"]Results 4b (ROTROL P)'!G"&amp;ROW($R$220)-208,TRUE),"")</f>
        <v>#REF!</v>
      </c>
      <c r="AH484" t="e" cm="1">
        <f t="array" aca="1" ref="AH484" ca="1">IF(INDIRECT("'["&amp;Index!$A$1&amp;"]Results 4b (ROTROL P)'!J"&amp;ROW($R$220)-208,TRUE)&gt;0,INDIRECT("'["&amp;Index!$A$1&amp;"]Results 4b (ROTROL P)'!J"&amp;ROW($R$220)-208,TRUE),"")</f>
        <v>#REF!</v>
      </c>
      <c r="AI484" t="e" cm="1">
        <f t="array" aca="1" ref="AI484" ca="1">IF(INDIRECT("'["&amp;Index!$A$1&amp;"]Results 4b (ROTROL P)'!K"&amp;ROW($R$220)-208,TRUE)&gt;0,INDIRECT("'["&amp;Index!$A$1&amp;"]Results 4b (ROTROL P)'!K"&amp;ROW($R$220)-208,TRUE),"")</f>
        <v>#REF!</v>
      </c>
      <c r="AJ484" t="e" cm="1">
        <f t="array" aca="1" ref="AJ484" ca="1">IF(INDIRECT("'["&amp;Index!$A$1&amp;"]Results 4b (ROTROL P)'!L"&amp;ROW($R$220)-208,TRUE)&gt;0,INDIRECT("'["&amp;Index!$A$1&amp;"]Results 4b (ROTROL P)'!L"&amp;ROW($R$220)-208,TRUE),"")</f>
        <v>#REF!</v>
      </c>
      <c r="AK484" t="e" cm="1">
        <f t="array" aca="1" ref="AK484" ca="1">IF(INDIRECT("'["&amp;Index!$A$1&amp;"]Results 4b (ROTROL P)'!M"&amp;ROW($R$220)-208,TRUE)&gt;0,INDIRECT("'["&amp;Index!$A$1&amp;"]Results 4b (ROTROL P)'!M"&amp;ROW($R$220)-208,TRUE),"")</f>
        <v>#REF!</v>
      </c>
      <c r="AN484" t="e" cm="1">
        <f t="array" aca="1" ref="AN484" ca="1">IF(INDIRECT("'["&amp;Index!$A$1&amp;"]Results 4b (ROTROL P)'!H"&amp;ROW($R$220)-208,TRUE)&gt;0,INDIRECT("'["&amp;Index!$A$1&amp;"]Results 4b (ROTROL P)'!H"&amp;ROW($R$220)-208,TRUE),"")</f>
        <v>#REF!</v>
      </c>
      <c r="AQ484" t="e" cm="1">
        <f t="array" aca="1" ref="AQ484" ca="1">IF(INDIRECT("'["&amp;Index!$A$1&amp;"]Results 4b (ROTROL P)'!I"&amp;ROW($R$220)-208,TRUE)&gt;0,INDIRECT("'["&amp;Index!$A$1&amp;"]Results 4b (ROTROL P)'!I"&amp;ROW($R$220)-208,TRUE),"")</f>
        <v>#REF!</v>
      </c>
      <c r="BM484" t="str">
        <f t="shared" ca="1" si="21"/>
        <v/>
      </c>
    </row>
    <row r="485" spans="1:65" x14ac:dyDescent="0.25">
      <c r="A485" t="e" cm="1">
        <f t="array" aca="1" ref="A485" ca="1">INDIRECT("'["&amp;Index!$A$1&amp;"]Overview Tests'!E7",TRUE)</f>
        <v>#REF!</v>
      </c>
      <c r="B485" t="e">
        <f ca="1">IF(Index!$D$3="v4",10037,"")</f>
        <v>#N/A</v>
      </c>
      <c r="C485" t="e">
        <f ca="1">VLOOKUP(Facts!$B485,Aux_Table!$W$1:$X$60,2,FALSE)</f>
        <v>#N/A</v>
      </c>
      <c r="D485" t="e">
        <f>NA()</f>
        <v>#N/A</v>
      </c>
      <c r="E485" t="e" cm="1">
        <f t="array" aca="1" ref="E485" ca="1">INDIRECT("'["&amp;Index!$A$1&amp;"]Overview Tests'!C7",TRUE)</f>
        <v>#REF!</v>
      </c>
      <c r="F485" t="e" cm="1">
        <f t="array" aca="1" ref="F485" ca="1">INDIRECT("'["&amp;Index!$A$1&amp;"]Overview Tests'!B7",TRUE)</f>
        <v>#REF!</v>
      </c>
      <c r="G485" t="e" cm="1">
        <f t="array" aca="1" ref="G485" ca="1">INDIRECT("'["&amp;Index!$A$1&amp;"]Overview Tests'!B7",TRUE)</f>
        <v>#REF!</v>
      </c>
      <c r="H485" t="e">
        <f t="shared" ca="1" si="20"/>
        <v>#REF!</v>
      </c>
      <c r="I485" s="15" t="e" cm="1">
        <f t="array" aca="1" ref="I485" ca="1">IFERROR(DATEVALUE(TEXT(INDIRECT("'["&amp;Index!$A$1&amp;"]Overview Tests'!C112",TRUE),"yyyy-mm-dd")),INDIRECT("'["&amp;Index!$A$1&amp;"]Overview Tests'!F7",TRUE)-730)</f>
        <v>#REF!</v>
      </c>
      <c r="J485" t="e" cm="1">
        <f t="array" aca="1" ref="J485" ca="1">INDIRECT("'["&amp;Index!$A$1&amp;"]Overview Tests'!C108",TRUE)</f>
        <v>#REF!</v>
      </c>
      <c r="K485" t="str">
        <f>Index!$A$1</f>
        <v>Extem B-1541-6  CA.xlsx</v>
      </c>
      <c r="N485" t="e" cm="1">
        <f t="array" aca="1" ref="N485" ca="1">INDIRECT("'["&amp;Index!$A$1&amp;"]Results 4b (ROTROL P)'!N1",TRUE)</f>
        <v>#REF!</v>
      </c>
      <c r="O485" t="e" cm="1">
        <f t="array" aca="1" ref="O485" ca="1">INDIRECT("'["&amp;Index!$A$1&amp;"]Results 4b (ROTROL P)'!N2",TRUE)</f>
        <v>#REF!</v>
      </c>
      <c r="R485">
        <v>12</v>
      </c>
      <c r="X485" t="e" cm="1">
        <f t="array" aca="1" ref="X485" ca="1">INDIRECT("'["&amp;Index!$A$1&amp;"]Results 4b (ROTROL P)'!B2",TRUE)</f>
        <v>#REF!</v>
      </c>
      <c r="Z485" t="s">
        <v>86</v>
      </c>
      <c r="AG485" t="e" cm="1">
        <f t="array" aca="1" ref="AG485" ca="1">IF(INDIRECT("'["&amp;Index!$A$1&amp;"]Results 4b (ROTROL P)'!G"&amp;ROW($R$221)-208,TRUE)&gt;0,INDIRECT("'["&amp;Index!$A$1&amp;"]Results 4b (ROTROL P)'!G"&amp;ROW($R$221)-208,TRUE),"")</f>
        <v>#REF!</v>
      </c>
      <c r="AH485" t="e" cm="1">
        <f t="array" aca="1" ref="AH485" ca="1">IF(INDIRECT("'["&amp;Index!$A$1&amp;"]Results 4b (ROTROL P)'!J"&amp;ROW($R$221)-208,TRUE)&gt;0,INDIRECT("'["&amp;Index!$A$1&amp;"]Results 4b (ROTROL P)'!J"&amp;ROW($R$221)-208,TRUE),"")</f>
        <v>#REF!</v>
      </c>
      <c r="AI485" t="e" cm="1">
        <f t="array" aca="1" ref="AI485" ca="1">IF(INDIRECT("'["&amp;Index!$A$1&amp;"]Results 4b (ROTROL P)'!K"&amp;ROW($R$221)-208,TRUE)&gt;0,INDIRECT("'["&amp;Index!$A$1&amp;"]Results 4b (ROTROL P)'!K"&amp;ROW($R$221)-208,TRUE),"")</f>
        <v>#REF!</v>
      </c>
      <c r="AJ485" t="e" cm="1">
        <f t="array" aca="1" ref="AJ485" ca="1">IF(INDIRECT("'["&amp;Index!$A$1&amp;"]Results 4b (ROTROL P)'!L"&amp;ROW($R$221)-208,TRUE)&gt;0,INDIRECT("'["&amp;Index!$A$1&amp;"]Results 4b (ROTROL P)'!L"&amp;ROW($R$221)-208,TRUE),"")</f>
        <v>#REF!</v>
      </c>
      <c r="AK485" t="e" cm="1">
        <f t="array" aca="1" ref="AK485" ca="1">IF(INDIRECT("'["&amp;Index!$A$1&amp;"]Results 4b (ROTROL P)'!M"&amp;ROW($R$221)-208,TRUE)&gt;0,INDIRECT("'["&amp;Index!$A$1&amp;"]Results 4b (ROTROL P)'!M"&amp;ROW($R$221)-208,TRUE),"")</f>
        <v>#REF!</v>
      </c>
      <c r="AN485" t="e" cm="1">
        <f t="array" aca="1" ref="AN485" ca="1">IF(INDIRECT("'["&amp;Index!$A$1&amp;"]Results 4b (ROTROL P)'!H"&amp;ROW($R$221)-208,TRUE)&gt;0,INDIRECT("'["&amp;Index!$A$1&amp;"]Results 4b (ROTROL P)'!H"&amp;ROW($R$221)-208,TRUE),"")</f>
        <v>#REF!</v>
      </c>
      <c r="AQ485" t="e" cm="1">
        <f t="array" aca="1" ref="AQ485" ca="1">IF(INDIRECT("'["&amp;Index!$A$1&amp;"]Results 4b (ROTROL P)'!I"&amp;ROW($R$221)-208,TRUE)&gt;0,INDIRECT("'["&amp;Index!$A$1&amp;"]Results 4b (ROTROL P)'!I"&amp;ROW($R$221)-208,TRUE),"")</f>
        <v>#REF!</v>
      </c>
      <c r="BM485" t="str">
        <f t="shared" ca="1" si="21"/>
        <v/>
      </c>
    </row>
    <row r="486" spans="1:65" x14ac:dyDescent="0.25">
      <c r="A486" t="e" cm="1">
        <f t="array" aca="1" ref="A486" ca="1">INDIRECT("'["&amp;Index!$A$1&amp;"]Overview Tests'!E7",TRUE)</f>
        <v>#REF!</v>
      </c>
      <c r="B486" t="e">
        <f ca="1">IF(Index!$D$3="v4",10038,"")</f>
        <v>#N/A</v>
      </c>
      <c r="C486" t="e">
        <f ca="1">VLOOKUP(Facts!$B486,Aux_Table!$W$1:$X$60,2,FALSE)</f>
        <v>#N/A</v>
      </c>
      <c r="D486" t="e">
        <f>NA()</f>
        <v>#N/A</v>
      </c>
      <c r="E486" t="e" cm="1">
        <f t="array" aca="1" ref="E486" ca="1">INDIRECT("'["&amp;Index!$A$1&amp;"]Overview Tests'!C7",TRUE)</f>
        <v>#REF!</v>
      </c>
      <c r="F486" t="e" cm="1">
        <f t="array" aca="1" ref="F486" ca="1">INDIRECT("'["&amp;Index!$A$1&amp;"]Overview Tests'!B7",TRUE)</f>
        <v>#REF!</v>
      </c>
      <c r="G486" t="e" cm="1">
        <f t="array" aca="1" ref="G486" ca="1">INDIRECT("'["&amp;Index!$A$1&amp;"]Overview Tests'!B7",TRUE)</f>
        <v>#REF!</v>
      </c>
      <c r="H486" t="e">
        <f t="shared" ca="1" si="20"/>
        <v>#REF!</v>
      </c>
      <c r="I486" s="15" t="e" cm="1">
        <f t="array" aca="1" ref="I486" ca="1">IFERROR(DATEVALUE(TEXT(INDIRECT("'["&amp;Index!$A$1&amp;"]Overview Tests'!C112",TRUE),"yyyy-mm-dd")),INDIRECT("'["&amp;Index!$A$1&amp;"]Overview Tests'!F7",TRUE)-730)</f>
        <v>#REF!</v>
      </c>
      <c r="J486" t="e" cm="1">
        <f t="array" aca="1" ref="J486" ca="1">INDIRECT("'["&amp;Index!$A$1&amp;"]Overview Tests'!C108",TRUE)</f>
        <v>#REF!</v>
      </c>
      <c r="K486" t="str">
        <f>Index!$A$1</f>
        <v>Extem B-1541-6  CA.xlsx</v>
      </c>
      <c r="N486" t="s">
        <v>74</v>
      </c>
      <c r="O486" t="e" cm="1">
        <f t="array" aca="1" ref="O486" ca="1">IF(ISBLANK(INDIRECT("'["&amp;Index!$A$1&amp;"]Results 3a 10xWB'!B"&amp;ROW($R$42)-35,TRUE)),"",INDIRECT("'["&amp;Index!$A$1&amp;"]Results 3a 10xWB'!B"&amp;ROW($R$42)-35,TRUE))</f>
        <v>#REF!</v>
      </c>
      <c r="R486">
        <v>1</v>
      </c>
      <c r="X486" t="e" cm="1">
        <f t="array" aca="1" ref="X486" ca="1">INDIRECT("'["&amp;Index!$A$1&amp;"]Overview Tests'!E7",TRUE)</f>
        <v>#REF!</v>
      </c>
      <c r="Z486" t="s">
        <v>86</v>
      </c>
      <c r="AG486" t="e" cm="1">
        <f t="array" aca="1" ref="AG486" ca="1">IF(ISBLANK(INDIRECT("'["&amp;Index!$A$1&amp;"]Results 3a 10xWB'!C"&amp;ROW($R$42)-35,TRUE)),"",INDIRECT("'["&amp;Index!$A$1&amp;"]Results 3a 10xWB'!C"&amp;ROW($R$42)-35,TRUE))</f>
        <v>#REF!</v>
      </c>
      <c r="AH486" t="e" cm="1">
        <f t="array" aca="1" ref="AH486" ca="1">IF(ISBLANK(INDIRECT("'["&amp;Index!$A$1&amp;"]Results 3a 10xWB'!F"&amp;ROW($R$42)-35,TRUE)),"",INDIRECT("'["&amp;Index!$A$1&amp;"]Results 3a 10xWB'!F"&amp;ROW($R$42)-35,TRUE))</f>
        <v>#REF!</v>
      </c>
      <c r="AI486" t="e" cm="1">
        <f t="array" aca="1" ref="AI486" ca="1">IF(ISBLANK(INDIRECT("'["&amp;Index!$A$1&amp;"]Results 3a 10xWB'!G"&amp;ROW($R$42)-35,TRUE)),"",INDIRECT("'["&amp;Index!$A$1&amp;"]Results 3a 10xWB'!G"&amp;ROW($R$42)-35,TRUE))</f>
        <v>#REF!</v>
      </c>
      <c r="AJ486" t="e" cm="1">
        <f t="array" aca="1" ref="AJ486" ca="1">IF(ISBLANK(INDIRECT("'["&amp;Index!$A$1&amp;"]Results 3a 10xWB'!H"&amp;ROW($R$42)-35,TRUE)),"",INDIRECT("'["&amp;Index!$A$1&amp;"]Results 3a 10xWB'!H"&amp;ROW($R$42)-35,TRUE))</f>
        <v>#REF!</v>
      </c>
      <c r="AK486" t="e" cm="1">
        <f t="array" aca="1" ref="AK486" ca="1">IF(ISBLANK(INDIRECT("'["&amp;Index!$A$1&amp;"]Results 3a 10xWB'!I"&amp;ROW($R$42)-35,TRUE)),"",INDIRECT("'["&amp;Index!$A$1&amp;"]Results 3a 10xWB'!I"&amp;ROW($R$42)-35,TRUE))</f>
        <v>#REF!</v>
      </c>
      <c r="AN486" t="e" cm="1">
        <f t="array" aca="1" ref="AN486" ca="1">IF(ISBLANK(INDIRECT("'["&amp;Index!$A$1&amp;"]Results 3a 10xWB'!D"&amp;ROW($R$42)-35,TRUE)),"",INDIRECT("'["&amp;Index!$A$1&amp;"]Results 3a 10xWB'!D"&amp;ROW($R$42)-35,TRUE))</f>
        <v>#REF!</v>
      </c>
      <c r="AQ486" t="e" cm="1">
        <f t="array" aca="1" ref="AQ486" ca="1">IF(ISBLANK(INDIRECT("'["&amp;Index!$A$1&amp;"]Results 3a 10xWB'!E"&amp;ROW($R$42)-35,TRUE)),"",INDIRECT("'["&amp;Index!$A$1&amp;"]Results 3a 10xWB'!E"&amp;ROW($R$42)-35,TRUE))</f>
        <v>#REF!</v>
      </c>
      <c r="BM486" t="str">
        <f t="shared" ca="1" si="21"/>
        <v/>
      </c>
    </row>
    <row r="487" spans="1:65" x14ac:dyDescent="0.25">
      <c r="A487" t="e" cm="1">
        <f t="array" aca="1" ref="A487" ca="1">INDIRECT("'["&amp;Index!$A$1&amp;"]Overview Tests'!E7",TRUE)</f>
        <v>#REF!</v>
      </c>
      <c r="B487" t="e">
        <f ca="1">IF(Index!$D$3="v4",10038,"")</f>
        <v>#N/A</v>
      </c>
      <c r="C487" t="e">
        <f ca="1">VLOOKUP(Facts!$B487,Aux_Table!$W$1:$X$60,2,FALSE)</f>
        <v>#N/A</v>
      </c>
      <c r="D487" t="e">
        <f>NA()</f>
        <v>#N/A</v>
      </c>
      <c r="E487" t="e" cm="1">
        <f t="array" aca="1" ref="E487" ca="1">INDIRECT("'["&amp;Index!$A$1&amp;"]Overview Tests'!C7",TRUE)</f>
        <v>#REF!</v>
      </c>
      <c r="F487" t="e" cm="1">
        <f t="array" aca="1" ref="F487" ca="1">INDIRECT("'["&amp;Index!$A$1&amp;"]Overview Tests'!B7",TRUE)</f>
        <v>#REF!</v>
      </c>
      <c r="G487" t="e" cm="1">
        <f t="array" aca="1" ref="G487" ca="1">INDIRECT("'["&amp;Index!$A$1&amp;"]Overview Tests'!B7",TRUE)</f>
        <v>#REF!</v>
      </c>
      <c r="H487" t="e">
        <f t="shared" ca="1" si="20"/>
        <v>#REF!</v>
      </c>
      <c r="I487" s="15" t="e" cm="1">
        <f t="array" aca="1" ref="I487" ca="1">IFERROR(DATEVALUE(TEXT(INDIRECT("'["&amp;Index!$A$1&amp;"]Overview Tests'!C112",TRUE),"yyyy-mm-dd")),INDIRECT("'["&amp;Index!$A$1&amp;"]Overview Tests'!F7",TRUE)-730)</f>
        <v>#REF!</v>
      </c>
      <c r="J487" t="e" cm="1">
        <f t="array" aca="1" ref="J487" ca="1">INDIRECT("'["&amp;Index!$A$1&amp;"]Overview Tests'!C108",TRUE)</f>
        <v>#REF!</v>
      </c>
      <c r="K487" t="str">
        <f>Index!$A$1</f>
        <v>Extem B-1541-6  CA.xlsx</v>
      </c>
      <c r="N487" t="s">
        <v>74</v>
      </c>
      <c r="O487" t="e" cm="1">
        <f t="array" aca="1" ref="O487" ca="1">IF(ISBLANK(INDIRECT("'["&amp;Index!$A$1&amp;"]Results 3a 10xWB'!B"&amp;ROW($R$43)-35,TRUE)),"",INDIRECT("'["&amp;Index!$A$1&amp;"]Results 3a 10xWB'!B"&amp;ROW($R$43)-35,TRUE))</f>
        <v>#REF!</v>
      </c>
      <c r="R487">
        <v>2</v>
      </c>
      <c r="X487" t="e" cm="1">
        <f t="array" aca="1" ref="X487" ca="1">INDIRECT("'["&amp;Index!$A$1&amp;"]Overview Tests'!E7",TRUE)</f>
        <v>#REF!</v>
      </c>
      <c r="Z487" t="s">
        <v>86</v>
      </c>
      <c r="AG487" t="e" cm="1">
        <f t="array" aca="1" ref="AG487" ca="1">IF(ISBLANK(INDIRECT("'["&amp;Index!$A$1&amp;"]Results 3a 10xWB'!C"&amp;ROW($R$43)-35,TRUE)),"",INDIRECT("'["&amp;Index!$A$1&amp;"]Results 3a 10xWB'!C"&amp;ROW($R$43)-35,TRUE))</f>
        <v>#REF!</v>
      </c>
      <c r="AH487" t="e" cm="1">
        <f t="array" aca="1" ref="AH487" ca="1">IF(ISBLANK(INDIRECT("'["&amp;Index!$A$1&amp;"]Results 3a 10xWB'!F"&amp;ROW($R$43)-35,TRUE)),"",INDIRECT("'["&amp;Index!$A$1&amp;"]Results 3a 10xWB'!F"&amp;ROW($R$43)-35,TRUE))</f>
        <v>#REF!</v>
      </c>
      <c r="AI487" t="e" cm="1">
        <f t="array" aca="1" ref="AI487" ca="1">IF(ISBLANK(INDIRECT("'["&amp;Index!$A$1&amp;"]Results 3a 10xWB'!G"&amp;ROW($R$43)-35,TRUE)),"",INDIRECT("'["&amp;Index!$A$1&amp;"]Results 3a 10xWB'!G"&amp;ROW($R$43)-35,TRUE))</f>
        <v>#REF!</v>
      </c>
      <c r="AJ487" t="e" cm="1">
        <f t="array" aca="1" ref="AJ487" ca="1">IF(ISBLANK(INDIRECT("'["&amp;Index!$A$1&amp;"]Results 3a 10xWB'!H"&amp;ROW($R$43)-35,TRUE)),"",INDIRECT("'["&amp;Index!$A$1&amp;"]Results 3a 10xWB'!H"&amp;ROW($R$43)-35,TRUE))</f>
        <v>#REF!</v>
      </c>
      <c r="AK487" t="e" cm="1">
        <f t="array" aca="1" ref="AK487" ca="1">IF(ISBLANK(INDIRECT("'["&amp;Index!$A$1&amp;"]Results 3a 10xWB'!I"&amp;ROW($R$43)-35,TRUE)),"",INDIRECT("'["&amp;Index!$A$1&amp;"]Results 3a 10xWB'!I"&amp;ROW($R$43)-35,TRUE))</f>
        <v>#REF!</v>
      </c>
      <c r="AN487" t="e" cm="1">
        <f t="array" aca="1" ref="AN487" ca="1">IF(ISBLANK(INDIRECT("'["&amp;Index!$A$1&amp;"]Results 3a 10xWB'!D"&amp;ROW($R$43)-35,TRUE)),"",INDIRECT("'["&amp;Index!$A$1&amp;"]Results 3a 10xWB'!D"&amp;ROW($R$43)-35,TRUE))</f>
        <v>#REF!</v>
      </c>
      <c r="AQ487" t="e" cm="1">
        <f t="array" aca="1" ref="AQ487" ca="1">IF(ISBLANK(INDIRECT("'["&amp;Index!$A$1&amp;"]Results 3a 10xWB'!E"&amp;ROW($R$43)-35,TRUE)),"",INDIRECT("'["&amp;Index!$A$1&amp;"]Results 3a 10xWB'!E"&amp;ROW($R$43)-35,TRUE))</f>
        <v>#REF!</v>
      </c>
      <c r="BM487" t="str">
        <f t="shared" ca="1" si="21"/>
        <v/>
      </c>
    </row>
    <row r="488" spans="1:65" x14ac:dyDescent="0.25">
      <c r="A488" t="e" cm="1">
        <f t="array" aca="1" ref="A488" ca="1">INDIRECT("'["&amp;Index!$A$1&amp;"]Overview Tests'!E7",TRUE)</f>
        <v>#REF!</v>
      </c>
      <c r="B488" t="e">
        <f ca="1">IF(Index!$D$3="v4",10038,"")</f>
        <v>#N/A</v>
      </c>
      <c r="C488" t="e">
        <f ca="1">VLOOKUP(Facts!$B488,Aux_Table!$W$1:$X$60,2,FALSE)</f>
        <v>#N/A</v>
      </c>
      <c r="D488" t="e">
        <f>NA()</f>
        <v>#N/A</v>
      </c>
      <c r="E488" t="e" cm="1">
        <f t="array" aca="1" ref="E488" ca="1">INDIRECT("'["&amp;Index!$A$1&amp;"]Overview Tests'!C7",TRUE)</f>
        <v>#REF!</v>
      </c>
      <c r="F488" t="e" cm="1">
        <f t="array" aca="1" ref="F488" ca="1">INDIRECT("'["&amp;Index!$A$1&amp;"]Overview Tests'!B7",TRUE)</f>
        <v>#REF!</v>
      </c>
      <c r="G488" t="e" cm="1">
        <f t="array" aca="1" ref="G488" ca="1">INDIRECT("'["&amp;Index!$A$1&amp;"]Overview Tests'!B7",TRUE)</f>
        <v>#REF!</v>
      </c>
      <c r="H488" t="e">
        <f t="shared" ca="1" si="20"/>
        <v>#REF!</v>
      </c>
      <c r="I488" s="15" t="e" cm="1">
        <f t="array" aca="1" ref="I488" ca="1">IFERROR(DATEVALUE(TEXT(INDIRECT("'["&amp;Index!$A$1&amp;"]Overview Tests'!C112",TRUE),"yyyy-mm-dd")),INDIRECT("'["&amp;Index!$A$1&amp;"]Overview Tests'!F7",TRUE)-730)</f>
        <v>#REF!</v>
      </c>
      <c r="J488" t="e" cm="1">
        <f t="array" aca="1" ref="J488" ca="1">INDIRECT("'["&amp;Index!$A$1&amp;"]Overview Tests'!C108",TRUE)</f>
        <v>#REF!</v>
      </c>
      <c r="K488" t="str">
        <f>Index!$A$1</f>
        <v>Extem B-1541-6  CA.xlsx</v>
      </c>
      <c r="N488" t="s">
        <v>74</v>
      </c>
      <c r="O488" t="e" cm="1">
        <f t="array" aca="1" ref="O488" ca="1">IF(ISBLANK(INDIRECT("'["&amp;Index!$A$1&amp;"]Results 3a 10xWB'!B"&amp;ROW($R$44)-35,TRUE)),"",INDIRECT("'["&amp;Index!$A$1&amp;"]Results 3a 10xWB'!B"&amp;ROW($R$44)-35,TRUE))</f>
        <v>#REF!</v>
      </c>
      <c r="R488">
        <v>3</v>
      </c>
      <c r="X488" t="e" cm="1">
        <f t="array" aca="1" ref="X488" ca="1">INDIRECT("'["&amp;Index!$A$1&amp;"]Overview Tests'!E7",TRUE)</f>
        <v>#REF!</v>
      </c>
      <c r="Z488" t="s">
        <v>86</v>
      </c>
      <c r="AG488" t="e" cm="1">
        <f t="array" aca="1" ref="AG488" ca="1">IF(ISBLANK(INDIRECT("'["&amp;Index!$A$1&amp;"]Results 3a 10xWB'!C"&amp;ROW($R$44)-35,TRUE)),"",INDIRECT("'["&amp;Index!$A$1&amp;"]Results 3a 10xWB'!C"&amp;ROW($R$44)-35,TRUE))</f>
        <v>#REF!</v>
      </c>
      <c r="AH488" t="e" cm="1">
        <f t="array" aca="1" ref="AH488" ca="1">IF(ISBLANK(INDIRECT("'["&amp;Index!$A$1&amp;"]Results 3a 10xWB'!F"&amp;ROW($R$44)-35,TRUE)),"",INDIRECT("'["&amp;Index!$A$1&amp;"]Results 3a 10xWB'!F"&amp;ROW($R$44)-35,TRUE))</f>
        <v>#REF!</v>
      </c>
      <c r="AI488" t="e" cm="1">
        <f t="array" aca="1" ref="AI488" ca="1">IF(ISBLANK(INDIRECT("'["&amp;Index!$A$1&amp;"]Results 3a 10xWB'!G"&amp;ROW($R$44)-35,TRUE)),"",INDIRECT("'["&amp;Index!$A$1&amp;"]Results 3a 10xWB'!G"&amp;ROW($R$44)-35,TRUE))</f>
        <v>#REF!</v>
      </c>
      <c r="AJ488" t="e" cm="1">
        <f t="array" aca="1" ref="AJ488" ca="1">IF(ISBLANK(INDIRECT("'["&amp;Index!$A$1&amp;"]Results 3a 10xWB'!H"&amp;ROW($R$44)-35,TRUE)),"",INDIRECT("'["&amp;Index!$A$1&amp;"]Results 3a 10xWB'!H"&amp;ROW($R$44)-35,TRUE))</f>
        <v>#REF!</v>
      </c>
      <c r="AK488" t="e" cm="1">
        <f t="array" aca="1" ref="AK488" ca="1">IF(ISBLANK(INDIRECT("'["&amp;Index!$A$1&amp;"]Results 3a 10xWB'!I"&amp;ROW($R$44)-35,TRUE)),"",INDIRECT("'["&amp;Index!$A$1&amp;"]Results 3a 10xWB'!I"&amp;ROW($R$44)-35,TRUE))</f>
        <v>#REF!</v>
      </c>
      <c r="AN488" t="e" cm="1">
        <f t="array" aca="1" ref="AN488" ca="1">IF(ISBLANK(INDIRECT("'["&amp;Index!$A$1&amp;"]Results 3a 10xWB'!D"&amp;ROW($R$44)-35,TRUE)),"",INDIRECT("'["&amp;Index!$A$1&amp;"]Results 3a 10xWB'!D"&amp;ROW($R$44)-35,TRUE))</f>
        <v>#REF!</v>
      </c>
      <c r="AQ488" t="e" cm="1">
        <f t="array" aca="1" ref="AQ488" ca="1">IF(ISBLANK(INDIRECT("'["&amp;Index!$A$1&amp;"]Results 3a 10xWB'!E"&amp;ROW($R$44)-35,TRUE)),"",INDIRECT("'["&amp;Index!$A$1&amp;"]Results 3a 10xWB'!E"&amp;ROW($R$44)-35,TRUE))</f>
        <v>#REF!</v>
      </c>
      <c r="BM488" t="str">
        <f t="shared" ca="1" si="21"/>
        <v/>
      </c>
    </row>
    <row r="489" spans="1:65" x14ac:dyDescent="0.25">
      <c r="A489" t="e" cm="1">
        <f t="array" aca="1" ref="A489" ca="1">INDIRECT("'["&amp;Index!$A$1&amp;"]Overview Tests'!E7",TRUE)</f>
        <v>#REF!</v>
      </c>
      <c r="B489" t="e">
        <f ca="1">IF(Index!$D$3="v4",10038,"")</f>
        <v>#N/A</v>
      </c>
      <c r="C489" t="e">
        <f ca="1">VLOOKUP(Facts!$B489,Aux_Table!$W$1:$X$60,2,FALSE)</f>
        <v>#N/A</v>
      </c>
      <c r="D489" t="e">
        <f>NA()</f>
        <v>#N/A</v>
      </c>
      <c r="E489" t="e" cm="1">
        <f t="array" aca="1" ref="E489" ca="1">INDIRECT("'["&amp;Index!$A$1&amp;"]Overview Tests'!C7",TRUE)</f>
        <v>#REF!</v>
      </c>
      <c r="F489" t="e" cm="1">
        <f t="array" aca="1" ref="F489" ca="1">INDIRECT("'["&amp;Index!$A$1&amp;"]Overview Tests'!B7",TRUE)</f>
        <v>#REF!</v>
      </c>
      <c r="G489" t="e" cm="1">
        <f t="array" aca="1" ref="G489" ca="1">INDIRECT("'["&amp;Index!$A$1&amp;"]Overview Tests'!B7",TRUE)</f>
        <v>#REF!</v>
      </c>
      <c r="H489" t="e">
        <f t="shared" ca="1" si="20"/>
        <v>#REF!</v>
      </c>
      <c r="I489" s="15" t="e" cm="1">
        <f t="array" aca="1" ref="I489" ca="1">IFERROR(DATEVALUE(TEXT(INDIRECT("'["&amp;Index!$A$1&amp;"]Overview Tests'!C112",TRUE),"yyyy-mm-dd")),INDIRECT("'["&amp;Index!$A$1&amp;"]Overview Tests'!F7",TRUE)-730)</f>
        <v>#REF!</v>
      </c>
      <c r="J489" t="e" cm="1">
        <f t="array" aca="1" ref="J489" ca="1">INDIRECT("'["&amp;Index!$A$1&amp;"]Overview Tests'!C108",TRUE)</f>
        <v>#REF!</v>
      </c>
      <c r="K489" t="str">
        <f>Index!$A$1</f>
        <v>Extem B-1541-6  CA.xlsx</v>
      </c>
      <c r="N489" t="s">
        <v>74</v>
      </c>
      <c r="O489" t="e" cm="1">
        <f t="array" aca="1" ref="O489" ca="1">IF(ISBLANK(INDIRECT("'["&amp;Index!$A$1&amp;"]Results 3a 10xWB'!B"&amp;ROW($R$45)-35,TRUE)),"",INDIRECT("'["&amp;Index!$A$1&amp;"]Results 3a 10xWB'!B"&amp;ROW($R$45)-35,TRUE))</f>
        <v>#REF!</v>
      </c>
      <c r="R489">
        <v>4</v>
      </c>
      <c r="X489" t="e" cm="1">
        <f t="array" aca="1" ref="X489" ca="1">INDIRECT("'["&amp;Index!$A$1&amp;"]Overview Tests'!E7",TRUE)</f>
        <v>#REF!</v>
      </c>
      <c r="Z489" t="s">
        <v>86</v>
      </c>
      <c r="AG489" t="e" cm="1">
        <f t="array" aca="1" ref="AG489" ca="1">IF(ISBLANK(INDIRECT("'["&amp;Index!$A$1&amp;"]Results 3a 10xWB'!C"&amp;ROW($R$45)-35,TRUE)),"",INDIRECT("'["&amp;Index!$A$1&amp;"]Results 3a 10xWB'!C"&amp;ROW($R$45)-35,TRUE))</f>
        <v>#REF!</v>
      </c>
      <c r="AH489" t="e" cm="1">
        <f t="array" aca="1" ref="AH489" ca="1">IF(ISBLANK(INDIRECT("'["&amp;Index!$A$1&amp;"]Results 3a 10xWB'!F"&amp;ROW($R$45)-35,TRUE)),"",INDIRECT("'["&amp;Index!$A$1&amp;"]Results 3a 10xWB'!F"&amp;ROW($R$45)-35,TRUE))</f>
        <v>#REF!</v>
      </c>
      <c r="AI489" t="e" cm="1">
        <f t="array" aca="1" ref="AI489" ca="1">IF(ISBLANK(INDIRECT("'["&amp;Index!$A$1&amp;"]Results 3a 10xWB'!G"&amp;ROW($R$45)-35,TRUE)),"",INDIRECT("'["&amp;Index!$A$1&amp;"]Results 3a 10xWB'!G"&amp;ROW($R$45)-35,TRUE))</f>
        <v>#REF!</v>
      </c>
      <c r="AJ489" t="e" cm="1">
        <f t="array" aca="1" ref="AJ489" ca="1">IF(ISBLANK(INDIRECT("'["&amp;Index!$A$1&amp;"]Results 3a 10xWB'!H"&amp;ROW($R$45)-35,TRUE)),"",INDIRECT("'["&amp;Index!$A$1&amp;"]Results 3a 10xWB'!H"&amp;ROW($R$45)-35,TRUE))</f>
        <v>#REF!</v>
      </c>
      <c r="AK489" t="e" cm="1">
        <f t="array" aca="1" ref="AK489" ca="1">IF(ISBLANK(INDIRECT("'["&amp;Index!$A$1&amp;"]Results 3a 10xWB'!I"&amp;ROW($R$45)-35,TRUE)),"",INDIRECT("'["&amp;Index!$A$1&amp;"]Results 3a 10xWB'!I"&amp;ROW($R$45)-35,TRUE))</f>
        <v>#REF!</v>
      </c>
      <c r="AN489" t="e" cm="1">
        <f t="array" aca="1" ref="AN489" ca="1">IF(ISBLANK(INDIRECT("'["&amp;Index!$A$1&amp;"]Results 3a 10xWB'!D"&amp;ROW($R$45)-35,TRUE)),"",INDIRECT("'["&amp;Index!$A$1&amp;"]Results 3a 10xWB'!D"&amp;ROW($R$45)-35,TRUE))</f>
        <v>#REF!</v>
      </c>
      <c r="AQ489" t="e" cm="1">
        <f t="array" aca="1" ref="AQ489" ca="1">IF(ISBLANK(INDIRECT("'["&amp;Index!$A$1&amp;"]Results 3a 10xWB'!E"&amp;ROW($R$45)-35,TRUE)),"",INDIRECT("'["&amp;Index!$A$1&amp;"]Results 3a 10xWB'!E"&amp;ROW($R$45)-35,TRUE))</f>
        <v>#REF!</v>
      </c>
      <c r="BM489" t="str">
        <f t="shared" ca="1" si="21"/>
        <v/>
      </c>
    </row>
    <row r="490" spans="1:65" x14ac:dyDescent="0.25">
      <c r="A490" t="e" cm="1">
        <f t="array" aca="1" ref="A490" ca="1">INDIRECT("'["&amp;Index!$A$1&amp;"]Overview Tests'!E7",TRUE)</f>
        <v>#REF!</v>
      </c>
      <c r="B490" t="e">
        <f ca="1">IF(Index!$D$3="v4",10038,"")</f>
        <v>#N/A</v>
      </c>
      <c r="C490" t="e">
        <f ca="1">VLOOKUP(Facts!$B490,Aux_Table!$W$1:$X$60,2,FALSE)</f>
        <v>#N/A</v>
      </c>
      <c r="D490" t="e">
        <f>NA()</f>
        <v>#N/A</v>
      </c>
      <c r="E490" t="e" cm="1">
        <f t="array" aca="1" ref="E490" ca="1">INDIRECT("'["&amp;Index!$A$1&amp;"]Overview Tests'!C7",TRUE)</f>
        <v>#REF!</v>
      </c>
      <c r="F490" t="e" cm="1">
        <f t="array" aca="1" ref="F490" ca="1">INDIRECT("'["&amp;Index!$A$1&amp;"]Overview Tests'!B7",TRUE)</f>
        <v>#REF!</v>
      </c>
      <c r="G490" t="e" cm="1">
        <f t="array" aca="1" ref="G490" ca="1">INDIRECT("'["&amp;Index!$A$1&amp;"]Overview Tests'!B7",TRUE)</f>
        <v>#REF!</v>
      </c>
      <c r="H490" t="e">
        <f t="shared" ca="1" si="20"/>
        <v>#REF!</v>
      </c>
      <c r="I490" s="15" t="e" cm="1">
        <f t="array" aca="1" ref="I490" ca="1">IFERROR(DATEVALUE(TEXT(INDIRECT("'["&amp;Index!$A$1&amp;"]Overview Tests'!C112",TRUE),"yyyy-mm-dd")),INDIRECT("'["&amp;Index!$A$1&amp;"]Overview Tests'!F7",TRUE)-730)</f>
        <v>#REF!</v>
      </c>
      <c r="J490" t="e" cm="1">
        <f t="array" aca="1" ref="J490" ca="1">INDIRECT("'["&amp;Index!$A$1&amp;"]Overview Tests'!C108",TRUE)</f>
        <v>#REF!</v>
      </c>
      <c r="K490" t="str">
        <f>Index!$A$1</f>
        <v>Extem B-1541-6  CA.xlsx</v>
      </c>
      <c r="N490" t="s">
        <v>74</v>
      </c>
      <c r="O490" t="e" cm="1">
        <f t="array" aca="1" ref="O490" ca="1">IF(ISBLANK(INDIRECT("'["&amp;Index!$A$1&amp;"]Results 3a 10xWB'!B"&amp;ROW($R$46)-35,TRUE)),"",INDIRECT("'["&amp;Index!$A$1&amp;"]Results 3a 10xWB'!B"&amp;ROW($R$46)-35,TRUE))</f>
        <v>#REF!</v>
      </c>
      <c r="R490">
        <v>5</v>
      </c>
      <c r="X490" t="e" cm="1">
        <f t="array" aca="1" ref="X490" ca="1">INDIRECT("'["&amp;Index!$A$1&amp;"]Overview Tests'!E7",TRUE)</f>
        <v>#REF!</v>
      </c>
      <c r="Z490" t="s">
        <v>86</v>
      </c>
      <c r="AG490" t="e" cm="1">
        <f t="array" aca="1" ref="AG490" ca="1">IF(ISBLANK(INDIRECT("'["&amp;Index!$A$1&amp;"]Results 3a 10xWB'!C"&amp;ROW($R$46)-35,TRUE)),"",INDIRECT("'["&amp;Index!$A$1&amp;"]Results 3a 10xWB'!C"&amp;ROW($R$46)-35,TRUE))</f>
        <v>#REF!</v>
      </c>
      <c r="AH490" t="e" cm="1">
        <f t="array" aca="1" ref="AH490" ca="1">IF(ISBLANK(INDIRECT("'["&amp;Index!$A$1&amp;"]Results 3a 10xWB'!F"&amp;ROW($R$46)-35,TRUE)),"",INDIRECT("'["&amp;Index!$A$1&amp;"]Results 3a 10xWB'!F"&amp;ROW($R$46)-35,TRUE))</f>
        <v>#REF!</v>
      </c>
      <c r="AI490" t="e" cm="1">
        <f t="array" aca="1" ref="AI490" ca="1">IF(ISBLANK(INDIRECT("'["&amp;Index!$A$1&amp;"]Results 3a 10xWB'!G"&amp;ROW($R$46)-35,TRUE)),"",INDIRECT("'["&amp;Index!$A$1&amp;"]Results 3a 10xWB'!G"&amp;ROW($R$46)-35,TRUE))</f>
        <v>#REF!</v>
      </c>
      <c r="AJ490" t="e" cm="1">
        <f t="array" aca="1" ref="AJ490" ca="1">IF(ISBLANK(INDIRECT("'["&amp;Index!$A$1&amp;"]Results 3a 10xWB'!H"&amp;ROW($R$46)-35,TRUE)),"",INDIRECT("'["&amp;Index!$A$1&amp;"]Results 3a 10xWB'!H"&amp;ROW($R$46)-35,TRUE))</f>
        <v>#REF!</v>
      </c>
      <c r="AK490" t="e" cm="1">
        <f t="array" aca="1" ref="AK490" ca="1">IF(ISBLANK(INDIRECT("'["&amp;Index!$A$1&amp;"]Results 3a 10xWB'!I"&amp;ROW($R$46)-35,TRUE)),"",INDIRECT("'["&amp;Index!$A$1&amp;"]Results 3a 10xWB'!I"&amp;ROW($R$46)-35,TRUE))</f>
        <v>#REF!</v>
      </c>
      <c r="AN490" t="e" cm="1">
        <f t="array" aca="1" ref="AN490" ca="1">IF(ISBLANK(INDIRECT("'["&amp;Index!$A$1&amp;"]Results 3a 10xWB'!D"&amp;ROW($R$46)-35,TRUE)),"",INDIRECT("'["&amp;Index!$A$1&amp;"]Results 3a 10xWB'!D"&amp;ROW($R$46)-35,TRUE))</f>
        <v>#REF!</v>
      </c>
      <c r="AQ490" t="e" cm="1">
        <f t="array" aca="1" ref="AQ490" ca="1">IF(ISBLANK(INDIRECT("'["&amp;Index!$A$1&amp;"]Results 3a 10xWB'!E"&amp;ROW($R$46)-35,TRUE)),"",INDIRECT("'["&amp;Index!$A$1&amp;"]Results 3a 10xWB'!E"&amp;ROW($R$46)-35,TRUE))</f>
        <v>#REF!</v>
      </c>
      <c r="BM490" t="str">
        <f t="shared" ca="1" si="21"/>
        <v/>
      </c>
    </row>
    <row r="491" spans="1:65" x14ac:dyDescent="0.25">
      <c r="A491" t="e" cm="1">
        <f t="array" aca="1" ref="A491" ca="1">INDIRECT("'["&amp;Index!$A$1&amp;"]Overview Tests'!E7",TRUE)</f>
        <v>#REF!</v>
      </c>
      <c r="B491" t="e">
        <f ca="1">IF(Index!$D$3="v4",10038,"")</f>
        <v>#N/A</v>
      </c>
      <c r="C491" t="e">
        <f ca="1">VLOOKUP(Facts!$B491,Aux_Table!$W$1:$X$60,2,FALSE)</f>
        <v>#N/A</v>
      </c>
      <c r="D491" t="e">
        <f>NA()</f>
        <v>#N/A</v>
      </c>
      <c r="E491" t="e" cm="1">
        <f t="array" aca="1" ref="E491" ca="1">INDIRECT("'["&amp;Index!$A$1&amp;"]Overview Tests'!C7",TRUE)</f>
        <v>#REF!</v>
      </c>
      <c r="F491" t="e" cm="1">
        <f t="array" aca="1" ref="F491" ca="1">INDIRECT("'["&amp;Index!$A$1&amp;"]Overview Tests'!B7",TRUE)</f>
        <v>#REF!</v>
      </c>
      <c r="G491" t="e" cm="1">
        <f t="array" aca="1" ref="G491" ca="1">INDIRECT("'["&amp;Index!$A$1&amp;"]Overview Tests'!B7",TRUE)</f>
        <v>#REF!</v>
      </c>
      <c r="H491" t="e">
        <f t="shared" ca="1" si="20"/>
        <v>#REF!</v>
      </c>
      <c r="I491" s="15" t="e" cm="1">
        <f t="array" aca="1" ref="I491" ca="1">IFERROR(DATEVALUE(TEXT(INDIRECT("'["&amp;Index!$A$1&amp;"]Overview Tests'!C112",TRUE),"yyyy-mm-dd")),INDIRECT("'["&amp;Index!$A$1&amp;"]Overview Tests'!F7",TRUE)-730)</f>
        <v>#REF!</v>
      </c>
      <c r="J491" t="e" cm="1">
        <f t="array" aca="1" ref="J491" ca="1">INDIRECT("'["&amp;Index!$A$1&amp;"]Overview Tests'!C108",TRUE)</f>
        <v>#REF!</v>
      </c>
      <c r="K491" t="str">
        <f>Index!$A$1</f>
        <v>Extem B-1541-6  CA.xlsx</v>
      </c>
      <c r="N491" t="s">
        <v>74</v>
      </c>
      <c r="O491" t="e" cm="1">
        <f t="array" aca="1" ref="O491" ca="1">IF(ISBLANK(INDIRECT("'["&amp;Index!$A$1&amp;"]Results 3a 10xWB'!B"&amp;ROW($R$47)-35,TRUE)),"",INDIRECT("'["&amp;Index!$A$1&amp;"]Results 3a 10xWB'!B"&amp;ROW($R$47)-35,TRUE))</f>
        <v>#REF!</v>
      </c>
      <c r="R491">
        <v>6</v>
      </c>
      <c r="X491" t="e" cm="1">
        <f t="array" aca="1" ref="X491" ca="1">INDIRECT("'["&amp;Index!$A$1&amp;"]Overview Tests'!E7",TRUE)</f>
        <v>#REF!</v>
      </c>
      <c r="Z491" t="s">
        <v>86</v>
      </c>
      <c r="AG491" t="e" cm="1">
        <f t="array" aca="1" ref="AG491" ca="1">IF(ISBLANK(INDIRECT("'["&amp;Index!$A$1&amp;"]Results 3a 10xWB'!C"&amp;ROW($R$47)-35,TRUE)),"",INDIRECT("'["&amp;Index!$A$1&amp;"]Results 3a 10xWB'!C"&amp;ROW($R$47)-35,TRUE))</f>
        <v>#REF!</v>
      </c>
      <c r="AH491" t="e" cm="1">
        <f t="array" aca="1" ref="AH491" ca="1">IF(ISBLANK(INDIRECT("'["&amp;Index!$A$1&amp;"]Results 3a 10xWB'!F"&amp;ROW($R$47)-35,TRUE)),"",INDIRECT("'["&amp;Index!$A$1&amp;"]Results 3a 10xWB'!F"&amp;ROW($R$47)-35,TRUE))</f>
        <v>#REF!</v>
      </c>
      <c r="AI491" t="e" cm="1">
        <f t="array" aca="1" ref="AI491" ca="1">IF(ISBLANK(INDIRECT("'["&amp;Index!$A$1&amp;"]Results 3a 10xWB'!G"&amp;ROW($R$47)-35,TRUE)),"",INDIRECT("'["&amp;Index!$A$1&amp;"]Results 3a 10xWB'!G"&amp;ROW($R$47)-35,TRUE))</f>
        <v>#REF!</v>
      </c>
      <c r="AJ491" t="e" cm="1">
        <f t="array" aca="1" ref="AJ491" ca="1">IF(ISBLANK(INDIRECT("'["&amp;Index!$A$1&amp;"]Results 3a 10xWB'!H"&amp;ROW($R$47)-35,TRUE)),"",INDIRECT("'["&amp;Index!$A$1&amp;"]Results 3a 10xWB'!H"&amp;ROW($R$47)-35,TRUE))</f>
        <v>#REF!</v>
      </c>
      <c r="AK491" t="e" cm="1">
        <f t="array" aca="1" ref="AK491" ca="1">IF(ISBLANK(INDIRECT("'["&amp;Index!$A$1&amp;"]Results 3a 10xWB'!I"&amp;ROW($R$47)-35,TRUE)),"",INDIRECT("'["&amp;Index!$A$1&amp;"]Results 3a 10xWB'!I"&amp;ROW($R$47)-35,TRUE))</f>
        <v>#REF!</v>
      </c>
      <c r="AN491" t="e" cm="1">
        <f t="array" aca="1" ref="AN491" ca="1">IF(ISBLANK(INDIRECT("'["&amp;Index!$A$1&amp;"]Results 3a 10xWB'!D"&amp;ROW($R$47)-35,TRUE)),"",INDIRECT("'["&amp;Index!$A$1&amp;"]Results 3a 10xWB'!D"&amp;ROW($R$47)-35,TRUE))</f>
        <v>#REF!</v>
      </c>
      <c r="AQ491" t="e" cm="1">
        <f t="array" aca="1" ref="AQ491" ca="1">IF(ISBLANK(INDIRECT("'["&amp;Index!$A$1&amp;"]Results 3a 10xWB'!E"&amp;ROW($R$47)-35,TRUE)),"",INDIRECT("'["&amp;Index!$A$1&amp;"]Results 3a 10xWB'!E"&amp;ROW($R$47)-35,TRUE))</f>
        <v>#REF!</v>
      </c>
      <c r="BM491" t="str">
        <f t="shared" ca="1" si="21"/>
        <v/>
      </c>
    </row>
    <row r="492" spans="1:65" x14ac:dyDescent="0.25">
      <c r="A492" t="e" cm="1">
        <f t="array" aca="1" ref="A492" ca="1">INDIRECT("'["&amp;Index!$A$1&amp;"]Overview Tests'!E7",TRUE)</f>
        <v>#REF!</v>
      </c>
      <c r="B492" t="e">
        <f ca="1">IF(Index!$D$3="v4",10038,"")</f>
        <v>#N/A</v>
      </c>
      <c r="C492" t="e">
        <f ca="1">VLOOKUP(Facts!$B492,Aux_Table!$W$1:$X$60,2,FALSE)</f>
        <v>#N/A</v>
      </c>
      <c r="D492" t="e">
        <f>NA()</f>
        <v>#N/A</v>
      </c>
      <c r="E492" t="e" cm="1">
        <f t="array" aca="1" ref="E492" ca="1">INDIRECT("'["&amp;Index!$A$1&amp;"]Overview Tests'!C7",TRUE)</f>
        <v>#REF!</v>
      </c>
      <c r="F492" t="e" cm="1">
        <f t="array" aca="1" ref="F492" ca="1">INDIRECT("'["&amp;Index!$A$1&amp;"]Overview Tests'!B7",TRUE)</f>
        <v>#REF!</v>
      </c>
      <c r="G492" t="e" cm="1">
        <f t="array" aca="1" ref="G492" ca="1">INDIRECT("'["&amp;Index!$A$1&amp;"]Overview Tests'!B7",TRUE)</f>
        <v>#REF!</v>
      </c>
      <c r="H492" t="e">
        <f t="shared" ca="1" si="20"/>
        <v>#REF!</v>
      </c>
      <c r="I492" s="15" t="e" cm="1">
        <f t="array" aca="1" ref="I492" ca="1">IFERROR(DATEVALUE(TEXT(INDIRECT("'["&amp;Index!$A$1&amp;"]Overview Tests'!C112",TRUE),"yyyy-mm-dd")),INDIRECT("'["&amp;Index!$A$1&amp;"]Overview Tests'!F7",TRUE)-730)</f>
        <v>#REF!</v>
      </c>
      <c r="J492" t="e" cm="1">
        <f t="array" aca="1" ref="J492" ca="1">INDIRECT("'["&amp;Index!$A$1&amp;"]Overview Tests'!C108",TRUE)</f>
        <v>#REF!</v>
      </c>
      <c r="K492" t="str">
        <f>Index!$A$1</f>
        <v>Extem B-1541-6  CA.xlsx</v>
      </c>
      <c r="N492" t="s">
        <v>74</v>
      </c>
      <c r="O492" t="e" cm="1">
        <f t="array" aca="1" ref="O492" ca="1">IF(ISBLANK(INDIRECT("'["&amp;Index!$A$1&amp;"]Results 3a 10xWB'!B"&amp;ROW($R$48)-35,TRUE)),"",INDIRECT("'["&amp;Index!$A$1&amp;"]Results 3a 10xWB'!B"&amp;ROW($R$48)-35,TRUE))</f>
        <v>#REF!</v>
      </c>
      <c r="R492">
        <v>7</v>
      </c>
      <c r="X492" t="e" cm="1">
        <f t="array" aca="1" ref="X492" ca="1">INDIRECT("'["&amp;Index!$A$1&amp;"]Overview Tests'!E7",TRUE)</f>
        <v>#REF!</v>
      </c>
      <c r="Z492" t="s">
        <v>86</v>
      </c>
      <c r="AG492" t="e" cm="1">
        <f t="array" aca="1" ref="AG492" ca="1">IF(ISBLANK(INDIRECT("'["&amp;Index!$A$1&amp;"]Results 3a 10xWB'!C"&amp;ROW($R$48)-35,TRUE)),"",INDIRECT("'["&amp;Index!$A$1&amp;"]Results 3a 10xWB'!C"&amp;ROW($R$48)-35,TRUE))</f>
        <v>#REF!</v>
      </c>
      <c r="AH492" t="e" cm="1">
        <f t="array" aca="1" ref="AH492" ca="1">IF(ISBLANK(INDIRECT("'["&amp;Index!$A$1&amp;"]Results 3a 10xWB'!F"&amp;ROW($R$48)-35,TRUE)),"",INDIRECT("'["&amp;Index!$A$1&amp;"]Results 3a 10xWB'!F"&amp;ROW($R$48)-35,TRUE))</f>
        <v>#REF!</v>
      </c>
      <c r="AI492" t="e" cm="1">
        <f t="array" aca="1" ref="AI492" ca="1">IF(ISBLANK(INDIRECT("'["&amp;Index!$A$1&amp;"]Results 3a 10xWB'!G"&amp;ROW($R$48)-35,TRUE)),"",INDIRECT("'["&amp;Index!$A$1&amp;"]Results 3a 10xWB'!G"&amp;ROW($R$48)-35,TRUE))</f>
        <v>#REF!</v>
      </c>
      <c r="AJ492" t="e" cm="1">
        <f t="array" aca="1" ref="AJ492" ca="1">IF(ISBLANK(INDIRECT("'["&amp;Index!$A$1&amp;"]Results 3a 10xWB'!H"&amp;ROW($R$48)-35,TRUE)),"",INDIRECT("'["&amp;Index!$A$1&amp;"]Results 3a 10xWB'!H"&amp;ROW($R$48)-35,TRUE))</f>
        <v>#REF!</v>
      </c>
      <c r="AK492" t="e" cm="1">
        <f t="array" aca="1" ref="AK492" ca="1">IF(ISBLANK(INDIRECT("'["&amp;Index!$A$1&amp;"]Results 3a 10xWB'!I"&amp;ROW($R$48)-35,TRUE)),"",INDIRECT("'["&amp;Index!$A$1&amp;"]Results 3a 10xWB'!I"&amp;ROW($R$48)-35,TRUE))</f>
        <v>#REF!</v>
      </c>
      <c r="AN492" t="e" cm="1">
        <f t="array" aca="1" ref="AN492" ca="1">IF(ISBLANK(INDIRECT("'["&amp;Index!$A$1&amp;"]Results 3a 10xWB'!D"&amp;ROW($R$48)-35,TRUE)),"",INDIRECT("'["&amp;Index!$A$1&amp;"]Results 3a 10xWB'!D"&amp;ROW($R$48)-35,TRUE))</f>
        <v>#REF!</v>
      </c>
      <c r="AQ492" t="e" cm="1">
        <f t="array" aca="1" ref="AQ492" ca="1">IF(ISBLANK(INDIRECT("'["&amp;Index!$A$1&amp;"]Results 3a 10xWB'!E"&amp;ROW($R$48)-35,TRUE)),"",INDIRECT("'["&amp;Index!$A$1&amp;"]Results 3a 10xWB'!E"&amp;ROW($R$48)-35,TRUE))</f>
        <v>#REF!</v>
      </c>
      <c r="BM492" t="str">
        <f t="shared" ca="1" si="21"/>
        <v/>
      </c>
    </row>
    <row r="493" spans="1:65" x14ac:dyDescent="0.25">
      <c r="A493" t="e" cm="1">
        <f t="array" aca="1" ref="A493" ca="1">INDIRECT("'["&amp;Index!$A$1&amp;"]Overview Tests'!E7",TRUE)</f>
        <v>#REF!</v>
      </c>
      <c r="B493" t="e">
        <f ca="1">IF(Index!$D$3="v4",10038,"")</f>
        <v>#N/A</v>
      </c>
      <c r="C493" t="e">
        <f ca="1">VLOOKUP(Facts!$B493,Aux_Table!$W$1:$X$60,2,FALSE)</f>
        <v>#N/A</v>
      </c>
      <c r="D493" t="e">
        <f>NA()</f>
        <v>#N/A</v>
      </c>
      <c r="E493" t="e" cm="1">
        <f t="array" aca="1" ref="E493" ca="1">INDIRECT("'["&amp;Index!$A$1&amp;"]Overview Tests'!C7",TRUE)</f>
        <v>#REF!</v>
      </c>
      <c r="F493" t="e" cm="1">
        <f t="array" aca="1" ref="F493" ca="1">INDIRECT("'["&amp;Index!$A$1&amp;"]Overview Tests'!B7",TRUE)</f>
        <v>#REF!</v>
      </c>
      <c r="G493" t="e" cm="1">
        <f t="array" aca="1" ref="G493" ca="1">INDIRECT("'["&amp;Index!$A$1&amp;"]Overview Tests'!B7",TRUE)</f>
        <v>#REF!</v>
      </c>
      <c r="H493" t="e">
        <f t="shared" ca="1" si="20"/>
        <v>#REF!</v>
      </c>
      <c r="I493" s="15" t="e" cm="1">
        <f t="array" aca="1" ref="I493" ca="1">IFERROR(DATEVALUE(TEXT(INDIRECT("'["&amp;Index!$A$1&amp;"]Overview Tests'!C112",TRUE),"yyyy-mm-dd")),INDIRECT("'["&amp;Index!$A$1&amp;"]Overview Tests'!F7",TRUE)-730)</f>
        <v>#REF!</v>
      </c>
      <c r="J493" t="e" cm="1">
        <f t="array" aca="1" ref="J493" ca="1">INDIRECT("'["&amp;Index!$A$1&amp;"]Overview Tests'!C108",TRUE)</f>
        <v>#REF!</v>
      </c>
      <c r="K493" t="str">
        <f>Index!$A$1</f>
        <v>Extem B-1541-6  CA.xlsx</v>
      </c>
      <c r="N493" t="s">
        <v>74</v>
      </c>
      <c r="O493" t="e" cm="1">
        <f t="array" aca="1" ref="O493" ca="1">IF(ISBLANK(INDIRECT("'["&amp;Index!$A$1&amp;"]Results 3a 10xWB'!B"&amp;ROW($R$49)-35,TRUE)),"",INDIRECT("'["&amp;Index!$A$1&amp;"]Results 3a 10xWB'!B"&amp;ROW($R$49)-35,TRUE))</f>
        <v>#REF!</v>
      </c>
      <c r="R493">
        <v>8</v>
      </c>
      <c r="X493" t="e" cm="1">
        <f t="array" aca="1" ref="X493" ca="1">INDIRECT("'["&amp;Index!$A$1&amp;"]Overview Tests'!E7",TRUE)</f>
        <v>#REF!</v>
      </c>
      <c r="Z493" t="s">
        <v>86</v>
      </c>
      <c r="AG493" t="e" cm="1">
        <f t="array" aca="1" ref="AG493" ca="1">IF(ISBLANK(INDIRECT("'["&amp;Index!$A$1&amp;"]Results 3a 10xWB'!C"&amp;ROW($R$49)-35,TRUE)),"",INDIRECT("'["&amp;Index!$A$1&amp;"]Results 3a 10xWB'!C"&amp;ROW($R$49)-35,TRUE))</f>
        <v>#REF!</v>
      </c>
      <c r="AH493" t="e" cm="1">
        <f t="array" aca="1" ref="AH493" ca="1">IF(ISBLANK(INDIRECT("'["&amp;Index!$A$1&amp;"]Results 3a 10xWB'!F"&amp;ROW($R$49)-35,TRUE)),"",INDIRECT("'["&amp;Index!$A$1&amp;"]Results 3a 10xWB'!F"&amp;ROW($R$49)-35,TRUE))</f>
        <v>#REF!</v>
      </c>
      <c r="AI493" t="e" cm="1">
        <f t="array" aca="1" ref="AI493" ca="1">IF(ISBLANK(INDIRECT("'["&amp;Index!$A$1&amp;"]Results 3a 10xWB'!G"&amp;ROW($R$49)-35,TRUE)),"",INDIRECT("'["&amp;Index!$A$1&amp;"]Results 3a 10xWB'!G"&amp;ROW($R$49)-35,TRUE))</f>
        <v>#REF!</v>
      </c>
      <c r="AJ493" t="e" cm="1">
        <f t="array" aca="1" ref="AJ493" ca="1">IF(ISBLANK(INDIRECT("'["&amp;Index!$A$1&amp;"]Results 3a 10xWB'!H"&amp;ROW($R$49)-35,TRUE)),"",INDIRECT("'["&amp;Index!$A$1&amp;"]Results 3a 10xWB'!H"&amp;ROW($R$49)-35,TRUE))</f>
        <v>#REF!</v>
      </c>
      <c r="AK493" t="e" cm="1">
        <f t="array" aca="1" ref="AK493" ca="1">IF(ISBLANK(INDIRECT("'["&amp;Index!$A$1&amp;"]Results 3a 10xWB'!I"&amp;ROW($R$49)-35,TRUE)),"",INDIRECT("'["&amp;Index!$A$1&amp;"]Results 3a 10xWB'!I"&amp;ROW($R$49)-35,TRUE))</f>
        <v>#REF!</v>
      </c>
      <c r="AN493" t="e" cm="1">
        <f t="array" aca="1" ref="AN493" ca="1">IF(ISBLANK(INDIRECT("'["&amp;Index!$A$1&amp;"]Results 3a 10xWB'!D"&amp;ROW($R$49)-35,TRUE)),"",INDIRECT("'["&amp;Index!$A$1&amp;"]Results 3a 10xWB'!D"&amp;ROW($R$49)-35,TRUE))</f>
        <v>#REF!</v>
      </c>
      <c r="AQ493" t="e" cm="1">
        <f t="array" aca="1" ref="AQ493" ca="1">IF(ISBLANK(INDIRECT("'["&amp;Index!$A$1&amp;"]Results 3a 10xWB'!E"&amp;ROW($R$49)-35,TRUE)),"",INDIRECT("'["&amp;Index!$A$1&amp;"]Results 3a 10xWB'!E"&amp;ROW($R$49)-35,TRUE))</f>
        <v>#REF!</v>
      </c>
      <c r="BM493" t="str">
        <f t="shared" ca="1" si="21"/>
        <v/>
      </c>
    </row>
    <row r="494" spans="1:65" x14ac:dyDescent="0.25">
      <c r="A494" t="e" cm="1">
        <f t="array" aca="1" ref="A494" ca="1">INDIRECT("'["&amp;Index!$A$1&amp;"]Overview Tests'!E7",TRUE)</f>
        <v>#REF!</v>
      </c>
      <c r="B494" t="e">
        <f ca="1">IF(Index!$D$3="v4",10038,"")</f>
        <v>#N/A</v>
      </c>
      <c r="C494" t="e">
        <f ca="1">VLOOKUP(Facts!$B494,Aux_Table!$W$1:$X$60,2,FALSE)</f>
        <v>#N/A</v>
      </c>
      <c r="D494" t="e">
        <f>NA()</f>
        <v>#N/A</v>
      </c>
      <c r="E494" t="e" cm="1">
        <f t="array" aca="1" ref="E494" ca="1">INDIRECT("'["&amp;Index!$A$1&amp;"]Overview Tests'!C7",TRUE)</f>
        <v>#REF!</v>
      </c>
      <c r="F494" t="e" cm="1">
        <f t="array" aca="1" ref="F494" ca="1">INDIRECT("'["&amp;Index!$A$1&amp;"]Overview Tests'!B7",TRUE)</f>
        <v>#REF!</v>
      </c>
      <c r="G494" t="e" cm="1">
        <f t="array" aca="1" ref="G494" ca="1">INDIRECT("'["&amp;Index!$A$1&amp;"]Overview Tests'!B7",TRUE)</f>
        <v>#REF!</v>
      </c>
      <c r="H494" t="e">
        <f t="shared" ca="1" si="20"/>
        <v>#REF!</v>
      </c>
      <c r="I494" s="15" t="e" cm="1">
        <f t="array" aca="1" ref="I494" ca="1">IFERROR(DATEVALUE(TEXT(INDIRECT("'["&amp;Index!$A$1&amp;"]Overview Tests'!C112",TRUE),"yyyy-mm-dd")),INDIRECT("'["&amp;Index!$A$1&amp;"]Overview Tests'!F7",TRUE)-730)</f>
        <v>#REF!</v>
      </c>
      <c r="J494" t="e" cm="1">
        <f t="array" aca="1" ref="J494" ca="1">INDIRECT("'["&amp;Index!$A$1&amp;"]Overview Tests'!C108",TRUE)</f>
        <v>#REF!</v>
      </c>
      <c r="K494" t="str">
        <f>Index!$A$1</f>
        <v>Extem B-1541-6  CA.xlsx</v>
      </c>
      <c r="N494" t="s">
        <v>74</v>
      </c>
      <c r="O494" t="e" cm="1">
        <f t="array" aca="1" ref="O494" ca="1">IF(ISBLANK(INDIRECT("'["&amp;Index!$A$1&amp;"]Results 3a 10xWB'!B"&amp;ROW($R$50)-35,TRUE)),"",INDIRECT("'["&amp;Index!$A$1&amp;"]Results 3a 10xWB'!B"&amp;ROW($R$50)-35,TRUE))</f>
        <v>#REF!</v>
      </c>
      <c r="R494">
        <v>9</v>
      </c>
      <c r="X494" t="e" cm="1">
        <f t="array" aca="1" ref="X494" ca="1">INDIRECT("'["&amp;Index!$A$1&amp;"]Overview Tests'!E7",TRUE)</f>
        <v>#REF!</v>
      </c>
      <c r="Z494" t="s">
        <v>86</v>
      </c>
      <c r="AG494" t="e" cm="1">
        <f t="array" aca="1" ref="AG494" ca="1">IF(ISBLANK(INDIRECT("'["&amp;Index!$A$1&amp;"]Results 3a 10xWB'!C"&amp;ROW($R$50)-35,TRUE)),"",INDIRECT("'["&amp;Index!$A$1&amp;"]Results 3a 10xWB'!C"&amp;ROW($R$50)-35,TRUE))</f>
        <v>#REF!</v>
      </c>
      <c r="AH494" t="e" cm="1">
        <f t="array" aca="1" ref="AH494" ca="1">IF(ISBLANK(INDIRECT("'["&amp;Index!$A$1&amp;"]Results 3a 10xWB'!F"&amp;ROW($R$50)-35,TRUE)),"",INDIRECT("'["&amp;Index!$A$1&amp;"]Results 3a 10xWB'!F"&amp;ROW($R$50)-35,TRUE))</f>
        <v>#REF!</v>
      </c>
      <c r="AI494" t="e" cm="1">
        <f t="array" aca="1" ref="AI494" ca="1">IF(ISBLANK(INDIRECT("'["&amp;Index!$A$1&amp;"]Results 3a 10xWB'!G"&amp;ROW($R$50)-35,TRUE)),"",INDIRECT("'["&amp;Index!$A$1&amp;"]Results 3a 10xWB'!G"&amp;ROW($R$50)-35,TRUE))</f>
        <v>#REF!</v>
      </c>
      <c r="AJ494" t="e" cm="1">
        <f t="array" aca="1" ref="AJ494" ca="1">IF(ISBLANK(INDIRECT("'["&amp;Index!$A$1&amp;"]Results 3a 10xWB'!H"&amp;ROW($R$50)-35,TRUE)),"",INDIRECT("'["&amp;Index!$A$1&amp;"]Results 3a 10xWB'!H"&amp;ROW($R$50)-35,TRUE))</f>
        <v>#REF!</v>
      </c>
      <c r="AK494" t="e" cm="1">
        <f t="array" aca="1" ref="AK494" ca="1">IF(ISBLANK(INDIRECT("'["&amp;Index!$A$1&amp;"]Results 3a 10xWB'!I"&amp;ROW($R$50)-35,TRUE)),"",INDIRECT("'["&amp;Index!$A$1&amp;"]Results 3a 10xWB'!I"&amp;ROW($R$50)-35,TRUE))</f>
        <v>#REF!</v>
      </c>
      <c r="AN494" t="e" cm="1">
        <f t="array" aca="1" ref="AN494" ca="1">IF(ISBLANK(INDIRECT("'["&amp;Index!$A$1&amp;"]Results 3a 10xWB'!D"&amp;ROW($R$50)-35,TRUE)),"",INDIRECT("'["&amp;Index!$A$1&amp;"]Results 3a 10xWB'!D"&amp;ROW($R$50)-35,TRUE))</f>
        <v>#REF!</v>
      </c>
      <c r="AQ494" t="e" cm="1">
        <f t="array" aca="1" ref="AQ494" ca="1">IF(ISBLANK(INDIRECT("'["&amp;Index!$A$1&amp;"]Results 3a 10xWB'!E"&amp;ROW($R$50)-35,TRUE)),"",INDIRECT("'["&amp;Index!$A$1&amp;"]Results 3a 10xWB'!E"&amp;ROW($R$50)-35,TRUE))</f>
        <v>#REF!</v>
      </c>
      <c r="BM494" t="str">
        <f t="shared" ca="1" si="21"/>
        <v/>
      </c>
    </row>
    <row r="495" spans="1:65" x14ac:dyDescent="0.25">
      <c r="A495" t="e" cm="1">
        <f t="array" aca="1" ref="A495" ca="1">INDIRECT("'["&amp;Index!$A$1&amp;"]Overview Tests'!E7",TRUE)</f>
        <v>#REF!</v>
      </c>
      <c r="B495" t="e">
        <f ca="1">IF(Index!$D$3="v4",10038,"")</f>
        <v>#N/A</v>
      </c>
      <c r="C495" t="e">
        <f ca="1">VLOOKUP(Facts!$B495,Aux_Table!$W$1:$X$60,2,FALSE)</f>
        <v>#N/A</v>
      </c>
      <c r="D495" t="e">
        <f>NA()</f>
        <v>#N/A</v>
      </c>
      <c r="E495" t="e" cm="1">
        <f t="array" aca="1" ref="E495" ca="1">INDIRECT("'["&amp;Index!$A$1&amp;"]Overview Tests'!C7",TRUE)</f>
        <v>#REF!</v>
      </c>
      <c r="F495" t="e" cm="1">
        <f t="array" aca="1" ref="F495" ca="1">INDIRECT("'["&amp;Index!$A$1&amp;"]Overview Tests'!B7",TRUE)</f>
        <v>#REF!</v>
      </c>
      <c r="G495" t="e" cm="1">
        <f t="array" aca="1" ref="G495" ca="1">INDIRECT("'["&amp;Index!$A$1&amp;"]Overview Tests'!B7",TRUE)</f>
        <v>#REF!</v>
      </c>
      <c r="H495" t="e">
        <f t="shared" ref="H495:H525" ca="1" si="22">X495=A495</f>
        <v>#REF!</v>
      </c>
      <c r="I495" s="15" t="e" cm="1">
        <f t="array" aca="1" ref="I495" ca="1">IFERROR(DATEVALUE(TEXT(INDIRECT("'["&amp;Index!$A$1&amp;"]Overview Tests'!C112",TRUE),"yyyy-mm-dd")),INDIRECT("'["&amp;Index!$A$1&amp;"]Overview Tests'!F7",TRUE)-730)</f>
        <v>#REF!</v>
      </c>
      <c r="J495" t="e" cm="1">
        <f t="array" aca="1" ref="J495" ca="1">INDIRECT("'["&amp;Index!$A$1&amp;"]Overview Tests'!C108",TRUE)</f>
        <v>#REF!</v>
      </c>
      <c r="K495" t="str">
        <f>Index!$A$1</f>
        <v>Extem B-1541-6  CA.xlsx</v>
      </c>
      <c r="N495" t="s">
        <v>74</v>
      </c>
      <c r="O495" t="e" cm="1">
        <f t="array" aca="1" ref="O495" ca="1">IF(ISBLANK(INDIRECT("'["&amp;Index!$A$1&amp;"]Results 3a 10xWB'!B"&amp;ROW($R$51)-35,TRUE)),"",INDIRECT("'["&amp;Index!$A$1&amp;"]Results 3a 10xWB'!B"&amp;ROW($R$51)-35,TRUE))</f>
        <v>#REF!</v>
      </c>
      <c r="R495">
        <v>10</v>
      </c>
      <c r="X495" t="e" cm="1">
        <f t="array" aca="1" ref="X495" ca="1">INDIRECT("'["&amp;Index!$A$1&amp;"]Overview Tests'!E7",TRUE)</f>
        <v>#REF!</v>
      </c>
      <c r="Z495" t="s">
        <v>86</v>
      </c>
      <c r="AG495" t="e" cm="1">
        <f t="array" aca="1" ref="AG495" ca="1">IF(ISBLANK(INDIRECT("'["&amp;Index!$A$1&amp;"]Results 3a 10xWB'!C"&amp;ROW($R$51)-35,TRUE)),"",INDIRECT("'["&amp;Index!$A$1&amp;"]Results 3a 10xWB'!C"&amp;ROW($R$51)-35,TRUE))</f>
        <v>#REF!</v>
      </c>
      <c r="AH495" t="e" cm="1">
        <f t="array" aca="1" ref="AH495" ca="1">IF(ISBLANK(INDIRECT("'["&amp;Index!$A$1&amp;"]Results 3a 10xWB'!F"&amp;ROW($R$51)-35,TRUE)),"",INDIRECT("'["&amp;Index!$A$1&amp;"]Results 3a 10xWB'!F"&amp;ROW($R$51)-35,TRUE))</f>
        <v>#REF!</v>
      </c>
      <c r="AI495" t="e" cm="1">
        <f t="array" aca="1" ref="AI495" ca="1">IF(ISBLANK(INDIRECT("'["&amp;Index!$A$1&amp;"]Results 3a 10xWB'!G"&amp;ROW($R$51)-35,TRUE)),"",INDIRECT("'["&amp;Index!$A$1&amp;"]Results 3a 10xWB'!G"&amp;ROW($R$51)-35,TRUE))</f>
        <v>#REF!</v>
      </c>
      <c r="AJ495" t="e" cm="1">
        <f t="array" aca="1" ref="AJ495" ca="1">IF(ISBLANK(INDIRECT("'["&amp;Index!$A$1&amp;"]Results 3a 10xWB'!H"&amp;ROW($R$51)-35,TRUE)),"",INDIRECT("'["&amp;Index!$A$1&amp;"]Results 3a 10xWB'!H"&amp;ROW($R$51)-35,TRUE))</f>
        <v>#REF!</v>
      </c>
      <c r="AK495" t="e" cm="1">
        <f t="array" aca="1" ref="AK495" ca="1">IF(ISBLANK(INDIRECT("'["&amp;Index!$A$1&amp;"]Results 3a 10xWB'!I"&amp;ROW($R$51)-35,TRUE)),"",INDIRECT("'["&amp;Index!$A$1&amp;"]Results 3a 10xWB'!I"&amp;ROW($R$51)-35,TRUE))</f>
        <v>#REF!</v>
      </c>
      <c r="AN495" t="e" cm="1">
        <f t="array" aca="1" ref="AN495" ca="1">IF(ISBLANK(INDIRECT("'["&amp;Index!$A$1&amp;"]Results 3a 10xWB'!D"&amp;ROW($R$51)-35,TRUE)),"",INDIRECT("'["&amp;Index!$A$1&amp;"]Results 3a 10xWB'!D"&amp;ROW($R$51)-35,TRUE))</f>
        <v>#REF!</v>
      </c>
      <c r="AQ495" t="e" cm="1">
        <f t="array" aca="1" ref="AQ495" ca="1">IF(ISBLANK(INDIRECT("'["&amp;Index!$A$1&amp;"]Results 3a 10xWB'!E"&amp;ROW($R$51)-35,TRUE)),"",INDIRECT("'["&amp;Index!$A$1&amp;"]Results 3a 10xWB'!E"&amp;ROW($R$51)-35,TRUE))</f>
        <v>#REF!</v>
      </c>
      <c r="BM495" t="str">
        <f t="shared" ca="1" si="21"/>
        <v/>
      </c>
    </row>
    <row r="496" spans="1:65" x14ac:dyDescent="0.25">
      <c r="A496" t="e" cm="1">
        <f t="array" aca="1" ref="A496" ca="1">INDIRECT("'["&amp;Index!$A$1&amp;"]Overview Tests'!E7",TRUE)</f>
        <v>#REF!</v>
      </c>
      <c r="B496" t="e">
        <f ca="1">IF(Index!$D$3="v4",10038,"")</f>
        <v>#N/A</v>
      </c>
      <c r="C496" t="e">
        <f ca="1">VLOOKUP(Facts!$B496,Aux_Table!$W$1:$X$60,2,FALSE)</f>
        <v>#N/A</v>
      </c>
      <c r="D496" t="e">
        <f>NA()</f>
        <v>#N/A</v>
      </c>
      <c r="E496" t="e" cm="1">
        <f t="array" aca="1" ref="E496" ca="1">INDIRECT("'["&amp;Index!$A$1&amp;"]Overview Tests'!C7",TRUE)</f>
        <v>#REF!</v>
      </c>
      <c r="F496" t="e" cm="1">
        <f t="array" aca="1" ref="F496" ca="1">INDIRECT("'["&amp;Index!$A$1&amp;"]Overview Tests'!B7",TRUE)</f>
        <v>#REF!</v>
      </c>
      <c r="G496" t="e" cm="1">
        <f t="array" aca="1" ref="G496" ca="1">INDIRECT("'["&amp;Index!$A$1&amp;"]Overview Tests'!B7",TRUE)</f>
        <v>#REF!</v>
      </c>
      <c r="H496" t="e">
        <f t="shared" ca="1" si="22"/>
        <v>#REF!</v>
      </c>
      <c r="I496" s="15" t="e" cm="1">
        <f t="array" aca="1" ref="I496" ca="1">IFERROR(DATEVALUE(TEXT(INDIRECT("'["&amp;Index!$A$1&amp;"]Overview Tests'!C112",TRUE),"yyyy-mm-dd")),INDIRECT("'["&amp;Index!$A$1&amp;"]Overview Tests'!F7",TRUE)-730)</f>
        <v>#REF!</v>
      </c>
      <c r="J496" t="e" cm="1">
        <f t="array" aca="1" ref="J496" ca="1">INDIRECT("'["&amp;Index!$A$1&amp;"]Overview Tests'!C108",TRUE)</f>
        <v>#REF!</v>
      </c>
      <c r="K496" t="str">
        <f>Index!$A$1</f>
        <v>Extem B-1541-6  CA.xlsx</v>
      </c>
      <c r="N496" t="s">
        <v>74</v>
      </c>
      <c r="O496" t="e" cm="1">
        <f t="array" aca="1" ref="O496" ca="1">IF(ISBLANK(INDIRECT("'["&amp;Index!$A$1&amp;"]Results 3a 10xWB'!B"&amp;ROW($R$42)-35,TRUE)),"",INDIRECT("'["&amp;Index!$A$1&amp;"]Results 3a 10xWB'!B"&amp;ROW($R$42)-35,TRUE))</f>
        <v>#REF!</v>
      </c>
      <c r="R496">
        <v>1</v>
      </c>
      <c r="X496" t="e" cm="1">
        <f t="array" aca="1" ref="X496" ca="1">INDIRECT("'["&amp;Index!$A$1&amp;"]Overview Tests'!C7",TRUE)</f>
        <v>#REF!</v>
      </c>
      <c r="Z496" t="s">
        <v>86</v>
      </c>
      <c r="AG496" t="e" cm="1">
        <f t="array" aca="1" ref="AG496" ca="1">IF(ISBLANK(INDIRECT("'["&amp;Index!$A$1&amp;"]Results 3a 10xWB'!J"&amp;ROW($R$42)-35,TRUE)),"",INDIRECT("'["&amp;Index!$A$1&amp;"]Results 3a 10xWB'!J"&amp;ROW($R$42)-35,TRUE))</f>
        <v>#REF!</v>
      </c>
      <c r="AH496" t="e" cm="1">
        <f t="array" aca="1" ref="AH496" ca="1">IF(ISBLANK(INDIRECT("'["&amp;Index!$A$1&amp;"]Results 3a 10xWB'!M"&amp;ROW($R$42)-35,TRUE)),"",INDIRECT("'["&amp;Index!$A$1&amp;"]Results 3a 10xWB'!M"&amp;ROW($R$42)-35,TRUE))</f>
        <v>#REF!</v>
      </c>
      <c r="AI496" t="e" cm="1">
        <f t="array" aca="1" ref="AI496" ca="1">IF(ISBLANK(INDIRECT("'["&amp;Index!$A$1&amp;"]Results 3a 10xWB'!N"&amp;ROW($R$42)-35,TRUE)),"",INDIRECT("'["&amp;Index!$A$1&amp;"]Results 3a 10xWB'!N"&amp;ROW($R$42)-35,TRUE))</f>
        <v>#REF!</v>
      </c>
      <c r="AJ496" t="e" cm="1">
        <f t="array" aca="1" ref="AJ496" ca="1">IF(ISBLANK(INDIRECT("'["&amp;Index!$A$1&amp;"]Results 3a 10xWB'!O"&amp;ROW($R$42)-35,TRUE)),"",INDIRECT("'["&amp;Index!$A$1&amp;"]Results 3a 10xWB'!O"&amp;ROW($R$42)-35,TRUE))</f>
        <v>#REF!</v>
      </c>
      <c r="AK496" t="e" cm="1">
        <f t="array" aca="1" ref="AK496" ca="1">IF(ISBLANK(INDIRECT("'["&amp;Index!$A$1&amp;"]Results 3a 10xWB'!P"&amp;ROW($R$42)-35,TRUE)),"",INDIRECT("'["&amp;Index!$A$1&amp;"]Results 3a 10xWB'!P"&amp;ROW($R$42)-35,TRUE))</f>
        <v>#REF!</v>
      </c>
      <c r="AN496" t="e" cm="1">
        <f t="array" aca="1" ref="AN496" ca="1">IF(ISBLANK(INDIRECT("'["&amp;Index!$A$1&amp;"]Results 3a 10xWB'!K"&amp;ROW($R$42)-35,TRUE)),"",INDIRECT("'["&amp;Index!$A$1&amp;"]Results 3a 10xWB'!K"&amp;ROW($R$42)-35,TRUE))</f>
        <v>#REF!</v>
      </c>
      <c r="AQ496" t="e" cm="1">
        <f t="array" aca="1" ref="AQ496" ca="1">IF(ISBLANK(INDIRECT("'["&amp;Index!$A$1&amp;"]Results 3a 10xWB'!L"&amp;ROW($R$42)-35,TRUE)),"",INDIRECT("'["&amp;Index!$A$1&amp;"]Results 3a 10xWB'!L"&amp;ROW($R$42)-35,TRUE))</f>
        <v>#REF!</v>
      </c>
      <c r="BM496" t="str">
        <f t="shared" ca="1" si="21"/>
        <v/>
      </c>
    </row>
    <row r="497" spans="1:65" x14ac:dyDescent="0.25">
      <c r="A497" t="e" cm="1">
        <f t="array" aca="1" ref="A497" ca="1">INDIRECT("'["&amp;Index!$A$1&amp;"]Overview Tests'!E7",TRUE)</f>
        <v>#REF!</v>
      </c>
      <c r="B497" t="e">
        <f ca="1">IF(Index!$D$3="v4",10038,"")</f>
        <v>#N/A</v>
      </c>
      <c r="C497" t="e">
        <f ca="1">VLOOKUP(Facts!$B497,Aux_Table!$W$1:$X$60,2,FALSE)</f>
        <v>#N/A</v>
      </c>
      <c r="D497" t="e">
        <f>NA()</f>
        <v>#N/A</v>
      </c>
      <c r="E497" t="e" cm="1">
        <f t="array" aca="1" ref="E497" ca="1">INDIRECT("'["&amp;Index!$A$1&amp;"]Overview Tests'!C7",TRUE)</f>
        <v>#REF!</v>
      </c>
      <c r="F497" t="e" cm="1">
        <f t="array" aca="1" ref="F497" ca="1">INDIRECT("'["&amp;Index!$A$1&amp;"]Overview Tests'!B7",TRUE)</f>
        <v>#REF!</v>
      </c>
      <c r="G497" t="e" cm="1">
        <f t="array" aca="1" ref="G497" ca="1">INDIRECT("'["&amp;Index!$A$1&amp;"]Overview Tests'!B7",TRUE)</f>
        <v>#REF!</v>
      </c>
      <c r="H497" t="e">
        <f t="shared" ca="1" si="22"/>
        <v>#REF!</v>
      </c>
      <c r="I497" s="15" t="e" cm="1">
        <f t="array" aca="1" ref="I497" ca="1">IFERROR(DATEVALUE(TEXT(INDIRECT("'["&amp;Index!$A$1&amp;"]Overview Tests'!C112",TRUE),"yyyy-mm-dd")),INDIRECT("'["&amp;Index!$A$1&amp;"]Overview Tests'!F7",TRUE)-730)</f>
        <v>#REF!</v>
      </c>
      <c r="J497" t="e" cm="1">
        <f t="array" aca="1" ref="J497" ca="1">INDIRECT("'["&amp;Index!$A$1&amp;"]Overview Tests'!C108",TRUE)</f>
        <v>#REF!</v>
      </c>
      <c r="K497" t="str">
        <f>Index!$A$1</f>
        <v>Extem B-1541-6  CA.xlsx</v>
      </c>
      <c r="N497" t="s">
        <v>74</v>
      </c>
      <c r="O497" t="e" cm="1">
        <f t="array" aca="1" ref="O497" ca="1">IF(ISBLANK(INDIRECT("'["&amp;Index!$A$1&amp;"]Results 3a 10xWB'!B"&amp;ROW($R$43)-35,TRUE)),"",INDIRECT("'["&amp;Index!$A$1&amp;"]Results 3a 10xWB'!B"&amp;ROW($R$43)-35,TRUE))</f>
        <v>#REF!</v>
      </c>
      <c r="R497">
        <v>2</v>
      </c>
      <c r="X497" t="e" cm="1">
        <f t="array" aca="1" ref="X497" ca="1">INDIRECT("'["&amp;Index!$A$1&amp;"]Overview Tests'!C7",TRUE)</f>
        <v>#REF!</v>
      </c>
      <c r="Z497" t="s">
        <v>86</v>
      </c>
      <c r="AG497" t="e" cm="1">
        <f t="array" aca="1" ref="AG497" ca="1">IF(ISBLANK(INDIRECT("'["&amp;Index!$A$1&amp;"]Results 3a 10xWB'!J"&amp;ROW($R$43)-35,TRUE)),"",INDIRECT("'["&amp;Index!$A$1&amp;"]Results 3a 10xWB'!J"&amp;ROW($R$43)-35,TRUE))</f>
        <v>#REF!</v>
      </c>
      <c r="AH497" t="e" cm="1">
        <f t="array" aca="1" ref="AH497" ca="1">IF(ISBLANK(INDIRECT("'["&amp;Index!$A$1&amp;"]Results 3a 10xWB'!M"&amp;ROW($R$43)-35,TRUE)),"",INDIRECT("'["&amp;Index!$A$1&amp;"]Results 3a 10xWB'!M"&amp;ROW($R$43)-35,TRUE))</f>
        <v>#REF!</v>
      </c>
      <c r="AI497" t="e" cm="1">
        <f t="array" aca="1" ref="AI497" ca="1">IF(ISBLANK(INDIRECT("'["&amp;Index!$A$1&amp;"]Results 3a 10xWB'!N"&amp;ROW($R$43)-35,TRUE)),"",INDIRECT("'["&amp;Index!$A$1&amp;"]Results 3a 10xWB'!N"&amp;ROW($R$43)-35,TRUE))</f>
        <v>#REF!</v>
      </c>
      <c r="AJ497" t="e" cm="1">
        <f t="array" aca="1" ref="AJ497" ca="1">IF(ISBLANK(INDIRECT("'["&amp;Index!$A$1&amp;"]Results 3a 10xWB'!O"&amp;ROW($R$43)-35,TRUE)),"",INDIRECT("'["&amp;Index!$A$1&amp;"]Results 3a 10xWB'!O"&amp;ROW($R$43)-35,TRUE))</f>
        <v>#REF!</v>
      </c>
      <c r="AK497" t="e" cm="1">
        <f t="array" aca="1" ref="AK497" ca="1">IF(ISBLANK(INDIRECT("'["&amp;Index!$A$1&amp;"]Results 3a 10xWB'!P"&amp;ROW($R$43)-35,TRUE)),"",INDIRECT("'["&amp;Index!$A$1&amp;"]Results 3a 10xWB'!P"&amp;ROW($R$43)-35,TRUE))</f>
        <v>#REF!</v>
      </c>
      <c r="AN497" t="e" cm="1">
        <f t="array" aca="1" ref="AN497" ca="1">IF(ISBLANK(INDIRECT("'["&amp;Index!$A$1&amp;"]Results 3a 10xWB'!K"&amp;ROW($R$43)-35,TRUE)),"",INDIRECT("'["&amp;Index!$A$1&amp;"]Results 3a 10xWB'!K"&amp;ROW($R$43)-35,TRUE))</f>
        <v>#REF!</v>
      </c>
      <c r="AQ497" t="e" cm="1">
        <f t="array" aca="1" ref="AQ497" ca="1">IF(ISBLANK(INDIRECT("'["&amp;Index!$A$1&amp;"]Results 3a 10xWB'!L"&amp;ROW($R$43)-35,TRUE)),"",INDIRECT("'["&amp;Index!$A$1&amp;"]Results 3a 10xWB'!L"&amp;ROW($R$43)-35,TRUE))</f>
        <v>#REF!</v>
      </c>
      <c r="BM497" t="str">
        <f t="shared" ca="1" si="21"/>
        <v/>
      </c>
    </row>
    <row r="498" spans="1:65" x14ac:dyDescent="0.25">
      <c r="A498" t="e" cm="1">
        <f t="array" aca="1" ref="A498" ca="1">INDIRECT("'["&amp;Index!$A$1&amp;"]Overview Tests'!E7",TRUE)</f>
        <v>#REF!</v>
      </c>
      <c r="B498" t="e">
        <f ca="1">IF(Index!$D$3="v4",10038,"")</f>
        <v>#N/A</v>
      </c>
      <c r="C498" t="e">
        <f ca="1">VLOOKUP(Facts!$B498,Aux_Table!$W$1:$X$60,2,FALSE)</f>
        <v>#N/A</v>
      </c>
      <c r="D498" t="e">
        <f>NA()</f>
        <v>#N/A</v>
      </c>
      <c r="E498" t="e" cm="1">
        <f t="array" aca="1" ref="E498" ca="1">INDIRECT("'["&amp;Index!$A$1&amp;"]Overview Tests'!C7",TRUE)</f>
        <v>#REF!</v>
      </c>
      <c r="F498" t="e" cm="1">
        <f t="array" aca="1" ref="F498" ca="1">INDIRECT("'["&amp;Index!$A$1&amp;"]Overview Tests'!B7",TRUE)</f>
        <v>#REF!</v>
      </c>
      <c r="G498" t="e" cm="1">
        <f t="array" aca="1" ref="G498" ca="1">INDIRECT("'["&amp;Index!$A$1&amp;"]Overview Tests'!B7",TRUE)</f>
        <v>#REF!</v>
      </c>
      <c r="H498" t="e">
        <f t="shared" ca="1" si="22"/>
        <v>#REF!</v>
      </c>
      <c r="I498" s="15" t="e" cm="1">
        <f t="array" aca="1" ref="I498" ca="1">IFERROR(DATEVALUE(TEXT(INDIRECT("'["&amp;Index!$A$1&amp;"]Overview Tests'!C112",TRUE),"yyyy-mm-dd")),INDIRECT("'["&amp;Index!$A$1&amp;"]Overview Tests'!F7",TRUE)-730)</f>
        <v>#REF!</v>
      </c>
      <c r="J498" t="e" cm="1">
        <f t="array" aca="1" ref="J498" ca="1">INDIRECT("'["&amp;Index!$A$1&amp;"]Overview Tests'!C108",TRUE)</f>
        <v>#REF!</v>
      </c>
      <c r="K498" t="str">
        <f>Index!$A$1</f>
        <v>Extem B-1541-6  CA.xlsx</v>
      </c>
      <c r="N498" t="s">
        <v>74</v>
      </c>
      <c r="O498" t="e" cm="1">
        <f t="array" aca="1" ref="O498" ca="1">IF(ISBLANK(INDIRECT("'["&amp;Index!$A$1&amp;"]Results 3a 10xWB'!B"&amp;ROW($R$44)-35,TRUE)),"",INDIRECT("'["&amp;Index!$A$1&amp;"]Results 3a 10xWB'!B"&amp;ROW($R$44)-35,TRUE))</f>
        <v>#REF!</v>
      </c>
      <c r="R498">
        <v>3</v>
      </c>
      <c r="X498" t="e" cm="1">
        <f t="array" aca="1" ref="X498" ca="1">INDIRECT("'["&amp;Index!$A$1&amp;"]Overview Tests'!C7",TRUE)</f>
        <v>#REF!</v>
      </c>
      <c r="Z498" t="s">
        <v>86</v>
      </c>
      <c r="AG498" t="e" cm="1">
        <f t="array" aca="1" ref="AG498" ca="1">IF(ISBLANK(INDIRECT("'["&amp;Index!$A$1&amp;"]Results 3a 10xWB'!J"&amp;ROW($R$44)-35,TRUE)),"",INDIRECT("'["&amp;Index!$A$1&amp;"]Results 3a 10xWB'!J"&amp;ROW($R$44)-35,TRUE))</f>
        <v>#REF!</v>
      </c>
      <c r="AH498" t="e" cm="1">
        <f t="array" aca="1" ref="AH498" ca="1">IF(ISBLANK(INDIRECT("'["&amp;Index!$A$1&amp;"]Results 3a 10xWB'!M"&amp;ROW($R$44)-35,TRUE)),"",INDIRECT("'["&amp;Index!$A$1&amp;"]Results 3a 10xWB'!M"&amp;ROW($R$44)-35,TRUE))</f>
        <v>#REF!</v>
      </c>
      <c r="AI498" t="e" cm="1">
        <f t="array" aca="1" ref="AI498" ca="1">IF(ISBLANK(INDIRECT("'["&amp;Index!$A$1&amp;"]Results 3a 10xWB'!N"&amp;ROW($R$44)-35,TRUE)),"",INDIRECT("'["&amp;Index!$A$1&amp;"]Results 3a 10xWB'!N"&amp;ROW($R$44)-35,TRUE))</f>
        <v>#REF!</v>
      </c>
      <c r="AJ498" t="e" cm="1">
        <f t="array" aca="1" ref="AJ498" ca="1">IF(ISBLANK(INDIRECT("'["&amp;Index!$A$1&amp;"]Results 3a 10xWB'!O"&amp;ROW($R$44)-35,TRUE)),"",INDIRECT("'["&amp;Index!$A$1&amp;"]Results 3a 10xWB'!O"&amp;ROW($R$44)-35,TRUE))</f>
        <v>#REF!</v>
      </c>
      <c r="AK498" t="e" cm="1">
        <f t="array" aca="1" ref="AK498" ca="1">IF(ISBLANK(INDIRECT("'["&amp;Index!$A$1&amp;"]Results 3a 10xWB'!P"&amp;ROW($R$44)-35,TRUE)),"",INDIRECT("'["&amp;Index!$A$1&amp;"]Results 3a 10xWB'!P"&amp;ROW($R$44)-35,TRUE))</f>
        <v>#REF!</v>
      </c>
      <c r="AN498" t="e" cm="1">
        <f t="array" aca="1" ref="AN498" ca="1">IF(ISBLANK(INDIRECT("'["&amp;Index!$A$1&amp;"]Results 3a 10xWB'!K"&amp;ROW($R$44)-35,TRUE)),"",INDIRECT("'["&amp;Index!$A$1&amp;"]Results 3a 10xWB'!K"&amp;ROW($R$44)-35,TRUE))</f>
        <v>#REF!</v>
      </c>
      <c r="AQ498" t="e" cm="1">
        <f t="array" aca="1" ref="AQ498" ca="1">IF(ISBLANK(INDIRECT("'["&amp;Index!$A$1&amp;"]Results 3a 10xWB'!L"&amp;ROW($R$44)-35,TRUE)),"",INDIRECT("'["&amp;Index!$A$1&amp;"]Results 3a 10xWB'!L"&amp;ROW($R$44)-35,TRUE))</f>
        <v>#REF!</v>
      </c>
      <c r="BM498" t="str">
        <f t="shared" ca="1" si="21"/>
        <v/>
      </c>
    </row>
    <row r="499" spans="1:65" x14ac:dyDescent="0.25">
      <c r="A499" t="e" cm="1">
        <f t="array" aca="1" ref="A499" ca="1">INDIRECT("'["&amp;Index!$A$1&amp;"]Overview Tests'!E7",TRUE)</f>
        <v>#REF!</v>
      </c>
      <c r="B499" t="e">
        <f ca="1">IF(Index!$D$3="v4",10038,"")</f>
        <v>#N/A</v>
      </c>
      <c r="C499" t="e">
        <f ca="1">VLOOKUP(Facts!$B499,Aux_Table!$W$1:$X$60,2,FALSE)</f>
        <v>#N/A</v>
      </c>
      <c r="D499" t="e">
        <f>NA()</f>
        <v>#N/A</v>
      </c>
      <c r="E499" t="e" cm="1">
        <f t="array" aca="1" ref="E499" ca="1">INDIRECT("'["&amp;Index!$A$1&amp;"]Overview Tests'!C7",TRUE)</f>
        <v>#REF!</v>
      </c>
      <c r="F499" t="e" cm="1">
        <f t="array" aca="1" ref="F499" ca="1">INDIRECT("'["&amp;Index!$A$1&amp;"]Overview Tests'!B7",TRUE)</f>
        <v>#REF!</v>
      </c>
      <c r="G499" t="e" cm="1">
        <f t="array" aca="1" ref="G499" ca="1">INDIRECT("'["&amp;Index!$A$1&amp;"]Overview Tests'!B7",TRUE)</f>
        <v>#REF!</v>
      </c>
      <c r="H499" t="e">
        <f t="shared" ca="1" si="22"/>
        <v>#REF!</v>
      </c>
      <c r="I499" s="15" t="e" cm="1">
        <f t="array" aca="1" ref="I499" ca="1">IFERROR(DATEVALUE(TEXT(INDIRECT("'["&amp;Index!$A$1&amp;"]Overview Tests'!C112",TRUE),"yyyy-mm-dd")),INDIRECT("'["&amp;Index!$A$1&amp;"]Overview Tests'!F7",TRUE)-730)</f>
        <v>#REF!</v>
      </c>
      <c r="J499" t="e" cm="1">
        <f t="array" aca="1" ref="J499" ca="1">INDIRECT("'["&amp;Index!$A$1&amp;"]Overview Tests'!C108",TRUE)</f>
        <v>#REF!</v>
      </c>
      <c r="K499" t="str">
        <f>Index!$A$1</f>
        <v>Extem B-1541-6  CA.xlsx</v>
      </c>
      <c r="N499" t="s">
        <v>74</v>
      </c>
      <c r="O499" t="e" cm="1">
        <f t="array" aca="1" ref="O499" ca="1">IF(ISBLANK(INDIRECT("'["&amp;Index!$A$1&amp;"]Results 3a 10xWB'!B"&amp;ROW($R$45)-35,TRUE)),"",INDIRECT("'["&amp;Index!$A$1&amp;"]Results 3a 10xWB'!B"&amp;ROW($R$45)-35,TRUE))</f>
        <v>#REF!</v>
      </c>
      <c r="R499">
        <v>4</v>
      </c>
      <c r="X499" t="e" cm="1">
        <f t="array" aca="1" ref="X499" ca="1">INDIRECT("'["&amp;Index!$A$1&amp;"]Overview Tests'!C7",TRUE)</f>
        <v>#REF!</v>
      </c>
      <c r="Z499" t="s">
        <v>86</v>
      </c>
      <c r="AG499" t="e" cm="1">
        <f t="array" aca="1" ref="AG499" ca="1">IF(ISBLANK(INDIRECT("'["&amp;Index!$A$1&amp;"]Results 3a 10xWB'!J"&amp;ROW($R$45)-35,TRUE)),"",INDIRECT("'["&amp;Index!$A$1&amp;"]Results 3a 10xWB'!J"&amp;ROW($R$45)-35,TRUE))</f>
        <v>#REF!</v>
      </c>
      <c r="AH499" t="e" cm="1">
        <f t="array" aca="1" ref="AH499" ca="1">IF(ISBLANK(INDIRECT("'["&amp;Index!$A$1&amp;"]Results 3a 10xWB'!M"&amp;ROW($R$45)-35,TRUE)),"",INDIRECT("'["&amp;Index!$A$1&amp;"]Results 3a 10xWB'!M"&amp;ROW($R$45)-35,TRUE))</f>
        <v>#REF!</v>
      </c>
      <c r="AI499" t="e" cm="1">
        <f t="array" aca="1" ref="AI499" ca="1">IF(ISBLANK(INDIRECT("'["&amp;Index!$A$1&amp;"]Results 3a 10xWB'!N"&amp;ROW($R$45)-35,TRUE)),"",INDIRECT("'["&amp;Index!$A$1&amp;"]Results 3a 10xWB'!N"&amp;ROW($R$45)-35,TRUE))</f>
        <v>#REF!</v>
      </c>
      <c r="AJ499" t="e" cm="1">
        <f t="array" aca="1" ref="AJ499" ca="1">IF(ISBLANK(INDIRECT("'["&amp;Index!$A$1&amp;"]Results 3a 10xWB'!O"&amp;ROW($R$45)-35,TRUE)),"",INDIRECT("'["&amp;Index!$A$1&amp;"]Results 3a 10xWB'!O"&amp;ROW($R$45)-35,TRUE))</f>
        <v>#REF!</v>
      </c>
      <c r="AK499" t="e" cm="1">
        <f t="array" aca="1" ref="AK499" ca="1">IF(ISBLANK(INDIRECT("'["&amp;Index!$A$1&amp;"]Results 3a 10xWB'!P"&amp;ROW($R$45)-35,TRUE)),"",INDIRECT("'["&amp;Index!$A$1&amp;"]Results 3a 10xWB'!P"&amp;ROW($R$45)-35,TRUE))</f>
        <v>#REF!</v>
      </c>
      <c r="AN499" t="e" cm="1">
        <f t="array" aca="1" ref="AN499" ca="1">IF(ISBLANK(INDIRECT("'["&amp;Index!$A$1&amp;"]Results 3a 10xWB'!K"&amp;ROW($R$45)-35,TRUE)),"",INDIRECT("'["&amp;Index!$A$1&amp;"]Results 3a 10xWB'!K"&amp;ROW($R$45)-35,TRUE))</f>
        <v>#REF!</v>
      </c>
      <c r="AQ499" t="e" cm="1">
        <f t="array" aca="1" ref="AQ499" ca="1">IF(ISBLANK(INDIRECT("'["&amp;Index!$A$1&amp;"]Results 3a 10xWB'!L"&amp;ROW($R$45)-35,TRUE)),"",INDIRECT("'["&amp;Index!$A$1&amp;"]Results 3a 10xWB'!L"&amp;ROW($R$45)-35,TRUE))</f>
        <v>#REF!</v>
      </c>
      <c r="BM499" t="str">
        <f t="shared" ca="1" si="21"/>
        <v/>
      </c>
    </row>
    <row r="500" spans="1:65" x14ac:dyDescent="0.25">
      <c r="A500" t="e" cm="1">
        <f t="array" aca="1" ref="A500" ca="1">INDIRECT("'["&amp;Index!$A$1&amp;"]Overview Tests'!E7",TRUE)</f>
        <v>#REF!</v>
      </c>
      <c r="B500" t="e">
        <f ca="1">IF(Index!$D$3="v4",10038,"")</f>
        <v>#N/A</v>
      </c>
      <c r="C500" t="e">
        <f ca="1">VLOOKUP(Facts!$B500,Aux_Table!$W$1:$X$60,2,FALSE)</f>
        <v>#N/A</v>
      </c>
      <c r="D500" t="e">
        <f>NA()</f>
        <v>#N/A</v>
      </c>
      <c r="E500" t="e" cm="1">
        <f t="array" aca="1" ref="E500" ca="1">INDIRECT("'["&amp;Index!$A$1&amp;"]Overview Tests'!C7",TRUE)</f>
        <v>#REF!</v>
      </c>
      <c r="F500" t="e" cm="1">
        <f t="array" aca="1" ref="F500" ca="1">INDIRECT("'["&amp;Index!$A$1&amp;"]Overview Tests'!B7",TRUE)</f>
        <v>#REF!</v>
      </c>
      <c r="G500" t="e" cm="1">
        <f t="array" aca="1" ref="G500" ca="1">INDIRECT("'["&amp;Index!$A$1&amp;"]Overview Tests'!B7",TRUE)</f>
        <v>#REF!</v>
      </c>
      <c r="H500" t="e">
        <f t="shared" ca="1" si="22"/>
        <v>#REF!</v>
      </c>
      <c r="I500" s="15" t="e" cm="1">
        <f t="array" aca="1" ref="I500" ca="1">IFERROR(DATEVALUE(TEXT(INDIRECT("'["&amp;Index!$A$1&amp;"]Overview Tests'!C112",TRUE),"yyyy-mm-dd")),INDIRECT("'["&amp;Index!$A$1&amp;"]Overview Tests'!F7",TRUE)-730)</f>
        <v>#REF!</v>
      </c>
      <c r="J500" t="e" cm="1">
        <f t="array" aca="1" ref="J500" ca="1">INDIRECT("'["&amp;Index!$A$1&amp;"]Overview Tests'!C108",TRUE)</f>
        <v>#REF!</v>
      </c>
      <c r="K500" t="str">
        <f>Index!$A$1</f>
        <v>Extem B-1541-6  CA.xlsx</v>
      </c>
      <c r="N500" t="s">
        <v>74</v>
      </c>
      <c r="O500" t="e" cm="1">
        <f t="array" aca="1" ref="O500" ca="1">IF(ISBLANK(INDIRECT("'["&amp;Index!$A$1&amp;"]Results 3a 10xWB'!B"&amp;ROW($R$46)-35,TRUE)),"",INDIRECT("'["&amp;Index!$A$1&amp;"]Results 3a 10xWB'!B"&amp;ROW($R$46)-35,TRUE))</f>
        <v>#REF!</v>
      </c>
      <c r="R500">
        <v>5</v>
      </c>
      <c r="X500" t="e" cm="1">
        <f t="array" aca="1" ref="X500" ca="1">INDIRECT("'["&amp;Index!$A$1&amp;"]Overview Tests'!C7",TRUE)</f>
        <v>#REF!</v>
      </c>
      <c r="Z500" t="s">
        <v>86</v>
      </c>
      <c r="AG500" t="e" cm="1">
        <f t="array" aca="1" ref="AG500" ca="1">IF(ISBLANK(INDIRECT("'["&amp;Index!$A$1&amp;"]Results 3a 10xWB'!J"&amp;ROW($R$46)-35,TRUE)),"",INDIRECT("'["&amp;Index!$A$1&amp;"]Results 3a 10xWB'!J"&amp;ROW($R$46)-35,TRUE))</f>
        <v>#REF!</v>
      </c>
      <c r="AH500" t="e" cm="1">
        <f t="array" aca="1" ref="AH500" ca="1">IF(ISBLANK(INDIRECT("'["&amp;Index!$A$1&amp;"]Results 3a 10xWB'!M"&amp;ROW($R$46)-35,TRUE)),"",INDIRECT("'["&amp;Index!$A$1&amp;"]Results 3a 10xWB'!M"&amp;ROW($R$46)-35,TRUE))</f>
        <v>#REF!</v>
      </c>
      <c r="AI500" t="e" cm="1">
        <f t="array" aca="1" ref="AI500" ca="1">IF(ISBLANK(INDIRECT("'["&amp;Index!$A$1&amp;"]Results 3a 10xWB'!N"&amp;ROW($R$46)-35,TRUE)),"",INDIRECT("'["&amp;Index!$A$1&amp;"]Results 3a 10xWB'!N"&amp;ROW($R$46)-35,TRUE))</f>
        <v>#REF!</v>
      </c>
      <c r="AJ500" t="e" cm="1">
        <f t="array" aca="1" ref="AJ500" ca="1">IF(ISBLANK(INDIRECT("'["&amp;Index!$A$1&amp;"]Results 3a 10xWB'!O"&amp;ROW($R$46)-35,TRUE)),"",INDIRECT("'["&amp;Index!$A$1&amp;"]Results 3a 10xWB'!O"&amp;ROW($R$46)-35,TRUE))</f>
        <v>#REF!</v>
      </c>
      <c r="AK500" t="e" cm="1">
        <f t="array" aca="1" ref="AK500" ca="1">IF(ISBLANK(INDIRECT("'["&amp;Index!$A$1&amp;"]Results 3a 10xWB'!P"&amp;ROW($R$46)-35,TRUE)),"",INDIRECT("'["&amp;Index!$A$1&amp;"]Results 3a 10xWB'!P"&amp;ROW($R$46)-35,TRUE))</f>
        <v>#REF!</v>
      </c>
      <c r="AN500" t="e" cm="1">
        <f t="array" aca="1" ref="AN500" ca="1">IF(ISBLANK(INDIRECT("'["&amp;Index!$A$1&amp;"]Results 3a 10xWB'!K"&amp;ROW($R$46)-35,TRUE)),"",INDIRECT("'["&amp;Index!$A$1&amp;"]Results 3a 10xWB'!K"&amp;ROW($R$46)-35,TRUE))</f>
        <v>#REF!</v>
      </c>
      <c r="AQ500" t="e" cm="1">
        <f t="array" aca="1" ref="AQ500" ca="1">IF(ISBLANK(INDIRECT("'["&amp;Index!$A$1&amp;"]Results 3a 10xWB'!L"&amp;ROW($R$46)-35,TRUE)),"",INDIRECT("'["&amp;Index!$A$1&amp;"]Results 3a 10xWB'!L"&amp;ROW($R$46)-35,TRUE))</f>
        <v>#REF!</v>
      </c>
      <c r="BM500" t="str">
        <f t="shared" ca="1" si="21"/>
        <v/>
      </c>
    </row>
    <row r="501" spans="1:65" x14ac:dyDescent="0.25">
      <c r="A501" t="e" cm="1">
        <f t="array" aca="1" ref="A501" ca="1">INDIRECT("'["&amp;Index!$A$1&amp;"]Overview Tests'!E7",TRUE)</f>
        <v>#REF!</v>
      </c>
      <c r="B501" t="e">
        <f ca="1">IF(Index!$D$3="v4",10038,"")</f>
        <v>#N/A</v>
      </c>
      <c r="C501" t="e">
        <f ca="1">VLOOKUP(Facts!$B501,Aux_Table!$W$1:$X$60,2,FALSE)</f>
        <v>#N/A</v>
      </c>
      <c r="D501" t="e">
        <f>NA()</f>
        <v>#N/A</v>
      </c>
      <c r="E501" t="e" cm="1">
        <f t="array" aca="1" ref="E501" ca="1">INDIRECT("'["&amp;Index!$A$1&amp;"]Overview Tests'!C7",TRUE)</f>
        <v>#REF!</v>
      </c>
      <c r="F501" t="e" cm="1">
        <f t="array" aca="1" ref="F501" ca="1">INDIRECT("'["&amp;Index!$A$1&amp;"]Overview Tests'!B7",TRUE)</f>
        <v>#REF!</v>
      </c>
      <c r="G501" t="e" cm="1">
        <f t="array" aca="1" ref="G501" ca="1">INDIRECT("'["&amp;Index!$A$1&amp;"]Overview Tests'!B7",TRUE)</f>
        <v>#REF!</v>
      </c>
      <c r="H501" t="e">
        <f t="shared" ca="1" si="22"/>
        <v>#REF!</v>
      </c>
      <c r="I501" s="15" t="e" cm="1">
        <f t="array" aca="1" ref="I501" ca="1">IFERROR(DATEVALUE(TEXT(INDIRECT("'["&amp;Index!$A$1&amp;"]Overview Tests'!C112",TRUE),"yyyy-mm-dd")),INDIRECT("'["&amp;Index!$A$1&amp;"]Overview Tests'!F7",TRUE)-730)</f>
        <v>#REF!</v>
      </c>
      <c r="J501" t="e" cm="1">
        <f t="array" aca="1" ref="J501" ca="1">INDIRECT("'["&amp;Index!$A$1&amp;"]Overview Tests'!C108",TRUE)</f>
        <v>#REF!</v>
      </c>
      <c r="K501" t="str">
        <f>Index!$A$1</f>
        <v>Extem B-1541-6  CA.xlsx</v>
      </c>
      <c r="N501" t="s">
        <v>74</v>
      </c>
      <c r="O501" t="e" cm="1">
        <f t="array" aca="1" ref="O501" ca="1">IF(ISBLANK(INDIRECT("'["&amp;Index!$A$1&amp;"]Results 3a 10xWB'!B"&amp;ROW($R$47)-35,TRUE)),"",INDIRECT("'["&amp;Index!$A$1&amp;"]Results 3a 10xWB'!B"&amp;ROW($R$47)-35,TRUE))</f>
        <v>#REF!</v>
      </c>
      <c r="R501">
        <v>6</v>
      </c>
      <c r="X501" t="e" cm="1">
        <f t="array" aca="1" ref="X501" ca="1">INDIRECT("'["&amp;Index!$A$1&amp;"]Overview Tests'!C7",TRUE)</f>
        <v>#REF!</v>
      </c>
      <c r="Z501" t="s">
        <v>86</v>
      </c>
      <c r="AG501" t="e" cm="1">
        <f t="array" aca="1" ref="AG501" ca="1">IF(ISBLANK(INDIRECT("'["&amp;Index!$A$1&amp;"]Results 3a 10xWB'!J"&amp;ROW($R$47)-35,TRUE)),"",INDIRECT("'["&amp;Index!$A$1&amp;"]Results 3a 10xWB'!J"&amp;ROW($R$47)-35,TRUE))</f>
        <v>#REF!</v>
      </c>
      <c r="AH501" t="e" cm="1">
        <f t="array" aca="1" ref="AH501" ca="1">IF(ISBLANK(INDIRECT("'["&amp;Index!$A$1&amp;"]Results 3a 10xWB'!M"&amp;ROW($R$47)-35,TRUE)),"",INDIRECT("'["&amp;Index!$A$1&amp;"]Results 3a 10xWB'!M"&amp;ROW($R$47)-35,TRUE))</f>
        <v>#REF!</v>
      </c>
      <c r="AI501" t="e" cm="1">
        <f t="array" aca="1" ref="AI501" ca="1">IF(ISBLANK(INDIRECT("'["&amp;Index!$A$1&amp;"]Results 3a 10xWB'!N"&amp;ROW($R$47)-35,TRUE)),"",INDIRECT("'["&amp;Index!$A$1&amp;"]Results 3a 10xWB'!N"&amp;ROW($R$47)-35,TRUE))</f>
        <v>#REF!</v>
      </c>
      <c r="AJ501" t="e" cm="1">
        <f t="array" aca="1" ref="AJ501" ca="1">IF(ISBLANK(INDIRECT("'["&amp;Index!$A$1&amp;"]Results 3a 10xWB'!O"&amp;ROW($R$47)-35,TRUE)),"",INDIRECT("'["&amp;Index!$A$1&amp;"]Results 3a 10xWB'!O"&amp;ROW($R$47)-35,TRUE))</f>
        <v>#REF!</v>
      </c>
      <c r="AK501" t="e" cm="1">
        <f t="array" aca="1" ref="AK501" ca="1">IF(ISBLANK(INDIRECT("'["&amp;Index!$A$1&amp;"]Results 3a 10xWB'!P"&amp;ROW($R$47)-35,TRUE)),"",INDIRECT("'["&amp;Index!$A$1&amp;"]Results 3a 10xWB'!P"&amp;ROW($R$47)-35,TRUE))</f>
        <v>#REF!</v>
      </c>
      <c r="AN501" t="e" cm="1">
        <f t="array" aca="1" ref="AN501" ca="1">IF(ISBLANK(INDIRECT("'["&amp;Index!$A$1&amp;"]Results 3a 10xWB'!K"&amp;ROW($R$47)-35,TRUE)),"",INDIRECT("'["&amp;Index!$A$1&amp;"]Results 3a 10xWB'!K"&amp;ROW($R$47)-35,TRUE))</f>
        <v>#REF!</v>
      </c>
      <c r="AQ501" t="e" cm="1">
        <f t="array" aca="1" ref="AQ501" ca="1">IF(ISBLANK(INDIRECT("'["&amp;Index!$A$1&amp;"]Results 3a 10xWB'!L"&amp;ROW($R$47)-35,TRUE)),"",INDIRECT("'["&amp;Index!$A$1&amp;"]Results 3a 10xWB'!L"&amp;ROW($R$47)-35,TRUE))</f>
        <v>#REF!</v>
      </c>
      <c r="BM501" t="str">
        <f t="shared" ca="1" si="21"/>
        <v/>
      </c>
    </row>
    <row r="502" spans="1:65" x14ac:dyDescent="0.25">
      <c r="A502" t="e" cm="1">
        <f t="array" aca="1" ref="A502" ca="1">INDIRECT("'["&amp;Index!$A$1&amp;"]Overview Tests'!E7",TRUE)</f>
        <v>#REF!</v>
      </c>
      <c r="B502" t="e">
        <f ca="1">IF(Index!$D$3="v4",10038,"")</f>
        <v>#N/A</v>
      </c>
      <c r="C502" t="e">
        <f ca="1">VLOOKUP(Facts!$B502,Aux_Table!$W$1:$X$60,2,FALSE)</f>
        <v>#N/A</v>
      </c>
      <c r="D502" t="e">
        <f>NA()</f>
        <v>#N/A</v>
      </c>
      <c r="E502" t="e" cm="1">
        <f t="array" aca="1" ref="E502" ca="1">INDIRECT("'["&amp;Index!$A$1&amp;"]Overview Tests'!C7",TRUE)</f>
        <v>#REF!</v>
      </c>
      <c r="F502" t="e" cm="1">
        <f t="array" aca="1" ref="F502" ca="1">INDIRECT("'["&amp;Index!$A$1&amp;"]Overview Tests'!B7",TRUE)</f>
        <v>#REF!</v>
      </c>
      <c r="G502" t="e" cm="1">
        <f t="array" aca="1" ref="G502" ca="1">INDIRECT("'["&amp;Index!$A$1&amp;"]Overview Tests'!B7",TRUE)</f>
        <v>#REF!</v>
      </c>
      <c r="H502" t="e">
        <f t="shared" ca="1" si="22"/>
        <v>#REF!</v>
      </c>
      <c r="I502" s="15" t="e" cm="1">
        <f t="array" aca="1" ref="I502" ca="1">IFERROR(DATEVALUE(TEXT(INDIRECT("'["&amp;Index!$A$1&amp;"]Overview Tests'!C112",TRUE),"yyyy-mm-dd")),INDIRECT("'["&amp;Index!$A$1&amp;"]Overview Tests'!F7",TRUE)-730)</f>
        <v>#REF!</v>
      </c>
      <c r="J502" t="e" cm="1">
        <f t="array" aca="1" ref="J502" ca="1">INDIRECT("'["&amp;Index!$A$1&amp;"]Overview Tests'!C108",TRUE)</f>
        <v>#REF!</v>
      </c>
      <c r="K502" t="str">
        <f>Index!$A$1</f>
        <v>Extem B-1541-6  CA.xlsx</v>
      </c>
      <c r="N502" t="s">
        <v>74</v>
      </c>
      <c r="O502" t="e" cm="1">
        <f t="array" aca="1" ref="O502" ca="1">IF(ISBLANK(INDIRECT("'["&amp;Index!$A$1&amp;"]Results 3a 10xWB'!B"&amp;ROW($R$48)-35,TRUE)),"",INDIRECT("'["&amp;Index!$A$1&amp;"]Results 3a 10xWB'!B"&amp;ROW($R$48)-35,TRUE))</f>
        <v>#REF!</v>
      </c>
      <c r="R502">
        <v>7</v>
      </c>
      <c r="X502" t="e" cm="1">
        <f t="array" aca="1" ref="X502" ca="1">INDIRECT("'["&amp;Index!$A$1&amp;"]Overview Tests'!C7",TRUE)</f>
        <v>#REF!</v>
      </c>
      <c r="Z502" t="s">
        <v>86</v>
      </c>
      <c r="AG502" t="e" cm="1">
        <f t="array" aca="1" ref="AG502" ca="1">IF(ISBLANK(INDIRECT("'["&amp;Index!$A$1&amp;"]Results 3a 10xWB'!J"&amp;ROW($R$48)-35,TRUE)),"",INDIRECT("'["&amp;Index!$A$1&amp;"]Results 3a 10xWB'!J"&amp;ROW($R$48)-35,TRUE))</f>
        <v>#REF!</v>
      </c>
      <c r="AH502" t="e" cm="1">
        <f t="array" aca="1" ref="AH502" ca="1">IF(ISBLANK(INDIRECT("'["&amp;Index!$A$1&amp;"]Results 3a 10xWB'!M"&amp;ROW($R$48)-35,TRUE)),"",INDIRECT("'["&amp;Index!$A$1&amp;"]Results 3a 10xWB'!M"&amp;ROW($R$48)-35,TRUE))</f>
        <v>#REF!</v>
      </c>
      <c r="AI502" t="e" cm="1">
        <f t="array" aca="1" ref="AI502" ca="1">IF(ISBLANK(INDIRECT("'["&amp;Index!$A$1&amp;"]Results 3a 10xWB'!N"&amp;ROW($R$48)-35,TRUE)),"",INDIRECT("'["&amp;Index!$A$1&amp;"]Results 3a 10xWB'!N"&amp;ROW($R$48)-35,TRUE))</f>
        <v>#REF!</v>
      </c>
      <c r="AJ502" t="e" cm="1">
        <f t="array" aca="1" ref="AJ502" ca="1">IF(ISBLANK(INDIRECT("'["&amp;Index!$A$1&amp;"]Results 3a 10xWB'!O"&amp;ROW($R$48)-35,TRUE)),"",INDIRECT("'["&amp;Index!$A$1&amp;"]Results 3a 10xWB'!O"&amp;ROW($R$48)-35,TRUE))</f>
        <v>#REF!</v>
      </c>
      <c r="AK502" t="e" cm="1">
        <f t="array" aca="1" ref="AK502" ca="1">IF(ISBLANK(INDIRECT("'["&amp;Index!$A$1&amp;"]Results 3a 10xWB'!P"&amp;ROW($R$48)-35,TRUE)),"",INDIRECT("'["&amp;Index!$A$1&amp;"]Results 3a 10xWB'!P"&amp;ROW($R$48)-35,TRUE))</f>
        <v>#REF!</v>
      </c>
      <c r="AN502" t="e" cm="1">
        <f t="array" aca="1" ref="AN502" ca="1">IF(ISBLANK(INDIRECT("'["&amp;Index!$A$1&amp;"]Results 3a 10xWB'!K"&amp;ROW($R$48)-35,TRUE)),"",INDIRECT("'["&amp;Index!$A$1&amp;"]Results 3a 10xWB'!K"&amp;ROW($R$48)-35,TRUE))</f>
        <v>#REF!</v>
      </c>
      <c r="AQ502" t="e" cm="1">
        <f t="array" aca="1" ref="AQ502" ca="1">IF(ISBLANK(INDIRECT("'["&amp;Index!$A$1&amp;"]Results 3a 10xWB'!L"&amp;ROW($R$48)-35,TRUE)),"",INDIRECT("'["&amp;Index!$A$1&amp;"]Results 3a 10xWB'!L"&amp;ROW($R$48)-35,TRUE))</f>
        <v>#REF!</v>
      </c>
      <c r="BM502" t="str">
        <f t="shared" ca="1" si="21"/>
        <v/>
      </c>
    </row>
    <row r="503" spans="1:65" x14ac:dyDescent="0.25">
      <c r="A503" t="e" cm="1">
        <f t="array" aca="1" ref="A503" ca="1">INDIRECT("'["&amp;Index!$A$1&amp;"]Overview Tests'!E7",TRUE)</f>
        <v>#REF!</v>
      </c>
      <c r="B503" t="e">
        <f ca="1">IF(Index!$D$3="v4",10038,"")</f>
        <v>#N/A</v>
      </c>
      <c r="C503" t="e">
        <f ca="1">VLOOKUP(Facts!$B503,Aux_Table!$W$1:$X$60,2,FALSE)</f>
        <v>#N/A</v>
      </c>
      <c r="D503" t="e">
        <f>NA()</f>
        <v>#N/A</v>
      </c>
      <c r="E503" t="e" cm="1">
        <f t="array" aca="1" ref="E503" ca="1">INDIRECT("'["&amp;Index!$A$1&amp;"]Overview Tests'!C7",TRUE)</f>
        <v>#REF!</v>
      </c>
      <c r="F503" t="e" cm="1">
        <f t="array" aca="1" ref="F503" ca="1">INDIRECT("'["&amp;Index!$A$1&amp;"]Overview Tests'!B7",TRUE)</f>
        <v>#REF!</v>
      </c>
      <c r="G503" t="e" cm="1">
        <f t="array" aca="1" ref="G503" ca="1">INDIRECT("'["&amp;Index!$A$1&amp;"]Overview Tests'!B7",TRUE)</f>
        <v>#REF!</v>
      </c>
      <c r="H503" t="e">
        <f t="shared" ca="1" si="22"/>
        <v>#REF!</v>
      </c>
      <c r="I503" s="15" t="e" cm="1">
        <f t="array" aca="1" ref="I503" ca="1">IFERROR(DATEVALUE(TEXT(INDIRECT("'["&amp;Index!$A$1&amp;"]Overview Tests'!C112",TRUE),"yyyy-mm-dd")),INDIRECT("'["&amp;Index!$A$1&amp;"]Overview Tests'!F7",TRUE)-730)</f>
        <v>#REF!</v>
      </c>
      <c r="J503" t="e" cm="1">
        <f t="array" aca="1" ref="J503" ca="1">INDIRECT("'["&amp;Index!$A$1&amp;"]Overview Tests'!C108",TRUE)</f>
        <v>#REF!</v>
      </c>
      <c r="K503" t="str">
        <f>Index!$A$1</f>
        <v>Extem B-1541-6  CA.xlsx</v>
      </c>
      <c r="N503" t="s">
        <v>74</v>
      </c>
      <c r="O503" t="e" cm="1">
        <f t="array" aca="1" ref="O503" ca="1">IF(ISBLANK(INDIRECT("'["&amp;Index!$A$1&amp;"]Results 3a 10xWB'!B"&amp;ROW($R$49)-35,TRUE)),"",INDIRECT("'["&amp;Index!$A$1&amp;"]Results 3a 10xWB'!B"&amp;ROW($R$49)-35,TRUE))</f>
        <v>#REF!</v>
      </c>
      <c r="R503">
        <v>8</v>
      </c>
      <c r="X503" t="e" cm="1">
        <f t="array" aca="1" ref="X503" ca="1">INDIRECT("'["&amp;Index!$A$1&amp;"]Overview Tests'!C7",TRUE)</f>
        <v>#REF!</v>
      </c>
      <c r="Z503" t="s">
        <v>86</v>
      </c>
      <c r="AG503" t="e" cm="1">
        <f t="array" aca="1" ref="AG503" ca="1">IF(ISBLANK(INDIRECT("'["&amp;Index!$A$1&amp;"]Results 3a 10xWB'!J"&amp;ROW($R$49)-35,TRUE)),"",INDIRECT("'["&amp;Index!$A$1&amp;"]Results 3a 10xWB'!J"&amp;ROW($R$49)-35,TRUE))</f>
        <v>#REF!</v>
      </c>
      <c r="AH503" t="e" cm="1">
        <f t="array" aca="1" ref="AH503" ca="1">IF(ISBLANK(INDIRECT("'["&amp;Index!$A$1&amp;"]Results 3a 10xWB'!M"&amp;ROW($R$49)-35,TRUE)),"",INDIRECT("'["&amp;Index!$A$1&amp;"]Results 3a 10xWB'!M"&amp;ROW($R$49)-35,TRUE))</f>
        <v>#REF!</v>
      </c>
      <c r="AI503" t="e" cm="1">
        <f t="array" aca="1" ref="AI503" ca="1">IF(ISBLANK(INDIRECT("'["&amp;Index!$A$1&amp;"]Results 3a 10xWB'!N"&amp;ROW($R$49)-35,TRUE)),"",INDIRECT("'["&amp;Index!$A$1&amp;"]Results 3a 10xWB'!N"&amp;ROW($R$49)-35,TRUE))</f>
        <v>#REF!</v>
      </c>
      <c r="AJ503" t="e" cm="1">
        <f t="array" aca="1" ref="AJ503" ca="1">IF(ISBLANK(INDIRECT("'["&amp;Index!$A$1&amp;"]Results 3a 10xWB'!O"&amp;ROW($R$49)-35,TRUE)),"",INDIRECT("'["&amp;Index!$A$1&amp;"]Results 3a 10xWB'!O"&amp;ROW($R$49)-35,TRUE))</f>
        <v>#REF!</v>
      </c>
      <c r="AK503" t="e" cm="1">
        <f t="array" aca="1" ref="AK503" ca="1">IF(ISBLANK(INDIRECT("'["&amp;Index!$A$1&amp;"]Results 3a 10xWB'!P"&amp;ROW($R$49)-35,TRUE)),"",INDIRECT("'["&amp;Index!$A$1&amp;"]Results 3a 10xWB'!P"&amp;ROW($R$49)-35,TRUE))</f>
        <v>#REF!</v>
      </c>
      <c r="AN503" t="e" cm="1">
        <f t="array" aca="1" ref="AN503" ca="1">IF(ISBLANK(INDIRECT("'["&amp;Index!$A$1&amp;"]Results 3a 10xWB'!K"&amp;ROW($R$49)-35,TRUE)),"",INDIRECT("'["&amp;Index!$A$1&amp;"]Results 3a 10xWB'!K"&amp;ROW($R$49)-35,TRUE))</f>
        <v>#REF!</v>
      </c>
      <c r="AQ503" t="e" cm="1">
        <f t="array" aca="1" ref="AQ503" ca="1">IF(ISBLANK(INDIRECT("'["&amp;Index!$A$1&amp;"]Results 3a 10xWB'!L"&amp;ROW($R$49)-35,TRUE)),"",INDIRECT("'["&amp;Index!$A$1&amp;"]Results 3a 10xWB'!L"&amp;ROW($R$49)-35,TRUE))</f>
        <v>#REF!</v>
      </c>
      <c r="BM503" t="str">
        <f t="shared" ca="1" si="21"/>
        <v/>
      </c>
    </row>
    <row r="504" spans="1:65" x14ac:dyDescent="0.25">
      <c r="A504" t="e" cm="1">
        <f t="array" aca="1" ref="A504" ca="1">INDIRECT("'["&amp;Index!$A$1&amp;"]Overview Tests'!E7",TRUE)</f>
        <v>#REF!</v>
      </c>
      <c r="B504" t="e">
        <f ca="1">IF(Index!$D$3="v4",10038,"")</f>
        <v>#N/A</v>
      </c>
      <c r="C504" t="e">
        <f ca="1">VLOOKUP(Facts!$B504,Aux_Table!$W$1:$X$60,2,FALSE)</f>
        <v>#N/A</v>
      </c>
      <c r="D504" t="e">
        <f>NA()</f>
        <v>#N/A</v>
      </c>
      <c r="E504" t="e" cm="1">
        <f t="array" aca="1" ref="E504" ca="1">INDIRECT("'["&amp;Index!$A$1&amp;"]Overview Tests'!C7",TRUE)</f>
        <v>#REF!</v>
      </c>
      <c r="F504" t="e" cm="1">
        <f t="array" aca="1" ref="F504" ca="1">INDIRECT("'["&amp;Index!$A$1&amp;"]Overview Tests'!B7",TRUE)</f>
        <v>#REF!</v>
      </c>
      <c r="G504" t="e" cm="1">
        <f t="array" aca="1" ref="G504" ca="1">INDIRECT("'["&amp;Index!$A$1&amp;"]Overview Tests'!B7",TRUE)</f>
        <v>#REF!</v>
      </c>
      <c r="H504" t="e">
        <f t="shared" ca="1" si="22"/>
        <v>#REF!</v>
      </c>
      <c r="I504" s="15" t="e" cm="1">
        <f t="array" aca="1" ref="I504" ca="1">IFERROR(DATEVALUE(TEXT(INDIRECT("'["&amp;Index!$A$1&amp;"]Overview Tests'!C112",TRUE),"yyyy-mm-dd")),INDIRECT("'["&amp;Index!$A$1&amp;"]Overview Tests'!F7",TRUE)-730)</f>
        <v>#REF!</v>
      </c>
      <c r="J504" t="e" cm="1">
        <f t="array" aca="1" ref="J504" ca="1">INDIRECT("'["&amp;Index!$A$1&amp;"]Overview Tests'!C108",TRUE)</f>
        <v>#REF!</v>
      </c>
      <c r="K504" t="str">
        <f>Index!$A$1</f>
        <v>Extem B-1541-6  CA.xlsx</v>
      </c>
      <c r="N504" t="s">
        <v>74</v>
      </c>
      <c r="O504" t="e" cm="1">
        <f t="array" aca="1" ref="O504" ca="1">IF(ISBLANK(INDIRECT("'["&amp;Index!$A$1&amp;"]Results 3a 10xWB'!B"&amp;ROW($R$50)-35,TRUE)),"",INDIRECT("'["&amp;Index!$A$1&amp;"]Results 3a 10xWB'!B"&amp;ROW($R$50)-35,TRUE))</f>
        <v>#REF!</v>
      </c>
      <c r="R504">
        <v>9</v>
      </c>
      <c r="X504" t="e" cm="1">
        <f t="array" aca="1" ref="X504" ca="1">INDIRECT("'["&amp;Index!$A$1&amp;"]Overview Tests'!C7",TRUE)</f>
        <v>#REF!</v>
      </c>
      <c r="Z504" t="s">
        <v>86</v>
      </c>
      <c r="AG504" t="e" cm="1">
        <f t="array" aca="1" ref="AG504" ca="1">IF(ISBLANK(INDIRECT("'["&amp;Index!$A$1&amp;"]Results 3a 10xWB'!J"&amp;ROW($R$50)-35,TRUE)),"",INDIRECT("'["&amp;Index!$A$1&amp;"]Results 3a 10xWB'!J"&amp;ROW($R$50)-35,TRUE))</f>
        <v>#REF!</v>
      </c>
      <c r="AH504" t="e" cm="1">
        <f t="array" aca="1" ref="AH504" ca="1">IF(ISBLANK(INDIRECT("'["&amp;Index!$A$1&amp;"]Results 3a 10xWB'!M"&amp;ROW($R$50)-35,TRUE)),"",INDIRECT("'["&amp;Index!$A$1&amp;"]Results 3a 10xWB'!M"&amp;ROW($R$50)-35,TRUE))</f>
        <v>#REF!</v>
      </c>
      <c r="AI504" t="e" cm="1">
        <f t="array" aca="1" ref="AI504" ca="1">IF(ISBLANK(INDIRECT("'["&amp;Index!$A$1&amp;"]Results 3a 10xWB'!N"&amp;ROW($R$50)-35,TRUE)),"",INDIRECT("'["&amp;Index!$A$1&amp;"]Results 3a 10xWB'!N"&amp;ROW($R$50)-35,TRUE))</f>
        <v>#REF!</v>
      </c>
      <c r="AJ504" t="e" cm="1">
        <f t="array" aca="1" ref="AJ504" ca="1">IF(ISBLANK(INDIRECT("'["&amp;Index!$A$1&amp;"]Results 3a 10xWB'!O"&amp;ROW($R$50)-35,TRUE)),"",INDIRECT("'["&amp;Index!$A$1&amp;"]Results 3a 10xWB'!O"&amp;ROW($R$50)-35,TRUE))</f>
        <v>#REF!</v>
      </c>
      <c r="AK504" t="e" cm="1">
        <f t="array" aca="1" ref="AK504" ca="1">IF(ISBLANK(INDIRECT("'["&amp;Index!$A$1&amp;"]Results 3a 10xWB'!P"&amp;ROW($R$50)-35,TRUE)),"",INDIRECT("'["&amp;Index!$A$1&amp;"]Results 3a 10xWB'!P"&amp;ROW($R$50)-35,TRUE))</f>
        <v>#REF!</v>
      </c>
      <c r="AN504" t="e" cm="1">
        <f t="array" aca="1" ref="AN504" ca="1">IF(ISBLANK(INDIRECT("'["&amp;Index!$A$1&amp;"]Results 3a 10xWB'!K"&amp;ROW($R$50)-35,TRUE)),"",INDIRECT("'["&amp;Index!$A$1&amp;"]Results 3a 10xWB'!K"&amp;ROW($R$50)-35,TRUE))</f>
        <v>#REF!</v>
      </c>
      <c r="AQ504" t="e" cm="1">
        <f t="array" aca="1" ref="AQ504" ca="1">IF(ISBLANK(INDIRECT("'["&amp;Index!$A$1&amp;"]Results 3a 10xWB'!L"&amp;ROW($R$50)-35,TRUE)),"",INDIRECT("'["&amp;Index!$A$1&amp;"]Results 3a 10xWB'!L"&amp;ROW($R$50)-35,TRUE))</f>
        <v>#REF!</v>
      </c>
      <c r="BM504" t="str">
        <f t="shared" ca="1" si="21"/>
        <v/>
      </c>
    </row>
    <row r="505" spans="1:65" x14ac:dyDescent="0.25">
      <c r="A505" t="e" cm="1">
        <f t="array" aca="1" ref="A505" ca="1">INDIRECT("'["&amp;Index!$A$1&amp;"]Overview Tests'!E7",TRUE)</f>
        <v>#REF!</v>
      </c>
      <c r="B505" t="e">
        <f ca="1">IF(Index!$D$3="v4",10038,"")</f>
        <v>#N/A</v>
      </c>
      <c r="C505" t="e">
        <f ca="1">VLOOKUP(Facts!$B505,Aux_Table!$W$1:$X$60,2,FALSE)</f>
        <v>#N/A</v>
      </c>
      <c r="D505" t="e">
        <f>NA()</f>
        <v>#N/A</v>
      </c>
      <c r="E505" t="e" cm="1">
        <f t="array" aca="1" ref="E505" ca="1">INDIRECT("'["&amp;Index!$A$1&amp;"]Overview Tests'!C7",TRUE)</f>
        <v>#REF!</v>
      </c>
      <c r="F505" t="e" cm="1">
        <f t="array" aca="1" ref="F505" ca="1">INDIRECT("'["&amp;Index!$A$1&amp;"]Overview Tests'!B7",TRUE)</f>
        <v>#REF!</v>
      </c>
      <c r="G505" t="e" cm="1">
        <f t="array" aca="1" ref="G505" ca="1">INDIRECT("'["&amp;Index!$A$1&amp;"]Overview Tests'!B7",TRUE)</f>
        <v>#REF!</v>
      </c>
      <c r="H505" t="e">
        <f t="shared" ca="1" si="22"/>
        <v>#REF!</v>
      </c>
      <c r="I505" s="15" t="e" cm="1">
        <f t="array" aca="1" ref="I505" ca="1">IFERROR(DATEVALUE(TEXT(INDIRECT("'["&amp;Index!$A$1&amp;"]Overview Tests'!C112",TRUE),"yyyy-mm-dd")),INDIRECT("'["&amp;Index!$A$1&amp;"]Overview Tests'!F7",TRUE)-730)</f>
        <v>#REF!</v>
      </c>
      <c r="J505" t="e" cm="1">
        <f t="array" aca="1" ref="J505" ca="1">INDIRECT("'["&amp;Index!$A$1&amp;"]Overview Tests'!C108",TRUE)</f>
        <v>#REF!</v>
      </c>
      <c r="K505" t="str">
        <f>Index!$A$1</f>
        <v>Extem B-1541-6  CA.xlsx</v>
      </c>
      <c r="N505" t="s">
        <v>74</v>
      </c>
      <c r="O505" t="e" cm="1">
        <f t="array" aca="1" ref="O505" ca="1">IF(ISBLANK(INDIRECT("'["&amp;Index!$A$1&amp;"]Results 3a 10xWB'!B"&amp;ROW($R$51)-35,TRUE)),"",INDIRECT("'["&amp;Index!$A$1&amp;"]Results 3a 10xWB'!B"&amp;ROW($R$51)-35,TRUE))</f>
        <v>#REF!</v>
      </c>
      <c r="R505">
        <v>10</v>
      </c>
      <c r="X505" t="e" cm="1">
        <f t="array" aca="1" ref="X505" ca="1">INDIRECT("'["&amp;Index!$A$1&amp;"]Overview Tests'!C7",TRUE)</f>
        <v>#REF!</v>
      </c>
      <c r="Z505" t="s">
        <v>86</v>
      </c>
      <c r="AG505" t="e" cm="1">
        <f t="array" aca="1" ref="AG505" ca="1">IF(ISBLANK(INDIRECT("'["&amp;Index!$A$1&amp;"]Results 3a 10xWB'!J"&amp;ROW($R$51)-35,TRUE)),"",INDIRECT("'["&amp;Index!$A$1&amp;"]Results 3a 10xWB'!J"&amp;ROW($R$51)-35,TRUE))</f>
        <v>#REF!</v>
      </c>
      <c r="AH505" t="e" cm="1">
        <f t="array" aca="1" ref="AH505" ca="1">IF(ISBLANK(INDIRECT("'["&amp;Index!$A$1&amp;"]Results 3a 10xWB'!M"&amp;ROW($R$51)-35,TRUE)),"",INDIRECT("'["&amp;Index!$A$1&amp;"]Results 3a 10xWB'!M"&amp;ROW($R$51)-35,TRUE))</f>
        <v>#REF!</v>
      </c>
      <c r="AI505" t="e" cm="1">
        <f t="array" aca="1" ref="AI505" ca="1">IF(ISBLANK(INDIRECT("'["&amp;Index!$A$1&amp;"]Results 3a 10xWB'!N"&amp;ROW($R$51)-35,TRUE)),"",INDIRECT("'["&amp;Index!$A$1&amp;"]Results 3a 10xWB'!N"&amp;ROW($R$51)-35,TRUE))</f>
        <v>#REF!</v>
      </c>
      <c r="AJ505" t="e" cm="1">
        <f t="array" aca="1" ref="AJ505" ca="1">IF(ISBLANK(INDIRECT("'["&amp;Index!$A$1&amp;"]Results 3a 10xWB'!O"&amp;ROW($R$51)-35,TRUE)),"",INDIRECT("'["&amp;Index!$A$1&amp;"]Results 3a 10xWB'!O"&amp;ROW($R$51)-35,TRUE))</f>
        <v>#REF!</v>
      </c>
      <c r="AK505" t="e" cm="1">
        <f t="array" aca="1" ref="AK505" ca="1">IF(ISBLANK(INDIRECT("'["&amp;Index!$A$1&amp;"]Results 3a 10xWB'!P"&amp;ROW($R$51)-35,TRUE)),"",INDIRECT("'["&amp;Index!$A$1&amp;"]Results 3a 10xWB'!P"&amp;ROW($R$51)-35,TRUE))</f>
        <v>#REF!</v>
      </c>
      <c r="AN505" t="e" cm="1">
        <f t="array" aca="1" ref="AN505" ca="1">IF(ISBLANK(INDIRECT("'["&amp;Index!$A$1&amp;"]Results 3a 10xWB'!K"&amp;ROW($R$51)-35,TRUE)),"",INDIRECT("'["&amp;Index!$A$1&amp;"]Results 3a 10xWB'!K"&amp;ROW($R$51)-35,TRUE))</f>
        <v>#REF!</v>
      </c>
      <c r="AQ505" t="e" cm="1">
        <f t="array" aca="1" ref="AQ505" ca="1">IF(ISBLANK(INDIRECT("'["&amp;Index!$A$1&amp;"]Results 3a 10xWB'!L"&amp;ROW($R$51)-35,TRUE)),"",INDIRECT("'["&amp;Index!$A$1&amp;"]Results 3a 10xWB'!L"&amp;ROW($R$51)-35,TRUE))</f>
        <v>#REF!</v>
      </c>
      <c r="BM505" t="str">
        <f t="shared" ca="1" si="21"/>
        <v/>
      </c>
    </row>
    <row r="506" spans="1:65" x14ac:dyDescent="0.25">
      <c r="A506" t="e" cm="1">
        <f t="array" aca="1" ref="A506" ca="1">INDIRECT("'["&amp;Index!$A$1&amp;"]Overview Tests'!E7",TRUE)</f>
        <v>#REF!</v>
      </c>
      <c r="B506" t="e">
        <f ca="1">IF(Index!$D$3="v4",10039,"")</f>
        <v>#N/A</v>
      </c>
      <c r="C506" t="e">
        <f ca="1">VLOOKUP(Facts!$B506,Aux_Table!$W$1:$X$60,2,FALSE)</f>
        <v>#N/A</v>
      </c>
      <c r="D506" t="e">
        <f>NA()</f>
        <v>#N/A</v>
      </c>
      <c r="E506" t="e" cm="1">
        <f t="array" aca="1" ref="E506" ca="1">INDIRECT("'["&amp;Index!$A$1&amp;"]Overview Tests'!C7",TRUE)</f>
        <v>#REF!</v>
      </c>
      <c r="F506" t="e" cm="1">
        <f t="array" aca="1" ref="F506" ca="1">INDIRECT("'["&amp;Index!$A$1&amp;"]Overview Tests'!B7",TRUE)</f>
        <v>#REF!</v>
      </c>
      <c r="G506" t="e" cm="1">
        <f t="array" aca="1" ref="G506" ca="1">INDIRECT("'["&amp;Index!$A$1&amp;"]Overview Tests'!B7",TRUE)</f>
        <v>#REF!</v>
      </c>
      <c r="H506" t="e">
        <f t="shared" ca="1" si="22"/>
        <v>#REF!</v>
      </c>
      <c r="I506" s="15" t="e" cm="1">
        <f t="array" aca="1" ref="I506" ca="1">IFERROR(DATEVALUE(TEXT(INDIRECT("'["&amp;Index!$A$1&amp;"]Overview Tests'!C112",TRUE),"yyyy-mm-dd")),INDIRECT("'["&amp;Index!$A$1&amp;"]Overview Tests'!F7",TRUE)-730)</f>
        <v>#REF!</v>
      </c>
      <c r="J506" t="e" cm="1">
        <f t="array" aca="1" ref="J506" ca="1">INDIRECT("'["&amp;Index!$A$1&amp;"]Overview Tests'!C108",TRUE)</f>
        <v>#REF!</v>
      </c>
      <c r="K506" t="str">
        <f>Index!$A$1</f>
        <v>Extem B-1541-6  CA.xlsx</v>
      </c>
      <c r="N506" t="s">
        <v>106</v>
      </c>
      <c r="O506" t="e" cm="1">
        <f t="array" aca="1" ref="O506" ca="1">IF(ISBLANK(INDIRECT("'["&amp;Index!$A$1&amp;"]Results 3b 10x60%NaCl'!B"&amp;ROW($R$42)-35,TRUE)),"",INDIRECT("'["&amp;Index!$A$1&amp;"]Results 3b 10x60%NaCl'!B"&amp;ROW($R$42)-35,TRUE))</f>
        <v>#REF!</v>
      </c>
      <c r="R506">
        <v>1</v>
      </c>
      <c r="X506" t="e" cm="1">
        <f t="array" aca="1" ref="X506" ca="1">INDIRECT("'["&amp;Index!$A$1&amp;"]Overview Tests'!E7",TRUE)</f>
        <v>#REF!</v>
      </c>
      <c r="Z506" t="s">
        <v>86</v>
      </c>
      <c r="AG506" t="e" cm="1">
        <f t="array" aca="1" ref="AG506" ca="1">IF(ISBLANK(INDIRECT("'["&amp;Index!$A$1&amp;"]Results 3b 10x60%NaCl'!C"&amp;ROW($R$42)-35,TRUE)),"",INDIRECT("'["&amp;Index!$A$1&amp;"]Results 3b 10x60%NaCl'!C"&amp;ROW($R$42)-35,TRUE))</f>
        <v>#REF!</v>
      </c>
      <c r="AH506" t="e" cm="1">
        <f t="array" aca="1" ref="AH506" ca="1">IF(ISBLANK(INDIRECT("'["&amp;Index!$A$1&amp;"]Results 3b 10x60%NaCl'!F"&amp;ROW($R$42)-35,TRUE)),"",INDIRECT("'["&amp;Index!$A$1&amp;"]Results 3b 10x60%NaCl'!F"&amp;ROW($R$42)-35,TRUE))</f>
        <v>#REF!</v>
      </c>
      <c r="AI506" t="e" cm="1">
        <f t="array" aca="1" ref="AI506" ca="1">IF(ISBLANK(INDIRECT("'["&amp;Index!$A$1&amp;"]Results 3b 10x60%NaCl'!G"&amp;ROW($R$42)-35,TRUE)),"",INDIRECT("'["&amp;Index!$A$1&amp;"]Results 3b 10x60%NaCl'!G"&amp;ROW($R$42)-35,TRUE))</f>
        <v>#REF!</v>
      </c>
      <c r="AJ506" t="e" cm="1">
        <f t="array" aca="1" ref="AJ506" ca="1">IF(ISBLANK(INDIRECT("'["&amp;Index!$A$1&amp;"]Results 3b 10x60%NaCl'!H"&amp;ROW($R$42)-35,TRUE)),"",INDIRECT("'["&amp;Index!$A$1&amp;"]Results 3b 10x60%NaCl'!H"&amp;ROW($R$42)-35,TRUE))</f>
        <v>#REF!</v>
      </c>
      <c r="AK506" t="e" cm="1">
        <f t="array" aca="1" ref="AK506" ca="1">IF(ISBLANK(INDIRECT("'["&amp;Index!$A$1&amp;"]Results 3b 10x60%NaCl'!I"&amp;ROW($R$42)-35,TRUE)),"",INDIRECT("'["&amp;Index!$A$1&amp;"]Results 3b 10x60%NaCl'!I"&amp;ROW($R$42)-35,TRUE))</f>
        <v>#REF!</v>
      </c>
      <c r="AN506" t="e" cm="1">
        <f t="array" aca="1" ref="AN506" ca="1">IF(ISBLANK(INDIRECT("'["&amp;Index!$A$1&amp;"]Results 3b 10x60%NaCl'!D"&amp;ROW($R$42)-35,TRUE)),"",INDIRECT("'["&amp;Index!$A$1&amp;"]Results 3b 10x60%NaCl'!D"&amp;ROW($R$42)-35,TRUE))</f>
        <v>#REF!</v>
      </c>
      <c r="AQ506" t="e" cm="1">
        <f t="array" aca="1" ref="AQ506" ca="1">IF(ISBLANK(INDIRECT("'["&amp;Index!$A$1&amp;"]Results 3b 10x60%NaCl'!E"&amp;ROW($R$42)-35,TRUE)),"",INDIRECT("'["&amp;Index!$A$1&amp;"]Results 3b 10x60%NaCl'!E"&amp;ROW($R$42)-35,TRUE))</f>
        <v>#REF!</v>
      </c>
      <c r="BM506" t="str">
        <f t="shared" ca="1" si="21"/>
        <v/>
      </c>
    </row>
    <row r="507" spans="1:65" x14ac:dyDescent="0.25">
      <c r="A507" t="e" cm="1">
        <f t="array" aca="1" ref="A507" ca="1">INDIRECT("'["&amp;Index!$A$1&amp;"]Overview Tests'!E7",TRUE)</f>
        <v>#REF!</v>
      </c>
      <c r="B507" t="e">
        <f ca="1">IF(Index!$D$3="v4",10039,"")</f>
        <v>#N/A</v>
      </c>
      <c r="C507" t="e">
        <f ca="1">VLOOKUP(Facts!$B507,Aux_Table!$W$1:$X$60,2,FALSE)</f>
        <v>#N/A</v>
      </c>
      <c r="D507" t="e">
        <f>NA()</f>
        <v>#N/A</v>
      </c>
      <c r="E507" t="e" cm="1">
        <f t="array" aca="1" ref="E507" ca="1">INDIRECT("'["&amp;Index!$A$1&amp;"]Overview Tests'!C7",TRUE)</f>
        <v>#REF!</v>
      </c>
      <c r="F507" t="e" cm="1">
        <f t="array" aca="1" ref="F507" ca="1">INDIRECT("'["&amp;Index!$A$1&amp;"]Overview Tests'!B7",TRUE)</f>
        <v>#REF!</v>
      </c>
      <c r="G507" t="e" cm="1">
        <f t="array" aca="1" ref="G507" ca="1">INDIRECT("'["&amp;Index!$A$1&amp;"]Overview Tests'!B7",TRUE)</f>
        <v>#REF!</v>
      </c>
      <c r="H507" t="e">
        <f t="shared" ca="1" si="22"/>
        <v>#REF!</v>
      </c>
      <c r="I507" s="15" t="e" cm="1">
        <f t="array" aca="1" ref="I507" ca="1">IFERROR(DATEVALUE(TEXT(INDIRECT("'["&amp;Index!$A$1&amp;"]Overview Tests'!C112",TRUE),"yyyy-mm-dd")),INDIRECT("'["&amp;Index!$A$1&amp;"]Overview Tests'!F7",TRUE)-730)</f>
        <v>#REF!</v>
      </c>
      <c r="J507" t="e" cm="1">
        <f t="array" aca="1" ref="J507" ca="1">INDIRECT("'["&amp;Index!$A$1&amp;"]Overview Tests'!C108",TRUE)</f>
        <v>#REF!</v>
      </c>
      <c r="K507" t="str">
        <f>Index!$A$1</f>
        <v>Extem B-1541-6  CA.xlsx</v>
      </c>
      <c r="N507" t="s">
        <v>106</v>
      </c>
      <c r="O507" t="e" cm="1">
        <f t="array" aca="1" ref="O507" ca="1">IF(ISBLANK(INDIRECT("'["&amp;Index!$A$1&amp;"]Results 3b 10x60%NaCl'!B"&amp;ROW($R$43)-35,TRUE)),"",INDIRECT("'["&amp;Index!$A$1&amp;"]Results 3b 10x60%NaCl'!B"&amp;ROW($R$43)-35,TRUE))</f>
        <v>#REF!</v>
      </c>
      <c r="R507">
        <v>2</v>
      </c>
      <c r="X507" t="e" cm="1">
        <f t="array" aca="1" ref="X507" ca="1">INDIRECT("'["&amp;Index!$A$1&amp;"]Overview Tests'!E7",TRUE)</f>
        <v>#REF!</v>
      </c>
      <c r="Z507" t="s">
        <v>86</v>
      </c>
      <c r="AG507" t="e" cm="1">
        <f t="array" aca="1" ref="AG507" ca="1">IF(ISBLANK(INDIRECT("'["&amp;Index!$A$1&amp;"]Results 3b 10x60%NaCl'!C"&amp;ROW($R$43)-35,TRUE)),"",INDIRECT("'["&amp;Index!$A$1&amp;"]Results 3b 10x60%NaCl'!C"&amp;ROW($R$43)-35,TRUE))</f>
        <v>#REF!</v>
      </c>
      <c r="AH507" t="e" cm="1">
        <f t="array" aca="1" ref="AH507" ca="1">IF(ISBLANK(INDIRECT("'["&amp;Index!$A$1&amp;"]Results 3b 10x60%NaCl'!F"&amp;ROW($R$43)-35,TRUE)),"",INDIRECT("'["&amp;Index!$A$1&amp;"]Results 3b 10x60%NaCl'!F"&amp;ROW($R$43)-35,TRUE))</f>
        <v>#REF!</v>
      </c>
      <c r="AI507" t="e" cm="1">
        <f t="array" aca="1" ref="AI507" ca="1">IF(ISBLANK(INDIRECT("'["&amp;Index!$A$1&amp;"]Results 3b 10x60%NaCl'!G"&amp;ROW($R$43)-35,TRUE)),"",INDIRECT("'["&amp;Index!$A$1&amp;"]Results 3b 10x60%NaCl'!G"&amp;ROW($R$43)-35,TRUE))</f>
        <v>#REF!</v>
      </c>
      <c r="AJ507" t="e" cm="1">
        <f t="array" aca="1" ref="AJ507" ca="1">IF(ISBLANK(INDIRECT("'["&amp;Index!$A$1&amp;"]Results 3b 10x60%NaCl'!H"&amp;ROW($R$43)-35,TRUE)),"",INDIRECT("'["&amp;Index!$A$1&amp;"]Results 3b 10x60%NaCl'!H"&amp;ROW($R$43)-35,TRUE))</f>
        <v>#REF!</v>
      </c>
      <c r="AK507" t="e" cm="1">
        <f t="array" aca="1" ref="AK507" ca="1">IF(ISBLANK(INDIRECT("'["&amp;Index!$A$1&amp;"]Results 3b 10x60%NaCl'!I"&amp;ROW($R$43)-35,TRUE)),"",INDIRECT("'["&amp;Index!$A$1&amp;"]Results 3b 10x60%NaCl'!I"&amp;ROW($R$43)-35,TRUE))</f>
        <v>#REF!</v>
      </c>
      <c r="AN507" t="e" cm="1">
        <f t="array" aca="1" ref="AN507" ca="1">IF(ISBLANK(INDIRECT("'["&amp;Index!$A$1&amp;"]Results 3b 10x60%NaCl'!D"&amp;ROW($R$43)-35,TRUE)),"",INDIRECT("'["&amp;Index!$A$1&amp;"]Results 3b 10x60%NaCl'!D"&amp;ROW($R$43)-35,TRUE))</f>
        <v>#REF!</v>
      </c>
      <c r="AQ507" t="e" cm="1">
        <f t="array" aca="1" ref="AQ507" ca="1">IF(ISBLANK(INDIRECT("'["&amp;Index!$A$1&amp;"]Results 3b 10x60%NaCl'!E"&amp;ROW($R$43)-35,TRUE)),"",INDIRECT("'["&amp;Index!$A$1&amp;"]Results 3b 10x60%NaCl'!E"&amp;ROW($R$43)-35,TRUE))</f>
        <v>#REF!</v>
      </c>
      <c r="BM507" t="str">
        <f t="shared" ca="1" si="21"/>
        <v/>
      </c>
    </row>
    <row r="508" spans="1:65" x14ac:dyDescent="0.25">
      <c r="A508" t="e" cm="1">
        <f t="array" aca="1" ref="A508" ca="1">INDIRECT("'["&amp;Index!$A$1&amp;"]Overview Tests'!E7",TRUE)</f>
        <v>#REF!</v>
      </c>
      <c r="B508" t="e">
        <f ca="1">IF(Index!$D$3="v4",10039,"")</f>
        <v>#N/A</v>
      </c>
      <c r="C508" t="e">
        <f ca="1">VLOOKUP(Facts!$B508,Aux_Table!$W$1:$X$60,2,FALSE)</f>
        <v>#N/A</v>
      </c>
      <c r="D508" t="e">
        <f>NA()</f>
        <v>#N/A</v>
      </c>
      <c r="E508" t="e" cm="1">
        <f t="array" aca="1" ref="E508" ca="1">INDIRECT("'["&amp;Index!$A$1&amp;"]Overview Tests'!C7",TRUE)</f>
        <v>#REF!</v>
      </c>
      <c r="F508" t="e" cm="1">
        <f t="array" aca="1" ref="F508" ca="1">INDIRECT("'["&amp;Index!$A$1&amp;"]Overview Tests'!B7",TRUE)</f>
        <v>#REF!</v>
      </c>
      <c r="G508" t="e" cm="1">
        <f t="array" aca="1" ref="G508" ca="1">INDIRECT("'["&amp;Index!$A$1&amp;"]Overview Tests'!B7",TRUE)</f>
        <v>#REF!</v>
      </c>
      <c r="H508" t="e">
        <f t="shared" ca="1" si="22"/>
        <v>#REF!</v>
      </c>
      <c r="I508" s="15" t="e" cm="1">
        <f t="array" aca="1" ref="I508" ca="1">IFERROR(DATEVALUE(TEXT(INDIRECT("'["&amp;Index!$A$1&amp;"]Overview Tests'!C112",TRUE),"yyyy-mm-dd")),INDIRECT("'["&amp;Index!$A$1&amp;"]Overview Tests'!F7",TRUE)-730)</f>
        <v>#REF!</v>
      </c>
      <c r="J508" t="e" cm="1">
        <f t="array" aca="1" ref="J508" ca="1">INDIRECT("'["&amp;Index!$A$1&amp;"]Overview Tests'!C108",TRUE)</f>
        <v>#REF!</v>
      </c>
      <c r="K508" t="str">
        <f>Index!$A$1</f>
        <v>Extem B-1541-6  CA.xlsx</v>
      </c>
      <c r="N508" t="s">
        <v>106</v>
      </c>
      <c r="O508" t="e" cm="1">
        <f t="array" aca="1" ref="O508" ca="1">IF(ISBLANK(INDIRECT("'["&amp;Index!$A$1&amp;"]Results 3b 10x60%NaCl'!B"&amp;ROW($R$44)-35,TRUE)),"",INDIRECT("'["&amp;Index!$A$1&amp;"]Results 3b 10x60%NaCl'!B"&amp;ROW($R$44)-35,TRUE))</f>
        <v>#REF!</v>
      </c>
      <c r="R508">
        <v>3</v>
      </c>
      <c r="X508" t="e" cm="1">
        <f t="array" aca="1" ref="X508" ca="1">INDIRECT("'["&amp;Index!$A$1&amp;"]Overview Tests'!E7",TRUE)</f>
        <v>#REF!</v>
      </c>
      <c r="Z508" t="s">
        <v>86</v>
      </c>
      <c r="AG508" t="e" cm="1">
        <f t="array" aca="1" ref="AG508" ca="1">IF(ISBLANK(INDIRECT("'["&amp;Index!$A$1&amp;"]Results 3b 10x60%NaCl'!C"&amp;ROW($R$44)-35,TRUE)),"",INDIRECT("'["&amp;Index!$A$1&amp;"]Results 3b 10x60%NaCl'!C"&amp;ROW($R$44)-35,TRUE))</f>
        <v>#REF!</v>
      </c>
      <c r="AH508" t="e" cm="1">
        <f t="array" aca="1" ref="AH508" ca="1">IF(ISBLANK(INDIRECT("'["&amp;Index!$A$1&amp;"]Results 3b 10x60%NaCl'!F"&amp;ROW($R$44)-35,TRUE)),"",INDIRECT("'["&amp;Index!$A$1&amp;"]Results 3b 10x60%NaCl'!F"&amp;ROW($R$44)-35,TRUE))</f>
        <v>#REF!</v>
      </c>
      <c r="AI508" t="e" cm="1">
        <f t="array" aca="1" ref="AI508" ca="1">IF(ISBLANK(INDIRECT("'["&amp;Index!$A$1&amp;"]Results 3b 10x60%NaCl'!G"&amp;ROW($R$44)-35,TRUE)),"",INDIRECT("'["&amp;Index!$A$1&amp;"]Results 3b 10x60%NaCl'!G"&amp;ROW($R$44)-35,TRUE))</f>
        <v>#REF!</v>
      </c>
      <c r="AJ508" t="e" cm="1">
        <f t="array" aca="1" ref="AJ508" ca="1">IF(ISBLANK(INDIRECT("'["&amp;Index!$A$1&amp;"]Results 3b 10x60%NaCl'!H"&amp;ROW($R$44)-35,TRUE)),"",INDIRECT("'["&amp;Index!$A$1&amp;"]Results 3b 10x60%NaCl'!H"&amp;ROW($R$44)-35,TRUE))</f>
        <v>#REF!</v>
      </c>
      <c r="AK508" t="e" cm="1">
        <f t="array" aca="1" ref="AK508" ca="1">IF(ISBLANK(INDIRECT("'["&amp;Index!$A$1&amp;"]Results 3b 10x60%NaCl'!I"&amp;ROW($R$44)-35,TRUE)),"",INDIRECT("'["&amp;Index!$A$1&amp;"]Results 3b 10x60%NaCl'!I"&amp;ROW($R$44)-35,TRUE))</f>
        <v>#REF!</v>
      </c>
      <c r="AN508" t="e" cm="1">
        <f t="array" aca="1" ref="AN508" ca="1">IF(ISBLANK(INDIRECT("'["&amp;Index!$A$1&amp;"]Results 3b 10x60%NaCl'!D"&amp;ROW($R$44)-35,TRUE)),"",INDIRECT("'["&amp;Index!$A$1&amp;"]Results 3b 10x60%NaCl'!D"&amp;ROW($R$44)-35,TRUE))</f>
        <v>#REF!</v>
      </c>
      <c r="AQ508" t="e" cm="1">
        <f t="array" aca="1" ref="AQ508" ca="1">IF(ISBLANK(INDIRECT("'["&amp;Index!$A$1&amp;"]Results 3b 10x60%NaCl'!E"&amp;ROW($R$44)-35,TRUE)),"",INDIRECT("'["&amp;Index!$A$1&amp;"]Results 3b 10x60%NaCl'!E"&amp;ROW($R$44)-35,TRUE))</f>
        <v>#REF!</v>
      </c>
      <c r="BM508" t="str">
        <f t="shared" ca="1" si="21"/>
        <v/>
      </c>
    </row>
    <row r="509" spans="1:65" x14ac:dyDescent="0.25">
      <c r="A509" t="e" cm="1">
        <f t="array" aca="1" ref="A509" ca="1">INDIRECT("'["&amp;Index!$A$1&amp;"]Overview Tests'!E7",TRUE)</f>
        <v>#REF!</v>
      </c>
      <c r="B509" t="e">
        <f ca="1">IF(Index!$D$3="v4",10039,"")</f>
        <v>#N/A</v>
      </c>
      <c r="C509" t="e">
        <f ca="1">VLOOKUP(Facts!$B509,Aux_Table!$W$1:$X$60,2,FALSE)</f>
        <v>#N/A</v>
      </c>
      <c r="D509" t="e">
        <f>NA()</f>
        <v>#N/A</v>
      </c>
      <c r="E509" t="e" cm="1">
        <f t="array" aca="1" ref="E509" ca="1">INDIRECT("'["&amp;Index!$A$1&amp;"]Overview Tests'!C7",TRUE)</f>
        <v>#REF!</v>
      </c>
      <c r="F509" t="e" cm="1">
        <f t="array" aca="1" ref="F509" ca="1">INDIRECT("'["&amp;Index!$A$1&amp;"]Overview Tests'!B7",TRUE)</f>
        <v>#REF!</v>
      </c>
      <c r="G509" t="e" cm="1">
        <f t="array" aca="1" ref="G509" ca="1">INDIRECT("'["&amp;Index!$A$1&amp;"]Overview Tests'!B7",TRUE)</f>
        <v>#REF!</v>
      </c>
      <c r="H509" t="e">
        <f t="shared" ca="1" si="22"/>
        <v>#REF!</v>
      </c>
      <c r="I509" s="15" t="e" cm="1">
        <f t="array" aca="1" ref="I509" ca="1">IFERROR(DATEVALUE(TEXT(INDIRECT("'["&amp;Index!$A$1&amp;"]Overview Tests'!C112",TRUE),"yyyy-mm-dd")),INDIRECT("'["&amp;Index!$A$1&amp;"]Overview Tests'!F7",TRUE)-730)</f>
        <v>#REF!</v>
      </c>
      <c r="J509" t="e" cm="1">
        <f t="array" aca="1" ref="J509" ca="1">INDIRECT("'["&amp;Index!$A$1&amp;"]Overview Tests'!C108",TRUE)</f>
        <v>#REF!</v>
      </c>
      <c r="K509" t="str">
        <f>Index!$A$1</f>
        <v>Extem B-1541-6  CA.xlsx</v>
      </c>
      <c r="N509" t="s">
        <v>106</v>
      </c>
      <c r="O509" t="e" cm="1">
        <f t="array" aca="1" ref="O509" ca="1">IF(ISBLANK(INDIRECT("'["&amp;Index!$A$1&amp;"]Results 3b 10x60%NaCl'!B"&amp;ROW($R$45)-35,TRUE)),"",INDIRECT("'["&amp;Index!$A$1&amp;"]Results 3b 10x60%NaCl'!B"&amp;ROW($R$45)-35,TRUE))</f>
        <v>#REF!</v>
      </c>
      <c r="R509">
        <v>4</v>
      </c>
      <c r="X509" t="e" cm="1">
        <f t="array" aca="1" ref="X509" ca="1">INDIRECT("'["&amp;Index!$A$1&amp;"]Overview Tests'!E7",TRUE)</f>
        <v>#REF!</v>
      </c>
      <c r="Z509" t="s">
        <v>86</v>
      </c>
      <c r="AG509" t="e" cm="1">
        <f t="array" aca="1" ref="AG509" ca="1">IF(ISBLANK(INDIRECT("'["&amp;Index!$A$1&amp;"]Results 3b 10x60%NaCl'!C"&amp;ROW($R$45)-35,TRUE)),"",INDIRECT("'["&amp;Index!$A$1&amp;"]Results 3b 10x60%NaCl'!C"&amp;ROW($R$45)-35,TRUE))</f>
        <v>#REF!</v>
      </c>
      <c r="AH509" t="e" cm="1">
        <f t="array" aca="1" ref="AH509" ca="1">IF(ISBLANK(INDIRECT("'["&amp;Index!$A$1&amp;"]Results 3b 10x60%NaCl'!F"&amp;ROW($R$45)-35,TRUE)),"",INDIRECT("'["&amp;Index!$A$1&amp;"]Results 3b 10x60%NaCl'!F"&amp;ROW($R$45)-35,TRUE))</f>
        <v>#REF!</v>
      </c>
      <c r="AI509" t="e" cm="1">
        <f t="array" aca="1" ref="AI509" ca="1">IF(ISBLANK(INDIRECT("'["&amp;Index!$A$1&amp;"]Results 3b 10x60%NaCl'!G"&amp;ROW($R$45)-35,TRUE)),"",INDIRECT("'["&amp;Index!$A$1&amp;"]Results 3b 10x60%NaCl'!G"&amp;ROW($R$45)-35,TRUE))</f>
        <v>#REF!</v>
      </c>
      <c r="AJ509" t="e" cm="1">
        <f t="array" aca="1" ref="AJ509" ca="1">IF(ISBLANK(INDIRECT("'["&amp;Index!$A$1&amp;"]Results 3b 10x60%NaCl'!H"&amp;ROW($R$45)-35,TRUE)),"",INDIRECT("'["&amp;Index!$A$1&amp;"]Results 3b 10x60%NaCl'!H"&amp;ROW($R$45)-35,TRUE))</f>
        <v>#REF!</v>
      </c>
      <c r="AK509" t="e" cm="1">
        <f t="array" aca="1" ref="AK509" ca="1">IF(ISBLANK(INDIRECT("'["&amp;Index!$A$1&amp;"]Results 3b 10x60%NaCl'!I"&amp;ROW($R$45)-35,TRUE)),"",INDIRECT("'["&amp;Index!$A$1&amp;"]Results 3b 10x60%NaCl'!I"&amp;ROW($R$45)-35,TRUE))</f>
        <v>#REF!</v>
      </c>
      <c r="AN509" t="e" cm="1">
        <f t="array" aca="1" ref="AN509" ca="1">IF(ISBLANK(INDIRECT("'["&amp;Index!$A$1&amp;"]Results 3b 10x60%NaCl'!D"&amp;ROW($R$45)-35,TRUE)),"",INDIRECT("'["&amp;Index!$A$1&amp;"]Results 3b 10x60%NaCl'!D"&amp;ROW($R$45)-35,TRUE))</f>
        <v>#REF!</v>
      </c>
      <c r="AQ509" t="e" cm="1">
        <f t="array" aca="1" ref="AQ509" ca="1">IF(ISBLANK(INDIRECT("'["&amp;Index!$A$1&amp;"]Results 3b 10x60%NaCl'!E"&amp;ROW($R$45)-35,TRUE)),"",INDIRECT("'["&amp;Index!$A$1&amp;"]Results 3b 10x60%NaCl'!E"&amp;ROW($R$45)-35,TRUE))</f>
        <v>#REF!</v>
      </c>
      <c r="BM509" t="str">
        <f t="shared" ca="1" si="21"/>
        <v/>
      </c>
    </row>
    <row r="510" spans="1:65" x14ac:dyDescent="0.25">
      <c r="A510" t="e" cm="1">
        <f t="array" aca="1" ref="A510" ca="1">INDIRECT("'["&amp;Index!$A$1&amp;"]Overview Tests'!E7",TRUE)</f>
        <v>#REF!</v>
      </c>
      <c r="B510" t="e">
        <f ca="1">IF(Index!$D$3="v4",10039,"")</f>
        <v>#N/A</v>
      </c>
      <c r="C510" t="e">
        <f ca="1">VLOOKUP(Facts!$B510,Aux_Table!$W$1:$X$60,2,FALSE)</f>
        <v>#N/A</v>
      </c>
      <c r="D510" t="e">
        <f>NA()</f>
        <v>#N/A</v>
      </c>
      <c r="E510" t="e" cm="1">
        <f t="array" aca="1" ref="E510" ca="1">INDIRECT("'["&amp;Index!$A$1&amp;"]Overview Tests'!C7",TRUE)</f>
        <v>#REF!</v>
      </c>
      <c r="F510" t="e" cm="1">
        <f t="array" aca="1" ref="F510" ca="1">INDIRECT("'["&amp;Index!$A$1&amp;"]Overview Tests'!B7",TRUE)</f>
        <v>#REF!</v>
      </c>
      <c r="G510" t="e" cm="1">
        <f t="array" aca="1" ref="G510" ca="1">INDIRECT("'["&amp;Index!$A$1&amp;"]Overview Tests'!B7",TRUE)</f>
        <v>#REF!</v>
      </c>
      <c r="H510" t="e">
        <f t="shared" ca="1" si="22"/>
        <v>#REF!</v>
      </c>
      <c r="I510" s="15" t="e" cm="1">
        <f t="array" aca="1" ref="I510" ca="1">IFERROR(DATEVALUE(TEXT(INDIRECT("'["&amp;Index!$A$1&amp;"]Overview Tests'!C112",TRUE),"yyyy-mm-dd")),INDIRECT("'["&amp;Index!$A$1&amp;"]Overview Tests'!F7",TRUE)-730)</f>
        <v>#REF!</v>
      </c>
      <c r="J510" t="e" cm="1">
        <f t="array" aca="1" ref="J510" ca="1">INDIRECT("'["&amp;Index!$A$1&amp;"]Overview Tests'!C108",TRUE)</f>
        <v>#REF!</v>
      </c>
      <c r="K510" t="str">
        <f>Index!$A$1</f>
        <v>Extem B-1541-6  CA.xlsx</v>
      </c>
      <c r="N510" t="s">
        <v>106</v>
      </c>
      <c r="O510" t="e" cm="1">
        <f t="array" aca="1" ref="O510" ca="1">IF(ISBLANK(INDIRECT("'["&amp;Index!$A$1&amp;"]Results 3b 10x60%NaCl'!B"&amp;ROW($R$46)-35,TRUE)),"",INDIRECT("'["&amp;Index!$A$1&amp;"]Results 3b 10x60%NaCl'!B"&amp;ROW($R$46)-35,TRUE))</f>
        <v>#REF!</v>
      </c>
      <c r="R510">
        <v>5</v>
      </c>
      <c r="X510" t="e" cm="1">
        <f t="array" aca="1" ref="X510" ca="1">INDIRECT("'["&amp;Index!$A$1&amp;"]Overview Tests'!E7",TRUE)</f>
        <v>#REF!</v>
      </c>
      <c r="Z510" t="s">
        <v>86</v>
      </c>
      <c r="AG510" t="e" cm="1">
        <f t="array" aca="1" ref="AG510" ca="1">IF(ISBLANK(INDIRECT("'["&amp;Index!$A$1&amp;"]Results 3b 10x60%NaCl'!C"&amp;ROW($R$46)-35,TRUE)),"",INDIRECT("'["&amp;Index!$A$1&amp;"]Results 3b 10x60%NaCl'!C"&amp;ROW($R$46)-35,TRUE))</f>
        <v>#REF!</v>
      </c>
      <c r="AH510" t="e" cm="1">
        <f t="array" aca="1" ref="AH510" ca="1">IF(ISBLANK(INDIRECT("'["&amp;Index!$A$1&amp;"]Results 3b 10x60%NaCl'!F"&amp;ROW($R$46)-35,TRUE)),"",INDIRECT("'["&amp;Index!$A$1&amp;"]Results 3b 10x60%NaCl'!F"&amp;ROW($R$46)-35,TRUE))</f>
        <v>#REF!</v>
      </c>
      <c r="AI510" t="e" cm="1">
        <f t="array" aca="1" ref="AI510" ca="1">IF(ISBLANK(INDIRECT("'["&amp;Index!$A$1&amp;"]Results 3b 10x60%NaCl'!G"&amp;ROW($R$46)-35,TRUE)),"",INDIRECT("'["&amp;Index!$A$1&amp;"]Results 3b 10x60%NaCl'!G"&amp;ROW($R$46)-35,TRUE))</f>
        <v>#REF!</v>
      </c>
      <c r="AJ510" t="e" cm="1">
        <f t="array" aca="1" ref="AJ510" ca="1">IF(ISBLANK(INDIRECT("'["&amp;Index!$A$1&amp;"]Results 3b 10x60%NaCl'!H"&amp;ROW($R$46)-35,TRUE)),"",INDIRECT("'["&amp;Index!$A$1&amp;"]Results 3b 10x60%NaCl'!H"&amp;ROW($R$46)-35,TRUE))</f>
        <v>#REF!</v>
      </c>
      <c r="AK510" t="e" cm="1">
        <f t="array" aca="1" ref="AK510" ca="1">IF(ISBLANK(INDIRECT("'["&amp;Index!$A$1&amp;"]Results 3b 10x60%NaCl'!I"&amp;ROW($R$46)-35,TRUE)),"",INDIRECT("'["&amp;Index!$A$1&amp;"]Results 3b 10x60%NaCl'!I"&amp;ROW($R$46)-35,TRUE))</f>
        <v>#REF!</v>
      </c>
      <c r="AN510" t="e" cm="1">
        <f t="array" aca="1" ref="AN510" ca="1">IF(ISBLANK(INDIRECT("'["&amp;Index!$A$1&amp;"]Results 3b 10x60%NaCl'!D"&amp;ROW($R$46)-35,TRUE)),"",INDIRECT("'["&amp;Index!$A$1&amp;"]Results 3b 10x60%NaCl'!D"&amp;ROW($R$46)-35,TRUE))</f>
        <v>#REF!</v>
      </c>
      <c r="AQ510" t="e" cm="1">
        <f t="array" aca="1" ref="AQ510" ca="1">IF(ISBLANK(INDIRECT("'["&amp;Index!$A$1&amp;"]Results 3b 10x60%NaCl'!E"&amp;ROW($R$46)-35,TRUE)),"",INDIRECT("'["&amp;Index!$A$1&amp;"]Results 3b 10x60%NaCl'!E"&amp;ROW($R$46)-35,TRUE))</f>
        <v>#REF!</v>
      </c>
      <c r="BM510" t="str">
        <f t="shared" ca="1" si="21"/>
        <v/>
      </c>
    </row>
    <row r="511" spans="1:65" x14ac:dyDescent="0.25">
      <c r="A511" t="e" cm="1">
        <f t="array" aca="1" ref="A511" ca="1">INDIRECT("'["&amp;Index!$A$1&amp;"]Overview Tests'!E7",TRUE)</f>
        <v>#REF!</v>
      </c>
      <c r="B511" t="e">
        <f ca="1">IF(Index!$D$3="v4",10039,"")</f>
        <v>#N/A</v>
      </c>
      <c r="C511" t="e">
        <f ca="1">VLOOKUP(Facts!$B511,Aux_Table!$W$1:$X$60,2,FALSE)</f>
        <v>#N/A</v>
      </c>
      <c r="D511" t="e">
        <f>NA()</f>
        <v>#N/A</v>
      </c>
      <c r="E511" t="e" cm="1">
        <f t="array" aca="1" ref="E511" ca="1">INDIRECT("'["&amp;Index!$A$1&amp;"]Overview Tests'!C7",TRUE)</f>
        <v>#REF!</v>
      </c>
      <c r="F511" t="e" cm="1">
        <f t="array" aca="1" ref="F511" ca="1">INDIRECT("'["&amp;Index!$A$1&amp;"]Overview Tests'!B7",TRUE)</f>
        <v>#REF!</v>
      </c>
      <c r="G511" t="e" cm="1">
        <f t="array" aca="1" ref="G511" ca="1">INDIRECT("'["&amp;Index!$A$1&amp;"]Overview Tests'!B7",TRUE)</f>
        <v>#REF!</v>
      </c>
      <c r="H511" t="e">
        <f t="shared" ca="1" si="22"/>
        <v>#REF!</v>
      </c>
      <c r="I511" s="15" t="e" cm="1">
        <f t="array" aca="1" ref="I511" ca="1">IFERROR(DATEVALUE(TEXT(INDIRECT("'["&amp;Index!$A$1&amp;"]Overview Tests'!C112",TRUE),"yyyy-mm-dd")),INDIRECT("'["&amp;Index!$A$1&amp;"]Overview Tests'!F7",TRUE)-730)</f>
        <v>#REF!</v>
      </c>
      <c r="J511" t="e" cm="1">
        <f t="array" aca="1" ref="J511" ca="1">INDIRECT("'["&amp;Index!$A$1&amp;"]Overview Tests'!C108",TRUE)</f>
        <v>#REF!</v>
      </c>
      <c r="K511" t="str">
        <f>Index!$A$1</f>
        <v>Extem B-1541-6  CA.xlsx</v>
      </c>
      <c r="N511" t="s">
        <v>106</v>
      </c>
      <c r="O511" t="e" cm="1">
        <f t="array" aca="1" ref="O511" ca="1">IF(ISBLANK(INDIRECT("'["&amp;Index!$A$1&amp;"]Results 3b 10x60%NaCl'!B"&amp;ROW($R$47)-35,TRUE)),"",INDIRECT("'["&amp;Index!$A$1&amp;"]Results 3b 10x60%NaCl'!B"&amp;ROW($R$47)-35,TRUE))</f>
        <v>#REF!</v>
      </c>
      <c r="R511">
        <v>6</v>
      </c>
      <c r="X511" t="e" cm="1">
        <f t="array" aca="1" ref="X511" ca="1">INDIRECT("'["&amp;Index!$A$1&amp;"]Overview Tests'!E7",TRUE)</f>
        <v>#REF!</v>
      </c>
      <c r="Z511" t="s">
        <v>86</v>
      </c>
      <c r="AG511" t="e" cm="1">
        <f t="array" aca="1" ref="AG511" ca="1">IF(ISBLANK(INDIRECT("'["&amp;Index!$A$1&amp;"]Results 3b 10x60%NaCl'!C"&amp;ROW($R$47)-35,TRUE)),"",INDIRECT("'["&amp;Index!$A$1&amp;"]Results 3b 10x60%NaCl'!C"&amp;ROW($R$47)-35,TRUE))</f>
        <v>#REF!</v>
      </c>
      <c r="AH511" t="e" cm="1">
        <f t="array" aca="1" ref="AH511" ca="1">IF(ISBLANK(INDIRECT("'["&amp;Index!$A$1&amp;"]Results 3b 10x60%NaCl'!F"&amp;ROW($R$47)-35,TRUE)),"",INDIRECT("'["&amp;Index!$A$1&amp;"]Results 3b 10x60%NaCl'!F"&amp;ROW($R$47)-35,TRUE))</f>
        <v>#REF!</v>
      </c>
      <c r="AI511" t="e" cm="1">
        <f t="array" aca="1" ref="AI511" ca="1">IF(ISBLANK(INDIRECT("'["&amp;Index!$A$1&amp;"]Results 3b 10x60%NaCl'!G"&amp;ROW($R$47)-35,TRUE)),"",INDIRECT("'["&amp;Index!$A$1&amp;"]Results 3b 10x60%NaCl'!G"&amp;ROW($R$47)-35,TRUE))</f>
        <v>#REF!</v>
      </c>
      <c r="AJ511" t="e" cm="1">
        <f t="array" aca="1" ref="AJ511" ca="1">IF(ISBLANK(INDIRECT("'["&amp;Index!$A$1&amp;"]Results 3b 10x60%NaCl'!H"&amp;ROW($R$47)-35,TRUE)),"",INDIRECT("'["&amp;Index!$A$1&amp;"]Results 3b 10x60%NaCl'!H"&amp;ROW($R$47)-35,TRUE))</f>
        <v>#REF!</v>
      </c>
      <c r="AK511" t="e" cm="1">
        <f t="array" aca="1" ref="AK511" ca="1">IF(ISBLANK(INDIRECT("'["&amp;Index!$A$1&amp;"]Results 3b 10x60%NaCl'!I"&amp;ROW($R$47)-35,TRUE)),"",INDIRECT("'["&amp;Index!$A$1&amp;"]Results 3b 10x60%NaCl'!I"&amp;ROW($R$47)-35,TRUE))</f>
        <v>#REF!</v>
      </c>
      <c r="AN511" t="e" cm="1">
        <f t="array" aca="1" ref="AN511" ca="1">IF(ISBLANK(INDIRECT("'["&amp;Index!$A$1&amp;"]Results 3b 10x60%NaCl'!D"&amp;ROW($R$47)-35,TRUE)),"",INDIRECT("'["&amp;Index!$A$1&amp;"]Results 3b 10x60%NaCl'!D"&amp;ROW($R$47)-35,TRUE))</f>
        <v>#REF!</v>
      </c>
      <c r="AQ511" t="e" cm="1">
        <f t="array" aca="1" ref="AQ511" ca="1">IF(ISBLANK(INDIRECT("'["&amp;Index!$A$1&amp;"]Results 3b 10x60%NaCl'!E"&amp;ROW($R$47)-35,TRUE)),"",INDIRECT("'["&amp;Index!$A$1&amp;"]Results 3b 10x60%NaCl'!E"&amp;ROW($R$47)-35,TRUE))</f>
        <v>#REF!</v>
      </c>
      <c r="BM511" t="str">
        <f t="shared" ca="1" si="21"/>
        <v/>
      </c>
    </row>
    <row r="512" spans="1:65" x14ac:dyDescent="0.25">
      <c r="A512" t="e" cm="1">
        <f t="array" aca="1" ref="A512" ca="1">INDIRECT("'["&amp;Index!$A$1&amp;"]Overview Tests'!E7",TRUE)</f>
        <v>#REF!</v>
      </c>
      <c r="B512" t="e">
        <f ca="1">IF(Index!$D$3="v4",10039,"")</f>
        <v>#N/A</v>
      </c>
      <c r="C512" t="e">
        <f ca="1">VLOOKUP(Facts!$B512,Aux_Table!$W$1:$X$60,2,FALSE)</f>
        <v>#N/A</v>
      </c>
      <c r="D512" t="e">
        <f>NA()</f>
        <v>#N/A</v>
      </c>
      <c r="E512" t="e" cm="1">
        <f t="array" aca="1" ref="E512" ca="1">INDIRECT("'["&amp;Index!$A$1&amp;"]Overview Tests'!C7",TRUE)</f>
        <v>#REF!</v>
      </c>
      <c r="F512" t="e" cm="1">
        <f t="array" aca="1" ref="F512" ca="1">INDIRECT("'["&amp;Index!$A$1&amp;"]Overview Tests'!B7",TRUE)</f>
        <v>#REF!</v>
      </c>
      <c r="G512" t="e" cm="1">
        <f t="array" aca="1" ref="G512" ca="1">INDIRECT("'["&amp;Index!$A$1&amp;"]Overview Tests'!B7",TRUE)</f>
        <v>#REF!</v>
      </c>
      <c r="H512" t="e">
        <f t="shared" ca="1" si="22"/>
        <v>#REF!</v>
      </c>
      <c r="I512" s="15" t="e" cm="1">
        <f t="array" aca="1" ref="I512" ca="1">IFERROR(DATEVALUE(TEXT(INDIRECT("'["&amp;Index!$A$1&amp;"]Overview Tests'!C112",TRUE),"yyyy-mm-dd")),INDIRECT("'["&amp;Index!$A$1&amp;"]Overview Tests'!F7",TRUE)-730)</f>
        <v>#REF!</v>
      </c>
      <c r="J512" t="e" cm="1">
        <f t="array" aca="1" ref="J512" ca="1">INDIRECT("'["&amp;Index!$A$1&amp;"]Overview Tests'!C108",TRUE)</f>
        <v>#REF!</v>
      </c>
      <c r="K512" t="str">
        <f>Index!$A$1</f>
        <v>Extem B-1541-6  CA.xlsx</v>
      </c>
      <c r="N512" t="s">
        <v>106</v>
      </c>
      <c r="O512" t="e" cm="1">
        <f t="array" aca="1" ref="O512" ca="1">IF(ISBLANK(INDIRECT("'["&amp;Index!$A$1&amp;"]Results 3b 10x60%NaCl'!B"&amp;ROW($R$48)-35,TRUE)),"",INDIRECT("'["&amp;Index!$A$1&amp;"]Results 3b 10x60%NaCl'!B"&amp;ROW($R$48)-35,TRUE))</f>
        <v>#REF!</v>
      </c>
      <c r="R512">
        <v>7</v>
      </c>
      <c r="X512" t="e" cm="1">
        <f t="array" aca="1" ref="X512" ca="1">INDIRECT("'["&amp;Index!$A$1&amp;"]Overview Tests'!E7",TRUE)</f>
        <v>#REF!</v>
      </c>
      <c r="Z512" t="s">
        <v>86</v>
      </c>
      <c r="AG512" t="e" cm="1">
        <f t="array" aca="1" ref="AG512" ca="1">IF(ISBLANK(INDIRECT("'["&amp;Index!$A$1&amp;"]Results 3b 10x60%NaCl'!C"&amp;ROW($R$48)-35,TRUE)),"",INDIRECT("'["&amp;Index!$A$1&amp;"]Results 3b 10x60%NaCl'!C"&amp;ROW($R$48)-35,TRUE))</f>
        <v>#REF!</v>
      </c>
      <c r="AH512" t="e" cm="1">
        <f t="array" aca="1" ref="AH512" ca="1">IF(ISBLANK(INDIRECT("'["&amp;Index!$A$1&amp;"]Results 3b 10x60%NaCl'!F"&amp;ROW($R$48)-35,TRUE)),"",INDIRECT("'["&amp;Index!$A$1&amp;"]Results 3b 10x60%NaCl'!F"&amp;ROW($R$48)-35,TRUE))</f>
        <v>#REF!</v>
      </c>
      <c r="AI512" t="e" cm="1">
        <f t="array" aca="1" ref="AI512" ca="1">IF(ISBLANK(INDIRECT("'["&amp;Index!$A$1&amp;"]Results 3b 10x60%NaCl'!G"&amp;ROW($R$48)-35,TRUE)),"",INDIRECT("'["&amp;Index!$A$1&amp;"]Results 3b 10x60%NaCl'!G"&amp;ROW($R$48)-35,TRUE))</f>
        <v>#REF!</v>
      </c>
      <c r="AJ512" t="e" cm="1">
        <f t="array" aca="1" ref="AJ512" ca="1">IF(ISBLANK(INDIRECT("'["&amp;Index!$A$1&amp;"]Results 3b 10x60%NaCl'!H"&amp;ROW($R$48)-35,TRUE)),"",INDIRECT("'["&amp;Index!$A$1&amp;"]Results 3b 10x60%NaCl'!H"&amp;ROW($R$48)-35,TRUE))</f>
        <v>#REF!</v>
      </c>
      <c r="AK512" t="e" cm="1">
        <f t="array" aca="1" ref="AK512" ca="1">IF(ISBLANK(INDIRECT("'["&amp;Index!$A$1&amp;"]Results 3b 10x60%NaCl'!I"&amp;ROW($R$48)-35,TRUE)),"",INDIRECT("'["&amp;Index!$A$1&amp;"]Results 3b 10x60%NaCl'!I"&amp;ROW($R$48)-35,TRUE))</f>
        <v>#REF!</v>
      </c>
      <c r="AN512" t="e" cm="1">
        <f t="array" aca="1" ref="AN512" ca="1">IF(ISBLANK(INDIRECT("'["&amp;Index!$A$1&amp;"]Results 3b 10x60%NaCl'!D"&amp;ROW($R$48)-35,TRUE)),"",INDIRECT("'["&amp;Index!$A$1&amp;"]Results 3b 10x60%NaCl'!D"&amp;ROW($R$48)-35,TRUE))</f>
        <v>#REF!</v>
      </c>
      <c r="AQ512" t="e" cm="1">
        <f t="array" aca="1" ref="AQ512" ca="1">IF(ISBLANK(INDIRECT("'["&amp;Index!$A$1&amp;"]Results 3b 10x60%NaCl'!E"&amp;ROW($R$48)-35,TRUE)),"",INDIRECT("'["&amp;Index!$A$1&amp;"]Results 3b 10x60%NaCl'!E"&amp;ROW($R$48)-35,TRUE))</f>
        <v>#REF!</v>
      </c>
      <c r="BM512" t="str">
        <f t="shared" ca="1" si="21"/>
        <v/>
      </c>
    </row>
    <row r="513" spans="1:65" x14ac:dyDescent="0.25">
      <c r="A513" t="e" cm="1">
        <f t="array" aca="1" ref="A513" ca="1">INDIRECT("'["&amp;Index!$A$1&amp;"]Overview Tests'!E7",TRUE)</f>
        <v>#REF!</v>
      </c>
      <c r="B513" t="e">
        <f ca="1">IF(Index!$D$3="v4",10039,"")</f>
        <v>#N/A</v>
      </c>
      <c r="C513" t="e">
        <f ca="1">VLOOKUP(Facts!$B513,Aux_Table!$W$1:$X$60,2,FALSE)</f>
        <v>#N/A</v>
      </c>
      <c r="D513" t="e">
        <f>NA()</f>
        <v>#N/A</v>
      </c>
      <c r="E513" t="e" cm="1">
        <f t="array" aca="1" ref="E513" ca="1">INDIRECT("'["&amp;Index!$A$1&amp;"]Overview Tests'!C7",TRUE)</f>
        <v>#REF!</v>
      </c>
      <c r="F513" t="e" cm="1">
        <f t="array" aca="1" ref="F513" ca="1">INDIRECT("'["&amp;Index!$A$1&amp;"]Overview Tests'!B7",TRUE)</f>
        <v>#REF!</v>
      </c>
      <c r="G513" t="e" cm="1">
        <f t="array" aca="1" ref="G513" ca="1">INDIRECT("'["&amp;Index!$A$1&amp;"]Overview Tests'!B7",TRUE)</f>
        <v>#REF!</v>
      </c>
      <c r="H513" t="e">
        <f t="shared" ca="1" si="22"/>
        <v>#REF!</v>
      </c>
      <c r="I513" s="15" t="e" cm="1">
        <f t="array" aca="1" ref="I513" ca="1">IFERROR(DATEVALUE(TEXT(INDIRECT("'["&amp;Index!$A$1&amp;"]Overview Tests'!C112",TRUE),"yyyy-mm-dd")),INDIRECT("'["&amp;Index!$A$1&amp;"]Overview Tests'!F7",TRUE)-730)</f>
        <v>#REF!</v>
      </c>
      <c r="J513" t="e" cm="1">
        <f t="array" aca="1" ref="J513" ca="1">INDIRECT("'["&amp;Index!$A$1&amp;"]Overview Tests'!C108",TRUE)</f>
        <v>#REF!</v>
      </c>
      <c r="K513" t="str">
        <f>Index!$A$1</f>
        <v>Extem B-1541-6  CA.xlsx</v>
      </c>
      <c r="N513" t="s">
        <v>106</v>
      </c>
      <c r="O513" t="e" cm="1">
        <f t="array" aca="1" ref="O513" ca="1">IF(ISBLANK(INDIRECT("'["&amp;Index!$A$1&amp;"]Results 3b 10x60%NaCl'!B"&amp;ROW($R$49)-35,TRUE)),"",INDIRECT("'["&amp;Index!$A$1&amp;"]Results 3b 10x60%NaCl'!B"&amp;ROW($R$49)-35,TRUE))</f>
        <v>#REF!</v>
      </c>
      <c r="R513">
        <v>8</v>
      </c>
      <c r="X513" t="e" cm="1">
        <f t="array" aca="1" ref="X513" ca="1">INDIRECT("'["&amp;Index!$A$1&amp;"]Overview Tests'!E7",TRUE)</f>
        <v>#REF!</v>
      </c>
      <c r="Z513" t="s">
        <v>86</v>
      </c>
      <c r="AG513" t="e" cm="1">
        <f t="array" aca="1" ref="AG513" ca="1">IF(ISBLANK(INDIRECT("'["&amp;Index!$A$1&amp;"]Results 3b 10x60%NaCl'!C"&amp;ROW($R$49)-35,TRUE)),"",INDIRECT("'["&amp;Index!$A$1&amp;"]Results 3b 10x60%NaCl'!C"&amp;ROW($R$49)-35,TRUE))</f>
        <v>#REF!</v>
      </c>
      <c r="AH513" t="e" cm="1">
        <f t="array" aca="1" ref="AH513" ca="1">IF(ISBLANK(INDIRECT("'["&amp;Index!$A$1&amp;"]Results 3b 10x60%NaCl'!F"&amp;ROW($R$49)-35,TRUE)),"",INDIRECT("'["&amp;Index!$A$1&amp;"]Results 3b 10x60%NaCl'!F"&amp;ROW($R$49)-35,TRUE))</f>
        <v>#REF!</v>
      </c>
      <c r="AI513" t="e" cm="1">
        <f t="array" aca="1" ref="AI513" ca="1">IF(ISBLANK(INDIRECT("'["&amp;Index!$A$1&amp;"]Results 3b 10x60%NaCl'!G"&amp;ROW($R$49)-35,TRUE)),"",INDIRECT("'["&amp;Index!$A$1&amp;"]Results 3b 10x60%NaCl'!G"&amp;ROW($R$49)-35,TRUE))</f>
        <v>#REF!</v>
      </c>
      <c r="AJ513" t="e" cm="1">
        <f t="array" aca="1" ref="AJ513" ca="1">IF(ISBLANK(INDIRECT("'["&amp;Index!$A$1&amp;"]Results 3b 10x60%NaCl'!H"&amp;ROW($R$49)-35,TRUE)),"",INDIRECT("'["&amp;Index!$A$1&amp;"]Results 3b 10x60%NaCl'!H"&amp;ROW($R$49)-35,TRUE))</f>
        <v>#REF!</v>
      </c>
      <c r="AK513" t="e" cm="1">
        <f t="array" aca="1" ref="AK513" ca="1">IF(ISBLANK(INDIRECT("'["&amp;Index!$A$1&amp;"]Results 3b 10x60%NaCl'!I"&amp;ROW($R$49)-35,TRUE)),"",INDIRECT("'["&amp;Index!$A$1&amp;"]Results 3b 10x60%NaCl'!I"&amp;ROW($R$49)-35,TRUE))</f>
        <v>#REF!</v>
      </c>
      <c r="AN513" t="e" cm="1">
        <f t="array" aca="1" ref="AN513" ca="1">IF(ISBLANK(INDIRECT("'["&amp;Index!$A$1&amp;"]Results 3b 10x60%NaCl'!D"&amp;ROW($R$49)-35,TRUE)),"",INDIRECT("'["&amp;Index!$A$1&amp;"]Results 3b 10x60%NaCl'!D"&amp;ROW($R$49)-35,TRUE))</f>
        <v>#REF!</v>
      </c>
      <c r="AQ513" t="e" cm="1">
        <f t="array" aca="1" ref="AQ513" ca="1">IF(ISBLANK(INDIRECT("'["&amp;Index!$A$1&amp;"]Results 3b 10x60%NaCl'!E"&amp;ROW($R$49)-35,TRUE)),"",INDIRECT("'["&amp;Index!$A$1&amp;"]Results 3b 10x60%NaCl'!E"&amp;ROW($R$49)-35,TRUE))</f>
        <v>#REF!</v>
      </c>
      <c r="BM513" t="str">
        <f t="shared" ca="1" si="21"/>
        <v/>
      </c>
    </row>
    <row r="514" spans="1:65" x14ac:dyDescent="0.25">
      <c r="A514" t="e" cm="1">
        <f t="array" aca="1" ref="A514" ca="1">INDIRECT("'["&amp;Index!$A$1&amp;"]Overview Tests'!E7",TRUE)</f>
        <v>#REF!</v>
      </c>
      <c r="B514" t="e">
        <f ca="1">IF(Index!$D$3="v4",10039,"")</f>
        <v>#N/A</v>
      </c>
      <c r="C514" t="e">
        <f ca="1">VLOOKUP(Facts!$B514,Aux_Table!$W$1:$X$60,2,FALSE)</f>
        <v>#N/A</v>
      </c>
      <c r="D514" t="e">
        <f>NA()</f>
        <v>#N/A</v>
      </c>
      <c r="E514" t="e" cm="1">
        <f t="array" aca="1" ref="E514" ca="1">INDIRECT("'["&amp;Index!$A$1&amp;"]Overview Tests'!C7",TRUE)</f>
        <v>#REF!</v>
      </c>
      <c r="F514" t="e" cm="1">
        <f t="array" aca="1" ref="F514" ca="1">INDIRECT("'["&amp;Index!$A$1&amp;"]Overview Tests'!B7",TRUE)</f>
        <v>#REF!</v>
      </c>
      <c r="G514" t="e" cm="1">
        <f t="array" aca="1" ref="G514" ca="1">INDIRECT("'["&amp;Index!$A$1&amp;"]Overview Tests'!B7",TRUE)</f>
        <v>#REF!</v>
      </c>
      <c r="H514" t="e">
        <f t="shared" ca="1" si="22"/>
        <v>#REF!</v>
      </c>
      <c r="I514" s="15" t="e" cm="1">
        <f t="array" aca="1" ref="I514" ca="1">IFERROR(DATEVALUE(TEXT(INDIRECT("'["&amp;Index!$A$1&amp;"]Overview Tests'!C112",TRUE),"yyyy-mm-dd")),INDIRECT("'["&amp;Index!$A$1&amp;"]Overview Tests'!F7",TRUE)-730)</f>
        <v>#REF!</v>
      </c>
      <c r="J514" t="e" cm="1">
        <f t="array" aca="1" ref="J514" ca="1">INDIRECT("'["&amp;Index!$A$1&amp;"]Overview Tests'!C108",TRUE)</f>
        <v>#REF!</v>
      </c>
      <c r="K514" t="str">
        <f>Index!$A$1</f>
        <v>Extem B-1541-6  CA.xlsx</v>
      </c>
      <c r="N514" t="s">
        <v>106</v>
      </c>
      <c r="O514" t="e" cm="1">
        <f t="array" aca="1" ref="O514" ca="1">IF(ISBLANK(INDIRECT("'["&amp;Index!$A$1&amp;"]Results 3b 10x60%NaCl'!B"&amp;ROW($R$50)-35,TRUE)),"",INDIRECT("'["&amp;Index!$A$1&amp;"]Results 3b 10x60%NaCl'!B"&amp;ROW($R$50)-35,TRUE))</f>
        <v>#REF!</v>
      </c>
      <c r="R514">
        <v>9</v>
      </c>
      <c r="X514" t="e" cm="1">
        <f t="array" aca="1" ref="X514" ca="1">INDIRECT("'["&amp;Index!$A$1&amp;"]Overview Tests'!E7",TRUE)</f>
        <v>#REF!</v>
      </c>
      <c r="Z514" t="s">
        <v>86</v>
      </c>
      <c r="AG514" t="e" cm="1">
        <f t="array" aca="1" ref="AG514" ca="1">IF(ISBLANK(INDIRECT("'["&amp;Index!$A$1&amp;"]Results 3b 10x60%NaCl'!C"&amp;ROW($R$50)-35,TRUE)),"",INDIRECT("'["&amp;Index!$A$1&amp;"]Results 3b 10x60%NaCl'!C"&amp;ROW($R$50)-35,TRUE))</f>
        <v>#REF!</v>
      </c>
      <c r="AH514" t="e" cm="1">
        <f t="array" aca="1" ref="AH514" ca="1">IF(ISBLANK(INDIRECT("'["&amp;Index!$A$1&amp;"]Results 3b 10x60%NaCl'!F"&amp;ROW($R$50)-35,TRUE)),"",INDIRECT("'["&amp;Index!$A$1&amp;"]Results 3b 10x60%NaCl'!F"&amp;ROW($R$50)-35,TRUE))</f>
        <v>#REF!</v>
      </c>
      <c r="AI514" t="e" cm="1">
        <f t="array" aca="1" ref="AI514" ca="1">IF(ISBLANK(INDIRECT("'["&amp;Index!$A$1&amp;"]Results 3b 10x60%NaCl'!G"&amp;ROW($R$50)-35,TRUE)),"",INDIRECT("'["&amp;Index!$A$1&amp;"]Results 3b 10x60%NaCl'!G"&amp;ROW($R$50)-35,TRUE))</f>
        <v>#REF!</v>
      </c>
      <c r="AJ514" t="e" cm="1">
        <f t="array" aca="1" ref="AJ514" ca="1">IF(ISBLANK(INDIRECT("'["&amp;Index!$A$1&amp;"]Results 3b 10x60%NaCl'!H"&amp;ROW($R$50)-35,TRUE)),"",INDIRECT("'["&amp;Index!$A$1&amp;"]Results 3b 10x60%NaCl'!H"&amp;ROW($R$50)-35,TRUE))</f>
        <v>#REF!</v>
      </c>
      <c r="AK514" t="e" cm="1">
        <f t="array" aca="1" ref="AK514" ca="1">IF(ISBLANK(INDIRECT("'["&amp;Index!$A$1&amp;"]Results 3b 10x60%NaCl'!I"&amp;ROW($R$50)-35,TRUE)),"",INDIRECT("'["&amp;Index!$A$1&amp;"]Results 3b 10x60%NaCl'!I"&amp;ROW($R$50)-35,TRUE))</f>
        <v>#REF!</v>
      </c>
      <c r="AN514" t="e" cm="1">
        <f t="array" aca="1" ref="AN514" ca="1">IF(ISBLANK(INDIRECT("'["&amp;Index!$A$1&amp;"]Results 3b 10x60%NaCl'!D"&amp;ROW($R$50)-35,TRUE)),"",INDIRECT("'["&amp;Index!$A$1&amp;"]Results 3b 10x60%NaCl'!D"&amp;ROW($R$50)-35,TRUE))</f>
        <v>#REF!</v>
      </c>
      <c r="AQ514" t="e" cm="1">
        <f t="array" aca="1" ref="AQ514" ca="1">IF(ISBLANK(INDIRECT("'["&amp;Index!$A$1&amp;"]Results 3b 10x60%NaCl'!E"&amp;ROW($R$50)-35,TRUE)),"",INDIRECT("'["&amp;Index!$A$1&amp;"]Results 3b 10x60%NaCl'!E"&amp;ROW($R$50)-35,TRUE))</f>
        <v>#REF!</v>
      </c>
      <c r="BM514" t="str">
        <f t="shared" ca="1" si="21"/>
        <v/>
      </c>
    </row>
    <row r="515" spans="1:65" x14ac:dyDescent="0.25">
      <c r="A515" t="e" cm="1">
        <f t="array" aca="1" ref="A515" ca="1">INDIRECT("'["&amp;Index!$A$1&amp;"]Overview Tests'!E7",TRUE)</f>
        <v>#REF!</v>
      </c>
      <c r="B515" t="e">
        <f ca="1">IF(Index!$D$3="v4",10039,"")</f>
        <v>#N/A</v>
      </c>
      <c r="C515" t="e">
        <f ca="1">VLOOKUP(Facts!$B515,Aux_Table!$W$1:$X$60,2,FALSE)</f>
        <v>#N/A</v>
      </c>
      <c r="D515" t="e">
        <f>NA()</f>
        <v>#N/A</v>
      </c>
      <c r="E515" t="e" cm="1">
        <f t="array" aca="1" ref="E515" ca="1">INDIRECT("'["&amp;Index!$A$1&amp;"]Overview Tests'!C7",TRUE)</f>
        <v>#REF!</v>
      </c>
      <c r="F515" t="e" cm="1">
        <f t="array" aca="1" ref="F515" ca="1">INDIRECT("'["&amp;Index!$A$1&amp;"]Overview Tests'!B7",TRUE)</f>
        <v>#REF!</v>
      </c>
      <c r="G515" t="e" cm="1">
        <f t="array" aca="1" ref="G515" ca="1">INDIRECT("'["&amp;Index!$A$1&amp;"]Overview Tests'!B7",TRUE)</f>
        <v>#REF!</v>
      </c>
      <c r="H515" t="e">
        <f t="shared" ca="1" si="22"/>
        <v>#REF!</v>
      </c>
      <c r="I515" s="15" t="e" cm="1">
        <f t="array" aca="1" ref="I515" ca="1">IFERROR(DATEVALUE(TEXT(INDIRECT("'["&amp;Index!$A$1&amp;"]Overview Tests'!C112",TRUE),"yyyy-mm-dd")),INDIRECT("'["&amp;Index!$A$1&amp;"]Overview Tests'!F7",TRUE)-730)</f>
        <v>#REF!</v>
      </c>
      <c r="J515" t="e" cm="1">
        <f t="array" aca="1" ref="J515" ca="1">INDIRECT("'["&amp;Index!$A$1&amp;"]Overview Tests'!C108",TRUE)</f>
        <v>#REF!</v>
      </c>
      <c r="K515" t="str">
        <f>Index!$A$1</f>
        <v>Extem B-1541-6  CA.xlsx</v>
      </c>
      <c r="N515" t="s">
        <v>106</v>
      </c>
      <c r="O515" t="e" cm="1">
        <f t="array" aca="1" ref="O515" ca="1">IF(ISBLANK(INDIRECT("'["&amp;Index!$A$1&amp;"]Results 3b 10x60%NaCl'!B"&amp;ROW($R$51)-35,TRUE)),"",INDIRECT("'["&amp;Index!$A$1&amp;"]Results 3b 10x60%NaCl'!B"&amp;ROW($R$51)-35,TRUE))</f>
        <v>#REF!</v>
      </c>
      <c r="R515">
        <v>10</v>
      </c>
      <c r="X515" t="e" cm="1">
        <f t="array" aca="1" ref="X515" ca="1">INDIRECT("'["&amp;Index!$A$1&amp;"]Overview Tests'!E7",TRUE)</f>
        <v>#REF!</v>
      </c>
      <c r="Z515" t="s">
        <v>86</v>
      </c>
      <c r="AG515" t="e" cm="1">
        <f t="array" aca="1" ref="AG515" ca="1">IF(ISBLANK(INDIRECT("'["&amp;Index!$A$1&amp;"]Results 3b 10x60%NaCl'!C"&amp;ROW($R$51)-35,TRUE)),"",INDIRECT("'["&amp;Index!$A$1&amp;"]Results 3b 10x60%NaCl'!C"&amp;ROW($R$51)-35,TRUE))</f>
        <v>#REF!</v>
      </c>
      <c r="AH515" t="e" cm="1">
        <f t="array" aca="1" ref="AH515" ca="1">IF(ISBLANK(INDIRECT("'["&amp;Index!$A$1&amp;"]Results 3b 10x60%NaCl'!F"&amp;ROW($R$51)-35,TRUE)),"",INDIRECT("'["&amp;Index!$A$1&amp;"]Results 3b 10x60%NaCl'!F"&amp;ROW($R$51)-35,TRUE))</f>
        <v>#REF!</v>
      </c>
      <c r="AI515" t="e" cm="1">
        <f t="array" aca="1" ref="AI515" ca="1">IF(ISBLANK(INDIRECT("'["&amp;Index!$A$1&amp;"]Results 3b 10x60%NaCl'!G"&amp;ROW($R$51)-35,TRUE)),"",INDIRECT("'["&amp;Index!$A$1&amp;"]Results 3b 10x60%NaCl'!G"&amp;ROW($R$51)-35,TRUE))</f>
        <v>#REF!</v>
      </c>
      <c r="AJ515" t="e" cm="1">
        <f t="array" aca="1" ref="AJ515" ca="1">IF(ISBLANK(INDIRECT("'["&amp;Index!$A$1&amp;"]Results 3b 10x60%NaCl'!H"&amp;ROW($R$51)-35,TRUE)),"",INDIRECT("'["&amp;Index!$A$1&amp;"]Results 3b 10x60%NaCl'!H"&amp;ROW($R$51)-35,TRUE))</f>
        <v>#REF!</v>
      </c>
      <c r="AK515" t="e" cm="1">
        <f t="array" aca="1" ref="AK515" ca="1">IF(ISBLANK(INDIRECT("'["&amp;Index!$A$1&amp;"]Results 3b 10x60%NaCl'!I"&amp;ROW($R$51)-35,TRUE)),"",INDIRECT("'["&amp;Index!$A$1&amp;"]Results 3b 10x60%NaCl'!I"&amp;ROW($R$51)-35,TRUE))</f>
        <v>#REF!</v>
      </c>
      <c r="AN515" t="e" cm="1">
        <f t="array" aca="1" ref="AN515" ca="1">IF(ISBLANK(INDIRECT("'["&amp;Index!$A$1&amp;"]Results 3b 10x60%NaCl'!D"&amp;ROW($R$51)-35,TRUE)),"",INDIRECT("'["&amp;Index!$A$1&amp;"]Results 3b 10x60%NaCl'!D"&amp;ROW($R$51)-35,TRUE))</f>
        <v>#REF!</v>
      </c>
      <c r="AQ515" t="e" cm="1">
        <f t="array" aca="1" ref="AQ515" ca="1">IF(ISBLANK(INDIRECT("'["&amp;Index!$A$1&amp;"]Results 3b 10x60%NaCl'!E"&amp;ROW($R$51)-35,TRUE)),"",INDIRECT("'["&amp;Index!$A$1&amp;"]Results 3b 10x60%NaCl'!E"&amp;ROW($R$51)-35,TRUE))</f>
        <v>#REF!</v>
      </c>
      <c r="BM515" t="str">
        <f t="shared" ref="BM515:BM578" ca="1" si="23">IFERROR(IF(OR(ISERROR(B515),NOT(ISNUMBER(AG515)),AG515=0),"",B515&amp;"/"&amp;X515&amp;"/"&amp;N515&amp;"/"&amp;O515&amp;"/"&amp;R515),"")</f>
        <v/>
      </c>
    </row>
    <row r="516" spans="1:65" x14ac:dyDescent="0.25">
      <c r="A516" t="e" cm="1">
        <f t="array" aca="1" ref="A516" ca="1">INDIRECT("'["&amp;Index!$A$1&amp;"]Overview Tests'!E7",TRUE)</f>
        <v>#REF!</v>
      </c>
      <c r="B516" t="e">
        <f ca="1">IF(Index!$D$3="v4",10039,"")</f>
        <v>#N/A</v>
      </c>
      <c r="C516" t="e">
        <f ca="1">VLOOKUP(Facts!$B516,Aux_Table!$W$1:$X$60,2,FALSE)</f>
        <v>#N/A</v>
      </c>
      <c r="D516" t="e">
        <f>NA()</f>
        <v>#N/A</v>
      </c>
      <c r="E516" t="e" cm="1">
        <f t="array" aca="1" ref="E516" ca="1">INDIRECT("'["&amp;Index!$A$1&amp;"]Overview Tests'!C7",TRUE)</f>
        <v>#REF!</v>
      </c>
      <c r="F516" t="e" cm="1">
        <f t="array" aca="1" ref="F516" ca="1">INDIRECT("'["&amp;Index!$A$1&amp;"]Overview Tests'!B7",TRUE)</f>
        <v>#REF!</v>
      </c>
      <c r="G516" t="e" cm="1">
        <f t="array" aca="1" ref="G516" ca="1">INDIRECT("'["&amp;Index!$A$1&amp;"]Overview Tests'!B7",TRUE)</f>
        <v>#REF!</v>
      </c>
      <c r="H516" t="e">
        <f t="shared" ca="1" si="22"/>
        <v>#REF!</v>
      </c>
      <c r="I516" s="15" t="e" cm="1">
        <f t="array" aca="1" ref="I516" ca="1">IFERROR(DATEVALUE(TEXT(INDIRECT("'["&amp;Index!$A$1&amp;"]Overview Tests'!C112",TRUE),"yyyy-mm-dd")),INDIRECT("'["&amp;Index!$A$1&amp;"]Overview Tests'!F7",TRUE)-730)</f>
        <v>#REF!</v>
      </c>
      <c r="J516" t="e" cm="1">
        <f t="array" aca="1" ref="J516" ca="1">INDIRECT("'["&amp;Index!$A$1&amp;"]Overview Tests'!C108",TRUE)</f>
        <v>#REF!</v>
      </c>
      <c r="K516" t="str">
        <f>Index!$A$1</f>
        <v>Extem B-1541-6  CA.xlsx</v>
      </c>
      <c r="N516" t="s">
        <v>106</v>
      </c>
      <c r="O516" t="e" cm="1">
        <f t="array" aca="1" ref="O516" ca="1">IF(ISBLANK(INDIRECT("'["&amp;Index!$A$1&amp;"]Results 3b 10x60%NaCl'!B"&amp;ROW($R$42)-35,TRUE)),"",INDIRECT("'["&amp;Index!$A$1&amp;"]Results 3b 10x60%NaCl'!B"&amp;ROW($R$42)-35,TRUE))</f>
        <v>#REF!</v>
      </c>
      <c r="R516">
        <v>1</v>
      </c>
      <c r="X516" t="e" cm="1">
        <f t="array" aca="1" ref="X516" ca="1">INDIRECT("'["&amp;Index!$A$1&amp;"]Overview Tests'!C7",TRUE)</f>
        <v>#REF!</v>
      </c>
      <c r="Z516" t="s">
        <v>86</v>
      </c>
      <c r="AG516" t="e" cm="1">
        <f t="array" aca="1" ref="AG516" ca="1">IF(ISBLANK(INDIRECT("'["&amp;Index!$A$1&amp;"]Results 3b 10x60%NaCl'!J"&amp;ROW($R$42)-35,TRUE)),"",INDIRECT("'["&amp;Index!$A$1&amp;"]Results 3b 10x60%NaCl'!J"&amp;ROW($R$42)-35,TRUE))</f>
        <v>#REF!</v>
      </c>
      <c r="AH516" t="e" cm="1">
        <f t="array" aca="1" ref="AH516" ca="1">IF(ISBLANK(INDIRECT("'["&amp;Index!$A$1&amp;"]Results 3b 10x60%NaCl'!M"&amp;ROW($R$42)-35,TRUE)),"",INDIRECT("'["&amp;Index!$A$1&amp;"]Results 3b 10x60%NaCl'!M"&amp;ROW($R$42)-35,TRUE))</f>
        <v>#REF!</v>
      </c>
      <c r="AI516" t="e" cm="1">
        <f t="array" aca="1" ref="AI516" ca="1">IF(ISBLANK(INDIRECT("'["&amp;Index!$A$1&amp;"]Results 3b 10x60%NaCl'!N"&amp;ROW($R$42)-35,TRUE)),"",INDIRECT("'["&amp;Index!$A$1&amp;"]Results 3b 10x60%NaCl'!N"&amp;ROW($R$42)-35,TRUE))</f>
        <v>#REF!</v>
      </c>
      <c r="AJ516" t="e" cm="1">
        <f t="array" aca="1" ref="AJ516" ca="1">IF(ISBLANK(INDIRECT("'["&amp;Index!$A$1&amp;"]Results 3b 10x60%NaCl'!O"&amp;ROW($R$42)-35,TRUE)),"",INDIRECT("'["&amp;Index!$A$1&amp;"]Results 3b 10x60%NaCl'!O"&amp;ROW($R$42)-35,TRUE))</f>
        <v>#REF!</v>
      </c>
      <c r="AK516" t="e" cm="1">
        <f t="array" aca="1" ref="AK516" ca="1">IF(ISBLANK(INDIRECT("'["&amp;Index!$A$1&amp;"]Results 3b 10x60%NaCl'!P"&amp;ROW($R$42)-35,TRUE)),"",INDIRECT("'["&amp;Index!$A$1&amp;"]Results 3b 10x60%NaCl'!P"&amp;ROW($R$42)-35,TRUE))</f>
        <v>#REF!</v>
      </c>
      <c r="AN516" t="e" cm="1">
        <f t="array" aca="1" ref="AN516" ca="1">IF(ISBLANK(INDIRECT("'["&amp;Index!$A$1&amp;"]Results 3b 10x60%NaCl'!K"&amp;ROW($R$42)-35,TRUE)),"",INDIRECT("'["&amp;Index!$A$1&amp;"]Results 3b 10x60%NaCl'!K"&amp;ROW($R$42)-35,TRUE))</f>
        <v>#REF!</v>
      </c>
      <c r="AQ516" t="e" cm="1">
        <f t="array" aca="1" ref="AQ516" ca="1">IF(ISBLANK(INDIRECT("'["&amp;Index!$A$1&amp;"]Results 3b 10x60%NaCl'!L"&amp;ROW($R$42)-35,TRUE)),"",INDIRECT("'["&amp;Index!$A$1&amp;"]Results 3b 10x60%NaCl'!L"&amp;ROW($R$42)-35,TRUE))</f>
        <v>#REF!</v>
      </c>
      <c r="BM516" t="str">
        <f t="shared" ca="1" si="23"/>
        <v/>
      </c>
    </row>
    <row r="517" spans="1:65" x14ac:dyDescent="0.25">
      <c r="A517" t="e" cm="1">
        <f t="array" aca="1" ref="A517" ca="1">INDIRECT("'["&amp;Index!$A$1&amp;"]Overview Tests'!E7",TRUE)</f>
        <v>#REF!</v>
      </c>
      <c r="B517" t="e">
        <f ca="1">IF(Index!$D$3="v4",10039,"")</f>
        <v>#N/A</v>
      </c>
      <c r="C517" t="e">
        <f ca="1">VLOOKUP(Facts!$B517,Aux_Table!$W$1:$X$60,2,FALSE)</f>
        <v>#N/A</v>
      </c>
      <c r="D517" t="e">
        <f>NA()</f>
        <v>#N/A</v>
      </c>
      <c r="E517" t="e" cm="1">
        <f t="array" aca="1" ref="E517" ca="1">INDIRECT("'["&amp;Index!$A$1&amp;"]Overview Tests'!C7",TRUE)</f>
        <v>#REF!</v>
      </c>
      <c r="F517" t="e" cm="1">
        <f t="array" aca="1" ref="F517" ca="1">INDIRECT("'["&amp;Index!$A$1&amp;"]Overview Tests'!B7",TRUE)</f>
        <v>#REF!</v>
      </c>
      <c r="G517" t="e" cm="1">
        <f t="array" aca="1" ref="G517" ca="1">INDIRECT("'["&amp;Index!$A$1&amp;"]Overview Tests'!B7",TRUE)</f>
        <v>#REF!</v>
      </c>
      <c r="H517" t="e">
        <f t="shared" ca="1" si="22"/>
        <v>#REF!</v>
      </c>
      <c r="I517" s="15" t="e" cm="1">
        <f t="array" aca="1" ref="I517" ca="1">IFERROR(DATEVALUE(TEXT(INDIRECT("'["&amp;Index!$A$1&amp;"]Overview Tests'!C112",TRUE),"yyyy-mm-dd")),INDIRECT("'["&amp;Index!$A$1&amp;"]Overview Tests'!F7",TRUE)-730)</f>
        <v>#REF!</v>
      </c>
      <c r="J517" t="e" cm="1">
        <f t="array" aca="1" ref="J517" ca="1">INDIRECT("'["&amp;Index!$A$1&amp;"]Overview Tests'!C108",TRUE)</f>
        <v>#REF!</v>
      </c>
      <c r="K517" t="str">
        <f>Index!$A$1</f>
        <v>Extem B-1541-6  CA.xlsx</v>
      </c>
      <c r="N517" t="s">
        <v>106</v>
      </c>
      <c r="O517" t="e" cm="1">
        <f t="array" aca="1" ref="O517" ca="1">IF(ISBLANK(INDIRECT("'["&amp;Index!$A$1&amp;"]Results 3b 10x60%NaCl'!B"&amp;ROW($R$43)-35,TRUE)),"",INDIRECT("'["&amp;Index!$A$1&amp;"]Results 3b 10x60%NaCl'!B"&amp;ROW($R$43)-35,TRUE))</f>
        <v>#REF!</v>
      </c>
      <c r="R517">
        <v>2</v>
      </c>
      <c r="X517" t="e" cm="1">
        <f t="array" aca="1" ref="X517" ca="1">INDIRECT("'["&amp;Index!$A$1&amp;"]Overview Tests'!C7",TRUE)</f>
        <v>#REF!</v>
      </c>
      <c r="Z517" t="s">
        <v>86</v>
      </c>
      <c r="AG517" t="e" cm="1">
        <f t="array" aca="1" ref="AG517" ca="1">IF(ISBLANK(INDIRECT("'["&amp;Index!$A$1&amp;"]Results 3b 10x60%NaCl'!J"&amp;ROW($R$43)-35,TRUE)),"",INDIRECT("'["&amp;Index!$A$1&amp;"]Results 3b 10x60%NaCl'!J"&amp;ROW($R$43)-35,TRUE))</f>
        <v>#REF!</v>
      </c>
      <c r="AH517" t="e" cm="1">
        <f t="array" aca="1" ref="AH517" ca="1">IF(ISBLANK(INDIRECT("'["&amp;Index!$A$1&amp;"]Results 3b 10x60%NaCl'!M"&amp;ROW($R$43)-35,TRUE)),"",INDIRECT("'["&amp;Index!$A$1&amp;"]Results 3b 10x60%NaCl'!M"&amp;ROW($R$43)-35,TRUE))</f>
        <v>#REF!</v>
      </c>
      <c r="AI517" t="e" cm="1">
        <f t="array" aca="1" ref="AI517" ca="1">IF(ISBLANK(INDIRECT("'["&amp;Index!$A$1&amp;"]Results 3b 10x60%NaCl'!N"&amp;ROW($R$43)-35,TRUE)),"",INDIRECT("'["&amp;Index!$A$1&amp;"]Results 3b 10x60%NaCl'!N"&amp;ROW($R$43)-35,TRUE))</f>
        <v>#REF!</v>
      </c>
      <c r="AJ517" t="e" cm="1">
        <f t="array" aca="1" ref="AJ517" ca="1">IF(ISBLANK(INDIRECT("'["&amp;Index!$A$1&amp;"]Results 3b 10x60%NaCl'!O"&amp;ROW($R$43)-35,TRUE)),"",INDIRECT("'["&amp;Index!$A$1&amp;"]Results 3b 10x60%NaCl'!O"&amp;ROW($R$43)-35,TRUE))</f>
        <v>#REF!</v>
      </c>
      <c r="AK517" t="e" cm="1">
        <f t="array" aca="1" ref="AK517" ca="1">IF(ISBLANK(INDIRECT("'["&amp;Index!$A$1&amp;"]Results 3b 10x60%NaCl'!P"&amp;ROW($R$43)-35,TRUE)),"",INDIRECT("'["&amp;Index!$A$1&amp;"]Results 3b 10x60%NaCl'!P"&amp;ROW($R$43)-35,TRUE))</f>
        <v>#REF!</v>
      </c>
      <c r="AN517" t="e" cm="1">
        <f t="array" aca="1" ref="AN517" ca="1">IF(ISBLANK(INDIRECT("'["&amp;Index!$A$1&amp;"]Results 3b 10x60%NaCl'!K"&amp;ROW($R$43)-35,TRUE)),"",INDIRECT("'["&amp;Index!$A$1&amp;"]Results 3b 10x60%NaCl'!K"&amp;ROW($R$43)-35,TRUE))</f>
        <v>#REF!</v>
      </c>
      <c r="AQ517" t="e" cm="1">
        <f t="array" aca="1" ref="AQ517" ca="1">IF(ISBLANK(INDIRECT("'["&amp;Index!$A$1&amp;"]Results 3b 10x60%NaCl'!L"&amp;ROW($R$43)-35,TRUE)),"",INDIRECT("'["&amp;Index!$A$1&amp;"]Results 3b 10x60%NaCl'!L"&amp;ROW($R$43)-35,TRUE))</f>
        <v>#REF!</v>
      </c>
      <c r="BM517" t="str">
        <f t="shared" ca="1" si="23"/>
        <v/>
      </c>
    </row>
    <row r="518" spans="1:65" x14ac:dyDescent="0.25">
      <c r="A518" t="e" cm="1">
        <f t="array" aca="1" ref="A518" ca="1">INDIRECT("'["&amp;Index!$A$1&amp;"]Overview Tests'!E7",TRUE)</f>
        <v>#REF!</v>
      </c>
      <c r="B518" t="e">
        <f ca="1">IF(Index!$D$3="v4",10039,"")</f>
        <v>#N/A</v>
      </c>
      <c r="C518" t="e">
        <f ca="1">VLOOKUP(Facts!$B518,Aux_Table!$W$1:$X$60,2,FALSE)</f>
        <v>#N/A</v>
      </c>
      <c r="D518" t="e">
        <f>NA()</f>
        <v>#N/A</v>
      </c>
      <c r="E518" t="e" cm="1">
        <f t="array" aca="1" ref="E518" ca="1">INDIRECT("'["&amp;Index!$A$1&amp;"]Overview Tests'!C7",TRUE)</f>
        <v>#REF!</v>
      </c>
      <c r="F518" t="e" cm="1">
        <f t="array" aca="1" ref="F518" ca="1">INDIRECT("'["&amp;Index!$A$1&amp;"]Overview Tests'!B7",TRUE)</f>
        <v>#REF!</v>
      </c>
      <c r="G518" t="e" cm="1">
        <f t="array" aca="1" ref="G518" ca="1">INDIRECT("'["&amp;Index!$A$1&amp;"]Overview Tests'!B7",TRUE)</f>
        <v>#REF!</v>
      </c>
      <c r="H518" t="e">
        <f t="shared" ca="1" si="22"/>
        <v>#REF!</v>
      </c>
      <c r="I518" s="15" t="e" cm="1">
        <f t="array" aca="1" ref="I518" ca="1">IFERROR(DATEVALUE(TEXT(INDIRECT("'["&amp;Index!$A$1&amp;"]Overview Tests'!C112",TRUE),"yyyy-mm-dd")),INDIRECT("'["&amp;Index!$A$1&amp;"]Overview Tests'!F7",TRUE)-730)</f>
        <v>#REF!</v>
      </c>
      <c r="J518" t="e" cm="1">
        <f t="array" aca="1" ref="J518" ca="1">INDIRECT("'["&amp;Index!$A$1&amp;"]Overview Tests'!C108",TRUE)</f>
        <v>#REF!</v>
      </c>
      <c r="K518" t="str">
        <f>Index!$A$1</f>
        <v>Extem B-1541-6  CA.xlsx</v>
      </c>
      <c r="N518" t="s">
        <v>106</v>
      </c>
      <c r="O518" t="e" cm="1">
        <f t="array" aca="1" ref="O518" ca="1">IF(ISBLANK(INDIRECT("'["&amp;Index!$A$1&amp;"]Results 3b 10x60%NaCl'!B"&amp;ROW($R$44)-35,TRUE)),"",INDIRECT("'["&amp;Index!$A$1&amp;"]Results 3b 10x60%NaCl'!B"&amp;ROW($R$44)-35,TRUE))</f>
        <v>#REF!</v>
      </c>
      <c r="R518">
        <v>3</v>
      </c>
      <c r="X518" t="e" cm="1">
        <f t="array" aca="1" ref="X518" ca="1">INDIRECT("'["&amp;Index!$A$1&amp;"]Overview Tests'!C7",TRUE)</f>
        <v>#REF!</v>
      </c>
      <c r="Z518" t="s">
        <v>86</v>
      </c>
      <c r="AG518" t="e" cm="1">
        <f t="array" aca="1" ref="AG518" ca="1">IF(ISBLANK(INDIRECT("'["&amp;Index!$A$1&amp;"]Results 3b 10x60%NaCl'!J"&amp;ROW($R$44)-35,TRUE)),"",INDIRECT("'["&amp;Index!$A$1&amp;"]Results 3b 10x60%NaCl'!J"&amp;ROW($R$44)-35,TRUE))</f>
        <v>#REF!</v>
      </c>
      <c r="AH518" t="e" cm="1">
        <f t="array" aca="1" ref="AH518" ca="1">IF(ISBLANK(INDIRECT("'["&amp;Index!$A$1&amp;"]Results 3b 10x60%NaCl'!M"&amp;ROW($R$44)-35,TRUE)),"",INDIRECT("'["&amp;Index!$A$1&amp;"]Results 3b 10x60%NaCl'!M"&amp;ROW($R$44)-35,TRUE))</f>
        <v>#REF!</v>
      </c>
      <c r="AI518" t="e" cm="1">
        <f t="array" aca="1" ref="AI518" ca="1">IF(ISBLANK(INDIRECT("'["&amp;Index!$A$1&amp;"]Results 3b 10x60%NaCl'!N"&amp;ROW($R$44)-35,TRUE)),"",INDIRECT("'["&amp;Index!$A$1&amp;"]Results 3b 10x60%NaCl'!N"&amp;ROW($R$44)-35,TRUE))</f>
        <v>#REF!</v>
      </c>
      <c r="AJ518" t="e" cm="1">
        <f t="array" aca="1" ref="AJ518" ca="1">IF(ISBLANK(INDIRECT("'["&amp;Index!$A$1&amp;"]Results 3b 10x60%NaCl'!O"&amp;ROW($R$44)-35,TRUE)),"",INDIRECT("'["&amp;Index!$A$1&amp;"]Results 3b 10x60%NaCl'!O"&amp;ROW($R$44)-35,TRUE))</f>
        <v>#REF!</v>
      </c>
      <c r="AK518" t="e" cm="1">
        <f t="array" aca="1" ref="AK518" ca="1">IF(ISBLANK(INDIRECT("'["&amp;Index!$A$1&amp;"]Results 3b 10x60%NaCl'!P"&amp;ROW($R$44)-35,TRUE)),"",INDIRECT("'["&amp;Index!$A$1&amp;"]Results 3b 10x60%NaCl'!P"&amp;ROW($R$44)-35,TRUE))</f>
        <v>#REF!</v>
      </c>
      <c r="AN518" t="e" cm="1">
        <f t="array" aca="1" ref="AN518" ca="1">IF(ISBLANK(INDIRECT("'["&amp;Index!$A$1&amp;"]Results 3b 10x60%NaCl'!K"&amp;ROW($R$44)-35,TRUE)),"",INDIRECT("'["&amp;Index!$A$1&amp;"]Results 3b 10x60%NaCl'!K"&amp;ROW($R$44)-35,TRUE))</f>
        <v>#REF!</v>
      </c>
      <c r="AQ518" t="e" cm="1">
        <f t="array" aca="1" ref="AQ518" ca="1">IF(ISBLANK(INDIRECT("'["&amp;Index!$A$1&amp;"]Results 3b 10x60%NaCl'!L"&amp;ROW($R$44)-35,TRUE)),"",INDIRECT("'["&amp;Index!$A$1&amp;"]Results 3b 10x60%NaCl'!L"&amp;ROW($R$44)-35,TRUE))</f>
        <v>#REF!</v>
      </c>
      <c r="BM518" t="str">
        <f t="shared" ca="1" si="23"/>
        <v/>
      </c>
    </row>
    <row r="519" spans="1:65" x14ac:dyDescent="0.25">
      <c r="A519" t="e" cm="1">
        <f t="array" aca="1" ref="A519" ca="1">INDIRECT("'["&amp;Index!$A$1&amp;"]Overview Tests'!E7",TRUE)</f>
        <v>#REF!</v>
      </c>
      <c r="B519" t="e">
        <f ca="1">IF(Index!$D$3="v4",10039,"")</f>
        <v>#N/A</v>
      </c>
      <c r="C519" t="e">
        <f ca="1">VLOOKUP(Facts!$B519,Aux_Table!$W$1:$X$60,2,FALSE)</f>
        <v>#N/A</v>
      </c>
      <c r="D519" t="e">
        <f>NA()</f>
        <v>#N/A</v>
      </c>
      <c r="E519" t="e" cm="1">
        <f t="array" aca="1" ref="E519" ca="1">INDIRECT("'["&amp;Index!$A$1&amp;"]Overview Tests'!C7",TRUE)</f>
        <v>#REF!</v>
      </c>
      <c r="F519" t="e" cm="1">
        <f t="array" aca="1" ref="F519" ca="1">INDIRECT("'["&amp;Index!$A$1&amp;"]Overview Tests'!B7",TRUE)</f>
        <v>#REF!</v>
      </c>
      <c r="G519" t="e" cm="1">
        <f t="array" aca="1" ref="G519" ca="1">INDIRECT("'["&amp;Index!$A$1&amp;"]Overview Tests'!B7",TRUE)</f>
        <v>#REF!</v>
      </c>
      <c r="H519" t="e">
        <f t="shared" ca="1" si="22"/>
        <v>#REF!</v>
      </c>
      <c r="I519" s="15" t="e" cm="1">
        <f t="array" aca="1" ref="I519" ca="1">IFERROR(DATEVALUE(TEXT(INDIRECT("'["&amp;Index!$A$1&amp;"]Overview Tests'!C112",TRUE),"yyyy-mm-dd")),INDIRECT("'["&amp;Index!$A$1&amp;"]Overview Tests'!F7",TRUE)-730)</f>
        <v>#REF!</v>
      </c>
      <c r="J519" t="e" cm="1">
        <f t="array" aca="1" ref="J519" ca="1">INDIRECT("'["&amp;Index!$A$1&amp;"]Overview Tests'!C108",TRUE)</f>
        <v>#REF!</v>
      </c>
      <c r="K519" t="str">
        <f>Index!$A$1</f>
        <v>Extem B-1541-6  CA.xlsx</v>
      </c>
      <c r="N519" t="s">
        <v>106</v>
      </c>
      <c r="O519" t="e" cm="1">
        <f t="array" aca="1" ref="O519" ca="1">IF(ISBLANK(INDIRECT("'["&amp;Index!$A$1&amp;"]Results 3b 10x60%NaCl'!B"&amp;ROW($R$45)-35,TRUE)),"",INDIRECT("'["&amp;Index!$A$1&amp;"]Results 3b 10x60%NaCl'!B"&amp;ROW($R$45)-35,TRUE))</f>
        <v>#REF!</v>
      </c>
      <c r="R519">
        <v>4</v>
      </c>
      <c r="X519" t="e" cm="1">
        <f t="array" aca="1" ref="X519" ca="1">INDIRECT("'["&amp;Index!$A$1&amp;"]Overview Tests'!C7",TRUE)</f>
        <v>#REF!</v>
      </c>
      <c r="Z519" t="s">
        <v>86</v>
      </c>
      <c r="AG519" t="e" cm="1">
        <f t="array" aca="1" ref="AG519" ca="1">IF(ISBLANK(INDIRECT("'["&amp;Index!$A$1&amp;"]Results 3b 10x60%NaCl'!J"&amp;ROW($R$45)-35,TRUE)),"",INDIRECT("'["&amp;Index!$A$1&amp;"]Results 3b 10x60%NaCl'!J"&amp;ROW($R$45)-35,TRUE))</f>
        <v>#REF!</v>
      </c>
      <c r="AH519" t="e" cm="1">
        <f t="array" aca="1" ref="AH519" ca="1">IF(ISBLANK(INDIRECT("'["&amp;Index!$A$1&amp;"]Results 3b 10x60%NaCl'!M"&amp;ROW($R$45)-35,TRUE)),"",INDIRECT("'["&amp;Index!$A$1&amp;"]Results 3b 10x60%NaCl'!M"&amp;ROW($R$45)-35,TRUE))</f>
        <v>#REF!</v>
      </c>
      <c r="AI519" t="e" cm="1">
        <f t="array" aca="1" ref="AI519" ca="1">IF(ISBLANK(INDIRECT("'["&amp;Index!$A$1&amp;"]Results 3b 10x60%NaCl'!N"&amp;ROW($R$45)-35,TRUE)),"",INDIRECT("'["&amp;Index!$A$1&amp;"]Results 3b 10x60%NaCl'!N"&amp;ROW($R$45)-35,TRUE))</f>
        <v>#REF!</v>
      </c>
      <c r="AJ519" t="e" cm="1">
        <f t="array" aca="1" ref="AJ519" ca="1">IF(ISBLANK(INDIRECT("'["&amp;Index!$A$1&amp;"]Results 3b 10x60%NaCl'!O"&amp;ROW($R$45)-35,TRUE)),"",INDIRECT("'["&amp;Index!$A$1&amp;"]Results 3b 10x60%NaCl'!O"&amp;ROW($R$45)-35,TRUE))</f>
        <v>#REF!</v>
      </c>
      <c r="AK519" t="e" cm="1">
        <f t="array" aca="1" ref="AK519" ca="1">IF(ISBLANK(INDIRECT("'["&amp;Index!$A$1&amp;"]Results 3b 10x60%NaCl'!P"&amp;ROW($R$45)-35,TRUE)),"",INDIRECT("'["&amp;Index!$A$1&amp;"]Results 3b 10x60%NaCl'!P"&amp;ROW($R$45)-35,TRUE))</f>
        <v>#REF!</v>
      </c>
      <c r="AN519" t="e" cm="1">
        <f t="array" aca="1" ref="AN519" ca="1">IF(ISBLANK(INDIRECT("'["&amp;Index!$A$1&amp;"]Results 3b 10x60%NaCl'!K"&amp;ROW($R$45)-35,TRUE)),"",INDIRECT("'["&amp;Index!$A$1&amp;"]Results 3b 10x60%NaCl'!K"&amp;ROW($R$45)-35,TRUE))</f>
        <v>#REF!</v>
      </c>
      <c r="AQ519" t="e" cm="1">
        <f t="array" aca="1" ref="AQ519" ca="1">IF(ISBLANK(INDIRECT("'["&amp;Index!$A$1&amp;"]Results 3b 10x60%NaCl'!L"&amp;ROW($R$45)-35,TRUE)),"",INDIRECT("'["&amp;Index!$A$1&amp;"]Results 3b 10x60%NaCl'!L"&amp;ROW($R$45)-35,TRUE))</f>
        <v>#REF!</v>
      </c>
      <c r="BM519" t="str">
        <f t="shared" ca="1" si="23"/>
        <v/>
      </c>
    </row>
    <row r="520" spans="1:65" x14ac:dyDescent="0.25">
      <c r="A520" t="e" cm="1">
        <f t="array" aca="1" ref="A520" ca="1">INDIRECT("'["&amp;Index!$A$1&amp;"]Overview Tests'!E7",TRUE)</f>
        <v>#REF!</v>
      </c>
      <c r="B520" t="e">
        <f ca="1">IF(Index!$D$3="v4",10039,"")</f>
        <v>#N/A</v>
      </c>
      <c r="C520" t="e">
        <f ca="1">VLOOKUP(Facts!$B520,Aux_Table!$W$1:$X$60,2,FALSE)</f>
        <v>#N/A</v>
      </c>
      <c r="D520" t="e">
        <f>NA()</f>
        <v>#N/A</v>
      </c>
      <c r="E520" t="e" cm="1">
        <f t="array" aca="1" ref="E520" ca="1">INDIRECT("'["&amp;Index!$A$1&amp;"]Overview Tests'!C7",TRUE)</f>
        <v>#REF!</v>
      </c>
      <c r="F520" t="e" cm="1">
        <f t="array" aca="1" ref="F520" ca="1">INDIRECT("'["&amp;Index!$A$1&amp;"]Overview Tests'!B7",TRUE)</f>
        <v>#REF!</v>
      </c>
      <c r="G520" t="e" cm="1">
        <f t="array" aca="1" ref="G520" ca="1">INDIRECT("'["&amp;Index!$A$1&amp;"]Overview Tests'!B7",TRUE)</f>
        <v>#REF!</v>
      </c>
      <c r="H520" t="e">
        <f t="shared" ca="1" si="22"/>
        <v>#REF!</v>
      </c>
      <c r="I520" s="15" t="e" cm="1">
        <f t="array" aca="1" ref="I520" ca="1">IFERROR(DATEVALUE(TEXT(INDIRECT("'["&amp;Index!$A$1&amp;"]Overview Tests'!C112",TRUE),"yyyy-mm-dd")),INDIRECT("'["&amp;Index!$A$1&amp;"]Overview Tests'!F7",TRUE)-730)</f>
        <v>#REF!</v>
      </c>
      <c r="J520" t="e" cm="1">
        <f t="array" aca="1" ref="J520" ca="1">INDIRECT("'["&amp;Index!$A$1&amp;"]Overview Tests'!C108",TRUE)</f>
        <v>#REF!</v>
      </c>
      <c r="K520" t="str">
        <f>Index!$A$1</f>
        <v>Extem B-1541-6  CA.xlsx</v>
      </c>
      <c r="N520" t="s">
        <v>106</v>
      </c>
      <c r="O520" t="e" cm="1">
        <f t="array" aca="1" ref="O520" ca="1">IF(ISBLANK(INDIRECT("'["&amp;Index!$A$1&amp;"]Results 3b 10x60%NaCl'!B"&amp;ROW($R$46)-35,TRUE)),"",INDIRECT("'["&amp;Index!$A$1&amp;"]Results 3b 10x60%NaCl'!B"&amp;ROW($R$46)-35,TRUE))</f>
        <v>#REF!</v>
      </c>
      <c r="R520">
        <v>5</v>
      </c>
      <c r="X520" t="e" cm="1">
        <f t="array" aca="1" ref="X520" ca="1">INDIRECT("'["&amp;Index!$A$1&amp;"]Overview Tests'!C7",TRUE)</f>
        <v>#REF!</v>
      </c>
      <c r="Z520" t="s">
        <v>86</v>
      </c>
      <c r="AG520" t="e" cm="1">
        <f t="array" aca="1" ref="AG520" ca="1">IF(ISBLANK(INDIRECT("'["&amp;Index!$A$1&amp;"]Results 3b 10x60%NaCl'!J"&amp;ROW($R$46)-35,TRUE)),"",INDIRECT("'["&amp;Index!$A$1&amp;"]Results 3b 10x60%NaCl'!J"&amp;ROW($R$46)-35,TRUE))</f>
        <v>#REF!</v>
      </c>
      <c r="AH520" t="e" cm="1">
        <f t="array" aca="1" ref="AH520" ca="1">IF(ISBLANK(INDIRECT("'["&amp;Index!$A$1&amp;"]Results 3b 10x60%NaCl'!M"&amp;ROW($R$46)-35,TRUE)),"",INDIRECT("'["&amp;Index!$A$1&amp;"]Results 3b 10x60%NaCl'!M"&amp;ROW($R$46)-35,TRUE))</f>
        <v>#REF!</v>
      </c>
      <c r="AI520" t="e" cm="1">
        <f t="array" aca="1" ref="AI520" ca="1">IF(ISBLANK(INDIRECT("'["&amp;Index!$A$1&amp;"]Results 3b 10x60%NaCl'!N"&amp;ROW($R$46)-35,TRUE)),"",INDIRECT("'["&amp;Index!$A$1&amp;"]Results 3b 10x60%NaCl'!N"&amp;ROW($R$46)-35,TRUE))</f>
        <v>#REF!</v>
      </c>
      <c r="AJ520" t="e" cm="1">
        <f t="array" aca="1" ref="AJ520" ca="1">IF(ISBLANK(INDIRECT("'["&amp;Index!$A$1&amp;"]Results 3b 10x60%NaCl'!O"&amp;ROW($R$46)-35,TRUE)),"",INDIRECT("'["&amp;Index!$A$1&amp;"]Results 3b 10x60%NaCl'!O"&amp;ROW($R$46)-35,TRUE))</f>
        <v>#REF!</v>
      </c>
      <c r="AK520" t="e" cm="1">
        <f t="array" aca="1" ref="AK520" ca="1">IF(ISBLANK(INDIRECT("'["&amp;Index!$A$1&amp;"]Results 3b 10x60%NaCl'!P"&amp;ROW($R$46)-35,TRUE)),"",INDIRECT("'["&amp;Index!$A$1&amp;"]Results 3b 10x60%NaCl'!P"&amp;ROW($R$46)-35,TRUE))</f>
        <v>#REF!</v>
      </c>
      <c r="AN520" t="e" cm="1">
        <f t="array" aca="1" ref="AN520" ca="1">IF(ISBLANK(INDIRECT("'["&amp;Index!$A$1&amp;"]Results 3b 10x60%NaCl'!K"&amp;ROW($R$46)-35,TRUE)),"",INDIRECT("'["&amp;Index!$A$1&amp;"]Results 3b 10x60%NaCl'!K"&amp;ROW($R$46)-35,TRUE))</f>
        <v>#REF!</v>
      </c>
      <c r="AQ520" t="e" cm="1">
        <f t="array" aca="1" ref="AQ520" ca="1">IF(ISBLANK(INDIRECT("'["&amp;Index!$A$1&amp;"]Results 3b 10x60%NaCl'!L"&amp;ROW($R$46)-35,TRUE)),"",INDIRECT("'["&amp;Index!$A$1&amp;"]Results 3b 10x60%NaCl'!L"&amp;ROW($R$46)-35,TRUE))</f>
        <v>#REF!</v>
      </c>
      <c r="BM520" t="str">
        <f t="shared" ca="1" si="23"/>
        <v/>
      </c>
    </row>
    <row r="521" spans="1:65" x14ac:dyDescent="0.25">
      <c r="A521" t="e" cm="1">
        <f t="array" aca="1" ref="A521" ca="1">INDIRECT("'["&amp;Index!$A$1&amp;"]Overview Tests'!E7",TRUE)</f>
        <v>#REF!</v>
      </c>
      <c r="B521" t="e">
        <f ca="1">IF(Index!$D$3="v4",10039,"")</f>
        <v>#N/A</v>
      </c>
      <c r="C521" t="e">
        <f ca="1">VLOOKUP(Facts!$B521,Aux_Table!$W$1:$X$60,2,FALSE)</f>
        <v>#N/A</v>
      </c>
      <c r="D521" t="e">
        <f>NA()</f>
        <v>#N/A</v>
      </c>
      <c r="E521" t="e" cm="1">
        <f t="array" aca="1" ref="E521" ca="1">INDIRECT("'["&amp;Index!$A$1&amp;"]Overview Tests'!C7",TRUE)</f>
        <v>#REF!</v>
      </c>
      <c r="F521" t="e" cm="1">
        <f t="array" aca="1" ref="F521" ca="1">INDIRECT("'["&amp;Index!$A$1&amp;"]Overview Tests'!B7",TRUE)</f>
        <v>#REF!</v>
      </c>
      <c r="G521" t="e" cm="1">
        <f t="array" aca="1" ref="G521" ca="1">INDIRECT("'["&amp;Index!$A$1&amp;"]Overview Tests'!B7",TRUE)</f>
        <v>#REF!</v>
      </c>
      <c r="H521" t="e">
        <f t="shared" ca="1" si="22"/>
        <v>#REF!</v>
      </c>
      <c r="I521" s="15" t="e" cm="1">
        <f t="array" aca="1" ref="I521" ca="1">IFERROR(DATEVALUE(TEXT(INDIRECT("'["&amp;Index!$A$1&amp;"]Overview Tests'!C112",TRUE),"yyyy-mm-dd")),INDIRECT("'["&amp;Index!$A$1&amp;"]Overview Tests'!F7",TRUE)-730)</f>
        <v>#REF!</v>
      </c>
      <c r="J521" t="e" cm="1">
        <f t="array" aca="1" ref="J521" ca="1">INDIRECT("'["&amp;Index!$A$1&amp;"]Overview Tests'!C108",TRUE)</f>
        <v>#REF!</v>
      </c>
      <c r="K521" t="str">
        <f>Index!$A$1</f>
        <v>Extem B-1541-6  CA.xlsx</v>
      </c>
      <c r="N521" t="s">
        <v>106</v>
      </c>
      <c r="O521" t="e" cm="1">
        <f t="array" aca="1" ref="O521" ca="1">IF(ISBLANK(INDIRECT("'["&amp;Index!$A$1&amp;"]Results 3b 10x60%NaCl'!B"&amp;ROW($R$47)-35,TRUE)),"",INDIRECT("'["&amp;Index!$A$1&amp;"]Results 3b 10x60%NaCl'!B"&amp;ROW($R$47)-35,TRUE))</f>
        <v>#REF!</v>
      </c>
      <c r="R521">
        <v>6</v>
      </c>
      <c r="X521" t="e" cm="1">
        <f t="array" aca="1" ref="X521" ca="1">INDIRECT("'["&amp;Index!$A$1&amp;"]Overview Tests'!C7",TRUE)</f>
        <v>#REF!</v>
      </c>
      <c r="Z521" t="s">
        <v>86</v>
      </c>
      <c r="AG521" t="e" cm="1">
        <f t="array" aca="1" ref="AG521" ca="1">IF(ISBLANK(INDIRECT("'["&amp;Index!$A$1&amp;"]Results 3b 10x60%NaCl'!J"&amp;ROW($R$47)-35,TRUE)),"",INDIRECT("'["&amp;Index!$A$1&amp;"]Results 3b 10x60%NaCl'!J"&amp;ROW($R$47)-35,TRUE))</f>
        <v>#REF!</v>
      </c>
      <c r="AH521" t="e" cm="1">
        <f t="array" aca="1" ref="AH521" ca="1">IF(ISBLANK(INDIRECT("'["&amp;Index!$A$1&amp;"]Results 3b 10x60%NaCl'!M"&amp;ROW($R$47)-35,TRUE)),"",INDIRECT("'["&amp;Index!$A$1&amp;"]Results 3b 10x60%NaCl'!M"&amp;ROW($R$47)-35,TRUE))</f>
        <v>#REF!</v>
      </c>
      <c r="AI521" t="e" cm="1">
        <f t="array" aca="1" ref="AI521" ca="1">IF(ISBLANK(INDIRECT("'["&amp;Index!$A$1&amp;"]Results 3b 10x60%NaCl'!N"&amp;ROW($R$47)-35,TRUE)),"",INDIRECT("'["&amp;Index!$A$1&amp;"]Results 3b 10x60%NaCl'!N"&amp;ROW($R$47)-35,TRUE))</f>
        <v>#REF!</v>
      </c>
      <c r="AJ521" t="e" cm="1">
        <f t="array" aca="1" ref="AJ521" ca="1">IF(ISBLANK(INDIRECT("'["&amp;Index!$A$1&amp;"]Results 3b 10x60%NaCl'!O"&amp;ROW($R$47)-35,TRUE)),"",INDIRECT("'["&amp;Index!$A$1&amp;"]Results 3b 10x60%NaCl'!O"&amp;ROW($R$47)-35,TRUE))</f>
        <v>#REF!</v>
      </c>
      <c r="AK521" t="e" cm="1">
        <f t="array" aca="1" ref="AK521" ca="1">IF(ISBLANK(INDIRECT("'["&amp;Index!$A$1&amp;"]Results 3b 10x60%NaCl'!P"&amp;ROW($R$47)-35,TRUE)),"",INDIRECT("'["&amp;Index!$A$1&amp;"]Results 3b 10x60%NaCl'!P"&amp;ROW($R$47)-35,TRUE))</f>
        <v>#REF!</v>
      </c>
      <c r="AN521" t="e" cm="1">
        <f t="array" aca="1" ref="AN521" ca="1">IF(ISBLANK(INDIRECT("'["&amp;Index!$A$1&amp;"]Results 3b 10x60%NaCl'!K"&amp;ROW($R$47)-35,TRUE)),"",INDIRECT("'["&amp;Index!$A$1&amp;"]Results 3b 10x60%NaCl'!K"&amp;ROW($R$47)-35,TRUE))</f>
        <v>#REF!</v>
      </c>
      <c r="AQ521" t="e" cm="1">
        <f t="array" aca="1" ref="AQ521" ca="1">IF(ISBLANK(INDIRECT("'["&amp;Index!$A$1&amp;"]Results 3b 10x60%NaCl'!L"&amp;ROW($R$47)-35,TRUE)),"",INDIRECT("'["&amp;Index!$A$1&amp;"]Results 3b 10x60%NaCl'!L"&amp;ROW($R$47)-35,TRUE))</f>
        <v>#REF!</v>
      </c>
      <c r="BM521" t="str">
        <f t="shared" ca="1" si="23"/>
        <v/>
      </c>
    </row>
    <row r="522" spans="1:65" x14ac:dyDescent="0.25">
      <c r="A522" t="e" cm="1">
        <f t="array" aca="1" ref="A522" ca="1">INDIRECT("'["&amp;Index!$A$1&amp;"]Overview Tests'!E7",TRUE)</f>
        <v>#REF!</v>
      </c>
      <c r="B522" t="e">
        <f ca="1">IF(Index!$D$3="v4",10039,"")</f>
        <v>#N/A</v>
      </c>
      <c r="C522" t="e">
        <f ca="1">VLOOKUP(Facts!$B522,Aux_Table!$W$1:$X$60,2,FALSE)</f>
        <v>#N/A</v>
      </c>
      <c r="D522" t="e">
        <f>NA()</f>
        <v>#N/A</v>
      </c>
      <c r="E522" t="e" cm="1">
        <f t="array" aca="1" ref="E522" ca="1">INDIRECT("'["&amp;Index!$A$1&amp;"]Overview Tests'!C7",TRUE)</f>
        <v>#REF!</v>
      </c>
      <c r="F522" t="e" cm="1">
        <f t="array" aca="1" ref="F522" ca="1">INDIRECT("'["&amp;Index!$A$1&amp;"]Overview Tests'!B7",TRUE)</f>
        <v>#REF!</v>
      </c>
      <c r="G522" t="e" cm="1">
        <f t="array" aca="1" ref="G522" ca="1">INDIRECT("'["&amp;Index!$A$1&amp;"]Overview Tests'!B7",TRUE)</f>
        <v>#REF!</v>
      </c>
      <c r="H522" t="e">
        <f t="shared" ca="1" si="22"/>
        <v>#REF!</v>
      </c>
      <c r="I522" s="15" t="e" cm="1">
        <f t="array" aca="1" ref="I522" ca="1">IFERROR(DATEVALUE(TEXT(INDIRECT("'["&amp;Index!$A$1&amp;"]Overview Tests'!C112",TRUE),"yyyy-mm-dd")),INDIRECT("'["&amp;Index!$A$1&amp;"]Overview Tests'!F7",TRUE)-730)</f>
        <v>#REF!</v>
      </c>
      <c r="J522" t="e" cm="1">
        <f t="array" aca="1" ref="J522" ca="1">INDIRECT("'["&amp;Index!$A$1&amp;"]Overview Tests'!C108",TRUE)</f>
        <v>#REF!</v>
      </c>
      <c r="K522" t="str">
        <f>Index!$A$1</f>
        <v>Extem B-1541-6  CA.xlsx</v>
      </c>
      <c r="N522" t="s">
        <v>106</v>
      </c>
      <c r="O522" t="e" cm="1">
        <f t="array" aca="1" ref="O522" ca="1">IF(ISBLANK(INDIRECT("'["&amp;Index!$A$1&amp;"]Results 3b 10x60%NaCl'!B"&amp;ROW($R$48)-35,TRUE)),"",INDIRECT("'["&amp;Index!$A$1&amp;"]Results 3b 10x60%NaCl'!B"&amp;ROW($R$48)-35,TRUE))</f>
        <v>#REF!</v>
      </c>
      <c r="R522">
        <v>7</v>
      </c>
      <c r="X522" t="e" cm="1">
        <f t="array" aca="1" ref="X522" ca="1">INDIRECT("'["&amp;Index!$A$1&amp;"]Overview Tests'!C7",TRUE)</f>
        <v>#REF!</v>
      </c>
      <c r="Z522" t="s">
        <v>86</v>
      </c>
      <c r="AG522" t="e" cm="1">
        <f t="array" aca="1" ref="AG522" ca="1">IF(ISBLANK(INDIRECT("'["&amp;Index!$A$1&amp;"]Results 3b 10x60%NaCl'!J"&amp;ROW($R$48)-35,TRUE)),"",INDIRECT("'["&amp;Index!$A$1&amp;"]Results 3b 10x60%NaCl'!J"&amp;ROW($R$48)-35,TRUE))</f>
        <v>#REF!</v>
      </c>
      <c r="AH522" t="e" cm="1">
        <f t="array" aca="1" ref="AH522" ca="1">IF(ISBLANK(INDIRECT("'["&amp;Index!$A$1&amp;"]Results 3b 10x60%NaCl'!M"&amp;ROW($R$48)-35,TRUE)),"",INDIRECT("'["&amp;Index!$A$1&amp;"]Results 3b 10x60%NaCl'!M"&amp;ROW($R$48)-35,TRUE))</f>
        <v>#REF!</v>
      </c>
      <c r="AI522" t="e" cm="1">
        <f t="array" aca="1" ref="AI522" ca="1">IF(ISBLANK(INDIRECT("'["&amp;Index!$A$1&amp;"]Results 3b 10x60%NaCl'!N"&amp;ROW($R$48)-35,TRUE)),"",INDIRECT("'["&amp;Index!$A$1&amp;"]Results 3b 10x60%NaCl'!N"&amp;ROW($R$48)-35,TRUE))</f>
        <v>#REF!</v>
      </c>
      <c r="AJ522" t="e" cm="1">
        <f t="array" aca="1" ref="AJ522" ca="1">IF(ISBLANK(INDIRECT("'["&amp;Index!$A$1&amp;"]Results 3b 10x60%NaCl'!O"&amp;ROW($R$48)-35,TRUE)),"",INDIRECT("'["&amp;Index!$A$1&amp;"]Results 3b 10x60%NaCl'!O"&amp;ROW($R$48)-35,TRUE))</f>
        <v>#REF!</v>
      </c>
      <c r="AK522" t="e" cm="1">
        <f t="array" aca="1" ref="AK522" ca="1">IF(ISBLANK(INDIRECT("'["&amp;Index!$A$1&amp;"]Results 3b 10x60%NaCl'!P"&amp;ROW($R$48)-35,TRUE)),"",INDIRECT("'["&amp;Index!$A$1&amp;"]Results 3b 10x60%NaCl'!P"&amp;ROW($R$48)-35,TRUE))</f>
        <v>#REF!</v>
      </c>
      <c r="AN522" t="e" cm="1">
        <f t="array" aca="1" ref="AN522" ca="1">IF(ISBLANK(INDIRECT("'["&amp;Index!$A$1&amp;"]Results 3b 10x60%NaCl'!K"&amp;ROW($R$48)-35,TRUE)),"",INDIRECT("'["&amp;Index!$A$1&amp;"]Results 3b 10x60%NaCl'!K"&amp;ROW($R$48)-35,TRUE))</f>
        <v>#REF!</v>
      </c>
      <c r="AQ522" t="e" cm="1">
        <f t="array" aca="1" ref="AQ522" ca="1">IF(ISBLANK(INDIRECT("'["&amp;Index!$A$1&amp;"]Results 3b 10x60%NaCl'!L"&amp;ROW($R$48)-35,TRUE)),"",INDIRECT("'["&amp;Index!$A$1&amp;"]Results 3b 10x60%NaCl'!L"&amp;ROW($R$48)-35,TRUE))</f>
        <v>#REF!</v>
      </c>
      <c r="BM522" t="str">
        <f t="shared" ca="1" si="23"/>
        <v/>
      </c>
    </row>
    <row r="523" spans="1:65" x14ac:dyDescent="0.25">
      <c r="A523" t="e" cm="1">
        <f t="array" aca="1" ref="A523" ca="1">INDIRECT("'["&amp;Index!$A$1&amp;"]Overview Tests'!E7",TRUE)</f>
        <v>#REF!</v>
      </c>
      <c r="B523" t="e">
        <f ca="1">IF(Index!$D$3="v4",10039,"")</f>
        <v>#N/A</v>
      </c>
      <c r="C523" t="e">
        <f ca="1">VLOOKUP(Facts!$B523,Aux_Table!$W$1:$X$60,2,FALSE)</f>
        <v>#N/A</v>
      </c>
      <c r="D523" t="e">
        <f>NA()</f>
        <v>#N/A</v>
      </c>
      <c r="E523" t="e" cm="1">
        <f t="array" aca="1" ref="E523" ca="1">INDIRECT("'["&amp;Index!$A$1&amp;"]Overview Tests'!C7",TRUE)</f>
        <v>#REF!</v>
      </c>
      <c r="F523" t="e" cm="1">
        <f t="array" aca="1" ref="F523" ca="1">INDIRECT("'["&amp;Index!$A$1&amp;"]Overview Tests'!B7",TRUE)</f>
        <v>#REF!</v>
      </c>
      <c r="G523" t="e" cm="1">
        <f t="array" aca="1" ref="G523" ca="1">INDIRECT("'["&amp;Index!$A$1&amp;"]Overview Tests'!B7",TRUE)</f>
        <v>#REF!</v>
      </c>
      <c r="H523" t="e">
        <f t="shared" ca="1" si="22"/>
        <v>#REF!</v>
      </c>
      <c r="I523" s="15" t="e" cm="1">
        <f t="array" aca="1" ref="I523" ca="1">IFERROR(DATEVALUE(TEXT(INDIRECT("'["&amp;Index!$A$1&amp;"]Overview Tests'!C112",TRUE),"yyyy-mm-dd")),INDIRECT("'["&amp;Index!$A$1&amp;"]Overview Tests'!F7",TRUE)-730)</f>
        <v>#REF!</v>
      </c>
      <c r="J523" t="e" cm="1">
        <f t="array" aca="1" ref="J523" ca="1">INDIRECT("'["&amp;Index!$A$1&amp;"]Overview Tests'!C108",TRUE)</f>
        <v>#REF!</v>
      </c>
      <c r="K523" t="str">
        <f>Index!$A$1</f>
        <v>Extem B-1541-6  CA.xlsx</v>
      </c>
      <c r="N523" t="s">
        <v>106</v>
      </c>
      <c r="O523" t="e" cm="1">
        <f t="array" aca="1" ref="O523" ca="1">IF(ISBLANK(INDIRECT("'["&amp;Index!$A$1&amp;"]Results 3b 10x60%NaCl'!B"&amp;ROW($R$49)-35,TRUE)),"",INDIRECT("'["&amp;Index!$A$1&amp;"]Results 3b 10x60%NaCl'!B"&amp;ROW($R$49)-35,TRUE))</f>
        <v>#REF!</v>
      </c>
      <c r="R523">
        <v>8</v>
      </c>
      <c r="X523" t="e" cm="1">
        <f t="array" aca="1" ref="X523" ca="1">INDIRECT("'["&amp;Index!$A$1&amp;"]Overview Tests'!C7",TRUE)</f>
        <v>#REF!</v>
      </c>
      <c r="Z523" t="s">
        <v>86</v>
      </c>
      <c r="AG523" t="e" cm="1">
        <f t="array" aca="1" ref="AG523" ca="1">IF(ISBLANK(INDIRECT("'["&amp;Index!$A$1&amp;"]Results 3b 10x60%NaCl'!J"&amp;ROW($R$49)-35,TRUE)),"",INDIRECT("'["&amp;Index!$A$1&amp;"]Results 3b 10x60%NaCl'!J"&amp;ROW($R$49)-35,TRUE))</f>
        <v>#REF!</v>
      </c>
      <c r="AH523" t="e" cm="1">
        <f t="array" aca="1" ref="AH523" ca="1">IF(ISBLANK(INDIRECT("'["&amp;Index!$A$1&amp;"]Results 3b 10x60%NaCl'!M"&amp;ROW($R$49)-35,TRUE)),"",INDIRECT("'["&amp;Index!$A$1&amp;"]Results 3b 10x60%NaCl'!M"&amp;ROW($R$49)-35,TRUE))</f>
        <v>#REF!</v>
      </c>
      <c r="AI523" t="e" cm="1">
        <f t="array" aca="1" ref="AI523" ca="1">IF(ISBLANK(INDIRECT("'["&amp;Index!$A$1&amp;"]Results 3b 10x60%NaCl'!N"&amp;ROW($R$49)-35,TRUE)),"",INDIRECT("'["&amp;Index!$A$1&amp;"]Results 3b 10x60%NaCl'!N"&amp;ROW($R$49)-35,TRUE))</f>
        <v>#REF!</v>
      </c>
      <c r="AJ523" t="e" cm="1">
        <f t="array" aca="1" ref="AJ523" ca="1">IF(ISBLANK(INDIRECT("'["&amp;Index!$A$1&amp;"]Results 3b 10x60%NaCl'!O"&amp;ROW($R$49)-35,TRUE)),"",INDIRECT("'["&amp;Index!$A$1&amp;"]Results 3b 10x60%NaCl'!O"&amp;ROW($R$49)-35,TRUE))</f>
        <v>#REF!</v>
      </c>
      <c r="AK523" t="e" cm="1">
        <f t="array" aca="1" ref="AK523" ca="1">IF(ISBLANK(INDIRECT("'["&amp;Index!$A$1&amp;"]Results 3b 10x60%NaCl'!P"&amp;ROW($R$49)-35,TRUE)),"",INDIRECT("'["&amp;Index!$A$1&amp;"]Results 3b 10x60%NaCl'!P"&amp;ROW($R$49)-35,TRUE))</f>
        <v>#REF!</v>
      </c>
      <c r="AN523" t="e" cm="1">
        <f t="array" aca="1" ref="AN523" ca="1">IF(ISBLANK(INDIRECT("'["&amp;Index!$A$1&amp;"]Results 3b 10x60%NaCl'!K"&amp;ROW($R$49)-35,TRUE)),"",INDIRECT("'["&amp;Index!$A$1&amp;"]Results 3b 10x60%NaCl'!K"&amp;ROW($R$49)-35,TRUE))</f>
        <v>#REF!</v>
      </c>
      <c r="AQ523" t="e" cm="1">
        <f t="array" aca="1" ref="AQ523" ca="1">IF(ISBLANK(INDIRECT("'["&amp;Index!$A$1&amp;"]Results 3b 10x60%NaCl'!L"&amp;ROW($R$49)-35,TRUE)),"",INDIRECT("'["&amp;Index!$A$1&amp;"]Results 3b 10x60%NaCl'!L"&amp;ROW($R$49)-35,TRUE))</f>
        <v>#REF!</v>
      </c>
      <c r="BM523" t="str">
        <f t="shared" ca="1" si="23"/>
        <v/>
      </c>
    </row>
    <row r="524" spans="1:65" x14ac:dyDescent="0.25">
      <c r="A524" t="e" cm="1">
        <f t="array" aca="1" ref="A524" ca="1">INDIRECT("'["&amp;Index!$A$1&amp;"]Overview Tests'!E7",TRUE)</f>
        <v>#REF!</v>
      </c>
      <c r="B524" t="e">
        <f ca="1">IF(Index!$D$3="v4",10039,"")</f>
        <v>#N/A</v>
      </c>
      <c r="C524" t="e">
        <f ca="1">VLOOKUP(Facts!$B524,Aux_Table!$W$1:$X$60,2,FALSE)</f>
        <v>#N/A</v>
      </c>
      <c r="D524" t="e">
        <f>NA()</f>
        <v>#N/A</v>
      </c>
      <c r="E524" t="e" cm="1">
        <f t="array" aca="1" ref="E524" ca="1">INDIRECT("'["&amp;Index!$A$1&amp;"]Overview Tests'!C7",TRUE)</f>
        <v>#REF!</v>
      </c>
      <c r="F524" t="e" cm="1">
        <f t="array" aca="1" ref="F524" ca="1">INDIRECT("'["&amp;Index!$A$1&amp;"]Overview Tests'!B7",TRUE)</f>
        <v>#REF!</v>
      </c>
      <c r="G524" t="e" cm="1">
        <f t="array" aca="1" ref="G524" ca="1">INDIRECT("'["&amp;Index!$A$1&amp;"]Overview Tests'!B7",TRUE)</f>
        <v>#REF!</v>
      </c>
      <c r="H524" t="e">
        <f t="shared" ca="1" si="22"/>
        <v>#REF!</v>
      </c>
      <c r="I524" s="15" t="e" cm="1">
        <f t="array" aca="1" ref="I524" ca="1">IFERROR(DATEVALUE(TEXT(INDIRECT("'["&amp;Index!$A$1&amp;"]Overview Tests'!C112",TRUE),"yyyy-mm-dd")),INDIRECT("'["&amp;Index!$A$1&amp;"]Overview Tests'!F7",TRUE)-730)</f>
        <v>#REF!</v>
      </c>
      <c r="J524" t="e" cm="1">
        <f t="array" aca="1" ref="J524" ca="1">INDIRECT("'["&amp;Index!$A$1&amp;"]Overview Tests'!C108",TRUE)</f>
        <v>#REF!</v>
      </c>
      <c r="K524" t="str">
        <f>Index!$A$1</f>
        <v>Extem B-1541-6  CA.xlsx</v>
      </c>
      <c r="N524" t="s">
        <v>106</v>
      </c>
      <c r="O524" t="e" cm="1">
        <f t="array" aca="1" ref="O524" ca="1">IF(ISBLANK(INDIRECT("'["&amp;Index!$A$1&amp;"]Results 3b 10x60%NaCl'!B"&amp;ROW($R$50)-35,TRUE)),"",INDIRECT("'["&amp;Index!$A$1&amp;"]Results 3b 10x60%NaCl'!B"&amp;ROW($R$50)-35,TRUE))</f>
        <v>#REF!</v>
      </c>
      <c r="R524">
        <v>9</v>
      </c>
      <c r="X524" t="e" cm="1">
        <f t="array" aca="1" ref="X524" ca="1">INDIRECT("'["&amp;Index!$A$1&amp;"]Overview Tests'!C7",TRUE)</f>
        <v>#REF!</v>
      </c>
      <c r="Z524" t="s">
        <v>86</v>
      </c>
      <c r="AG524" t="e" cm="1">
        <f t="array" aca="1" ref="AG524" ca="1">IF(ISBLANK(INDIRECT("'["&amp;Index!$A$1&amp;"]Results 3b 10x60%NaCl'!J"&amp;ROW($R$50)-35,TRUE)),"",INDIRECT("'["&amp;Index!$A$1&amp;"]Results 3b 10x60%NaCl'!J"&amp;ROW($R$50)-35,TRUE))</f>
        <v>#REF!</v>
      </c>
      <c r="AH524" t="e" cm="1">
        <f t="array" aca="1" ref="AH524" ca="1">IF(ISBLANK(INDIRECT("'["&amp;Index!$A$1&amp;"]Results 3b 10x60%NaCl'!M"&amp;ROW($R$50)-35,TRUE)),"",INDIRECT("'["&amp;Index!$A$1&amp;"]Results 3b 10x60%NaCl'!M"&amp;ROW($R$50)-35,TRUE))</f>
        <v>#REF!</v>
      </c>
      <c r="AI524" t="e" cm="1">
        <f t="array" aca="1" ref="AI524" ca="1">IF(ISBLANK(INDIRECT("'["&amp;Index!$A$1&amp;"]Results 3b 10x60%NaCl'!N"&amp;ROW($R$50)-35,TRUE)),"",INDIRECT("'["&amp;Index!$A$1&amp;"]Results 3b 10x60%NaCl'!N"&amp;ROW($R$50)-35,TRUE))</f>
        <v>#REF!</v>
      </c>
      <c r="AJ524" t="e" cm="1">
        <f t="array" aca="1" ref="AJ524" ca="1">IF(ISBLANK(INDIRECT("'["&amp;Index!$A$1&amp;"]Results 3b 10x60%NaCl'!O"&amp;ROW($R$50)-35,TRUE)),"",INDIRECT("'["&amp;Index!$A$1&amp;"]Results 3b 10x60%NaCl'!O"&amp;ROW($R$50)-35,TRUE))</f>
        <v>#REF!</v>
      </c>
      <c r="AK524" t="e" cm="1">
        <f t="array" aca="1" ref="AK524" ca="1">IF(ISBLANK(INDIRECT("'["&amp;Index!$A$1&amp;"]Results 3b 10x60%NaCl'!P"&amp;ROW($R$50)-35,TRUE)),"",INDIRECT("'["&amp;Index!$A$1&amp;"]Results 3b 10x60%NaCl'!P"&amp;ROW($R$50)-35,TRUE))</f>
        <v>#REF!</v>
      </c>
      <c r="AN524" t="e" cm="1">
        <f t="array" aca="1" ref="AN524" ca="1">IF(ISBLANK(INDIRECT("'["&amp;Index!$A$1&amp;"]Results 3b 10x60%NaCl'!K"&amp;ROW($R$50)-35,TRUE)),"",INDIRECT("'["&amp;Index!$A$1&amp;"]Results 3b 10x60%NaCl'!K"&amp;ROW($R$50)-35,TRUE))</f>
        <v>#REF!</v>
      </c>
      <c r="AQ524" t="e" cm="1">
        <f t="array" aca="1" ref="AQ524" ca="1">IF(ISBLANK(INDIRECT("'["&amp;Index!$A$1&amp;"]Results 3b 10x60%NaCl'!L"&amp;ROW($R$50)-35,TRUE)),"",INDIRECT("'["&amp;Index!$A$1&amp;"]Results 3b 10x60%NaCl'!L"&amp;ROW($R$50)-35,TRUE))</f>
        <v>#REF!</v>
      </c>
      <c r="BM524" t="str">
        <f t="shared" ca="1" si="23"/>
        <v/>
      </c>
    </row>
    <row r="525" spans="1:65" x14ac:dyDescent="0.25">
      <c r="A525" t="e" cm="1">
        <f t="array" aca="1" ref="A525" ca="1">INDIRECT("'["&amp;Index!$A$1&amp;"]Overview Tests'!E7",TRUE)</f>
        <v>#REF!</v>
      </c>
      <c r="B525" t="e">
        <f ca="1">IF(Index!$D$3="v4",10039,"")</f>
        <v>#N/A</v>
      </c>
      <c r="C525" t="e">
        <f ca="1">VLOOKUP(Facts!$B525,Aux_Table!$W$1:$X$60,2,FALSE)</f>
        <v>#N/A</v>
      </c>
      <c r="D525" t="e">
        <f>NA()</f>
        <v>#N/A</v>
      </c>
      <c r="E525" t="e" cm="1">
        <f t="array" aca="1" ref="E525" ca="1">INDIRECT("'["&amp;Index!$A$1&amp;"]Overview Tests'!C7",TRUE)</f>
        <v>#REF!</v>
      </c>
      <c r="F525" t="e" cm="1">
        <f t="array" aca="1" ref="F525" ca="1">INDIRECT("'["&amp;Index!$A$1&amp;"]Overview Tests'!B7",TRUE)</f>
        <v>#REF!</v>
      </c>
      <c r="G525" t="e" cm="1">
        <f t="array" aca="1" ref="G525" ca="1">INDIRECT("'["&amp;Index!$A$1&amp;"]Overview Tests'!B7",TRUE)</f>
        <v>#REF!</v>
      </c>
      <c r="H525" t="e">
        <f t="shared" ca="1" si="22"/>
        <v>#REF!</v>
      </c>
      <c r="I525" s="15" t="e" cm="1">
        <f t="array" aca="1" ref="I525" ca="1">IFERROR(DATEVALUE(TEXT(INDIRECT("'["&amp;Index!$A$1&amp;"]Overview Tests'!C112",TRUE),"yyyy-mm-dd")),INDIRECT("'["&amp;Index!$A$1&amp;"]Overview Tests'!F7",TRUE)-730)</f>
        <v>#REF!</v>
      </c>
      <c r="J525" t="e" cm="1">
        <f t="array" aca="1" ref="J525" ca="1">INDIRECT("'["&amp;Index!$A$1&amp;"]Overview Tests'!C108",TRUE)</f>
        <v>#REF!</v>
      </c>
      <c r="K525" t="str">
        <f>Index!$A$1</f>
        <v>Extem B-1541-6  CA.xlsx</v>
      </c>
      <c r="N525" t="s">
        <v>106</v>
      </c>
      <c r="O525" t="e" cm="1">
        <f t="array" aca="1" ref="O525" ca="1">IF(ISBLANK(INDIRECT("'["&amp;Index!$A$1&amp;"]Results 3b 10x60%NaCl'!B"&amp;ROW($R$51)-35,TRUE)),"",INDIRECT("'["&amp;Index!$A$1&amp;"]Results 3b 10x60%NaCl'!B"&amp;ROW($R$51)-35,TRUE))</f>
        <v>#REF!</v>
      </c>
      <c r="R525">
        <v>10</v>
      </c>
      <c r="X525" t="e" cm="1">
        <f t="array" aca="1" ref="X525" ca="1">INDIRECT("'["&amp;Index!$A$1&amp;"]Overview Tests'!C7",TRUE)</f>
        <v>#REF!</v>
      </c>
      <c r="Z525" t="s">
        <v>86</v>
      </c>
      <c r="AG525" t="e" cm="1">
        <f t="array" aca="1" ref="AG525" ca="1">IF(ISBLANK(INDIRECT("'["&amp;Index!$A$1&amp;"]Results 3b 10x60%NaCl'!J"&amp;ROW($R$51)-35,TRUE)),"",INDIRECT("'["&amp;Index!$A$1&amp;"]Results 3b 10x60%NaCl'!J"&amp;ROW($R$51)-35,TRUE))</f>
        <v>#REF!</v>
      </c>
      <c r="AH525" t="e" cm="1">
        <f t="array" aca="1" ref="AH525" ca="1">IF(ISBLANK(INDIRECT("'["&amp;Index!$A$1&amp;"]Results 3b 10x60%NaCl'!M"&amp;ROW($R$51)-35,TRUE)),"",INDIRECT("'["&amp;Index!$A$1&amp;"]Results 3b 10x60%NaCl'!M"&amp;ROW($R$51)-35,TRUE))</f>
        <v>#REF!</v>
      </c>
      <c r="AI525" t="e" cm="1">
        <f t="array" aca="1" ref="AI525" ca="1">IF(ISBLANK(INDIRECT("'["&amp;Index!$A$1&amp;"]Results 3b 10x60%NaCl'!N"&amp;ROW($R$51)-35,TRUE)),"",INDIRECT("'["&amp;Index!$A$1&amp;"]Results 3b 10x60%NaCl'!N"&amp;ROW($R$51)-35,TRUE))</f>
        <v>#REF!</v>
      </c>
      <c r="AJ525" t="e" cm="1">
        <f t="array" aca="1" ref="AJ525" ca="1">IF(ISBLANK(INDIRECT("'["&amp;Index!$A$1&amp;"]Results 3b 10x60%NaCl'!O"&amp;ROW($R$51)-35,TRUE)),"",INDIRECT("'["&amp;Index!$A$1&amp;"]Results 3b 10x60%NaCl'!O"&amp;ROW($R$51)-35,TRUE))</f>
        <v>#REF!</v>
      </c>
      <c r="AK525" t="e" cm="1">
        <f t="array" aca="1" ref="AK525" ca="1">IF(ISBLANK(INDIRECT("'["&amp;Index!$A$1&amp;"]Results 3b 10x60%NaCl'!P"&amp;ROW($R$51)-35,TRUE)),"",INDIRECT("'["&amp;Index!$A$1&amp;"]Results 3b 10x60%NaCl'!P"&amp;ROW($R$51)-35,TRUE))</f>
        <v>#REF!</v>
      </c>
      <c r="AN525" t="e" cm="1">
        <f t="array" aca="1" ref="AN525" ca="1">IF(ISBLANK(INDIRECT("'["&amp;Index!$A$1&amp;"]Results 3b 10x60%NaCl'!K"&amp;ROW($R$51)-35,TRUE)),"",INDIRECT("'["&amp;Index!$A$1&amp;"]Results 3b 10x60%NaCl'!K"&amp;ROW($R$51)-35,TRUE))</f>
        <v>#REF!</v>
      </c>
      <c r="AQ525" t="e" cm="1">
        <f t="array" aca="1" ref="AQ525" ca="1">IF(ISBLANK(INDIRECT("'["&amp;Index!$A$1&amp;"]Results 3b 10x60%NaCl'!L"&amp;ROW($R$51)-35,TRUE)),"",INDIRECT("'["&amp;Index!$A$1&amp;"]Results 3b 10x60%NaCl'!L"&amp;ROW($R$51)-35,TRUE))</f>
        <v>#REF!</v>
      </c>
      <c r="BM525" t="str">
        <f t="shared" ca="1" si="23"/>
        <v/>
      </c>
    </row>
    <row r="526" spans="1:65" x14ac:dyDescent="0.25">
      <c r="A526" t="e" cm="1">
        <f t="array" aca="1" ref="A526" ca="1">INDIRECT("'["&amp;Index!$A$1&amp;"]Overview Tests'!E7",TRUE)</f>
        <v>#REF!</v>
      </c>
      <c r="B526" t="e">
        <f ca="1">IF(Index!$D$3="v4",10040,"")</f>
        <v>#N/A</v>
      </c>
      <c r="C526" t="e">
        <f ca="1">VLOOKUP(Facts!$B526,Aux_Table!$W$1:$X$60,2,FALSE)</f>
        <v>#N/A</v>
      </c>
      <c r="D526" t="e">
        <f>NA()</f>
        <v>#N/A</v>
      </c>
      <c r="E526" t="e" cm="1">
        <f t="array" aca="1" ref="E526" ca="1">INDIRECT("'["&amp;Index!$A$1&amp;"]Overview Tests'!C7",TRUE)</f>
        <v>#REF!</v>
      </c>
      <c r="F526" t="e" cm="1">
        <f t="array" aca="1" ref="F526" ca="1">INDIRECT("'["&amp;Index!$A$1&amp;"]Overview Tests'!B7",TRUE)</f>
        <v>#REF!</v>
      </c>
      <c r="G526" t="e" cm="1">
        <f t="array" aca="1" ref="G526" ca="1">INDIRECT("'["&amp;Index!$A$1&amp;"]Overview Tests'!B7",TRUE)</f>
        <v>#REF!</v>
      </c>
      <c r="H526" t="e">
        <f t="shared" ref="H526:H589" ca="1" si="24">X526=A526</f>
        <v>#REF!</v>
      </c>
      <c r="I526" s="15" t="e" cm="1">
        <f t="array" aca="1" ref="I526" ca="1">IFERROR(DATEVALUE(TEXT(INDIRECT("'["&amp;Index!$A$1&amp;"]Overview Tests'!C112",TRUE),"yyyy-mm-dd")),INDIRECT("'["&amp;Index!$A$1&amp;"]Overview Tests'!F7",TRUE)-730)</f>
        <v>#REF!</v>
      </c>
      <c r="J526" t="e" cm="1">
        <f t="array" aca="1" ref="J526" ca="1">INDIRECT("'["&amp;Index!$A$1&amp;"]Overview Tests'!C108",TRUE)</f>
        <v>#REF!</v>
      </c>
      <c r="K526" t="str">
        <f>Index!$A$1</f>
        <v>Extem B-1541-6  CA.xlsx</v>
      </c>
      <c r="N526" t="s">
        <v>75</v>
      </c>
      <c r="O526" t="e" cm="1">
        <f t="array" aca="1" ref="O526" ca="1">IF(ISBLANK(INDIRECT("'["&amp;Index!$A$1&amp;"]Results 3b 10x70%NaCl'!B"&amp;ROW($R$42)-35,TRUE)),"",INDIRECT("'["&amp;Index!$A$1&amp;"]Results 3b 10x70%NaCl'!B"&amp;ROW($R$42)-35,TRUE))</f>
        <v>#REF!</v>
      </c>
      <c r="R526">
        <v>1</v>
      </c>
      <c r="X526" t="e" cm="1">
        <f t="array" aca="1" ref="X526" ca="1">INDIRECT("'["&amp;Index!$A$1&amp;"]Overview Tests'!E7",TRUE)</f>
        <v>#REF!</v>
      </c>
      <c r="Z526" t="s">
        <v>86</v>
      </c>
      <c r="AG526" t="e" cm="1">
        <f t="array" aca="1" ref="AG526" ca="1">IF(ISBLANK(INDIRECT("'["&amp;Index!$A$1&amp;"]Results 3b 10x70%NaCl'!C"&amp;ROW($R$42)-35,TRUE)),"",INDIRECT("'["&amp;Index!$A$1&amp;"]Results 3b 10x70%NaCl'!C"&amp;ROW($R$42)-35,TRUE))</f>
        <v>#REF!</v>
      </c>
      <c r="AH526" t="e" cm="1">
        <f t="array" aca="1" ref="AH526" ca="1">IF(ISBLANK(INDIRECT("'["&amp;Index!$A$1&amp;"]Results 3b 10x70%NaCl'!F"&amp;ROW($R$42)-35,TRUE)),"",INDIRECT("'["&amp;Index!$A$1&amp;"]Results 3b 10x70%NaCl'!F"&amp;ROW($R$42)-35,TRUE))</f>
        <v>#REF!</v>
      </c>
      <c r="AI526" t="e" cm="1">
        <f t="array" aca="1" ref="AI526" ca="1">IF(ISBLANK(INDIRECT("'["&amp;Index!$A$1&amp;"]Results 3b 10x70%NaCl'!G"&amp;ROW($R$42)-35,TRUE)),"",INDIRECT("'["&amp;Index!$A$1&amp;"]Results 3b 10x70%NaCl'!G"&amp;ROW($R$42)-35,TRUE))</f>
        <v>#REF!</v>
      </c>
      <c r="AJ526" t="e" cm="1">
        <f t="array" aca="1" ref="AJ526" ca="1">IF(ISBLANK(INDIRECT("'["&amp;Index!$A$1&amp;"]Results 3b 10x70%NaCl'!H"&amp;ROW($R$42)-35,TRUE)),"",INDIRECT("'["&amp;Index!$A$1&amp;"]Results 3b 10x70%NaCl'!H"&amp;ROW($R$42)-35,TRUE))</f>
        <v>#REF!</v>
      </c>
      <c r="AK526" t="e" cm="1">
        <f t="array" aca="1" ref="AK526" ca="1">IF(ISBLANK(INDIRECT("'["&amp;Index!$A$1&amp;"]Results 3b 10x70%NaCl'!I"&amp;ROW($R$42)-35,TRUE)),"",INDIRECT("'["&amp;Index!$A$1&amp;"]Results 3b 10x70%NaCl'!I"&amp;ROW($R$42)-35,TRUE))</f>
        <v>#REF!</v>
      </c>
      <c r="AN526" t="e" cm="1">
        <f t="array" aca="1" ref="AN526" ca="1">IF(ISBLANK(INDIRECT("'["&amp;Index!$A$1&amp;"]Results 3b 10x70%NaCl'!D"&amp;ROW($R$42)-35,TRUE)),"",INDIRECT("'["&amp;Index!$A$1&amp;"]Results 3b 10x70%NaCl'!D"&amp;ROW($R$42)-35,TRUE))</f>
        <v>#REF!</v>
      </c>
      <c r="AQ526" t="e" cm="1">
        <f t="array" aca="1" ref="AQ526" ca="1">IF(ISBLANK(INDIRECT("'["&amp;Index!$A$1&amp;"]Results 3b 10x70%NaCl'!E"&amp;ROW($R$42)-35,TRUE)),"",INDIRECT("'["&amp;Index!$A$1&amp;"]Results 3b 10x70%NaCl'!E"&amp;ROW($R$42)-35,TRUE))</f>
        <v>#REF!</v>
      </c>
      <c r="BM526" t="str">
        <f t="shared" ca="1" si="23"/>
        <v/>
      </c>
    </row>
    <row r="527" spans="1:65" x14ac:dyDescent="0.25">
      <c r="A527" t="e" cm="1">
        <f t="array" aca="1" ref="A527" ca="1">INDIRECT("'["&amp;Index!$A$1&amp;"]Overview Tests'!E7",TRUE)</f>
        <v>#REF!</v>
      </c>
      <c r="B527" t="e">
        <f ca="1">IF(Index!$D$3="v4",10040,"")</f>
        <v>#N/A</v>
      </c>
      <c r="C527" t="e">
        <f ca="1">VLOOKUP(Facts!$B527,Aux_Table!$W$1:$X$60,2,FALSE)</f>
        <v>#N/A</v>
      </c>
      <c r="D527" t="e">
        <f>NA()</f>
        <v>#N/A</v>
      </c>
      <c r="E527" t="e" cm="1">
        <f t="array" aca="1" ref="E527" ca="1">INDIRECT("'["&amp;Index!$A$1&amp;"]Overview Tests'!C7",TRUE)</f>
        <v>#REF!</v>
      </c>
      <c r="F527" t="e" cm="1">
        <f t="array" aca="1" ref="F527" ca="1">INDIRECT("'["&amp;Index!$A$1&amp;"]Overview Tests'!B7",TRUE)</f>
        <v>#REF!</v>
      </c>
      <c r="G527" t="e" cm="1">
        <f t="array" aca="1" ref="G527" ca="1">INDIRECT("'["&amp;Index!$A$1&amp;"]Overview Tests'!B7",TRUE)</f>
        <v>#REF!</v>
      </c>
      <c r="H527" t="e">
        <f t="shared" ca="1" si="24"/>
        <v>#REF!</v>
      </c>
      <c r="I527" s="15" t="e" cm="1">
        <f t="array" aca="1" ref="I527" ca="1">IFERROR(DATEVALUE(TEXT(INDIRECT("'["&amp;Index!$A$1&amp;"]Overview Tests'!C112",TRUE),"yyyy-mm-dd")),INDIRECT("'["&amp;Index!$A$1&amp;"]Overview Tests'!F7",TRUE)-730)</f>
        <v>#REF!</v>
      </c>
      <c r="J527" t="e" cm="1">
        <f t="array" aca="1" ref="J527" ca="1">INDIRECT("'["&amp;Index!$A$1&amp;"]Overview Tests'!C108",TRUE)</f>
        <v>#REF!</v>
      </c>
      <c r="K527" t="str">
        <f>Index!$A$1</f>
        <v>Extem B-1541-6  CA.xlsx</v>
      </c>
      <c r="N527" t="s">
        <v>75</v>
      </c>
      <c r="O527" t="e" cm="1">
        <f t="array" aca="1" ref="O527" ca="1">IF(ISBLANK(INDIRECT("'["&amp;Index!$A$1&amp;"]Results 3b 10x70%NaCl'!B"&amp;ROW($R$43)-35,TRUE)),"",INDIRECT("'["&amp;Index!$A$1&amp;"]Results 3b 10x70%NaCl'!B"&amp;ROW($R$43)-35,TRUE))</f>
        <v>#REF!</v>
      </c>
      <c r="R527">
        <v>2</v>
      </c>
      <c r="X527" t="e" cm="1">
        <f t="array" aca="1" ref="X527" ca="1">INDIRECT("'["&amp;Index!$A$1&amp;"]Overview Tests'!E7",TRUE)</f>
        <v>#REF!</v>
      </c>
      <c r="Z527" t="s">
        <v>86</v>
      </c>
      <c r="AG527" t="e" cm="1">
        <f t="array" aca="1" ref="AG527" ca="1">IF(ISBLANK(INDIRECT("'["&amp;Index!$A$1&amp;"]Results 3b 10x70%NaCl'!C"&amp;ROW($R$43)-35,TRUE)),"",INDIRECT("'["&amp;Index!$A$1&amp;"]Results 3b 10x70%NaCl'!C"&amp;ROW($R$43)-35,TRUE))</f>
        <v>#REF!</v>
      </c>
      <c r="AH527" t="e" cm="1">
        <f t="array" aca="1" ref="AH527" ca="1">IF(ISBLANK(INDIRECT("'["&amp;Index!$A$1&amp;"]Results 3b 10x70%NaCl'!F"&amp;ROW($R$43)-35,TRUE)),"",INDIRECT("'["&amp;Index!$A$1&amp;"]Results 3b 10x70%NaCl'!F"&amp;ROW($R$43)-35,TRUE))</f>
        <v>#REF!</v>
      </c>
      <c r="AI527" t="e" cm="1">
        <f t="array" aca="1" ref="AI527" ca="1">IF(ISBLANK(INDIRECT("'["&amp;Index!$A$1&amp;"]Results 3b 10x70%NaCl'!G"&amp;ROW($R$43)-35,TRUE)),"",INDIRECT("'["&amp;Index!$A$1&amp;"]Results 3b 10x70%NaCl'!G"&amp;ROW($R$43)-35,TRUE))</f>
        <v>#REF!</v>
      </c>
      <c r="AJ527" t="e" cm="1">
        <f t="array" aca="1" ref="AJ527" ca="1">IF(ISBLANK(INDIRECT("'["&amp;Index!$A$1&amp;"]Results 3b 10x70%NaCl'!H"&amp;ROW($R$43)-35,TRUE)),"",INDIRECT("'["&amp;Index!$A$1&amp;"]Results 3b 10x70%NaCl'!H"&amp;ROW($R$43)-35,TRUE))</f>
        <v>#REF!</v>
      </c>
      <c r="AK527" t="e" cm="1">
        <f t="array" aca="1" ref="AK527" ca="1">IF(ISBLANK(INDIRECT("'["&amp;Index!$A$1&amp;"]Results 3b 10x70%NaCl'!I"&amp;ROW($R$43)-35,TRUE)),"",INDIRECT("'["&amp;Index!$A$1&amp;"]Results 3b 10x70%NaCl'!I"&amp;ROW($R$43)-35,TRUE))</f>
        <v>#REF!</v>
      </c>
      <c r="AN527" t="e" cm="1">
        <f t="array" aca="1" ref="AN527" ca="1">IF(ISBLANK(INDIRECT("'["&amp;Index!$A$1&amp;"]Results 3b 10x70%NaCl'!D"&amp;ROW($R$43)-35,TRUE)),"",INDIRECT("'["&amp;Index!$A$1&amp;"]Results 3b 10x70%NaCl'!D"&amp;ROW($R$43)-35,TRUE))</f>
        <v>#REF!</v>
      </c>
      <c r="AQ527" t="e" cm="1">
        <f t="array" aca="1" ref="AQ527" ca="1">IF(ISBLANK(INDIRECT("'["&amp;Index!$A$1&amp;"]Results 3b 10x70%NaCl'!E"&amp;ROW($R$43)-35,TRUE)),"",INDIRECT("'["&amp;Index!$A$1&amp;"]Results 3b 10x70%NaCl'!E"&amp;ROW($R$43)-35,TRUE))</f>
        <v>#REF!</v>
      </c>
      <c r="BM527" t="str">
        <f t="shared" ca="1" si="23"/>
        <v/>
      </c>
    </row>
    <row r="528" spans="1:65" x14ac:dyDescent="0.25">
      <c r="A528" t="e" cm="1">
        <f t="array" aca="1" ref="A528" ca="1">INDIRECT("'["&amp;Index!$A$1&amp;"]Overview Tests'!E7",TRUE)</f>
        <v>#REF!</v>
      </c>
      <c r="B528" t="e">
        <f ca="1">IF(Index!$D$3="v4",10040,"")</f>
        <v>#N/A</v>
      </c>
      <c r="C528" t="e">
        <f ca="1">VLOOKUP(Facts!$B528,Aux_Table!$W$1:$X$60,2,FALSE)</f>
        <v>#N/A</v>
      </c>
      <c r="D528" t="e">
        <f>NA()</f>
        <v>#N/A</v>
      </c>
      <c r="E528" t="e" cm="1">
        <f t="array" aca="1" ref="E528" ca="1">INDIRECT("'["&amp;Index!$A$1&amp;"]Overview Tests'!C7",TRUE)</f>
        <v>#REF!</v>
      </c>
      <c r="F528" t="e" cm="1">
        <f t="array" aca="1" ref="F528" ca="1">INDIRECT("'["&amp;Index!$A$1&amp;"]Overview Tests'!B7",TRUE)</f>
        <v>#REF!</v>
      </c>
      <c r="G528" t="e" cm="1">
        <f t="array" aca="1" ref="G528" ca="1">INDIRECT("'["&amp;Index!$A$1&amp;"]Overview Tests'!B7",TRUE)</f>
        <v>#REF!</v>
      </c>
      <c r="H528" t="e">
        <f t="shared" ca="1" si="24"/>
        <v>#REF!</v>
      </c>
      <c r="I528" s="15" t="e" cm="1">
        <f t="array" aca="1" ref="I528" ca="1">IFERROR(DATEVALUE(TEXT(INDIRECT("'["&amp;Index!$A$1&amp;"]Overview Tests'!C112",TRUE),"yyyy-mm-dd")),INDIRECT("'["&amp;Index!$A$1&amp;"]Overview Tests'!F7",TRUE)-730)</f>
        <v>#REF!</v>
      </c>
      <c r="J528" t="e" cm="1">
        <f t="array" aca="1" ref="J528" ca="1">INDIRECT("'["&amp;Index!$A$1&amp;"]Overview Tests'!C108",TRUE)</f>
        <v>#REF!</v>
      </c>
      <c r="K528" t="str">
        <f>Index!$A$1</f>
        <v>Extem B-1541-6  CA.xlsx</v>
      </c>
      <c r="N528" t="s">
        <v>75</v>
      </c>
      <c r="O528" t="e" cm="1">
        <f t="array" aca="1" ref="O528" ca="1">IF(ISBLANK(INDIRECT("'["&amp;Index!$A$1&amp;"]Results 3b 10x70%NaCl'!B"&amp;ROW($R$44)-35,TRUE)),"",INDIRECT("'["&amp;Index!$A$1&amp;"]Results 3b 10x70%NaCl'!B"&amp;ROW($R$44)-35,TRUE))</f>
        <v>#REF!</v>
      </c>
      <c r="R528">
        <v>3</v>
      </c>
      <c r="X528" t="e" cm="1">
        <f t="array" aca="1" ref="X528" ca="1">INDIRECT("'["&amp;Index!$A$1&amp;"]Overview Tests'!E7",TRUE)</f>
        <v>#REF!</v>
      </c>
      <c r="Z528" t="s">
        <v>86</v>
      </c>
      <c r="AG528" t="e" cm="1">
        <f t="array" aca="1" ref="AG528" ca="1">IF(ISBLANK(INDIRECT("'["&amp;Index!$A$1&amp;"]Results 3b 10x70%NaCl'!C"&amp;ROW($R$44)-35,TRUE)),"",INDIRECT("'["&amp;Index!$A$1&amp;"]Results 3b 10x70%NaCl'!C"&amp;ROW($R$44)-35,TRUE))</f>
        <v>#REF!</v>
      </c>
      <c r="AH528" t="e" cm="1">
        <f t="array" aca="1" ref="AH528" ca="1">IF(ISBLANK(INDIRECT("'["&amp;Index!$A$1&amp;"]Results 3b 10x70%NaCl'!F"&amp;ROW($R$44)-35,TRUE)),"",INDIRECT("'["&amp;Index!$A$1&amp;"]Results 3b 10x70%NaCl'!F"&amp;ROW($R$44)-35,TRUE))</f>
        <v>#REF!</v>
      </c>
      <c r="AI528" t="e" cm="1">
        <f t="array" aca="1" ref="AI528" ca="1">IF(ISBLANK(INDIRECT("'["&amp;Index!$A$1&amp;"]Results 3b 10x70%NaCl'!G"&amp;ROW($R$44)-35,TRUE)),"",INDIRECT("'["&amp;Index!$A$1&amp;"]Results 3b 10x70%NaCl'!G"&amp;ROW($R$44)-35,TRUE))</f>
        <v>#REF!</v>
      </c>
      <c r="AJ528" t="e" cm="1">
        <f t="array" aca="1" ref="AJ528" ca="1">IF(ISBLANK(INDIRECT("'["&amp;Index!$A$1&amp;"]Results 3b 10x70%NaCl'!H"&amp;ROW($R$44)-35,TRUE)),"",INDIRECT("'["&amp;Index!$A$1&amp;"]Results 3b 10x70%NaCl'!H"&amp;ROW($R$44)-35,TRUE))</f>
        <v>#REF!</v>
      </c>
      <c r="AK528" t="e" cm="1">
        <f t="array" aca="1" ref="AK528" ca="1">IF(ISBLANK(INDIRECT("'["&amp;Index!$A$1&amp;"]Results 3b 10x70%NaCl'!I"&amp;ROW($R$44)-35,TRUE)),"",INDIRECT("'["&amp;Index!$A$1&amp;"]Results 3b 10x70%NaCl'!I"&amp;ROW($R$44)-35,TRUE))</f>
        <v>#REF!</v>
      </c>
      <c r="AN528" t="e" cm="1">
        <f t="array" aca="1" ref="AN528" ca="1">IF(ISBLANK(INDIRECT("'["&amp;Index!$A$1&amp;"]Results 3b 10x70%NaCl'!D"&amp;ROW($R$44)-35,TRUE)),"",INDIRECT("'["&amp;Index!$A$1&amp;"]Results 3b 10x70%NaCl'!D"&amp;ROW($R$44)-35,TRUE))</f>
        <v>#REF!</v>
      </c>
      <c r="AQ528" t="e" cm="1">
        <f t="array" aca="1" ref="AQ528" ca="1">IF(ISBLANK(INDIRECT("'["&amp;Index!$A$1&amp;"]Results 3b 10x70%NaCl'!E"&amp;ROW($R$44)-35,TRUE)),"",INDIRECT("'["&amp;Index!$A$1&amp;"]Results 3b 10x70%NaCl'!E"&amp;ROW($R$44)-35,TRUE))</f>
        <v>#REF!</v>
      </c>
      <c r="BM528" t="str">
        <f t="shared" ca="1" si="23"/>
        <v/>
      </c>
    </row>
    <row r="529" spans="1:65" x14ac:dyDescent="0.25">
      <c r="A529" t="e" cm="1">
        <f t="array" aca="1" ref="A529" ca="1">INDIRECT("'["&amp;Index!$A$1&amp;"]Overview Tests'!E7",TRUE)</f>
        <v>#REF!</v>
      </c>
      <c r="B529" t="e">
        <f ca="1">IF(Index!$D$3="v4",10040,"")</f>
        <v>#N/A</v>
      </c>
      <c r="C529" t="e">
        <f ca="1">VLOOKUP(Facts!$B529,Aux_Table!$W$1:$X$60,2,FALSE)</f>
        <v>#N/A</v>
      </c>
      <c r="D529" t="e">
        <f>NA()</f>
        <v>#N/A</v>
      </c>
      <c r="E529" t="e" cm="1">
        <f t="array" aca="1" ref="E529" ca="1">INDIRECT("'["&amp;Index!$A$1&amp;"]Overview Tests'!C7",TRUE)</f>
        <v>#REF!</v>
      </c>
      <c r="F529" t="e" cm="1">
        <f t="array" aca="1" ref="F529" ca="1">INDIRECT("'["&amp;Index!$A$1&amp;"]Overview Tests'!B7",TRUE)</f>
        <v>#REF!</v>
      </c>
      <c r="G529" t="e" cm="1">
        <f t="array" aca="1" ref="G529" ca="1">INDIRECT("'["&amp;Index!$A$1&amp;"]Overview Tests'!B7",TRUE)</f>
        <v>#REF!</v>
      </c>
      <c r="H529" t="e">
        <f t="shared" ca="1" si="24"/>
        <v>#REF!</v>
      </c>
      <c r="I529" s="15" t="e" cm="1">
        <f t="array" aca="1" ref="I529" ca="1">IFERROR(DATEVALUE(TEXT(INDIRECT("'["&amp;Index!$A$1&amp;"]Overview Tests'!C112",TRUE),"yyyy-mm-dd")),INDIRECT("'["&amp;Index!$A$1&amp;"]Overview Tests'!F7",TRUE)-730)</f>
        <v>#REF!</v>
      </c>
      <c r="J529" t="e" cm="1">
        <f t="array" aca="1" ref="J529" ca="1">INDIRECT("'["&amp;Index!$A$1&amp;"]Overview Tests'!C108",TRUE)</f>
        <v>#REF!</v>
      </c>
      <c r="K529" t="str">
        <f>Index!$A$1</f>
        <v>Extem B-1541-6  CA.xlsx</v>
      </c>
      <c r="N529" t="s">
        <v>75</v>
      </c>
      <c r="O529" t="e" cm="1">
        <f t="array" aca="1" ref="O529" ca="1">IF(ISBLANK(INDIRECT("'["&amp;Index!$A$1&amp;"]Results 3b 10x70%NaCl'!B"&amp;ROW($R$45)-35,TRUE)),"",INDIRECT("'["&amp;Index!$A$1&amp;"]Results 3b 10x70%NaCl'!B"&amp;ROW($R$45)-35,TRUE))</f>
        <v>#REF!</v>
      </c>
      <c r="R529">
        <v>4</v>
      </c>
      <c r="X529" t="e" cm="1">
        <f t="array" aca="1" ref="X529" ca="1">INDIRECT("'["&amp;Index!$A$1&amp;"]Overview Tests'!E7",TRUE)</f>
        <v>#REF!</v>
      </c>
      <c r="Z529" t="s">
        <v>86</v>
      </c>
      <c r="AG529" t="e" cm="1">
        <f t="array" aca="1" ref="AG529" ca="1">IF(ISBLANK(INDIRECT("'["&amp;Index!$A$1&amp;"]Results 3b 10x70%NaCl'!C"&amp;ROW($R$45)-35,TRUE)),"",INDIRECT("'["&amp;Index!$A$1&amp;"]Results 3b 10x70%NaCl'!C"&amp;ROW($R$45)-35,TRUE))</f>
        <v>#REF!</v>
      </c>
      <c r="AH529" t="e" cm="1">
        <f t="array" aca="1" ref="AH529" ca="1">IF(ISBLANK(INDIRECT("'["&amp;Index!$A$1&amp;"]Results 3b 10x70%NaCl'!F"&amp;ROW($R$45)-35,TRUE)),"",INDIRECT("'["&amp;Index!$A$1&amp;"]Results 3b 10x70%NaCl'!F"&amp;ROW($R$45)-35,TRUE))</f>
        <v>#REF!</v>
      </c>
      <c r="AI529" t="e" cm="1">
        <f t="array" aca="1" ref="AI529" ca="1">IF(ISBLANK(INDIRECT("'["&amp;Index!$A$1&amp;"]Results 3b 10x70%NaCl'!G"&amp;ROW($R$45)-35,TRUE)),"",INDIRECT("'["&amp;Index!$A$1&amp;"]Results 3b 10x70%NaCl'!G"&amp;ROW($R$45)-35,TRUE))</f>
        <v>#REF!</v>
      </c>
      <c r="AJ529" t="e" cm="1">
        <f t="array" aca="1" ref="AJ529" ca="1">IF(ISBLANK(INDIRECT("'["&amp;Index!$A$1&amp;"]Results 3b 10x70%NaCl'!H"&amp;ROW($R$45)-35,TRUE)),"",INDIRECT("'["&amp;Index!$A$1&amp;"]Results 3b 10x70%NaCl'!H"&amp;ROW($R$45)-35,TRUE))</f>
        <v>#REF!</v>
      </c>
      <c r="AK529" t="e" cm="1">
        <f t="array" aca="1" ref="AK529" ca="1">IF(ISBLANK(INDIRECT("'["&amp;Index!$A$1&amp;"]Results 3b 10x70%NaCl'!I"&amp;ROW($R$45)-35,TRUE)),"",INDIRECT("'["&amp;Index!$A$1&amp;"]Results 3b 10x70%NaCl'!I"&amp;ROW($R$45)-35,TRUE))</f>
        <v>#REF!</v>
      </c>
      <c r="AN529" t="e" cm="1">
        <f t="array" aca="1" ref="AN529" ca="1">IF(ISBLANK(INDIRECT("'["&amp;Index!$A$1&amp;"]Results 3b 10x70%NaCl'!D"&amp;ROW($R$45)-35,TRUE)),"",INDIRECT("'["&amp;Index!$A$1&amp;"]Results 3b 10x70%NaCl'!D"&amp;ROW($R$45)-35,TRUE))</f>
        <v>#REF!</v>
      </c>
      <c r="AQ529" t="e" cm="1">
        <f t="array" aca="1" ref="AQ529" ca="1">IF(ISBLANK(INDIRECT("'["&amp;Index!$A$1&amp;"]Results 3b 10x70%NaCl'!E"&amp;ROW($R$45)-35,TRUE)),"",INDIRECT("'["&amp;Index!$A$1&amp;"]Results 3b 10x70%NaCl'!E"&amp;ROW($R$45)-35,TRUE))</f>
        <v>#REF!</v>
      </c>
      <c r="BM529" t="str">
        <f t="shared" ca="1" si="23"/>
        <v/>
      </c>
    </row>
    <row r="530" spans="1:65" x14ac:dyDescent="0.25">
      <c r="A530" t="e" cm="1">
        <f t="array" aca="1" ref="A530" ca="1">INDIRECT("'["&amp;Index!$A$1&amp;"]Overview Tests'!E7",TRUE)</f>
        <v>#REF!</v>
      </c>
      <c r="B530" t="e">
        <f ca="1">IF(Index!$D$3="v4",10040,"")</f>
        <v>#N/A</v>
      </c>
      <c r="C530" t="e">
        <f ca="1">VLOOKUP(Facts!$B530,Aux_Table!$W$1:$X$60,2,FALSE)</f>
        <v>#N/A</v>
      </c>
      <c r="D530" t="e">
        <f>NA()</f>
        <v>#N/A</v>
      </c>
      <c r="E530" t="e" cm="1">
        <f t="array" aca="1" ref="E530" ca="1">INDIRECT("'["&amp;Index!$A$1&amp;"]Overview Tests'!C7",TRUE)</f>
        <v>#REF!</v>
      </c>
      <c r="F530" t="e" cm="1">
        <f t="array" aca="1" ref="F530" ca="1">INDIRECT("'["&amp;Index!$A$1&amp;"]Overview Tests'!B7",TRUE)</f>
        <v>#REF!</v>
      </c>
      <c r="G530" t="e" cm="1">
        <f t="array" aca="1" ref="G530" ca="1">INDIRECT("'["&amp;Index!$A$1&amp;"]Overview Tests'!B7",TRUE)</f>
        <v>#REF!</v>
      </c>
      <c r="H530" t="e">
        <f t="shared" ca="1" si="24"/>
        <v>#REF!</v>
      </c>
      <c r="I530" s="15" t="e" cm="1">
        <f t="array" aca="1" ref="I530" ca="1">IFERROR(DATEVALUE(TEXT(INDIRECT("'["&amp;Index!$A$1&amp;"]Overview Tests'!C112",TRUE),"yyyy-mm-dd")),INDIRECT("'["&amp;Index!$A$1&amp;"]Overview Tests'!F7",TRUE)-730)</f>
        <v>#REF!</v>
      </c>
      <c r="J530" t="e" cm="1">
        <f t="array" aca="1" ref="J530" ca="1">INDIRECT("'["&amp;Index!$A$1&amp;"]Overview Tests'!C108",TRUE)</f>
        <v>#REF!</v>
      </c>
      <c r="K530" t="str">
        <f>Index!$A$1</f>
        <v>Extem B-1541-6  CA.xlsx</v>
      </c>
      <c r="N530" t="s">
        <v>75</v>
      </c>
      <c r="O530" t="e" cm="1">
        <f t="array" aca="1" ref="O530" ca="1">IF(ISBLANK(INDIRECT("'["&amp;Index!$A$1&amp;"]Results 3b 10x70%NaCl'!B"&amp;ROW($R$46)-35,TRUE)),"",INDIRECT("'["&amp;Index!$A$1&amp;"]Results 3b 10x70%NaCl'!B"&amp;ROW($R$46)-35,TRUE))</f>
        <v>#REF!</v>
      </c>
      <c r="R530">
        <v>5</v>
      </c>
      <c r="X530" t="e" cm="1">
        <f t="array" aca="1" ref="X530" ca="1">INDIRECT("'["&amp;Index!$A$1&amp;"]Overview Tests'!E7",TRUE)</f>
        <v>#REF!</v>
      </c>
      <c r="Z530" t="s">
        <v>86</v>
      </c>
      <c r="AG530" t="e" cm="1">
        <f t="array" aca="1" ref="AG530" ca="1">IF(ISBLANK(INDIRECT("'["&amp;Index!$A$1&amp;"]Results 3b 10x70%NaCl'!C"&amp;ROW($R$46)-35,TRUE)),"",INDIRECT("'["&amp;Index!$A$1&amp;"]Results 3b 10x70%NaCl'!C"&amp;ROW($R$46)-35,TRUE))</f>
        <v>#REF!</v>
      </c>
      <c r="AH530" t="e" cm="1">
        <f t="array" aca="1" ref="AH530" ca="1">IF(ISBLANK(INDIRECT("'["&amp;Index!$A$1&amp;"]Results 3b 10x70%NaCl'!F"&amp;ROW($R$46)-35,TRUE)),"",INDIRECT("'["&amp;Index!$A$1&amp;"]Results 3b 10x70%NaCl'!F"&amp;ROW($R$46)-35,TRUE))</f>
        <v>#REF!</v>
      </c>
      <c r="AI530" t="e" cm="1">
        <f t="array" aca="1" ref="AI530" ca="1">IF(ISBLANK(INDIRECT("'["&amp;Index!$A$1&amp;"]Results 3b 10x70%NaCl'!G"&amp;ROW($R$46)-35,TRUE)),"",INDIRECT("'["&amp;Index!$A$1&amp;"]Results 3b 10x70%NaCl'!G"&amp;ROW($R$46)-35,TRUE))</f>
        <v>#REF!</v>
      </c>
      <c r="AJ530" t="e" cm="1">
        <f t="array" aca="1" ref="AJ530" ca="1">IF(ISBLANK(INDIRECT("'["&amp;Index!$A$1&amp;"]Results 3b 10x70%NaCl'!H"&amp;ROW($R$46)-35,TRUE)),"",INDIRECT("'["&amp;Index!$A$1&amp;"]Results 3b 10x70%NaCl'!H"&amp;ROW($R$46)-35,TRUE))</f>
        <v>#REF!</v>
      </c>
      <c r="AK530" t="e" cm="1">
        <f t="array" aca="1" ref="AK530" ca="1">IF(ISBLANK(INDIRECT("'["&amp;Index!$A$1&amp;"]Results 3b 10x70%NaCl'!I"&amp;ROW($R$46)-35,TRUE)),"",INDIRECT("'["&amp;Index!$A$1&amp;"]Results 3b 10x70%NaCl'!I"&amp;ROW($R$46)-35,TRUE))</f>
        <v>#REF!</v>
      </c>
      <c r="AN530" t="e" cm="1">
        <f t="array" aca="1" ref="AN530" ca="1">IF(ISBLANK(INDIRECT("'["&amp;Index!$A$1&amp;"]Results 3b 10x70%NaCl'!D"&amp;ROW($R$46)-35,TRUE)),"",INDIRECT("'["&amp;Index!$A$1&amp;"]Results 3b 10x70%NaCl'!D"&amp;ROW($R$46)-35,TRUE))</f>
        <v>#REF!</v>
      </c>
      <c r="AQ530" t="e" cm="1">
        <f t="array" aca="1" ref="AQ530" ca="1">IF(ISBLANK(INDIRECT("'["&amp;Index!$A$1&amp;"]Results 3b 10x70%NaCl'!E"&amp;ROW($R$46)-35,TRUE)),"",INDIRECT("'["&amp;Index!$A$1&amp;"]Results 3b 10x70%NaCl'!E"&amp;ROW($R$46)-35,TRUE))</f>
        <v>#REF!</v>
      </c>
      <c r="BM530" t="str">
        <f t="shared" ca="1" si="23"/>
        <v/>
      </c>
    </row>
    <row r="531" spans="1:65" x14ac:dyDescent="0.25">
      <c r="A531" t="e" cm="1">
        <f t="array" aca="1" ref="A531" ca="1">INDIRECT("'["&amp;Index!$A$1&amp;"]Overview Tests'!E7",TRUE)</f>
        <v>#REF!</v>
      </c>
      <c r="B531" t="e">
        <f ca="1">IF(Index!$D$3="v4",10040,"")</f>
        <v>#N/A</v>
      </c>
      <c r="C531" t="e">
        <f ca="1">VLOOKUP(Facts!$B531,Aux_Table!$W$1:$X$60,2,FALSE)</f>
        <v>#N/A</v>
      </c>
      <c r="D531" t="e">
        <f>NA()</f>
        <v>#N/A</v>
      </c>
      <c r="E531" t="e" cm="1">
        <f t="array" aca="1" ref="E531" ca="1">INDIRECT("'["&amp;Index!$A$1&amp;"]Overview Tests'!C7",TRUE)</f>
        <v>#REF!</v>
      </c>
      <c r="F531" t="e" cm="1">
        <f t="array" aca="1" ref="F531" ca="1">INDIRECT("'["&amp;Index!$A$1&amp;"]Overview Tests'!B7",TRUE)</f>
        <v>#REF!</v>
      </c>
      <c r="G531" t="e" cm="1">
        <f t="array" aca="1" ref="G531" ca="1">INDIRECT("'["&amp;Index!$A$1&amp;"]Overview Tests'!B7",TRUE)</f>
        <v>#REF!</v>
      </c>
      <c r="H531" t="e">
        <f t="shared" ca="1" si="24"/>
        <v>#REF!</v>
      </c>
      <c r="I531" s="15" t="e" cm="1">
        <f t="array" aca="1" ref="I531" ca="1">IFERROR(DATEVALUE(TEXT(INDIRECT("'["&amp;Index!$A$1&amp;"]Overview Tests'!C112",TRUE),"yyyy-mm-dd")),INDIRECT("'["&amp;Index!$A$1&amp;"]Overview Tests'!F7",TRUE)-730)</f>
        <v>#REF!</v>
      </c>
      <c r="J531" t="e" cm="1">
        <f t="array" aca="1" ref="J531" ca="1">INDIRECT("'["&amp;Index!$A$1&amp;"]Overview Tests'!C108",TRUE)</f>
        <v>#REF!</v>
      </c>
      <c r="K531" t="str">
        <f>Index!$A$1</f>
        <v>Extem B-1541-6  CA.xlsx</v>
      </c>
      <c r="N531" t="s">
        <v>75</v>
      </c>
      <c r="O531" t="e" cm="1">
        <f t="array" aca="1" ref="O531" ca="1">IF(ISBLANK(INDIRECT("'["&amp;Index!$A$1&amp;"]Results 3b 10x70%NaCl'!B"&amp;ROW($R$47)-35,TRUE)),"",INDIRECT("'["&amp;Index!$A$1&amp;"]Results 3b 10x70%NaCl'!B"&amp;ROW($R$47)-35,TRUE))</f>
        <v>#REF!</v>
      </c>
      <c r="R531">
        <v>6</v>
      </c>
      <c r="X531" t="e" cm="1">
        <f t="array" aca="1" ref="X531" ca="1">INDIRECT("'["&amp;Index!$A$1&amp;"]Overview Tests'!E7",TRUE)</f>
        <v>#REF!</v>
      </c>
      <c r="Z531" t="s">
        <v>86</v>
      </c>
      <c r="AG531" t="e" cm="1">
        <f t="array" aca="1" ref="AG531" ca="1">IF(ISBLANK(INDIRECT("'["&amp;Index!$A$1&amp;"]Results 3b 10x70%NaCl'!C"&amp;ROW($R$47)-35,TRUE)),"",INDIRECT("'["&amp;Index!$A$1&amp;"]Results 3b 10x70%NaCl'!C"&amp;ROW($R$47)-35,TRUE))</f>
        <v>#REF!</v>
      </c>
      <c r="AH531" t="e" cm="1">
        <f t="array" aca="1" ref="AH531" ca="1">IF(ISBLANK(INDIRECT("'["&amp;Index!$A$1&amp;"]Results 3b 10x70%NaCl'!F"&amp;ROW($R$47)-35,TRUE)),"",INDIRECT("'["&amp;Index!$A$1&amp;"]Results 3b 10x70%NaCl'!F"&amp;ROW($R$47)-35,TRUE))</f>
        <v>#REF!</v>
      </c>
      <c r="AI531" t="e" cm="1">
        <f t="array" aca="1" ref="AI531" ca="1">IF(ISBLANK(INDIRECT("'["&amp;Index!$A$1&amp;"]Results 3b 10x70%NaCl'!G"&amp;ROW($R$47)-35,TRUE)),"",INDIRECT("'["&amp;Index!$A$1&amp;"]Results 3b 10x70%NaCl'!G"&amp;ROW($R$47)-35,TRUE))</f>
        <v>#REF!</v>
      </c>
      <c r="AJ531" t="e" cm="1">
        <f t="array" aca="1" ref="AJ531" ca="1">IF(ISBLANK(INDIRECT("'["&amp;Index!$A$1&amp;"]Results 3b 10x70%NaCl'!H"&amp;ROW($R$47)-35,TRUE)),"",INDIRECT("'["&amp;Index!$A$1&amp;"]Results 3b 10x70%NaCl'!H"&amp;ROW($R$47)-35,TRUE))</f>
        <v>#REF!</v>
      </c>
      <c r="AK531" t="e" cm="1">
        <f t="array" aca="1" ref="AK531" ca="1">IF(ISBLANK(INDIRECT("'["&amp;Index!$A$1&amp;"]Results 3b 10x70%NaCl'!I"&amp;ROW($R$47)-35,TRUE)),"",INDIRECT("'["&amp;Index!$A$1&amp;"]Results 3b 10x70%NaCl'!I"&amp;ROW($R$47)-35,TRUE))</f>
        <v>#REF!</v>
      </c>
      <c r="AN531" t="e" cm="1">
        <f t="array" aca="1" ref="AN531" ca="1">IF(ISBLANK(INDIRECT("'["&amp;Index!$A$1&amp;"]Results 3b 10x70%NaCl'!D"&amp;ROW($R$47)-35,TRUE)),"",INDIRECT("'["&amp;Index!$A$1&amp;"]Results 3b 10x70%NaCl'!D"&amp;ROW($R$47)-35,TRUE))</f>
        <v>#REF!</v>
      </c>
      <c r="AQ531" t="e" cm="1">
        <f t="array" aca="1" ref="AQ531" ca="1">IF(ISBLANK(INDIRECT("'["&amp;Index!$A$1&amp;"]Results 3b 10x70%NaCl'!E"&amp;ROW($R$47)-35,TRUE)),"",INDIRECT("'["&amp;Index!$A$1&amp;"]Results 3b 10x70%NaCl'!E"&amp;ROW($R$47)-35,TRUE))</f>
        <v>#REF!</v>
      </c>
      <c r="BM531" t="str">
        <f t="shared" ca="1" si="23"/>
        <v/>
      </c>
    </row>
    <row r="532" spans="1:65" x14ac:dyDescent="0.25">
      <c r="A532" t="e" cm="1">
        <f t="array" aca="1" ref="A532" ca="1">INDIRECT("'["&amp;Index!$A$1&amp;"]Overview Tests'!E7",TRUE)</f>
        <v>#REF!</v>
      </c>
      <c r="B532" t="e">
        <f ca="1">IF(Index!$D$3="v4",10040,"")</f>
        <v>#N/A</v>
      </c>
      <c r="C532" t="e">
        <f ca="1">VLOOKUP(Facts!$B532,Aux_Table!$W$1:$X$60,2,FALSE)</f>
        <v>#N/A</v>
      </c>
      <c r="D532" t="e">
        <f>NA()</f>
        <v>#N/A</v>
      </c>
      <c r="E532" t="e" cm="1">
        <f t="array" aca="1" ref="E532" ca="1">INDIRECT("'["&amp;Index!$A$1&amp;"]Overview Tests'!C7",TRUE)</f>
        <v>#REF!</v>
      </c>
      <c r="F532" t="e" cm="1">
        <f t="array" aca="1" ref="F532" ca="1">INDIRECT("'["&amp;Index!$A$1&amp;"]Overview Tests'!B7",TRUE)</f>
        <v>#REF!</v>
      </c>
      <c r="G532" t="e" cm="1">
        <f t="array" aca="1" ref="G532" ca="1">INDIRECT("'["&amp;Index!$A$1&amp;"]Overview Tests'!B7",TRUE)</f>
        <v>#REF!</v>
      </c>
      <c r="H532" t="e">
        <f t="shared" ca="1" si="24"/>
        <v>#REF!</v>
      </c>
      <c r="I532" s="15" t="e" cm="1">
        <f t="array" aca="1" ref="I532" ca="1">IFERROR(DATEVALUE(TEXT(INDIRECT("'["&amp;Index!$A$1&amp;"]Overview Tests'!C112",TRUE),"yyyy-mm-dd")),INDIRECT("'["&amp;Index!$A$1&amp;"]Overview Tests'!F7",TRUE)-730)</f>
        <v>#REF!</v>
      </c>
      <c r="J532" t="e" cm="1">
        <f t="array" aca="1" ref="J532" ca="1">INDIRECT("'["&amp;Index!$A$1&amp;"]Overview Tests'!C108",TRUE)</f>
        <v>#REF!</v>
      </c>
      <c r="K532" t="str">
        <f>Index!$A$1</f>
        <v>Extem B-1541-6  CA.xlsx</v>
      </c>
      <c r="N532" t="s">
        <v>75</v>
      </c>
      <c r="O532" t="e" cm="1">
        <f t="array" aca="1" ref="O532" ca="1">IF(ISBLANK(INDIRECT("'["&amp;Index!$A$1&amp;"]Results 3b 10x70%NaCl'!B"&amp;ROW($R$48)-35,TRUE)),"",INDIRECT("'["&amp;Index!$A$1&amp;"]Results 3b 10x70%NaCl'!B"&amp;ROW($R$48)-35,TRUE))</f>
        <v>#REF!</v>
      </c>
      <c r="R532">
        <v>7</v>
      </c>
      <c r="X532" t="e" cm="1">
        <f t="array" aca="1" ref="X532" ca="1">INDIRECT("'["&amp;Index!$A$1&amp;"]Overview Tests'!E7",TRUE)</f>
        <v>#REF!</v>
      </c>
      <c r="Z532" t="s">
        <v>86</v>
      </c>
      <c r="AG532" t="e" cm="1">
        <f t="array" aca="1" ref="AG532" ca="1">IF(ISBLANK(INDIRECT("'["&amp;Index!$A$1&amp;"]Results 3b 10x70%NaCl'!C"&amp;ROW($R$48)-35,TRUE)),"",INDIRECT("'["&amp;Index!$A$1&amp;"]Results 3b 10x70%NaCl'!C"&amp;ROW($R$48)-35,TRUE))</f>
        <v>#REF!</v>
      </c>
      <c r="AH532" t="e" cm="1">
        <f t="array" aca="1" ref="AH532" ca="1">IF(ISBLANK(INDIRECT("'["&amp;Index!$A$1&amp;"]Results 3b 10x70%NaCl'!F"&amp;ROW($R$48)-35,TRUE)),"",INDIRECT("'["&amp;Index!$A$1&amp;"]Results 3b 10x70%NaCl'!F"&amp;ROW($R$48)-35,TRUE))</f>
        <v>#REF!</v>
      </c>
      <c r="AI532" t="e" cm="1">
        <f t="array" aca="1" ref="AI532" ca="1">IF(ISBLANK(INDIRECT("'["&amp;Index!$A$1&amp;"]Results 3b 10x70%NaCl'!G"&amp;ROW($R$48)-35,TRUE)),"",INDIRECT("'["&amp;Index!$A$1&amp;"]Results 3b 10x70%NaCl'!G"&amp;ROW($R$48)-35,TRUE))</f>
        <v>#REF!</v>
      </c>
      <c r="AJ532" t="e" cm="1">
        <f t="array" aca="1" ref="AJ532" ca="1">IF(ISBLANK(INDIRECT("'["&amp;Index!$A$1&amp;"]Results 3b 10x70%NaCl'!H"&amp;ROW($R$48)-35,TRUE)),"",INDIRECT("'["&amp;Index!$A$1&amp;"]Results 3b 10x70%NaCl'!H"&amp;ROW($R$48)-35,TRUE))</f>
        <v>#REF!</v>
      </c>
      <c r="AK532" t="e" cm="1">
        <f t="array" aca="1" ref="AK532" ca="1">IF(ISBLANK(INDIRECT("'["&amp;Index!$A$1&amp;"]Results 3b 10x70%NaCl'!I"&amp;ROW($R$48)-35,TRUE)),"",INDIRECT("'["&amp;Index!$A$1&amp;"]Results 3b 10x70%NaCl'!I"&amp;ROW($R$48)-35,TRUE))</f>
        <v>#REF!</v>
      </c>
      <c r="AN532" t="e" cm="1">
        <f t="array" aca="1" ref="AN532" ca="1">IF(ISBLANK(INDIRECT("'["&amp;Index!$A$1&amp;"]Results 3b 10x70%NaCl'!D"&amp;ROW($R$48)-35,TRUE)),"",INDIRECT("'["&amp;Index!$A$1&amp;"]Results 3b 10x70%NaCl'!D"&amp;ROW($R$48)-35,TRUE))</f>
        <v>#REF!</v>
      </c>
      <c r="AQ532" t="e" cm="1">
        <f t="array" aca="1" ref="AQ532" ca="1">IF(ISBLANK(INDIRECT("'["&amp;Index!$A$1&amp;"]Results 3b 10x70%NaCl'!E"&amp;ROW($R$48)-35,TRUE)),"",INDIRECT("'["&amp;Index!$A$1&amp;"]Results 3b 10x70%NaCl'!E"&amp;ROW($R$48)-35,TRUE))</f>
        <v>#REF!</v>
      </c>
      <c r="BM532" t="str">
        <f t="shared" ca="1" si="23"/>
        <v/>
      </c>
    </row>
    <row r="533" spans="1:65" x14ac:dyDescent="0.25">
      <c r="A533" t="e" cm="1">
        <f t="array" aca="1" ref="A533" ca="1">INDIRECT("'["&amp;Index!$A$1&amp;"]Overview Tests'!E7",TRUE)</f>
        <v>#REF!</v>
      </c>
      <c r="B533" t="e">
        <f ca="1">IF(Index!$D$3="v4",10040,"")</f>
        <v>#N/A</v>
      </c>
      <c r="C533" t="e">
        <f ca="1">VLOOKUP(Facts!$B533,Aux_Table!$W$1:$X$60,2,FALSE)</f>
        <v>#N/A</v>
      </c>
      <c r="D533" t="e">
        <f>NA()</f>
        <v>#N/A</v>
      </c>
      <c r="E533" t="e" cm="1">
        <f t="array" aca="1" ref="E533" ca="1">INDIRECT("'["&amp;Index!$A$1&amp;"]Overview Tests'!C7",TRUE)</f>
        <v>#REF!</v>
      </c>
      <c r="F533" t="e" cm="1">
        <f t="array" aca="1" ref="F533" ca="1">INDIRECT("'["&amp;Index!$A$1&amp;"]Overview Tests'!B7",TRUE)</f>
        <v>#REF!</v>
      </c>
      <c r="G533" t="e" cm="1">
        <f t="array" aca="1" ref="G533" ca="1">INDIRECT("'["&amp;Index!$A$1&amp;"]Overview Tests'!B7",TRUE)</f>
        <v>#REF!</v>
      </c>
      <c r="H533" t="e">
        <f t="shared" ca="1" si="24"/>
        <v>#REF!</v>
      </c>
      <c r="I533" s="15" t="e" cm="1">
        <f t="array" aca="1" ref="I533" ca="1">IFERROR(DATEVALUE(TEXT(INDIRECT("'["&amp;Index!$A$1&amp;"]Overview Tests'!C112",TRUE),"yyyy-mm-dd")),INDIRECT("'["&amp;Index!$A$1&amp;"]Overview Tests'!F7",TRUE)-730)</f>
        <v>#REF!</v>
      </c>
      <c r="J533" t="e" cm="1">
        <f t="array" aca="1" ref="J533" ca="1">INDIRECT("'["&amp;Index!$A$1&amp;"]Overview Tests'!C108",TRUE)</f>
        <v>#REF!</v>
      </c>
      <c r="K533" t="str">
        <f>Index!$A$1</f>
        <v>Extem B-1541-6  CA.xlsx</v>
      </c>
      <c r="N533" t="s">
        <v>75</v>
      </c>
      <c r="O533" t="e" cm="1">
        <f t="array" aca="1" ref="O533" ca="1">IF(ISBLANK(INDIRECT("'["&amp;Index!$A$1&amp;"]Results 3b 10x70%NaCl'!B"&amp;ROW($R$49)-35,TRUE)),"",INDIRECT("'["&amp;Index!$A$1&amp;"]Results 3b 10x70%NaCl'!B"&amp;ROW($R$49)-35,TRUE))</f>
        <v>#REF!</v>
      </c>
      <c r="R533">
        <v>8</v>
      </c>
      <c r="X533" t="e" cm="1">
        <f t="array" aca="1" ref="X533" ca="1">INDIRECT("'["&amp;Index!$A$1&amp;"]Overview Tests'!E7",TRUE)</f>
        <v>#REF!</v>
      </c>
      <c r="Z533" t="s">
        <v>86</v>
      </c>
      <c r="AG533" t="e" cm="1">
        <f t="array" aca="1" ref="AG533" ca="1">IF(ISBLANK(INDIRECT("'["&amp;Index!$A$1&amp;"]Results 3b 10x70%NaCl'!C"&amp;ROW($R$49)-35,TRUE)),"",INDIRECT("'["&amp;Index!$A$1&amp;"]Results 3b 10x70%NaCl'!C"&amp;ROW($R$49)-35,TRUE))</f>
        <v>#REF!</v>
      </c>
      <c r="AH533" t="e" cm="1">
        <f t="array" aca="1" ref="AH533" ca="1">IF(ISBLANK(INDIRECT("'["&amp;Index!$A$1&amp;"]Results 3b 10x70%NaCl'!F"&amp;ROW($R$49)-35,TRUE)),"",INDIRECT("'["&amp;Index!$A$1&amp;"]Results 3b 10x70%NaCl'!F"&amp;ROW($R$49)-35,TRUE))</f>
        <v>#REF!</v>
      </c>
      <c r="AI533" t="e" cm="1">
        <f t="array" aca="1" ref="AI533" ca="1">IF(ISBLANK(INDIRECT("'["&amp;Index!$A$1&amp;"]Results 3b 10x70%NaCl'!G"&amp;ROW($R$49)-35,TRUE)),"",INDIRECT("'["&amp;Index!$A$1&amp;"]Results 3b 10x70%NaCl'!G"&amp;ROW($R$49)-35,TRUE))</f>
        <v>#REF!</v>
      </c>
      <c r="AJ533" t="e" cm="1">
        <f t="array" aca="1" ref="AJ533" ca="1">IF(ISBLANK(INDIRECT("'["&amp;Index!$A$1&amp;"]Results 3b 10x70%NaCl'!H"&amp;ROW($R$49)-35,TRUE)),"",INDIRECT("'["&amp;Index!$A$1&amp;"]Results 3b 10x70%NaCl'!H"&amp;ROW($R$49)-35,TRUE))</f>
        <v>#REF!</v>
      </c>
      <c r="AK533" t="e" cm="1">
        <f t="array" aca="1" ref="AK533" ca="1">IF(ISBLANK(INDIRECT("'["&amp;Index!$A$1&amp;"]Results 3b 10x70%NaCl'!I"&amp;ROW($R$49)-35,TRUE)),"",INDIRECT("'["&amp;Index!$A$1&amp;"]Results 3b 10x70%NaCl'!I"&amp;ROW($R$49)-35,TRUE))</f>
        <v>#REF!</v>
      </c>
      <c r="AN533" t="e" cm="1">
        <f t="array" aca="1" ref="AN533" ca="1">IF(ISBLANK(INDIRECT("'["&amp;Index!$A$1&amp;"]Results 3b 10x70%NaCl'!D"&amp;ROW($R$49)-35,TRUE)),"",INDIRECT("'["&amp;Index!$A$1&amp;"]Results 3b 10x70%NaCl'!D"&amp;ROW($R$49)-35,TRUE))</f>
        <v>#REF!</v>
      </c>
      <c r="AQ533" t="e" cm="1">
        <f t="array" aca="1" ref="AQ533" ca="1">IF(ISBLANK(INDIRECT("'["&amp;Index!$A$1&amp;"]Results 3b 10x70%NaCl'!E"&amp;ROW($R$49)-35,TRUE)),"",INDIRECT("'["&amp;Index!$A$1&amp;"]Results 3b 10x70%NaCl'!E"&amp;ROW($R$49)-35,TRUE))</f>
        <v>#REF!</v>
      </c>
      <c r="BM533" t="str">
        <f t="shared" ca="1" si="23"/>
        <v/>
      </c>
    </row>
    <row r="534" spans="1:65" x14ac:dyDescent="0.25">
      <c r="A534" t="e" cm="1">
        <f t="array" aca="1" ref="A534" ca="1">INDIRECT("'["&amp;Index!$A$1&amp;"]Overview Tests'!E7",TRUE)</f>
        <v>#REF!</v>
      </c>
      <c r="B534" t="e">
        <f ca="1">IF(Index!$D$3="v4",10040,"")</f>
        <v>#N/A</v>
      </c>
      <c r="C534" t="e">
        <f ca="1">VLOOKUP(Facts!$B534,Aux_Table!$W$1:$X$60,2,FALSE)</f>
        <v>#N/A</v>
      </c>
      <c r="D534" t="e">
        <f>NA()</f>
        <v>#N/A</v>
      </c>
      <c r="E534" t="e" cm="1">
        <f t="array" aca="1" ref="E534" ca="1">INDIRECT("'["&amp;Index!$A$1&amp;"]Overview Tests'!C7",TRUE)</f>
        <v>#REF!</v>
      </c>
      <c r="F534" t="e" cm="1">
        <f t="array" aca="1" ref="F534" ca="1">INDIRECT("'["&amp;Index!$A$1&amp;"]Overview Tests'!B7",TRUE)</f>
        <v>#REF!</v>
      </c>
      <c r="G534" t="e" cm="1">
        <f t="array" aca="1" ref="G534" ca="1">INDIRECT("'["&amp;Index!$A$1&amp;"]Overview Tests'!B7",TRUE)</f>
        <v>#REF!</v>
      </c>
      <c r="H534" t="e">
        <f t="shared" ca="1" si="24"/>
        <v>#REF!</v>
      </c>
      <c r="I534" s="15" t="e" cm="1">
        <f t="array" aca="1" ref="I534" ca="1">IFERROR(DATEVALUE(TEXT(INDIRECT("'["&amp;Index!$A$1&amp;"]Overview Tests'!C112",TRUE),"yyyy-mm-dd")),INDIRECT("'["&amp;Index!$A$1&amp;"]Overview Tests'!F7",TRUE)-730)</f>
        <v>#REF!</v>
      </c>
      <c r="J534" t="e" cm="1">
        <f t="array" aca="1" ref="J534" ca="1">INDIRECT("'["&amp;Index!$A$1&amp;"]Overview Tests'!C108",TRUE)</f>
        <v>#REF!</v>
      </c>
      <c r="K534" t="str">
        <f>Index!$A$1</f>
        <v>Extem B-1541-6  CA.xlsx</v>
      </c>
      <c r="N534" t="s">
        <v>75</v>
      </c>
      <c r="O534" t="e" cm="1">
        <f t="array" aca="1" ref="O534" ca="1">IF(ISBLANK(INDIRECT("'["&amp;Index!$A$1&amp;"]Results 3b 10x70%NaCl'!B"&amp;ROW($R$50)-35,TRUE)),"",INDIRECT("'["&amp;Index!$A$1&amp;"]Results 3b 10x70%NaCl'!B"&amp;ROW($R$50)-35,TRUE))</f>
        <v>#REF!</v>
      </c>
      <c r="R534">
        <v>9</v>
      </c>
      <c r="X534" t="e" cm="1">
        <f t="array" aca="1" ref="X534" ca="1">INDIRECT("'["&amp;Index!$A$1&amp;"]Overview Tests'!E7",TRUE)</f>
        <v>#REF!</v>
      </c>
      <c r="Z534" t="s">
        <v>86</v>
      </c>
      <c r="AG534" t="e" cm="1">
        <f t="array" aca="1" ref="AG534" ca="1">IF(ISBLANK(INDIRECT("'["&amp;Index!$A$1&amp;"]Results 3b 10x70%NaCl'!C"&amp;ROW($R$50)-35,TRUE)),"",INDIRECT("'["&amp;Index!$A$1&amp;"]Results 3b 10x70%NaCl'!C"&amp;ROW($R$50)-35,TRUE))</f>
        <v>#REF!</v>
      </c>
      <c r="AH534" t="e" cm="1">
        <f t="array" aca="1" ref="AH534" ca="1">IF(ISBLANK(INDIRECT("'["&amp;Index!$A$1&amp;"]Results 3b 10x70%NaCl'!F"&amp;ROW($R$50)-35,TRUE)),"",INDIRECT("'["&amp;Index!$A$1&amp;"]Results 3b 10x70%NaCl'!F"&amp;ROW($R$50)-35,TRUE))</f>
        <v>#REF!</v>
      </c>
      <c r="AI534" t="e" cm="1">
        <f t="array" aca="1" ref="AI534" ca="1">IF(ISBLANK(INDIRECT("'["&amp;Index!$A$1&amp;"]Results 3b 10x70%NaCl'!G"&amp;ROW($R$50)-35,TRUE)),"",INDIRECT("'["&amp;Index!$A$1&amp;"]Results 3b 10x70%NaCl'!G"&amp;ROW($R$50)-35,TRUE))</f>
        <v>#REF!</v>
      </c>
      <c r="AJ534" t="e" cm="1">
        <f t="array" aca="1" ref="AJ534" ca="1">IF(ISBLANK(INDIRECT("'["&amp;Index!$A$1&amp;"]Results 3b 10x70%NaCl'!H"&amp;ROW($R$50)-35,TRUE)),"",INDIRECT("'["&amp;Index!$A$1&amp;"]Results 3b 10x70%NaCl'!H"&amp;ROW($R$50)-35,TRUE))</f>
        <v>#REF!</v>
      </c>
      <c r="AK534" t="e" cm="1">
        <f t="array" aca="1" ref="AK534" ca="1">IF(ISBLANK(INDIRECT("'["&amp;Index!$A$1&amp;"]Results 3b 10x70%NaCl'!I"&amp;ROW($R$50)-35,TRUE)),"",INDIRECT("'["&amp;Index!$A$1&amp;"]Results 3b 10x70%NaCl'!I"&amp;ROW($R$50)-35,TRUE))</f>
        <v>#REF!</v>
      </c>
      <c r="AN534" t="e" cm="1">
        <f t="array" aca="1" ref="AN534" ca="1">IF(ISBLANK(INDIRECT("'["&amp;Index!$A$1&amp;"]Results 3b 10x70%NaCl'!D"&amp;ROW($R$50)-35,TRUE)),"",INDIRECT("'["&amp;Index!$A$1&amp;"]Results 3b 10x70%NaCl'!D"&amp;ROW($R$50)-35,TRUE))</f>
        <v>#REF!</v>
      </c>
      <c r="AQ534" t="e" cm="1">
        <f t="array" aca="1" ref="AQ534" ca="1">IF(ISBLANK(INDIRECT("'["&amp;Index!$A$1&amp;"]Results 3b 10x70%NaCl'!E"&amp;ROW($R$50)-35,TRUE)),"",INDIRECT("'["&amp;Index!$A$1&amp;"]Results 3b 10x70%NaCl'!E"&amp;ROW($R$50)-35,TRUE))</f>
        <v>#REF!</v>
      </c>
      <c r="BM534" t="str">
        <f t="shared" ca="1" si="23"/>
        <v/>
      </c>
    </row>
    <row r="535" spans="1:65" x14ac:dyDescent="0.25">
      <c r="A535" t="e" cm="1">
        <f t="array" aca="1" ref="A535" ca="1">INDIRECT("'["&amp;Index!$A$1&amp;"]Overview Tests'!E7",TRUE)</f>
        <v>#REF!</v>
      </c>
      <c r="B535" t="e">
        <f ca="1">IF(Index!$D$3="v4",10040,"")</f>
        <v>#N/A</v>
      </c>
      <c r="C535" t="e">
        <f ca="1">VLOOKUP(Facts!$B535,Aux_Table!$W$1:$X$60,2,FALSE)</f>
        <v>#N/A</v>
      </c>
      <c r="D535" t="e">
        <f>NA()</f>
        <v>#N/A</v>
      </c>
      <c r="E535" t="e" cm="1">
        <f t="array" aca="1" ref="E535" ca="1">INDIRECT("'["&amp;Index!$A$1&amp;"]Overview Tests'!C7",TRUE)</f>
        <v>#REF!</v>
      </c>
      <c r="F535" t="e" cm="1">
        <f t="array" aca="1" ref="F535" ca="1">INDIRECT("'["&amp;Index!$A$1&amp;"]Overview Tests'!B7",TRUE)</f>
        <v>#REF!</v>
      </c>
      <c r="G535" t="e" cm="1">
        <f t="array" aca="1" ref="G535" ca="1">INDIRECT("'["&amp;Index!$A$1&amp;"]Overview Tests'!B7",TRUE)</f>
        <v>#REF!</v>
      </c>
      <c r="H535" t="e">
        <f t="shared" ca="1" si="24"/>
        <v>#REF!</v>
      </c>
      <c r="I535" s="15" t="e" cm="1">
        <f t="array" aca="1" ref="I535" ca="1">IFERROR(DATEVALUE(TEXT(INDIRECT("'["&amp;Index!$A$1&amp;"]Overview Tests'!C112",TRUE),"yyyy-mm-dd")),INDIRECT("'["&amp;Index!$A$1&amp;"]Overview Tests'!F7",TRUE)-730)</f>
        <v>#REF!</v>
      </c>
      <c r="J535" t="e" cm="1">
        <f t="array" aca="1" ref="J535" ca="1">INDIRECT("'["&amp;Index!$A$1&amp;"]Overview Tests'!C108",TRUE)</f>
        <v>#REF!</v>
      </c>
      <c r="K535" t="str">
        <f>Index!$A$1</f>
        <v>Extem B-1541-6  CA.xlsx</v>
      </c>
      <c r="N535" t="s">
        <v>75</v>
      </c>
      <c r="O535" t="e" cm="1">
        <f t="array" aca="1" ref="O535" ca="1">IF(ISBLANK(INDIRECT("'["&amp;Index!$A$1&amp;"]Results 3b 10x70%NaCl'!B"&amp;ROW($R$51)-35,TRUE)),"",INDIRECT("'["&amp;Index!$A$1&amp;"]Results 3b 10x70%NaCl'!B"&amp;ROW($R$51)-35,TRUE))</f>
        <v>#REF!</v>
      </c>
      <c r="R535">
        <v>10</v>
      </c>
      <c r="X535" t="e" cm="1">
        <f t="array" aca="1" ref="X535" ca="1">INDIRECT("'["&amp;Index!$A$1&amp;"]Overview Tests'!E7",TRUE)</f>
        <v>#REF!</v>
      </c>
      <c r="Z535" t="s">
        <v>86</v>
      </c>
      <c r="AG535" t="e" cm="1">
        <f t="array" aca="1" ref="AG535" ca="1">IF(ISBLANK(INDIRECT("'["&amp;Index!$A$1&amp;"]Results 3b 10x70%NaCl'!C"&amp;ROW($R$51)-35,TRUE)),"",INDIRECT("'["&amp;Index!$A$1&amp;"]Results 3b 10x70%NaCl'!C"&amp;ROW($R$51)-35,TRUE))</f>
        <v>#REF!</v>
      </c>
      <c r="AH535" t="e" cm="1">
        <f t="array" aca="1" ref="AH535" ca="1">IF(ISBLANK(INDIRECT("'["&amp;Index!$A$1&amp;"]Results 3b 10x70%NaCl'!F"&amp;ROW($R$51)-35,TRUE)),"",INDIRECT("'["&amp;Index!$A$1&amp;"]Results 3b 10x70%NaCl'!F"&amp;ROW($R$51)-35,TRUE))</f>
        <v>#REF!</v>
      </c>
      <c r="AI535" t="e" cm="1">
        <f t="array" aca="1" ref="AI535" ca="1">IF(ISBLANK(INDIRECT("'["&amp;Index!$A$1&amp;"]Results 3b 10x70%NaCl'!G"&amp;ROW($R$51)-35,TRUE)),"",INDIRECT("'["&amp;Index!$A$1&amp;"]Results 3b 10x70%NaCl'!G"&amp;ROW($R$51)-35,TRUE))</f>
        <v>#REF!</v>
      </c>
      <c r="AJ535" t="e" cm="1">
        <f t="array" aca="1" ref="AJ535" ca="1">IF(ISBLANK(INDIRECT("'["&amp;Index!$A$1&amp;"]Results 3b 10x70%NaCl'!H"&amp;ROW($R$51)-35,TRUE)),"",INDIRECT("'["&amp;Index!$A$1&amp;"]Results 3b 10x70%NaCl'!H"&amp;ROW($R$51)-35,TRUE))</f>
        <v>#REF!</v>
      </c>
      <c r="AK535" t="e" cm="1">
        <f t="array" aca="1" ref="AK535" ca="1">IF(ISBLANK(INDIRECT("'["&amp;Index!$A$1&amp;"]Results 3b 10x70%NaCl'!I"&amp;ROW($R$51)-35,TRUE)),"",INDIRECT("'["&amp;Index!$A$1&amp;"]Results 3b 10x70%NaCl'!I"&amp;ROW($R$51)-35,TRUE))</f>
        <v>#REF!</v>
      </c>
      <c r="AN535" t="e" cm="1">
        <f t="array" aca="1" ref="AN535" ca="1">IF(ISBLANK(INDIRECT("'["&amp;Index!$A$1&amp;"]Results 3b 10x70%NaCl'!D"&amp;ROW($R$51)-35,TRUE)),"",INDIRECT("'["&amp;Index!$A$1&amp;"]Results 3b 10x70%NaCl'!D"&amp;ROW($R$51)-35,TRUE))</f>
        <v>#REF!</v>
      </c>
      <c r="AQ535" t="e" cm="1">
        <f t="array" aca="1" ref="AQ535" ca="1">IF(ISBLANK(INDIRECT("'["&amp;Index!$A$1&amp;"]Results 3b 10x70%NaCl'!E"&amp;ROW($R$51)-35,TRUE)),"",INDIRECT("'["&amp;Index!$A$1&amp;"]Results 3b 10x70%NaCl'!E"&amp;ROW($R$51)-35,TRUE))</f>
        <v>#REF!</v>
      </c>
      <c r="BM535" t="str">
        <f t="shared" ca="1" si="23"/>
        <v/>
      </c>
    </row>
    <row r="536" spans="1:65" x14ac:dyDescent="0.25">
      <c r="A536" t="e" cm="1">
        <f t="array" aca="1" ref="A536" ca="1">INDIRECT("'["&amp;Index!$A$1&amp;"]Overview Tests'!E7",TRUE)</f>
        <v>#REF!</v>
      </c>
      <c r="B536" t="e">
        <f ca="1">IF(Index!$D$3="v4",10040,"")</f>
        <v>#N/A</v>
      </c>
      <c r="C536" t="e">
        <f ca="1">VLOOKUP(Facts!$B536,Aux_Table!$W$1:$X$60,2,FALSE)</f>
        <v>#N/A</v>
      </c>
      <c r="D536" t="e">
        <f>NA()</f>
        <v>#N/A</v>
      </c>
      <c r="E536" t="e" cm="1">
        <f t="array" aca="1" ref="E536" ca="1">INDIRECT("'["&amp;Index!$A$1&amp;"]Overview Tests'!C7",TRUE)</f>
        <v>#REF!</v>
      </c>
      <c r="F536" t="e" cm="1">
        <f t="array" aca="1" ref="F536" ca="1">INDIRECT("'["&amp;Index!$A$1&amp;"]Overview Tests'!B7",TRUE)</f>
        <v>#REF!</v>
      </c>
      <c r="G536" t="e" cm="1">
        <f t="array" aca="1" ref="G536" ca="1">INDIRECT("'["&amp;Index!$A$1&amp;"]Overview Tests'!B7",TRUE)</f>
        <v>#REF!</v>
      </c>
      <c r="H536" t="e">
        <f t="shared" ca="1" si="24"/>
        <v>#REF!</v>
      </c>
      <c r="I536" s="15" t="e" cm="1">
        <f t="array" aca="1" ref="I536" ca="1">IFERROR(DATEVALUE(TEXT(INDIRECT("'["&amp;Index!$A$1&amp;"]Overview Tests'!C112",TRUE),"yyyy-mm-dd")),INDIRECT("'["&amp;Index!$A$1&amp;"]Overview Tests'!F7",TRUE)-730)</f>
        <v>#REF!</v>
      </c>
      <c r="J536" t="e" cm="1">
        <f t="array" aca="1" ref="J536" ca="1">INDIRECT("'["&amp;Index!$A$1&amp;"]Overview Tests'!C108",TRUE)</f>
        <v>#REF!</v>
      </c>
      <c r="K536" t="str">
        <f>Index!$A$1</f>
        <v>Extem B-1541-6  CA.xlsx</v>
      </c>
      <c r="N536" t="s">
        <v>75</v>
      </c>
      <c r="O536" t="e" cm="1">
        <f t="array" aca="1" ref="O536" ca="1">IF(ISBLANK(INDIRECT("'["&amp;Index!$A$1&amp;"]Results 3b 10x70%NaCl'!B"&amp;ROW($R$42)-35,TRUE)),"",INDIRECT("'["&amp;Index!$A$1&amp;"]Results 3b 10x70%NaCl'!B"&amp;ROW($R$42)-35,TRUE))</f>
        <v>#REF!</v>
      </c>
      <c r="R536">
        <v>1</v>
      </c>
      <c r="X536" t="e" cm="1">
        <f t="array" aca="1" ref="X536" ca="1">INDIRECT("'["&amp;Index!$A$1&amp;"]Overview Tests'!C7",TRUE)</f>
        <v>#REF!</v>
      </c>
      <c r="Z536" t="s">
        <v>86</v>
      </c>
      <c r="AG536" t="e" cm="1">
        <f t="array" aca="1" ref="AG536" ca="1">IF(ISBLANK(INDIRECT("'["&amp;Index!$A$1&amp;"]Results 3b 10x70%NaCl'!J"&amp;ROW($R$42)-35,TRUE)),"",INDIRECT("'["&amp;Index!$A$1&amp;"]Results 3b 10x70%NaCl'!J"&amp;ROW($R$42)-35,TRUE))</f>
        <v>#REF!</v>
      </c>
      <c r="AH536" t="e" cm="1">
        <f t="array" aca="1" ref="AH536" ca="1">IF(ISBLANK(INDIRECT("'["&amp;Index!$A$1&amp;"]Results 3b 10x70%NaCl'!M"&amp;ROW($R$42)-35,TRUE)),"",INDIRECT("'["&amp;Index!$A$1&amp;"]Results 3b 10x70%NaCl'!M"&amp;ROW($R$42)-35,TRUE))</f>
        <v>#REF!</v>
      </c>
      <c r="AI536" t="e" cm="1">
        <f t="array" aca="1" ref="AI536" ca="1">IF(ISBLANK(INDIRECT("'["&amp;Index!$A$1&amp;"]Results 3b 10x70%NaCl'!N"&amp;ROW($R$42)-35,TRUE)),"",INDIRECT("'["&amp;Index!$A$1&amp;"]Results 3b 10x70%NaCl'!N"&amp;ROW($R$42)-35,TRUE))</f>
        <v>#REF!</v>
      </c>
      <c r="AJ536" t="e" cm="1">
        <f t="array" aca="1" ref="AJ536" ca="1">IF(ISBLANK(INDIRECT("'["&amp;Index!$A$1&amp;"]Results 3b 10x70%NaCl'!O"&amp;ROW($R$42)-35,TRUE)),"",INDIRECT("'["&amp;Index!$A$1&amp;"]Results 3b 10x70%NaCl'!O"&amp;ROW($R$42)-35,TRUE))</f>
        <v>#REF!</v>
      </c>
      <c r="AK536" t="e" cm="1">
        <f t="array" aca="1" ref="AK536" ca="1">IF(ISBLANK(INDIRECT("'["&amp;Index!$A$1&amp;"]Results 3b 10x70%NaCl'!P"&amp;ROW($R$42)-35,TRUE)),"",INDIRECT("'["&amp;Index!$A$1&amp;"]Results 3b 10x70%NaCl'!P"&amp;ROW($R$42)-35,TRUE))</f>
        <v>#REF!</v>
      </c>
      <c r="AN536" t="e" cm="1">
        <f t="array" aca="1" ref="AN536" ca="1">IF(ISBLANK(INDIRECT("'["&amp;Index!$A$1&amp;"]Results 3b 10x70%NaCl'!K"&amp;ROW($R$42)-35,TRUE)),"",INDIRECT("'["&amp;Index!$A$1&amp;"]Results 3b 10x70%NaCl'!K"&amp;ROW($R$42)-35,TRUE))</f>
        <v>#REF!</v>
      </c>
      <c r="AQ536" t="e" cm="1">
        <f t="array" aca="1" ref="AQ536" ca="1">IF(ISBLANK(INDIRECT("'["&amp;Index!$A$1&amp;"]Results 3b 10x70%NaCl'!L"&amp;ROW($R$42)-35,TRUE)),"",INDIRECT("'["&amp;Index!$A$1&amp;"]Results 3b 10x70%NaCl'!L"&amp;ROW($R$42)-35,TRUE))</f>
        <v>#REF!</v>
      </c>
      <c r="BM536" t="str">
        <f t="shared" ca="1" si="23"/>
        <v/>
      </c>
    </row>
    <row r="537" spans="1:65" x14ac:dyDescent="0.25">
      <c r="A537" t="e" cm="1">
        <f t="array" aca="1" ref="A537" ca="1">INDIRECT("'["&amp;Index!$A$1&amp;"]Overview Tests'!E7",TRUE)</f>
        <v>#REF!</v>
      </c>
      <c r="B537" t="e">
        <f ca="1">IF(Index!$D$3="v4",10040,"")</f>
        <v>#N/A</v>
      </c>
      <c r="C537" t="e">
        <f ca="1">VLOOKUP(Facts!$B537,Aux_Table!$W$1:$X$60,2,FALSE)</f>
        <v>#N/A</v>
      </c>
      <c r="D537" t="e">
        <f>NA()</f>
        <v>#N/A</v>
      </c>
      <c r="E537" t="e" cm="1">
        <f t="array" aca="1" ref="E537" ca="1">INDIRECT("'["&amp;Index!$A$1&amp;"]Overview Tests'!C7",TRUE)</f>
        <v>#REF!</v>
      </c>
      <c r="F537" t="e" cm="1">
        <f t="array" aca="1" ref="F537" ca="1">INDIRECT("'["&amp;Index!$A$1&amp;"]Overview Tests'!B7",TRUE)</f>
        <v>#REF!</v>
      </c>
      <c r="G537" t="e" cm="1">
        <f t="array" aca="1" ref="G537" ca="1">INDIRECT("'["&amp;Index!$A$1&amp;"]Overview Tests'!B7",TRUE)</f>
        <v>#REF!</v>
      </c>
      <c r="H537" t="e">
        <f t="shared" ca="1" si="24"/>
        <v>#REF!</v>
      </c>
      <c r="I537" s="15" t="e" cm="1">
        <f t="array" aca="1" ref="I537" ca="1">IFERROR(DATEVALUE(TEXT(INDIRECT("'["&amp;Index!$A$1&amp;"]Overview Tests'!C112",TRUE),"yyyy-mm-dd")),INDIRECT("'["&amp;Index!$A$1&amp;"]Overview Tests'!F7",TRUE)-730)</f>
        <v>#REF!</v>
      </c>
      <c r="J537" t="e" cm="1">
        <f t="array" aca="1" ref="J537" ca="1">INDIRECT("'["&amp;Index!$A$1&amp;"]Overview Tests'!C108",TRUE)</f>
        <v>#REF!</v>
      </c>
      <c r="K537" t="str">
        <f>Index!$A$1</f>
        <v>Extem B-1541-6  CA.xlsx</v>
      </c>
      <c r="N537" t="s">
        <v>75</v>
      </c>
      <c r="O537" t="e" cm="1">
        <f t="array" aca="1" ref="O537" ca="1">IF(ISBLANK(INDIRECT("'["&amp;Index!$A$1&amp;"]Results 3b 10x70%NaCl'!B"&amp;ROW($R$43)-35,TRUE)),"",INDIRECT("'["&amp;Index!$A$1&amp;"]Results 3b 10x70%NaCl'!B"&amp;ROW($R$43)-35,TRUE))</f>
        <v>#REF!</v>
      </c>
      <c r="R537">
        <v>2</v>
      </c>
      <c r="X537" t="e" cm="1">
        <f t="array" aca="1" ref="X537" ca="1">INDIRECT("'["&amp;Index!$A$1&amp;"]Overview Tests'!C7",TRUE)</f>
        <v>#REF!</v>
      </c>
      <c r="Z537" t="s">
        <v>86</v>
      </c>
      <c r="AG537" t="e" cm="1">
        <f t="array" aca="1" ref="AG537" ca="1">IF(ISBLANK(INDIRECT("'["&amp;Index!$A$1&amp;"]Results 3b 10x70%NaCl'!J"&amp;ROW($R$43)-35,TRUE)),"",INDIRECT("'["&amp;Index!$A$1&amp;"]Results 3b 10x70%NaCl'!J"&amp;ROW($R$43)-35,TRUE))</f>
        <v>#REF!</v>
      </c>
      <c r="AH537" t="e" cm="1">
        <f t="array" aca="1" ref="AH537" ca="1">IF(ISBLANK(INDIRECT("'["&amp;Index!$A$1&amp;"]Results 3b 10x70%NaCl'!M"&amp;ROW($R$43)-35,TRUE)),"",INDIRECT("'["&amp;Index!$A$1&amp;"]Results 3b 10x70%NaCl'!M"&amp;ROW($R$43)-35,TRUE))</f>
        <v>#REF!</v>
      </c>
      <c r="AI537" t="e" cm="1">
        <f t="array" aca="1" ref="AI537" ca="1">IF(ISBLANK(INDIRECT("'["&amp;Index!$A$1&amp;"]Results 3b 10x70%NaCl'!N"&amp;ROW($R$43)-35,TRUE)),"",INDIRECT("'["&amp;Index!$A$1&amp;"]Results 3b 10x70%NaCl'!N"&amp;ROW($R$43)-35,TRUE))</f>
        <v>#REF!</v>
      </c>
      <c r="AJ537" t="e" cm="1">
        <f t="array" aca="1" ref="AJ537" ca="1">IF(ISBLANK(INDIRECT("'["&amp;Index!$A$1&amp;"]Results 3b 10x70%NaCl'!O"&amp;ROW($R$43)-35,TRUE)),"",INDIRECT("'["&amp;Index!$A$1&amp;"]Results 3b 10x70%NaCl'!O"&amp;ROW($R$43)-35,TRUE))</f>
        <v>#REF!</v>
      </c>
      <c r="AK537" t="e" cm="1">
        <f t="array" aca="1" ref="AK537" ca="1">IF(ISBLANK(INDIRECT("'["&amp;Index!$A$1&amp;"]Results 3b 10x70%NaCl'!P"&amp;ROW($R$43)-35,TRUE)),"",INDIRECT("'["&amp;Index!$A$1&amp;"]Results 3b 10x70%NaCl'!P"&amp;ROW($R$43)-35,TRUE))</f>
        <v>#REF!</v>
      </c>
      <c r="AN537" t="e" cm="1">
        <f t="array" aca="1" ref="AN537" ca="1">IF(ISBLANK(INDIRECT("'["&amp;Index!$A$1&amp;"]Results 3b 10x70%NaCl'!K"&amp;ROW($R$43)-35,TRUE)),"",INDIRECT("'["&amp;Index!$A$1&amp;"]Results 3b 10x70%NaCl'!K"&amp;ROW($R$43)-35,TRUE))</f>
        <v>#REF!</v>
      </c>
      <c r="AQ537" t="e" cm="1">
        <f t="array" aca="1" ref="AQ537" ca="1">IF(ISBLANK(INDIRECT("'["&amp;Index!$A$1&amp;"]Results 3b 10x70%NaCl'!L"&amp;ROW($R$43)-35,TRUE)),"",INDIRECT("'["&amp;Index!$A$1&amp;"]Results 3b 10x70%NaCl'!L"&amp;ROW($R$43)-35,TRUE))</f>
        <v>#REF!</v>
      </c>
      <c r="BM537" t="str">
        <f t="shared" ca="1" si="23"/>
        <v/>
      </c>
    </row>
    <row r="538" spans="1:65" x14ac:dyDescent="0.25">
      <c r="A538" t="e" cm="1">
        <f t="array" aca="1" ref="A538" ca="1">INDIRECT("'["&amp;Index!$A$1&amp;"]Overview Tests'!E7",TRUE)</f>
        <v>#REF!</v>
      </c>
      <c r="B538" t="e">
        <f ca="1">IF(Index!$D$3="v4",10040,"")</f>
        <v>#N/A</v>
      </c>
      <c r="C538" t="e">
        <f ca="1">VLOOKUP(Facts!$B538,Aux_Table!$W$1:$X$60,2,FALSE)</f>
        <v>#N/A</v>
      </c>
      <c r="D538" t="e">
        <f>NA()</f>
        <v>#N/A</v>
      </c>
      <c r="E538" t="e" cm="1">
        <f t="array" aca="1" ref="E538" ca="1">INDIRECT("'["&amp;Index!$A$1&amp;"]Overview Tests'!C7",TRUE)</f>
        <v>#REF!</v>
      </c>
      <c r="F538" t="e" cm="1">
        <f t="array" aca="1" ref="F538" ca="1">INDIRECT("'["&amp;Index!$A$1&amp;"]Overview Tests'!B7",TRUE)</f>
        <v>#REF!</v>
      </c>
      <c r="G538" t="e" cm="1">
        <f t="array" aca="1" ref="G538" ca="1">INDIRECT("'["&amp;Index!$A$1&amp;"]Overview Tests'!B7",TRUE)</f>
        <v>#REF!</v>
      </c>
      <c r="H538" t="e">
        <f t="shared" ca="1" si="24"/>
        <v>#REF!</v>
      </c>
      <c r="I538" s="15" t="e" cm="1">
        <f t="array" aca="1" ref="I538" ca="1">IFERROR(DATEVALUE(TEXT(INDIRECT("'["&amp;Index!$A$1&amp;"]Overview Tests'!C112",TRUE),"yyyy-mm-dd")),INDIRECT("'["&amp;Index!$A$1&amp;"]Overview Tests'!F7",TRUE)-730)</f>
        <v>#REF!</v>
      </c>
      <c r="J538" t="e" cm="1">
        <f t="array" aca="1" ref="J538" ca="1">INDIRECT("'["&amp;Index!$A$1&amp;"]Overview Tests'!C108",TRUE)</f>
        <v>#REF!</v>
      </c>
      <c r="K538" t="str">
        <f>Index!$A$1</f>
        <v>Extem B-1541-6  CA.xlsx</v>
      </c>
      <c r="N538" t="s">
        <v>75</v>
      </c>
      <c r="O538" t="e" cm="1">
        <f t="array" aca="1" ref="O538" ca="1">IF(ISBLANK(INDIRECT("'["&amp;Index!$A$1&amp;"]Results 3b 10x70%NaCl'!B"&amp;ROW($R$44)-35,TRUE)),"",INDIRECT("'["&amp;Index!$A$1&amp;"]Results 3b 10x70%NaCl'!B"&amp;ROW($R$44)-35,TRUE))</f>
        <v>#REF!</v>
      </c>
      <c r="R538">
        <v>3</v>
      </c>
      <c r="X538" t="e" cm="1">
        <f t="array" aca="1" ref="X538" ca="1">INDIRECT("'["&amp;Index!$A$1&amp;"]Overview Tests'!C7",TRUE)</f>
        <v>#REF!</v>
      </c>
      <c r="Z538" t="s">
        <v>86</v>
      </c>
      <c r="AG538" t="e" cm="1">
        <f t="array" aca="1" ref="AG538" ca="1">IF(ISBLANK(INDIRECT("'["&amp;Index!$A$1&amp;"]Results 3b 10x70%NaCl'!J"&amp;ROW($R$44)-35,TRUE)),"",INDIRECT("'["&amp;Index!$A$1&amp;"]Results 3b 10x70%NaCl'!J"&amp;ROW($R$44)-35,TRUE))</f>
        <v>#REF!</v>
      </c>
      <c r="AH538" t="e" cm="1">
        <f t="array" aca="1" ref="AH538" ca="1">IF(ISBLANK(INDIRECT("'["&amp;Index!$A$1&amp;"]Results 3b 10x70%NaCl'!M"&amp;ROW($R$44)-35,TRUE)),"",INDIRECT("'["&amp;Index!$A$1&amp;"]Results 3b 10x70%NaCl'!M"&amp;ROW($R$44)-35,TRUE))</f>
        <v>#REF!</v>
      </c>
      <c r="AI538" t="e" cm="1">
        <f t="array" aca="1" ref="AI538" ca="1">IF(ISBLANK(INDIRECT("'["&amp;Index!$A$1&amp;"]Results 3b 10x70%NaCl'!N"&amp;ROW($R$44)-35,TRUE)),"",INDIRECT("'["&amp;Index!$A$1&amp;"]Results 3b 10x70%NaCl'!N"&amp;ROW($R$44)-35,TRUE))</f>
        <v>#REF!</v>
      </c>
      <c r="AJ538" t="e" cm="1">
        <f t="array" aca="1" ref="AJ538" ca="1">IF(ISBLANK(INDIRECT("'["&amp;Index!$A$1&amp;"]Results 3b 10x70%NaCl'!O"&amp;ROW($R$44)-35,TRUE)),"",INDIRECT("'["&amp;Index!$A$1&amp;"]Results 3b 10x70%NaCl'!O"&amp;ROW($R$44)-35,TRUE))</f>
        <v>#REF!</v>
      </c>
      <c r="AK538" t="e" cm="1">
        <f t="array" aca="1" ref="AK538" ca="1">IF(ISBLANK(INDIRECT("'["&amp;Index!$A$1&amp;"]Results 3b 10x70%NaCl'!P"&amp;ROW($R$44)-35,TRUE)),"",INDIRECT("'["&amp;Index!$A$1&amp;"]Results 3b 10x70%NaCl'!P"&amp;ROW($R$44)-35,TRUE))</f>
        <v>#REF!</v>
      </c>
      <c r="AN538" t="e" cm="1">
        <f t="array" aca="1" ref="AN538" ca="1">IF(ISBLANK(INDIRECT("'["&amp;Index!$A$1&amp;"]Results 3b 10x70%NaCl'!K"&amp;ROW($R$44)-35,TRUE)),"",INDIRECT("'["&amp;Index!$A$1&amp;"]Results 3b 10x70%NaCl'!K"&amp;ROW($R$44)-35,TRUE))</f>
        <v>#REF!</v>
      </c>
      <c r="AQ538" t="e" cm="1">
        <f t="array" aca="1" ref="AQ538" ca="1">IF(ISBLANK(INDIRECT("'["&amp;Index!$A$1&amp;"]Results 3b 10x70%NaCl'!L"&amp;ROW($R$44)-35,TRUE)),"",INDIRECT("'["&amp;Index!$A$1&amp;"]Results 3b 10x70%NaCl'!L"&amp;ROW($R$44)-35,TRUE))</f>
        <v>#REF!</v>
      </c>
      <c r="BM538" t="str">
        <f t="shared" ca="1" si="23"/>
        <v/>
      </c>
    </row>
    <row r="539" spans="1:65" x14ac:dyDescent="0.25">
      <c r="A539" t="e" cm="1">
        <f t="array" aca="1" ref="A539" ca="1">INDIRECT("'["&amp;Index!$A$1&amp;"]Overview Tests'!E7",TRUE)</f>
        <v>#REF!</v>
      </c>
      <c r="B539" t="e">
        <f ca="1">IF(Index!$D$3="v4",10040,"")</f>
        <v>#N/A</v>
      </c>
      <c r="C539" t="e">
        <f ca="1">VLOOKUP(Facts!$B539,Aux_Table!$W$1:$X$60,2,FALSE)</f>
        <v>#N/A</v>
      </c>
      <c r="D539" t="e">
        <f>NA()</f>
        <v>#N/A</v>
      </c>
      <c r="E539" t="e" cm="1">
        <f t="array" aca="1" ref="E539" ca="1">INDIRECT("'["&amp;Index!$A$1&amp;"]Overview Tests'!C7",TRUE)</f>
        <v>#REF!</v>
      </c>
      <c r="F539" t="e" cm="1">
        <f t="array" aca="1" ref="F539" ca="1">INDIRECT("'["&amp;Index!$A$1&amp;"]Overview Tests'!B7",TRUE)</f>
        <v>#REF!</v>
      </c>
      <c r="G539" t="e" cm="1">
        <f t="array" aca="1" ref="G539" ca="1">INDIRECT("'["&amp;Index!$A$1&amp;"]Overview Tests'!B7",TRUE)</f>
        <v>#REF!</v>
      </c>
      <c r="H539" t="e">
        <f t="shared" ca="1" si="24"/>
        <v>#REF!</v>
      </c>
      <c r="I539" s="15" t="e" cm="1">
        <f t="array" aca="1" ref="I539" ca="1">IFERROR(DATEVALUE(TEXT(INDIRECT("'["&amp;Index!$A$1&amp;"]Overview Tests'!C112",TRUE),"yyyy-mm-dd")),INDIRECT("'["&amp;Index!$A$1&amp;"]Overview Tests'!F7",TRUE)-730)</f>
        <v>#REF!</v>
      </c>
      <c r="J539" t="e" cm="1">
        <f t="array" aca="1" ref="J539" ca="1">INDIRECT("'["&amp;Index!$A$1&amp;"]Overview Tests'!C108",TRUE)</f>
        <v>#REF!</v>
      </c>
      <c r="K539" t="str">
        <f>Index!$A$1</f>
        <v>Extem B-1541-6  CA.xlsx</v>
      </c>
      <c r="N539" t="s">
        <v>75</v>
      </c>
      <c r="O539" t="e" cm="1">
        <f t="array" aca="1" ref="O539" ca="1">IF(ISBLANK(INDIRECT("'["&amp;Index!$A$1&amp;"]Results 3b 10x70%NaCl'!B"&amp;ROW($R$45)-35,TRUE)),"",INDIRECT("'["&amp;Index!$A$1&amp;"]Results 3b 10x70%NaCl'!B"&amp;ROW($R$45)-35,TRUE))</f>
        <v>#REF!</v>
      </c>
      <c r="R539">
        <v>4</v>
      </c>
      <c r="X539" t="e" cm="1">
        <f t="array" aca="1" ref="X539" ca="1">INDIRECT("'["&amp;Index!$A$1&amp;"]Overview Tests'!C7",TRUE)</f>
        <v>#REF!</v>
      </c>
      <c r="Z539" t="s">
        <v>86</v>
      </c>
      <c r="AG539" t="e" cm="1">
        <f t="array" aca="1" ref="AG539" ca="1">IF(ISBLANK(INDIRECT("'["&amp;Index!$A$1&amp;"]Results 3b 10x70%NaCl'!J"&amp;ROW($R$45)-35,TRUE)),"",INDIRECT("'["&amp;Index!$A$1&amp;"]Results 3b 10x70%NaCl'!J"&amp;ROW($R$45)-35,TRUE))</f>
        <v>#REF!</v>
      </c>
      <c r="AH539" t="e" cm="1">
        <f t="array" aca="1" ref="AH539" ca="1">IF(ISBLANK(INDIRECT("'["&amp;Index!$A$1&amp;"]Results 3b 10x70%NaCl'!M"&amp;ROW($R$45)-35,TRUE)),"",INDIRECT("'["&amp;Index!$A$1&amp;"]Results 3b 10x70%NaCl'!M"&amp;ROW($R$45)-35,TRUE))</f>
        <v>#REF!</v>
      </c>
      <c r="AI539" t="e" cm="1">
        <f t="array" aca="1" ref="AI539" ca="1">IF(ISBLANK(INDIRECT("'["&amp;Index!$A$1&amp;"]Results 3b 10x70%NaCl'!N"&amp;ROW($R$45)-35,TRUE)),"",INDIRECT("'["&amp;Index!$A$1&amp;"]Results 3b 10x70%NaCl'!N"&amp;ROW($R$45)-35,TRUE))</f>
        <v>#REF!</v>
      </c>
      <c r="AJ539" t="e" cm="1">
        <f t="array" aca="1" ref="AJ539" ca="1">IF(ISBLANK(INDIRECT("'["&amp;Index!$A$1&amp;"]Results 3b 10x70%NaCl'!O"&amp;ROW($R$45)-35,TRUE)),"",INDIRECT("'["&amp;Index!$A$1&amp;"]Results 3b 10x70%NaCl'!O"&amp;ROW($R$45)-35,TRUE))</f>
        <v>#REF!</v>
      </c>
      <c r="AK539" t="e" cm="1">
        <f t="array" aca="1" ref="AK539" ca="1">IF(ISBLANK(INDIRECT("'["&amp;Index!$A$1&amp;"]Results 3b 10x70%NaCl'!P"&amp;ROW($R$45)-35,TRUE)),"",INDIRECT("'["&amp;Index!$A$1&amp;"]Results 3b 10x70%NaCl'!P"&amp;ROW($R$45)-35,TRUE))</f>
        <v>#REF!</v>
      </c>
      <c r="AN539" t="e" cm="1">
        <f t="array" aca="1" ref="AN539" ca="1">IF(ISBLANK(INDIRECT("'["&amp;Index!$A$1&amp;"]Results 3b 10x70%NaCl'!K"&amp;ROW($R$45)-35,TRUE)),"",INDIRECT("'["&amp;Index!$A$1&amp;"]Results 3b 10x70%NaCl'!K"&amp;ROW($R$45)-35,TRUE))</f>
        <v>#REF!</v>
      </c>
      <c r="AQ539" t="e" cm="1">
        <f t="array" aca="1" ref="AQ539" ca="1">IF(ISBLANK(INDIRECT("'["&amp;Index!$A$1&amp;"]Results 3b 10x70%NaCl'!L"&amp;ROW($R$45)-35,TRUE)),"",INDIRECT("'["&amp;Index!$A$1&amp;"]Results 3b 10x70%NaCl'!L"&amp;ROW($R$45)-35,TRUE))</f>
        <v>#REF!</v>
      </c>
      <c r="BM539" t="str">
        <f t="shared" ca="1" si="23"/>
        <v/>
      </c>
    </row>
    <row r="540" spans="1:65" x14ac:dyDescent="0.25">
      <c r="A540" t="e" cm="1">
        <f t="array" aca="1" ref="A540" ca="1">INDIRECT("'["&amp;Index!$A$1&amp;"]Overview Tests'!E7",TRUE)</f>
        <v>#REF!</v>
      </c>
      <c r="B540" t="e">
        <f ca="1">IF(Index!$D$3="v4",10040,"")</f>
        <v>#N/A</v>
      </c>
      <c r="C540" t="e">
        <f ca="1">VLOOKUP(Facts!$B540,Aux_Table!$W$1:$X$60,2,FALSE)</f>
        <v>#N/A</v>
      </c>
      <c r="D540" t="e">
        <f>NA()</f>
        <v>#N/A</v>
      </c>
      <c r="E540" t="e" cm="1">
        <f t="array" aca="1" ref="E540" ca="1">INDIRECT("'["&amp;Index!$A$1&amp;"]Overview Tests'!C7",TRUE)</f>
        <v>#REF!</v>
      </c>
      <c r="F540" t="e" cm="1">
        <f t="array" aca="1" ref="F540" ca="1">INDIRECT("'["&amp;Index!$A$1&amp;"]Overview Tests'!B7",TRUE)</f>
        <v>#REF!</v>
      </c>
      <c r="G540" t="e" cm="1">
        <f t="array" aca="1" ref="G540" ca="1">INDIRECT("'["&amp;Index!$A$1&amp;"]Overview Tests'!B7",TRUE)</f>
        <v>#REF!</v>
      </c>
      <c r="H540" t="e">
        <f t="shared" ca="1" si="24"/>
        <v>#REF!</v>
      </c>
      <c r="I540" s="15" t="e" cm="1">
        <f t="array" aca="1" ref="I540" ca="1">IFERROR(DATEVALUE(TEXT(INDIRECT("'["&amp;Index!$A$1&amp;"]Overview Tests'!C112",TRUE),"yyyy-mm-dd")),INDIRECT("'["&amp;Index!$A$1&amp;"]Overview Tests'!F7",TRUE)-730)</f>
        <v>#REF!</v>
      </c>
      <c r="J540" t="e" cm="1">
        <f t="array" aca="1" ref="J540" ca="1">INDIRECT("'["&amp;Index!$A$1&amp;"]Overview Tests'!C108",TRUE)</f>
        <v>#REF!</v>
      </c>
      <c r="K540" t="str">
        <f>Index!$A$1</f>
        <v>Extem B-1541-6  CA.xlsx</v>
      </c>
      <c r="N540" t="s">
        <v>75</v>
      </c>
      <c r="O540" t="e" cm="1">
        <f t="array" aca="1" ref="O540" ca="1">IF(ISBLANK(INDIRECT("'["&amp;Index!$A$1&amp;"]Results 3b 10x70%NaCl'!B"&amp;ROW($R$46)-35,TRUE)),"",INDIRECT("'["&amp;Index!$A$1&amp;"]Results 3b 10x70%NaCl'!B"&amp;ROW($R$46)-35,TRUE))</f>
        <v>#REF!</v>
      </c>
      <c r="R540">
        <v>5</v>
      </c>
      <c r="X540" t="e" cm="1">
        <f t="array" aca="1" ref="X540" ca="1">INDIRECT("'["&amp;Index!$A$1&amp;"]Overview Tests'!C7",TRUE)</f>
        <v>#REF!</v>
      </c>
      <c r="Z540" t="s">
        <v>86</v>
      </c>
      <c r="AG540" t="e" cm="1">
        <f t="array" aca="1" ref="AG540" ca="1">IF(ISBLANK(INDIRECT("'["&amp;Index!$A$1&amp;"]Results 3b 10x70%NaCl'!J"&amp;ROW($R$46)-35,TRUE)),"",INDIRECT("'["&amp;Index!$A$1&amp;"]Results 3b 10x70%NaCl'!J"&amp;ROW($R$46)-35,TRUE))</f>
        <v>#REF!</v>
      </c>
      <c r="AH540" t="e" cm="1">
        <f t="array" aca="1" ref="AH540" ca="1">IF(ISBLANK(INDIRECT("'["&amp;Index!$A$1&amp;"]Results 3b 10x70%NaCl'!M"&amp;ROW($R$46)-35,TRUE)),"",INDIRECT("'["&amp;Index!$A$1&amp;"]Results 3b 10x70%NaCl'!M"&amp;ROW($R$46)-35,TRUE))</f>
        <v>#REF!</v>
      </c>
      <c r="AI540" t="e" cm="1">
        <f t="array" aca="1" ref="AI540" ca="1">IF(ISBLANK(INDIRECT("'["&amp;Index!$A$1&amp;"]Results 3b 10x70%NaCl'!N"&amp;ROW($R$46)-35,TRUE)),"",INDIRECT("'["&amp;Index!$A$1&amp;"]Results 3b 10x70%NaCl'!N"&amp;ROW($R$46)-35,TRUE))</f>
        <v>#REF!</v>
      </c>
      <c r="AJ540" t="e" cm="1">
        <f t="array" aca="1" ref="AJ540" ca="1">IF(ISBLANK(INDIRECT("'["&amp;Index!$A$1&amp;"]Results 3b 10x70%NaCl'!O"&amp;ROW($R$46)-35,TRUE)),"",INDIRECT("'["&amp;Index!$A$1&amp;"]Results 3b 10x70%NaCl'!O"&amp;ROW($R$46)-35,TRUE))</f>
        <v>#REF!</v>
      </c>
      <c r="AK540" t="e" cm="1">
        <f t="array" aca="1" ref="AK540" ca="1">IF(ISBLANK(INDIRECT("'["&amp;Index!$A$1&amp;"]Results 3b 10x70%NaCl'!P"&amp;ROW($R$46)-35,TRUE)),"",INDIRECT("'["&amp;Index!$A$1&amp;"]Results 3b 10x70%NaCl'!P"&amp;ROW($R$46)-35,TRUE))</f>
        <v>#REF!</v>
      </c>
      <c r="AN540" t="e" cm="1">
        <f t="array" aca="1" ref="AN540" ca="1">IF(ISBLANK(INDIRECT("'["&amp;Index!$A$1&amp;"]Results 3b 10x70%NaCl'!K"&amp;ROW($R$46)-35,TRUE)),"",INDIRECT("'["&amp;Index!$A$1&amp;"]Results 3b 10x70%NaCl'!K"&amp;ROW($R$46)-35,TRUE))</f>
        <v>#REF!</v>
      </c>
      <c r="AQ540" t="e" cm="1">
        <f t="array" aca="1" ref="AQ540" ca="1">IF(ISBLANK(INDIRECT("'["&amp;Index!$A$1&amp;"]Results 3b 10x70%NaCl'!L"&amp;ROW($R$46)-35,TRUE)),"",INDIRECT("'["&amp;Index!$A$1&amp;"]Results 3b 10x70%NaCl'!L"&amp;ROW($R$46)-35,TRUE))</f>
        <v>#REF!</v>
      </c>
      <c r="BM540" t="str">
        <f t="shared" ca="1" si="23"/>
        <v/>
      </c>
    </row>
    <row r="541" spans="1:65" x14ac:dyDescent="0.25">
      <c r="A541" t="e" cm="1">
        <f t="array" aca="1" ref="A541" ca="1">INDIRECT("'["&amp;Index!$A$1&amp;"]Overview Tests'!E7",TRUE)</f>
        <v>#REF!</v>
      </c>
      <c r="B541" t="e">
        <f ca="1">IF(Index!$D$3="v4",10040,"")</f>
        <v>#N/A</v>
      </c>
      <c r="C541" t="e">
        <f ca="1">VLOOKUP(Facts!$B541,Aux_Table!$W$1:$X$60,2,FALSE)</f>
        <v>#N/A</v>
      </c>
      <c r="D541" t="e">
        <f>NA()</f>
        <v>#N/A</v>
      </c>
      <c r="E541" t="e" cm="1">
        <f t="array" aca="1" ref="E541" ca="1">INDIRECT("'["&amp;Index!$A$1&amp;"]Overview Tests'!C7",TRUE)</f>
        <v>#REF!</v>
      </c>
      <c r="F541" t="e" cm="1">
        <f t="array" aca="1" ref="F541" ca="1">INDIRECT("'["&amp;Index!$A$1&amp;"]Overview Tests'!B7",TRUE)</f>
        <v>#REF!</v>
      </c>
      <c r="G541" t="e" cm="1">
        <f t="array" aca="1" ref="G541" ca="1">INDIRECT("'["&amp;Index!$A$1&amp;"]Overview Tests'!B7",TRUE)</f>
        <v>#REF!</v>
      </c>
      <c r="H541" t="e">
        <f t="shared" ca="1" si="24"/>
        <v>#REF!</v>
      </c>
      <c r="I541" s="15" t="e" cm="1">
        <f t="array" aca="1" ref="I541" ca="1">IFERROR(DATEVALUE(TEXT(INDIRECT("'["&amp;Index!$A$1&amp;"]Overview Tests'!C112",TRUE),"yyyy-mm-dd")),INDIRECT("'["&amp;Index!$A$1&amp;"]Overview Tests'!F7",TRUE)-730)</f>
        <v>#REF!</v>
      </c>
      <c r="J541" t="e" cm="1">
        <f t="array" aca="1" ref="J541" ca="1">INDIRECT("'["&amp;Index!$A$1&amp;"]Overview Tests'!C108",TRUE)</f>
        <v>#REF!</v>
      </c>
      <c r="K541" t="str">
        <f>Index!$A$1</f>
        <v>Extem B-1541-6  CA.xlsx</v>
      </c>
      <c r="N541" t="s">
        <v>75</v>
      </c>
      <c r="O541" t="e" cm="1">
        <f t="array" aca="1" ref="O541" ca="1">IF(ISBLANK(INDIRECT("'["&amp;Index!$A$1&amp;"]Results 3b 10x70%NaCl'!B"&amp;ROW($R$47)-35,TRUE)),"",INDIRECT("'["&amp;Index!$A$1&amp;"]Results 3b 10x70%NaCl'!B"&amp;ROW($R$47)-35,TRUE))</f>
        <v>#REF!</v>
      </c>
      <c r="R541">
        <v>6</v>
      </c>
      <c r="X541" t="e" cm="1">
        <f t="array" aca="1" ref="X541" ca="1">INDIRECT("'["&amp;Index!$A$1&amp;"]Overview Tests'!C7",TRUE)</f>
        <v>#REF!</v>
      </c>
      <c r="Z541" t="s">
        <v>86</v>
      </c>
      <c r="AG541" t="e" cm="1">
        <f t="array" aca="1" ref="AG541" ca="1">IF(ISBLANK(INDIRECT("'["&amp;Index!$A$1&amp;"]Results 3b 10x70%NaCl'!J"&amp;ROW($R$47)-35,TRUE)),"",INDIRECT("'["&amp;Index!$A$1&amp;"]Results 3b 10x70%NaCl'!J"&amp;ROW($R$47)-35,TRUE))</f>
        <v>#REF!</v>
      </c>
      <c r="AH541" t="e" cm="1">
        <f t="array" aca="1" ref="AH541" ca="1">IF(ISBLANK(INDIRECT("'["&amp;Index!$A$1&amp;"]Results 3b 10x70%NaCl'!M"&amp;ROW($R$47)-35,TRUE)),"",INDIRECT("'["&amp;Index!$A$1&amp;"]Results 3b 10x70%NaCl'!M"&amp;ROW($R$47)-35,TRUE))</f>
        <v>#REF!</v>
      </c>
      <c r="AI541" t="e" cm="1">
        <f t="array" aca="1" ref="AI541" ca="1">IF(ISBLANK(INDIRECT("'["&amp;Index!$A$1&amp;"]Results 3b 10x70%NaCl'!N"&amp;ROW($R$47)-35,TRUE)),"",INDIRECT("'["&amp;Index!$A$1&amp;"]Results 3b 10x70%NaCl'!N"&amp;ROW($R$47)-35,TRUE))</f>
        <v>#REF!</v>
      </c>
      <c r="AJ541" t="e" cm="1">
        <f t="array" aca="1" ref="AJ541" ca="1">IF(ISBLANK(INDIRECT("'["&amp;Index!$A$1&amp;"]Results 3b 10x70%NaCl'!O"&amp;ROW($R$47)-35,TRUE)),"",INDIRECT("'["&amp;Index!$A$1&amp;"]Results 3b 10x70%NaCl'!O"&amp;ROW($R$47)-35,TRUE))</f>
        <v>#REF!</v>
      </c>
      <c r="AK541" t="e" cm="1">
        <f t="array" aca="1" ref="AK541" ca="1">IF(ISBLANK(INDIRECT("'["&amp;Index!$A$1&amp;"]Results 3b 10x70%NaCl'!P"&amp;ROW($R$47)-35,TRUE)),"",INDIRECT("'["&amp;Index!$A$1&amp;"]Results 3b 10x70%NaCl'!P"&amp;ROW($R$47)-35,TRUE))</f>
        <v>#REF!</v>
      </c>
      <c r="AN541" t="e" cm="1">
        <f t="array" aca="1" ref="AN541" ca="1">IF(ISBLANK(INDIRECT("'["&amp;Index!$A$1&amp;"]Results 3b 10x70%NaCl'!K"&amp;ROW($R$47)-35,TRUE)),"",INDIRECT("'["&amp;Index!$A$1&amp;"]Results 3b 10x70%NaCl'!K"&amp;ROW($R$47)-35,TRUE))</f>
        <v>#REF!</v>
      </c>
      <c r="AQ541" t="e" cm="1">
        <f t="array" aca="1" ref="AQ541" ca="1">IF(ISBLANK(INDIRECT("'["&amp;Index!$A$1&amp;"]Results 3b 10x70%NaCl'!L"&amp;ROW($R$47)-35,TRUE)),"",INDIRECT("'["&amp;Index!$A$1&amp;"]Results 3b 10x70%NaCl'!L"&amp;ROW($R$47)-35,TRUE))</f>
        <v>#REF!</v>
      </c>
      <c r="BM541" t="str">
        <f t="shared" ca="1" si="23"/>
        <v/>
      </c>
    </row>
    <row r="542" spans="1:65" x14ac:dyDescent="0.25">
      <c r="A542" t="e" cm="1">
        <f t="array" aca="1" ref="A542" ca="1">INDIRECT("'["&amp;Index!$A$1&amp;"]Overview Tests'!E7",TRUE)</f>
        <v>#REF!</v>
      </c>
      <c r="B542" t="e">
        <f ca="1">IF(Index!$D$3="v4",10040,"")</f>
        <v>#N/A</v>
      </c>
      <c r="C542" t="e">
        <f ca="1">VLOOKUP(Facts!$B542,Aux_Table!$W$1:$X$60,2,FALSE)</f>
        <v>#N/A</v>
      </c>
      <c r="D542" t="e">
        <f>NA()</f>
        <v>#N/A</v>
      </c>
      <c r="E542" t="e" cm="1">
        <f t="array" aca="1" ref="E542" ca="1">INDIRECT("'["&amp;Index!$A$1&amp;"]Overview Tests'!C7",TRUE)</f>
        <v>#REF!</v>
      </c>
      <c r="F542" t="e" cm="1">
        <f t="array" aca="1" ref="F542" ca="1">INDIRECT("'["&amp;Index!$A$1&amp;"]Overview Tests'!B7",TRUE)</f>
        <v>#REF!</v>
      </c>
      <c r="G542" t="e" cm="1">
        <f t="array" aca="1" ref="G542" ca="1">INDIRECT("'["&amp;Index!$A$1&amp;"]Overview Tests'!B7",TRUE)</f>
        <v>#REF!</v>
      </c>
      <c r="H542" t="e">
        <f t="shared" ca="1" si="24"/>
        <v>#REF!</v>
      </c>
      <c r="I542" s="15" t="e" cm="1">
        <f t="array" aca="1" ref="I542" ca="1">IFERROR(DATEVALUE(TEXT(INDIRECT("'["&amp;Index!$A$1&amp;"]Overview Tests'!C112",TRUE),"yyyy-mm-dd")),INDIRECT("'["&amp;Index!$A$1&amp;"]Overview Tests'!F7",TRUE)-730)</f>
        <v>#REF!</v>
      </c>
      <c r="J542" t="e" cm="1">
        <f t="array" aca="1" ref="J542" ca="1">INDIRECT("'["&amp;Index!$A$1&amp;"]Overview Tests'!C108",TRUE)</f>
        <v>#REF!</v>
      </c>
      <c r="K542" t="str">
        <f>Index!$A$1</f>
        <v>Extem B-1541-6  CA.xlsx</v>
      </c>
      <c r="N542" t="s">
        <v>75</v>
      </c>
      <c r="O542" t="e" cm="1">
        <f t="array" aca="1" ref="O542" ca="1">IF(ISBLANK(INDIRECT("'["&amp;Index!$A$1&amp;"]Results 3b 10x70%NaCl'!B"&amp;ROW($R$48)-35,TRUE)),"",INDIRECT("'["&amp;Index!$A$1&amp;"]Results 3b 10x70%NaCl'!B"&amp;ROW($R$48)-35,TRUE))</f>
        <v>#REF!</v>
      </c>
      <c r="R542">
        <v>7</v>
      </c>
      <c r="X542" t="e" cm="1">
        <f t="array" aca="1" ref="X542" ca="1">INDIRECT("'["&amp;Index!$A$1&amp;"]Overview Tests'!C7",TRUE)</f>
        <v>#REF!</v>
      </c>
      <c r="Z542" t="s">
        <v>86</v>
      </c>
      <c r="AG542" t="e" cm="1">
        <f t="array" aca="1" ref="AG542" ca="1">IF(ISBLANK(INDIRECT("'["&amp;Index!$A$1&amp;"]Results 3b 10x70%NaCl'!J"&amp;ROW($R$48)-35,TRUE)),"",INDIRECT("'["&amp;Index!$A$1&amp;"]Results 3b 10x70%NaCl'!J"&amp;ROW($R$48)-35,TRUE))</f>
        <v>#REF!</v>
      </c>
      <c r="AH542" t="e" cm="1">
        <f t="array" aca="1" ref="AH542" ca="1">IF(ISBLANK(INDIRECT("'["&amp;Index!$A$1&amp;"]Results 3b 10x70%NaCl'!M"&amp;ROW($R$48)-35,TRUE)),"",INDIRECT("'["&amp;Index!$A$1&amp;"]Results 3b 10x70%NaCl'!M"&amp;ROW($R$48)-35,TRUE))</f>
        <v>#REF!</v>
      </c>
      <c r="AI542" t="e" cm="1">
        <f t="array" aca="1" ref="AI542" ca="1">IF(ISBLANK(INDIRECT("'["&amp;Index!$A$1&amp;"]Results 3b 10x70%NaCl'!N"&amp;ROW($R$48)-35,TRUE)),"",INDIRECT("'["&amp;Index!$A$1&amp;"]Results 3b 10x70%NaCl'!N"&amp;ROW($R$48)-35,TRUE))</f>
        <v>#REF!</v>
      </c>
      <c r="AJ542" t="e" cm="1">
        <f t="array" aca="1" ref="AJ542" ca="1">IF(ISBLANK(INDIRECT("'["&amp;Index!$A$1&amp;"]Results 3b 10x70%NaCl'!O"&amp;ROW($R$48)-35,TRUE)),"",INDIRECT("'["&amp;Index!$A$1&amp;"]Results 3b 10x70%NaCl'!O"&amp;ROW($R$48)-35,TRUE))</f>
        <v>#REF!</v>
      </c>
      <c r="AK542" t="e" cm="1">
        <f t="array" aca="1" ref="AK542" ca="1">IF(ISBLANK(INDIRECT("'["&amp;Index!$A$1&amp;"]Results 3b 10x70%NaCl'!P"&amp;ROW($R$48)-35,TRUE)),"",INDIRECT("'["&amp;Index!$A$1&amp;"]Results 3b 10x70%NaCl'!P"&amp;ROW($R$48)-35,TRUE))</f>
        <v>#REF!</v>
      </c>
      <c r="AN542" t="e" cm="1">
        <f t="array" aca="1" ref="AN542" ca="1">IF(ISBLANK(INDIRECT("'["&amp;Index!$A$1&amp;"]Results 3b 10x70%NaCl'!K"&amp;ROW($R$48)-35,TRUE)),"",INDIRECT("'["&amp;Index!$A$1&amp;"]Results 3b 10x70%NaCl'!K"&amp;ROW($R$48)-35,TRUE))</f>
        <v>#REF!</v>
      </c>
      <c r="AQ542" t="e" cm="1">
        <f t="array" aca="1" ref="AQ542" ca="1">IF(ISBLANK(INDIRECT("'["&amp;Index!$A$1&amp;"]Results 3b 10x70%NaCl'!L"&amp;ROW($R$48)-35,TRUE)),"",INDIRECT("'["&amp;Index!$A$1&amp;"]Results 3b 10x70%NaCl'!L"&amp;ROW($R$48)-35,TRUE))</f>
        <v>#REF!</v>
      </c>
      <c r="BM542" t="str">
        <f t="shared" ca="1" si="23"/>
        <v/>
      </c>
    </row>
    <row r="543" spans="1:65" x14ac:dyDescent="0.25">
      <c r="A543" t="e" cm="1">
        <f t="array" aca="1" ref="A543" ca="1">INDIRECT("'["&amp;Index!$A$1&amp;"]Overview Tests'!E7",TRUE)</f>
        <v>#REF!</v>
      </c>
      <c r="B543" t="e">
        <f ca="1">IF(Index!$D$3="v4",10040,"")</f>
        <v>#N/A</v>
      </c>
      <c r="C543" t="e">
        <f ca="1">VLOOKUP(Facts!$B543,Aux_Table!$W$1:$X$60,2,FALSE)</f>
        <v>#N/A</v>
      </c>
      <c r="D543" t="e">
        <f>NA()</f>
        <v>#N/A</v>
      </c>
      <c r="E543" t="e" cm="1">
        <f t="array" aca="1" ref="E543" ca="1">INDIRECT("'["&amp;Index!$A$1&amp;"]Overview Tests'!C7",TRUE)</f>
        <v>#REF!</v>
      </c>
      <c r="F543" t="e" cm="1">
        <f t="array" aca="1" ref="F543" ca="1">INDIRECT("'["&amp;Index!$A$1&amp;"]Overview Tests'!B7",TRUE)</f>
        <v>#REF!</v>
      </c>
      <c r="G543" t="e" cm="1">
        <f t="array" aca="1" ref="G543" ca="1">INDIRECT("'["&amp;Index!$A$1&amp;"]Overview Tests'!B7",TRUE)</f>
        <v>#REF!</v>
      </c>
      <c r="H543" t="e">
        <f t="shared" ca="1" si="24"/>
        <v>#REF!</v>
      </c>
      <c r="I543" s="15" t="e" cm="1">
        <f t="array" aca="1" ref="I543" ca="1">IFERROR(DATEVALUE(TEXT(INDIRECT("'["&amp;Index!$A$1&amp;"]Overview Tests'!C112",TRUE),"yyyy-mm-dd")),INDIRECT("'["&amp;Index!$A$1&amp;"]Overview Tests'!F7",TRUE)-730)</f>
        <v>#REF!</v>
      </c>
      <c r="J543" t="e" cm="1">
        <f t="array" aca="1" ref="J543" ca="1">INDIRECT("'["&amp;Index!$A$1&amp;"]Overview Tests'!C108",TRUE)</f>
        <v>#REF!</v>
      </c>
      <c r="K543" t="str">
        <f>Index!$A$1</f>
        <v>Extem B-1541-6  CA.xlsx</v>
      </c>
      <c r="N543" t="s">
        <v>75</v>
      </c>
      <c r="O543" t="e" cm="1">
        <f t="array" aca="1" ref="O543" ca="1">IF(ISBLANK(INDIRECT("'["&amp;Index!$A$1&amp;"]Results 3b 10x70%NaCl'!B"&amp;ROW($R$49)-35,TRUE)),"",INDIRECT("'["&amp;Index!$A$1&amp;"]Results 3b 10x70%NaCl'!B"&amp;ROW($R$49)-35,TRUE))</f>
        <v>#REF!</v>
      </c>
      <c r="R543">
        <v>8</v>
      </c>
      <c r="X543" t="e" cm="1">
        <f t="array" aca="1" ref="X543" ca="1">INDIRECT("'["&amp;Index!$A$1&amp;"]Overview Tests'!C7",TRUE)</f>
        <v>#REF!</v>
      </c>
      <c r="Z543" t="s">
        <v>86</v>
      </c>
      <c r="AG543" t="e" cm="1">
        <f t="array" aca="1" ref="AG543" ca="1">IF(ISBLANK(INDIRECT("'["&amp;Index!$A$1&amp;"]Results 3b 10x70%NaCl'!J"&amp;ROW($R$49)-35,TRUE)),"",INDIRECT("'["&amp;Index!$A$1&amp;"]Results 3b 10x70%NaCl'!J"&amp;ROW($R$49)-35,TRUE))</f>
        <v>#REF!</v>
      </c>
      <c r="AH543" t="e" cm="1">
        <f t="array" aca="1" ref="AH543" ca="1">IF(ISBLANK(INDIRECT("'["&amp;Index!$A$1&amp;"]Results 3b 10x70%NaCl'!M"&amp;ROW($R$49)-35,TRUE)),"",INDIRECT("'["&amp;Index!$A$1&amp;"]Results 3b 10x70%NaCl'!M"&amp;ROW($R$49)-35,TRUE))</f>
        <v>#REF!</v>
      </c>
      <c r="AI543" t="e" cm="1">
        <f t="array" aca="1" ref="AI543" ca="1">IF(ISBLANK(INDIRECT("'["&amp;Index!$A$1&amp;"]Results 3b 10x70%NaCl'!N"&amp;ROW($R$49)-35,TRUE)),"",INDIRECT("'["&amp;Index!$A$1&amp;"]Results 3b 10x70%NaCl'!N"&amp;ROW($R$49)-35,TRUE))</f>
        <v>#REF!</v>
      </c>
      <c r="AJ543" t="e" cm="1">
        <f t="array" aca="1" ref="AJ543" ca="1">IF(ISBLANK(INDIRECT("'["&amp;Index!$A$1&amp;"]Results 3b 10x70%NaCl'!O"&amp;ROW($R$49)-35,TRUE)),"",INDIRECT("'["&amp;Index!$A$1&amp;"]Results 3b 10x70%NaCl'!O"&amp;ROW($R$49)-35,TRUE))</f>
        <v>#REF!</v>
      </c>
      <c r="AK543" t="e" cm="1">
        <f t="array" aca="1" ref="AK543" ca="1">IF(ISBLANK(INDIRECT("'["&amp;Index!$A$1&amp;"]Results 3b 10x70%NaCl'!P"&amp;ROW($R$49)-35,TRUE)),"",INDIRECT("'["&amp;Index!$A$1&amp;"]Results 3b 10x70%NaCl'!P"&amp;ROW($R$49)-35,TRUE))</f>
        <v>#REF!</v>
      </c>
      <c r="AN543" t="e" cm="1">
        <f t="array" aca="1" ref="AN543" ca="1">IF(ISBLANK(INDIRECT("'["&amp;Index!$A$1&amp;"]Results 3b 10x70%NaCl'!K"&amp;ROW($R$49)-35,TRUE)),"",INDIRECT("'["&amp;Index!$A$1&amp;"]Results 3b 10x70%NaCl'!K"&amp;ROW($R$49)-35,TRUE))</f>
        <v>#REF!</v>
      </c>
      <c r="AQ543" t="e" cm="1">
        <f t="array" aca="1" ref="AQ543" ca="1">IF(ISBLANK(INDIRECT("'["&amp;Index!$A$1&amp;"]Results 3b 10x70%NaCl'!L"&amp;ROW($R$49)-35,TRUE)),"",INDIRECT("'["&amp;Index!$A$1&amp;"]Results 3b 10x70%NaCl'!L"&amp;ROW($R$49)-35,TRUE))</f>
        <v>#REF!</v>
      </c>
      <c r="BM543" t="str">
        <f t="shared" ca="1" si="23"/>
        <v/>
      </c>
    </row>
    <row r="544" spans="1:65" x14ac:dyDescent="0.25">
      <c r="A544" t="e" cm="1">
        <f t="array" aca="1" ref="A544" ca="1">INDIRECT("'["&amp;Index!$A$1&amp;"]Overview Tests'!E7",TRUE)</f>
        <v>#REF!</v>
      </c>
      <c r="B544" t="e">
        <f ca="1">IF(Index!$D$3="v4",10040,"")</f>
        <v>#N/A</v>
      </c>
      <c r="C544" t="e">
        <f ca="1">VLOOKUP(Facts!$B544,Aux_Table!$W$1:$X$60,2,FALSE)</f>
        <v>#N/A</v>
      </c>
      <c r="D544" t="e">
        <f>NA()</f>
        <v>#N/A</v>
      </c>
      <c r="E544" t="e" cm="1">
        <f t="array" aca="1" ref="E544" ca="1">INDIRECT("'["&amp;Index!$A$1&amp;"]Overview Tests'!C7",TRUE)</f>
        <v>#REF!</v>
      </c>
      <c r="F544" t="e" cm="1">
        <f t="array" aca="1" ref="F544" ca="1">INDIRECT("'["&amp;Index!$A$1&amp;"]Overview Tests'!B7",TRUE)</f>
        <v>#REF!</v>
      </c>
      <c r="G544" t="e" cm="1">
        <f t="array" aca="1" ref="G544" ca="1">INDIRECT("'["&amp;Index!$A$1&amp;"]Overview Tests'!B7",TRUE)</f>
        <v>#REF!</v>
      </c>
      <c r="H544" t="e">
        <f t="shared" ca="1" si="24"/>
        <v>#REF!</v>
      </c>
      <c r="I544" s="15" t="e" cm="1">
        <f t="array" aca="1" ref="I544" ca="1">IFERROR(DATEVALUE(TEXT(INDIRECT("'["&amp;Index!$A$1&amp;"]Overview Tests'!C112",TRUE),"yyyy-mm-dd")),INDIRECT("'["&amp;Index!$A$1&amp;"]Overview Tests'!F7",TRUE)-730)</f>
        <v>#REF!</v>
      </c>
      <c r="J544" t="e" cm="1">
        <f t="array" aca="1" ref="J544" ca="1">INDIRECT("'["&amp;Index!$A$1&amp;"]Overview Tests'!C108",TRUE)</f>
        <v>#REF!</v>
      </c>
      <c r="K544" t="str">
        <f>Index!$A$1</f>
        <v>Extem B-1541-6  CA.xlsx</v>
      </c>
      <c r="N544" t="s">
        <v>75</v>
      </c>
      <c r="O544" t="e" cm="1">
        <f t="array" aca="1" ref="O544" ca="1">IF(ISBLANK(INDIRECT("'["&amp;Index!$A$1&amp;"]Results 3b 10x70%NaCl'!B"&amp;ROW($R$50)-35,TRUE)),"",INDIRECT("'["&amp;Index!$A$1&amp;"]Results 3b 10x70%NaCl'!B"&amp;ROW($R$50)-35,TRUE))</f>
        <v>#REF!</v>
      </c>
      <c r="R544">
        <v>9</v>
      </c>
      <c r="X544" t="e" cm="1">
        <f t="array" aca="1" ref="X544" ca="1">INDIRECT("'["&amp;Index!$A$1&amp;"]Overview Tests'!C7",TRUE)</f>
        <v>#REF!</v>
      </c>
      <c r="Z544" t="s">
        <v>86</v>
      </c>
      <c r="AG544" t="e" cm="1">
        <f t="array" aca="1" ref="AG544" ca="1">IF(ISBLANK(INDIRECT("'["&amp;Index!$A$1&amp;"]Results 3b 10x70%NaCl'!J"&amp;ROW($R$50)-35,TRUE)),"",INDIRECT("'["&amp;Index!$A$1&amp;"]Results 3b 10x70%NaCl'!J"&amp;ROW($R$50)-35,TRUE))</f>
        <v>#REF!</v>
      </c>
      <c r="AH544" t="e" cm="1">
        <f t="array" aca="1" ref="AH544" ca="1">IF(ISBLANK(INDIRECT("'["&amp;Index!$A$1&amp;"]Results 3b 10x70%NaCl'!M"&amp;ROW($R$50)-35,TRUE)),"",INDIRECT("'["&amp;Index!$A$1&amp;"]Results 3b 10x70%NaCl'!M"&amp;ROW($R$50)-35,TRUE))</f>
        <v>#REF!</v>
      </c>
      <c r="AI544" t="e" cm="1">
        <f t="array" aca="1" ref="AI544" ca="1">IF(ISBLANK(INDIRECT("'["&amp;Index!$A$1&amp;"]Results 3b 10x70%NaCl'!N"&amp;ROW($R$50)-35,TRUE)),"",INDIRECT("'["&amp;Index!$A$1&amp;"]Results 3b 10x70%NaCl'!N"&amp;ROW($R$50)-35,TRUE))</f>
        <v>#REF!</v>
      </c>
      <c r="AJ544" t="e" cm="1">
        <f t="array" aca="1" ref="AJ544" ca="1">IF(ISBLANK(INDIRECT("'["&amp;Index!$A$1&amp;"]Results 3b 10x70%NaCl'!O"&amp;ROW($R$50)-35,TRUE)),"",INDIRECT("'["&amp;Index!$A$1&amp;"]Results 3b 10x70%NaCl'!O"&amp;ROW($R$50)-35,TRUE))</f>
        <v>#REF!</v>
      </c>
      <c r="AK544" t="e" cm="1">
        <f t="array" aca="1" ref="AK544" ca="1">IF(ISBLANK(INDIRECT("'["&amp;Index!$A$1&amp;"]Results 3b 10x70%NaCl'!P"&amp;ROW($R$50)-35,TRUE)),"",INDIRECT("'["&amp;Index!$A$1&amp;"]Results 3b 10x70%NaCl'!P"&amp;ROW($R$50)-35,TRUE))</f>
        <v>#REF!</v>
      </c>
      <c r="AN544" t="e" cm="1">
        <f t="array" aca="1" ref="AN544" ca="1">IF(ISBLANK(INDIRECT("'["&amp;Index!$A$1&amp;"]Results 3b 10x70%NaCl'!K"&amp;ROW($R$50)-35,TRUE)),"",INDIRECT("'["&amp;Index!$A$1&amp;"]Results 3b 10x70%NaCl'!K"&amp;ROW($R$50)-35,TRUE))</f>
        <v>#REF!</v>
      </c>
      <c r="AQ544" t="e" cm="1">
        <f t="array" aca="1" ref="AQ544" ca="1">IF(ISBLANK(INDIRECT("'["&amp;Index!$A$1&amp;"]Results 3b 10x70%NaCl'!L"&amp;ROW($R$50)-35,TRUE)),"",INDIRECT("'["&amp;Index!$A$1&amp;"]Results 3b 10x70%NaCl'!L"&amp;ROW($R$50)-35,TRUE))</f>
        <v>#REF!</v>
      </c>
      <c r="BM544" t="str">
        <f t="shared" ca="1" si="23"/>
        <v/>
      </c>
    </row>
    <row r="545" spans="1:65" x14ac:dyDescent="0.25">
      <c r="A545" t="e" cm="1">
        <f t="array" aca="1" ref="A545" ca="1">INDIRECT("'["&amp;Index!$A$1&amp;"]Overview Tests'!E7",TRUE)</f>
        <v>#REF!</v>
      </c>
      <c r="B545" t="e">
        <f ca="1">IF(Index!$D$3="v4",10040,"")</f>
        <v>#N/A</v>
      </c>
      <c r="C545" t="e">
        <f ca="1">VLOOKUP(Facts!$B545,Aux_Table!$W$1:$X$60,2,FALSE)</f>
        <v>#N/A</v>
      </c>
      <c r="D545" t="e">
        <f>NA()</f>
        <v>#N/A</v>
      </c>
      <c r="E545" t="e" cm="1">
        <f t="array" aca="1" ref="E545" ca="1">INDIRECT("'["&amp;Index!$A$1&amp;"]Overview Tests'!C7",TRUE)</f>
        <v>#REF!</v>
      </c>
      <c r="F545" t="e" cm="1">
        <f t="array" aca="1" ref="F545" ca="1">INDIRECT("'["&amp;Index!$A$1&amp;"]Overview Tests'!B7",TRUE)</f>
        <v>#REF!</v>
      </c>
      <c r="G545" t="e" cm="1">
        <f t="array" aca="1" ref="G545" ca="1">INDIRECT("'["&amp;Index!$A$1&amp;"]Overview Tests'!B7",TRUE)</f>
        <v>#REF!</v>
      </c>
      <c r="H545" t="e">
        <f t="shared" ca="1" si="24"/>
        <v>#REF!</v>
      </c>
      <c r="I545" s="15" t="e" cm="1">
        <f t="array" aca="1" ref="I545" ca="1">IFERROR(DATEVALUE(TEXT(INDIRECT("'["&amp;Index!$A$1&amp;"]Overview Tests'!C112",TRUE),"yyyy-mm-dd")),INDIRECT("'["&amp;Index!$A$1&amp;"]Overview Tests'!F7",TRUE)-730)</f>
        <v>#REF!</v>
      </c>
      <c r="J545" t="e" cm="1">
        <f t="array" aca="1" ref="J545" ca="1">INDIRECT("'["&amp;Index!$A$1&amp;"]Overview Tests'!C108",TRUE)</f>
        <v>#REF!</v>
      </c>
      <c r="K545" t="str">
        <f>Index!$A$1</f>
        <v>Extem B-1541-6  CA.xlsx</v>
      </c>
      <c r="N545" t="s">
        <v>75</v>
      </c>
      <c r="O545" t="e" cm="1">
        <f t="array" aca="1" ref="O545" ca="1">IF(ISBLANK(INDIRECT("'["&amp;Index!$A$1&amp;"]Results 3b 10x70%NaCl'!B"&amp;ROW($R$51)-35,TRUE)),"",INDIRECT("'["&amp;Index!$A$1&amp;"]Results 3b 10x70%NaCl'!B"&amp;ROW($R$51)-35,TRUE))</f>
        <v>#REF!</v>
      </c>
      <c r="R545">
        <v>10</v>
      </c>
      <c r="X545" t="e" cm="1">
        <f t="array" aca="1" ref="X545" ca="1">INDIRECT("'["&amp;Index!$A$1&amp;"]Overview Tests'!C7",TRUE)</f>
        <v>#REF!</v>
      </c>
      <c r="Z545" t="s">
        <v>86</v>
      </c>
      <c r="AG545" t="e" cm="1">
        <f t="array" aca="1" ref="AG545" ca="1">IF(ISBLANK(INDIRECT("'["&amp;Index!$A$1&amp;"]Results 3b 10x70%NaCl'!J"&amp;ROW($R$51)-35,TRUE)),"",INDIRECT("'["&amp;Index!$A$1&amp;"]Results 3b 10x70%NaCl'!J"&amp;ROW($R$51)-35,TRUE))</f>
        <v>#REF!</v>
      </c>
      <c r="AH545" t="e" cm="1">
        <f t="array" aca="1" ref="AH545" ca="1">IF(ISBLANK(INDIRECT("'["&amp;Index!$A$1&amp;"]Results 3b 10x70%NaCl'!M"&amp;ROW($R$51)-35,TRUE)),"",INDIRECT("'["&amp;Index!$A$1&amp;"]Results 3b 10x70%NaCl'!M"&amp;ROW($R$51)-35,TRUE))</f>
        <v>#REF!</v>
      </c>
      <c r="AI545" t="e" cm="1">
        <f t="array" aca="1" ref="AI545" ca="1">IF(ISBLANK(INDIRECT("'["&amp;Index!$A$1&amp;"]Results 3b 10x70%NaCl'!N"&amp;ROW($R$51)-35,TRUE)),"",INDIRECT("'["&amp;Index!$A$1&amp;"]Results 3b 10x70%NaCl'!N"&amp;ROW($R$51)-35,TRUE))</f>
        <v>#REF!</v>
      </c>
      <c r="AJ545" t="e" cm="1">
        <f t="array" aca="1" ref="AJ545" ca="1">IF(ISBLANK(INDIRECT("'["&amp;Index!$A$1&amp;"]Results 3b 10x70%NaCl'!O"&amp;ROW($R$51)-35,TRUE)),"",INDIRECT("'["&amp;Index!$A$1&amp;"]Results 3b 10x70%NaCl'!O"&amp;ROW($R$51)-35,TRUE))</f>
        <v>#REF!</v>
      </c>
      <c r="AK545" t="e" cm="1">
        <f t="array" aca="1" ref="AK545" ca="1">IF(ISBLANK(INDIRECT("'["&amp;Index!$A$1&amp;"]Results 3b 10x70%NaCl'!P"&amp;ROW($R$51)-35,TRUE)),"",INDIRECT("'["&amp;Index!$A$1&amp;"]Results 3b 10x70%NaCl'!P"&amp;ROW($R$51)-35,TRUE))</f>
        <v>#REF!</v>
      </c>
      <c r="AN545" t="e" cm="1">
        <f t="array" aca="1" ref="AN545" ca="1">IF(ISBLANK(INDIRECT("'["&amp;Index!$A$1&amp;"]Results 3b 10x70%NaCl'!K"&amp;ROW($R$51)-35,TRUE)),"",INDIRECT("'["&amp;Index!$A$1&amp;"]Results 3b 10x70%NaCl'!K"&amp;ROW($R$51)-35,TRUE))</f>
        <v>#REF!</v>
      </c>
      <c r="AQ545" t="e" cm="1">
        <f t="array" aca="1" ref="AQ545" ca="1">IF(ISBLANK(INDIRECT("'["&amp;Index!$A$1&amp;"]Results 3b 10x70%NaCl'!L"&amp;ROW($R$51)-35,TRUE)),"",INDIRECT("'["&amp;Index!$A$1&amp;"]Results 3b 10x70%NaCl'!L"&amp;ROW($R$51)-35,TRUE))</f>
        <v>#REF!</v>
      </c>
      <c r="BM545" t="str">
        <f t="shared" ca="1" si="23"/>
        <v/>
      </c>
    </row>
    <row r="546" spans="1:65" x14ac:dyDescent="0.25">
      <c r="A546" t="e" cm="1">
        <f t="array" aca="1" ref="A546" ca="1">INDIRECT("'["&amp;Index!$A$1&amp;"]Overview Tests'!E7",TRUE)</f>
        <v>#REF!</v>
      </c>
      <c r="B546" t="e">
        <f ca="1">IF(Index!$D$3="v5",10041,"")</f>
        <v>#N/A</v>
      </c>
      <c r="C546" t="e">
        <f ca="1">VLOOKUP(Facts!$B546,Aux_Table!$W$1:$X$60,2,FALSE)</f>
        <v>#N/A</v>
      </c>
      <c r="D546" t="e">
        <f>NA()</f>
        <v>#N/A</v>
      </c>
      <c r="E546" t="e" cm="1">
        <f t="array" aca="1" ref="E546" ca="1">INDIRECT("'["&amp;Index!$A$1&amp;"]Overview Tests'!C7",TRUE)</f>
        <v>#REF!</v>
      </c>
      <c r="F546" t="e" cm="1">
        <f t="array" aca="1" ref="F546" ca="1">INDIRECT("'["&amp;Index!$A$1&amp;"]Overview Tests'!B7",TRUE)</f>
        <v>#REF!</v>
      </c>
      <c r="G546" t="e" cm="1">
        <f t="array" aca="1" ref="G546" ca="1">INDIRECT("'["&amp;Index!$A$1&amp;"]Overview Tests'!B7",TRUE)</f>
        <v>#REF!</v>
      </c>
      <c r="H546" t="e">
        <f t="shared" ca="1" si="24"/>
        <v>#REF!</v>
      </c>
      <c r="I546" s="15" t="e" cm="1">
        <f t="array" aca="1" ref="I546" ca="1">IFERROR(DATEVALUE(TEXT(INDIRECT("'["&amp;Index!$A$1&amp;"]Overview Tests'!C112",TRUE),"yyyy-mm-dd")),INDIRECT("'["&amp;Index!$A$1&amp;"]Overview Tests'!F7",TRUE)-730)</f>
        <v>#REF!</v>
      </c>
      <c r="J546" t="e" cm="1">
        <f t="array" aca="1" ref="J546" ca="1">INDIRECT("'["&amp;Index!$A$1&amp;"]Overview Tests'!C108",TRUE)</f>
        <v>#REF!</v>
      </c>
      <c r="K546" t="str">
        <f>Index!$A$1</f>
        <v>Extem B-1541-6  CA.xlsx</v>
      </c>
      <c r="N546" t="e" cm="1">
        <f t="array" aca="1" ref="N546" ca="1">INDIRECT("'["&amp;Index!$A$1&amp;"]Results 1 (5U UFH)'!A2",TRUE)&amp;" "&amp;INDIRECT("'["&amp;Index!$A$1&amp;"]Results 1 (5U UFH)'!D2",TRUE)</f>
        <v>#REF!</v>
      </c>
      <c r="O546" t="e" cm="1">
        <f t="array" aca="1" ref="O546" ca="1">INDIRECT("'["&amp;Index!$A$1&amp;"]Results 1 (5U UFH)'!N2",TRUE)</f>
        <v>#REF!</v>
      </c>
      <c r="R546">
        <v>1</v>
      </c>
      <c r="X546" t="e" cm="1">
        <f t="array" aca="1" ref="X546" ca="1">INDIRECT("'["&amp;Index!$A$1&amp;"]Results 1 (5U UFH)'!B2",TRUE)</f>
        <v>#REF!</v>
      </c>
      <c r="Z546" t="s">
        <v>86</v>
      </c>
      <c r="AG546" t="e" cm="1">
        <f t="array" aca="1" ref="AG546" ca="1">INDIRECT("'["&amp;Index!$A$1&amp;"]Results 1 (5U UFH)'!G"&amp;ROW($R$450)-448,TRUE)</f>
        <v>#REF!</v>
      </c>
      <c r="AH546" t="e" cm="1">
        <f t="array" aca="1" ref="AH546" ca="1">INDIRECT("'["&amp;Index!$A$1&amp;"]Results 1 (5U UFH)'!J"&amp;ROW($R$450)-448,TRUE)</f>
        <v>#REF!</v>
      </c>
      <c r="AI546" t="e" cm="1">
        <f t="array" aca="1" ref="AI546" ca="1">INDIRECT("'["&amp;Index!$A$1&amp;"]Results 1 (5U UFH)'!K"&amp;ROW($R$450)-448,TRUE)</f>
        <v>#REF!</v>
      </c>
      <c r="AJ546" t="e" cm="1">
        <f t="array" aca="1" ref="AJ546" ca="1">INDIRECT("'["&amp;Index!$A$1&amp;"]Results 1 (5U UFH)'!L"&amp;ROW($R$450)-448,TRUE)</f>
        <v>#REF!</v>
      </c>
      <c r="AK546" t="e" cm="1">
        <f t="array" aca="1" ref="AK546" ca="1">INDIRECT("'["&amp;Index!$A$1&amp;"]Results 1 (5U UFH)'!M"&amp;ROW($R$450)-448,TRUE)</f>
        <v>#REF!</v>
      </c>
      <c r="AN546" t="e" cm="1">
        <f t="array" aca="1" ref="AN546" ca="1">INDIRECT("'["&amp;Index!$A$1&amp;"]Results 1 (5U UFH)'!H"&amp;ROW($R$450)-448,TRUE)</f>
        <v>#REF!</v>
      </c>
      <c r="AQ546" t="e" cm="1">
        <f t="array" aca="1" ref="AQ546" ca="1">INDIRECT("'["&amp;Index!$A$1&amp;"]Results 1 (5U UFH)'!I"&amp;ROW($R$450)-448,TRUE)</f>
        <v>#REF!</v>
      </c>
      <c r="BM546" t="str">
        <f t="shared" ca="1" si="23"/>
        <v/>
      </c>
    </row>
    <row r="547" spans="1:65" x14ac:dyDescent="0.25">
      <c r="A547" t="e" cm="1">
        <f t="array" aca="1" ref="A547" ca="1">INDIRECT("'["&amp;Index!$A$1&amp;"]Overview Tests'!E7",TRUE)</f>
        <v>#REF!</v>
      </c>
      <c r="B547" t="e">
        <f ca="1">IF(Index!$D$3="v5",10041,"")</f>
        <v>#N/A</v>
      </c>
      <c r="C547" t="e">
        <f ca="1">VLOOKUP(Facts!$B547,Aux_Table!$W$1:$X$60,2,FALSE)</f>
        <v>#N/A</v>
      </c>
      <c r="D547" t="e">
        <f>NA()</f>
        <v>#N/A</v>
      </c>
      <c r="E547" t="e" cm="1">
        <f t="array" aca="1" ref="E547" ca="1">INDIRECT("'["&amp;Index!$A$1&amp;"]Overview Tests'!C7",TRUE)</f>
        <v>#REF!</v>
      </c>
      <c r="F547" t="e" cm="1">
        <f t="array" aca="1" ref="F547" ca="1">INDIRECT("'["&amp;Index!$A$1&amp;"]Overview Tests'!B7",TRUE)</f>
        <v>#REF!</v>
      </c>
      <c r="G547" t="e" cm="1">
        <f t="array" aca="1" ref="G547" ca="1">INDIRECT("'["&amp;Index!$A$1&amp;"]Overview Tests'!B7",TRUE)</f>
        <v>#REF!</v>
      </c>
      <c r="H547" t="e">
        <f t="shared" ca="1" si="24"/>
        <v>#REF!</v>
      </c>
      <c r="I547" s="15" t="e" cm="1">
        <f t="array" aca="1" ref="I547" ca="1">IFERROR(DATEVALUE(TEXT(INDIRECT("'["&amp;Index!$A$1&amp;"]Overview Tests'!C112",TRUE),"yyyy-mm-dd")),INDIRECT("'["&amp;Index!$A$1&amp;"]Overview Tests'!F7",TRUE)-730)</f>
        <v>#REF!</v>
      </c>
      <c r="J547" t="e" cm="1">
        <f t="array" aca="1" ref="J547" ca="1">INDIRECT("'["&amp;Index!$A$1&amp;"]Overview Tests'!C108",TRUE)</f>
        <v>#REF!</v>
      </c>
      <c r="K547" t="str">
        <f>Index!$A$1</f>
        <v>Extem B-1541-6  CA.xlsx</v>
      </c>
      <c r="N547" t="e" cm="1">
        <f t="array" aca="1" ref="N547" ca="1">INDIRECT("'["&amp;Index!$A$1&amp;"]Results 1 (5U UFH)'!A2",TRUE)&amp;" "&amp;INDIRECT("'["&amp;Index!$A$1&amp;"]Results 1 (5U UFH)'!D2",TRUE)</f>
        <v>#REF!</v>
      </c>
      <c r="O547" t="e" cm="1">
        <f t="array" aca="1" ref="O547" ca="1">INDIRECT("'["&amp;Index!$A$1&amp;"]Results 1 (5U UFH)'!N2",TRUE)</f>
        <v>#REF!</v>
      </c>
      <c r="R547">
        <v>2</v>
      </c>
      <c r="X547" t="e" cm="1">
        <f t="array" aca="1" ref="X547" ca="1">INDIRECT("'["&amp;Index!$A$1&amp;"]Results 1 (5U UFH)'!B2",TRUE)</f>
        <v>#REF!</v>
      </c>
      <c r="Z547" t="s">
        <v>86</v>
      </c>
      <c r="AG547" t="e" cm="1">
        <f t="array" aca="1" ref="AG547" ca="1">INDIRECT("'["&amp;Index!$A$1&amp;"]Results 1 (5U UFH)'!G"&amp;ROW($R$451)-448,TRUE)</f>
        <v>#REF!</v>
      </c>
      <c r="AH547" t="e" cm="1">
        <f t="array" aca="1" ref="AH547" ca="1">INDIRECT("'["&amp;Index!$A$1&amp;"]Results 1 (5U UFH)'!J"&amp;ROW($R$451)-448,TRUE)</f>
        <v>#REF!</v>
      </c>
      <c r="AI547" t="e" cm="1">
        <f t="array" aca="1" ref="AI547" ca="1">INDIRECT("'["&amp;Index!$A$1&amp;"]Results 1 (5U UFH)'!K"&amp;ROW($R$451)-448,TRUE)</f>
        <v>#REF!</v>
      </c>
      <c r="AJ547" t="e" cm="1">
        <f t="array" aca="1" ref="AJ547" ca="1">INDIRECT("'["&amp;Index!$A$1&amp;"]Results 1 (5U UFH)'!L"&amp;ROW($R$451)-448,TRUE)</f>
        <v>#REF!</v>
      </c>
      <c r="AK547" t="e" cm="1">
        <f t="array" aca="1" ref="AK547" ca="1">INDIRECT("'["&amp;Index!$A$1&amp;"]Results 1 (5U UFH)'!M"&amp;ROW($R$451)-448,TRUE)</f>
        <v>#REF!</v>
      </c>
      <c r="AN547" t="e" cm="1">
        <f t="array" aca="1" ref="AN547" ca="1">INDIRECT("'["&amp;Index!$A$1&amp;"]Results 1 (5U UFH)'!H"&amp;ROW($R$451)-448,TRUE)</f>
        <v>#REF!</v>
      </c>
      <c r="AQ547" t="e" cm="1">
        <f t="array" aca="1" ref="AQ547" ca="1">INDIRECT("'["&amp;Index!$A$1&amp;"]Results 1 (5U UFH)'!I"&amp;ROW($R$451)-448,TRUE)</f>
        <v>#REF!</v>
      </c>
      <c r="BM547" t="str">
        <f t="shared" ca="1" si="23"/>
        <v/>
      </c>
    </row>
    <row r="548" spans="1:65" x14ac:dyDescent="0.25">
      <c r="A548" t="e" cm="1">
        <f t="array" aca="1" ref="A548" ca="1">INDIRECT("'["&amp;Index!$A$1&amp;"]Overview Tests'!E7",TRUE)</f>
        <v>#REF!</v>
      </c>
      <c r="B548" t="e">
        <f ca="1">IF(Index!$D$3="v5",10041,"")</f>
        <v>#N/A</v>
      </c>
      <c r="C548" t="e">
        <f ca="1">VLOOKUP(Facts!$B548,Aux_Table!$W$1:$X$60,2,FALSE)</f>
        <v>#N/A</v>
      </c>
      <c r="D548" t="e">
        <f>NA()</f>
        <v>#N/A</v>
      </c>
      <c r="E548" t="e" cm="1">
        <f t="array" aca="1" ref="E548" ca="1">INDIRECT("'["&amp;Index!$A$1&amp;"]Overview Tests'!C7",TRUE)</f>
        <v>#REF!</v>
      </c>
      <c r="F548" t="e" cm="1">
        <f t="array" aca="1" ref="F548" ca="1">INDIRECT("'["&amp;Index!$A$1&amp;"]Overview Tests'!B7",TRUE)</f>
        <v>#REF!</v>
      </c>
      <c r="G548" t="e" cm="1">
        <f t="array" aca="1" ref="G548" ca="1">INDIRECT("'["&amp;Index!$A$1&amp;"]Overview Tests'!B7",TRUE)</f>
        <v>#REF!</v>
      </c>
      <c r="H548" t="e">
        <f t="shared" ca="1" si="24"/>
        <v>#REF!</v>
      </c>
      <c r="I548" s="15" t="e" cm="1">
        <f t="array" aca="1" ref="I548" ca="1">IFERROR(DATEVALUE(TEXT(INDIRECT("'["&amp;Index!$A$1&amp;"]Overview Tests'!C112",TRUE),"yyyy-mm-dd")),INDIRECT("'["&amp;Index!$A$1&amp;"]Overview Tests'!F7",TRUE)-730)</f>
        <v>#REF!</v>
      </c>
      <c r="J548" t="e" cm="1">
        <f t="array" aca="1" ref="J548" ca="1">INDIRECT("'["&amp;Index!$A$1&amp;"]Overview Tests'!C108",TRUE)</f>
        <v>#REF!</v>
      </c>
      <c r="K548" t="str">
        <f>Index!$A$1</f>
        <v>Extem B-1541-6  CA.xlsx</v>
      </c>
      <c r="N548" t="e" cm="1">
        <f t="array" aca="1" ref="N548" ca="1">INDIRECT("'["&amp;Index!$A$1&amp;"]Results 1 (5U UFH)'!A4",TRUE)&amp;" "&amp;INDIRECT("'["&amp;Index!$A$1&amp;"]Results 1 (5U UFH)'!D4",TRUE)</f>
        <v>#REF!</v>
      </c>
      <c r="O548" t="e" cm="1">
        <f t="array" aca="1" ref="O548" ca="1">INDIRECT("'["&amp;Index!$A$1&amp;"]Results 1 (5U UFH)'!N2",TRUE)</f>
        <v>#REF!</v>
      </c>
      <c r="R548">
        <v>3</v>
      </c>
      <c r="X548" t="e" cm="1">
        <f t="array" aca="1" ref="X548" ca="1">INDIRECT("'["&amp;Index!$A$1&amp;"]Results 1 (5U UFH)'!B2",TRUE)</f>
        <v>#REF!</v>
      </c>
      <c r="Z548" t="s">
        <v>86</v>
      </c>
      <c r="AG548" t="e" cm="1">
        <f t="array" aca="1" ref="AG548" ca="1">INDIRECT("'["&amp;Index!$A$1&amp;"]Results 1 (5U UFH)'!G"&amp;ROW($R$452)-448,TRUE)</f>
        <v>#REF!</v>
      </c>
      <c r="AH548" t="e" cm="1">
        <f t="array" aca="1" ref="AH548" ca="1">INDIRECT("'["&amp;Index!$A$1&amp;"]Results 1 (5U UFH)'!J"&amp;ROW($R$452)-448,TRUE)</f>
        <v>#REF!</v>
      </c>
      <c r="AI548" t="e" cm="1">
        <f t="array" aca="1" ref="AI548" ca="1">INDIRECT("'["&amp;Index!$A$1&amp;"]Results 1 (5U UFH)'!K"&amp;ROW($R$452)-448,TRUE)</f>
        <v>#REF!</v>
      </c>
      <c r="AJ548" t="e" cm="1">
        <f t="array" aca="1" ref="AJ548" ca="1">INDIRECT("'["&amp;Index!$A$1&amp;"]Results 1 (5U UFH)'!L"&amp;ROW($R$452)-448,TRUE)</f>
        <v>#REF!</v>
      </c>
      <c r="AK548" t="e" cm="1">
        <f t="array" aca="1" ref="AK548" ca="1">INDIRECT("'["&amp;Index!$A$1&amp;"]Results 1 (5U UFH)'!M"&amp;ROW($R$452)-448,TRUE)</f>
        <v>#REF!</v>
      </c>
      <c r="AN548" t="e" cm="1">
        <f t="array" aca="1" ref="AN548" ca="1">INDIRECT("'["&amp;Index!$A$1&amp;"]Results 1 (5U UFH)'!H"&amp;ROW($R$452)-448,TRUE)</f>
        <v>#REF!</v>
      </c>
      <c r="AQ548" t="e" cm="1">
        <f t="array" aca="1" ref="AQ548" ca="1">INDIRECT("'["&amp;Index!$A$1&amp;"]Results 1 (5U UFH)'!I"&amp;ROW($R$452)-448,TRUE)</f>
        <v>#REF!</v>
      </c>
      <c r="BM548" t="str">
        <f t="shared" ca="1" si="23"/>
        <v/>
      </c>
    </row>
    <row r="549" spans="1:65" x14ac:dyDescent="0.25">
      <c r="A549" t="e" cm="1">
        <f t="array" aca="1" ref="A549" ca="1">INDIRECT("'["&amp;Index!$A$1&amp;"]Overview Tests'!E7",TRUE)</f>
        <v>#REF!</v>
      </c>
      <c r="B549" t="e">
        <f ca="1">IF(Index!$D$3="v5",10041,"")</f>
        <v>#N/A</v>
      </c>
      <c r="C549" t="e">
        <f ca="1">VLOOKUP(Facts!$B549,Aux_Table!$W$1:$X$60,2,FALSE)</f>
        <v>#N/A</v>
      </c>
      <c r="D549" t="e">
        <f>NA()</f>
        <v>#N/A</v>
      </c>
      <c r="E549" t="e" cm="1">
        <f t="array" aca="1" ref="E549" ca="1">INDIRECT("'["&amp;Index!$A$1&amp;"]Overview Tests'!C7",TRUE)</f>
        <v>#REF!</v>
      </c>
      <c r="F549" t="e" cm="1">
        <f t="array" aca="1" ref="F549" ca="1">INDIRECT("'["&amp;Index!$A$1&amp;"]Overview Tests'!B7",TRUE)</f>
        <v>#REF!</v>
      </c>
      <c r="G549" t="e" cm="1">
        <f t="array" aca="1" ref="G549" ca="1">INDIRECT("'["&amp;Index!$A$1&amp;"]Overview Tests'!B7",TRUE)</f>
        <v>#REF!</v>
      </c>
      <c r="H549" t="e">
        <f t="shared" ca="1" si="24"/>
        <v>#REF!</v>
      </c>
      <c r="I549" s="15" t="e" cm="1">
        <f t="array" aca="1" ref="I549" ca="1">IFERROR(DATEVALUE(TEXT(INDIRECT("'["&amp;Index!$A$1&amp;"]Overview Tests'!C112",TRUE),"yyyy-mm-dd")),INDIRECT("'["&amp;Index!$A$1&amp;"]Overview Tests'!F7",TRUE)-730)</f>
        <v>#REF!</v>
      </c>
      <c r="J549" t="e" cm="1">
        <f t="array" aca="1" ref="J549" ca="1">INDIRECT("'["&amp;Index!$A$1&amp;"]Overview Tests'!C108",TRUE)</f>
        <v>#REF!</v>
      </c>
      <c r="K549" t="str">
        <f>Index!$A$1</f>
        <v>Extem B-1541-6  CA.xlsx</v>
      </c>
      <c r="N549" t="e" cm="1">
        <f t="array" aca="1" ref="N549" ca="1">INDIRECT("'["&amp;Index!$A$1&amp;"]Results 1 (5U UFH)'!A4",TRUE)&amp;" "&amp;INDIRECT("'["&amp;Index!$A$1&amp;"]Results 1 (5U UFH)'!D4",TRUE)</f>
        <v>#REF!</v>
      </c>
      <c r="O549" t="e" cm="1">
        <f t="array" aca="1" ref="O549" ca="1">INDIRECT("'["&amp;Index!$A$1&amp;"]Results 1 (5U UFH)'!N2",TRUE)</f>
        <v>#REF!</v>
      </c>
      <c r="R549">
        <v>4</v>
      </c>
      <c r="X549" t="e" cm="1">
        <f t="array" aca="1" ref="X549" ca="1">INDIRECT("'["&amp;Index!$A$1&amp;"]Results 1 (5U UFH)'!B2",TRUE)</f>
        <v>#REF!</v>
      </c>
      <c r="Z549" t="s">
        <v>86</v>
      </c>
      <c r="AG549" t="e" cm="1">
        <f t="array" aca="1" ref="AG549" ca="1">INDIRECT("'["&amp;Index!$A$1&amp;"]Results 1 (5U UFH)'!G"&amp;ROW($R$453)-448,TRUE)</f>
        <v>#REF!</v>
      </c>
      <c r="AH549" t="e" cm="1">
        <f t="array" aca="1" ref="AH549" ca="1">INDIRECT("'["&amp;Index!$A$1&amp;"]Results 1 (5U UFH)'!J"&amp;ROW($R$453)-448,TRUE)</f>
        <v>#REF!</v>
      </c>
      <c r="AI549" t="e" cm="1">
        <f t="array" aca="1" ref="AI549" ca="1">INDIRECT("'["&amp;Index!$A$1&amp;"]Results 1 (5U UFH)'!K"&amp;ROW($R$453)-448,TRUE)</f>
        <v>#REF!</v>
      </c>
      <c r="AJ549" t="e" cm="1">
        <f t="array" aca="1" ref="AJ549" ca="1">INDIRECT("'["&amp;Index!$A$1&amp;"]Results 1 (5U UFH)'!L"&amp;ROW($R$453)-448,TRUE)</f>
        <v>#REF!</v>
      </c>
      <c r="AK549" t="e" cm="1">
        <f t="array" aca="1" ref="AK549" ca="1">INDIRECT("'["&amp;Index!$A$1&amp;"]Results 1 (5U UFH)'!M"&amp;ROW($R$453)-448,TRUE)</f>
        <v>#REF!</v>
      </c>
      <c r="AN549" t="e" cm="1">
        <f t="array" aca="1" ref="AN549" ca="1">INDIRECT("'["&amp;Index!$A$1&amp;"]Results 1 (5U UFH)'!H"&amp;ROW($R$453)-448,TRUE)</f>
        <v>#REF!</v>
      </c>
      <c r="AQ549" t="e" cm="1">
        <f t="array" aca="1" ref="AQ549" ca="1">INDIRECT("'["&amp;Index!$A$1&amp;"]Results 1 (5U UFH)'!I"&amp;ROW($R$453)-448,TRUE)</f>
        <v>#REF!</v>
      </c>
      <c r="BM549" t="str">
        <f t="shared" ca="1" si="23"/>
        <v/>
      </c>
    </row>
    <row r="550" spans="1:65" x14ac:dyDescent="0.25">
      <c r="A550" t="e" cm="1">
        <f t="array" aca="1" ref="A550" ca="1">INDIRECT("'["&amp;Index!$A$1&amp;"]Overview Tests'!E7",TRUE)</f>
        <v>#REF!</v>
      </c>
      <c r="B550" t="e">
        <f ca="1">IF(Index!$D$3="v5",10042,"")</f>
        <v>#N/A</v>
      </c>
      <c r="C550" t="e">
        <f ca="1">VLOOKUP(Facts!$B550,Aux_Table!$W$1:$X$60,2,FALSE)</f>
        <v>#N/A</v>
      </c>
      <c r="D550" t="e">
        <f>NA()</f>
        <v>#N/A</v>
      </c>
      <c r="E550" t="e" cm="1">
        <f t="array" aca="1" ref="E550" ca="1">INDIRECT("'["&amp;Index!$A$1&amp;"]Overview Tests'!C7",TRUE)</f>
        <v>#REF!</v>
      </c>
      <c r="F550" t="e" cm="1">
        <f t="array" aca="1" ref="F550" ca="1">INDIRECT("'["&amp;Index!$A$1&amp;"]Overview Tests'!B7",TRUE)</f>
        <v>#REF!</v>
      </c>
      <c r="G550" t="e" cm="1">
        <f t="array" aca="1" ref="G550" ca="1">INDIRECT("'["&amp;Index!$A$1&amp;"]Overview Tests'!B7",TRUE)</f>
        <v>#REF!</v>
      </c>
      <c r="H550" t="e">
        <f t="shared" ca="1" si="24"/>
        <v>#REF!</v>
      </c>
      <c r="I550" s="15" t="e" cm="1">
        <f t="array" aca="1" ref="I550" ca="1">IFERROR(DATEVALUE(TEXT(INDIRECT("'["&amp;Index!$A$1&amp;"]Overview Tests'!C112",TRUE),"yyyy-mm-dd")),INDIRECT("'["&amp;Index!$A$1&amp;"]Overview Tests'!F7",TRUE)-730)</f>
        <v>#REF!</v>
      </c>
      <c r="J550" t="e" cm="1">
        <f t="array" aca="1" ref="J550" ca="1">INDIRECT("'["&amp;Index!$A$1&amp;"]Overview Tests'!C108",TRUE)</f>
        <v>#REF!</v>
      </c>
      <c r="K550" t="str">
        <f>Index!$A$1</f>
        <v>Extem B-1541-6  CA.xlsx</v>
      </c>
      <c r="N550" t="e" cm="1">
        <f t="array" aca="1" ref="N550" ca="1">INDIRECT("'["&amp;Index!$A$1&amp;"]Results 2a+b (Heat Stress)'!A2",TRUE)&amp;" "&amp;INDIRECT("'["&amp;Index!$A$1&amp;"]Results 2a+b (Heat Stress)'!M1",TRUE)</f>
        <v>#REF!</v>
      </c>
      <c r="O550" t="e" cm="1">
        <f t="array" aca="1" ref="O550" ca="1">INDIRECT("'["&amp;Index!$A$1&amp;"]Results 2a+b (Heat Stress)'!M2",TRUE)</f>
        <v>#REF!</v>
      </c>
      <c r="R550">
        <v>1</v>
      </c>
      <c r="X550" t="e" cm="1">
        <f t="array" aca="1" ref="X550" ca="1">INDIRECT("'["&amp;Index!$A$1&amp;"]Results 2a+b (Heat Stress)'!B2",TRUE)</f>
        <v>#REF!</v>
      </c>
      <c r="Z550" t="s">
        <v>86</v>
      </c>
      <c r="AG550" t="e" cm="1">
        <f t="array" aca="1" ref="AG550" ca="1">INDIRECT("'["&amp;Index!$A$1&amp;"]Results 2a+b (Heat Stress)'!F"&amp;ROW($R$450)-448,TRUE)</f>
        <v>#REF!</v>
      </c>
      <c r="AH550" t="e" cm="1">
        <f t="array" aca="1" ref="AH550" ca="1">INDIRECT("'["&amp;Index!$A$1&amp;"]Results 2a+b (Heat Stress)'!I"&amp;ROW($R$450)-448,TRUE)</f>
        <v>#REF!</v>
      </c>
      <c r="AI550" t="e" cm="1">
        <f t="array" aca="1" ref="AI550" ca="1">INDIRECT("'["&amp;Index!$A$1&amp;"]Results 2a+b (Heat Stress)'!J"&amp;ROW($R$450)-448,TRUE)</f>
        <v>#REF!</v>
      </c>
      <c r="AJ550" t="e" cm="1">
        <f t="array" aca="1" ref="AJ550" ca="1">INDIRECT("'["&amp;Index!$A$1&amp;"]Results 2a+b (Heat Stress)'!K"&amp;ROW($R$450)-448,TRUE)</f>
        <v>#REF!</v>
      </c>
      <c r="AK550" t="e" cm="1">
        <f t="array" aca="1" ref="AK550" ca="1">INDIRECT("'["&amp;Index!$A$1&amp;"]Results 2a+b (Heat Stress)'!L"&amp;ROW($R$450)-448,TRUE)</f>
        <v>#REF!</v>
      </c>
      <c r="AN550" t="e" cm="1">
        <f t="array" aca="1" ref="AN550" ca="1">INDIRECT("'["&amp;Index!$A$1&amp;"]Results 2a+b (Heat Stress)'!G"&amp;ROW($R$450)-448,TRUE)</f>
        <v>#REF!</v>
      </c>
      <c r="AQ550" t="e" cm="1">
        <f t="array" aca="1" ref="AQ550" ca="1">INDIRECT("'["&amp;Index!$A$1&amp;"]Results 2a+b (Heat Stress)'!H"&amp;ROW($R$450)-448,TRUE)</f>
        <v>#REF!</v>
      </c>
      <c r="BM550" t="str">
        <f t="shared" ca="1" si="23"/>
        <v/>
      </c>
    </row>
    <row r="551" spans="1:65" x14ac:dyDescent="0.25">
      <c r="A551" t="e" cm="1">
        <f t="array" aca="1" ref="A551" ca="1">INDIRECT("'["&amp;Index!$A$1&amp;"]Overview Tests'!E7",TRUE)</f>
        <v>#REF!</v>
      </c>
      <c r="B551" t="e">
        <f ca="1">IF(Index!$D$3="v5",10042,"")</f>
        <v>#N/A</v>
      </c>
      <c r="C551" t="e">
        <f ca="1">VLOOKUP(Facts!$B551,Aux_Table!$W$1:$X$60,2,FALSE)</f>
        <v>#N/A</v>
      </c>
      <c r="D551" t="e">
        <f>NA()</f>
        <v>#N/A</v>
      </c>
      <c r="E551" t="e" cm="1">
        <f t="array" aca="1" ref="E551" ca="1">INDIRECT("'["&amp;Index!$A$1&amp;"]Overview Tests'!C7",TRUE)</f>
        <v>#REF!</v>
      </c>
      <c r="F551" t="e" cm="1">
        <f t="array" aca="1" ref="F551" ca="1">INDIRECT("'["&amp;Index!$A$1&amp;"]Overview Tests'!B7",TRUE)</f>
        <v>#REF!</v>
      </c>
      <c r="G551" t="e" cm="1">
        <f t="array" aca="1" ref="G551" ca="1">INDIRECT("'["&amp;Index!$A$1&amp;"]Overview Tests'!B7",TRUE)</f>
        <v>#REF!</v>
      </c>
      <c r="H551" t="e">
        <f t="shared" ca="1" si="24"/>
        <v>#REF!</v>
      </c>
      <c r="I551" s="15" t="e" cm="1">
        <f t="array" aca="1" ref="I551" ca="1">IFERROR(DATEVALUE(TEXT(INDIRECT("'["&amp;Index!$A$1&amp;"]Overview Tests'!C112",TRUE),"yyyy-mm-dd")),INDIRECT("'["&amp;Index!$A$1&amp;"]Overview Tests'!F7",TRUE)-730)</f>
        <v>#REF!</v>
      </c>
      <c r="J551" t="e" cm="1">
        <f t="array" aca="1" ref="J551" ca="1">INDIRECT("'["&amp;Index!$A$1&amp;"]Overview Tests'!C108",TRUE)</f>
        <v>#REF!</v>
      </c>
      <c r="K551" t="str">
        <f>Index!$A$1</f>
        <v>Extem B-1541-6  CA.xlsx</v>
      </c>
      <c r="N551" t="e" cm="1">
        <f t="array" aca="1" ref="N551" ca="1">INDIRECT("'["&amp;Index!$A$1&amp;"]Results 2a+b (Heat Stress)'!A2",TRUE)&amp;" "&amp;INDIRECT("'["&amp;Index!$A$1&amp;"]Results 2a+b (Heat Stress)'!M1",TRUE)</f>
        <v>#REF!</v>
      </c>
      <c r="O551" t="e" cm="1">
        <f t="array" aca="1" ref="O551" ca="1">INDIRECT("'["&amp;Index!$A$1&amp;"]Results 2a+b (Heat Stress)'!M2",TRUE)</f>
        <v>#REF!</v>
      </c>
      <c r="R551">
        <v>2</v>
      </c>
      <c r="X551" t="e" cm="1">
        <f t="array" aca="1" ref="X551" ca="1">INDIRECT("'["&amp;Index!$A$1&amp;"]Results 2a+b (Heat Stress)'!B2",TRUE)</f>
        <v>#REF!</v>
      </c>
      <c r="Z551" t="s">
        <v>86</v>
      </c>
      <c r="AG551" t="e" cm="1">
        <f t="array" aca="1" ref="AG551" ca="1">INDIRECT("'["&amp;Index!$A$1&amp;"]Results 2a+b (Heat Stress)'!F"&amp;ROW($R$451)-448,TRUE)</f>
        <v>#REF!</v>
      </c>
      <c r="AH551" t="e" cm="1">
        <f t="array" aca="1" ref="AH551" ca="1">INDIRECT("'["&amp;Index!$A$1&amp;"]Results 2a+b (Heat Stress)'!I"&amp;ROW($R$451)-448,TRUE)</f>
        <v>#REF!</v>
      </c>
      <c r="AI551" t="e" cm="1">
        <f t="array" aca="1" ref="AI551" ca="1">INDIRECT("'["&amp;Index!$A$1&amp;"]Results 2a+b (Heat Stress)'!J"&amp;ROW($R$451)-448,TRUE)</f>
        <v>#REF!</v>
      </c>
      <c r="AJ551" t="e" cm="1">
        <f t="array" aca="1" ref="AJ551" ca="1">INDIRECT("'["&amp;Index!$A$1&amp;"]Results 2a+b (Heat Stress)'!K"&amp;ROW($R$451)-448,TRUE)</f>
        <v>#REF!</v>
      </c>
      <c r="AK551" t="e" cm="1">
        <f t="array" aca="1" ref="AK551" ca="1">INDIRECT("'["&amp;Index!$A$1&amp;"]Results 2a+b (Heat Stress)'!L"&amp;ROW($R$451)-448,TRUE)</f>
        <v>#REF!</v>
      </c>
      <c r="AN551" t="e" cm="1">
        <f t="array" aca="1" ref="AN551" ca="1">INDIRECT("'["&amp;Index!$A$1&amp;"]Results 2a+b (Heat Stress)'!G"&amp;ROW($R$451)-448,TRUE)</f>
        <v>#REF!</v>
      </c>
      <c r="AQ551" t="e" cm="1">
        <f t="array" aca="1" ref="AQ551" ca="1">INDIRECT("'["&amp;Index!$A$1&amp;"]Results 2a+b (Heat Stress)'!H"&amp;ROW($R$451)-448,TRUE)</f>
        <v>#REF!</v>
      </c>
      <c r="BM551" t="str">
        <f t="shared" ca="1" si="23"/>
        <v/>
      </c>
    </row>
    <row r="552" spans="1:65" x14ac:dyDescent="0.25">
      <c r="A552" t="e" cm="1">
        <f t="array" aca="1" ref="A552" ca="1">INDIRECT("'["&amp;Index!$A$1&amp;"]Overview Tests'!E7",TRUE)</f>
        <v>#REF!</v>
      </c>
      <c r="B552" t="e">
        <f ca="1">IF(Index!$D$3="v5",10042,"")</f>
        <v>#N/A</v>
      </c>
      <c r="C552" t="e">
        <f ca="1">VLOOKUP(Facts!$B552,Aux_Table!$W$1:$X$60,2,FALSE)</f>
        <v>#N/A</v>
      </c>
      <c r="D552" t="e">
        <f>NA()</f>
        <v>#N/A</v>
      </c>
      <c r="E552" t="e" cm="1">
        <f t="array" aca="1" ref="E552" ca="1">INDIRECT("'["&amp;Index!$A$1&amp;"]Overview Tests'!C7",TRUE)</f>
        <v>#REF!</v>
      </c>
      <c r="F552" t="e" cm="1">
        <f t="array" aca="1" ref="F552" ca="1">INDIRECT("'["&amp;Index!$A$1&amp;"]Overview Tests'!B7",TRUE)</f>
        <v>#REF!</v>
      </c>
      <c r="G552" t="e" cm="1">
        <f t="array" aca="1" ref="G552" ca="1">INDIRECT("'["&amp;Index!$A$1&amp;"]Overview Tests'!B7",TRUE)</f>
        <v>#REF!</v>
      </c>
      <c r="H552" t="e">
        <f t="shared" ca="1" si="24"/>
        <v>#REF!</v>
      </c>
      <c r="I552" s="15" t="e" cm="1">
        <f t="array" aca="1" ref="I552" ca="1">IFERROR(DATEVALUE(TEXT(INDIRECT("'["&amp;Index!$A$1&amp;"]Overview Tests'!C112",TRUE),"yyyy-mm-dd")),INDIRECT("'["&amp;Index!$A$1&amp;"]Overview Tests'!F7",TRUE)-730)</f>
        <v>#REF!</v>
      </c>
      <c r="J552" t="e" cm="1">
        <f t="array" aca="1" ref="J552" ca="1">INDIRECT("'["&amp;Index!$A$1&amp;"]Overview Tests'!C108",TRUE)</f>
        <v>#REF!</v>
      </c>
      <c r="K552" t="str">
        <f>Index!$A$1</f>
        <v>Extem B-1541-6  CA.xlsx</v>
      </c>
      <c r="N552" t="e" cm="1">
        <f t="array" aca="1" ref="N552" ca="1">INDIRECT("'["&amp;Index!$A$1&amp;"]Results 2a+b (Heat Stress)'!A4",TRUE)&amp;" "&amp;INDIRECT("'["&amp;Index!$A$1&amp;"]Results 2a+b (Heat Stress)'!M1",TRUE)</f>
        <v>#REF!</v>
      </c>
      <c r="O552" t="e" cm="1">
        <f t="array" aca="1" ref="O552" ca="1">INDIRECT("'["&amp;Index!$A$1&amp;"]Results 2a+b (Heat Stress)'!M2",TRUE)</f>
        <v>#REF!</v>
      </c>
      <c r="R552">
        <v>3</v>
      </c>
      <c r="X552" t="e" cm="1">
        <f t="array" aca="1" ref="X552" ca="1">INDIRECT("'["&amp;Index!$A$1&amp;"]Results 2a+b (Heat Stress)'!B2",TRUE)</f>
        <v>#REF!</v>
      </c>
      <c r="Z552" t="s">
        <v>86</v>
      </c>
      <c r="AG552" t="e" cm="1">
        <f t="array" aca="1" ref="AG552" ca="1">INDIRECT("'["&amp;Index!$A$1&amp;"]Results 2a+b (Heat Stress)'!F"&amp;ROW($R$452)-448,TRUE)</f>
        <v>#REF!</v>
      </c>
      <c r="AH552" t="e" cm="1">
        <f t="array" aca="1" ref="AH552" ca="1">INDIRECT("'["&amp;Index!$A$1&amp;"]Results 2a+b (Heat Stress)'!I"&amp;ROW($R$452)-448,TRUE)</f>
        <v>#REF!</v>
      </c>
      <c r="AI552" t="e" cm="1">
        <f t="array" aca="1" ref="AI552" ca="1">INDIRECT("'["&amp;Index!$A$1&amp;"]Results 2a+b (Heat Stress)'!J"&amp;ROW($R$452)-448,TRUE)</f>
        <v>#REF!</v>
      </c>
      <c r="AJ552" t="e" cm="1">
        <f t="array" aca="1" ref="AJ552" ca="1">INDIRECT("'["&amp;Index!$A$1&amp;"]Results 2a+b (Heat Stress)'!K"&amp;ROW($R$452)-448,TRUE)</f>
        <v>#REF!</v>
      </c>
      <c r="AK552" t="e" cm="1">
        <f t="array" aca="1" ref="AK552" ca="1">INDIRECT("'["&amp;Index!$A$1&amp;"]Results 2a+b (Heat Stress)'!L"&amp;ROW($R$452)-448,TRUE)</f>
        <v>#REF!</v>
      </c>
      <c r="AN552" t="e" cm="1">
        <f t="array" aca="1" ref="AN552" ca="1">INDIRECT("'["&amp;Index!$A$1&amp;"]Results 2a+b (Heat Stress)'!G"&amp;ROW($R$452)-448,TRUE)</f>
        <v>#REF!</v>
      </c>
      <c r="AQ552" t="e" cm="1">
        <f t="array" aca="1" ref="AQ552" ca="1">INDIRECT("'["&amp;Index!$A$1&amp;"]Results 2a+b (Heat Stress)'!H"&amp;ROW($R$452)-448,TRUE)</f>
        <v>#REF!</v>
      </c>
      <c r="BM552" t="str">
        <f t="shared" ca="1" si="23"/>
        <v/>
      </c>
    </row>
    <row r="553" spans="1:65" x14ac:dyDescent="0.25">
      <c r="A553" t="e" cm="1">
        <f t="array" aca="1" ref="A553" ca="1">INDIRECT("'["&amp;Index!$A$1&amp;"]Overview Tests'!E7",TRUE)</f>
        <v>#REF!</v>
      </c>
      <c r="B553" t="e">
        <f ca="1">IF(Index!$D$3="v5",10042,"")</f>
        <v>#N/A</v>
      </c>
      <c r="C553" t="e">
        <f ca="1">VLOOKUP(Facts!$B553,Aux_Table!$W$1:$X$60,2,FALSE)</f>
        <v>#N/A</v>
      </c>
      <c r="D553" t="e">
        <f>NA()</f>
        <v>#N/A</v>
      </c>
      <c r="E553" t="e" cm="1">
        <f t="array" aca="1" ref="E553" ca="1">INDIRECT("'["&amp;Index!$A$1&amp;"]Overview Tests'!C7",TRUE)</f>
        <v>#REF!</v>
      </c>
      <c r="F553" t="e" cm="1">
        <f t="array" aca="1" ref="F553" ca="1">INDIRECT("'["&amp;Index!$A$1&amp;"]Overview Tests'!B7",TRUE)</f>
        <v>#REF!</v>
      </c>
      <c r="G553" t="e" cm="1">
        <f t="array" aca="1" ref="G553" ca="1">INDIRECT("'["&amp;Index!$A$1&amp;"]Overview Tests'!B7",TRUE)</f>
        <v>#REF!</v>
      </c>
      <c r="H553" t="e">
        <f t="shared" ca="1" si="24"/>
        <v>#REF!</v>
      </c>
      <c r="I553" s="15" t="e" cm="1">
        <f t="array" aca="1" ref="I553" ca="1">IFERROR(DATEVALUE(TEXT(INDIRECT("'["&amp;Index!$A$1&amp;"]Overview Tests'!C112",TRUE),"yyyy-mm-dd")),INDIRECT("'["&amp;Index!$A$1&amp;"]Overview Tests'!F7",TRUE)-730)</f>
        <v>#REF!</v>
      </c>
      <c r="J553" t="e" cm="1">
        <f t="array" aca="1" ref="J553" ca="1">INDIRECT("'["&amp;Index!$A$1&amp;"]Overview Tests'!C108",TRUE)</f>
        <v>#REF!</v>
      </c>
      <c r="K553" t="str">
        <f>Index!$A$1</f>
        <v>Extem B-1541-6  CA.xlsx</v>
      </c>
      <c r="N553" t="e" cm="1">
        <f t="array" aca="1" ref="N553" ca="1">INDIRECT("'["&amp;Index!$A$1&amp;"]Results 2a+b (Heat Stress)'!A4",TRUE)&amp;" "&amp;INDIRECT("'["&amp;Index!$A$1&amp;"]Results 2a+b (Heat Stress)'!M1",TRUE)</f>
        <v>#REF!</v>
      </c>
      <c r="O553" t="e" cm="1">
        <f t="array" aca="1" ref="O553" ca="1">INDIRECT("'["&amp;Index!$A$1&amp;"]Results 2a+b (Heat Stress)'!M2",TRUE)</f>
        <v>#REF!</v>
      </c>
      <c r="R553">
        <v>4</v>
      </c>
      <c r="X553" t="e" cm="1">
        <f t="array" aca="1" ref="X553" ca="1">INDIRECT("'["&amp;Index!$A$1&amp;"]Results 2a+b (Heat Stress)'!B2",TRUE)</f>
        <v>#REF!</v>
      </c>
      <c r="Z553" t="s">
        <v>86</v>
      </c>
      <c r="AG553" t="e" cm="1">
        <f t="array" aca="1" ref="AG553" ca="1">INDIRECT("'["&amp;Index!$A$1&amp;"]Results 2a+b (Heat Stress)'!F"&amp;ROW($R$453)-448,TRUE)</f>
        <v>#REF!</v>
      </c>
      <c r="AH553" t="e" cm="1">
        <f t="array" aca="1" ref="AH553" ca="1">INDIRECT("'["&amp;Index!$A$1&amp;"]Results 2a+b (Heat Stress)'!I"&amp;ROW($R$453)-448,TRUE)</f>
        <v>#REF!</v>
      </c>
      <c r="AI553" t="e" cm="1">
        <f t="array" aca="1" ref="AI553" ca="1">INDIRECT("'["&amp;Index!$A$1&amp;"]Results 2a+b (Heat Stress)'!J"&amp;ROW($R$453)-448,TRUE)</f>
        <v>#REF!</v>
      </c>
      <c r="AJ553" t="e" cm="1">
        <f t="array" aca="1" ref="AJ553" ca="1">INDIRECT("'["&amp;Index!$A$1&amp;"]Results 2a+b (Heat Stress)'!K"&amp;ROW($R$453)-448,TRUE)</f>
        <v>#REF!</v>
      </c>
      <c r="AK553" t="e" cm="1">
        <f t="array" aca="1" ref="AK553" ca="1">INDIRECT("'["&amp;Index!$A$1&amp;"]Results 2a+b (Heat Stress)'!L"&amp;ROW($R$453)-448,TRUE)</f>
        <v>#REF!</v>
      </c>
      <c r="AN553" t="e" cm="1">
        <f t="array" aca="1" ref="AN553" ca="1">INDIRECT("'["&amp;Index!$A$1&amp;"]Results 2a+b (Heat Stress)'!G"&amp;ROW($R$453)-448,TRUE)</f>
        <v>#REF!</v>
      </c>
      <c r="AQ553" t="e" cm="1">
        <f t="array" aca="1" ref="AQ553" ca="1">INDIRECT("'["&amp;Index!$A$1&amp;"]Results 2a+b (Heat Stress)'!H"&amp;ROW($R$453)-448,TRUE)</f>
        <v>#REF!</v>
      </c>
      <c r="BM553" t="str">
        <f t="shared" ca="1" si="23"/>
        <v/>
      </c>
    </row>
    <row r="554" spans="1:65" x14ac:dyDescent="0.25">
      <c r="A554" t="e" cm="1">
        <f t="array" aca="1" ref="A554" ca="1">INDIRECT("'["&amp;Index!$A$1&amp;"]Overview Tests'!E7",TRUE)</f>
        <v>#REF!</v>
      </c>
      <c r="B554" t="e">
        <f ca="1">IF(Index!$D$3="v5",10043,"")</f>
        <v>#N/A</v>
      </c>
      <c r="C554" t="e">
        <f ca="1">VLOOKUP(Facts!$B554,Aux_Table!$W$1:$X$60,2,FALSE)</f>
        <v>#N/A</v>
      </c>
      <c r="D554" t="e">
        <f>NA()</f>
        <v>#N/A</v>
      </c>
      <c r="E554" t="e" cm="1">
        <f t="array" aca="1" ref="E554" ca="1">INDIRECT("'["&amp;Index!$A$1&amp;"]Overview Tests'!C7",TRUE)</f>
        <v>#REF!</v>
      </c>
      <c r="F554" t="e" cm="1">
        <f t="array" aca="1" ref="F554" ca="1">INDIRECT("'["&amp;Index!$A$1&amp;"]Overview Tests'!B7",TRUE)</f>
        <v>#REF!</v>
      </c>
      <c r="G554" t="e" cm="1">
        <f t="array" aca="1" ref="G554" ca="1">INDIRECT("'["&amp;Index!$A$1&amp;"]Overview Tests'!B7",TRUE)</f>
        <v>#REF!</v>
      </c>
      <c r="H554" t="e">
        <f t="shared" ca="1" si="24"/>
        <v>#REF!</v>
      </c>
      <c r="I554" s="15" t="e" cm="1">
        <f t="array" aca="1" ref="I554" ca="1">IFERROR(DATEVALUE(TEXT(INDIRECT("'["&amp;Index!$A$1&amp;"]Overview Tests'!C112",TRUE),"yyyy-mm-dd")),INDIRECT("'["&amp;Index!$A$1&amp;"]Overview Tests'!F7",TRUE)-730)</f>
        <v>#REF!</v>
      </c>
      <c r="J554" t="e" cm="1">
        <f t="array" aca="1" ref="J554" ca="1">INDIRECT("'["&amp;Index!$A$1&amp;"]Overview Tests'!C108",TRUE)</f>
        <v>#REF!</v>
      </c>
      <c r="K554" t="str">
        <f>Index!$A$1</f>
        <v>Extem B-1541-6  CA.xlsx</v>
      </c>
      <c r="N554" t="e" cm="1">
        <f t="array" aca="1" ref="N554" ca="1">INDIRECT("'["&amp;Index!$A$1&amp;"]Results 2a+b (Heat Stress)'!A2",TRUE)&amp;" "&amp;INDIRECT("'["&amp;Index!$A$1&amp;"]Results 2a+b (Heat Stress)'!M22",TRUE)</f>
        <v>#REF!</v>
      </c>
      <c r="O554" t="e" cm="1">
        <f t="array" aca="1" ref="O554" ca="1">INDIRECT("'["&amp;Index!$A$1&amp;"]Results 2a+b (Heat Stress)'!M23",TRUE)</f>
        <v>#REF!</v>
      </c>
      <c r="R554">
        <v>1</v>
      </c>
      <c r="X554" t="e" cm="1">
        <f t="array" aca="1" ref="X554" ca="1">INDIRECT("'["&amp;Index!$A$1&amp;"]Results 2a+b (Heat Stress)'!B2",TRUE)</f>
        <v>#REF!</v>
      </c>
      <c r="Z554" t="s">
        <v>86</v>
      </c>
      <c r="AG554" t="e" cm="1">
        <f t="array" aca="1" ref="AG554" ca="1">INDIRECT("'["&amp;Index!$A$1&amp;"]Results 2a+b (Heat Stress)'!F"&amp;ROW($R$450)-427,TRUE)</f>
        <v>#REF!</v>
      </c>
      <c r="AH554" t="e" cm="1">
        <f t="array" aca="1" ref="AH554" ca="1">INDIRECT("'["&amp;Index!$A$1&amp;"]Results 2a+b (Heat Stress)'!I"&amp;ROW($R$450)-427,TRUE)</f>
        <v>#REF!</v>
      </c>
      <c r="AI554" t="e" cm="1">
        <f t="array" aca="1" ref="AI554" ca="1">INDIRECT("'["&amp;Index!$A$1&amp;"]Results 2a+b (Heat Stress)'!J"&amp;ROW($R$450)-427,TRUE)</f>
        <v>#REF!</v>
      </c>
      <c r="AJ554" t="e" cm="1">
        <f t="array" aca="1" ref="AJ554" ca="1">INDIRECT("'["&amp;Index!$A$1&amp;"]Results 2a+b (Heat Stress)'!K"&amp;ROW($R$450)-427,TRUE)</f>
        <v>#REF!</v>
      </c>
      <c r="AK554" t="e" cm="1">
        <f t="array" aca="1" ref="AK554" ca="1">INDIRECT("'["&amp;Index!$A$1&amp;"]Results 2a+b (Heat Stress)'!L"&amp;ROW($R$450)-427,TRUE)</f>
        <v>#REF!</v>
      </c>
      <c r="AN554" t="e" cm="1">
        <f t="array" aca="1" ref="AN554" ca="1">INDIRECT("'["&amp;Index!$A$1&amp;"]Results 2a+b (Heat Stress)'!G"&amp;ROW($R$450)-427,TRUE)</f>
        <v>#REF!</v>
      </c>
      <c r="AQ554" t="e" cm="1">
        <f t="array" aca="1" ref="AQ554" ca="1">INDIRECT("'["&amp;Index!$A$1&amp;"]Results 2a+b (Heat Stress)'!H"&amp;ROW($R$450)-427,TRUE)</f>
        <v>#REF!</v>
      </c>
      <c r="BM554" t="str">
        <f t="shared" ca="1" si="23"/>
        <v/>
      </c>
    </row>
    <row r="555" spans="1:65" x14ac:dyDescent="0.25">
      <c r="A555" t="e" cm="1">
        <f t="array" aca="1" ref="A555" ca="1">INDIRECT("'["&amp;Index!$A$1&amp;"]Overview Tests'!E7",TRUE)</f>
        <v>#REF!</v>
      </c>
      <c r="B555" t="e">
        <f ca="1">IF(Index!$D$3="v5",10043,"")</f>
        <v>#N/A</v>
      </c>
      <c r="C555" t="e">
        <f ca="1">VLOOKUP(Facts!$B555,Aux_Table!$W$1:$X$60,2,FALSE)</f>
        <v>#N/A</v>
      </c>
      <c r="D555" t="e">
        <f>NA()</f>
        <v>#N/A</v>
      </c>
      <c r="E555" t="e" cm="1">
        <f t="array" aca="1" ref="E555" ca="1">INDIRECT("'["&amp;Index!$A$1&amp;"]Overview Tests'!C7",TRUE)</f>
        <v>#REF!</v>
      </c>
      <c r="F555" t="e" cm="1">
        <f t="array" aca="1" ref="F555" ca="1">INDIRECT("'["&amp;Index!$A$1&amp;"]Overview Tests'!B7",TRUE)</f>
        <v>#REF!</v>
      </c>
      <c r="G555" t="e" cm="1">
        <f t="array" aca="1" ref="G555" ca="1">INDIRECT("'["&amp;Index!$A$1&amp;"]Overview Tests'!B7",TRUE)</f>
        <v>#REF!</v>
      </c>
      <c r="H555" t="e">
        <f t="shared" ca="1" si="24"/>
        <v>#REF!</v>
      </c>
      <c r="I555" s="15" t="e" cm="1">
        <f t="array" aca="1" ref="I555" ca="1">IFERROR(DATEVALUE(TEXT(INDIRECT("'["&amp;Index!$A$1&amp;"]Overview Tests'!C112",TRUE),"yyyy-mm-dd")),INDIRECT("'["&amp;Index!$A$1&amp;"]Overview Tests'!F7",TRUE)-730)</f>
        <v>#REF!</v>
      </c>
      <c r="J555" t="e" cm="1">
        <f t="array" aca="1" ref="J555" ca="1">INDIRECT("'["&amp;Index!$A$1&amp;"]Overview Tests'!C108",TRUE)</f>
        <v>#REF!</v>
      </c>
      <c r="K555" t="str">
        <f>Index!$A$1</f>
        <v>Extem B-1541-6  CA.xlsx</v>
      </c>
      <c r="N555" t="e" cm="1">
        <f t="array" aca="1" ref="N555" ca="1">INDIRECT("'["&amp;Index!$A$1&amp;"]Results 2a+b (Heat Stress)'!A2",TRUE)&amp;" "&amp;INDIRECT("'["&amp;Index!$A$1&amp;"]Results 2a+b (Heat Stress)'!M22",TRUE)</f>
        <v>#REF!</v>
      </c>
      <c r="O555" t="e" cm="1">
        <f t="array" aca="1" ref="O555" ca="1">INDIRECT("'["&amp;Index!$A$1&amp;"]Results 2a+b (Heat Stress)'!M23",TRUE)</f>
        <v>#REF!</v>
      </c>
      <c r="R555">
        <v>2</v>
      </c>
      <c r="X555" t="e" cm="1">
        <f t="array" aca="1" ref="X555" ca="1">INDIRECT("'["&amp;Index!$A$1&amp;"]Results 2a+b (Heat Stress)'!B2",TRUE)</f>
        <v>#REF!</v>
      </c>
      <c r="Z555" t="s">
        <v>86</v>
      </c>
      <c r="AG555" t="e" cm="1">
        <f t="array" aca="1" ref="AG555" ca="1">INDIRECT("'["&amp;Index!$A$1&amp;"]Results 2a+b (Heat Stress)'!F"&amp;ROW($R$451)-427,TRUE)</f>
        <v>#REF!</v>
      </c>
      <c r="AH555" t="e" cm="1">
        <f t="array" aca="1" ref="AH555" ca="1">INDIRECT("'["&amp;Index!$A$1&amp;"]Results 2a+b (Heat Stress)'!I"&amp;ROW($R$451)-427,TRUE)</f>
        <v>#REF!</v>
      </c>
      <c r="AI555" t="e" cm="1">
        <f t="array" aca="1" ref="AI555" ca="1">INDIRECT("'["&amp;Index!$A$1&amp;"]Results 2a+b (Heat Stress)'!J"&amp;ROW($R$451)-427,TRUE)</f>
        <v>#REF!</v>
      </c>
      <c r="AJ555" t="e" cm="1">
        <f t="array" aca="1" ref="AJ555" ca="1">INDIRECT("'["&amp;Index!$A$1&amp;"]Results 2a+b (Heat Stress)'!K"&amp;ROW($R$451)-427,TRUE)</f>
        <v>#REF!</v>
      </c>
      <c r="AK555" t="e" cm="1">
        <f t="array" aca="1" ref="AK555" ca="1">INDIRECT("'["&amp;Index!$A$1&amp;"]Results 2a+b (Heat Stress)'!L"&amp;ROW($R$451)-427,TRUE)</f>
        <v>#REF!</v>
      </c>
      <c r="AN555" t="e" cm="1">
        <f t="array" aca="1" ref="AN555" ca="1">INDIRECT("'["&amp;Index!$A$1&amp;"]Results 2a+b (Heat Stress)'!G"&amp;ROW($R$451)-427,TRUE)</f>
        <v>#REF!</v>
      </c>
      <c r="AQ555" t="e" cm="1">
        <f t="array" aca="1" ref="AQ555" ca="1">INDIRECT("'["&amp;Index!$A$1&amp;"]Results 2a+b (Heat Stress)'!H"&amp;ROW($R$451)-427,TRUE)</f>
        <v>#REF!</v>
      </c>
      <c r="BM555" t="str">
        <f t="shared" ca="1" si="23"/>
        <v/>
      </c>
    </row>
    <row r="556" spans="1:65" x14ac:dyDescent="0.25">
      <c r="A556" t="e" cm="1">
        <f t="array" aca="1" ref="A556" ca="1">INDIRECT("'["&amp;Index!$A$1&amp;"]Overview Tests'!E7",TRUE)</f>
        <v>#REF!</v>
      </c>
      <c r="B556" t="e">
        <f ca="1">IF(Index!$D$3="v5",10043,"")</f>
        <v>#N/A</v>
      </c>
      <c r="C556" t="e">
        <f ca="1">VLOOKUP(Facts!$B556,Aux_Table!$W$1:$X$60,2,FALSE)</f>
        <v>#N/A</v>
      </c>
      <c r="D556" t="e">
        <f>NA()</f>
        <v>#N/A</v>
      </c>
      <c r="E556" t="e" cm="1">
        <f t="array" aca="1" ref="E556" ca="1">INDIRECT("'["&amp;Index!$A$1&amp;"]Overview Tests'!C7",TRUE)</f>
        <v>#REF!</v>
      </c>
      <c r="F556" t="e" cm="1">
        <f t="array" aca="1" ref="F556" ca="1">INDIRECT("'["&amp;Index!$A$1&amp;"]Overview Tests'!B7",TRUE)</f>
        <v>#REF!</v>
      </c>
      <c r="G556" t="e" cm="1">
        <f t="array" aca="1" ref="G556" ca="1">INDIRECT("'["&amp;Index!$A$1&amp;"]Overview Tests'!B7",TRUE)</f>
        <v>#REF!</v>
      </c>
      <c r="H556" t="e">
        <f t="shared" ca="1" si="24"/>
        <v>#REF!</v>
      </c>
      <c r="I556" s="15" t="e" cm="1">
        <f t="array" aca="1" ref="I556" ca="1">IFERROR(DATEVALUE(TEXT(INDIRECT("'["&amp;Index!$A$1&amp;"]Overview Tests'!C112",TRUE),"yyyy-mm-dd")),INDIRECT("'["&amp;Index!$A$1&amp;"]Overview Tests'!F7",TRUE)-730)</f>
        <v>#REF!</v>
      </c>
      <c r="J556" t="e" cm="1">
        <f t="array" aca="1" ref="J556" ca="1">INDIRECT("'["&amp;Index!$A$1&amp;"]Overview Tests'!C108",TRUE)</f>
        <v>#REF!</v>
      </c>
      <c r="K556" t="str">
        <f>Index!$A$1</f>
        <v>Extem B-1541-6  CA.xlsx</v>
      </c>
      <c r="N556" t="e" cm="1">
        <f t="array" aca="1" ref="N556" ca="1">INDIRECT("'["&amp;Index!$A$1&amp;"]Results 2a+b (Heat Stress)'!A4",TRUE)&amp;" "&amp;INDIRECT("'["&amp;Index!$A$1&amp;"]Results 2a+b (Heat Stress)'!M22",TRUE)</f>
        <v>#REF!</v>
      </c>
      <c r="O556" t="e" cm="1">
        <f t="array" aca="1" ref="O556" ca="1">INDIRECT("'["&amp;Index!$A$1&amp;"]Results 2a+b (Heat Stress)'!M23",TRUE)</f>
        <v>#REF!</v>
      </c>
      <c r="R556">
        <v>3</v>
      </c>
      <c r="X556" t="e" cm="1">
        <f t="array" aca="1" ref="X556" ca="1">INDIRECT("'["&amp;Index!$A$1&amp;"]Results 2a+b (Heat Stress)'!B2",TRUE)</f>
        <v>#REF!</v>
      </c>
      <c r="Z556" t="s">
        <v>86</v>
      </c>
      <c r="AG556" t="e" cm="1">
        <f t="array" aca="1" ref="AG556" ca="1">INDIRECT("'["&amp;Index!$A$1&amp;"]Results 2a+b (Heat Stress)'!F"&amp;ROW($R$452)-427,TRUE)</f>
        <v>#REF!</v>
      </c>
      <c r="AH556" t="e" cm="1">
        <f t="array" aca="1" ref="AH556" ca="1">INDIRECT("'["&amp;Index!$A$1&amp;"]Results 2a+b (Heat Stress)'!I"&amp;ROW($R$452)-427,TRUE)</f>
        <v>#REF!</v>
      </c>
      <c r="AI556" t="e" cm="1">
        <f t="array" aca="1" ref="AI556" ca="1">INDIRECT("'["&amp;Index!$A$1&amp;"]Results 2a+b (Heat Stress)'!J"&amp;ROW($R$452)-427,TRUE)</f>
        <v>#REF!</v>
      </c>
      <c r="AJ556" t="e" cm="1">
        <f t="array" aca="1" ref="AJ556" ca="1">INDIRECT("'["&amp;Index!$A$1&amp;"]Results 2a+b (Heat Stress)'!K"&amp;ROW($R$452)-427,TRUE)</f>
        <v>#REF!</v>
      </c>
      <c r="AK556" t="e" cm="1">
        <f t="array" aca="1" ref="AK556" ca="1">INDIRECT("'["&amp;Index!$A$1&amp;"]Results 2a+b (Heat Stress)'!L"&amp;ROW($R$452)-427,TRUE)</f>
        <v>#REF!</v>
      </c>
      <c r="AN556" t="e" cm="1">
        <f t="array" aca="1" ref="AN556" ca="1">INDIRECT("'["&amp;Index!$A$1&amp;"]Results 2a+b (Heat Stress)'!G"&amp;ROW($R$452)-427,TRUE)</f>
        <v>#REF!</v>
      </c>
      <c r="AQ556" t="e" cm="1">
        <f t="array" aca="1" ref="AQ556" ca="1">INDIRECT("'["&amp;Index!$A$1&amp;"]Results 2a+b (Heat Stress)'!H"&amp;ROW($R$452)-427,TRUE)</f>
        <v>#REF!</v>
      </c>
      <c r="BM556" t="str">
        <f t="shared" ca="1" si="23"/>
        <v/>
      </c>
    </row>
    <row r="557" spans="1:65" x14ac:dyDescent="0.25">
      <c r="A557" t="e" cm="1">
        <f t="array" aca="1" ref="A557" ca="1">INDIRECT("'["&amp;Index!$A$1&amp;"]Overview Tests'!E7",TRUE)</f>
        <v>#REF!</v>
      </c>
      <c r="B557" t="e">
        <f ca="1">IF(Index!$D$3="v5",10043,"")</f>
        <v>#N/A</v>
      </c>
      <c r="C557" t="e">
        <f ca="1">VLOOKUP(Facts!$B557,Aux_Table!$W$1:$X$60,2,FALSE)</f>
        <v>#N/A</v>
      </c>
      <c r="D557" t="e">
        <f>NA()</f>
        <v>#N/A</v>
      </c>
      <c r="E557" t="e" cm="1">
        <f t="array" aca="1" ref="E557" ca="1">INDIRECT("'["&amp;Index!$A$1&amp;"]Overview Tests'!C7",TRUE)</f>
        <v>#REF!</v>
      </c>
      <c r="F557" t="e" cm="1">
        <f t="array" aca="1" ref="F557" ca="1">INDIRECT("'["&amp;Index!$A$1&amp;"]Overview Tests'!B7",TRUE)</f>
        <v>#REF!</v>
      </c>
      <c r="G557" t="e" cm="1">
        <f t="array" aca="1" ref="G557" ca="1">INDIRECT("'["&amp;Index!$A$1&amp;"]Overview Tests'!B7",TRUE)</f>
        <v>#REF!</v>
      </c>
      <c r="H557" t="e">
        <f t="shared" ca="1" si="24"/>
        <v>#REF!</v>
      </c>
      <c r="I557" s="15" t="e" cm="1">
        <f t="array" aca="1" ref="I557" ca="1">IFERROR(DATEVALUE(TEXT(INDIRECT("'["&amp;Index!$A$1&amp;"]Overview Tests'!C112",TRUE),"yyyy-mm-dd")),INDIRECT("'["&amp;Index!$A$1&amp;"]Overview Tests'!F7",TRUE)-730)</f>
        <v>#REF!</v>
      </c>
      <c r="J557" t="e" cm="1">
        <f t="array" aca="1" ref="J557" ca="1">INDIRECT("'["&amp;Index!$A$1&amp;"]Overview Tests'!C108",TRUE)</f>
        <v>#REF!</v>
      </c>
      <c r="K557" t="str">
        <f>Index!$A$1</f>
        <v>Extem B-1541-6  CA.xlsx</v>
      </c>
      <c r="N557" t="e" cm="1">
        <f t="array" aca="1" ref="N557" ca="1">INDIRECT("'["&amp;Index!$A$1&amp;"]Results 2a+b (Heat Stress)'!A4",TRUE)&amp;" "&amp;INDIRECT("'["&amp;Index!$A$1&amp;"]Results 2a+b (Heat Stress)'!M22",TRUE)</f>
        <v>#REF!</v>
      </c>
      <c r="O557" t="e" cm="1">
        <f t="array" aca="1" ref="O557" ca="1">INDIRECT("'["&amp;Index!$A$1&amp;"]Results 2a+b (Heat Stress)'!M23",TRUE)</f>
        <v>#REF!</v>
      </c>
      <c r="R557">
        <v>4</v>
      </c>
      <c r="X557" t="e" cm="1">
        <f t="array" aca="1" ref="X557" ca="1">INDIRECT("'["&amp;Index!$A$1&amp;"]Results 2a+b (Heat Stress)'!B2",TRUE)</f>
        <v>#REF!</v>
      </c>
      <c r="Z557" t="s">
        <v>86</v>
      </c>
      <c r="AG557" t="e" cm="1">
        <f t="array" aca="1" ref="AG557" ca="1">INDIRECT("'["&amp;Index!$A$1&amp;"]Results 2a+b (Heat Stress)'!F"&amp;ROW($R$453)-427,TRUE)</f>
        <v>#REF!</v>
      </c>
      <c r="AH557" t="e" cm="1">
        <f t="array" aca="1" ref="AH557" ca="1">INDIRECT("'["&amp;Index!$A$1&amp;"]Results 2a+b (Heat Stress)'!I"&amp;ROW($R$453)-427,TRUE)</f>
        <v>#REF!</v>
      </c>
      <c r="AI557" t="e" cm="1">
        <f t="array" aca="1" ref="AI557" ca="1">INDIRECT("'["&amp;Index!$A$1&amp;"]Results 2a+b (Heat Stress)'!J"&amp;ROW($R$453)-427,TRUE)</f>
        <v>#REF!</v>
      </c>
      <c r="AJ557" t="e" cm="1">
        <f t="array" aca="1" ref="AJ557" ca="1">INDIRECT("'["&amp;Index!$A$1&amp;"]Results 2a+b (Heat Stress)'!K"&amp;ROW($R$453)-427,TRUE)</f>
        <v>#REF!</v>
      </c>
      <c r="AK557" t="e" cm="1">
        <f t="array" aca="1" ref="AK557" ca="1">INDIRECT("'["&amp;Index!$A$1&amp;"]Results 2a+b (Heat Stress)'!L"&amp;ROW($R$453)-427,TRUE)</f>
        <v>#REF!</v>
      </c>
      <c r="AN557" t="e" cm="1">
        <f t="array" aca="1" ref="AN557" ca="1">INDIRECT("'["&amp;Index!$A$1&amp;"]Results 2a+b (Heat Stress)'!G"&amp;ROW($R$453)-427,TRUE)</f>
        <v>#REF!</v>
      </c>
      <c r="AQ557" t="e" cm="1">
        <f t="array" aca="1" ref="AQ557" ca="1">INDIRECT("'["&amp;Index!$A$1&amp;"]Results 2a+b (Heat Stress)'!H"&amp;ROW($R$453)-427,TRUE)</f>
        <v>#REF!</v>
      </c>
      <c r="BM557" t="str">
        <f t="shared" ca="1" si="23"/>
        <v/>
      </c>
    </row>
    <row r="558" spans="1:65" x14ac:dyDescent="0.25">
      <c r="A558" t="e" cm="1">
        <f t="array" aca="1" ref="A558" ca="1">INDIRECT("'["&amp;Index!$A$1&amp;"]Overview Tests'!E7",TRUE)</f>
        <v>#REF!</v>
      </c>
      <c r="B558" t="e">
        <f ca="1">IF(Index!$D$3="v5",10044,"")</f>
        <v>#N/A</v>
      </c>
      <c r="C558" t="e">
        <f ca="1">VLOOKUP(Facts!$B558,Aux_Table!$W$1:$X$60,2,FALSE)</f>
        <v>#N/A</v>
      </c>
      <c r="D558" t="e">
        <f>NA()</f>
        <v>#N/A</v>
      </c>
      <c r="E558" t="e" cm="1">
        <f t="array" aca="1" ref="E558" ca="1">INDIRECT("'["&amp;Index!$A$1&amp;"]Overview Tests'!C7",TRUE)</f>
        <v>#REF!</v>
      </c>
      <c r="F558" t="e" cm="1">
        <f t="array" aca="1" ref="F558" ca="1">INDIRECT("'["&amp;Index!$A$1&amp;"]Overview Tests'!B7",TRUE)</f>
        <v>#REF!</v>
      </c>
      <c r="G558" t="e" cm="1">
        <f t="array" aca="1" ref="G558" ca="1">INDIRECT("'["&amp;Index!$A$1&amp;"]Overview Tests'!B7",TRUE)</f>
        <v>#REF!</v>
      </c>
      <c r="H558" t="e">
        <f t="shared" ca="1" si="24"/>
        <v>#REF!</v>
      </c>
      <c r="I558" s="15" t="e" cm="1">
        <f t="array" aca="1" ref="I558" ca="1">IFERROR(DATEVALUE(TEXT(INDIRECT("'["&amp;Index!$A$1&amp;"]Overview Tests'!C112",TRUE),"yyyy-mm-dd")),INDIRECT("'["&amp;Index!$A$1&amp;"]Overview Tests'!F7",TRUE)-730)</f>
        <v>#REF!</v>
      </c>
      <c r="J558" t="e" cm="1">
        <f t="array" aca="1" ref="J558" ca="1">INDIRECT("'["&amp;Index!$A$1&amp;"]Overview Tests'!C108",TRUE)</f>
        <v>#REF!</v>
      </c>
      <c r="K558" t="str">
        <f>Index!$A$1</f>
        <v>Extem B-1541-6  CA.xlsx</v>
      </c>
      <c r="N558" t="e" cm="1">
        <f t="array" aca="1" ref="N558" ca="1">INDIRECT("'["&amp;Index!$A$1&amp;"]Results 4a (ROTROL N)'!N1",TRUE)</f>
        <v>#REF!</v>
      </c>
      <c r="O558" t="e" cm="1">
        <f t="array" aca="1" ref="O558" ca="1">INDIRECT("'["&amp;Index!$A$1&amp;"]Results 4a (ROTROL N)'!N2",TRUE)</f>
        <v>#REF!</v>
      </c>
      <c r="R558">
        <v>1</v>
      </c>
      <c r="X558" t="e" cm="1">
        <f t="array" aca="1" ref="X558" ca="1">INDIRECT("'["&amp;Index!$A$1&amp;"]Results 4a (ROTROL N)'!B2",TRUE)</f>
        <v>#REF!</v>
      </c>
      <c r="Z558" t="s">
        <v>86</v>
      </c>
      <c r="AG558" t="e" cm="1">
        <f t="array" aca="1" ref="AG558" ca="1">IF(INDIRECT("'["&amp;Index!$A$1&amp;"]Results 4a (ROTROL N)'!G"&amp;ROW($R$210)-208,TRUE)&gt;0,INDIRECT("'["&amp;Index!$A$1&amp;"]Results 4a (ROTROL N)'!G"&amp;ROW($R$210)-208,TRUE),"")</f>
        <v>#REF!</v>
      </c>
      <c r="AH558" t="e" cm="1">
        <f t="array" aca="1" ref="AH558" ca="1">IF(INDIRECT("'["&amp;Index!$A$1&amp;"]Results 4a (ROTROL N)'!J"&amp;ROW($R$210)-208,TRUE)&gt;0,INDIRECT("'["&amp;Index!$A$1&amp;"]Results 4a (ROTROL N)'!J"&amp;ROW($R$210)-208,TRUE),"")</f>
        <v>#REF!</v>
      </c>
      <c r="AI558" t="e" cm="1">
        <f t="array" aca="1" ref="AI558" ca="1">IF(INDIRECT("'["&amp;Index!$A$1&amp;"]Results 4a (ROTROL N)'!K"&amp;ROW($R$210)-208,TRUE)&gt;0,INDIRECT("'["&amp;Index!$A$1&amp;"]Results 4a (ROTROL N)'!K"&amp;ROW($R$210)-208,TRUE),"")</f>
        <v>#REF!</v>
      </c>
      <c r="AJ558" t="e" cm="1">
        <f t="array" aca="1" ref="AJ558" ca="1">IF(INDIRECT("'["&amp;Index!$A$1&amp;"]Results 4a (ROTROL N)'!L"&amp;ROW($R$210)-208,TRUE)&gt;0,INDIRECT("'["&amp;Index!$A$1&amp;"]Results 4a (ROTROL N)'!L"&amp;ROW($R$210)-208,TRUE),"")</f>
        <v>#REF!</v>
      </c>
      <c r="AK558" t="e" cm="1">
        <f t="array" aca="1" ref="AK558" ca="1">IF(INDIRECT("'["&amp;Index!$A$1&amp;"]Results 4a (ROTROL N)'!M"&amp;ROW($R$210)-208,TRUE)&gt;0,INDIRECT("'["&amp;Index!$A$1&amp;"]Results 4a (ROTROL N)'!M"&amp;ROW($R$210)-208,TRUE),"")</f>
        <v>#REF!</v>
      </c>
      <c r="AN558" t="e" cm="1">
        <f t="array" aca="1" ref="AN558" ca="1">IF(INDIRECT("'["&amp;Index!$A$1&amp;"]Results 4a (ROTROL N)'!H"&amp;ROW($R$210)-208,TRUE)&gt;0,INDIRECT("'["&amp;Index!$A$1&amp;"]Results 4a (ROTROL N)'!H"&amp;ROW($R$210)-208,TRUE),"")</f>
        <v>#REF!</v>
      </c>
      <c r="AQ558" t="e" cm="1">
        <f t="array" aca="1" ref="AQ558" ca="1">IF(INDIRECT("'["&amp;Index!$A$1&amp;"]Results 4a (ROTROL N)'!I"&amp;ROW($R$210)-208,TRUE)&gt;0,INDIRECT("'["&amp;Index!$A$1&amp;"]Results 4a (ROTROL N)'!I"&amp;ROW($R$210)-208,TRUE),"")</f>
        <v>#REF!</v>
      </c>
      <c r="BM558" t="str">
        <f t="shared" ca="1" si="23"/>
        <v/>
      </c>
    </row>
    <row r="559" spans="1:65" x14ac:dyDescent="0.25">
      <c r="A559" t="e" cm="1">
        <f t="array" aca="1" ref="A559" ca="1">INDIRECT("'["&amp;Index!$A$1&amp;"]Overview Tests'!E7",TRUE)</f>
        <v>#REF!</v>
      </c>
      <c r="B559" t="e">
        <f ca="1">IF(Index!$D$3="v5",10044,"")</f>
        <v>#N/A</v>
      </c>
      <c r="C559" t="e">
        <f ca="1">VLOOKUP(Facts!$B559,Aux_Table!$W$1:$X$60,2,FALSE)</f>
        <v>#N/A</v>
      </c>
      <c r="D559" t="e">
        <f>NA()</f>
        <v>#N/A</v>
      </c>
      <c r="E559" t="e" cm="1">
        <f t="array" aca="1" ref="E559" ca="1">INDIRECT("'["&amp;Index!$A$1&amp;"]Overview Tests'!C7",TRUE)</f>
        <v>#REF!</v>
      </c>
      <c r="F559" t="e" cm="1">
        <f t="array" aca="1" ref="F559" ca="1">INDIRECT("'["&amp;Index!$A$1&amp;"]Overview Tests'!B7",TRUE)</f>
        <v>#REF!</v>
      </c>
      <c r="G559" t="e" cm="1">
        <f t="array" aca="1" ref="G559" ca="1">INDIRECT("'["&amp;Index!$A$1&amp;"]Overview Tests'!B7",TRUE)</f>
        <v>#REF!</v>
      </c>
      <c r="H559" t="e">
        <f t="shared" ca="1" si="24"/>
        <v>#REF!</v>
      </c>
      <c r="I559" s="15" t="e" cm="1">
        <f t="array" aca="1" ref="I559" ca="1">IFERROR(DATEVALUE(TEXT(INDIRECT("'["&amp;Index!$A$1&amp;"]Overview Tests'!C112",TRUE),"yyyy-mm-dd")),INDIRECT("'["&amp;Index!$A$1&amp;"]Overview Tests'!F7",TRUE)-730)</f>
        <v>#REF!</v>
      </c>
      <c r="J559" t="e" cm="1">
        <f t="array" aca="1" ref="J559" ca="1">INDIRECT("'["&amp;Index!$A$1&amp;"]Overview Tests'!C108",TRUE)</f>
        <v>#REF!</v>
      </c>
      <c r="K559" t="str">
        <f>Index!$A$1</f>
        <v>Extem B-1541-6  CA.xlsx</v>
      </c>
      <c r="N559" t="e" cm="1">
        <f t="array" aca="1" ref="N559" ca="1">INDIRECT("'["&amp;Index!$A$1&amp;"]Results 4a (ROTROL N)'!N1",TRUE)</f>
        <v>#REF!</v>
      </c>
      <c r="O559" t="e" cm="1">
        <f t="array" aca="1" ref="O559" ca="1">INDIRECT("'["&amp;Index!$A$1&amp;"]Results 4a (ROTROL N)'!N2",TRUE)</f>
        <v>#REF!</v>
      </c>
      <c r="R559">
        <v>2</v>
      </c>
      <c r="X559" t="e" cm="1">
        <f t="array" aca="1" ref="X559" ca="1">INDIRECT("'["&amp;Index!$A$1&amp;"]Results 4a (ROTROL N)'!B2",TRUE)</f>
        <v>#REF!</v>
      </c>
      <c r="Z559" t="s">
        <v>86</v>
      </c>
      <c r="AG559" t="e" cm="1">
        <f t="array" aca="1" ref="AG559" ca="1">IF(INDIRECT("'["&amp;Index!$A$1&amp;"]Results 4a (ROTROL N)'!G"&amp;ROW($R$211)-208,TRUE)&gt;0,INDIRECT("'["&amp;Index!$A$1&amp;"]Results 4a (ROTROL N)'!G"&amp;ROW($R$211)-208,TRUE),"")</f>
        <v>#REF!</v>
      </c>
      <c r="AH559" t="e" cm="1">
        <f t="array" aca="1" ref="AH559" ca="1">IF(INDIRECT("'["&amp;Index!$A$1&amp;"]Results 4a (ROTROL N)'!J"&amp;ROW($R$211)-208,TRUE)&gt;0,INDIRECT("'["&amp;Index!$A$1&amp;"]Results 4a (ROTROL N)'!J"&amp;ROW($R$211)-208,TRUE),"")</f>
        <v>#REF!</v>
      </c>
      <c r="AI559" t="e" cm="1">
        <f t="array" aca="1" ref="AI559" ca="1">IF(INDIRECT("'["&amp;Index!$A$1&amp;"]Results 4a (ROTROL N)'!K"&amp;ROW($R$211)-208,TRUE)&gt;0,INDIRECT("'["&amp;Index!$A$1&amp;"]Results 4a (ROTROL N)'!K"&amp;ROW($R$211)-208,TRUE),"")</f>
        <v>#REF!</v>
      </c>
      <c r="AJ559" t="e" cm="1">
        <f t="array" aca="1" ref="AJ559" ca="1">IF(INDIRECT("'["&amp;Index!$A$1&amp;"]Results 4a (ROTROL N)'!L"&amp;ROW($R$211)-208,TRUE)&gt;0,INDIRECT("'["&amp;Index!$A$1&amp;"]Results 4a (ROTROL N)'!L"&amp;ROW($R$211)-208,TRUE),"")</f>
        <v>#REF!</v>
      </c>
      <c r="AK559" t="e" cm="1">
        <f t="array" aca="1" ref="AK559" ca="1">IF(INDIRECT("'["&amp;Index!$A$1&amp;"]Results 4a (ROTROL N)'!M"&amp;ROW($R$211)-208,TRUE)&gt;0,INDIRECT("'["&amp;Index!$A$1&amp;"]Results 4a (ROTROL N)'!M"&amp;ROW($R$211)-208,TRUE),"")</f>
        <v>#REF!</v>
      </c>
      <c r="AN559" t="e" cm="1">
        <f t="array" aca="1" ref="AN559" ca="1">IF(INDIRECT("'["&amp;Index!$A$1&amp;"]Results 4a (ROTROL N)'!H"&amp;ROW($R$211)-208,TRUE)&gt;0,INDIRECT("'["&amp;Index!$A$1&amp;"]Results 4a (ROTROL N)'!H"&amp;ROW($R$211)-208,TRUE),"")</f>
        <v>#REF!</v>
      </c>
      <c r="AQ559" t="e" cm="1">
        <f t="array" aca="1" ref="AQ559" ca="1">IF(INDIRECT("'["&amp;Index!$A$1&amp;"]Results 4a (ROTROL N)'!I"&amp;ROW($R$211)-208,TRUE)&gt;0,INDIRECT("'["&amp;Index!$A$1&amp;"]Results 4a (ROTROL N)'!I"&amp;ROW($R$211)-208,TRUE),"")</f>
        <v>#REF!</v>
      </c>
      <c r="BM559" t="str">
        <f t="shared" ca="1" si="23"/>
        <v/>
      </c>
    </row>
    <row r="560" spans="1:65" x14ac:dyDescent="0.25">
      <c r="A560" t="e" cm="1">
        <f t="array" aca="1" ref="A560" ca="1">INDIRECT("'["&amp;Index!$A$1&amp;"]Overview Tests'!E7",TRUE)</f>
        <v>#REF!</v>
      </c>
      <c r="B560" t="e">
        <f ca="1">IF(Index!$D$3="v5",10044,"")</f>
        <v>#N/A</v>
      </c>
      <c r="C560" t="e">
        <f ca="1">VLOOKUP(Facts!$B560,Aux_Table!$W$1:$X$60,2,FALSE)</f>
        <v>#N/A</v>
      </c>
      <c r="D560" t="e">
        <f>NA()</f>
        <v>#N/A</v>
      </c>
      <c r="E560" t="e" cm="1">
        <f t="array" aca="1" ref="E560" ca="1">INDIRECT("'["&amp;Index!$A$1&amp;"]Overview Tests'!C7",TRUE)</f>
        <v>#REF!</v>
      </c>
      <c r="F560" t="e" cm="1">
        <f t="array" aca="1" ref="F560" ca="1">INDIRECT("'["&amp;Index!$A$1&amp;"]Overview Tests'!B7",TRUE)</f>
        <v>#REF!</v>
      </c>
      <c r="G560" t="e" cm="1">
        <f t="array" aca="1" ref="G560" ca="1">INDIRECT("'["&amp;Index!$A$1&amp;"]Overview Tests'!B7",TRUE)</f>
        <v>#REF!</v>
      </c>
      <c r="H560" t="e">
        <f t="shared" ca="1" si="24"/>
        <v>#REF!</v>
      </c>
      <c r="I560" s="15" t="e" cm="1">
        <f t="array" aca="1" ref="I560" ca="1">IFERROR(DATEVALUE(TEXT(INDIRECT("'["&amp;Index!$A$1&amp;"]Overview Tests'!C112",TRUE),"yyyy-mm-dd")),INDIRECT("'["&amp;Index!$A$1&amp;"]Overview Tests'!F7",TRUE)-730)</f>
        <v>#REF!</v>
      </c>
      <c r="J560" t="e" cm="1">
        <f t="array" aca="1" ref="J560" ca="1">INDIRECT("'["&amp;Index!$A$1&amp;"]Overview Tests'!C108",TRUE)</f>
        <v>#REF!</v>
      </c>
      <c r="K560" t="str">
        <f>Index!$A$1</f>
        <v>Extem B-1541-6  CA.xlsx</v>
      </c>
      <c r="N560" t="e" cm="1">
        <f t="array" aca="1" ref="N560" ca="1">INDIRECT("'["&amp;Index!$A$1&amp;"]Results 4a (ROTROL N)'!N1",TRUE)</f>
        <v>#REF!</v>
      </c>
      <c r="O560" t="e" cm="1">
        <f t="array" aca="1" ref="O560" ca="1">INDIRECT("'["&amp;Index!$A$1&amp;"]Results 4a (ROTROL N)'!N2",TRUE)</f>
        <v>#REF!</v>
      </c>
      <c r="R560">
        <v>3</v>
      </c>
      <c r="X560" t="e" cm="1">
        <f t="array" aca="1" ref="X560" ca="1">INDIRECT("'["&amp;Index!$A$1&amp;"]Results 4a (ROTROL N)'!B2",TRUE)</f>
        <v>#REF!</v>
      </c>
      <c r="Z560" t="s">
        <v>86</v>
      </c>
      <c r="AG560" t="e" cm="1">
        <f t="array" aca="1" ref="AG560" ca="1">IF(INDIRECT("'["&amp;Index!$A$1&amp;"]Results 4a (ROTROL N)'!G"&amp;ROW($R$212)-208,TRUE)&gt;0,INDIRECT("'["&amp;Index!$A$1&amp;"]Results 4a (ROTROL N)'!G"&amp;ROW($R$212)-208,TRUE),"")</f>
        <v>#REF!</v>
      </c>
      <c r="AH560" t="e" cm="1">
        <f t="array" aca="1" ref="AH560" ca="1">IF(INDIRECT("'["&amp;Index!$A$1&amp;"]Results 4a (ROTROL N)'!J"&amp;ROW($R$212)-208,TRUE)&gt;0,INDIRECT("'["&amp;Index!$A$1&amp;"]Results 4a (ROTROL N)'!J"&amp;ROW($R$212)-208,TRUE),"")</f>
        <v>#REF!</v>
      </c>
      <c r="AI560" t="e" cm="1">
        <f t="array" aca="1" ref="AI560" ca="1">IF(INDIRECT("'["&amp;Index!$A$1&amp;"]Results 4a (ROTROL N)'!K"&amp;ROW($R$212)-208,TRUE)&gt;0,INDIRECT("'["&amp;Index!$A$1&amp;"]Results 4a (ROTROL N)'!K"&amp;ROW($R$212)-208,TRUE),"")</f>
        <v>#REF!</v>
      </c>
      <c r="AJ560" t="e" cm="1">
        <f t="array" aca="1" ref="AJ560" ca="1">IF(INDIRECT("'["&amp;Index!$A$1&amp;"]Results 4a (ROTROL N)'!L"&amp;ROW($R$212)-208,TRUE)&gt;0,INDIRECT("'["&amp;Index!$A$1&amp;"]Results 4a (ROTROL N)'!L"&amp;ROW($R$212)-208,TRUE),"")</f>
        <v>#REF!</v>
      </c>
      <c r="AK560" t="e" cm="1">
        <f t="array" aca="1" ref="AK560" ca="1">IF(INDIRECT("'["&amp;Index!$A$1&amp;"]Results 4a (ROTROL N)'!M"&amp;ROW($R$212)-208,TRUE)&gt;0,INDIRECT("'["&amp;Index!$A$1&amp;"]Results 4a (ROTROL N)'!M"&amp;ROW($R$212)-208,TRUE),"")</f>
        <v>#REF!</v>
      </c>
      <c r="AN560" t="e" cm="1">
        <f t="array" aca="1" ref="AN560" ca="1">IF(INDIRECT("'["&amp;Index!$A$1&amp;"]Results 4a (ROTROL N)'!H"&amp;ROW($R$212)-208,TRUE)&gt;0,INDIRECT("'["&amp;Index!$A$1&amp;"]Results 4a (ROTROL N)'!H"&amp;ROW($R$212)-208,TRUE),"")</f>
        <v>#REF!</v>
      </c>
      <c r="AQ560" t="e" cm="1">
        <f t="array" aca="1" ref="AQ560" ca="1">IF(INDIRECT("'["&amp;Index!$A$1&amp;"]Results 4a (ROTROL N)'!I"&amp;ROW($R$212)-208,TRUE)&gt;0,INDIRECT("'["&amp;Index!$A$1&amp;"]Results 4a (ROTROL N)'!I"&amp;ROW($R$212)-208,TRUE),"")</f>
        <v>#REF!</v>
      </c>
      <c r="BM560" t="str">
        <f t="shared" ca="1" si="23"/>
        <v/>
      </c>
    </row>
    <row r="561" spans="1:65" x14ac:dyDescent="0.25">
      <c r="A561" t="e" cm="1">
        <f t="array" aca="1" ref="A561" ca="1">INDIRECT("'["&amp;Index!$A$1&amp;"]Overview Tests'!E7",TRUE)</f>
        <v>#REF!</v>
      </c>
      <c r="B561" t="e">
        <f ca="1">IF(Index!$D$3="v5",10044,"")</f>
        <v>#N/A</v>
      </c>
      <c r="C561" t="e">
        <f ca="1">VLOOKUP(Facts!$B561,Aux_Table!$W$1:$X$60,2,FALSE)</f>
        <v>#N/A</v>
      </c>
      <c r="D561" t="e">
        <f>NA()</f>
        <v>#N/A</v>
      </c>
      <c r="E561" t="e" cm="1">
        <f t="array" aca="1" ref="E561" ca="1">INDIRECT("'["&amp;Index!$A$1&amp;"]Overview Tests'!C7",TRUE)</f>
        <v>#REF!</v>
      </c>
      <c r="F561" t="e" cm="1">
        <f t="array" aca="1" ref="F561" ca="1">INDIRECT("'["&amp;Index!$A$1&amp;"]Overview Tests'!B7",TRUE)</f>
        <v>#REF!</v>
      </c>
      <c r="G561" t="e" cm="1">
        <f t="array" aca="1" ref="G561" ca="1">INDIRECT("'["&amp;Index!$A$1&amp;"]Overview Tests'!B7",TRUE)</f>
        <v>#REF!</v>
      </c>
      <c r="H561" t="e">
        <f t="shared" ca="1" si="24"/>
        <v>#REF!</v>
      </c>
      <c r="I561" s="15" t="e" cm="1">
        <f t="array" aca="1" ref="I561" ca="1">IFERROR(DATEVALUE(TEXT(INDIRECT("'["&amp;Index!$A$1&amp;"]Overview Tests'!C112",TRUE),"yyyy-mm-dd")),INDIRECT("'["&amp;Index!$A$1&amp;"]Overview Tests'!F7",TRUE)-730)</f>
        <v>#REF!</v>
      </c>
      <c r="J561" t="e" cm="1">
        <f t="array" aca="1" ref="J561" ca="1">INDIRECT("'["&amp;Index!$A$1&amp;"]Overview Tests'!C108",TRUE)</f>
        <v>#REF!</v>
      </c>
      <c r="K561" t="str">
        <f>Index!$A$1</f>
        <v>Extem B-1541-6  CA.xlsx</v>
      </c>
      <c r="N561" t="e" cm="1">
        <f t="array" aca="1" ref="N561" ca="1">INDIRECT("'["&amp;Index!$A$1&amp;"]Results 4a (ROTROL N)'!N1",TRUE)</f>
        <v>#REF!</v>
      </c>
      <c r="O561" t="e" cm="1">
        <f t="array" aca="1" ref="O561" ca="1">INDIRECT("'["&amp;Index!$A$1&amp;"]Results 4a (ROTROL N)'!N2",TRUE)</f>
        <v>#REF!</v>
      </c>
      <c r="R561">
        <v>4</v>
      </c>
      <c r="X561" t="e" cm="1">
        <f t="array" aca="1" ref="X561" ca="1">INDIRECT("'["&amp;Index!$A$1&amp;"]Results 4a (ROTROL N)'!B2",TRUE)</f>
        <v>#REF!</v>
      </c>
      <c r="Z561" t="s">
        <v>86</v>
      </c>
      <c r="AG561" t="e" cm="1">
        <f t="array" aca="1" ref="AG561" ca="1">IF(INDIRECT("'["&amp;Index!$A$1&amp;"]Results 4a (ROTROL N)'!G"&amp;ROW($R$213)-208,TRUE)&gt;0,INDIRECT("'["&amp;Index!$A$1&amp;"]Results 4a (ROTROL N)'!G"&amp;ROW($R$213)-208,TRUE),"")</f>
        <v>#REF!</v>
      </c>
      <c r="AH561" t="e" cm="1">
        <f t="array" aca="1" ref="AH561" ca="1">IF(INDIRECT("'["&amp;Index!$A$1&amp;"]Results 4a (ROTROL N)'!J"&amp;ROW($R$213)-208,TRUE)&gt;0,INDIRECT("'["&amp;Index!$A$1&amp;"]Results 4a (ROTROL N)'!J"&amp;ROW($R$213)-208,TRUE),"")</f>
        <v>#REF!</v>
      </c>
      <c r="AI561" t="e" cm="1">
        <f t="array" aca="1" ref="AI561" ca="1">IF(INDIRECT("'["&amp;Index!$A$1&amp;"]Results 4a (ROTROL N)'!K"&amp;ROW($R$213)-208,TRUE)&gt;0,INDIRECT("'["&amp;Index!$A$1&amp;"]Results 4a (ROTROL N)'!K"&amp;ROW($R$213)-208,TRUE),"")</f>
        <v>#REF!</v>
      </c>
      <c r="AJ561" t="e" cm="1">
        <f t="array" aca="1" ref="AJ561" ca="1">IF(INDIRECT("'["&amp;Index!$A$1&amp;"]Results 4a (ROTROL N)'!L"&amp;ROW($R$213)-208,TRUE)&gt;0,INDIRECT("'["&amp;Index!$A$1&amp;"]Results 4a (ROTROL N)'!L"&amp;ROW($R$213)-208,TRUE),"")</f>
        <v>#REF!</v>
      </c>
      <c r="AK561" t="e" cm="1">
        <f t="array" aca="1" ref="AK561" ca="1">IF(INDIRECT("'["&amp;Index!$A$1&amp;"]Results 4a (ROTROL N)'!M"&amp;ROW($R$213)-208,TRUE)&gt;0,INDIRECT("'["&amp;Index!$A$1&amp;"]Results 4a (ROTROL N)'!M"&amp;ROW($R$213)-208,TRUE),"")</f>
        <v>#REF!</v>
      </c>
      <c r="AN561" t="e" cm="1">
        <f t="array" aca="1" ref="AN561" ca="1">IF(INDIRECT("'["&amp;Index!$A$1&amp;"]Results 4a (ROTROL N)'!H"&amp;ROW($R$213)-208,TRUE)&gt;0,INDIRECT("'["&amp;Index!$A$1&amp;"]Results 4a (ROTROL N)'!H"&amp;ROW($R$213)-208,TRUE),"")</f>
        <v>#REF!</v>
      </c>
      <c r="AQ561" t="e" cm="1">
        <f t="array" aca="1" ref="AQ561" ca="1">IF(INDIRECT("'["&amp;Index!$A$1&amp;"]Results 4a (ROTROL N)'!I"&amp;ROW($R$213)-208,TRUE)&gt;0,INDIRECT("'["&amp;Index!$A$1&amp;"]Results 4a (ROTROL N)'!I"&amp;ROW($R$213)-208,TRUE),"")</f>
        <v>#REF!</v>
      </c>
      <c r="BM561" t="str">
        <f t="shared" ca="1" si="23"/>
        <v/>
      </c>
    </row>
    <row r="562" spans="1:65" x14ac:dyDescent="0.25">
      <c r="A562" t="e" cm="1">
        <f t="array" aca="1" ref="A562" ca="1">INDIRECT("'["&amp;Index!$A$1&amp;"]Overview Tests'!E7",TRUE)</f>
        <v>#REF!</v>
      </c>
      <c r="B562" t="e">
        <f ca="1">IF(Index!$D$3="v5",10044,"")</f>
        <v>#N/A</v>
      </c>
      <c r="C562" t="e">
        <f ca="1">VLOOKUP(Facts!$B562,Aux_Table!$W$1:$X$60,2,FALSE)</f>
        <v>#N/A</v>
      </c>
      <c r="D562" t="e">
        <f>NA()</f>
        <v>#N/A</v>
      </c>
      <c r="E562" t="e" cm="1">
        <f t="array" aca="1" ref="E562" ca="1">INDIRECT("'["&amp;Index!$A$1&amp;"]Overview Tests'!C7",TRUE)</f>
        <v>#REF!</v>
      </c>
      <c r="F562" t="e" cm="1">
        <f t="array" aca="1" ref="F562" ca="1">INDIRECT("'["&amp;Index!$A$1&amp;"]Overview Tests'!B7",TRUE)</f>
        <v>#REF!</v>
      </c>
      <c r="G562" t="e" cm="1">
        <f t="array" aca="1" ref="G562" ca="1">INDIRECT("'["&amp;Index!$A$1&amp;"]Overview Tests'!B7",TRUE)</f>
        <v>#REF!</v>
      </c>
      <c r="H562" t="e">
        <f t="shared" ca="1" si="24"/>
        <v>#REF!</v>
      </c>
      <c r="I562" s="15" t="e" cm="1">
        <f t="array" aca="1" ref="I562" ca="1">IFERROR(DATEVALUE(TEXT(INDIRECT("'["&amp;Index!$A$1&amp;"]Overview Tests'!C112",TRUE),"yyyy-mm-dd")),INDIRECT("'["&amp;Index!$A$1&amp;"]Overview Tests'!F7",TRUE)-730)</f>
        <v>#REF!</v>
      </c>
      <c r="J562" t="e" cm="1">
        <f t="array" aca="1" ref="J562" ca="1">INDIRECT("'["&amp;Index!$A$1&amp;"]Overview Tests'!C108",TRUE)</f>
        <v>#REF!</v>
      </c>
      <c r="K562" t="str">
        <f>Index!$A$1</f>
        <v>Extem B-1541-6  CA.xlsx</v>
      </c>
      <c r="N562" t="e" cm="1">
        <f t="array" aca="1" ref="N562" ca="1">INDIRECT("'["&amp;Index!$A$1&amp;"]Results 4a (ROTROL N)'!N1",TRUE)</f>
        <v>#REF!</v>
      </c>
      <c r="O562" t="e" cm="1">
        <f t="array" aca="1" ref="O562" ca="1">INDIRECT("'["&amp;Index!$A$1&amp;"]Results 4a (ROTROL N)'!N2",TRUE)</f>
        <v>#REF!</v>
      </c>
      <c r="R562">
        <v>5</v>
      </c>
      <c r="X562" t="e" cm="1">
        <f t="array" aca="1" ref="X562" ca="1">INDIRECT("'["&amp;Index!$A$1&amp;"]Results 4a (ROTROL N)'!B2",TRUE)</f>
        <v>#REF!</v>
      </c>
      <c r="Z562" t="s">
        <v>86</v>
      </c>
      <c r="AG562" t="e" cm="1">
        <f t="array" aca="1" ref="AG562" ca="1">IF(INDIRECT("'["&amp;Index!$A$1&amp;"]Results 4a (ROTROL N)'!G"&amp;ROW($R$214)-208,TRUE)&gt;0,INDIRECT("'["&amp;Index!$A$1&amp;"]Results 4a (ROTROL N)'!G"&amp;ROW($R$214)-208,TRUE),"")</f>
        <v>#REF!</v>
      </c>
      <c r="AH562" t="e" cm="1">
        <f t="array" aca="1" ref="AH562" ca="1">IF(INDIRECT("'["&amp;Index!$A$1&amp;"]Results 4a (ROTROL N)'!J"&amp;ROW($R$214)-208,TRUE)&gt;0,INDIRECT("'["&amp;Index!$A$1&amp;"]Results 4a (ROTROL N)'!J"&amp;ROW($R$214)-208,TRUE),"")</f>
        <v>#REF!</v>
      </c>
      <c r="AI562" t="e" cm="1">
        <f t="array" aca="1" ref="AI562" ca="1">IF(INDIRECT("'["&amp;Index!$A$1&amp;"]Results 4a (ROTROL N)'!K"&amp;ROW($R$214)-208,TRUE)&gt;0,INDIRECT("'["&amp;Index!$A$1&amp;"]Results 4a (ROTROL N)'!K"&amp;ROW($R$214)-208,TRUE),"")</f>
        <v>#REF!</v>
      </c>
      <c r="AJ562" t="e" cm="1">
        <f t="array" aca="1" ref="AJ562" ca="1">IF(INDIRECT("'["&amp;Index!$A$1&amp;"]Results 4a (ROTROL N)'!L"&amp;ROW($R$214)-208,TRUE)&gt;0,INDIRECT("'["&amp;Index!$A$1&amp;"]Results 4a (ROTROL N)'!L"&amp;ROW($R$214)-208,TRUE),"")</f>
        <v>#REF!</v>
      </c>
      <c r="AK562" t="e" cm="1">
        <f t="array" aca="1" ref="AK562" ca="1">IF(INDIRECT("'["&amp;Index!$A$1&amp;"]Results 4a (ROTROL N)'!M"&amp;ROW($R$214)-208,TRUE)&gt;0,INDIRECT("'["&amp;Index!$A$1&amp;"]Results 4a (ROTROL N)'!M"&amp;ROW($R$214)-208,TRUE),"")</f>
        <v>#REF!</v>
      </c>
      <c r="AN562" t="e" cm="1">
        <f t="array" aca="1" ref="AN562" ca="1">IF(INDIRECT("'["&amp;Index!$A$1&amp;"]Results 4a (ROTROL N)'!H"&amp;ROW($R$214)-208,TRUE)&gt;0,INDIRECT("'["&amp;Index!$A$1&amp;"]Results 4a (ROTROL N)'!H"&amp;ROW($R$214)-208,TRUE),"")</f>
        <v>#REF!</v>
      </c>
      <c r="AQ562" t="e" cm="1">
        <f t="array" aca="1" ref="AQ562" ca="1">IF(INDIRECT("'["&amp;Index!$A$1&amp;"]Results 4a (ROTROL N)'!I"&amp;ROW($R$214)-208,TRUE)&gt;0,INDIRECT("'["&amp;Index!$A$1&amp;"]Results 4a (ROTROL N)'!I"&amp;ROW($R$214)-208,TRUE),"")</f>
        <v>#REF!</v>
      </c>
      <c r="BM562" t="str">
        <f t="shared" ca="1" si="23"/>
        <v/>
      </c>
    </row>
    <row r="563" spans="1:65" x14ac:dyDescent="0.25">
      <c r="A563" t="e" cm="1">
        <f t="array" aca="1" ref="A563" ca="1">INDIRECT("'["&amp;Index!$A$1&amp;"]Overview Tests'!E7",TRUE)</f>
        <v>#REF!</v>
      </c>
      <c r="B563" t="e">
        <f ca="1">IF(Index!$D$3="v5",10044,"")</f>
        <v>#N/A</v>
      </c>
      <c r="C563" t="e">
        <f ca="1">VLOOKUP(Facts!$B563,Aux_Table!$W$1:$X$60,2,FALSE)</f>
        <v>#N/A</v>
      </c>
      <c r="D563" t="e">
        <f>NA()</f>
        <v>#N/A</v>
      </c>
      <c r="E563" t="e" cm="1">
        <f t="array" aca="1" ref="E563" ca="1">INDIRECT("'["&amp;Index!$A$1&amp;"]Overview Tests'!C7",TRUE)</f>
        <v>#REF!</v>
      </c>
      <c r="F563" t="e" cm="1">
        <f t="array" aca="1" ref="F563" ca="1">INDIRECT("'["&amp;Index!$A$1&amp;"]Overview Tests'!B7",TRUE)</f>
        <v>#REF!</v>
      </c>
      <c r="G563" t="e" cm="1">
        <f t="array" aca="1" ref="G563" ca="1">INDIRECT("'["&amp;Index!$A$1&amp;"]Overview Tests'!B7",TRUE)</f>
        <v>#REF!</v>
      </c>
      <c r="H563" t="e">
        <f t="shared" ca="1" si="24"/>
        <v>#REF!</v>
      </c>
      <c r="I563" s="15" t="e" cm="1">
        <f t="array" aca="1" ref="I563" ca="1">IFERROR(DATEVALUE(TEXT(INDIRECT("'["&amp;Index!$A$1&amp;"]Overview Tests'!C112",TRUE),"yyyy-mm-dd")),INDIRECT("'["&amp;Index!$A$1&amp;"]Overview Tests'!F7",TRUE)-730)</f>
        <v>#REF!</v>
      </c>
      <c r="J563" t="e" cm="1">
        <f t="array" aca="1" ref="J563" ca="1">INDIRECT("'["&amp;Index!$A$1&amp;"]Overview Tests'!C108",TRUE)</f>
        <v>#REF!</v>
      </c>
      <c r="K563" t="str">
        <f>Index!$A$1</f>
        <v>Extem B-1541-6  CA.xlsx</v>
      </c>
      <c r="N563" t="e" cm="1">
        <f t="array" aca="1" ref="N563" ca="1">INDIRECT("'["&amp;Index!$A$1&amp;"]Results 4a (ROTROL N)'!N1",TRUE)</f>
        <v>#REF!</v>
      </c>
      <c r="O563" t="e" cm="1">
        <f t="array" aca="1" ref="O563" ca="1">INDIRECT("'["&amp;Index!$A$1&amp;"]Results 4a (ROTROL N)'!N2",TRUE)</f>
        <v>#REF!</v>
      </c>
      <c r="R563">
        <v>6</v>
      </c>
      <c r="X563" t="e" cm="1">
        <f t="array" aca="1" ref="X563" ca="1">INDIRECT("'["&amp;Index!$A$1&amp;"]Results 4a (ROTROL N)'!B2",TRUE)</f>
        <v>#REF!</v>
      </c>
      <c r="Z563" t="s">
        <v>86</v>
      </c>
      <c r="AG563" t="e" cm="1">
        <f t="array" aca="1" ref="AG563" ca="1">IF(INDIRECT("'["&amp;Index!$A$1&amp;"]Results 4a (ROTROL N)'!G"&amp;ROW($R$215)-208,TRUE)&gt;0,INDIRECT("'["&amp;Index!$A$1&amp;"]Results 4a (ROTROL N)'!G"&amp;ROW($R$215)-208,TRUE),"")</f>
        <v>#REF!</v>
      </c>
      <c r="AH563" t="e" cm="1">
        <f t="array" aca="1" ref="AH563" ca="1">IF(INDIRECT("'["&amp;Index!$A$1&amp;"]Results 4a (ROTROL N)'!J"&amp;ROW($R$215)-208,TRUE)&gt;0,INDIRECT("'["&amp;Index!$A$1&amp;"]Results 4a (ROTROL N)'!J"&amp;ROW($R$215)-208,TRUE),"")</f>
        <v>#REF!</v>
      </c>
      <c r="AI563" t="e" cm="1">
        <f t="array" aca="1" ref="AI563" ca="1">IF(INDIRECT("'["&amp;Index!$A$1&amp;"]Results 4a (ROTROL N)'!K"&amp;ROW($R$215)-208,TRUE)&gt;0,INDIRECT("'["&amp;Index!$A$1&amp;"]Results 4a (ROTROL N)'!K"&amp;ROW($R$215)-208,TRUE),"")</f>
        <v>#REF!</v>
      </c>
      <c r="AJ563" t="e" cm="1">
        <f t="array" aca="1" ref="AJ563" ca="1">IF(INDIRECT("'["&amp;Index!$A$1&amp;"]Results 4a (ROTROL N)'!L"&amp;ROW($R$215)-208,TRUE)&gt;0,INDIRECT("'["&amp;Index!$A$1&amp;"]Results 4a (ROTROL N)'!L"&amp;ROW($R$215)-208,TRUE),"")</f>
        <v>#REF!</v>
      </c>
      <c r="AK563" t="e" cm="1">
        <f t="array" aca="1" ref="AK563" ca="1">IF(INDIRECT("'["&amp;Index!$A$1&amp;"]Results 4a (ROTROL N)'!M"&amp;ROW($R$215)-208,TRUE)&gt;0,INDIRECT("'["&amp;Index!$A$1&amp;"]Results 4a (ROTROL N)'!M"&amp;ROW($R$215)-208,TRUE),"")</f>
        <v>#REF!</v>
      </c>
      <c r="AN563" t="e" cm="1">
        <f t="array" aca="1" ref="AN563" ca="1">IF(INDIRECT("'["&amp;Index!$A$1&amp;"]Results 4a (ROTROL N)'!H"&amp;ROW($R$215)-208,TRUE)&gt;0,INDIRECT("'["&amp;Index!$A$1&amp;"]Results 4a (ROTROL N)'!H"&amp;ROW($R$215)-208,TRUE),"")</f>
        <v>#REF!</v>
      </c>
      <c r="AQ563" t="e" cm="1">
        <f t="array" aca="1" ref="AQ563" ca="1">IF(INDIRECT("'["&amp;Index!$A$1&amp;"]Results 4a (ROTROL N)'!I"&amp;ROW($R$215)-208,TRUE)&gt;0,INDIRECT("'["&amp;Index!$A$1&amp;"]Results 4a (ROTROL N)'!I"&amp;ROW($R$215)-208,TRUE),"")</f>
        <v>#REF!</v>
      </c>
      <c r="BM563" t="str">
        <f t="shared" ca="1" si="23"/>
        <v/>
      </c>
    </row>
    <row r="564" spans="1:65" x14ac:dyDescent="0.25">
      <c r="A564" t="e" cm="1">
        <f t="array" aca="1" ref="A564" ca="1">INDIRECT("'["&amp;Index!$A$1&amp;"]Overview Tests'!E7",TRUE)</f>
        <v>#REF!</v>
      </c>
      <c r="B564" t="e">
        <f ca="1">IF(Index!$D$3="v5",10044,"")</f>
        <v>#N/A</v>
      </c>
      <c r="C564" t="e">
        <f ca="1">VLOOKUP(Facts!$B564,Aux_Table!$W$1:$X$60,2,FALSE)</f>
        <v>#N/A</v>
      </c>
      <c r="D564" t="e">
        <f>NA()</f>
        <v>#N/A</v>
      </c>
      <c r="E564" t="e" cm="1">
        <f t="array" aca="1" ref="E564" ca="1">INDIRECT("'["&amp;Index!$A$1&amp;"]Overview Tests'!C7",TRUE)</f>
        <v>#REF!</v>
      </c>
      <c r="F564" t="e" cm="1">
        <f t="array" aca="1" ref="F564" ca="1">INDIRECT("'["&amp;Index!$A$1&amp;"]Overview Tests'!B7",TRUE)</f>
        <v>#REF!</v>
      </c>
      <c r="G564" t="e" cm="1">
        <f t="array" aca="1" ref="G564" ca="1">INDIRECT("'["&amp;Index!$A$1&amp;"]Overview Tests'!B7",TRUE)</f>
        <v>#REF!</v>
      </c>
      <c r="H564" t="e">
        <f t="shared" ca="1" si="24"/>
        <v>#REF!</v>
      </c>
      <c r="I564" s="15" t="e" cm="1">
        <f t="array" aca="1" ref="I564" ca="1">IFERROR(DATEVALUE(TEXT(INDIRECT("'["&amp;Index!$A$1&amp;"]Overview Tests'!C112",TRUE),"yyyy-mm-dd")),INDIRECT("'["&amp;Index!$A$1&amp;"]Overview Tests'!F7",TRUE)-730)</f>
        <v>#REF!</v>
      </c>
      <c r="J564" t="e" cm="1">
        <f t="array" aca="1" ref="J564" ca="1">INDIRECT("'["&amp;Index!$A$1&amp;"]Overview Tests'!C108",TRUE)</f>
        <v>#REF!</v>
      </c>
      <c r="K564" t="str">
        <f>Index!$A$1</f>
        <v>Extem B-1541-6  CA.xlsx</v>
      </c>
      <c r="N564" t="e" cm="1">
        <f t="array" aca="1" ref="N564" ca="1">INDIRECT("'["&amp;Index!$A$1&amp;"]Results 4a (ROTROL N)'!N1",TRUE)</f>
        <v>#REF!</v>
      </c>
      <c r="O564" t="e" cm="1">
        <f t="array" aca="1" ref="O564" ca="1">INDIRECT("'["&amp;Index!$A$1&amp;"]Results 4a (ROTROL N)'!N2",TRUE)</f>
        <v>#REF!</v>
      </c>
      <c r="R564">
        <v>7</v>
      </c>
      <c r="X564" t="e" cm="1">
        <f t="array" aca="1" ref="X564" ca="1">INDIRECT("'["&amp;Index!$A$1&amp;"]Results 4a (ROTROL N)'!B2",TRUE)</f>
        <v>#REF!</v>
      </c>
      <c r="Z564" t="s">
        <v>86</v>
      </c>
      <c r="AG564" t="e" cm="1">
        <f t="array" aca="1" ref="AG564" ca="1">IF(INDIRECT("'["&amp;Index!$A$1&amp;"]Results 4a (ROTROL N)'!G"&amp;ROW($R$216)-208,TRUE)&gt;0,INDIRECT("'["&amp;Index!$A$1&amp;"]Results 4a (ROTROL N)'!G"&amp;ROW($R$216)-208,TRUE),"")</f>
        <v>#REF!</v>
      </c>
      <c r="AH564" t="e" cm="1">
        <f t="array" aca="1" ref="AH564" ca="1">IF(INDIRECT("'["&amp;Index!$A$1&amp;"]Results 4a (ROTROL N)'!J"&amp;ROW($R$216)-208,TRUE)&gt;0,INDIRECT("'["&amp;Index!$A$1&amp;"]Results 4a (ROTROL N)'!J"&amp;ROW($R$216)-208,TRUE),"")</f>
        <v>#REF!</v>
      </c>
      <c r="AI564" t="e" cm="1">
        <f t="array" aca="1" ref="AI564" ca="1">IF(INDIRECT("'["&amp;Index!$A$1&amp;"]Results 4a (ROTROL N)'!K"&amp;ROW($R$216)-208,TRUE)&gt;0,INDIRECT("'["&amp;Index!$A$1&amp;"]Results 4a (ROTROL N)'!K"&amp;ROW($R$216)-208,TRUE),"")</f>
        <v>#REF!</v>
      </c>
      <c r="AJ564" t="e" cm="1">
        <f t="array" aca="1" ref="AJ564" ca="1">IF(INDIRECT("'["&amp;Index!$A$1&amp;"]Results 4a (ROTROL N)'!L"&amp;ROW($R$216)-208,TRUE)&gt;0,INDIRECT("'["&amp;Index!$A$1&amp;"]Results 4a (ROTROL N)'!L"&amp;ROW($R$216)-208,TRUE),"")</f>
        <v>#REF!</v>
      </c>
      <c r="AK564" t="e" cm="1">
        <f t="array" aca="1" ref="AK564" ca="1">IF(INDIRECT("'["&amp;Index!$A$1&amp;"]Results 4a (ROTROL N)'!M"&amp;ROW($R$216)-208,TRUE)&gt;0,INDIRECT("'["&amp;Index!$A$1&amp;"]Results 4a (ROTROL N)'!M"&amp;ROW($R$216)-208,TRUE),"")</f>
        <v>#REF!</v>
      </c>
      <c r="AN564" t="e" cm="1">
        <f t="array" aca="1" ref="AN564" ca="1">IF(INDIRECT("'["&amp;Index!$A$1&amp;"]Results 4a (ROTROL N)'!H"&amp;ROW($R$216)-208,TRUE)&gt;0,INDIRECT("'["&amp;Index!$A$1&amp;"]Results 4a (ROTROL N)'!H"&amp;ROW($R$216)-208,TRUE),"")</f>
        <v>#REF!</v>
      </c>
      <c r="AQ564" t="e" cm="1">
        <f t="array" aca="1" ref="AQ564" ca="1">IF(INDIRECT("'["&amp;Index!$A$1&amp;"]Results 4a (ROTROL N)'!I"&amp;ROW($R$216)-208,TRUE)&gt;0,INDIRECT("'["&amp;Index!$A$1&amp;"]Results 4a (ROTROL N)'!I"&amp;ROW($R$216)-208,TRUE),"")</f>
        <v>#REF!</v>
      </c>
      <c r="BM564" t="str">
        <f t="shared" ca="1" si="23"/>
        <v/>
      </c>
    </row>
    <row r="565" spans="1:65" x14ac:dyDescent="0.25">
      <c r="A565" t="e" cm="1">
        <f t="array" aca="1" ref="A565" ca="1">INDIRECT("'["&amp;Index!$A$1&amp;"]Overview Tests'!E7",TRUE)</f>
        <v>#REF!</v>
      </c>
      <c r="B565" t="e">
        <f ca="1">IF(Index!$D$3="v5",10044,"")</f>
        <v>#N/A</v>
      </c>
      <c r="C565" t="e">
        <f ca="1">VLOOKUP(Facts!$B565,Aux_Table!$W$1:$X$60,2,FALSE)</f>
        <v>#N/A</v>
      </c>
      <c r="D565" t="e">
        <f>NA()</f>
        <v>#N/A</v>
      </c>
      <c r="E565" t="e" cm="1">
        <f t="array" aca="1" ref="E565" ca="1">INDIRECT("'["&amp;Index!$A$1&amp;"]Overview Tests'!C7",TRUE)</f>
        <v>#REF!</v>
      </c>
      <c r="F565" t="e" cm="1">
        <f t="array" aca="1" ref="F565" ca="1">INDIRECT("'["&amp;Index!$A$1&amp;"]Overview Tests'!B7",TRUE)</f>
        <v>#REF!</v>
      </c>
      <c r="G565" t="e" cm="1">
        <f t="array" aca="1" ref="G565" ca="1">INDIRECT("'["&amp;Index!$A$1&amp;"]Overview Tests'!B7",TRUE)</f>
        <v>#REF!</v>
      </c>
      <c r="H565" t="e">
        <f t="shared" ca="1" si="24"/>
        <v>#REF!</v>
      </c>
      <c r="I565" s="15" t="e" cm="1">
        <f t="array" aca="1" ref="I565" ca="1">IFERROR(DATEVALUE(TEXT(INDIRECT("'["&amp;Index!$A$1&amp;"]Overview Tests'!C112",TRUE),"yyyy-mm-dd")),INDIRECT("'["&amp;Index!$A$1&amp;"]Overview Tests'!F7",TRUE)-730)</f>
        <v>#REF!</v>
      </c>
      <c r="J565" t="e" cm="1">
        <f t="array" aca="1" ref="J565" ca="1">INDIRECT("'["&amp;Index!$A$1&amp;"]Overview Tests'!C108",TRUE)</f>
        <v>#REF!</v>
      </c>
      <c r="K565" t="str">
        <f>Index!$A$1</f>
        <v>Extem B-1541-6  CA.xlsx</v>
      </c>
      <c r="N565" t="e" cm="1">
        <f t="array" aca="1" ref="N565" ca="1">INDIRECT("'["&amp;Index!$A$1&amp;"]Results 4a (ROTROL N)'!N1",TRUE)</f>
        <v>#REF!</v>
      </c>
      <c r="O565" t="e" cm="1">
        <f t="array" aca="1" ref="O565" ca="1">INDIRECT("'["&amp;Index!$A$1&amp;"]Results 4a (ROTROL N)'!N2",TRUE)</f>
        <v>#REF!</v>
      </c>
      <c r="R565">
        <v>8</v>
      </c>
      <c r="X565" t="e" cm="1">
        <f t="array" aca="1" ref="X565" ca="1">INDIRECT("'["&amp;Index!$A$1&amp;"]Results 4a (ROTROL N)'!B2",TRUE)</f>
        <v>#REF!</v>
      </c>
      <c r="Z565" t="s">
        <v>86</v>
      </c>
      <c r="AG565" t="e" cm="1">
        <f t="array" aca="1" ref="AG565" ca="1">IF(INDIRECT("'["&amp;Index!$A$1&amp;"]Results 4a (ROTROL N)'!G"&amp;ROW($R$217)-208,TRUE)&gt;0,INDIRECT("'["&amp;Index!$A$1&amp;"]Results 4a (ROTROL N)'!G"&amp;ROW($R$217)-208,TRUE),"")</f>
        <v>#REF!</v>
      </c>
      <c r="AH565" t="e" cm="1">
        <f t="array" aca="1" ref="AH565" ca="1">IF(INDIRECT("'["&amp;Index!$A$1&amp;"]Results 4a (ROTROL N)'!J"&amp;ROW($R$217)-208,TRUE)&gt;0,INDIRECT("'["&amp;Index!$A$1&amp;"]Results 4a (ROTROL N)'!J"&amp;ROW($R$217)-208,TRUE),"")</f>
        <v>#REF!</v>
      </c>
      <c r="AI565" t="e" cm="1">
        <f t="array" aca="1" ref="AI565" ca="1">IF(INDIRECT("'["&amp;Index!$A$1&amp;"]Results 4a (ROTROL N)'!K"&amp;ROW($R$217)-208,TRUE)&gt;0,INDIRECT("'["&amp;Index!$A$1&amp;"]Results 4a (ROTROL N)'!K"&amp;ROW($R$217)-208,TRUE),"")</f>
        <v>#REF!</v>
      </c>
      <c r="AJ565" t="e" cm="1">
        <f t="array" aca="1" ref="AJ565" ca="1">IF(INDIRECT("'["&amp;Index!$A$1&amp;"]Results 4a (ROTROL N)'!L"&amp;ROW($R$217)-208,TRUE)&gt;0,INDIRECT("'["&amp;Index!$A$1&amp;"]Results 4a (ROTROL N)'!L"&amp;ROW($R$217)-208,TRUE),"")</f>
        <v>#REF!</v>
      </c>
      <c r="AK565" t="e" cm="1">
        <f t="array" aca="1" ref="AK565" ca="1">IF(INDIRECT("'["&amp;Index!$A$1&amp;"]Results 4a (ROTROL N)'!M"&amp;ROW($R$217)-208,TRUE)&gt;0,INDIRECT("'["&amp;Index!$A$1&amp;"]Results 4a (ROTROL N)'!M"&amp;ROW($R$217)-208,TRUE),"")</f>
        <v>#REF!</v>
      </c>
      <c r="AN565" t="e" cm="1">
        <f t="array" aca="1" ref="AN565" ca="1">IF(INDIRECT("'["&amp;Index!$A$1&amp;"]Results 4a (ROTROL N)'!H"&amp;ROW($R$217)-208,TRUE)&gt;0,INDIRECT("'["&amp;Index!$A$1&amp;"]Results 4a (ROTROL N)'!H"&amp;ROW($R$217)-208,TRUE),"")</f>
        <v>#REF!</v>
      </c>
      <c r="AQ565" t="e" cm="1">
        <f t="array" aca="1" ref="AQ565" ca="1">IF(INDIRECT("'["&amp;Index!$A$1&amp;"]Results 4a (ROTROL N)'!I"&amp;ROW($R$217)-208,TRUE)&gt;0,INDIRECT("'["&amp;Index!$A$1&amp;"]Results 4a (ROTROL N)'!I"&amp;ROW($R$217)-208,TRUE),"")</f>
        <v>#REF!</v>
      </c>
      <c r="BM565" t="str">
        <f t="shared" ca="1" si="23"/>
        <v/>
      </c>
    </row>
    <row r="566" spans="1:65" x14ac:dyDescent="0.25">
      <c r="A566" t="e" cm="1">
        <f t="array" aca="1" ref="A566" ca="1">INDIRECT("'["&amp;Index!$A$1&amp;"]Overview Tests'!E7",TRUE)</f>
        <v>#REF!</v>
      </c>
      <c r="B566" t="e">
        <f ca="1">IF(Index!$D$3="v5",10044,"")</f>
        <v>#N/A</v>
      </c>
      <c r="C566" t="e">
        <f ca="1">VLOOKUP(Facts!$B566,Aux_Table!$W$1:$X$60,2,FALSE)</f>
        <v>#N/A</v>
      </c>
      <c r="D566" t="e">
        <f>NA()</f>
        <v>#N/A</v>
      </c>
      <c r="E566" t="e" cm="1">
        <f t="array" aca="1" ref="E566" ca="1">INDIRECT("'["&amp;Index!$A$1&amp;"]Overview Tests'!C7",TRUE)</f>
        <v>#REF!</v>
      </c>
      <c r="F566" t="e" cm="1">
        <f t="array" aca="1" ref="F566" ca="1">INDIRECT("'["&amp;Index!$A$1&amp;"]Overview Tests'!B7",TRUE)</f>
        <v>#REF!</v>
      </c>
      <c r="G566" t="e" cm="1">
        <f t="array" aca="1" ref="G566" ca="1">INDIRECT("'["&amp;Index!$A$1&amp;"]Overview Tests'!B7",TRUE)</f>
        <v>#REF!</v>
      </c>
      <c r="H566" t="e">
        <f t="shared" ca="1" si="24"/>
        <v>#REF!</v>
      </c>
      <c r="I566" s="15" t="e" cm="1">
        <f t="array" aca="1" ref="I566" ca="1">IFERROR(DATEVALUE(TEXT(INDIRECT("'["&amp;Index!$A$1&amp;"]Overview Tests'!C112",TRUE),"yyyy-mm-dd")),INDIRECT("'["&amp;Index!$A$1&amp;"]Overview Tests'!F7",TRUE)-730)</f>
        <v>#REF!</v>
      </c>
      <c r="J566" t="e" cm="1">
        <f t="array" aca="1" ref="J566" ca="1">INDIRECT("'["&amp;Index!$A$1&amp;"]Overview Tests'!C108",TRUE)</f>
        <v>#REF!</v>
      </c>
      <c r="K566" t="str">
        <f>Index!$A$1</f>
        <v>Extem B-1541-6  CA.xlsx</v>
      </c>
      <c r="N566" t="e" cm="1">
        <f t="array" aca="1" ref="N566" ca="1">INDIRECT("'["&amp;Index!$A$1&amp;"]Results 4a (ROTROL N)'!N1",TRUE)</f>
        <v>#REF!</v>
      </c>
      <c r="O566" t="e" cm="1">
        <f t="array" aca="1" ref="O566" ca="1">INDIRECT("'["&amp;Index!$A$1&amp;"]Results 4a (ROTROL N)'!N2",TRUE)</f>
        <v>#REF!</v>
      </c>
      <c r="R566">
        <v>9</v>
      </c>
      <c r="X566" t="e" cm="1">
        <f t="array" aca="1" ref="X566" ca="1">INDIRECT("'["&amp;Index!$A$1&amp;"]Results 4a (ROTROL N)'!B2",TRUE)</f>
        <v>#REF!</v>
      </c>
      <c r="Z566" t="s">
        <v>86</v>
      </c>
      <c r="AG566" t="e" cm="1">
        <f t="array" aca="1" ref="AG566" ca="1">IF(INDIRECT("'["&amp;Index!$A$1&amp;"]Results 4a (ROTROL N)'!G"&amp;ROW($R$218)-208,TRUE)&gt;0,INDIRECT("'["&amp;Index!$A$1&amp;"]Results 4a (ROTROL N)'!G"&amp;ROW($R$218)-208,TRUE),"")</f>
        <v>#REF!</v>
      </c>
      <c r="AH566" t="e" cm="1">
        <f t="array" aca="1" ref="AH566" ca="1">IF(INDIRECT("'["&amp;Index!$A$1&amp;"]Results 4a (ROTROL N)'!J"&amp;ROW($R$218)-208,TRUE)&gt;0,INDIRECT("'["&amp;Index!$A$1&amp;"]Results 4a (ROTROL N)'!J"&amp;ROW($R$218)-208,TRUE),"")</f>
        <v>#REF!</v>
      </c>
      <c r="AI566" t="e" cm="1">
        <f t="array" aca="1" ref="AI566" ca="1">IF(INDIRECT("'["&amp;Index!$A$1&amp;"]Results 4a (ROTROL N)'!K"&amp;ROW($R$218)-208,TRUE)&gt;0,INDIRECT("'["&amp;Index!$A$1&amp;"]Results 4a (ROTROL N)'!K"&amp;ROW($R$218)-208,TRUE),"")</f>
        <v>#REF!</v>
      </c>
      <c r="AJ566" t="e" cm="1">
        <f t="array" aca="1" ref="AJ566" ca="1">IF(INDIRECT("'["&amp;Index!$A$1&amp;"]Results 4a (ROTROL N)'!L"&amp;ROW($R$218)-208,TRUE)&gt;0,INDIRECT("'["&amp;Index!$A$1&amp;"]Results 4a (ROTROL N)'!L"&amp;ROW($R$218)-208,TRUE),"")</f>
        <v>#REF!</v>
      </c>
      <c r="AK566" t="e" cm="1">
        <f t="array" aca="1" ref="AK566" ca="1">IF(INDIRECT("'["&amp;Index!$A$1&amp;"]Results 4a (ROTROL N)'!M"&amp;ROW($R$218)-208,TRUE)&gt;0,INDIRECT("'["&amp;Index!$A$1&amp;"]Results 4a (ROTROL N)'!M"&amp;ROW($R$218)-208,TRUE),"")</f>
        <v>#REF!</v>
      </c>
      <c r="AN566" t="e" cm="1">
        <f t="array" aca="1" ref="AN566" ca="1">IF(INDIRECT("'["&amp;Index!$A$1&amp;"]Results 4a (ROTROL N)'!H"&amp;ROW($R$218)-208,TRUE)&gt;0,INDIRECT("'["&amp;Index!$A$1&amp;"]Results 4a (ROTROL N)'!H"&amp;ROW($R$218)-208,TRUE),"")</f>
        <v>#REF!</v>
      </c>
      <c r="AQ566" t="e" cm="1">
        <f t="array" aca="1" ref="AQ566" ca="1">IF(INDIRECT("'["&amp;Index!$A$1&amp;"]Results 4a (ROTROL N)'!I"&amp;ROW($R$218)-208,TRUE)&gt;0,INDIRECT("'["&amp;Index!$A$1&amp;"]Results 4a (ROTROL N)'!I"&amp;ROW($R$218)-208,TRUE),"")</f>
        <v>#REF!</v>
      </c>
      <c r="BM566" t="str">
        <f t="shared" ca="1" si="23"/>
        <v/>
      </c>
    </row>
    <row r="567" spans="1:65" x14ac:dyDescent="0.25">
      <c r="A567" t="e" cm="1">
        <f t="array" aca="1" ref="A567" ca="1">INDIRECT("'["&amp;Index!$A$1&amp;"]Overview Tests'!E7",TRUE)</f>
        <v>#REF!</v>
      </c>
      <c r="B567" t="e">
        <f ca="1">IF(Index!$D$3="v5",10044,"")</f>
        <v>#N/A</v>
      </c>
      <c r="C567" t="e">
        <f ca="1">VLOOKUP(Facts!$B567,Aux_Table!$W$1:$X$60,2,FALSE)</f>
        <v>#N/A</v>
      </c>
      <c r="D567" t="e">
        <f>NA()</f>
        <v>#N/A</v>
      </c>
      <c r="E567" t="e" cm="1">
        <f t="array" aca="1" ref="E567" ca="1">INDIRECT("'["&amp;Index!$A$1&amp;"]Overview Tests'!C7",TRUE)</f>
        <v>#REF!</v>
      </c>
      <c r="F567" t="e" cm="1">
        <f t="array" aca="1" ref="F567" ca="1">INDIRECT("'["&amp;Index!$A$1&amp;"]Overview Tests'!B7",TRUE)</f>
        <v>#REF!</v>
      </c>
      <c r="G567" t="e" cm="1">
        <f t="array" aca="1" ref="G567" ca="1">INDIRECT("'["&amp;Index!$A$1&amp;"]Overview Tests'!B7",TRUE)</f>
        <v>#REF!</v>
      </c>
      <c r="H567" t="e">
        <f t="shared" ca="1" si="24"/>
        <v>#REF!</v>
      </c>
      <c r="I567" s="15" t="e" cm="1">
        <f t="array" aca="1" ref="I567" ca="1">IFERROR(DATEVALUE(TEXT(INDIRECT("'["&amp;Index!$A$1&amp;"]Overview Tests'!C112",TRUE),"yyyy-mm-dd")),INDIRECT("'["&amp;Index!$A$1&amp;"]Overview Tests'!F7",TRUE)-730)</f>
        <v>#REF!</v>
      </c>
      <c r="J567" t="e" cm="1">
        <f t="array" aca="1" ref="J567" ca="1">INDIRECT("'["&amp;Index!$A$1&amp;"]Overview Tests'!C108",TRUE)</f>
        <v>#REF!</v>
      </c>
      <c r="K567" t="str">
        <f>Index!$A$1</f>
        <v>Extem B-1541-6  CA.xlsx</v>
      </c>
      <c r="N567" t="e" cm="1">
        <f t="array" aca="1" ref="N567" ca="1">INDIRECT("'["&amp;Index!$A$1&amp;"]Results 4a (ROTROL N)'!N1",TRUE)</f>
        <v>#REF!</v>
      </c>
      <c r="O567" t="e" cm="1">
        <f t="array" aca="1" ref="O567" ca="1">INDIRECT("'["&amp;Index!$A$1&amp;"]Results 4a (ROTROL N)'!N2",TRUE)</f>
        <v>#REF!</v>
      </c>
      <c r="R567">
        <v>10</v>
      </c>
      <c r="X567" t="e" cm="1">
        <f t="array" aca="1" ref="X567" ca="1">INDIRECT("'["&amp;Index!$A$1&amp;"]Results 4a (ROTROL N)'!B2",TRUE)</f>
        <v>#REF!</v>
      </c>
      <c r="Z567" t="s">
        <v>86</v>
      </c>
      <c r="AG567" t="e" cm="1">
        <f t="array" aca="1" ref="AG567" ca="1">IF(INDIRECT("'["&amp;Index!$A$1&amp;"]Results 4a (ROTROL N)'!G"&amp;ROW($R$219)-208,TRUE)&gt;0,INDIRECT("'["&amp;Index!$A$1&amp;"]Results 4a (ROTROL N)'!G"&amp;ROW($R$219)-208,TRUE),"")</f>
        <v>#REF!</v>
      </c>
      <c r="AH567" t="e" cm="1">
        <f t="array" aca="1" ref="AH567" ca="1">IF(INDIRECT("'["&amp;Index!$A$1&amp;"]Results 4a (ROTROL N)'!J"&amp;ROW($R$219)-208,TRUE)&gt;0,INDIRECT("'["&amp;Index!$A$1&amp;"]Results 4a (ROTROL N)'!J"&amp;ROW($R$219)-208,TRUE),"")</f>
        <v>#REF!</v>
      </c>
      <c r="AI567" t="e" cm="1">
        <f t="array" aca="1" ref="AI567" ca="1">IF(INDIRECT("'["&amp;Index!$A$1&amp;"]Results 4a (ROTROL N)'!K"&amp;ROW($R$219)-208,TRUE)&gt;0,INDIRECT("'["&amp;Index!$A$1&amp;"]Results 4a (ROTROL N)'!K"&amp;ROW($R$219)-208,TRUE),"")</f>
        <v>#REF!</v>
      </c>
      <c r="AJ567" t="e" cm="1">
        <f t="array" aca="1" ref="AJ567" ca="1">IF(INDIRECT("'["&amp;Index!$A$1&amp;"]Results 4a (ROTROL N)'!L"&amp;ROW($R$219)-208,TRUE)&gt;0,INDIRECT("'["&amp;Index!$A$1&amp;"]Results 4a (ROTROL N)'!L"&amp;ROW($R$219)-208,TRUE),"")</f>
        <v>#REF!</v>
      </c>
      <c r="AK567" t="e" cm="1">
        <f t="array" aca="1" ref="AK567" ca="1">IF(INDIRECT("'["&amp;Index!$A$1&amp;"]Results 4a (ROTROL N)'!M"&amp;ROW($R$219)-208,TRUE)&gt;0,INDIRECT("'["&amp;Index!$A$1&amp;"]Results 4a (ROTROL N)'!M"&amp;ROW($R$219)-208,TRUE),"")</f>
        <v>#REF!</v>
      </c>
      <c r="AN567" t="e" cm="1">
        <f t="array" aca="1" ref="AN567" ca="1">IF(INDIRECT("'["&amp;Index!$A$1&amp;"]Results 4a (ROTROL N)'!H"&amp;ROW($R$219)-208,TRUE)&gt;0,INDIRECT("'["&amp;Index!$A$1&amp;"]Results 4a (ROTROL N)'!H"&amp;ROW($R$219)-208,TRUE),"")</f>
        <v>#REF!</v>
      </c>
      <c r="AQ567" t="e" cm="1">
        <f t="array" aca="1" ref="AQ567" ca="1">IF(INDIRECT("'["&amp;Index!$A$1&amp;"]Results 4a (ROTROL N)'!I"&amp;ROW($R$219)-208,TRUE)&gt;0,INDIRECT("'["&amp;Index!$A$1&amp;"]Results 4a (ROTROL N)'!I"&amp;ROW($R$219)-208,TRUE),"")</f>
        <v>#REF!</v>
      </c>
      <c r="BM567" t="str">
        <f t="shared" ca="1" si="23"/>
        <v/>
      </c>
    </row>
    <row r="568" spans="1:65" x14ac:dyDescent="0.25">
      <c r="A568" t="e" cm="1">
        <f t="array" aca="1" ref="A568" ca="1">INDIRECT("'["&amp;Index!$A$1&amp;"]Overview Tests'!E7",TRUE)</f>
        <v>#REF!</v>
      </c>
      <c r="B568" t="e">
        <f ca="1">IF(Index!$D$3="v5",10044,"")</f>
        <v>#N/A</v>
      </c>
      <c r="C568" t="e">
        <f ca="1">VLOOKUP(Facts!$B568,Aux_Table!$W$1:$X$60,2,FALSE)</f>
        <v>#N/A</v>
      </c>
      <c r="D568" t="e">
        <f>NA()</f>
        <v>#N/A</v>
      </c>
      <c r="E568" t="e" cm="1">
        <f t="array" aca="1" ref="E568" ca="1">INDIRECT("'["&amp;Index!$A$1&amp;"]Overview Tests'!C7",TRUE)</f>
        <v>#REF!</v>
      </c>
      <c r="F568" t="e" cm="1">
        <f t="array" aca="1" ref="F568" ca="1">INDIRECT("'["&amp;Index!$A$1&amp;"]Overview Tests'!B7",TRUE)</f>
        <v>#REF!</v>
      </c>
      <c r="G568" t="e" cm="1">
        <f t="array" aca="1" ref="G568" ca="1">INDIRECT("'["&amp;Index!$A$1&amp;"]Overview Tests'!B7",TRUE)</f>
        <v>#REF!</v>
      </c>
      <c r="H568" t="e">
        <f t="shared" ca="1" si="24"/>
        <v>#REF!</v>
      </c>
      <c r="I568" s="15" t="e" cm="1">
        <f t="array" aca="1" ref="I568" ca="1">IFERROR(DATEVALUE(TEXT(INDIRECT("'["&amp;Index!$A$1&amp;"]Overview Tests'!C112",TRUE),"yyyy-mm-dd")),INDIRECT("'["&amp;Index!$A$1&amp;"]Overview Tests'!F7",TRUE)-730)</f>
        <v>#REF!</v>
      </c>
      <c r="J568" t="e" cm="1">
        <f t="array" aca="1" ref="J568" ca="1">INDIRECT("'["&amp;Index!$A$1&amp;"]Overview Tests'!C108",TRUE)</f>
        <v>#REF!</v>
      </c>
      <c r="K568" t="str">
        <f>Index!$A$1</f>
        <v>Extem B-1541-6  CA.xlsx</v>
      </c>
      <c r="N568" t="e" cm="1">
        <f t="array" aca="1" ref="N568" ca="1">INDIRECT("'["&amp;Index!$A$1&amp;"]Results 4a (ROTROL N)'!N1",TRUE)</f>
        <v>#REF!</v>
      </c>
      <c r="O568" t="e" cm="1">
        <f t="array" aca="1" ref="O568" ca="1">INDIRECT("'["&amp;Index!$A$1&amp;"]Results 4a (ROTROL N)'!N2",TRUE)</f>
        <v>#REF!</v>
      </c>
      <c r="R568">
        <v>11</v>
      </c>
      <c r="X568" t="e" cm="1">
        <f t="array" aca="1" ref="X568" ca="1">INDIRECT("'["&amp;Index!$A$1&amp;"]Results 4a (ROTROL N)'!B2",TRUE)</f>
        <v>#REF!</v>
      </c>
      <c r="Z568" t="s">
        <v>86</v>
      </c>
      <c r="AG568" t="e" cm="1">
        <f t="array" aca="1" ref="AG568" ca="1">IF(INDIRECT("'["&amp;Index!$A$1&amp;"]Results 4a (ROTROL N)'!G"&amp;ROW($R$220)-208,TRUE)&gt;0,INDIRECT("'["&amp;Index!$A$1&amp;"]Results 4a (ROTROL N)'!G"&amp;ROW($R$220)-208,TRUE),"")</f>
        <v>#REF!</v>
      </c>
      <c r="AH568" t="e" cm="1">
        <f t="array" aca="1" ref="AH568" ca="1">IF(INDIRECT("'["&amp;Index!$A$1&amp;"]Results 4a (ROTROL N)'!J"&amp;ROW($R$220)-208,TRUE)&gt;0,INDIRECT("'["&amp;Index!$A$1&amp;"]Results 4a (ROTROL N)'!J"&amp;ROW($R$220)-208,TRUE),"")</f>
        <v>#REF!</v>
      </c>
      <c r="AI568" t="e" cm="1">
        <f t="array" aca="1" ref="AI568" ca="1">IF(INDIRECT("'["&amp;Index!$A$1&amp;"]Results 4a (ROTROL N)'!K"&amp;ROW($R$220)-208,TRUE)&gt;0,INDIRECT("'["&amp;Index!$A$1&amp;"]Results 4a (ROTROL N)'!K"&amp;ROW($R$220)-208,TRUE),"")</f>
        <v>#REF!</v>
      </c>
      <c r="AJ568" t="e" cm="1">
        <f t="array" aca="1" ref="AJ568" ca="1">IF(INDIRECT("'["&amp;Index!$A$1&amp;"]Results 4a (ROTROL N)'!L"&amp;ROW($R$220)-208,TRUE)&gt;0,INDIRECT("'["&amp;Index!$A$1&amp;"]Results 4a (ROTROL N)'!L"&amp;ROW($R$220)-208,TRUE),"")</f>
        <v>#REF!</v>
      </c>
      <c r="AK568" t="e" cm="1">
        <f t="array" aca="1" ref="AK568" ca="1">IF(INDIRECT("'["&amp;Index!$A$1&amp;"]Results 4a (ROTROL N)'!M"&amp;ROW($R$220)-208,TRUE)&gt;0,INDIRECT("'["&amp;Index!$A$1&amp;"]Results 4a (ROTROL N)'!M"&amp;ROW($R$220)-208,TRUE),"")</f>
        <v>#REF!</v>
      </c>
      <c r="AN568" t="e" cm="1">
        <f t="array" aca="1" ref="AN568" ca="1">IF(INDIRECT("'["&amp;Index!$A$1&amp;"]Results 4a (ROTROL N)'!H"&amp;ROW($R$220)-208,TRUE)&gt;0,INDIRECT("'["&amp;Index!$A$1&amp;"]Results 4a (ROTROL N)'!H"&amp;ROW($R$220)-208,TRUE),"")</f>
        <v>#REF!</v>
      </c>
      <c r="AQ568" t="e" cm="1">
        <f t="array" aca="1" ref="AQ568" ca="1">IF(INDIRECT("'["&amp;Index!$A$1&amp;"]Results 4a (ROTROL N)'!I"&amp;ROW($R$220)-208,TRUE)&gt;0,INDIRECT("'["&amp;Index!$A$1&amp;"]Results 4a (ROTROL N)'!I"&amp;ROW($R$220)-208,TRUE),"")</f>
        <v>#REF!</v>
      </c>
      <c r="BM568" t="str">
        <f t="shared" ca="1" si="23"/>
        <v/>
      </c>
    </row>
    <row r="569" spans="1:65" x14ac:dyDescent="0.25">
      <c r="A569" t="e" cm="1">
        <f t="array" aca="1" ref="A569" ca="1">INDIRECT("'["&amp;Index!$A$1&amp;"]Overview Tests'!E7",TRUE)</f>
        <v>#REF!</v>
      </c>
      <c r="B569" t="e">
        <f ca="1">IF(Index!$D$3="v5",10044,"")</f>
        <v>#N/A</v>
      </c>
      <c r="C569" t="e">
        <f ca="1">VLOOKUP(Facts!$B569,Aux_Table!$W$1:$X$60,2,FALSE)</f>
        <v>#N/A</v>
      </c>
      <c r="D569" t="e">
        <f>NA()</f>
        <v>#N/A</v>
      </c>
      <c r="E569" t="e" cm="1">
        <f t="array" aca="1" ref="E569" ca="1">INDIRECT("'["&amp;Index!$A$1&amp;"]Overview Tests'!C7",TRUE)</f>
        <v>#REF!</v>
      </c>
      <c r="F569" t="e" cm="1">
        <f t="array" aca="1" ref="F569" ca="1">INDIRECT("'["&amp;Index!$A$1&amp;"]Overview Tests'!B7",TRUE)</f>
        <v>#REF!</v>
      </c>
      <c r="G569" t="e" cm="1">
        <f t="array" aca="1" ref="G569" ca="1">INDIRECT("'["&amp;Index!$A$1&amp;"]Overview Tests'!B7",TRUE)</f>
        <v>#REF!</v>
      </c>
      <c r="H569" t="e">
        <f t="shared" ca="1" si="24"/>
        <v>#REF!</v>
      </c>
      <c r="I569" s="15" t="e" cm="1">
        <f t="array" aca="1" ref="I569" ca="1">IFERROR(DATEVALUE(TEXT(INDIRECT("'["&amp;Index!$A$1&amp;"]Overview Tests'!C112",TRUE),"yyyy-mm-dd")),INDIRECT("'["&amp;Index!$A$1&amp;"]Overview Tests'!F7",TRUE)-730)</f>
        <v>#REF!</v>
      </c>
      <c r="J569" t="e" cm="1">
        <f t="array" aca="1" ref="J569" ca="1">INDIRECT("'["&amp;Index!$A$1&amp;"]Overview Tests'!C108",TRUE)</f>
        <v>#REF!</v>
      </c>
      <c r="K569" t="str">
        <f>Index!$A$1</f>
        <v>Extem B-1541-6  CA.xlsx</v>
      </c>
      <c r="N569" t="e" cm="1">
        <f t="array" aca="1" ref="N569" ca="1">INDIRECT("'["&amp;Index!$A$1&amp;"]Results 4a (ROTROL N)'!N1",TRUE)</f>
        <v>#REF!</v>
      </c>
      <c r="O569" t="e" cm="1">
        <f t="array" aca="1" ref="O569" ca="1">INDIRECT("'["&amp;Index!$A$1&amp;"]Results 4a (ROTROL N)'!N2",TRUE)</f>
        <v>#REF!</v>
      </c>
      <c r="R569">
        <v>12</v>
      </c>
      <c r="X569" t="e" cm="1">
        <f t="array" aca="1" ref="X569" ca="1">INDIRECT("'["&amp;Index!$A$1&amp;"]Results 4a (ROTROL N)'!B2",TRUE)</f>
        <v>#REF!</v>
      </c>
      <c r="Z569" t="s">
        <v>86</v>
      </c>
      <c r="AG569" t="e" cm="1">
        <f t="array" aca="1" ref="AG569" ca="1">IF(INDIRECT("'["&amp;Index!$A$1&amp;"]Results 4a (ROTROL N)'!G"&amp;ROW($R$221)-208,TRUE)&gt;0,INDIRECT("'["&amp;Index!$A$1&amp;"]Results 4a (ROTROL N)'!G"&amp;ROW($R$221)-208,TRUE),"")</f>
        <v>#REF!</v>
      </c>
      <c r="AH569" t="e" cm="1">
        <f t="array" aca="1" ref="AH569" ca="1">IF(INDIRECT("'["&amp;Index!$A$1&amp;"]Results 4a (ROTROL N)'!J"&amp;ROW($R$221)-208,TRUE)&gt;0,INDIRECT("'["&amp;Index!$A$1&amp;"]Results 4a (ROTROL N)'!J"&amp;ROW($R$221)-208,TRUE),"")</f>
        <v>#REF!</v>
      </c>
      <c r="AI569" t="e" cm="1">
        <f t="array" aca="1" ref="AI569" ca="1">IF(INDIRECT("'["&amp;Index!$A$1&amp;"]Results 4a (ROTROL N)'!K"&amp;ROW($R$221)-208,TRUE)&gt;0,INDIRECT("'["&amp;Index!$A$1&amp;"]Results 4a (ROTROL N)'!K"&amp;ROW($R$221)-208,TRUE),"")</f>
        <v>#REF!</v>
      </c>
      <c r="AJ569" t="e" cm="1">
        <f t="array" aca="1" ref="AJ569" ca="1">IF(INDIRECT("'["&amp;Index!$A$1&amp;"]Results 4a (ROTROL N)'!L"&amp;ROW($R$221)-208,TRUE)&gt;0,INDIRECT("'["&amp;Index!$A$1&amp;"]Results 4a (ROTROL N)'!L"&amp;ROW($R$221)-208,TRUE),"")</f>
        <v>#REF!</v>
      </c>
      <c r="AK569" t="e" cm="1">
        <f t="array" aca="1" ref="AK569" ca="1">IF(INDIRECT("'["&amp;Index!$A$1&amp;"]Results 4a (ROTROL N)'!M"&amp;ROW($R$221)-208,TRUE)&gt;0,INDIRECT("'["&amp;Index!$A$1&amp;"]Results 4a (ROTROL N)'!M"&amp;ROW($R$221)-208,TRUE),"")</f>
        <v>#REF!</v>
      </c>
      <c r="AN569" t="e" cm="1">
        <f t="array" aca="1" ref="AN569" ca="1">IF(INDIRECT("'["&amp;Index!$A$1&amp;"]Results 4a (ROTROL N)'!H"&amp;ROW($R$221)-208,TRUE)&gt;0,INDIRECT("'["&amp;Index!$A$1&amp;"]Results 4a (ROTROL N)'!H"&amp;ROW($R$221)-208,TRUE),"")</f>
        <v>#REF!</v>
      </c>
      <c r="AQ569" t="e" cm="1">
        <f t="array" aca="1" ref="AQ569" ca="1">IF(INDIRECT("'["&amp;Index!$A$1&amp;"]Results 4a (ROTROL N)'!I"&amp;ROW($R$221)-208,TRUE)&gt;0,INDIRECT("'["&amp;Index!$A$1&amp;"]Results 4a (ROTROL N)'!I"&amp;ROW($R$221)-208,TRUE),"")</f>
        <v>#REF!</v>
      </c>
      <c r="BM569" t="str">
        <f t="shared" ca="1" si="23"/>
        <v/>
      </c>
    </row>
    <row r="570" spans="1:65" x14ac:dyDescent="0.25">
      <c r="A570" t="e" cm="1">
        <f t="array" aca="1" ref="A570" ca="1">INDIRECT("'["&amp;Index!$A$1&amp;"]Overview Tests'!E7",TRUE)</f>
        <v>#REF!</v>
      </c>
      <c r="B570" t="e">
        <f ca="1">IF(Index!$D$3="v5",10045,"")</f>
        <v>#N/A</v>
      </c>
      <c r="C570" t="e">
        <f ca="1">VLOOKUP(Facts!$B570,Aux_Table!$W$1:$X$60,2,FALSE)</f>
        <v>#N/A</v>
      </c>
      <c r="D570" t="e">
        <f>NA()</f>
        <v>#N/A</v>
      </c>
      <c r="E570" t="e" cm="1">
        <f t="array" aca="1" ref="E570" ca="1">INDIRECT("'["&amp;Index!$A$1&amp;"]Overview Tests'!C7",TRUE)</f>
        <v>#REF!</v>
      </c>
      <c r="F570" t="e" cm="1">
        <f t="array" aca="1" ref="F570" ca="1">INDIRECT("'["&amp;Index!$A$1&amp;"]Overview Tests'!B7",TRUE)</f>
        <v>#REF!</v>
      </c>
      <c r="G570" t="e" cm="1">
        <f t="array" aca="1" ref="G570" ca="1">INDIRECT("'["&amp;Index!$A$1&amp;"]Overview Tests'!B7",TRUE)</f>
        <v>#REF!</v>
      </c>
      <c r="H570" t="e">
        <f t="shared" ca="1" si="24"/>
        <v>#REF!</v>
      </c>
      <c r="I570" s="15" t="e" cm="1">
        <f t="array" aca="1" ref="I570" ca="1">IFERROR(DATEVALUE(TEXT(INDIRECT("'["&amp;Index!$A$1&amp;"]Overview Tests'!C112",TRUE),"yyyy-mm-dd")),INDIRECT("'["&amp;Index!$A$1&amp;"]Overview Tests'!F7",TRUE)-730)</f>
        <v>#REF!</v>
      </c>
      <c r="J570" t="e" cm="1">
        <f t="array" aca="1" ref="J570" ca="1">INDIRECT("'["&amp;Index!$A$1&amp;"]Overview Tests'!C108",TRUE)</f>
        <v>#REF!</v>
      </c>
      <c r="K570" t="str">
        <f>Index!$A$1</f>
        <v>Extem B-1541-6  CA.xlsx</v>
      </c>
      <c r="N570" t="e" cm="1">
        <f t="array" aca="1" ref="N570" ca="1">INDIRECT("'["&amp;Index!$A$1&amp;"]Results 4b (ROTROL P)'!N1",TRUE)</f>
        <v>#REF!</v>
      </c>
      <c r="O570" t="e" cm="1">
        <f t="array" aca="1" ref="O570" ca="1">INDIRECT("'["&amp;Index!$A$1&amp;"]Results 4b (ROTROL P)'!N2",TRUE)</f>
        <v>#REF!</v>
      </c>
      <c r="R570">
        <v>1</v>
      </c>
      <c r="X570" t="e" cm="1">
        <f t="array" aca="1" ref="X570" ca="1">INDIRECT("'["&amp;Index!$A$1&amp;"]Results 4b (ROTROL P)'!B2",TRUE)</f>
        <v>#REF!</v>
      </c>
      <c r="Z570" t="s">
        <v>86</v>
      </c>
      <c r="AG570" t="e" cm="1">
        <f t="array" aca="1" ref="AG570" ca="1">IF(INDIRECT("'["&amp;Index!$A$1&amp;"]Results 4b (ROTROL P)'!G"&amp;ROW($R$210)-208,TRUE)&gt;0,INDIRECT("'["&amp;Index!$A$1&amp;"]Results 4b (ROTROL P)'!G"&amp;ROW($R$210)-208,TRUE),"")</f>
        <v>#REF!</v>
      </c>
      <c r="AH570" t="e" cm="1">
        <f t="array" aca="1" ref="AH570" ca="1">IF(INDIRECT("'["&amp;Index!$A$1&amp;"]Results 4b (ROTROL P)'!J"&amp;ROW($R$210)-208,TRUE)&gt;0,INDIRECT("'["&amp;Index!$A$1&amp;"]Results 4b (ROTROL P)'!J"&amp;ROW($R$210)-208,TRUE),"")</f>
        <v>#REF!</v>
      </c>
      <c r="AI570" t="e" cm="1">
        <f t="array" aca="1" ref="AI570" ca="1">IF(INDIRECT("'["&amp;Index!$A$1&amp;"]Results 4b (ROTROL P)'!K"&amp;ROW($R$210)-208,TRUE)&gt;0,INDIRECT("'["&amp;Index!$A$1&amp;"]Results 4b (ROTROL P)'!K"&amp;ROW($R$210)-208,TRUE),"")</f>
        <v>#REF!</v>
      </c>
      <c r="AJ570" t="e" cm="1">
        <f t="array" aca="1" ref="AJ570" ca="1">IF(INDIRECT("'["&amp;Index!$A$1&amp;"]Results 4b (ROTROL P)'!L"&amp;ROW($R$210)-208,TRUE)&gt;0,INDIRECT("'["&amp;Index!$A$1&amp;"]Results 4b (ROTROL P)'!L"&amp;ROW($R$210)-208,TRUE),"")</f>
        <v>#REF!</v>
      </c>
      <c r="AK570" t="e" cm="1">
        <f t="array" aca="1" ref="AK570" ca="1">IF(INDIRECT("'["&amp;Index!$A$1&amp;"]Results 4b (ROTROL P)'!M"&amp;ROW($R$210)-208,TRUE)&gt;0,INDIRECT("'["&amp;Index!$A$1&amp;"]Results 4b (ROTROL P)'!M"&amp;ROW($R$210)-208,TRUE),"")</f>
        <v>#REF!</v>
      </c>
      <c r="AN570" t="e" cm="1">
        <f t="array" aca="1" ref="AN570" ca="1">IF(INDIRECT("'["&amp;Index!$A$1&amp;"]Results 4b (ROTROL P)'!H"&amp;ROW($R$210)-208,TRUE)&gt;0,INDIRECT("'["&amp;Index!$A$1&amp;"]Results 4b (ROTROL P)'!H"&amp;ROW($R$210)-208,TRUE),"")</f>
        <v>#REF!</v>
      </c>
      <c r="AQ570" t="e" cm="1">
        <f t="array" aca="1" ref="AQ570" ca="1">IF(INDIRECT("'["&amp;Index!$A$1&amp;"]Results 4b (ROTROL P)'!I"&amp;ROW($R$210)-208,TRUE)&gt;0,INDIRECT("'["&amp;Index!$A$1&amp;"]Results 4b (ROTROL P)'!I"&amp;ROW($R$210)-208,TRUE),"")</f>
        <v>#REF!</v>
      </c>
      <c r="BM570" t="str">
        <f t="shared" ca="1" si="23"/>
        <v/>
      </c>
    </row>
    <row r="571" spans="1:65" x14ac:dyDescent="0.25">
      <c r="A571" t="e" cm="1">
        <f t="array" aca="1" ref="A571" ca="1">INDIRECT("'["&amp;Index!$A$1&amp;"]Overview Tests'!E7",TRUE)</f>
        <v>#REF!</v>
      </c>
      <c r="B571" t="e">
        <f ca="1">IF(Index!$D$3="v5",10045,"")</f>
        <v>#N/A</v>
      </c>
      <c r="C571" t="e">
        <f ca="1">VLOOKUP(Facts!$B571,Aux_Table!$W$1:$X$60,2,FALSE)</f>
        <v>#N/A</v>
      </c>
      <c r="D571" t="e">
        <f>NA()</f>
        <v>#N/A</v>
      </c>
      <c r="E571" t="e" cm="1">
        <f t="array" aca="1" ref="E571" ca="1">INDIRECT("'["&amp;Index!$A$1&amp;"]Overview Tests'!C7",TRUE)</f>
        <v>#REF!</v>
      </c>
      <c r="F571" t="e" cm="1">
        <f t="array" aca="1" ref="F571" ca="1">INDIRECT("'["&amp;Index!$A$1&amp;"]Overview Tests'!B7",TRUE)</f>
        <v>#REF!</v>
      </c>
      <c r="G571" t="e" cm="1">
        <f t="array" aca="1" ref="G571" ca="1">INDIRECT("'["&amp;Index!$A$1&amp;"]Overview Tests'!B7",TRUE)</f>
        <v>#REF!</v>
      </c>
      <c r="H571" t="e">
        <f t="shared" ca="1" si="24"/>
        <v>#REF!</v>
      </c>
      <c r="I571" s="15" t="e" cm="1">
        <f t="array" aca="1" ref="I571" ca="1">IFERROR(DATEVALUE(TEXT(INDIRECT("'["&amp;Index!$A$1&amp;"]Overview Tests'!C112",TRUE),"yyyy-mm-dd")),INDIRECT("'["&amp;Index!$A$1&amp;"]Overview Tests'!F7",TRUE)-730)</f>
        <v>#REF!</v>
      </c>
      <c r="J571" t="e" cm="1">
        <f t="array" aca="1" ref="J571" ca="1">INDIRECT("'["&amp;Index!$A$1&amp;"]Overview Tests'!C108",TRUE)</f>
        <v>#REF!</v>
      </c>
      <c r="K571" t="str">
        <f>Index!$A$1</f>
        <v>Extem B-1541-6  CA.xlsx</v>
      </c>
      <c r="N571" t="e" cm="1">
        <f t="array" aca="1" ref="N571" ca="1">INDIRECT("'["&amp;Index!$A$1&amp;"]Results 4b (ROTROL P)'!N1",TRUE)</f>
        <v>#REF!</v>
      </c>
      <c r="O571" t="e" cm="1">
        <f t="array" aca="1" ref="O571" ca="1">INDIRECT("'["&amp;Index!$A$1&amp;"]Results 4b (ROTROL P)'!N2",TRUE)</f>
        <v>#REF!</v>
      </c>
      <c r="R571">
        <v>2</v>
      </c>
      <c r="X571" t="e" cm="1">
        <f t="array" aca="1" ref="X571" ca="1">INDIRECT("'["&amp;Index!$A$1&amp;"]Results 4b (ROTROL P)'!B2",TRUE)</f>
        <v>#REF!</v>
      </c>
      <c r="Z571" t="s">
        <v>86</v>
      </c>
      <c r="AG571" t="e" cm="1">
        <f t="array" aca="1" ref="AG571" ca="1">IF(INDIRECT("'["&amp;Index!$A$1&amp;"]Results 4b (ROTROL P)'!G"&amp;ROW($R$211)-208,TRUE)&gt;0,INDIRECT("'["&amp;Index!$A$1&amp;"]Results 4b (ROTROL P)'!G"&amp;ROW($R$211)-208,TRUE),"")</f>
        <v>#REF!</v>
      </c>
      <c r="AH571" t="e" cm="1">
        <f t="array" aca="1" ref="AH571" ca="1">IF(INDIRECT("'["&amp;Index!$A$1&amp;"]Results 4b (ROTROL P)'!J"&amp;ROW($R$211)-208,TRUE)&gt;0,INDIRECT("'["&amp;Index!$A$1&amp;"]Results 4b (ROTROL P)'!J"&amp;ROW($R$211)-208,TRUE),"")</f>
        <v>#REF!</v>
      </c>
      <c r="AI571" t="e" cm="1">
        <f t="array" aca="1" ref="AI571" ca="1">IF(INDIRECT("'["&amp;Index!$A$1&amp;"]Results 4b (ROTROL P)'!K"&amp;ROW($R$211)-208,TRUE)&gt;0,INDIRECT("'["&amp;Index!$A$1&amp;"]Results 4b (ROTROL P)'!K"&amp;ROW($R$211)-208,TRUE),"")</f>
        <v>#REF!</v>
      </c>
      <c r="AJ571" t="e" cm="1">
        <f t="array" aca="1" ref="AJ571" ca="1">IF(INDIRECT("'["&amp;Index!$A$1&amp;"]Results 4b (ROTROL P)'!L"&amp;ROW($R$211)-208,TRUE)&gt;0,INDIRECT("'["&amp;Index!$A$1&amp;"]Results 4b (ROTROL P)'!L"&amp;ROW($R$211)-208,TRUE),"")</f>
        <v>#REF!</v>
      </c>
      <c r="AK571" t="e" cm="1">
        <f t="array" aca="1" ref="AK571" ca="1">IF(INDIRECT("'["&amp;Index!$A$1&amp;"]Results 4b (ROTROL P)'!M"&amp;ROW($R$211)-208,TRUE)&gt;0,INDIRECT("'["&amp;Index!$A$1&amp;"]Results 4b (ROTROL P)'!M"&amp;ROW($R$211)-208,TRUE),"")</f>
        <v>#REF!</v>
      </c>
      <c r="AN571" t="e" cm="1">
        <f t="array" aca="1" ref="AN571" ca="1">IF(INDIRECT("'["&amp;Index!$A$1&amp;"]Results 4b (ROTROL P)'!H"&amp;ROW($R$211)-208,TRUE)&gt;0,INDIRECT("'["&amp;Index!$A$1&amp;"]Results 4b (ROTROL P)'!H"&amp;ROW($R$211)-208,TRUE),"")</f>
        <v>#REF!</v>
      </c>
      <c r="AQ571" t="e" cm="1">
        <f t="array" aca="1" ref="AQ571" ca="1">IF(INDIRECT("'["&amp;Index!$A$1&amp;"]Results 4b (ROTROL P)'!I"&amp;ROW($R$211)-208,TRUE)&gt;0,INDIRECT("'["&amp;Index!$A$1&amp;"]Results 4b (ROTROL P)'!I"&amp;ROW($R$211)-208,TRUE),"")</f>
        <v>#REF!</v>
      </c>
      <c r="BM571" t="str">
        <f t="shared" ca="1" si="23"/>
        <v/>
      </c>
    </row>
    <row r="572" spans="1:65" x14ac:dyDescent="0.25">
      <c r="A572" t="e" cm="1">
        <f t="array" aca="1" ref="A572" ca="1">INDIRECT("'["&amp;Index!$A$1&amp;"]Overview Tests'!E7",TRUE)</f>
        <v>#REF!</v>
      </c>
      <c r="B572" t="e">
        <f ca="1">IF(Index!$D$3="v5",10045,"")</f>
        <v>#N/A</v>
      </c>
      <c r="C572" t="e">
        <f ca="1">VLOOKUP(Facts!$B572,Aux_Table!$W$1:$X$60,2,FALSE)</f>
        <v>#N/A</v>
      </c>
      <c r="D572" t="e">
        <f>NA()</f>
        <v>#N/A</v>
      </c>
      <c r="E572" t="e" cm="1">
        <f t="array" aca="1" ref="E572" ca="1">INDIRECT("'["&amp;Index!$A$1&amp;"]Overview Tests'!C7",TRUE)</f>
        <v>#REF!</v>
      </c>
      <c r="F572" t="e" cm="1">
        <f t="array" aca="1" ref="F572" ca="1">INDIRECT("'["&amp;Index!$A$1&amp;"]Overview Tests'!B7",TRUE)</f>
        <v>#REF!</v>
      </c>
      <c r="G572" t="e" cm="1">
        <f t="array" aca="1" ref="G572" ca="1">INDIRECT("'["&amp;Index!$A$1&amp;"]Overview Tests'!B7",TRUE)</f>
        <v>#REF!</v>
      </c>
      <c r="H572" t="e">
        <f t="shared" ca="1" si="24"/>
        <v>#REF!</v>
      </c>
      <c r="I572" s="15" t="e" cm="1">
        <f t="array" aca="1" ref="I572" ca="1">IFERROR(DATEVALUE(TEXT(INDIRECT("'["&amp;Index!$A$1&amp;"]Overview Tests'!C112",TRUE),"yyyy-mm-dd")),INDIRECT("'["&amp;Index!$A$1&amp;"]Overview Tests'!F7",TRUE)-730)</f>
        <v>#REF!</v>
      </c>
      <c r="J572" t="e" cm="1">
        <f t="array" aca="1" ref="J572" ca="1">INDIRECT("'["&amp;Index!$A$1&amp;"]Overview Tests'!C108",TRUE)</f>
        <v>#REF!</v>
      </c>
      <c r="K572" t="str">
        <f>Index!$A$1</f>
        <v>Extem B-1541-6  CA.xlsx</v>
      </c>
      <c r="N572" t="e" cm="1">
        <f t="array" aca="1" ref="N572" ca="1">INDIRECT("'["&amp;Index!$A$1&amp;"]Results 4b (ROTROL P)'!N1",TRUE)</f>
        <v>#REF!</v>
      </c>
      <c r="O572" t="e" cm="1">
        <f t="array" aca="1" ref="O572" ca="1">INDIRECT("'["&amp;Index!$A$1&amp;"]Results 4b (ROTROL P)'!N2",TRUE)</f>
        <v>#REF!</v>
      </c>
      <c r="R572">
        <v>3</v>
      </c>
      <c r="X572" t="e" cm="1">
        <f t="array" aca="1" ref="X572" ca="1">INDIRECT("'["&amp;Index!$A$1&amp;"]Results 4b (ROTROL P)'!B2",TRUE)</f>
        <v>#REF!</v>
      </c>
      <c r="Z572" t="s">
        <v>86</v>
      </c>
      <c r="AG572" t="e" cm="1">
        <f t="array" aca="1" ref="AG572" ca="1">IF(INDIRECT("'["&amp;Index!$A$1&amp;"]Results 4b (ROTROL P)'!G"&amp;ROW($R$212)-208,TRUE)&gt;0,INDIRECT("'["&amp;Index!$A$1&amp;"]Results 4b (ROTROL P)'!G"&amp;ROW($R$212)-208,TRUE),"")</f>
        <v>#REF!</v>
      </c>
      <c r="AH572" t="e" cm="1">
        <f t="array" aca="1" ref="AH572" ca="1">IF(INDIRECT("'["&amp;Index!$A$1&amp;"]Results 4b (ROTROL P)'!J"&amp;ROW($R$212)-208,TRUE)&gt;0,INDIRECT("'["&amp;Index!$A$1&amp;"]Results 4b (ROTROL P)'!J"&amp;ROW($R$212)-208,TRUE),"")</f>
        <v>#REF!</v>
      </c>
      <c r="AI572" t="e" cm="1">
        <f t="array" aca="1" ref="AI572" ca="1">IF(INDIRECT("'["&amp;Index!$A$1&amp;"]Results 4b (ROTROL P)'!K"&amp;ROW($R$212)-208,TRUE)&gt;0,INDIRECT("'["&amp;Index!$A$1&amp;"]Results 4b (ROTROL P)'!K"&amp;ROW($R$212)-208,TRUE),"")</f>
        <v>#REF!</v>
      </c>
      <c r="AJ572" t="e" cm="1">
        <f t="array" aca="1" ref="AJ572" ca="1">IF(INDIRECT("'["&amp;Index!$A$1&amp;"]Results 4b (ROTROL P)'!L"&amp;ROW($R$212)-208,TRUE)&gt;0,INDIRECT("'["&amp;Index!$A$1&amp;"]Results 4b (ROTROL P)'!L"&amp;ROW($R$212)-208,TRUE),"")</f>
        <v>#REF!</v>
      </c>
      <c r="AK572" t="e" cm="1">
        <f t="array" aca="1" ref="AK572" ca="1">IF(INDIRECT("'["&amp;Index!$A$1&amp;"]Results 4b (ROTROL P)'!M"&amp;ROW($R$212)-208,TRUE)&gt;0,INDIRECT("'["&amp;Index!$A$1&amp;"]Results 4b (ROTROL P)'!M"&amp;ROW($R$212)-208,TRUE),"")</f>
        <v>#REF!</v>
      </c>
      <c r="AN572" t="e" cm="1">
        <f t="array" aca="1" ref="AN572" ca="1">IF(INDIRECT("'["&amp;Index!$A$1&amp;"]Results 4b (ROTROL P)'!H"&amp;ROW($R$212)-208,TRUE)&gt;0,INDIRECT("'["&amp;Index!$A$1&amp;"]Results 4b (ROTROL P)'!H"&amp;ROW($R$212)-208,TRUE),"")</f>
        <v>#REF!</v>
      </c>
      <c r="AQ572" t="e" cm="1">
        <f t="array" aca="1" ref="AQ572" ca="1">IF(INDIRECT("'["&amp;Index!$A$1&amp;"]Results 4b (ROTROL P)'!I"&amp;ROW($R$212)-208,TRUE)&gt;0,INDIRECT("'["&amp;Index!$A$1&amp;"]Results 4b (ROTROL P)'!I"&amp;ROW($R$212)-208,TRUE),"")</f>
        <v>#REF!</v>
      </c>
      <c r="BM572" t="str">
        <f t="shared" ca="1" si="23"/>
        <v/>
      </c>
    </row>
    <row r="573" spans="1:65" x14ac:dyDescent="0.25">
      <c r="A573" t="e" cm="1">
        <f t="array" aca="1" ref="A573" ca="1">INDIRECT("'["&amp;Index!$A$1&amp;"]Overview Tests'!E7",TRUE)</f>
        <v>#REF!</v>
      </c>
      <c r="B573" t="e">
        <f ca="1">IF(Index!$D$3="v5",10045,"")</f>
        <v>#N/A</v>
      </c>
      <c r="C573" t="e">
        <f ca="1">VLOOKUP(Facts!$B573,Aux_Table!$W$1:$X$60,2,FALSE)</f>
        <v>#N/A</v>
      </c>
      <c r="D573" t="e">
        <f>NA()</f>
        <v>#N/A</v>
      </c>
      <c r="E573" t="e" cm="1">
        <f t="array" aca="1" ref="E573" ca="1">INDIRECT("'["&amp;Index!$A$1&amp;"]Overview Tests'!C7",TRUE)</f>
        <v>#REF!</v>
      </c>
      <c r="F573" t="e" cm="1">
        <f t="array" aca="1" ref="F573" ca="1">INDIRECT("'["&amp;Index!$A$1&amp;"]Overview Tests'!B7",TRUE)</f>
        <v>#REF!</v>
      </c>
      <c r="G573" t="e" cm="1">
        <f t="array" aca="1" ref="G573" ca="1">INDIRECT("'["&amp;Index!$A$1&amp;"]Overview Tests'!B7",TRUE)</f>
        <v>#REF!</v>
      </c>
      <c r="H573" t="e">
        <f t="shared" ca="1" si="24"/>
        <v>#REF!</v>
      </c>
      <c r="I573" s="15" t="e" cm="1">
        <f t="array" aca="1" ref="I573" ca="1">IFERROR(DATEVALUE(TEXT(INDIRECT("'["&amp;Index!$A$1&amp;"]Overview Tests'!C112",TRUE),"yyyy-mm-dd")),INDIRECT("'["&amp;Index!$A$1&amp;"]Overview Tests'!F7",TRUE)-730)</f>
        <v>#REF!</v>
      </c>
      <c r="J573" t="e" cm="1">
        <f t="array" aca="1" ref="J573" ca="1">INDIRECT("'["&amp;Index!$A$1&amp;"]Overview Tests'!C108",TRUE)</f>
        <v>#REF!</v>
      </c>
      <c r="K573" t="str">
        <f>Index!$A$1</f>
        <v>Extem B-1541-6  CA.xlsx</v>
      </c>
      <c r="N573" t="e" cm="1">
        <f t="array" aca="1" ref="N573" ca="1">INDIRECT("'["&amp;Index!$A$1&amp;"]Results 4b (ROTROL P)'!N1",TRUE)</f>
        <v>#REF!</v>
      </c>
      <c r="O573" t="e" cm="1">
        <f t="array" aca="1" ref="O573" ca="1">INDIRECT("'["&amp;Index!$A$1&amp;"]Results 4b (ROTROL P)'!N2",TRUE)</f>
        <v>#REF!</v>
      </c>
      <c r="R573">
        <v>4</v>
      </c>
      <c r="X573" t="e" cm="1">
        <f t="array" aca="1" ref="X573" ca="1">INDIRECT("'["&amp;Index!$A$1&amp;"]Results 4b (ROTROL P)'!B2",TRUE)</f>
        <v>#REF!</v>
      </c>
      <c r="Z573" t="s">
        <v>86</v>
      </c>
      <c r="AG573" t="e" cm="1">
        <f t="array" aca="1" ref="AG573" ca="1">IF(INDIRECT("'["&amp;Index!$A$1&amp;"]Results 4b (ROTROL P)'!G"&amp;ROW($R$213)-208,TRUE)&gt;0,INDIRECT("'["&amp;Index!$A$1&amp;"]Results 4b (ROTROL P)'!G"&amp;ROW($R$213)-208,TRUE),"")</f>
        <v>#REF!</v>
      </c>
      <c r="AH573" t="e" cm="1">
        <f t="array" aca="1" ref="AH573" ca="1">IF(INDIRECT("'["&amp;Index!$A$1&amp;"]Results 4b (ROTROL P)'!J"&amp;ROW($R$213)-208,TRUE)&gt;0,INDIRECT("'["&amp;Index!$A$1&amp;"]Results 4b (ROTROL P)'!J"&amp;ROW($R$213)-208,TRUE),"")</f>
        <v>#REF!</v>
      </c>
      <c r="AI573" t="e" cm="1">
        <f t="array" aca="1" ref="AI573" ca="1">IF(INDIRECT("'["&amp;Index!$A$1&amp;"]Results 4b (ROTROL P)'!K"&amp;ROW($R$213)-208,TRUE)&gt;0,INDIRECT("'["&amp;Index!$A$1&amp;"]Results 4b (ROTROL P)'!K"&amp;ROW($R$213)-208,TRUE),"")</f>
        <v>#REF!</v>
      </c>
      <c r="AJ573" t="e" cm="1">
        <f t="array" aca="1" ref="AJ573" ca="1">IF(INDIRECT("'["&amp;Index!$A$1&amp;"]Results 4b (ROTROL P)'!L"&amp;ROW($R$213)-208,TRUE)&gt;0,INDIRECT("'["&amp;Index!$A$1&amp;"]Results 4b (ROTROL P)'!L"&amp;ROW($R$213)-208,TRUE),"")</f>
        <v>#REF!</v>
      </c>
      <c r="AK573" t="e" cm="1">
        <f t="array" aca="1" ref="AK573" ca="1">IF(INDIRECT("'["&amp;Index!$A$1&amp;"]Results 4b (ROTROL P)'!M"&amp;ROW($R$213)-208,TRUE)&gt;0,INDIRECT("'["&amp;Index!$A$1&amp;"]Results 4b (ROTROL P)'!M"&amp;ROW($R$213)-208,TRUE),"")</f>
        <v>#REF!</v>
      </c>
      <c r="AN573" t="e" cm="1">
        <f t="array" aca="1" ref="AN573" ca="1">IF(INDIRECT("'["&amp;Index!$A$1&amp;"]Results 4b (ROTROL P)'!H"&amp;ROW($R$213)-208,TRUE)&gt;0,INDIRECT("'["&amp;Index!$A$1&amp;"]Results 4b (ROTROL P)'!H"&amp;ROW($R$213)-208,TRUE),"")</f>
        <v>#REF!</v>
      </c>
      <c r="AQ573" t="e" cm="1">
        <f t="array" aca="1" ref="AQ573" ca="1">IF(INDIRECT("'["&amp;Index!$A$1&amp;"]Results 4b (ROTROL P)'!I"&amp;ROW($R$213)-208,TRUE)&gt;0,INDIRECT("'["&amp;Index!$A$1&amp;"]Results 4b (ROTROL P)'!I"&amp;ROW($R$213)-208,TRUE),"")</f>
        <v>#REF!</v>
      </c>
      <c r="BM573" t="str">
        <f t="shared" ca="1" si="23"/>
        <v/>
      </c>
    </row>
    <row r="574" spans="1:65" x14ac:dyDescent="0.25">
      <c r="A574" t="e" cm="1">
        <f t="array" aca="1" ref="A574" ca="1">INDIRECT("'["&amp;Index!$A$1&amp;"]Overview Tests'!E7",TRUE)</f>
        <v>#REF!</v>
      </c>
      <c r="B574" t="e">
        <f ca="1">IF(Index!$D$3="v5",10045,"")</f>
        <v>#N/A</v>
      </c>
      <c r="C574" t="e">
        <f ca="1">VLOOKUP(Facts!$B574,Aux_Table!$W$1:$X$60,2,FALSE)</f>
        <v>#N/A</v>
      </c>
      <c r="D574" t="e">
        <f>NA()</f>
        <v>#N/A</v>
      </c>
      <c r="E574" t="e" cm="1">
        <f t="array" aca="1" ref="E574" ca="1">INDIRECT("'["&amp;Index!$A$1&amp;"]Overview Tests'!C7",TRUE)</f>
        <v>#REF!</v>
      </c>
      <c r="F574" t="e" cm="1">
        <f t="array" aca="1" ref="F574" ca="1">INDIRECT("'["&amp;Index!$A$1&amp;"]Overview Tests'!B7",TRUE)</f>
        <v>#REF!</v>
      </c>
      <c r="G574" t="e" cm="1">
        <f t="array" aca="1" ref="G574" ca="1">INDIRECT("'["&amp;Index!$A$1&amp;"]Overview Tests'!B7",TRUE)</f>
        <v>#REF!</v>
      </c>
      <c r="H574" t="e">
        <f t="shared" ca="1" si="24"/>
        <v>#REF!</v>
      </c>
      <c r="I574" s="15" t="e" cm="1">
        <f t="array" aca="1" ref="I574" ca="1">IFERROR(DATEVALUE(TEXT(INDIRECT("'["&amp;Index!$A$1&amp;"]Overview Tests'!C112",TRUE),"yyyy-mm-dd")),INDIRECT("'["&amp;Index!$A$1&amp;"]Overview Tests'!F7",TRUE)-730)</f>
        <v>#REF!</v>
      </c>
      <c r="J574" t="e" cm="1">
        <f t="array" aca="1" ref="J574" ca="1">INDIRECT("'["&amp;Index!$A$1&amp;"]Overview Tests'!C108",TRUE)</f>
        <v>#REF!</v>
      </c>
      <c r="K574" t="str">
        <f>Index!$A$1</f>
        <v>Extem B-1541-6  CA.xlsx</v>
      </c>
      <c r="N574" t="e" cm="1">
        <f t="array" aca="1" ref="N574" ca="1">INDIRECT("'["&amp;Index!$A$1&amp;"]Results 4b (ROTROL P)'!N1",TRUE)</f>
        <v>#REF!</v>
      </c>
      <c r="O574" t="e" cm="1">
        <f t="array" aca="1" ref="O574" ca="1">INDIRECT("'["&amp;Index!$A$1&amp;"]Results 4b (ROTROL P)'!N2",TRUE)</f>
        <v>#REF!</v>
      </c>
      <c r="R574">
        <v>5</v>
      </c>
      <c r="X574" t="e" cm="1">
        <f t="array" aca="1" ref="X574" ca="1">INDIRECT("'["&amp;Index!$A$1&amp;"]Results 4b (ROTROL P)'!B2",TRUE)</f>
        <v>#REF!</v>
      </c>
      <c r="Z574" t="s">
        <v>86</v>
      </c>
      <c r="AG574" t="e" cm="1">
        <f t="array" aca="1" ref="AG574" ca="1">IF(INDIRECT("'["&amp;Index!$A$1&amp;"]Results 4b (ROTROL P)'!G"&amp;ROW($R$214)-208,TRUE)&gt;0,INDIRECT("'["&amp;Index!$A$1&amp;"]Results 4b (ROTROL P)'!G"&amp;ROW($R$214)-208,TRUE),"")</f>
        <v>#REF!</v>
      </c>
      <c r="AH574" t="e" cm="1">
        <f t="array" aca="1" ref="AH574" ca="1">IF(INDIRECT("'["&amp;Index!$A$1&amp;"]Results 4b (ROTROL P)'!J"&amp;ROW($R$214)-208,TRUE)&gt;0,INDIRECT("'["&amp;Index!$A$1&amp;"]Results 4b (ROTROL P)'!J"&amp;ROW($R$214)-208,TRUE),"")</f>
        <v>#REF!</v>
      </c>
      <c r="AI574" t="e" cm="1">
        <f t="array" aca="1" ref="AI574" ca="1">IF(INDIRECT("'["&amp;Index!$A$1&amp;"]Results 4b (ROTROL P)'!K"&amp;ROW($R$214)-208,TRUE)&gt;0,INDIRECT("'["&amp;Index!$A$1&amp;"]Results 4b (ROTROL P)'!K"&amp;ROW($R$214)-208,TRUE),"")</f>
        <v>#REF!</v>
      </c>
      <c r="AJ574" t="e" cm="1">
        <f t="array" aca="1" ref="AJ574" ca="1">IF(INDIRECT("'["&amp;Index!$A$1&amp;"]Results 4b (ROTROL P)'!L"&amp;ROW($R$214)-208,TRUE)&gt;0,INDIRECT("'["&amp;Index!$A$1&amp;"]Results 4b (ROTROL P)'!L"&amp;ROW($R$214)-208,TRUE),"")</f>
        <v>#REF!</v>
      </c>
      <c r="AK574" t="e" cm="1">
        <f t="array" aca="1" ref="AK574" ca="1">IF(INDIRECT("'["&amp;Index!$A$1&amp;"]Results 4b (ROTROL P)'!M"&amp;ROW($R$214)-208,TRUE)&gt;0,INDIRECT("'["&amp;Index!$A$1&amp;"]Results 4b (ROTROL P)'!M"&amp;ROW($R$214)-208,TRUE),"")</f>
        <v>#REF!</v>
      </c>
      <c r="AN574" t="e" cm="1">
        <f t="array" aca="1" ref="AN574" ca="1">IF(INDIRECT("'["&amp;Index!$A$1&amp;"]Results 4b (ROTROL P)'!H"&amp;ROW($R$214)-208,TRUE)&gt;0,INDIRECT("'["&amp;Index!$A$1&amp;"]Results 4b (ROTROL P)'!H"&amp;ROW($R$214)-208,TRUE),"")</f>
        <v>#REF!</v>
      </c>
      <c r="AQ574" t="e" cm="1">
        <f t="array" aca="1" ref="AQ574" ca="1">IF(INDIRECT("'["&amp;Index!$A$1&amp;"]Results 4b (ROTROL P)'!I"&amp;ROW($R$214)-208,TRUE)&gt;0,INDIRECT("'["&amp;Index!$A$1&amp;"]Results 4b (ROTROL P)'!I"&amp;ROW($R$214)-208,TRUE),"")</f>
        <v>#REF!</v>
      </c>
      <c r="BM574" t="str">
        <f t="shared" ca="1" si="23"/>
        <v/>
      </c>
    </row>
    <row r="575" spans="1:65" x14ac:dyDescent="0.25">
      <c r="A575" t="e" cm="1">
        <f t="array" aca="1" ref="A575" ca="1">INDIRECT("'["&amp;Index!$A$1&amp;"]Overview Tests'!E7",TRUE)</f>
        <v>#REF!</v>
      </c>
      <c r="B575" t="e">
        <f ca="1">IF(Index!$D$3="v5",10045,"")</f>
        <v>#N/A</v>
      </c>
      <c r="C575" t="e">
        <f ca="1">VLOOKUP(Facts!$B575,Aux_Table!$W$1:$X$60,2,FALSE)</f>
        <v>#N/A</v>
      </c>
      <c r="D575" t="e">
        <f>NA()</f>
        <v>#N/A</v>
      </c>
      <c r="E575" t="e" cm="1">
        <f t="array" aca="1" ref="E575" ca="1">INDIRECT("'["&amp;Index!$A$1&amp;"]Overview Tests'!C7",TRUE)</f>
        <v>#REF!</v>
      </c>
      <c r="F575" t="e" cm="1">
        <f t="array" aca="1" ref="F575" ca="1">INDIRECT("'["&amp;Index!$A$1&amp;"]Overview Tests'!B7",TRUE)</f>
        <v>#REF!</v>
      </c>
      <c r="G575" t="e" cm="1">
        <f t="array" aca="1" ref="G575" ca="1">INDIRECT("'["&amp;Index!$A$1&amp;"]Overview Tests'!B7",TRUE)</f>
        <v>#REF!</v>
      </c>
      <c r="H575" t="e">
        <f t="shared" ca="1" si="24"/>
        <v>#REF!</v>
      </c>
      <c r="I575" s="15" t="e" cm="1">
        <f t="array" aca="1" ref="I575" ca="1">IFERROR(DATEVALUE(TEXT(INDIRECT("'["&amp;Index!$A$1&amp;"]Overview Tests'!C112",TRUE),"yyyy-mm-dd")),INDIRECT("'["&amp;Index!$A$1&amp;"]Overview Tests'!F7",TRUE)-730)</f>
        <v>#REF!</v>
      </c>
      <c r="J575" t="e" cm="1">
        <f t="array" aca="1" ref="J575" ca="1">INDIRECT("'["&amp;Index!$A$1&amp;"]Overview Tests'!C108",TRUE)</f>
        <v>#REF!</v>
      </c>
      <c r="K575" t="str">
        <f>Index!$A$1</f>
        <v>Extem B-1541-6  CA.xlsx</v>
      </c>
      <c r="N575" t="e" cm="1">
        <f t="array" aca="1" ref="N575" ca="1">INDIRECT("'["&amp;Index!$A$1&amp;"]Results 4b (ROTROL P)'!N1",TRUE)</f>
        <v>#REF!</v>
      </c>
      <c r="O575" t="e" cm="1">
        <f t="array" aca="1" ref="O575" ca="1">INDIRECT("'["&amp;Index!$A$1&amp;"]Results 4b (ROTROL P)'!N2",TRUE)</f>
        <v>#REF!</v>
      </c>
      <c r="R575">
        <v>6</v>
      </c>
      <c r="X575" t="e" cm="1">
        <f t="array" aca="1" ref="X575" ca="1">INDIRECT("'["&amp;Index!$A$1&amp;"]Results 4b (ROTROL P)'!B2",TRUE)</f>
        <v>#REF!</v>
      </c>
      <c r="Z575" t="s">
        <v>86</v>
      </c>
      <c r="AG575" t="e" cm="1">
        <f t="array" aca="1" ref="AG575" ca="1">IF(INDIRECT("'["&amp;Index!$A$1&amp;"]Results 4b (ROTROL P)'!G"&amp;ROW($R$215)-208,TRUE)&gt;0,INDIRECT("'["&amp;Index!$A$1&amp;"]Results 4b (ROTROL P)'!G"&amp;ROW($R$215)-208,TRUE),"")</f>
        <v>#REF!</v>
      </c>
      <c r="AH575" t="e" cm="1">
        <f t="array" aca="1" ref="AH575" ca="1">IF(INDIRECT("'["&amp;Index!$A$1&amp;"]Results 4b (ROTROL P)'!J"&amp;ROW($R$215)-208,TRUE)&gt;0,INDIRECT("'["&amp;Index!$A$1&amp;"]Results 4b (ROTROL P)'!J"&amp;ROW($R$215)-208,TRUE),"")</f>
        <v>#REF!</v>
      </c>
      <c r="AI575" t="e" cm="1">
        <f t="array" aca="1" ref="AI575" ca="1">IF(INDIRECT("'["&amp;Index!$A$1&amp;"]Results 4b (ROTROL P)'!K"&amp;ROW($R$215)-208,TRUE)&gt;0,INDIRECT("'["&amp;Index!$A$1&amp;"]Results 4b (ROTROL P)'!K"&amp;ROW($R$215)-208,TRUE),"")</f>
        <v>#REF!</v>
      </c>
      <c r="AJ575" t="e" cm="1">
        <f t="array" aca="1" ref="AJ575" ca="1">IF(INDIRECT("'["&amp;Index!$A$1&amp;"]Results 4b (ROTROL P)'!L"&amp;ROW($R$215)-208,TRUE)&gt;0,INDIRECT("'["&amp;Index!$A$1&amp;"]Results 4b (ROTROL P)'!L"&amp;ROW($R$215)-208,TRUE),"")</f>
        <v>#REF!</v>
      </c>
      <c r="AK575" t="e" cm="1">
        <f t="array" aca="1" ref="AK575" ca="1">IF(INDIRECT("'["&amp;Index!$A$1&amp;"]Results 4b (ROTROL P)'!M"&amp;ROW($R$215)-208,TRUE)&gt;0,INDIRECT("'["&amp;Index!$A$1&amp;"]Results 4b (ROTROL P)'!M"&amp;ROW($R$215)-208,TRUE),"")</f>
        <v>#REF!</v>
      </c>
      <c r="AN575" t="e" cm="1">
        <f t="array" aca="1" ref="AN575" ca="1">IF(INDIRECT("'["&amp;Index!$A$1&amp;"]Results 4b (ROTROL P)'!H"&amp;ROW($R$215)-208,TRUE)&gt;0,INDIRECT("'["&amp;Index!$A$1&amp;"]Results 4b (ROTROL P)'!H"&amp;ROW($R$215)-208,TRUE),"")</f>
        <v>#REF!</v>
      </c>
      <c r="AQ575" t="e" cm="1">
        <f t="array" aca="1" ref="AQ575" ca="1">IF(INDIRECT("'["&amp;Index!$A$1&amp;"]Results 4b (ROTROL P)'!I"&amp;ROW($R$215)-208,TRUE)&gt;0,INDIRECT("'["&amp;Index!$A$1&amp;"]Results 4b (ROTROL P)'!I"&amp;ROW($R$215)-208,TRUE),"")</f>
        <v>#REF!</v>
      </c>
      <c r="BM575" t="str">
        <f t="shared" ca="1" si="23"/>
        <v/>
      </c>
    </row>
    <row r="576" spans="1:65" x14ac:dyDescent="0.25">
      <c r="A576" t="e" cm="1">
        <f t="array" aca="1" ref="A576" ca="1">INDIRECT("'["&amp;Index!$A$1&amp;"]Overview Tests'!E7",TRUE)</f>
        <v>#REF!</v>
      </c>
      <c r="B576" t="e">
        <f ca="1">IF(Index!$D$3="v5",10045,"")</f>
        <v>#N/A</v>
      </c>
      <c r="C576" t="e">
        <f ca="1">VLOOKUP(Facts!$B576,Aux_Table!$W$1:$X$60,2,FALSE)</f>
        <v>#N/A</v>
      </c>
      <c r="D576" t="e">
        <f>NA()</f>
        <v>#N/A</v>
      </c>
      <c r="E576" t="e" cm="1">
        <f t="array" aca="1" ref="E576" ca="1">INDIRECT("'["&amp;Index!$A$1&amp;"]Overview Tests'!C7",TRUE)</f>
        <v>#REF!</v>
      </c>
      <c r="F576" t="e" cm="1">
        <f t="array" aca="1" ref="F576" ca="1">INDIRECT("'["&amp;Index!$A$1&amp;"]Overview Tests'!B7",TRUE)</f>
        <v>#REF!</v>
      </c>
      <c r="G576" t="e" cm="1">
        <f t="array" aca="1" ref="G576" ca="1">INDIRECT("'["&amp;Index!$A$1&amp;"]Overview Tests'!B7",TRUE)</f>
        <v>#REF!</v>
      </c>
      <c r="H576" t="e">
        <f t="shared" ca="1" si="24"/>
        <v>#REF!</v>
      </c>
      <c r="I576" s="15" t="e" cm="1">
        <f t="array" aca="1" ref="I576" ca="1">IFERROR(DATEVALUE(TEXT(INDIRECT("'["&amp;Index!$A$1&amp;"]Overview Tests'!C112",TRUE),"yyyy-mm-dd")),INDIRECT("'["&amp;Index!$A$1&amp;"]Overview Tests'!F7",TRUE)-730)</f>
        <v>#REF!</v>
      </c>
      <c r="J576" t="e" cm="1">
        <f t="array" aca="1" ref="J576" ca="1">INDIRECT("'["&amp;Index!$A$1&amp;"]Overview Tests'!C108",TRUE)</f>
        <v>#REF!</v>
      </c>
      <c r="K576" t="str">
        <f>Index!$A$1</f>
        <v>Extem B-1541-6  CA.xlsx</v>
      </c>
      <c r="N576" t="e" cm="1">
        <f t="array" aca="1" ref="N576" ca="1">INDIRECT("'["&amp;Index!$A$1&amp;"]Results 4b (ROTROL P)'!N1",TRUE)</f>
        <v>#REF!</v>
      </c>
      <c r="O576" t="e" cm="1">
        <f t="array" aca="1" ref="O576" ca="1">INDIRECT("'["&amp;Index!$A$1&amp;"]Results 4b (ROTROL P)'!N2",TRUE)</f>
        <v>#REF!</v>
      </c>
      <c r="R576">
        <v>7</v>
      </c>
      <c r="X576" t="e" cm="1">
        <f t="array" aca="1" ref="X576" ca="1">INDIRECT("'["&amp;Index!$A$1&amp;"]Results 4b (ROTROL P)'!B2",TRUE)</f>
        <v>#REF!</v>
      </c>
      <c r="Z576" t="s">
        <v>86</v>
      </c>
      <c r="AG576" t="e" cm="1">
        <f t="array" aca="1" ref="AG576" ca="1">IF(INDIRECT("'["&amp;Index!$A$1&amp;"]Results 4b (ROTROL P)'!G"&amp;ROW($R$216)-208,TRUE)&gt;0,INDIRECT("'["&amp;Index!$A$1&amp;"]Results 4b (ROTROL P)'!G"&amp;ROW($R$216)-208,TRUE),"")</f>
        <v>#REF!</v>
      </c>
      <c r="AH576" t="e" cm="1">
        <f t="array" aca="1" ref="AH576" ca="1">IF(INDIRECT("'["&amp;Index!$A$1&amp;"]Results 4b (ROTROL P)'!J"&amp;ROW($R$216)-208,TRUE)&gt;0,INDIRECT("'["&amp;Index!$A$1&amp;"]Results 4b (ROTROL P)'!J"&amp;ROW($R$216)-208,TRUE),"")</f>
        <v>#REF!</v>
      </c>
      <c r="AI576" t="e" cm="1">
        <f t="array" aca="1" ref="AI576" ca="1">IF(INDIRECT("'["&amp;Index!$A$1&amp;"]Results 4b (ROTROL P)'!K"&amp;ROW($R$216)-208,TRUE)&gt;0,INDIRECT("'["&amp;Index!$A$1&amp;"]Results 4b (ROTROL P)'!K"&amp;ROW($R$216)-208,TRUE),"")</f>
        <v>#REF!</v>
      </c>
      <c r="AJ576" t="e" cm="1">
        <f t="array" aca="1" ref="AJ576" ca="1">IF(INDIRECT("'["&amp;Index!$A$1&amp;"]Results 4b (ROTROL P)'!L"&amp;ROW($R$216)-208,TRUE)&gt;0,INDIRECT("'["&amp;Index!$A$1&amp;"]Results 4b (ROTROL P)'!L"&amp;ROW($R$216)-208,TRUE),"")</f>
        <v>#REF!</v>
      </c>
      <c r="AK576" t="e" cm="1">
        <f t="array" aca="1" ref="AK576" ca="1">IF(INDIRECT("'["&amp;Index!$A$1&amp;"]Results 4b (ROTROL P)'!M"&amp;ROW($R$216)-208,TRUE)&gt;0,INDIRECT("'["&amp;Index!$A$1&amp;"]Results 4b (ROTROL P)'!M"&amp;ROW($R$216)-208,TRUE),"")</f>
        <v>#REF!</v>
      </c>
      <c r="AN576" t="e" cm="1">
        <f t="array" aca="1" ref="AN576" ca="1">IF(INDIRECT("'["&amp;Index!$A$1&amp;"]Results 4b (ROTROL P)'!H"&amp;ROW($R$216)-208,TRUE)&gt;0,INDIRECT("'["&amp;Index!$A$1&amp;"]Results 4b (ROTROL P)'!H"&amp;ROW($R$216)-208,TRUE),"")</f>
        <v>#REF!</v>
      </c>
      <c r="AQ576" t="e" cm="1">
        <f t="array" aca="1" ref="AQ576" ca="1">IF(INDIRECT("'["&amp;Index!$A$1&amp;"]Results 4b (ROTROL P)'!I"&amp;ROW($R$216)-208,TRUE)&gt;0,INDIRECT("'["&amp;Index!$A$1&amp;"]Results 4b (ROTROL P)'!I"&amp;ROW($R$216)-208,TRUE),"")</f>
        <v>#REF!</v>
      </c>
      <c r="BM576" t="str">
        <f t="shared" ca="1" si="23"/>
        <v/>
      </c>
    </row>
    <row r="577" spans="1:65" x14ac:dyDescent="0.25">
      <c r="A577" t="e" cm="1">
        <f t="array" aca="1" ref="A577" ca="1">INDIRECT("'["&amp;Index!$A$1&amp;"]Overview Tests'!E7",TRUE)</f>
        <v>#REF!</v>
      </c>
      <c r="B577" t="e">
        <f ca="1">IF(Index!$D$3="v5",10045,"")</f>
        <v>#N/A</v>
      </c>
      <c r="C577" t="e">
        <f ca="1">VLOOKUP(Facts!$B577,Aux_Table!$W$1:$X$60,2,FALSE)</f>
        <v>#N/A</v>
      </c>
      <c r="D577" t="e">
        <f>NA()</f>
        <v>#N/A</v>
      </c>
      <c r="E577" t="e" cm="1">
        <f t="array" aca="1" ref="E577" ca="1">INDIRECT("'["&amp;Index!$A$1&amp;"]Overview Tests'!C7",TRUE)</f>
        <v>#REF!</v>
      </c>
      <c r="F577" t="e" cm="1">
        <f t="array" aca="1" ref="F577" ca="1">INDIRECT("'["&amp;Index!$A$1&amp;"]Overview Tests'!B7",TRUE)</f>
        <v>#REF!</v>
      </c>
      <c r="G577" t="e" cm="1">
        <f t="array" aca="1" ref="G577" ca="1">INDIRECT("'["&amp;Index!$A$1&amp;"]Overview Tests'!B7",TRUE)</f>
        <v>#REF!</v>
      </c>
      <c r="H577" t="e">
        <f t="shared" ca="1" si="24"/>
        <v>#REF!</v>
      </c>
      <c r="I577" s="15" t="e" cm="1">
        <f t="array" aca="1" ref="I577" ca="1">IFERROR(DATEVALUE(TEXT(INDIRECT("'["&amp;Index!$A$1&amp;"]Overview Tests'!C112",TRUE),"yyyy-mm-dd")),INDIRECT("'["&amp;Index!$A$1&amp;"]Overview Tests'!F7",TRUE)-730)</f>
        <v>#REF!</v>
      </c>
      <c r="J577" t="e" cm="1">
        <f t="array" aca="1" ref="J577" ca="1">INDIRECT("'["&amp;Index!$A$1&amp;"]Overview Tests'!C108",TRUE)</f>
        <v>#REF!</v>
      </c>
      <c r="K577" t="str">
        <f>Index!$A$1</f>
        <v>Extem B-1541-6  CA.xlsx</v>
      </c>
      <c r="N577" t="e" cm="1">
        <f t="array" aca="1" ref="N577" ca="1">INDIRECT("'["&amp;Index!$A$1&amp;"]Results 4b (ROTROL P)'!N1",TRUE)</f>
        <v>#REF!</v>
      </c>
      <c r="O577" t="e" cm="1">
        <f t="array" aca="1" ref="O577" ca="1">INDIRECT("'["&amp;Index!$A$1&amp;"]Results 4b (ROTROL P)'!N2",TRUE)</f>
        <v>#REF!</v>
      </c>
      <c r="R577">
        <v>8</v>
      </c>
      <c r="X577" t="e" cm="1">
        <f t="array" aca="1" ref="X577" ca="1">INDIRECT("'["&amp;Index!$A$1&amp;"]Results 4b (ROTROL P)'!B2",TRUE)</f>
        <v>#REF!</v>
      </c>
      <c r="Z577" t="s">
        <v>86</v>
      </c>
      <c r="AG577" t="e" cm="1">
        <f t="array" aca="1" ref="AG577" ca="1">IF(INDIRECT("'["&amp;Index!$A$1&amp;"]Results 4b (ROTROL P)'!G"&amp;ROW($R$217)-208,TRUE)&gt;0,INDIRECT("'["&amp;Index!$A$1&amp;"]Results 4b (ROTROL P)'!G"&amp;ROW($R$217)-208,TRUE),"")</f>
        <v>#REF!</v>
      </c>
      <c r="AH577" t="e" cm="1">
        <f t="array" aca="1" ref="AH577" ca="1">IF(INDIRECT("'["&amp;Index!$A$1&amp;"]Results 4b (ROTROL P)'!J"&amp;ROW($R$217)-208,TRUE)&gt;0,INDIRECT("'["&amp;Index!$A$1&amp;"]Results 4b (ROTROL P)'!J"&amp;ROW($R$217)-208,TRUE),"")</f>
        <v>#REF!</v>
      </c>
      <c r="AI577" t="e" cm="1">
        <f t="array" aca="1" ref="AI577" ca="1">IF(INDIRECT("'["&amp;Index!$A$1&amp;"]Results 4b (ROTROL P)'!K"&amp;ROW($R$217)-208,TRUE)&gt;0,INDIRECT("'["&amp;Index!$A$1&amp;"]Results 4b (ROTROL P)'!K"&amp;ROW($R$217)-208,TRUE),"")</f>
        <v>#REF!</v>
      </c>
      <c r="AJ577" t="e" cm="1">
        <f t="array" aca="1" ref="AJ577" ca="1">IF(INDIRECT("'["&amp;Index!$A$1&amp;"]Results 4b (ROTROL P)'!L"&amp;ROW($R$217)-208,TRUE)&gt;0,INDIRECT("'["&amp;Index!$A$1&amp;"]Results 4b (ROTROL P)'!L"&amp;ROW($R$217)-208,TRUE),"")</f>
        <v>#REF!</v>
      </c>
      <c r="AK577" t="e" cm="1">
        <f t="array" aca="1" ref="AK577" ca="1">IF(INDIRECT("'["&amp;Index!$A$1&amp;"]Results 4b (ROTROL P)'!M"&amp;ROW($R$217)-208,TRUE)&gt;0,INDIRECT("'["&amp;Index!$A$1&amp;"]Results 4b (ROTROL P)'!M"&amp;ROW($R$217)-208,TRUE),"")</f>
        <v>#REF!</v>
      </c>
      <c r="AN577" t="e" cm="1">
        <f t="array" aca="1" ref="AN577" ca="1">IF(INDIRECT("'["&amp;Index!$A$1&amp;"]Results 4b (ROTROL P)'!H"&amp;ROW($R$217)-208,TRUE)&gt;0,INDIRECT("'["&amp;Index!$A$1&amp;"]Results 4b (ROTROL P)'!H"&amp;ROW($R$217)-208,TRUE),"")</f>
        <v>#REF!</v>
      </c>
      <c r="AQ577" t="e" cm="1">
        <f t="array" aca="1" ref="AQ577" ca="1">IF(INDIRECT("'["&amp;Index!$A$1&amp;"]Results 4b (ROTROL P)'!I"&amp;ROW($R$217)-208,TRUE)&gt;0,INDIRECT("'["&amp;Index!$A$1&amp;"]Results 4b (ROTROL P)'!I"&amp;ROW($R$217)-208,TRUE),"")</f>
        <v>#REF!</v>
      </c>
      <c r="BM577" t="str">
        <f t="shared" ca="1" si="23"/>
        <v/>
      </c>
    </row>
    <row r="578" spans="1:65" x14ac:dyDescent="0.25">
      <c r="A578" t="e" cm="1">
        <f t="array" aca="1" ref="A578" ca="1">INDIRECT("'["&amp;Index!$A$1&amp;"]Overview Tests'!E7",TRUE)</f>
        <v>#REF!</v>
      </c>
      <c r="B578" t="e">
        <f ca="1">IF(Index!$D$3="v5",10045,"")</f>
        <v>#N/A</v>
      </c>
      <c r="C578" t="e">
        <f ca="1">VLOOKUP(Facts!$B578,Aux_Table!$W$1:$X$60,2,FALSE)</f>
        <v>#N/A</v>
      </c>
      <c r="D578" t="e">
        <f>NA()</f>
        <v>#N/A</v>
      </c>
      <c r="E578" t="e" cm="1">
        <f t="array" aca="1" ref="E578" ca="1">INDIRECT("'["&amp;Index!$A$1&amp;"]Overview Tests'!C7",TRUE)</f>
        <v>#REF!</v>
      </c>
      <c r="F578" t="e" cm="1">
        <f t="array" aca="1" ref="F578" ca="1">INDIRECT("'["&amp;Index!$A$1&amp;"]Overview Tests'!B7",TRUE)</f>
        <v>#REF!</v>
      </c>
      <c r="G578" t="e" cm="1">
        <f t="array" aca="1" ref="G578" ca="1">INDIRECT("'["&amp;Index!$A$1&amp;"]Overview Tests'!B7",TRUE)</f>
        <v>#REF!</v>
      </c>
      <c r="H578" t="e">
        <f t="shared" ca="1" si="24"/>
        <v>#REF!</v>
      </c>
      <c r="I578" s="15" t="e" cm="1">
        <f t="array" aca="1" ref="I578" ca="1">IFERROR(DATEVALUE(TEXT(INDIRECT("'["&amp;Index!$A$1&amp;"]Overview Tests'!C112",TRUE),"yyyy-mm-dd")),INDIRECT("'["&amp;Index!$A$1&amp;"]Overview Tests'!F7",TRUE)-730)</f>
        <v>#REF!</v>
      </c>
      <c r="J578" t="e" cm="1">
        <f t="array" aca="1" ref="J578" ca="1">INDIRECT("'["&amp;Index!$A$1&amp;"]Overview Tests'!C108",TRUE)</f>
        <v>#REF!</v>
      </c>
      <c r="K578" t="str">
        <f>Index!$A$1</f>
        <v>Extem B-1541-6  CA.xlsx</v>
      </c>
      <c r="N578" t="e" cm="1">
        <f t="array" aca="1" ref="N578" ca="1">INDIRECT("'["&amp;Index!$A$1&amp;"]Results 4b (ROTROL P)'!N1",TRUE)</f>
        <v>#REF!</v>
      </c>
      <c r="O578" t="e" cm="1">
        <f t="array" aca="1" ref="O578" ca="1">INDIRECT("'["&amp;Index!$A$1&amp;"]Results 4b (ROTROL P)'!N2",TRUE)</f>
        <v>#REF!</v>
      </c>
      <c r="R578">
        <v>9</v>
      </c>
      <c r="X578" t="e" cm="1">
        <f t="array" aca="1" ref="X578" ca="1">INDIRECT("'["&amp;Index!$A$1&amp;"]Results 4b (ROTROL P)'!B2",TRUE)</f>
        <v>#REF!</v>
      </c>
      <c r="Z578" t="s">
        <v>86</v>
      </c>
      <c r="AG578" t="e" cm="1">
        <f t="array" aca="1" ref="AG578" ca="1">IF(INDIRECT("'["&amp;Index!$A$1&amp;"]Results 4b (ROTROL P)'!G"&amp;ROW($R$218)-208,TRUE)&gt;0,INDIRECT("'["&amp;Index!$A$1&amp;"]Results 4b (ROTROL P)'!G"&amp;ROW($R$218)-208,TRUE),"")</f>
        <v>#REF!</v>
      </c>
      <c r="AH578" t="e" cm="1">
        <f t="array" aca="1" ref="AH578" ca="1">IF(INDIRECT("'["&amp;Index!$A$1&amp;"]Results 4b (ROTROL P)'!J"&amp;ROW($R$218)-208,TRUE)&gt;0,INDIRECT("'["&amp;Index!$A$1&amp;"]Results 4b (ROTROL P)'!J"&amp;ROW($R$218)-208,TRUE),"")</f>
        <v>#REF!</v>
      </c>
      <c r="AI578" t="e" cm="1">
        <f t="array" aca="1" ref="AI578" ca="1">IF(INDIRECT("'["&amp;Index!$A$1&amp;"]Results 4b (ROTROL P)'!K"&amp;ROW($R$218)-208,TRUE)&gt;0,INDIRECT("'["&amp;Index!$A$1&amp;"]Results 4b (ROTROL P)'!K"&amp;ROW($R$218)-208,TRUE),"")</f>
        <v>#REF!</v>
      </c>
      <c r="AJ578" t="e" cm="1">
        <f t="array" aca="1" ref="AJ578" ca="1">IF(INDIRECT("'["&amp;Index!$A$1&amp;"]Results 4b (ROTROL P)'!L"&amp;ROW($R$218)-208,TRUE)&gt;0,INDIRECT("'["&amp;Index!$A$1&amp;"]Results 4b (ROTROL P)'!L"&amp;ROW($R$218)-208,TRUE),"")</f>
        <v>#REF!</v>
      </c>
      <c r="AK578" t="e" cm="1">
        <f t="array" aca="1" ref="AK578" ca="1">IF(INDIRECT("'["&amp;Index!$A$1&amp;"]Results 4b (ROTROL P)'!M"&amp;ROW($R$218)-208,TRUE)&gt;0,INDIRECT("'["&amp;Index!$A$1&amp;"]Results 4b (ROTROL P)'!M"&amp;ROW($R$218)-208,TRUE),"")</f>
        <v>#REF!</v>
      </c>
      <c r="AN578" t="e" cm="1">
        <f t="array" aca="1" ref="AN578" ca="1">IF(INDIRECT("'["&amp;Index!$A$1&amp;"]Results 4b (ROTROL P)'!H"&amp;ROW($R$218)-208,TRUE)&gt;0,INDIRECT("'["&amp;Index!$A$1&amp;"]Results 4b (ROTROL P)'!H"&amp;ROW($R$218)-208,TRUE),"")</f>
        <v>#REF!</v>
      </c>
      <c r="AQ578" t="e" cm="1">
        <f t="array" aca="1" ref="AQ578" ca="1">IF(INDIRECT("'["&amp;Index!$A$1&amp;"]Results 4b (ROTROL P)'!I"&amp;ROW($R$218)-208,TRUE)&gt;0,INDIRECT("'["&amp;Index!$A$1&amp;"]Results 4b (ROTROL P)'!I"&amp;ROW($R$218)-208,TRUE),"")</f>
        <v>#REF!</v>
      </c>
      <c r="BM578" t="str">
        <f t="shared" ca="1" si="23"/>
        <v/>
      </c>
    </row>
    <row r="579" spans="1:65" x14ac:dyDescent="0.25">
      <c r="A579" t="e" cm="1">
        <f t="array" aca="1" ref="A579" ca="1">INDIRECT("'["&amp;Index!$A$1&amp;"]Overview Tests'!E7",TRUE)</f>
        <v>#REF!</v>
      </c>
      <c r="B579" t="e">
        <f ca="1">IF(Index!$D$3="v5",10045,"")</f>
        <v>#N/A</v>
      </c>
      <c r="C579" t="e">
        <f ca="1">VLOOKUP(Facts!$B579,Aux_Table!$W$1:$X$60,2,FALSE)</f>
        <v>#N/A</v>
      </c>
      <c r="D579" t="e">
        <f>NA()</f>
        <v>#N/A</v>
      </c>
      <c r="E579" t="e" cm="1">
        <f t="array" aca="1" ref="E579" ca="1">INDIRECT("'["&amp;Index!$A$1&amp;"]Overview Tests'!C7",TRUE)</f>
        <v>#REF!</v>
      </c>
      <c r="F579" t="e" cm="1">
        <f t="array" aca="1" ref="F579" ca="1">INDIRECT("'["&amp;Index!$A$1&amp;"]Overview Tests'!B7",TRUE)</f>
        <v>#REF!</v>
      </c>
      <c r="G579" t="e" cm="1">
        <f t="array" aca="1" ref="G579" ca="1">INDIRECT("'["&amp;Index!$A$1&amp;"]Overview Tests'!B7",TRUE)</f>
        <v>#REF!</v>
      </c>
      <c r="H579" t="e">
        <f t="shared" ca="1" si="24"/>
        <v>#REF!</v>
      </c>
      <c r="I579" s="15" t="e" cm="1">
        <f t="array" aca="1" ref="I579" ca="1">IFERROR(DATEVALUE(TEXT(INDIRECT("'["&amp;Index!$A$1&amp;"]Overview Tests'!C112",TRUE),"yyyy-mm-dd")),INDIRECT("'["&amp;Index!$A$1&amp;"]Overview Tests'!F7",TRUE)-730)</f>
        <v>#REF!</v>
      </c>
      <c r="J579" t="e" cm="1">
        <f t="array" aca="1" ref="J579" ca="1">INDIRECT("'["&amp;Index!$A$1&amp;"]Overview Tests'!C108",TRUE)</f>
        <v>#REF!</v>
      </c>
      <c r="K579" t="str">
        <f>Index!$A$1</f>
        <v>Extem B-1541-6  CA.xlsx</v>
      </c>
      <c r="N579" t="e" cm="1">
        <f t="array" aca="1" ref="N579" ca="1">INDIRECT("'["&amp;Index!$A$1&amp;"]Results 4b (ROTROL P)'!N1",TRUE)</f>
        <v>#REF!</v>
      </c>
      <c r="O579" t="e" cm="1">
        <f t="array" aca="1" ref="O579" ca="1">INDIRECT("'["&amp;Index!$A$1&amp;"]Results 4b (ROTROL P)'!N2",TRUE)</f>
        <v>#REF!</v>
      </c>
      <c r="R579">
        <v>10</v>
      </c>
      <c r="X579" t="e" cm="1">
        <f t="array" aca="1" ref="X579" ca="1">INDIRECT("'["&amp;Index!$A$1&amp;"]Results 4b (ROTROL P)'!B2",TRUE)</f>
        <v>#REF!</v>
      </c>
      <c r="Z579" t="s">
        <v>86</v>
      </c>
      <c r="AG579" t="e" cm="1">
        <f t="array" aca="1" ref="AG579" ca="1">IF(INDIRECT("'["&amp;Index!$A$1&amp;"]Results 4b (ROTROL P)'!G"&amp;ROW($R$219)-208,TRUE)&gt;0,INDIRECT("'["&amp;Index!$A$1&amp;"]Results 4b (ROTROL P)'!G"&amp;ROW($R$219)-208,TRUE),"")</f>
        <v>#REF!</v>
      </c>
      <c r="AH579" t="e" cm="1">
        <f t="array" aca="1" ref="AH579" ca="1">IF(INDIRECT("'["&amp;Index!$A$1&amp;"]Results 4b (ROTROL P)'!J"&amp;ROW($R$219)-208,TRUE)&gt;0,INDIRECT("'["&amp;Index!$A$1&amp;"]Results 4b (ROTROL P)'!J"&amp;ROW($R$219)-208,TRUE),"")</f>
        <v>#REF!</v>
      </c>
      <c r="AI579" t="e" cm="1">
        <f t="array" aca="1" ref="AI579" ca="1">IF(INDIRECT("'["&amp;Index!$A$1&amp;"]Results 4b (ROTROL P)'!K"&amp;ROW($R$219)-208,TRUE)&gt;0,INDIRECT("'["&amp;Index!$A$1&amp;"]Results 4b (ROTROL P)'!K"&amp;ROW($R$219)-208,TRUE),"")</f>
        <v>#REF!</v>
      </c>
      <c r="AJ579" t="e" cm="1">
        <f t="array" aca="1" ref="AJ579" ca="1">IF(INDIRECT("'["&amp;Index!$A$1&amp;"]Results 4b (ROTROL P)'!L"&amp;ROW($R$219)-208,TRUE)&gt;0,INDIRECT("'["&amp;Index!$A$1&amp;"]Results 4b (ROTROL P)'!L"&amp;ROW($R$219)-208,TRUE),"")</f>
        <v>#REF!</v>
      </c>
      <c r="AK579" t="e" cm="1">
        <f t="array" aca="1" ref="AK579" ca="1">IF(INDIRECT("'["&amp;Index!$A$1&amp;"]Results 4b (ROTROL P)'!M"&amp;ROW($R$219)-208,TRUE)&gt;0,INDIRECT("'["&amp;Index!$A$1&amp;"]Results 4b (ROTROL P)'!M"&amp;ROW($R$219)-208,TRUE),"")</f>
        <v>#REF!</v>
      </c>
      <c r="AN579" t="e" cm="1">
        <f t="array" aca="1" ref="AN579" ca="1">IF(INDIRECT("'["&amp;Index!$A$1&amp;"]Results 4b (ROTROL P)'!H"&amp;ROW($R$219)-208,TRUE)&gt;0,INDIRECT("'["&amp;Index!$A$1&amp;"]Results 4b (ROTROL P)'!H"&amp;ROW($R$219)-208,TRUE),"")</f>
        <v>#REF!</v>
      </c>
      <c r="AQ579" t="e" cm="1">
        <f t="array" aca="1" ref="AQ579" ca="1">IF(INDIRECT("'["&amp;Index!$A$1&amp;"]Results 4b (ROTROL P)'!I"&amp;ROW($R$219)-208,TRUE)&gt;0,INDIRECT("'["&amp;Index!$A$1&amp;"]Results 4b (ROTROL P)'!I"&amp;ROW($R$219)-208,TRUE),"")</f>
        <v>#REF!</v>
      </c>
      <c r="BM579" t="str">
        <f t="shared" ref="BM579:BM611" ca="1" si="25">IFERROR(IF(OR(ISERROR(B579),NOT(ISNUMBER(AG579)),AG579=0),"",B579&amp;"/"&amp;X579&amp;"/"&amp;N579&amp;"/"&amp;O579&amp;"/"&amp;R579),"")</f>
        <v/>
      </c>
    </row>
    <row r="580" spans="1:65" x14ac:dyDescent="0.25">
      <c r="A580" t="e" cm="1">
        <f t="array" aca="1" ref="A580" ca="1">INDIRECT("'["&amp;Index!$A$1&amp;"]Overview Tests'!E7",TRUE)</f>
        <v>#REF!</v>
      </c>
      <c r="B580" t="e">
        <f ca="1">IF(Index!$D$3="v5",10045,"")</f>
        <v>#N/A</v>
      </c>
      <c r="C580" t="e">
        <f ca="1">VLOOKUP(Facts!$B580,Aux_Table!$W$1:$X$60,2,FALSE)</f>
        <v>#N/A</v>
      </c>
      <c r="D580" t="e">
        <f>NA()</f>
        <v>#N/A</v>
      </c>
      <c r="E580" t="e" cm="1">
        <f t="array" aca="1" ref="E580" ca="1">INDIRECT("'["&amp;Index!$A$1&amp;"]Overview Tests'!C7",TRUE)</f>
        <v>#REF!</v>
      </c>
      <c r="F580" t="e" cm="1">
        <f t="array" aca="1" ref="F580" ca="1">INDIRECT("'["&amp;Index!$A$1&amp;"]Overview Tests'!B7",TRUE)</f>
        <v>#REF!</v>
      </c>
      <c r="G580" t="e" cm="1">
        <f t="array" aca="1" ref="G580" ca="1">INDIRECT("'["&amp;Index!$A$1&amp;"]Overview Tests'!B7",TRUE)</f>
        <v>#REF!</v>
      </c>
      <c r="H580" t="e">
        <f t="shared" ca="1" si="24"/>
        <v>#REF!</v>
      </c>
      <c r="I580" s="15" t="e" cm="1">
        <f t="array" aca="1" ref="I580" ca="1">IFERROR(DATEVALUE(TEXT(INDIRECT("'["&amp;Index!$A$1&amp;"]Overview Tests'!C112",TRUE),"yyyy-mm-dd")),INDIRECT("'["&amp;Index!$A$1&amp;"]Overview Tests'!F7",TRUE)-730)</f>
        <v>#REF!</v>
      </c>
      <c r="J580" t="e" cm="1">
        <f t="array" aca="1" ref="J580" ca="1">INDIRECT("'["&amp;Index!$A$1&amp;"]Overview Tests'!C108",TRUE)</f>
        <v>#REF!</v>
      </c>
      <c r="K580" t="str">
        <f>Index!$A$1</f>
        <v>Extem B-1541-6  CA.xlsx</v>
      </c>
      <c r="N580" t="e" cm="1">
        <f t="array" aca="1" ref="N580" ca="1">INDIRECT("'["&amp;Index!$A$1&amp;"]Results 4b (ROTROL P)'!N1",TRUE)</f>
        <v>#REF!</v>
      </c>
      <c r="O580" t="e" cm="1">
        <f t="array" aca="1" ref="O580" ca="1">INDIRECT("'["&amp;Index!$A$1&amp;"]Results 4b (ROTROL P)'!N2",TRUE)</f>
        <v>#REF!</v>
      </c>
      <c r="R580">
        <v>11</v>
      </c>
      <c r="X580" t="e" cm="1">
        <f t="array" aca="1" ref="X580" ca="1">INDIRECT("'["&amp;Index!$A$1&amp;"]Results 4b (ROTROL P)'!B2",TRUE)</f>
        <v>#REF!</v>
      </c>
      <c r="Z580" t="s">
        <v>86</v>
      </c>
      <c r="AG580" t="e" cm="1">
        <f t="array" aca="1" ref="AG580" ca="1">IF(INDIRECT("'["&amp;Index!$A$1&amp;"]Results 4b (ROTROL P)'!G"&amp;ROW($R$220)-208,TRUE)&gt;0,INDIRECT("'["&amp;Index!$A$1&amp;"]Results 4b (ROTROL P)'!G"&amp;ROW($R$220)-208,TRUE),"")</f>
        <v>#REF!</v>
      </c>
      <c r="AH580" t="e" cm="1">
        <f t="array" aca="1" ref="AH580" ca="1">IF(INDIRECT("'["&amp;Index!$A$1&amp;"]Results 4b (ROTROL P)'!J"&amp;ROW($R$220)-208,TRUE)&gt;0,INDIRECT("'["&amp;Index!$A$1&amp;"]Results 4b (ROTROL P)'!J"&amp;ROW($R$220)-208,TRUE),"")</f>
        <v>#REF!</v>
      </c>
      <c r="AI580" t="e" cm="1">
        <f t="array" aca="1" ref="AI580" ca="1">IF(INDIRECT("'["&amp;Index!$A$1&amp;"]Results 4b (ROTROL P)'!K"&amp;ROW($R$220)-208,TRUE)&gt;0,INDIRECT("'["&amp;Index!$A$1&amp;"]Results 4b (ROTROL P)'!K"&amp;ROW($R$220)-208,TRUE),"")</f>
        <v>#REF!</v>
      </c>
      <c r="AJ580" t="e" cm="1">
        <f t="array" aca="1" ref="AJ580" ca="1">IF(INDIRECT("'["&amp;Index!$A$1&amp;"]Results 4b (ROTROL P)'!L"&amp;ROW($R$220)-208,TRUE)&gt;0,INDIRECT("'["&amp;Index!$A$1&amp;"]Results 4b (ROTROL P)'!L"&amp;ROW($R$220)-208,TRUE),"")</f>
        <v>#REF!</v>
      </c>
      <c r="AK580" t="e" cm="1">
        <f t="array" aca="1" ref="AK580" ca="1">IF(INDIRECT("'["&amp;Index!$A$1&amp;"]Results 4b (ROTROL P)'!M"&amp;ROW($R$220)-208,TRUE)&gt;0,INDIRECT("'["&amp;Index!$A$1&amp;"]Results 4b (ROTROL P)'!M"&amp;ROW($R$220)-208,TRUE),"")</f>
        <v>#REF!</v>
      </c>
      <c r="AN580" t="e" cm="1">
        <f t="array" aca="1" ref="AN580" ca="1">IF(INDIRECT("'["&amp;Index!$A$1&amp;"]Results 4b (ROTROL P)'!H"&amp;ROW($R$220)-208,TRUE)&gt;0,INDIRECT("'["&amp;Index!$A$1&amp;"]Results 4b (ROTROL P)'!H"&amp;ROW($R$220)-208,TRUE),"")</f>
        <v>#REF!</v>
      </c>
      <c r="AQ580" t="e" cm="1">
        <f t="array" aca="1" ref="AQ580" ca="1">IF(INDIRECT("'["&amp;Index!$A$1&amp;"]Results 4b (ROTROL P)'!I"&amp;ROW($R$220)-208,TRUE)&gt;0,INDIRECT("'["&amp;Index!$A$1&amp;"]Results 4b (ROTROL P)'!I"&amp;ROW($R$220)-208,TRUE),"")</f>
        <v>#REF!</v>
      </c>
      <c r="BM580" t="str">
        <f t="shared" ca="1" si="25"/>
        <v/>
      </c>
    </row>
    <row r="581" spans="1:65" x14ac:dyDescent="0.25">
      <c r="A581" t="e" cm="1">
        <f t="array" aca="1" ref="A581" ca="1">INDIRECT("'["&amp;Index!$A$1&amp;"]Overview Tests'!E7",TRUE)</f>
        <v>#REF!</v>
      </c>
      <c r="B581" t="e">
        <f ca="1">IF(Index!$D$3="v5",10045,"")</f>
        <v>#N/A</v>
      </c>
      <c r="C581" t="e">
        <f ca="1">VLOOKUP(Facts!$B581,Aux_Table!$W$1:$X$60,2,FALSE)</f>
        <v>#N/A</v>
      </c>
      <c r="D581" t="e">
        <f>NA()</f>
        <v>#N/A</v>
      </c>
      <c r="E581" t="e" cm="1">
        <f t="array" aca="1" ref="E581" ca="1">INDIRECT("'["&amp;Index!$A$1&amp;"]Overview Tests'!C7",TRUE)</f>
        <v>#REF!</v>
      </c>
      <c r="F581" t="e" cm="1">
        <f t="array" aca="1" ref="F581" ca="1">INDIRECT("'["&amp;Index!$A$1&amp;"]Overview Tests'!B7",TRUE)</f>
        <v>#REF!</v>
      </c>
      <c r="G581" t="e" cm="1">
        <f t="array" aca="1" ref="G581" ca="1">INDIRECT("'["&amp;Index!$A$1&amp;"]Overview Tests'!B7",TRUE)</f>
        <v>#REF!</v>
      </c>
      <c r="H581" t="e">
        <f t="shared" ca="1" si="24"/>
        <v>#REF!</v>
      </c>
      <c r="I581" s="15" t="e" cm="1">
        <f t="array" aca="1" ref="I581" ca="1">IFERROR(DATEVALUE(TEXT(INDIRECT("'["&amp;Index!$A$1&amp;"]Overview Tests'!C112",TRUE),"yyyy-mm-dd")),INDIRECT("'["&amp;Index!$A$1&amp;"]Overview Tests'!F7",TRUE)-730)</f>
        <v>#REF!</v>
      </c>
      <c r="J581" t="e" cm="1">
        <f t="array" aca="1" ref="J581" ca="1">INDIRECT("'["&amp;Index!$A$1&amp;"]Overview Tests'!C108",TRUE)</f>
        <v>#REF!</v>
      </c>
      <c r="K581" t="str">
        <f>Index!$A$1</f>
        <v>Extem B-1541-6  CA.xlsx</v>
      </c>
      <c r="N581" t="e" cm="1">
        <f t="array" aca="1" ref="N581" ca="1">INDIRECT("'["&amp;Index!$A$1&amp;"]Results 4b (ROTROL P)'!N1",TRUE)</f>
        <v>#REF!</v>
      </c>
      <c r="O581" t="e" cm="1">
        <f t="array" aca="1" ref="O581" ca="1">INDIRECT("'["&amp;Index!$A$1&amp;"]Results 4b (ROTROL P)'!N2",TRUE)</f>
        <v>#REF!</v>
      </c>
      <c r="R581">
        <v>12</v>
      </c>
      <c r="X581" t="e" cm="1">
        <f t="array" aca="1" ref="X581" ca="1">INDIRECT("'["&amp;Index!$A$1&amp;"]Results 4b (ROTROL P)'!B2",TRUE)</f>
        <v>#REF!</v>
      </c>
      <c r="Z581" t="s">
        <v>86</v>
      </c>
      <c r="AG581" t="e" cm="1">
        <f t="array" aca="1" ref="AG581" ca="1">IF(INDIRECT("'["&amp;Index!$A$1&amp;"]Results 4b (ROTROL P)'!G"&amp;ROW($R$221)-208,TRUE)&gt;0,INDIRECT("'["&amp;Index!$A$1&amp;"]Results 4b (ROTROL P)'!G"&amp;ROW($R$221)-208,TRUE),"")</f>
        <v>#REF!</v>
      </c>
      <c r="AH581" t="e" cm="1">
        <f t="array" aca="1" ref="AH581" ca="1">IF(INDIRECT("'["&amp;Index!$A$1&amp;"]Results 4b (ROTROL P)'!J"&amp;ROW($R$221)-208,TRUE)&gt;0,INDIRECT("'["&amp;Index!$A$1&amp;"]Results 4b (ROTROL P)'!J"&amp;ROW($R$221)-208,TRUE),"")</f>
        <v>#REF!</v>
      </c>
      <c r="AI581" t="e" cm="1">
        <f t="array" aca="1" ref="AI581" ca="1">IF(INDIRECT("'["&amp;Index!$A$1&amp;"]Results 4b (ROTROL P)'!K"&amp;ROW($R$221)-208,TRUE)&gt;0,INDIRECT("'["&amp;Index!$A$1&amp;"]Results 4b (ROTROL P)'!K"&amp;ROW($R$221)-208,TRUE),"")</f>
        <v>#REF!</v>
      </c>
      <c r="AJ581" t="e" cm="1">
        <f t="array" aca="1" ref="AJ581" ca="1">IF(INDIRECT("'["&amp;Index!$A$1&amp;"]Results 4b (ROTROL P)'!L"&amp;ROW($R$221)-208,TRUE)&gt;0,INDIRECT("'["&amp;Index!$A$1&amp;"]Results 4b (ROTROL P)'!L"&amp;ROW($R$221)-208,TRUE),"")</f>
        <v>#REF!</v>
      </c>
      <c r="AK581" t="e" cm="1">
        <f t="array" aca="1" ref="AK581" ca="1">IF(INDIRECT("'["&amp;Index!$A$1&amp;"]Results 4b (ROTROL P)'!M"&amp;ROW($R$221)-208,TRUE)&gt;0,INDIRECT("'["&amp;Index!$A$1&amp;"]Results 4b (ROTROL P)'!M"&amp;ROW($R$221)-208,TRUE),"")</f>
        <v>#REF!</v>
      </c>
      <c r="AN581" t="e" cm="1">
        <f t="array" aca="1" ref="AN581" ca="1">IF(INDIRECT("'["&amp;Index!$A$1&amp;"]Results 4b (ROTROL P)'!H"&amp;ROW($R$221)-208,TRUE)&gt;0,INDIRECT("'["&amp;Index!$A$1&amp;"]Results 4b (ROTROL P)'!H"&amp;ROW($R$221)-208,TRUE),"")</f>
        <v>#REF!</v>
      </c>
      <c r="AQ581" t="e" cm="1">
        <f t="array" aca="1" ref="AQ581" ca="1">IF(INDIRECT("'["&amp;Index!$A$1&amp;"]Results 4b (ROTROL P)'!I"&amp;ROW($R$221)-208,TRUE)&gt;0,INDIRECT("'["&amp;Index!$A$1&amp;"]Results 4b (ROTROL P)'!I"&amp;ROW($R$221)-208,TRUE),"")</f>
        <v>#REF!</v>
      </c>
      <c r="BM581" t="str">
        <f t="shared" ca="1" si="25"/>
        <v/>
      </c>
    </row>
    <row r="582" spans="1:65" x14ac:dyDescent="0.25">
      <c r="A582" t="e" cm="1">
        <f t="array" aca="1" ref="A582" ca="1">INDIRECT("'["&amp;Index!$A$1&amp;"]Overview Tests'!E7",TRUE)</f>
        <v>#REF!</v>
      </c>
      <c r="B582" t="e">
        <f ca="1">IF(Index!$D$3="v5",10046,"")</f>
        <v>#N/A</v>
      </c>
      <c r="C582" t="e">
        <f ca="1">VLOOKUP(Facts!$B582,Aux_Table!$W$1:$X$60,2,FALSE)</f>
        <v>#N/A</v>
      </c>
      <c r="D582" t="e">
        <f>NA()</f>
        <v>#N/A</v>
      </c>
      <c r="E582" t="e" cm="1">
        <f t="array" aca="1" ref="E582" ca="1">INDIRECT("'["&amp;Index!$A$1&amp;"]Overview Tests'!C7",TRUE)</f>
        <v>#REF!</v>
      </c>
      <c r="F582" t="e" cm="1">
        <f t="array" aca="1" ref="F582" ca="1">INDIRECT("'["&amp;Index!$A$1&amp;"]Overview Tests'!B7",TRUE)</f>
        <v>#REF!</v>
      </c>
      <c r="G582" t="e" cm="1">
        <f t="array" aca="1" ref="G582" ca="1">INDIRECT("'["&amp;Index!$A$1&amp;"]Overview Tests'!B7",TRUE)</f>
        <v>#REF!</v>
      </c>
      <c r="H582" t="e">
        <f t="shared" ca="1" si="24"/>
        <v>#REF!</v>
      </c>
      <c r="I582" s="15" t="e" cm="1">
        <f t="array" aca="1" ref="I582" ca="1">IFERROR(DATEVALUE(TEXT(INDIRECT("'["&amp;Index!$A$1&amp;"]Overview Tests'!C112",TRUE),"yyyy-mm-dd")),INDIRECT("'["&amp;Index!$A$1&amp;"]Overview Tests'!F7",TRUE)-730)</f>
        <v>#REF!</v>
      </c>
      <c r="J582" t="e" cm="1">
        <f t="array" aca="1" ref="J582" ca="1">INDIRECT("'["&amp;Index!$A$1&amp;"]Overview Tests'!C108",TRUE)</f>
        <v>#REF!</v>
      </c>
      <c r="K582" t="str">
        <f>Index!$A$1</f>
        <v>Extem B-1541-6  CA.xlsx</v>
      </c>
      <c r="N582" t="s">
        <v>74</v>
      </c>
      <c r="O582" t="e" cm="1">
        <f t="array" aca="1" ref="O582" ca="1">IF(ISBLANK(INDIRECT("'["&amp;Index!$A$1&amp;"]Results 3a 10xWB'!B"&amp;ROW($R$42)-35,TRUE)),"",INDIRECT("'["&amp;Index!$A$1&amp;"]Results 3a 10xWB'!B"&amp;ROW($R$42)-35,TRUE))</f>
        <v>#REF!</v>
      </c>
      <c r="R582">
        <v>1</v>
      </c>
      <c r="X582" t="e" cm="1">
        <f t="array" aca="1" ref="X582" ca="1">INDIRECT("'["&amp;Index!$A$1&amp;"]Overview Tests'!E7",TRUE)</f>
        <v>#REF!</v>
      </c>
      <c r="Z582" t="s">
        <v>86</v>
      </c>
      <c r="AG582" t="e" cm="1">
        <f t="array" aca="1" ref="AG582" ca="1">IF(ISBLANK(INDIRECT("'["&amp;Index!$A$1&amp;"]Results 3a 10xWB'!C"&amp;ROW($R$42)-35,TRUE)),"",INDIRECT("'["&amp;Index!$A$1&amp;"]Results 3a 10xWB'!C"&amp;ROW($R$42)-35,TRUE))</f>
        <v>#REF!</v>
      </c>
      <c r="AH582" t="e" cm="1">
        <f t="array" aca="1" ref="AH582" ca="1">IF(ISBLANK(INDIRECT("'["&amp;Index!$A$1&amp;"]Results 3a 10xWB'!F"&amp;ROW($R$42)-35,TRUE)),"",INDIRECT("'["&amp;Index!$A$1&amp;"]Results 3a 10xWB'!F"&amp;ROW($R$42)-35,TRUE))</f>
        <v>#REF!</v>
      </c>
      <c r="AI582" t="e" cm="1">
        <f t="array" aca="1" ref="AI582" ca="1">IF(ISBLANK(INDIRECT("'["&amp;Index!$A$1&amp;"]Results 3a 10xWB'!G"&amp;ROW($R$42)-35,TRUE)),"",INDIRECT("'["&amp;Index!$A$1&amp;"]Results 3a 10xWB'!G"&amp;ROW($R$42)-35,TRUE))</f>
        <v>#REF!</v>
      </c>
      <c r="AJ582" t="e" cm="1">
        <f t="array" aca="1" ref="AJ582" ca="1">IF(ISBLANK(INDIRECT("'["&amp;Index!$A$1&amp;"]Results 3a 10xWB'!H"&amp;ROW($R$42)-35,TRUE)),"",INDIRECT("'["&amp;Index!$A$1&amp;"]Results 3a 10xWB'!H"&amp;ROW($R$42)-35,TRUE))</f>
        <v>#REF!</v>
      </c>
      <c r="AK582" t="e" cm="1">
        <f t="array" aca="1" ref="AK582" ca="1">IF(ISBLANK(INDIRECT("'["&amp;Index!$A$1&amp;"]Results 3a 10xWB'!I"&amp;ROW($R$42)-35,TRUE)),"",INDIRECT("'["&amp;Index!$A$1&amp;"]Results 3a 10xWB'!I"&amp;ROW($R$42)-35,TRUE))</f>
        <v>#REF!</v>
      </c>
      <c r="AN582" t="e" cm="1">
        <f t="array" aca="1" ref="AN582" ca="1">IF(ISBLANK(INDIRECT("'["&amp;Index!$A$1&amp;"]Results 3a 10xWB'!D"&amp;ROW($R$42)-35,TRUE)),"",INDIRECT("'["&amp;Index!$A$1&amp;"]Results 3a 10xWB'!D"&amp;ROW($R$42)-35,TRUE))</f>
        <v>#REF!</v>
      </c>
      <c r="AQ582" t="e" cm="1">
        <f t="array" aca="1" ref="AQ582" ca="1">IF(ISBLANK(INDIRECT("'["&amp;Index!$A$1&amp;"]Results 3a 10xWB'!E"&amp;ROW($R$42)-35,TRUE)),"",INDIRECT("'["&amp;Index!$A$1&amp;"]Results 3a 10xWB'!E"&amp;ROW($R$42)-35,TRUE))</f>
        <v>#REF!</v>
      </c>
      <c r="BM582" t="str">
        <f t="shared" ca="1" si="25"/>
        <v/>
      </c>
    </row>
    <row r="583" spans="1:65" x14ac:dyDescent="0.25">
      <c r="A583" t="e" cm="1">
        <f t="array" aca="1" ref="A583" ca="1">INDIRECT("'["&amp;Index!$A$1&amp;"]Overview Tests'!E7",TRUE)</f>
        <v>#REF!</v>
      </c>
      <c r="B583" t="e">
        <f ca="1">IF(Index!$D$3="v5",10046,"")</f>
        <v>#N/A</v>
      </c>
      <c r="C583" t="e">
        <f ca="1">VLOOKUP(Facts!$B583,Aux_Table!$W$1:$X$60,2,FALSE)</f>
        <v>#N/A</v>
      </c>
      <c r="D583" t="e">
        <f>NA()</f>
        <v>#N/A</v>
      </c>
      <c r="E583" t="e" cm="1">
        <f t="array" aca="1" ref="E583" ca="1">INDIRECT("'["&amp;Index!$A$1&amp;"]Overview Tests'!C7",TRUE)</f>
        <v>#REF!</v>
      </c>
      <c r="F583" t="e" cm="1">
        <f t="array" aca="1" ref="F583" ca="1">INDIRECT("'["&amp;Index!$A$1&amp;"]Overview Tests'!B7",TRUE)</f>
        <v>#REF!</v>
      </c>
      <c r="G583" t="e" cm="1">
        <f t="array" aca="1" ref="G583" ca="1">INDIRECT("'["&amp;Index!$A$1&amp;"]Overview Tests'!B7",TRUE)</f>
        <v>#REF!</v>
      </c>
      <c r="H583" t="e">
        <f t="shared" ca="1" si="24"/>
        <v>#REF!</v>
      </c>
      <c r="I583" s="15" t="e" cm="1">
        <f t="array" aca="1" ref="I583" ca="1">IFERROR(DATEVALUE(TEXT(INDIRECT("'["&amp;Index!$A$1&amp;"]Overview Tests'!C112",TRUE),"yyyy-mm-dd")),INDIRECT("'["&amp;Index!$A$1&amp;"]Overview Tests'!F7",TRUE)-730)</f>
        <v>#REF!</v>
      </c>
      <c r="J583" t="e" cm="1">
        <f t="array" aca="1" ref="J583" ca="1">INDIRECT("'["&amp;Index!$A$1&amp;"]Overview Tests'!C108",TRUE)</f>
        <v>#REF!</v>
      </c>
      <c r="K583" t="str">
        <f>Index!$A$1</f>
        <v>Extem B-1541-6  CA.xlsx</v>
      </c>
      <c r="N583" t="s">
        <v>74</v>
      </c>
      <c r="O583" t="e" cm="1">
        <f t="array" aca="1" ref="O583" ca="1">IF(ISBLANK(INDIRECT("'["&amp;Index!$A$1&amp;"]Results 3a 10xWB'!B"&amp;ROW($R$43)-35,TRUE)),"",INDIRECT("'["&amp;Index!$A$1&amp;"]Results 3a 10xWB'!B"&amp;ROW($R$43)-35,TRUE))</f>
        <v>#REF!</v>
      </c>
      <c r="R583">
        <v>2</v>
      </c>
      <c r="X583" t="e" cm="1">
        <f t="array" aca="1" ref="X583" ca="1">INDIRECT("'["&amp;Index!$A$1&amp;"]Overview Tests'!E7",TRUE)</f>
        <v>#REF!</v>
      </c>
      <c r="Z583" t="s">
        <v>86</v>
      </c>
      <c r="AG583" t="e" cm="1">
        <f t="array" aca="1" ref="AG583" ca="1">IF(ISBLANK(INDIRECT("'["&amp;Index!$A$1&amp;"]Results 3a 10xWB'!C"&amp;ROW($R$43)-35,TRUE)),"",INDIRECT("'["&amp;Index!$A$1&amp;"]Results 3a 10xWB'!C"&amp;ROW($R$43)-35,TRUE))</f>
        <v>#REF!</v>
      </c>
      <c r="AH583" t="e" cm="1">
        <f t="array" aca="1" ref="AH583" ca="1">IF(ISBLANK(INDIRECT("'["&amp;Index!$A$1&amp;"]Results 3a 10xWB'!F"&amp;ROW($R$43)-35,TRUE)),"",INDIRECT("'["&amp;Index!$A$1&amp;"]Results 3a 10xWB'!F"&amp;ROW($R$43)-35,TRUE))</f>
        <v>#REF!</v>
      </c>
      <c r="AI583" t="e" cm="1">
        <f t="array" aca="1" ref="AI583" ca="1">IF(ISBLANK(INDIRECT("'["&amp;Index!$A$1&amp;"]Results 3a 10xWB'!G"&amp;ROW($R$43)-35,TRUE)),"",INDIRECT("'["&amp;Index!$A$1&amp;"]Results 3a 10xWB'!G"&amp;ROW($R$43)-35,TRUE))</f>
        <v>#REF!</v>
      </c>
      <c r="AJ583" t="e" cm="1">
        <f t="array" aca="1" ref="AJ583" ca="1">IF(ISBLANK(INDIRECT("'["&amp;Index!$A$1&amp;"]Results 3a 10xWB'!H"&amp;ROW($R$43)-35,TRUE)),"",INDIRECT("'["&amp;Index!$A$1&amp;"]Results 3a 10xWB'!H"&amp;ROW($R$43)-35,TRUE))</f>
        <v>#REF!</v>
      </c>
      <c r="AK583" t="e" cm="1">
        <f t="array" aca="1" ref="AK583" ca="1">IF(ISBLANK(INDIRECT("'["&amp;Index!$A$1&amp;"]Results 3a 10xWB'!I"&amp;ROW($R$43)-35,TRUE)),"",INDIRECT("'["&amp;Index!$A$1&amp;"]Results 3a 10xWB'!I"&amp;ROW($R$43)-35,TRUE))</f>
        <v>#REF!</v>
      </c>
      <c r="AN583" t="e" cm="1">
        <f t="array" aca="1" ref="AN583" ca="1">IF(ISBLANK(INDIRECT("'["&amp;Index!$A$1&amp;"]Results 3a 10xWB'!D"&amp;ROW($R$43)-35,TRUE)),"",INDIRECT("'["&amp;Index!$A$1&amp;"]Results 3a 10xWB'!D"&amp;ROW($R$43)-35,TRUE))</f>
        <v>#REF!</v>
      </c>
      <c r="AQ583" t="e" cm="1">
        <f t="array" aca="1" ref="AQ583" ca="1">IF(ISBLANK(INDIRECT("'["&amp;Index!$A$1&amp;"]Results 3a 10xWB'!E"&amp;ROW($R$43)-35,TRUE)),"",INDIRECT("'["&amp;Index!$A$1&amp;"]Results 3a 10xWB'!E"&amp;ROW($R$43)-35,TRUE))</f>
        <v>#REF!</v>
      </c>
      <c r="BM583" t="str">
        <f t="shared" ca="1" si="25"/>
        <v/>
      </c>
    </row>
    <row r="584" spans="1:65" x14ac:dyDescent="0.25">
      <c r="A584" t="e" cm="1">
        <f t="array" aca="1" ref="A584" ca="1">INDIRECT("'["&amp;Index!$A$1&amp;"]Overview Tests'!E7",TRUE)</f>
        <v>#REF!</v>
      </c>
      <c r="B584" t="e">
        <f ca="1">IF(Index!$D$3="v5",10046,"")</f>
        <v>#N/A</v>
      </c>
      <c r="C584" t="e">
        <f ca="1">VLOOKUP(Facts!$B584,Aux_Table!$W$1:$X$60,2,FALSE)</f>
        <v>#N/A</v>
      </c>
      <c r="D584" t="e">
        <f>NA()</f>
        <v>#N/A</v>
      </c>
      <c r="E584" t="e" cm="1">
        <f t="array" aca="1" ref="E584" ca="1">INDIRECT("'["&amp;Index!$A$1&amp;"]Overview Tests'!C7",TRUE)</f>
        <v>#REF!</v>
      </c>
      <c r="F584" t="e" cm="1">
        <f t="array" aca="1" ref="F584" ca="1">INDIRECT("'["&amp;Index!$A$1&amp;"]Overview Tests'!B7",TRUE)</f>
        <v>#REF!</v>
      </c>
      <c r="G584" t="e" cm="1">
        <f t="array" aca="1" ref="G584" ca="1">INDIRECT("'["&amp;Index!$A$1&amp;"]Overview Tests'!B7",TRUE)</f>
        <v>#REF!</v>
      </c>
      <c r="H584" t="e">
        <f t="shared" ca="1" si="24"/>
        <v>#REF!</v>
      </c>
      <c r="I584" s="15" t="e" cm="1">
        <f t="array" aca="1" ref="I584" ca="1">IFERROR(DATEVALUE(TEXT(INDIRECT("'["&amp;Index!$A$1&amp;"]Overview Tests'!C112",TRUE),"yyyy-mm-dd")),INDIRECT("'["&amp;Index!$A$1&amp;"]Overview Tests'!F7",TRUE)-730)</f>
        <v>#REF!</v>
      </c>
      <c r="J584" t="e" cm="1">
        <f t="array" aca="1" ref="J584" ca="1">INDIRECT("'["&amp;Index!$A$1&amp;"]Overview Tests'!C108",TRUE)</f>
        <v>#REF!</v>
      </c>
      <c r="K584" t="str">
        <f>Index!$A$1</f>
        <v>Extem B-1541-6  CA.xlsx</v>
      </c>
      <c r="N584" t="s">
        <v>74</v>
      </c>
      <c r="O584" t="e" cm="1">
        <f t="array" aca="1" ref="O584" ca="1">IF(ISBLANK(INDIRECT("'["&amp;Index!$A$1&amp;"]Results 3a 10xWB'!B"&amp;ROW($R$44)-35,TRUE)),"",INDIRECT("'["&amp;Index!$A$1&amp;"]Results 3a 10xWB'!B"&amp;ROW($R$44)-35,TRUE))</f>
        <v>#REF!</v>
      </c>
      <c r="R584">
        <v>3</v>
      </c>
      <c r="X584" t="e" cm="1">
        <f t="array" aca="1" ref="X584" ca="1">INDIRECT("'["&amp;Index!$A$1&amp;"]Overview Tests'!E7",TRUE)</f>
        <v>#REF!</v>
      </c>
      <c r="Z584" t="s">
        <v>86</v>
      </c>
      <c r="AG584" t="e" cm="1">
        <f t="array" aca="1" ref="AG584" ca="1">IF(ISBLANK(INDIRECT("'["&amp;Index!$A$1&amp;"]Results 3a 10xWB'!C"&amp;ROW($R$44)-35,TRUE)),"",INDIRECT("'["&amp;Index!$A$1&amp;"]Results 3a 10xWB'!C"&amp;ROW($R$44)-35,TRUE))</f>
        <v>#REF!</v>
      </c>
      <c r="AH584" t="e" cm="1">
        <f t="array" aca="1" ref="AH584" ca="1">IF(ISBLANK(INDIRECT("'["&amp;Index!$A$1&amp;"]Results 3a 10xWB'!F"&amp;ROW($R$44)-35,TRUE)),"",INDIRECT("'["&amp;Index!$A$1&amp;"]Results 3a 10xWB'!F"&amp;ROW($R$44)-35,TRUE))</f>
        <v>#REF!</v>
      </c>
      <c r="AI584" t="e" cm="1">
        <f t="array" aca="1" ref="AI584" ca="1">IF(ISBLANK(INDIRECT("'["&amp;Index!$A$1&amp;"]Results 3a 10xWB'!G"&amp;ROW($R$44)-35,TRUE)),"",INDIRECT("'["&amp;Index!$A$1&amp;"]Results 3a 10xWB'!G"&amp;ROW($R$44)-35,TRUE))</f>
        <v>#REF!</v>
      </c>
      <c r="AJ584" t="e" cm="1">
        <f t="array" aca="1" ref="AJ584" ca="1">IF(ISBLANK(INDIRECT("'["&amp;Index!$A$1&amp;"]Results 3a 10xWB'!H"&amp;ROW($R$44)-35,TRUE)),"",INDIRECT("'["&amp;Index!$A$1&amp;"]Results 3a 10xWB'!H"&amp;ROW($R$44)-35,TRUE))</f>
        <v>#REF!</v>
      </c>
      <c r="AK584" t="e" cm="1">
        <f t="array" aca="1" ref="AK584" ca="1">IF(ISBLANK(INDIRECT("'["&amp;Index!$A$1&amp;"]Results 3a 10xWB'!I"&amp;ROW($R$44)-35,TRUE)),"",INDIRECT("'["&amp;Index!$A$1&amp;"]Results 3a 10xWB'!I"&amp;ROW($R$44)-35,TRUE))</f>
        <v>#REF!</v>
      </c>
      <c r="AN584" t="e" cm="1">
        <f t="array" aca="1" ref="AN584" ca="1">IF(ISBLANK(INDIRECT("'["&amp;Index!$A$1&amp;"]Results 3a 10xWB'!D"&amp;ROW($R$44)-35,TRUE)),"",INDIRECT("'["&amp;Index!$A$1&amp;"]Results 3a 10xWB'!D"&amp;ROW($R$44)-35,TRUE))</f>
        <v>#REF!</v>
      </c>
      <c r="AQ584" t="e" cm="1">
        <f t="array" aca="1" ref="AQ584" ca="1">IF(ISBLANK(INDIRECT("'["&amp;Index!$A$1&amp;"]Results 3a 10xWB'!E"&amp;ROW($R$44)-35,TRUE)),"",INDIRECT("'["&amp;Index!$A$1&amp;"]Results 3a 10xWB'!E"&amp;ROW($R$44)-35,TRUE))</f>
        <v>#REF!</v>
      </c>
      <c r="BM584" t="str">
        <f t="shared" ca="1" si="25"/>
        <v/>
      </c>
    </row>
    <row r="585" spans="1:65" x14ac:dyDescent="0.25">
      <c r="A585" t="e" cm="1">
        <f t="array" aca="1" ref="A585" ca="1">INDIRECT("'["&amp;Index!$A$1&amp;"]Overview Tests'!E7",TRUE)</f>
        <v>#REF!</v>
      </c>
      <c r="B585" t="e">
        <f ca="1">IF(Index!$D$3="v5",10046,"")</f>
        <v>#N/A</v>
      </c>
      <c r="C585" t="e">
        <f ca="1">VLOOKUP(Facts!$B585,Aux_Table!$W$1:$X$60,2,FALSE)</f>
        <v>#N/A</v>
      </c>
      <c r="D585" t="e">
        <f>NA()</f>
        <v>#N/A</v>
      </c>
      <c r="E585" t="e" cm="1">
        <f t="array" aca="1" ref="E585" ca="1">INDIRECT("'["&amp;Index!$A$1&amp;"]Overview Tests'!C7",TRUE)</f>
        <v>#REF!</v>
      </c>
      <c r="F585" t="e" cm="1">
        <f t="array" aca="1" ref="F585" ca="1">INDIRECT("'["&amp;Index!$A$1&amp;"]Overview Tests'!B7",TRUE)</f>
        <v>#REF!</v>
      </c>
      <c r="G585" t="e" cm="1">
        <f t="array" aca="1" ref="G585" ca="1">INDIRECT("'["&amp;Index!$A$1&amp;"]Overview Tests'!B7",TRUE)</f>
        <v>#REF!</v>
      </c>
      <c r="H585" t="e">
        <f t="shared" ca="1" si="24"/>
        <v>#REF!</v>
      </c>
      <c r="I585" s="15" t="e" cm="1">
        <f t="array" aca="1" ref="I585" ca="1">IFERROR(DATEVALUE(TEXT(INDIRECT("'["&amp;Index!$A$1&amp;"]Overview Tests'!C112",TRUE),"yyyy-mm-dd")),INDIRECT("'["&amp;Index!$A$1&amp;"]Overview Tests'!F7",TRUE)-730)</f>
        <v>#REF!</v>
      </c>
      <c r="J585" t="e" cm="1">
        <f t="array" aca="1" ref="J585" ca="1">INDIRECT("'["&amp;Index!$A$1&amp;"]Overview Tests'!C108",TRUE)</f>
        <v>#REF!</v>
      </c>
      <c r="K585" t="str">
        <f>Index!$A$1</f>
        <v>Extem B-1541-6  CA.xlsx</v>
      </c>
      <c r="N585" t="s">
        <v>74</v>
      </c>
      <c r="O585" t="e" cm="1">
        <f t="array" aca="1" ref="O585" ca="1">IF(ISBLANK(INDIRECT("'["&amp;Index!$A$1&amp;"]Results 3a 10xWB'!B"&amp;ROW($R$45)-35,TRUE)),"",INDIRECT("'["&amp;Index!$A$1&amp;"]Results 3a 10xWB'!B"&amp;ROW($R$45)-35,TRUE))</f>
        <v>#REF!</v>
      </c>
      <c r="R585">
        <v>4</v>
      </c>
      <c r="X585" t="e" cm="1">
        <f t="array" aca="1" ref="X585" ca="1">INDIRECT("'["&amp;Index!$A$1&amp;"]Overview Tests'!E7",TRUE)</f>
        <v>#REF!</v>
      </c>
      <c r="Z585" t="s">
        <v>86</v>
      </c>
      <c r="AG585" t="e" cm="1">
        <f t="array" aca="1" ref="AG585" ca="1">IF(ISBLANK(INDIRECT("'["&amp;Index!$A$1&amp;"]Results 3a 10xWB'!C"&amp;ROW($R$45)-35,TRUE)),"",INDIRECT("'["&amp;Index!$A$1&amp;"]Results 3a 10xWB'!C"&amp;ROW($R$45)-35,TRUE))</f>
        <v>#REF!</v>
      </c>
      <c r="AH585" t="e" cm="1">
        <f t="array" aca="1" ref="AH585" ca="1">IF(ISBLANK(INDIRECT("'["&amp;Index!$A$1&amp;"]Results 3a 10xWB'!F"&amp;ROW($R$45)-35,TRUE)),"",INDIRECT("'["&amp;Index!$A$1&amp;"]Results 3a 10xWB'!F"&amp;ROW($R$45)-35,TRUE))</f>
        <v>#REF!</v>
      </c>
      <c r="AI585" t="e" cm="1">
        <f t="array" aca="1" ref="AI585" ca="1">IF(ISBLANK(INDIRECT("'["&amp;Index!$A$1&amp;"]Results 3a 10xWB'!G"&amp;ROW($R$45)-35,TRUE)),"",INDIRECT("'["&amp;Index!$A$1&amp;"]Results 3a 10xWB'!G"&amp;ROW($R$45)-35,TRUE))</f>
        <v>#REF!</v>
      </c>
      <c r="AJ585" t="e" cm="1">
        <f t="array" aca="1" ref="AJ585" ca="1">IF(ISBLANK(INDIRECT("'["&amp;Index!$A$1&amp;"]Results 3a 10xWB'!H"&amp;ROW($R$45)-35,TRUE)),"",INDIRECT("'["&amp;Index!$A$1&amp;"]Results 3a 10xWB'!H"&amp;ROW($R$45)-35,TRUE))</f>
        <v>#REF!</v>
      </c>
      <c r="AK585" t="e" cm="1">
        <f t="array" aca="1" ref="AK585" ca="1">IF(ISBLANK(INDIRECT("'["&amp;Index!$A$1&amp;"]Results 3a 10xWB'!I"&amp;ROW($R$45)-35,TRUE)),"",INDIRECT("'["&amp;Index!$A$1&amp;"]Results 3a 10xWB'!I"&amp;ROW($R$45)-35,TRUE))</f>
        <v>#REF!</v>
      </c>
      <c r="AN585" t="e" cm="1">
        <f t="array" aca="1" ref="AN585" ca="1">IF(ISBLANK(INDIRECT("'["&amp;Index!$A$1&amp;"]Results 3a 10xWB'!D"&amp;ROW($R$45)-35,TRUE)),"",INDIRECT("'["&amp;Index!$A$1&amp;"]Results 3a 10xWB'!D"&amp;ROW($R$45)-35,TRUE))</f>
        <v>#REF!</v>
      </c>
      <c r="AQ585" t="e" cm="1">
        <f t="array" aca="1" ref="AQ585" ca="1">IF(ISBLANK(INDIRECT("'["&amp;Index!$A$1&amp;"]Results 3a 10xWB'!E"&amp;ROW($R$45)-35,TRUE)),"",INDIRECT("'["&amp;Index!$A$1&amp;"]Results 3a 10xWB'!E"&amp;ROW($R$45)-35,TRUE))</f>
        <v>#REF!</v>
      </c>
      <c r="BM585" t="str">
        <f t="shared" ca="1" si="25"/>
        <v/>
      </c>
    </row>
    <row r="586" spans="1:65" x14ac:dyDescent="0.25">
      <c r="A586" t="e" cm="1">
        <f t="array" aca="1" ref="A586" ca="1">INDIRECT("'["&amp;Index!$A$1&amp;"]Overview Tests'!E7",TRUE)</f>
        <v>#REF!</v>
      </c>
      <c r="B586" t="e">
        <f ca="1">IF(Index!$D$3="v5",10046,"")</f>
        <v>#N/A</v>
      </c>
      <c r="C586" t="e">
        <f ca="1">VLOOKUP(Facts!$B586,Aux_Table!$W$1:$X$60,2,FALSE)</f>
        <v>#N/A</v>
      </c>
      <c r="D586" t="e">
        <f>NA()</f>
        <v>#N/A</v>
      </c>
      <c r="E586" t="e" cm="1">
        <f t="array" aca="1" ref="E586" ca="1">INDIRECT("'["&amp;Index!$A$1&amp;"]Overview Tests'!C7",TRUE)</f>
        <v>#REF!</v>
      </c>
      <c r="F586" t="e" cm="1">
        <f t="array" aca="1" ref="F586" ca="1">INDIRECT("'["&amp;Index!$A$1&amp;"]Overview Tests'!B7",TRUE)</f>
        <v>#REF!</v>
      </c>
      <c r="G586" t="e" cm="1">
        <f t="array" aca="1" ref="G586" ca="1">INDIRECT("'["&amp;Index!$A$1&amp;"]Overview Tests'!B7",TRUE)</f>
        <v>#REF!</v>
      </c>
      <c r="H586" t="e">
        <f t="shared" ca="1" si="24"/>
        <v>#REF!</v>
      </c>
      <c r="I586" s="15" t="e" cm="1">
        <f t="array" aca="1" ref="I586" ca="1">IFERROR(DATEVALUE(TEXT(INDIRECT("'["&amp;Index!$A$1&amp;"]Overview Tests'!C112",TRUE),"yyyy-mm-dd")),INDIRECT("'["&amp;Index!$A$1&amp;"]Overview Tests'!F7",TRUE)-730)</f>
        <v>#REF!</v>
      </c>
      <c r="J586" t="e" cm="1">
        <f t="array" aca="1" ref="J586" ca="1">INDIRECT("'["&amp;Index!$A$1&amp;"]Overview Tests'!C108",TRUE)</f>
        <v>#REF!</v>
      </c>
      <c r="K586" t="str">
        <f>Index!$A$1</f>
        <v>Extem B-1541-6  CA.xlsx</v>
      </c>
      <c r="N586" t="s">
        <v>74</v>
      </c>
      <c r="O586" t="e" cm="1">
        <f t="array" aca="1" ref="O586" ca="1">IF(ISBLANK(INDIRECT("'["&amp;Index!$A$1&amp;"]Results 3a 10xWB'!B"&amp;ROW($R$46)-35,TRUE)),"",INDIRECT("'["&amp;Index!$A$1&amp;"]Results 3a 10xWB'!B"&amp;ROW($R$46)-35,TRUE))</f>
        <v>#REF!</v>
      </c>
      <c r="R586">
        <v>5</v>
      </c>
      <c r="X586" t="e" cm="1">
        <f t="array" aca="1" ref="X586" ca="1">INDIRECT("'["&amp;Index!$A$1&amp;"]Overview Tests'!E7",TRUE)</f>
        <v>#REF!</v>
      </c>
      <c r="Z586" t="s">
        <v>86</v>
      </c>
      <c r="AG586" t="e" cm="1">
        <f t="array" aca="1" ref="AG586" ca="1">IF(ISBLANK(INDIRECT("'["&amp;Index!$A$1&amp;"]Results 3a 10xWB'!C"&amp;ROW($R$46)-35,TRUE)),"",INDIRECT("'["&amp;Index!$A$1&amp;"]Results 3a 10xWB'!C"&amp;ROW($R$46)-35,TRUE))</f>
        <v>#REF!</v>
      </c>
      <c r="AH586" t="e" cm="1">
        <f t="array" aca="1" ref="AH586" ca="1">IF(ISBLANK(INDIRECT("'["&amp;Index!$A$1&amp;"]Results 3a 10xWB'!F"&amp;ROW($R$46)-35,TRUE)),"",INDIRECT("'["&amp;Index!$A$1&amp;"]Results 3a 10xWB'!F"&amp;ROW($R$46)-35,TRUE))</f>
        <v>#REF!</v>
      </c>
      <c r="AI586" t="e" cm="1">
        <f t="array" aca="1" ref="AI586" ca="1">IF(ISBLANK(INDIRECT("'["&amp;Index!$A$1&amp;"]Results 3a 10xWB'!G"&amp;ROW($R$46)-35,TRUE)),"",INDIRECT("'["&amp;Index!$A$1&amp;"]Results 3a 10xWB'!G"&amp;ROW($R$46)-35,TRUE))</f>
        <v>#REF!</v>
      </c>
      <c r="AJ586" t="e" cm="1">
        <f t="array" aca="1" ref="AJ586" ca="1">IF(ISBLANK(INDIRECT("'["&amp;Index!$A$1&amp;"]Results 3a 10xWB'!H"&amp;ROW($R$46)-35,TRUE)),"",INDIRECT("'["&amp;Index!$A$1&amp;"]Results 3a 10xWB'!H"&amp;ROW($R$46)-35,TRUE))</f>
        <v>#REF!</v>
      </c>
      <c r="AK586" t="e" cm="1">
        <f t="array" aca="1" ref="AK586" ca="1">IF(ISBLANK(INDIRECT("'["&amp;Index!$A$1&amp;"]Results 3a 10xWB'!I"&amp;ROW($R$46)-35,TRUE)),"",INDIRECT("'["&amp;Index!$A$1&amp;"]Results 3a 10xWB'!I"&amp;ROW($R$46)-35,TRUE))</f>
        <v>#REF!</v>
      </c>
      <c r="AN586" t="e" cm="1">
        <f t="array" aca="1" ref="AN586" ca="1">IF(ISBLANK(INDIRECT("'["&amp;Index!$A$1&amp;"]Results 3a 10xWB'!D"&amp;ROW($R$46)-35,TRUE)),"",INDIRECT("'["&amp;Index!$A$1&amp;"]Results 3a 10xWB'!D"&amp;ROW($R$46)-35,TRUE))</f>
        <v>#REF!</v>
      </c>
      <c r="AQ586" t="e" cm="1">
        <f t="array" aca="1" ref="AQ586" ca="1">IF(ISBLANK(INDIRECT("'["&amp;Index!$A$1&amp;"]Results 3a 10xWB'!E"&amp;ROW($R$46)-35,TRUE)),"",INDIRECT("'["&amp;Index!$A$1&amp;"]Results 3a 10xWB'!E"&amp;ROW($R$46)-35,TRUE))</f>
        <v>#REF!</v>
      </c>
      <c r="BM586" t="str">
        <f t="shared" ca="1" si="25"/>
        <v/>
      </c>
    </row>
    <row r="587" spans="1:65" x14ac:dyDescent="0.25">
      <c r="A587" t="e" cm="1">
        <f t="array" aca="1" ref="A587" ca="1">INDIRECT("'["&amp;Index!$A$1&amp;"]Overview Tests'!E7",TRUE)</f>
        <v>#REF!</v>
      </c>
      <c r="B587" t="e">
        <f ca="1">IF(Index!$D$3="v5",10046,"")</f>
        <v>#N/A</v>
      </c>
      <c r="C587" t="e">
        <f ca="1">VLOOKUP(Facts!$B587,Aux_Table!$W$1:$X$60,2,FALSE)</f>
        <v>#N/A</v>
      </c>
      <c r="D587" t="e">
        <f>NA()</f>
        <v>#N/A</v>
      </c>
      <c r="E587" t="e" cm="1">
        <f t="array" aca="1" ref="E587" ca="1">INDIRECT("'["&amp;Index!$A$1&amp;"]Overview Tests'!C7",TRUE)</f>
        <v>#REF!</v>
      </c>
      <c r="F587" t="e" cm="1">
        <f t="array" aca="1" ref="F587" ca="1">INDIRECT("'["&amp;Index!$A$1&amp;"]Overview Tests'!B7",TRUE)</f>
        <v>#REF!</v>
      </c>
      <c r="G587" t="e" cm="1">
        <f t="array" aca="1" ref="G587" ca="1">INDIRECT("'["&amp;Index!$A$1&amp;"]Overview Tests'!B7",TRUE)</f>
        <v>#REF!</v>
      </c>
      <c r="H587" t="e">
        <f t="shared" ca="1" si="24"/>
        <v>#REF!</v>
      </c>
      <c r="I587" s="15" t="e" cm="1">
        <f t="array" aca="1" ref="I587" ca="1">IFERROR(DATEVALUE(TEXT(INDIRECT("'["&amp;Index!$A$1&amp;"]Overview Tests'!C112",TRUE),"yyyy-mm-dd")),INDIRECT("'["&amp;Index!$A$1&amp;"]Overview Tests'!F7",TRUE)-730)</f>
        <v>#REF!</v>
      </c>
      <c r="J587" t="e" cm="1">
        <f t="array" aca="1" ref="J587" ca="1">INDIRECT("'["&amp;Index!$A$1&amp;"]Overview Tests'!C108",TRUE)</f>
        <v>#REF!</v>
      </c>
      <c r="K587" t="str">
        <f>Index!$A$1</f>
        <v>Extem B-1541-6  CA.xlsx</v>
      </c>
      <c r="N587" t="s">
        <v>74</v>
      </c>
      <c r="O587" t="e" cm="1">
        <f t="array" aca="1" ref="O587" ca="1">IF(ISBLANK(INDIRECT("'["&amp;Index!$A$1&amp;"]Results 3a 10xWB'!B"&amp;ROW($R$47)-35,TRUE)),"",INDIRECT("'["&amp;Index!$A$1&amp;"]Results 3a 10xWB'!B"&amp;ROW($R$47)-35,TRUE))</f>
        <v>#REF!</v>
      </c>
      <c r="R587">
        <v>6</v>
      </c>
      <c r="X587" t="e" cm="1">
        <f t="array" aca="1" ref="X587" ca="1">INDIRECT("'["&amp;Index!$A$1&amp;"]Overview Tests'!E7",TRUE)</f>
        <v>#REF!</v>
      </c>
      <c r="Z587" t="s">
        <v>86</v>
      </c>
      <c r="AG587" t="e" cm="1">
        <f t="array" aca="1" ref="AG587" ca="1">IF(ISBLANK(INDIRECT("'["&amp;Index!$A$1&amp;"]Results 3a 10xWB'!C"&amp;ROW($R$47)-35,TRUE)),"",INDIRECT("'["&amp;Index!$A$1&amp;"]Results 3a 10xWB'!C"&amp;ROW($R$47)-35,TRUE))</f>
        <v>#REF!</v>
      </c>
      <c r="AH587" t="e" cm="1">
        <f t="array" aca="1" ref="AH587" ca="1">IF(ISBLANK(INDIRECT("'["&amp;Index!$A$1&amp;"]Results 3a 10xWB'!F"&amp;ROW($R$47)-35,TRUE)),"",INDIRECT("'["&amp;Index!$A$1&amp;"]Results 3a 10xWB'!F"&amp;ROW($R$47)-35,TRUE))</f>
        <v>#REF!</v>
      </c>
      <c r="AI587" t="e" cm="1">
        <f t="array" aca="1" ref="AI587" ca="1">IF(ISBLANK(INDIRECT("'["&amp;Index!$A$1&amp;"]Results 3a 10xWB'!G"&amp;ROW($R$47)-35,TRUE)),"",INDIRECT("'["&amp;Index!$A$1&amp;"]Results 3a 10xWB'!G"&amp;ROW($R$47)-35,TRUE))</f>
        <v>#REF!</v>
      </c>
      <c r="AJ587" t="e" cm="1">
        <f t="array" aca="1" ref="AJ587" ca="1">IF(ISBLANK(INDIRECT("'["&amp;Index!$A$1&amp;"]Results 3a 10xWB'!H"&amp;ROW($R$47)-35,TRUE)),"",INDIRECT("'["&amp;Index!$A$1&amp;"]Results 3a 10xWB'!H"&amp;ROW($R$47)-35,TRUE))</f>
        <v>#REF!</v>
      </c>
      <c r="AK587" t="e" cm="1">
        <f t="array" aca="1" ref="AK587" ca="1">IF(ISBLANK(INDIRECT("'["&amp;Index!$A$1&amp;"]Results 3a 10xWB'!I"&amp;ROW($R$47)-35,TRUE)),"",INDIRECT("'["&amp;Index!$A$1&amp;"]Results 3a 10xWB'!I"&amp;ROW($R$47)-35,TRUE))</f>
        <v>#REF!</v>
      </c>
      <c r="AN587" t="e" cm="1">
        <f t="array" aca="1" ref="AN587" ca="1">IF(ISBLANK(INDIRECT("'["&amp;Index!$A$1&amp;"]Results 3a 10xWB'!D"&amp;ROW($R$47)-35,TRUE)),"",INDIRECT("'["&amp;Index!$A$1&amp;"]Results 3a 10xWB'!D"&amp;ROW($R$47)-35,TRUE))</f>
        <v>#REF!</v>
      </c>
      <c r="AQ587" t="e" cm="1">
        <f t="array" aca="1" ref="AQ587" ca="1">IF(ISBLANK(INDIRECT("'["&amp;Index!$A$1&amp;"]Results 3a 10xWB'!E"&amp;ROW($R$47)-35,TRUE)),"",INDIRECT("'["&amp;Index!$A$1&amp;"]Results 3a 10xWB'!E"&amp;ROW($R$47)-35,TRUE))</f>
        <v>#REF!</v>
      </c>
      <c r="BM587" t="str">
        <f t="shared" ca="1" si="25"/>
        <v/>
      </c>
    </row>
    <row r="588" spans="1:65" x14ac:dyDescent="0.25">
      <c r="A588" t="e" cm="1">
        <f t="array" aca="1" ref="A588" ca="1">INDIRECT("'["&amp;Index!$A$1&amp;"]Overview Tests'!E7",TRUE)</f>
        <v>#REF!</v>
      </c>
      <c r="B588" t="e">
        <f ca="1">IF(Index!$D$3="v5",10046,"")</f>
        <v>#N/A</v>
      </c>
      <c r="C588" t="e">
        <f ca="1">VLOOKUP(Facts!$B588,Aux_Table!$W$1:$X$60,2,FALSE)</f>
        <v>#N/A</v>
      </c>
      <c r="D588" t="e">
        <f>NA()</f>
        <v>#N/A</v>
      </c>
      <c r="E588" t="e" cm="1">
        <f t="array" aca="1" ref="E588" ca="1">INDIRECT("'["&amp;Index!$A$1&amp;"]Overview Tests'!C7",TRUE)</f>
        <v>#REF!</v>
      </c>
      <c r="F588" t="e" cm="1">
        <f t="array" aca="1" ref="F588" ca="1">INDIRECT("'["&amp;Index!$A$1&amp;"]Overview Tests'!B7",TRUE)</f>
        <v>#REF!</v>
      </c>
      <c r="G588" t="e" cm="1">
        <f t="array" aca="1" ref="G588" ca="1">INDIRECT("'["&amp;Index!$A$1&amp;"]Overview Tests'!B7",TRUE)</f>
        <v>#REF!</v>
      </c>
      <c r="H588" t="e">
        <f t="shared" ca="1" si="24"/>
        <v>#REF!</v>
      </c>
      <c r="I588" s="15" t="e" cm="1">
        <f t="array" aca="1" ref="I588" ca="1">IFERROR(DATEVALUE(TEXT(INDIRECT("'["&amp;Index!$A$1&amp;"]Overview Tests'!C112",TRUE),"yyyy-mm-dd")),INDIRECT("'["&amp;Index!$A$1&amp;"]Overview Tests'!F7",TRUE)-730)</f>
        <v>#REF!</v>
      </c>
      <c r="J588" t="e" cm="1">
        <f t="array" aca="1" ref="J588" ca="1">INDIRECT("'["&amp;Index!$A$1&amp;"]Overview Tests'!C108",TRUE)</f>
        <v>#REF!</v>
      </c>
      <c r="K588" t="str">
        <f>Index!$A$1</f>
        <v>Extem B-1541-6  CA.xlsx</v>
      </c>
      <c r="N588" t="s">
        <v>74</v>
      </c>
      <c r="O588" t="e" cm="1">
        <f t="array" aca="1" ref="O588" ca="1">IF(ISBLANK(INDIRECT("'["&amp;Index!$A$1&amp;"]Results 3a 10xWB'!B"&amp;ROW($R$48)-35,TRUE)),"",INDIRECT("'["&amp;Index!$A$1&amp;"]Results 3a 10xWB'!B"&amp;ROW($R$48)-35,TRUE))</f>
        <v>#REF!</v>
      </c>
      <c r="R588">
        <v>7</v>
      </c>
      <c r="X588" t="e" cm="1">
        <f t="array" aca="1" ref="X588" ca="1">INDIRECT("'["&amp;Index!$A$1&amp;"]Overview Tests'!E7",TRUE)</f>
        <v>#REF!</v>
      </c>
      <c r="Z588" t="s">
        <v>86</v>
      </c>
      <c r="AG588" t="e" cm="1">
        <f t="array" aca="1" ref="AG588" ca="1">IF(ISBLANK(INDIRECT("'["&amp;Index!$A$1&amp;"]Results 3a 10xWB'!C"&amp;ROW($R$48)-35,TRUE)),"",INDIRECT("'["&amp;Index!$A$1&amp;"]Results 3a 10xWB'!C"&amp;ROW($R$48)-35,TRUE))</f>
        <v>#REF!</v>
      </c>
      <c r="AH588" t="e" cm="1">
        <f t="array" aca="1" ref="AH588" ca="1">IF(ISBLANK(INDIRECT("'["&amp;Index!$A$1&amp;"]Results 3a 10xWB'!F"&amp;ROW($R$48)-35,TRUE)),"",INDIRECT("'["&amp;Index!$A$1&amp;"]Results 3a 10xWB'!F"&amp;ROW($R$48)-35,TRUE))</f>
        <v>#REF!</v>
      </c>
      <c r="AI588" t="e" cm="1">
        <f t="array" aca="1" ref="AI588" ca="1">IF(ISBLANK(INDIRECT("'["&amp;Index!$A$1&amp;"]Results 3a 10xWB'!G"&amp;ROW($R$48)-35,TRUE)),"",INDIRECT("'["&amp;Index!$A$1&amp;"]Results 3a 10xWB'!G"&amp;ROW($R$48)-35,TRUE))</f>
        <v>#REF!</v>
      </c>
      <c r="AJ588" t="e" cm="1">
        <f t="array" aca="1" ref="AJ588" ca="1">IF(ISBLANK(INDIRECT("'["&amp;Index!$A$1&amp;"]Results 3a 10xWB'!H"&amp;ROW($R$48)-35,TRUE)),"",INDIRECT("'["&amp;Index!$A$1&amp;"]Results 3a 10xWB'!H"&amp;ROW($R$48)-35,TRUE))</f>
        <v>#REF!</v>
      </c>
      <c r="AK588" t="e" cm="1">
        <f t="array" aca="1" ref="AK588" ca="1">IF(ISBLANK(INDIRECT("'["&amp;Index!$A$1&amp;"]Results 3a 10xWB'!I"&amp;ROW($R$48)-35,TRUE)),"",INDIRECT("'["&amp;Index!$A$1&amp;"]Results 3a 10xWB'!I"&amp;ROW($R$48)-35,TRUE))</f>
        <v>#REF!</v>
      </c>
      <c r="AN588" t="e" cm="1">
        <f t="array" aca="1" ref="AN588" ca="1">IF(ISBLANK(INDIRECT("'["&amp;Index!$A$1&amp;"]Results 3a 10xWB'!D"&amp;ROW($R$48)-35,TRUE)),"",INDIRECT("'["&amp;Index!$A$1&amp;"]Results 3a 10xWB'!D"&amp;ROW($R$48)-35,TRUE))</f>
        <v>#REF!</v>
      </c>
      <c r="AQ588" t="e" cm="1">
        <f t="array" aca="1" ref="AQ588" ca="1">IF(ISBLANK(INDIRECT("'["&amp;Index!$A$1&amp;"]Results 3a 10xWB'!E"&amp;ROW($R$48)-35,TRUE)),"",INDIRECT("'["&amp;Index!$A$1&amp;"]Results 3a 10xWB'!E"&amp;ROW($R$48)-35,TRUE))</f>
        <v>#REF!</v>
      </c>
      <c r="BM588" t="str">
        <f t="shared" ca="1" si="25"/>
        <v/>
      </c>
    </row>
    <row r="589" spans="1:65" x14ac:dyDescent="0.25">
      <c r="A589" t="e" cm="1">
        <f t="array" aca="1" ref="A589" ca="1">INDIRECT("'["&amp;Index!$A$1&amp;"]Overview Tests'!E7",TRUE)</f>
        <v>#REF!</v>
      </c>
      <c r="B589" t="e">
        <f ca="1">IF(Index!$D$3="v5",10046,"")</f>
        <v>#N/A</v>
      </c>
      <c r="C589" t="e">
        <f ca="1">VLOOKUP(Facts!$B589,Aux_Table!$W$1:$X$60,2,FALSE)</f>
        <v>#N/A</v>
      </c>
      <c r="D589" t="e">
        <f>NA()</f>
        <v>#N/A</v>
      </c>
      <c r="E589" t="e" cm="1">
        <f t="array" aca="1" ref="E589" ca="1">INDIRECT("'["&amp;Index!$A$1&amp;"]Overview Tests'!C7",TRUE)</f>
        <v>#REF!</v>
      </c>
      <c r="F589" t="e" cm="1">
        <f t="array" aca="1" ref="F589" ca="1">INDIRECT("'["&amp;Index!$A$1&amp;"]Overview Tests'!B7",TRUE)</f>
        <v>#REF!</v>
      </c>
      <c r="G589" t="e" cm="1">
        <f t="array" aca="1" ref="G589" ca="1">INDIRECT("'["&amp;Index!$A$1&amp;"]Overview Tests'!B7",TRUE)</f>
        <v>#REF!</v>
      </c>
      <c r="H589" t="e">
        <f t="shared" ca="1" si="24"/>
        <v>#REF!</v>
      </c>
      <c r="I589" s="15" t="e" cm="1">
        <f t="array" aca="1" ref="I589" ca="1">IFERROR(DATEVALUE(TEXT(INDIRECT("'["&amp;Index!$A$1&amp;"]Overview Tests'!C112",TRUE),"yyyy-mm-dd")),INDIRECT("'["&amp;Index!$A$1&amp;"]Overview Tests'!F7",TRUE)-730)</f>
        <v>#REF!</v>
      </c>
      <c r="J589" t="e" cm="1">
        <f t="array" aca="1" ref="J589" ca="1">INDIRECT("'["&amp;Index!$A$1&amp;"]Overview Tests'!C108",TRUE)</f>
        <v>#REF!</v>
      </c>
      <c r="K589" t="str">
        <f>Index!$A$1</f>
        <v>Extem B-1541-6  CA.xlsx</v>
      </c>
      <c r="N589" t="s">
        <v>74</v>
      </c>
      <c r="O589" t="e" cm="1">
        <f t="array" aca="1" ref="O589" ca="1">IF(ISBLANK(INDIRECT("'["&amp;Index!$A$1&amp;"]Results 3a 10xWB'!B"&amp;ROW($R$49)-35,TRUE)),"",INDIRECT("'["&amp;Index!$A$1&amp;"]Results 3a 10xWB'!B"&amp;ROW($R$49)-35,TRUE))</f>
        <v>#REF!</v>
      </c>
      <c r="R589">
        <v>8</v>
      </c>
      <c r="X589" t="e" cm="1">
        <f t="array" aca="1" ref="X589" ca="1">INDIRECT("'["&amp;Index!$A$1&amp;"]Overview Tests'!E7",TRUE)</f>
        <v>#REF!</v>
      </c>
      <c r="Z589" t="s">
        <v>86</v>
      </c>
      <c r="AG589" t="e" cm="1">
        <f t="array" aca="1" ref="AG589" ca="1">IF(ISBLANK(INDIRECT("'["&amp;Index!$A$1&amp;"]Results 3a 10xWB'!C"&amp;ROW($R$49)-35,TRUE)),"",INDIRECT("'["&amp;Index!$A$1&amp;"]Results 3a 10xWB'!C"&amp;ROW($R$49)-35,TRUE))</f>
        <v>#REF!</v>
      </c>
      <c r="AH589" t="e" cm="1">
        <f t="array" aca="1" ref="AH589" ca="1">IF(ISBLANK(INDIRECT("'["&amp;Index!$A$1&amp;"]Results 3a 10xWB'!F"&amp;ROW($R$49)-35,TRUE)),"",INDIRECT("'["&amp;Index!$A$1&amp;"]Results 3a 10xWB'!F"&amp;ROW($R$49)-35,TRUE))</f>
        <v>#REF!</v>
      </c>
      <c r="AI589" t="e" cm="1">
        <f t="array" aca="1" ref="AI589" ca="1">IF(ISBLANK(INDIRECT("'["&amp;Index!$A$1&amp;"]Results 3a 10xWB'!G"&amp;ROW($R$49)-35,TRUE)),"",INDIRECT("'["&amp;Index!$A$1&amp;"]Results 3a 10xWB'!G"&amp;ROW($R$49)-35,TRUE))</f>
        <v>#REF!</v>
      </c>
      <c r="AJ589" t="e" cm="1">
        <f t="array" aca="1" ref="AJ589" ca="1">IF(ISBLANK(INDIRECT("'["&amp;Index!$A$1&amp;"]Results 3a 10xWB'!H"&amp;ROW($R$49)-35,TRUE)),"",INDIRECT("'["&amp;Index!$A$1&amp;"]Results 3a 10xWB'!H"&amp;ROW($R$49)-35,TRUE))</f>
        <v>#REF!</v>
      </c>
      <c r="AK589" t="e" cm="1">
        <f t="array" aca="1" ref="AK589" ca="1">IF(ISBLANK(INDIRECT("'["&amp;Index!$A$1&amp;"]Results 3a 10xWB'!I"&amp;ROW($R$49)-35,TRUE)),"",INDIRECT("'["&amp;Index!$A$1&amp;"]Results 3a 10xWB'!I"&amp;ROW($R$49)-35,TRUE))</f>
        <v>#REF!</v>
      </c>
      <c r="AN589" t="e" cm="1">
        <f t="array" aca="1" ref="AN589" ca="1">IF(ISBLANK(INDIRECT("'["&amp;Index!$A$1&amp;"]Results 3a 10xWB'!D"&amp;ROW($R$49)-35,TRUE)),"",INDIRECT("'["&amp;Index!$A$1&amp;"]Results 3a 10xWB'!D"&amp;ROW($R$49)-35,TRUE))</f>
        <v>#REF!</v>
      </c>
      <c r="AQ589" t="e" cm="1">
        <f t="array" aca="1" ref="AQ589" ca="1">IF(ISBLANK(INDIRECT("'["&amp;Index!$A$1&amp;"]Results 3a 10xWB'!E"&amp;ROW($R$49)-35,TRUE)),"",INDIRECT("'["&amp;Index!$A$1&amp;"]Results 3a 10xWB'!E"&amp;ROW($R$49)-35,TRUE))</f>
        <v>#REF!</v>
      </c>
      <c r="BM589" t="str">
        <f t="shared" ca="1" si="25"/>
        <v/>
      </c>
    </row>
    <row r="590" spans="1:65" x14ac:dyDescent="0.25">
      <c r="A590" t="e" cm="1">
        <f t="array" aca="1" ref="A590" ca="1">INDIRECT("'["&amp;Index!$A$1&amp;"]Overview Tests'!E7",TRUE)</f>
        <v>#REF!</v>
      </c>
      <c r="B590" t="e">
        <f ca="1">IF(Index!$D$3="v5",10046,"")</f>
        <v>#N/A</v>
      </c>
      <c r="C590" t="e">
        <f ca="1">VLOOKUP(Facts!$B590,Aux_Table!$W$1:$X$60,2,FALSE)</f>
        <v>#N/A</v>
      </c>
      <c r="D590" t="e">
        <f>NA()</f>
        <v>#N/A</v>
      </c>
      <c r="E590" t="e" cm="1">
        <f t="array" aca="1" ref="E590" ca="1">INDIRECT("'["&amp;Index!$A$1&amp;"]Overview Tests'!C7",TRUE)</f>
        <v>#REF!</v>
      </c>
      <c r="F590" t="e" cm="1">
        <f t="array" aca="1" ref="F590" ca="1">INDIRECT("'["&amp;Index!$A$1&amp;"]Overview Tests'!B7",TRUE)</f>
        <v>#REF!</v>
      </c>
      <c r="G590" t="e" cm="1">
        <f t="array" aca="1" ref="G590" ca="1">INDIRECT("'["&amp;Index!$A$1&amp;"]Overview Tests'!B7",TRUE)</f>
        <v>#REF!</v>
      </c>
      <c r="H590" t="e">
        <f t="shared" ref="H590:H611" ca="1" si="26">X590=A590</f>
        <v>#REF!</v>
      </c>
      <c r="I590" s="15" t="e" cm="1">
        <f t="array" aca="1" ref="I590" ca="1">IFERROR(DATEVALUE(TEXT(INDIRECT("'["&amp;Index!$A$1&amp;"]Overview Tests'!C112",TRUE),"yyyy-mm-dd")),INDIRECT("'["&amp;Index!$A$1&amp;"]Overview Tests'!F7",TRUE)-730)</f>
        <v>#REF!</v>
      </c>
      <c r="J590" t="e" cm="1">
        <f t="array" aca="1" ref="J590" ca="1">INDIRECT("'["&amp;Index!$A$1&amp;"]Overview Tests'!C108",TRUE)</f>
        <v>#REF!</v>
      </c>
      <c r="K590" t="str">
        <f>Index!$A$1</f>
        <v>Extem B-1541-6  CA.xlsx</v>
      </c>
      <c r="N590" t="s">
        <v>74</v>
      </c>
      <c r="O590" t="e" cm="1">
        <f t="array" aca="1" ref="O590" ca="1">IF(ISBLANK(INDIRECT("'["&amp;Index!$A$1&amp;"]Results 3a 10xWB'!B"&amp;ROW($R$50)-35,TRUE)),"",INDIRECT("'["&amp;Index!$A$1&amp;"]Results 3a 10xWB'!B"&amp;ROW($R$50)-35,TRUE))</f>
        <v>#REF!</v>
      </c>
      <c r="R590">
        <v>9</v>
      </c>
      <c r="X590" t="e" cm="1">
        <f t="array" aca="1" ref="X590" ca="1">INDIRECT("'["&amp;Index!$A$1&amp;"]Overview Tests'!E7",TRUE)</f>
        <v>#REF!</v>
      </c>
      <c r="Z590" t="s">
        <v>86</v>
      </c>
      <c r="AG590" t="e" cm="1">
        <f t="array" aca="1" ref="AG590" ca="1">IF(ISBLANK(INDIRECT("'["&amp;Index!$A$1&amp;"]Results 3a 10xWB'!C"&amp;ROW($R$50)-35,TRUE)),"",INDIRECT("'["&amp;Index!$A$1&amp;"]Results 3a 10xWB'!C"&amp;ROW($R$50)-35,TRUE))</f>
        <v>#REF!</v>
      </c>
      <c r="AH590" t="e" cm="1">
        <f t="array" aca="1" ref="AH590" ca="1">IF(ISBLANK(INDIRECT("'["&amp;Index!$A$1&amp;"]Results 3a 10xWB'!F"&amp;ROW($R$50)-35,TRUE)),"",INDIRECT("'["&amp;Index!$A$1&amp;"]Results 3a 10xWB'!F"&amp;ROW($R$50)-35,TRUE))</f>
        <v>#REF!</v>
      </c>
      <c r="AI590" t="e" cm="1">
        <f t="array" aca="1" ref="AI590" ca="1">IF(ISBLANK(INDIRECT("'["&amp;Index!$A$1&amp;"]Results 3a 10xWB'!G"&amp;ROW($R$50)-35,TRUE)),"",INDIRECT("'["&amp;Index!$A$1&amp;"]Results 3a 10xWB'!G"&amp;ROW($R$50)-35,TRUE))</f>
        <v>#REF!</v>
      </c>
      <c r="AJ590" t="e" cm="1">
        <f t="array" aca="1" ref="AJ590" ca="1">IF(ISBLANK(INDIRECT("'["&amp;Index!$A$1&amp;"]Results 3a 10xWB'!H"&amp;ROW($R$50)-35,TRUE)),"",INDIRECT("'["&amp;Index!$A$1&amp;"]Results 3a 10xWB'!H"&amp;ROW($R$50)-35,TRUE))</f>
        <v>#REF!</v>
      </c>
      <c r="AK590" t="e" cm="1">
        <f t="array" aca="1" ref="AK590" ca="1">IF(ISBLANK(INDIRECT("'["&amp;Index!$A$1&amp;"]Results 3a 10xWB'!I"&amp;ROW($R$50)-35,TRUE)),"",INDIRECT("'["&amp;Index!$A$1&amp;"]Results 3a 10xWB'!I"&amp;ROW($R$50)-35,TRUE))</f>
        <v>#REF!</v>
      </c>
      <c r="AN590" t="e" cm="1">
        <f t="array" aca="1" ref="AN590" ca="1">IF(ISBLANK(INDIRECT("'["&amp;Index!$A$1&amp;"]Results 3a 10xWB'!D"&amp;ROW($R$50)-35,TRUE)),"",INDIRECT("'["&amp;Index!$A$1&amp;"]Results 3a 10xWB'!D"&amp;ROW($R$50)-35,TRUE))</f>
        <v>#REF!</v>
      </c>
      <c r="AQ590" t="e" cm="1">
        <f t="array" aca="1" ref="AQ590" ca="1">IF(ISBLANK(INDIRECT("'["&amp;Index!$A$1&amp;"]Results 3a 10xWB'!E"&amp;ROW($R$50)-35,TRUE)),"",INDIRECT("'["&amp;Index!$A$1&amp;"]Results 3a 10xWB'!E"&amp;ROW($R$50)-35,TRUE))</f>
        <v>#REF!</v>
      </c>
      <c r="BM590" t="str">
        <f t="shared" ca="1" si="25"/>
        <v/>
      </c>
    </row>
    <row r="591" spans="1:65" x14ac:dyDescent="0.25">
      <c r="A591" t="e" cm="1">
        <f t="array" aca="1" ref="A591" ca="1">INDIRECT("'["&amp;Index!$A$1&amp;"]Overview Tests'!E7",TRUE)</f>
        <v>#REF!</v>
      </c>
      <c r="B591" t="e">
        <f ca="1">IF(Index!$D$3="v5",10046,"")</f>
        <v>#N/A</v>
      </c>
      <c r="C591" t="e">
        <f ca="1">VLOOKUP(Facts!$B591,Aux_Table!$W$1:$X$60,2,FALSE)</f>
        <v>#N/A</v>
      </c>
      <c r="D591" t="e">
        <f>NA()</f>
        <v>#N/A</v>
      </c>
      <c r="E591" t="e" cm="1">
        <f t="array" aca="1" ref="E591" ca="1">INDIRECT("'["&amp;Index!$A$1&amp;"]Overview Tests'!C7",TRUE)</f>
        <v>#REF!</v>
      </c>
      <c r="F591" t="e" cm="1">
        <f t="array" aca="1" ref="F591" ca="1">INDIRECT("'["&amp;Index!$A$1&amp;"]Overview Tests'!B7",TRUE)</f>
        <v>#REF!</v>
      </c>
      <c r="G591" t="e" cm="1">
        <f t="array" aca="1" ref="G591" ca="1">INDIRECT("'["&amp;Index!$A$1&amp;"]Overview Tests'!B7",TRUE)</f>
        <v>#REF!</v>
      </c>
      <c r="H591" t="e">
        <f t="shared" ca="1" si="26"/>
        <v>#REF!</v>
      </c>
      <c r="I591" s="15" t="e" cm="1">
        <f t="array" aca="1" ref="I591" ca="1">IFERROR(DATEVALUE(TEXT(INDIRECT("'["&amp;Index!$A$1&amp;"]Overview Tests'!C112",TRUE),"yyyy-mm-dd")),INDIRECT("'["&amp;Index!$A$1&amp;"]Overview Tests'!F7",TRUE)-730)</f>
        <v>#REF!</v>
      </c>
      <c r="J591" t="e" cm="1">
        <f t="array" aca="1" ref="J591" ca="1">INDIRECT("'["&amp;Index!$A$1&amp;"]Overview Tests'!C108",TRUE)</f>
        <v>#REF!</v>
      </c>
      <c r="K591" t="str">
        <f>Index!$A$1</f>
        <v>Extem B-1541-6  CA.xlsx</v>
      </c>
      <c r="N591" t="s">
        <v>74</v>
      </c>
      <c r="O591" t="e" cm="1">
        <f t="array" aca="1" ref="O591" ca="1">IF(ISBLANK(INDIRECT("'["&amp;Index!$A$1&amp;"]Results 3a 10xWB'!B"&amp;ROW($R$51)-35,TRUE)),"",INDIRECT("'["&amp;Index!$A$1&amp;"]Results 3a 10xWB'!B"&amp;ROW($R$51)-35,TRUE))</f>
        <v>#REF!</v>
      </c>
      <c r="R591">
        <v>10</v>
      </c>
      <c r="X591" t="e" cm="1">
        <f t="array" aca="1" ref="X591" ca="1">INDIRECT("'["&amp;Index!$A$1&amp;"]Overview Tests'!E7",TRUE)</f>
        <v>#REF!</v>
      </c>
      <c r="Z591" t="s">
        <v>86</v>
      </c>
      <c r="AG591" t="e" cm="1">
        <f t="array" aca="1" ref="AG591" ca="1">IF(ISBLANK(INDIRECT("'["&amp;Index!$A$1&amp;"]Results 3a 10xWB'!C"&amp;ROW($R$51)-35,TRUE)),"",INDIRECT("'["&amp;Index!$A$1&amp;"]Results 3a 10xWB'!C"&amp;ROW($R$51)-35,TRUE))</f>
        <v>#REF!</v>
      </c>
      <c r="AH591" t="e" cm="1">
        <f t="array" aca="1" ref="AH591" ca="1">IF(ISBLANK(INDIRECT("'["&amp;Index!$A$1&amp;"]Results 3a 10xWB'!F"&amp;ROW($R$51)-35,TRUE)),"",INDIRECT("'["&amp;Index!$A$1&amp;"]Results 3a 10xWB'!F"&amp;ROW($R$51)-35,TRUE))</f>
        <v>#REF!</v>
      </c>
      <c r="AI591" t="e" cm="1">
        <f t="array" aca="1" ref="AI591" ca="1">IF(ISBLANK(INDIRECT("'["&amp;Index!$A$1&amp;"]Results 3a 10xWB'!G"&amp;ROW($R$51)-35,TRUE)),"",INDIRECT("'["&amp;Index!$A$1&amp;"]Results 3a 10xWB'!G"&amp;ROW($R$51)-35,TRUE))</f>
        <v>#REF!</v>
      </c>
      <c r="AJ591" t="e" cm="1">
        <f t="array" aca="1" ref="AJ591" ca="1">IF(ISBLANK(INDIRECT("'["&amp;Index!$A$1&amp;"]Results 3a 10xWB'!H"&amp;ROW($R$51)-35,TRUE)),"",INDIRECT("'["&amp;Index!$A$1&amp;"]Results 3a 10xWB'!H"&amp;ROW($R$51)-35,TRUE))</f>
        <v>#REF!</v>
      </c>
      <c r="AK591" t="e" cm="1">
        <f t="array" aca="1" ref="AK591" ca="1">IF(ISBLANK(INDIRECT("'["&amp;Index!$A$1&amp;"]Results 3a 10xWB'!I"&amp;ROW($R$51)-35,TRUE)),"",INDIRECT("'["&amp;Index!$A$1&amp;"]Results 3a 10xWB'!I"&amp;ROW($R$51)-35,TRUE))</f>
        <v>#REF!</v>
      </c>
      <c r="AN591" t="e" cm="1">
        <f t="array" aca="1" ref="AN591" ca="1">IF(ISBLANK(INDIRECT("'["&amp;Index!$A$1&amp;"]Results 3a 10xWB'!D"&amp;ROW($R$51)-35,TRUE)),"",INDIRECT("'["&amp;Index!$A$1&amp;"]Results 3a 10xWB'!D"&amp;ROW($R$51)-35,TRUE))</f>
        <v>#REF!</v>
      </c>
      <c r="AQ591" t="e" cm="1">
        <f t="array" aca="1" ref="AQ591" ca="1">IF(ISBLANK(INDIRECT("'["&amp;Index!$A$1&amp;"]Results 3a 10xWB'!E"&amp;ROW($R$51)-35,TRUE)),"",INDIRECT("'["&amp;Index!$A$1&amp;"]Results 3a 10xWB'!E"&amp;ROW($R$51)-35,TRUE))</f>
        <v>#REF!</v>
      </c>
      <c r="BM591" t="str">
        <f t="shared" ca="1" si="25"/>
        <v/>
      </c>
    </row>
    <row r="592" spans="1:65" x14ac:dyDescent="0.25">
      <c r="A592" t="e" cm="1">
        <f t="array" aca="1" ref="A592" ca="1">INDIRECT("'["&amp;Index!$A$1&amp;"]Overview Tests'!E7",TRUE)</f>
        <v>#REF!</v>
      </c>
      <c r="B592" t="e">
        <f ca="1">IF(Index!$D$3="v5",10046,"")</f>
        <v>#N/A</v>
      </c>
      <c r="C592" t="e">
        <f ca="1">VLOOKUP(Facts!$B592,Aux_Table!$W$1:$X$60,2,FALSE)</f>
        <v>#N/A</v>
      </c>
      <c r="D592" t="e">
        <f>NA()</f>
        <v>#N/A</v>
      </c>
      <c r="E592" t="e" cm="1">
        <f t="array" aca="1" ref="E592" ca="1">INDIRECT("'["&amp;Index!$A$1&amp;"]Overview Tests'!C7",TRUE)</f>
        <v>#REF!</v>
      </c>
      <c r="F592" t="e" cm="1">
        <f t="array" aca="1" ref="F592" ca="1">INDIRECT("'["&amp;Index!$A$1&amp;"]Overview Tests'!B7",TRUE)</f>
        <v>#REF!</v>
      </c>
      <c r="G592" t="e" cm="1">
        <f t="array" aca="1" ref="G592" ca="1">INDIRECT("'["&amp;Index!$A$1&amp;"]Overview Tests'!B7",TRUE)</f>
        <v>#REF!</v>
      </c>
      <c r="H592" t="e">
        <f t="shared" ca="1" si="26"/>
        <v>#REF!</v>
      </c>
      <c r="I592" s="15" t="e" cm="1">
        <f t="array" aca="1" ref="I592" ca="1">IFERROR(DATEVALUE(TEXT(INDIRECT("'["&amp;Index!$A$1&amp;"]Overview Tests'!C112",TRUE),"yyyy-mm-dd")),INDIRECT("'["&amp;Index!$A$1&amp;"]Overview Tests'!F7",TRUE)-730)</f>
        <v>#REF!</v>
      </c>
      <c r="J592" t="e" cm="1">
        <f t="array" aca="1" ref="J592" ca="1">INDIRECT("'["&amp;Index!$A$1&amp;"]Overview Tests'!C108",TRUE)</f>
        <v>#REF!</v>
      </c>
      <c r="K592" t="str">
        <f>Index!$A$1</f>
        <v>Extem B-1541-6  CA.xlsx</v>
      </c>
      <c r="N592" t="s">
        <v>74</v>
      </c>
      <c r="O592" t="e" cm="1">
        <f t="array" aca="1" ref="O592" ca="1">IF(ISBLANK(INDIRECT("'["&amp;Index!$A$1&amp;"]Results 3a 10xWB'!B"&amp;ROW($R$42)-35,TRUE)),"",INDIRECT("'["&amp;Index!$A$1&amp;"]Results 3a 10xWB'!B"&amp;ROW($R$42)-35,TRUE))</f>
        <v>#REF!</v>
      </c>
      <c r="R592">
        <v>1</v>
      </c>
      <c r="X592" t="e" cm="1">
        <f t="array" aca="1" ref="X592" ca="1">INDIRECT("'["&amp;Index!$A$1&amp;"]Overview Tests'!C7",TRUE)</f>
        <v>#REF!</v>
      </c>
      <c r="Z592" t="s">
        <v>86</v>
      </c>
      <c r="AG592" t="e" cm="1">
        <f t="array" aca="1" ref="AG592" ca="1">IF(ISBLANK(INDIRECT("'["&amp;Index!$A$1&amp;"]Results 3a 10xWB'!J"&amp;ROW($R$42)-35,TRUE)),"",INDIRECT("'["&amp;Index!$A$1&amp;"]Results 3a 10xWB'!J"&amp;ROW($R$42)-35,TRUE))</f>
        <v>#REF!</v>
      </c>
      <c r="AH592" t="e" cm="1">
        <f t="array" aca="1" ref="AH592" ca="1">IF(ISBLANK(INDIRECT("'["&amp;Index!$A$1&amp;"]Results 3a 10xWB'!M"&amp;ROW($R$42)-35,TRUE)),"",INDIRECT("'["&amp;Index!$A$1&amp;"]Results 3a 10xWB'!M"&amp;ROW($R$42)-35,TRUE))</f>
        <v>#REF!</v>
      </c>
      <c r="AI592" t="e" cm="1">
        <f t="array" aca="1" ref="AI592" ca="1">IF(ISBLANK(INDIRECT("'["&amp;Index!$A$1&amp;"]Results 3a 10xWB'!N"&amp;ROW($R$42)-35,TRUE)),"",INDIRECT("'["&amp;Index!$A$1&amp;"]Results 3a 10xWB'!N"&amp;ROW($R$42)-35,TRUE))</f>
        <v>#REF!</v>
      </c>
      <c r="AJ592" t="e" cm="1">
        <f t="array" aca="1" ref="AJ592" ca="1">IF(ISBLANK(INDIRECT("'["&amp;Index!$A$1&amp;"]Results 3a 10xWB'!O"&amp;ROW($R$42)-35,TRUE)),"",INDIRECT("'["&amp;Index!$A$1&amp;"]Results 3a 10xWB'!O"&amp;ROW($R$42)-35,TRUE))</f>
        <v>#REF!</v>
      </c>
      <c r="AK592" t="e" cm="1">
        <f t="array" aca="1" ref="AK592" ca="1">IF(ISBLANK(INDIRECT("'["&amp;Index!$A$1&amp;"]Results 3a 10xWB'!P"&amp;ROW($R$42)-35,TRUE)),"",INDIRECT("'["&amp;Index!$A$1&amp;"]Results 3a 10xWB'!P"&amp;ROW($R$42)-35,TRUE))</f>
        <v>#REF!</v>
      </c>
      <c r="AN592" t="e" cm="1">
        <f t="array" aca="1" ref="AN592" ca="1">IF(ISBLANK(INDIRECT("'["&amp;Index!$A$1&amp;"]Results 3a 10xWB'!K"&amp;ROW($R$42)-35,TRUE)),"",INDIRECT("'["&amp;Index!$A$1&amp;"]Results 3a 10xWB'!K"&amp;ROW($R$42)-35,TRUE))</f>
        <v>#REF!</v>
      </c>
      <c r="AQ592" t="e" cm="1">
        <f t="array" aca="1" ref="AQ592" ca="1">IF(ISBLANK(INDIRECT("'["&amp;Index!$A$1&amp;"]Results 3a 10xWB'!L"&amp;ROW($R$42)-35,TRUE)),"",INDIRECT("'["&amp;Index!$A$1&amp;"]Results 3a 10xWB'!L"&amp;ROW($R$42)-35,TRUE))</f>
        <v>#REF!</v>
      </c>
      <c r="BM592" t="str">
        <f t="shared" ca="1" si="25"/>
        <v/>
      </c>
    </row>
    <row r="593" spans="1:65" x14ac:dyDescent="0.25">
      <c r="A593" t="e" cm="1">
        <f t="array" aca="1" ref="A593" ca="1">INDIRECT("'["&amp;Index!$A$1&amp;"]Overview Tests'!E7",TRUE)</f>
        <v>#REF!</v>
      </c>
      <c r="B593" t="e">
        <f ca="1">IF(Index!$D$3="v5",10046,"")</f>
        <v>#N/A</v>
      </c>
      <c r="C593" t="e">
        <f ca="1">VLOOKUP(Facts!$B593,Aux_Table!$W$1:$X$60,2,FALSE)</f>
        <v>#N/A</v>
      </c>
      <c r="D593" t="e">
        <f>NA()</f>
        <v>#N/A</v>
      </c>
      <c r="E593" t="e" cm="1">
        <f t="array" aca="1" ref="E593" ca="1">INDIRECT("'["&amp;Index!$A$1&amp;"]Overview Tests'!C7",TRUE)</f>
        <v>#REF!</v>
      </c>
      <c r="F593" t="e" cm="1">
        <f t="array" aca="1" ref="F593" ca="1">INDIRECT("'["&amp;Index!$A$1&amp;"]Overview Tests'!B7",TRUE)</f>
        <v>#REF!</v>
      </c>
      <c r="G593" t="e" cm="1">
        <f t="array" aca="1" ref="G593" ca="1">INDIRECT("'["&amp;Index!$A$1&amp;"]Overview Tests'!B7",TRUE)</f>
        <v>#REF!</v>
      </c>
      <c r="H593" t="e">
        <f t="shared" ca="1" si="26"/>
        <v>#REF!</v>
      </c>
      <c r="I593" s="15" t="e" cm="1">
        <f t="array" aca="1" ref="I593" ca="1">IFERROR(DATEVALUE(TEXT(INDIRECT("'["&amp;Index!$A$1&amp;"]Overview Tests'!C112",TRUE),"yyyy-mm-dd")),INDIRECT("'["&amp;Index!$A$1&amp;"]Overview Tests'!F7",TRUE)-730)</f>
        <v>#REF!</v>
      </c>
      <c r="J593" t="e" cm="1">
        <f t="array" aca="1" ref="J593" ca="1">INDIRECT("'["&amp;Index!$A$1&amp;"]Overview Tests'!C108",TRUE)</f>
        <v>#REF!</v>
      </c>
      <c r="K593" t="str">
        <f>Index!$A$1</f>
        <v>Extem B-1541-6  CA.xlsx</v>
      </c>
      <c r="N593" t="s">
        <v>74</v>
      </c>
      <c r="O593" t="e" cm="1">
        <f t="array" aca="1" ref="O593" ca="1">IF(ISBLANK(INDIRECT("'["&amp;Index!$A$1&amp;"]Results 3a 10xWB'!B"&amp;ROW($R$43)-35,TRUE)),"",INDIRECT("'["&amp;Index!$A$1&amp;"]Results 3a 10xWB'!B"&amp;ROW($R$43)-35,TRUE))</f>
        <v>#REF!</v>
      </c>
      <c r="R593">
        <v>2</v>
      </c>
      <c r="X593" t="e" cm="1">
        <f t="array" aca="1" ref="X593" ca="1">INDIRECT("'["&amp;Index!$A$1&amp;"]Overview Tests'!C7",TRUE)</f>
        <v>#REF!</v>
      </c>
      <c r="Z593" t="s">
        <v>86</v>
      </c>
      <c r="AG593" t="e" cm="1">
        <f t="array" aca="1" ref="AG593" ca="1">IF(ISBLANK(INDIRECT("'["&amp;Index!$A$1&amp;"]Results 3a 10xWB'!J"&amp;ROW($R$43)-35,TRUE)),"",INDIRECT("'["&amp;Index!$A$1&amp;"]Results 3a 10xWB'!J"&amp;ROW($R$43)-35,TRUE))</f>
        <v>#REF!</v>
      </c>
      <c r="AH593" t="e" cm="1">
        <f t="array" aca="1" ref="AH593" ca="1">IF(ISBLANK(INDIRECT("'["&amp;Index!$A$1&amp;"]Results 3a 10xWB'!M"&amp;ROW($R$43)-35,TRUE)),"",INDIRECT("'["&amp;Index!$A$1&amp;"]Results 3a 10xWB'!M"&amp;ROW($R$43)-35,TRUE))</f>
        <v>#REF!</v>
      </c>
      <c r="AI593" t="e" cm="1">
        <f t="array" aca="1" ref="AI593" ca="1">IF(ISBLANK(INDIRECT("'["&amp;Index!$A$1&amp;"]Results 3a 10xWB'!N"&amp;ROW($R$43)-35,TRUE)),"",INDIRECT("'["&amp;Index!$A$1&amp;"]Results 3a 10xWB'!N"&amp;ROW($R$43)-35,TRUE))</f>
        <v>#REF!</v>
      </c>
      <c r="AJ593" t="e" cm="1">
        <f t="array" aca="1" ref="AJ593" ca="1">IF(ISBLANK(INDIRECT("'["&amp;Index!$A$1&amp;"]Results 3a 10xWB'!O"&amp;ROW($R$43)-35,TRUE)),"",INDIRECT("'["&amp;Index!$A$1&amp;"]Results 3a 10xWB'!O"&amp;ROW($R$43)-35,TRUE))</f>
        <v>#REF!</v>
      </c>
      <c r="AK593" t="e" cm="1">
        <f t="array" aca="1" ref="AK593" ca="1">IF(ISBLANK(INDIRECT("'["&amp;Index!$A$1&amp;"]Results 3a 10xWB'!P"&amp;ROW($R$43)-35,TRUE)),"",INDIRECT("'["&amp;Index!$A$1&amp;"]Results 3a 10xWB'!P"&amp;ROW($R$43)-35,TRUE))</f>
        <v>#REF!</v>
      </c>
      <c r="AN593" t="e" cm="1">
        <f t="array" aca="1" ref="AN593" ca="1">IF(ISBLANK(INDIRECT("'["&amp;Index!$A$1&amp;"]Results 3a 10xWB'!K"&amp;ROW($R$43)-35,TRUE)),"",INDIRECT("'["&amp;Index!$A$1&amp;"]Results 3a 10xWB'!K"&amp;ROW($R$43)-35,TRUE))</f>
        <v>#REF!</v>
      </c>
      <c r="AQ593" t="e" cm="1">
        <f t="array" aca="1" ref="AQ593" ca="1">IF(ISBLANK(INDIRECT("'["&amp;Index!$A$1&amp;"]Results 3a 10xWB'!L"&amp;ROW($R$43)-35,TRUE)),"",INDIRECT("'["&amp;Index!$A$1&amp;"]Results 3a 10xWB'!L"&amp;ROW($R$43)-35,TRUE))</f>
        <v>#REF!</v>
      </c>
      <c r="BM593" t="str">
        <f t="shared" ca="1" si="25"/>
        <v/>
      </c>
    </row>
    <row r="594" spans="1:65" x14ac:dyDescent="0.25">
      <c r="A594" t="e" cm="1">
        <f t="array" aca="1" ref="A594" ca="1">INDIRECT("'["&amp;Index!$A$1&amp;"]Overview Tests'!E7",TRUE)</f>
        <v>#REF!</v>
      </c>
      <c r="B594" t="e">
        <f ca="1">IF(Index!$D$3="v5",10046,"")</f>
        <v>#N/A</v>
      </c>
      <c r="C594" t="e">
        <f ca="1">VLOOKUP(Facts!$B594,Aux_Table!$W$1:$X$60,2,FALSE)</f>
        <v>#N/A</v>
      </c>
      <c r="D594" t="e">
        <f>NA()</f>
        <v>#N/A</v>
      </c>
      <c r="E594" t="e" cm="1">
        <f t="array" aca="1" ref="E594" ca="1">INDIRECT("'["&amp;Index!$A$1&amp;"]Overview Tests'!C7",TRUE)</f>
        <v>#REF!</v>
      </c>
      <c r="F594" t="e" cm="1">
        <f t="array" aca="1" ref="F594" ca="1">INDIRECT("'["&amp;Index!$A$1&amp;"]Overview Tests'!B7",TRUE)</f>
        <v>#REF!</v>
      </c>
      <c r="G594" t="e" cm="1">
        <f t="array" aca="1" ref="G594" ca="1">INDIRECT("'["&amp;Index!$A$1&amp;"]Overview Tests'!B7",TRUE)</f>
        <v>#REF!</v>
      </c>
      <c r="H594" t="e">
        <f t="shared" ca="1" si="26"/>
        <v>#REF!</v>
      </c>
      <c r="I594" s="15" t="e" cm="1">
        <f t="array" aca="1" ref="I594" ca="1">IFERROR(DATEVALUE(TEXT(INDIRECT("'["&amp;Index!$A$1&amp;"]Overview Tests'!C112",TRUE),"yyyy-mm-dd")),INDIRECT("'["&amp;Index!$A$1&amp;"]Overview Tests'!F7",TRUE)-730)</f>
        <v>#REF!</v>
      </c>
      <c r="J594" t="e" cm="1">
        <f t="array" aca="1" ref="J594" ca="1">INDIRECT("'["&amp;Index!$A$1&amp;"]Overview Tests'!C108",TRUE)</f>
        <v>#REF!</v>
      </c>
      <c r="K594" t="str">
        <f>Index!$A$1</f>
        <v>Extem B-1541-6  CA.xlsx</v>
      </c>
      <c r="N594" t="s">
        <v>74</v>
      </c>
      <c r="O594" t="e" cm="1">
        <f t="array" aca="1" ref="O594" ca="1">IF(ISBLANK(INDIRECT("'["&amp;Index!$A$1&amp;"]Results 3a 10xWB'!B"&amp;ROW($R$44)-35,TRUE)),"",INDIRECT("'["&amp;Index!$A$1&amp;"]Results 3a 10xWB'!B"&amp;ROW($R$44)-35,TRUE))</f>
        <v>#REF!</v>
      </c>
      <c r="R594">
        <v>3</v>
      </c>
      <c r="X594" t="e" cm="1">
        <f t="array" aca="1" ref="X594" ca="1">INDIRECT("'["&amp;Index!$A$1&amp;"]Overview Tests'!C7",TRUE)</f>
        <v>#REF!</v>
      </c>
      <c r="Z594" t="s">
        <v>86</v>
      </c>
      <c r="AG594" t="e" cm="1">
        <f t="array" aca="1" ref="AG594" ca="1">IF(ISBLANK(INDIRECT("'["&amp;Index!$A$1&amp;"]Results 3a 10xWB'!J"&amp;ROW($R$44)-35,TRUE)),"",INDIRECT("'["&amp;Index!$A$1&amp;"]Results 3a 10xWB'!J"&amp;ROW($R$44)-35,TRUE))</f>
        <v>#REF!</v>
      </c>
      <c r="AH594" t="e" cm="1">
        <f t="array" aca="1" ref="AH594" ca="1">IF(ISBLANK(INDIRECT("'["&amp;Index!$A$1&amp;"]Results 3a 10xWB'!M"&amp;ROW($R$44)-35,TRUE)),"",INDIRECT("'["&amp;Index!$A$1&amp;"]Results 3a 10xWB'!M"&amp;ROW($R$44)-35,TRUE))</f>
        <v>#REF!</v>
      </c>
      <c r="AI594" t="e" cm="1">
        <f t="array" aca="1" ref="AI594" ca="1">IF(ISBLANK(INDIRECT("'["&amp;Index!$A$1&amp;"]Results 3a 10xWB'!N"&amp;ROW($R$44)-35,TRUE)),"",INDIRECT("'["&amp;Index!$A$1&amp;"]Results 3a 10xWB'!N"&amp;ROW($R$44)-35,TRUE))</f>
        <v>#REF!</v>
      </c>
      <c r="AJ594" t="e" cm="1">
        <f t="array" aca="1" ref="AJ594" ca="1">IF(ISBLANK(INDIRECT("'["&amp;Index!$A$1&amp;"]Results 3a 10xWB'!O"&amp;ROW($R$44)-35,TRUE)),"",INDIRECT("'["&amp;Index!$A$1&amp;"]Results 3a 10xWB'!O"&amp;ROW($R$44)-35,TRUE))</f>
        <v>#REF!</v>
      </c>
      <c r="AK594" t="e" cm="1">
        <f t="array" aca="1" ref="AK594" ca="1">IF(ISBLANK(INDIRECT("'["&amp;Index!$A$1&amp;"]Results 3a 10xWB'!P"&amp;ROW($R$44)-35,TRUE)),"",INDIRECT("'["&amp;Index!$A$1&amp;"]Results 3a 10xWB'!P"&amp;ROW($R$44)-35,TRUE))</f>
        <v>#REF!</v>
      </c>
      <c r="AN594" t="e" cm="1">
        <f t="array" aca="1" ref="AN594" ca="1">IF(ISBLANK(INDIRECT("'["&amp;Index!$A$1&amp;"]Results 3a 10xWB'!K"&amp;ROW($R$44)-35,TRUE)),"",INDIRECT("'["&amp;Index!$A$1&amp;"]Results 3a 10xWB'!K"&amp;ROW($R$44)-35,TRUE))</f>
        <v>#REF!</v>
      </c>
      <c r="AQ594" t="e" cm="1">
        <f t="array" aca="1" ref="AQ594" ca="1">IF(ISBLANK(INDIRECT("'["&amp;Index!$A$1&amp;"]Results 3a 10xWB'!L"&amp;ROW($R$44)-35,TRUE)),"",INDIRECT("'["&amp;Index!$A$1&amp;"]Results 3a 10xWB'!L"&amp;ROW($R$44)-35,TRUE))</f>
        <v>#REF!</v>
      </c>
      <c r="BM594" t="str">
        <f t="shared" ca="1" si="25"/>
        <v/>
      </c>
    </row>
    <row r="595" spans="1:65" x14ac:dyDescent="0.25">
      <c r="A595" t="e" cm="1">
        <f t="array" aca="1" ref="A595" ca="1">INDIRECT("'["&amp;Index!$A$1&amp;"]Overview Tests'!E7",TRUE)</f>
        <v>#REF!</v>
      </c>
      <c r="B595" t="e">
        <f ca="1">IF(Index!$D$3="v5",10046,"")</f>
        <v>#N/A</v>
      </c>
      <c r="C595" t="e">
        <f ca="1">VLOOKUP(Facts!$B595,Aux_Table!$W$1:$X$60,2,FALSE)</f>
        <v>#N/A</v>
      </c>
      <c r="D595" t="e">
        <f>NA()</f>
        <v>#N/A</v>
      </c>
      <c r="E595" t="e" cm="1">
        <f t="array" aca="1" ref="E595" ca="1">INDIRECT("'["&amp;Index!$A$1&amp;"]Overview Tests'!C7",TRUE)</f>
        <v>#REF!</v>
      </c>
      <c r="F595" t="e" cm="1">
        <f t="array" aca="1" ref="F595" ca="1">INDIRECT("'["&amp;Index!$A$1&amp;"]Overview Tests'!B7",TRUE)</f>
        <v>#REF!</v>
      </c>
      <c r="G595" t="e" cm="1">
        <f t="array" aca="1" ref="G595" ca="1">INDIRECT("'["&amp;Index!$A$1&amp;"]Overview Tests'!B7",TRUE)</f>
        <v>#REF!</v>
      </c>
      <c r="H595" t="e">
        <f t="shared" ca="1" si="26"/>
        <v>#REF!</v>
      </c>
      <c r="I595" s="15" t="e" cm="1">
        <f t="array" aca="1" ref="I595" ca="1">IFERROR(DATEVALUE(TEXT(INDIRECT("'["&amp;Index!$A$1&amp;"]Overview Tests'!C112",TRUE),"yyyy-mm-dd")),INDIRECT("'["&amp;Index!$A$1&amp;"]Overview Tests'!F7",TRUE)-730)</f>
        <v>#REF!</v>
      </c>
      <c r="J595" t="e" cm="1">
        <f t="array" aca="1" ref="J595" ca="1">INDIRECT("'["&amp;Index!$A$1&amp;"]Overview Tests'!C108",TRUE)</f>
        <v>#REF!</v>
      </c>
      <c r="K595" t="str">
        <f>Index!$A$1</f>
        <v>Extem B-1541-6  CA.xlsx</v>
      </c>
      <c r="N595" t="s">
        <v>74</v>
      </c>
      <c r="O595" t="e" cm="1">
        <f t="array" aca="1" ref="O595" ca="1">IF(ISBLANK(INDIRECT("'["&amp;Index!$A$1&amp;"]Results 3a 10xWB'!B"&amp;ROW($R$45)-35,TRUE)),"",INDIRECT("'["&amp;Index!$A$1&amp;"]Results 3a 10xWB'!B"&amp;ROW($R$45)-35,TRUE))</f>
        <v>#REF!</v>
      </c>
      <c r="R595">
        <v>4</v>
      </c>
      <c r="X595" t="e" cm="1">
        <f t="array" aca="1" ref="X595" ca="1">INDIRECT("'["&amp;Index!$A$1&amp;"]Overview Tests'!C7",TRUE)</f>
        <v>#REF!</v>
      </c>
      <c r="Z595" t="s">
        <v>86</v>
      </c>
      <c r="AG595" t="e" cm="1">
        <f t="array" aca="1" ref="AG595" ca="1">IF(ISBLANK(INDIRECT("'["&amp;Index!$A$1&amp;"]Results 3a 10xWB'!J"&amp;ROW($R$45)-35,TRUE)),"",INDIRECT("'["&amp;Index!$A$1&amp;"]Results 3a 10xWB'!J"&amp;ROW($R$45)-35,TRUE))</f>
        <v>#REF!</v>
      </c>
      <c r="AH595" t="e" cm="1">
        <f t="array" aca="1" ref="AH595" ca="1">IF(ISBLANK(INDIRECT("'["&amp;Index!$A$1&amp;"]Results 3a 10xWB'!M"&amp;ROW($R$45)-35,TRUE)),"",INDIRECT("'["&amp;Index!$A$1&amp;"]Results 3a 10xWB'!M"&amp;ROW($R$45)-35,TRUE))</f>
        <v>#REF!</v>
      </c>
      <c r="AI595" t="e" cm="1">
        <f t="array" aca="1" ref="AI595" ca="1">IF(ISBLANK(INDIRECT("'["&amp;Index!$A$1&amp;"]Results 3a 10xWB'!N"&amp;ROW($R$45)-35,TRUE)),"",INDIRECT("'["&amp;Index!$A$1&amp;"]Results 3a 10xWB'!N"&amp;ROW($R$45)-35,TRUE))</f>
        <v>#REF!</v>
      </c>
      <c r="AJ595" t="e" cm="1">
        <f t="array" aca="1" ref="AJ595" ca="1">IF(ISBLANK(INDIRECT("'["&amp;Index!$A$1&amp;"]Results 3a 10xWB'!O"&amp;ROW($R$45)-35,TRUE)),"",INDIRECT("'["&amp;Index!$A$1&amp;"]Results 3a 10xWB'!O"&amp;ROW($R$45)-35,TRUE))</f>
        <v>#REF!</v>
      </c>
      <c r="AK595" t="e" cm="1">
        <f t="array" aca="1" ref="AK595" ca="1">IF(ISBLANK(INDIRECT("'["&amp;Index!$A$1&amp;"]Results 3a 10xWB'!P"&amp;ROW($R$45)-35,TRUE)),"",INDIRECT("'["&amp;Index!$A$1&amp;"]Results 3a 10xWB'!P"&amp;ROW($R$45)-35,TRUE))</f>
        <v>#REF!</v>
      </c>
      <c r="AN595" t="e" cm="1">
        <f t="array" aca="1" ref="AN595" ca="1">IF(ISBLANK(INDIRECT("'["&amp;Index!$A$1&amp;"]Results 3a 10xWB'!K"&amp;ROW($R$45)-35,TRUE)),"",INDIRECT("'["&amp;Index!$A$1&amp;"]Results 3a 10xWB'!K"&amp;ROW($R$45)-35,TRUE))</f>
        <v>#REF!</v>
      </c>
      <c r="AQ595" t="e" cm="1">
        <f t="array" aca="1" ref="AQ595" ca="1">IF(ISBLANK(INDIRECT("'["&amp;Index!$A$1&amp;"]Results 3a 10xWB'!L"&amp;ROW($R$45)-35,TRUE)),"",INDIRECT("'["&amp;Index!$A$1&amp;"]Results 3a 10xWB'!L"&amp;ROW($R$45)-35,TRUE))</f>
        <v>#REF!</v>
      </c>
      <c r="BM595" t="str">
        <f t="shared" ca="1" si="25"/>
        <v/>
      </c>
    </row>
    <row r="596" spans="1:65" x14ac:dyDescent="0.25">
      <c r="A596" t="e" cm="1">
        <f t="array" aca="1" ref="A596" ca="1">INDIRECT("'["&amp;Index!$A$1&amp;"]Overview Tests'!E7",TRUE)</f>
        <v>#REF!</v>
      </c>
      <c r="B596" t="e">
        <f ca="1">IF(Index!$D$3="v5",10046,"")</f>
        <v>#N/A</v>
      </c>
      <c r="C596" t="e">
        <f ca="1">VLOOKUP(Facts!$B596,Aux_Table!$W$1:$X$60,2,FALSE)</f>
        <v>#N/A</v>
      </c>
      <c r="D596" t="e">
        <f>NA()</f>
        <v>#N/A</v>
      </c>
      <c r="E596" t="e" cm="1">
        <f t="array" aca="1" ref="E596" ca="1">INDIRECT("'["&amp;Index!$A$1&amp;"]Overview Tests'!C7",TRUE)</f>
        <v>#REF!</v>
      </c>
      <c r="F596" t="e" cm="1">
        <f t="array" aca="1" ref="F596" ca="1">INDIRECT("'["&amp;Index!$A$1&amp;"]Overview Tests'!B7",TRUE)</f>
        <v>#REF!</v>
      </c>
      <c r="G596" t="e" cm="1">
        <f t="array" aca="1" ref="G596" ca="1">INDIRECT("'["&amp;Index!$A$1&amp;"]Overview Tests'!B7",TRUE)</f>
        <v>#REF!</v>
      </c>
      <c r="H596" t="e">
        <f t="shared" ca="1" si="26"/>
        <v>#REF!</v>
      </c>
      <c r="I596" s="15" t="e" cm="1">
        <f t="array" aca="1" ref="I596" ca="1">IFERROR(DATEVALUE(TEXT(INDIRECT("'["&amp;Index!$A$1&amp;"]Overview Tests'!C112",TRUE),"yyyy-mm-dd")),INDIRECT("'["&amp;Index!$A$1&amp;"]Overview Tests'!F7",TRUE)-730)</f>
        <v>#REF!</v>
      </c>
      <c r="J596" t="e" cm="1">
        <f t="array" aca="1" ref="J596" ca="1">INDIRECT("'["&amp;Index!$A$1&amp;"]Overview Tests'!C108",TRUE)</f>
        <v>#REF!</v>
      </c>
      <c r="K596" t="str">
        <f>Index!$A$1</f>
        <v>Extem B-1541-6  CA.xlsx</v>
      </c>
      <c r="N596" t="s">
        <v>74</v>
      </c>
      <c r="O596" t="e" cm="1">
        <f t="array" aca="1" ref="O596" ca="1">IF(ISBLANK(INDIRECT("'["&amp;Index!$A$1&amp;"]Results 3a 10xWB'!B"&amp;ROW($R$46)-35,TRUE)),"",INDIRECT("'["&amp;Index!$A$1&amp;"]Results 3a 10xWB'!B"&amp;ROW($R$46)-35,TRUE))</f>
        <v>#REF!</v>
      </c>
      <c r="R596">
        <v>5</v>
      </c>
      <c r="X596" t="e" cm="1">
        <f t="array" aca="1" ref="X596" ca="1">INDIRECT("'["&amp;Index!$A$1&amp;"]Overview Tests'!C7",TRUE)</f>
        <v>#REF!</v>
      </c>
      <c r="Z596" t="s">
        <v>86</v>
      </c>
      <c r="AG596" t="e" cm="1">
        <f t="array" aca="1" ref="AG596" ca="1">IF(ISBLANK(INDIRECT("'["&amp;Index!$A$1&amp;"]Results 3a 10xWB'!J"&amp;ROW($R$46)-35,TRUE)),"",INDIRECT("'["&amp;Index!$A$1&amp;"]Results 3a 10xWB'!J"&amp;ROW($R$46)-35,TRUE))</f>
        <v>#REF!</v>
      </c>
      <c r="AH596" t="e" cm="1">
        <f t="array" aca="1" ref="AH596" ca="1">IF(ISBLANK(INDIRECT("'["&amp;Index!$A$1&amp;"]Results 3a 10xWB'!M"&amp;ROW($R$46)-35,TRUE)),"",INDIRECT("'["&amp;Index!$A$1&amp;"]Results 3a 10xWB'!M"&amp;ROW($R$46)-35,TRUE))</f>
        <v>#REF!</v>
      </c>
      <c r="AI596" t="e" cm="1">
        <f t="array" aca="1" ref="AI596" ca="1">IF(ISBLANK(INDIRECT("'["&amp;Index!$A$1&amp;"]Results 3a 10xWB'!N"&amp;ROW($R$46)-35,TRUE)),"",INDIRECT("'["&amp;Index!$A$1&amp;"]Results 3a 10xWB'!N"&amp;ROW($R$46)-35,TRUE))</f>
        <v>#REF!</v>
      </c>
      <c r="AJ596" t="e" cm="1">
        <f t="array" aca="1" ref="AJ596" ca="1">IF(ISBLANK(INDIRECT("'["&amp;Index!$A$1&amp;"]Results 3a 10xWB'!O"&amp;ROW($R$46)-35,TRUE)),"",INDIRECT("'["&amp;Index!$A$1&amp;"]Results 3a 10xWB'!O"&amp;ROW($R$46)-35,TRUE))</f>
        <v>#REF!</v>
      </c>
      <c r="AK596" t="e" cm="1">
        <f t="array" aca="1" ref="AK596" ca="1">IF(ISBLANK(INDIRECT("'["&amp;Index!$A$1&amp;"]Results 3a 10xWB'!P"&amp;ROW($R$46)-35,TRUE)),"",INDIRECT("'["&amp;Index!$A$1&amp;"]Results 3a 10xWB'!P"&amp;ROW($R$46)-35,TRUE))</f>
        <v>#REF!</v>
      </c>
      <c r="AN596" t="e" cm="1">
        <f t="array" aca="1" ref="AN596" ca="1">IF(ISBLANK(INDIRECT("'["&amp;Index!$A$1&amp;"]Results 3a 10xWB'!K"&amp;ROW($R$46)-35,TRUE)),"",INDIRECT("'["&amp;Index!$A$1&amp;"]Results 3a 10xWB'!K"&amp;ROW($R$46)-35,TRUE))</f>
        <v>#REF!</v>
      </c>
      <c r="AQ596" t="e" cm="1">
        <f t="array" aca="1" ref="AQ596" ca="1">IF(ISBLANK(INDIRECT("'["&amp;Index!$A$1&amp;"]Results 3a 10xWB'!L"&amp;ROW($R$46)-35,TRUE)),"",INDIRECT("'["&amp;Index!$A$1&amp;"]Results 3a 10xWB'!L"&amp;ROW($R$46)-35,TRUE))</f>
        <v>#REF!</v>
      </c>
      <c r="BM596" t="str">
        <f t="shared" ca="1" si="25"/>
        <v/>
      </c>
    </row>
    <row r="597" spans="1:65" x14ac:dyDescent="0.25">
      <c r="A597" t="e" cm="1">
        <f t="array" aca="1" ref="A597" ca="1">INDIRECT("'["&amp;Index!$A$1&amp;"]Overview Tests'!E7",TRUE)</f>
        <v>#REF!</v>
      </c>
      <c r="B597" t="e">
        <f ca="1">IF(Index!$D$3="v5",10046,"")</f>
        <v>#N/A</v>
      </c>
      <c r="C597" t="e">
        <f ca="1">VLOOKUP(Facts!$B597,Aux_Table!$W$1:$X$60,2,FALSE)</f>
        <v>#N/A</v>
      </c>
      <c r="D597" t="e">
        <f>NA()</f>
        <v>#N/A</v>
      </c>
      <c r="E597" t="e" cm="1">
        <f t="array" aca="1" ref="E597" ca="1">INDIRECT("'["&amp;Index!$A$1&amp;"]Overview Tests'!C7",TRUE)</f>
        <v>#REF!</v>
      </c>
      <c r="F597" t="e" cm="1">
        <f t="array" aca="1" ref="F597" ca="1">INDIRECT("'["&amp;Index!$A$1&amp;"]Overview Tests'!B7",TRUE)</f>
        <v>#REF!</v>
      </c>
      <c r="G597" t="e" cm="1">
        <f t="array" aca="1" ref="G597" ca="1">INDIRECT("'["&amp;Index!$A$1&amp;"]Overview Tests'!B7",TRUE)</f>
        <v>#REF!</v>
      </c>
      <c r="H597" t="e">
        <f t="shared" ca="1" si="26"/>
        <v>#REF!</v>
      </c>
      <c r="I597" s="15" t="e" cm="1">
        <f t="array" aca="1" ref="I597" ca="1">IFERROR(DATEVALUE(TEXT(INDIRECT("'["&amp;Index!$A$1&amp;"]Overview Tests'!C112",TRUE),"yyyy-mm-dd")),INDIRECT("'["&amp;Index!$A$1&amp;"]Overview Tests'!F7",TRUE)-730)</f>
        <v>#REF!</v>
      </c>
      <c r="J597" t="e" cm="1">
        <f t="array" aca="1" ref="J597" ca="1">INDIRECT("'["&amp;Index!$A$1&amp;"]Overview Tests'!C108",TRUE)</f>
        <v>#REF!</v>
      </c>
      <c r="K597" t="str">
        <f>Index!$A$1</f>
        <v>Extem B-1541-6  CA.xlsx</v>
      </c>
      <c r="N597" t="s">
        <v>74</v>
      </c>
      <c r="O597" t="e" cm="1">
        <f t="array" aca="1" ref="O597" ca="1">IF(ISBLANK(INDIRECT("'["&amp;Index!$A$1&amp;"]Results 3a 10xWB'!B"&amp;ROW($R$47)-35,TRUE)),"",INDIRECT("'["&amp;Index!$A$1&amp;"]Results 3a 10xWB'!B"&amp;ROW($R$47)-35,TRUE))</f>
        <v>#REF!</v>
      </c>
      <c r="R597">
        <v>6</v>
      </c>
      <c r="X597" t="e" cm="1">
        <f t="array" aca="1" ref="X597" ca="1">INDIRECT("'["&amp;Index!$A$1&amp;"]Overview Tests'!C7",TRUE)</f>
        <v>#REF!</v>
      </c>
      <c r="Z597" t="s">
        <v>86</v>
      </c>
      <c r="AG597" t="e" cm="1">
        <f t="array" aca="1" ref="AG597" ca="1">IF(ISBLANK(INDIRECT("'["&amp;Index!$A$1&amp;"]Results 3a 10xWB'!J"&amp;ROW($R$47)-35,TRUE)),"",INDIRECT("'["&amp;Index!$A$1&amp;"]Results 3a 10xWB'!J"&amp;ROW($R$47)-35,TRUE))</f>
        <v>#REF!</v>
      </c>
      <c r="AH597" t="e" cm="1">
        <f t="array" aca="1" ref="AH597" ca="1">IF(ISBLANK(INDIRECT("'["&amp;Index!$A$1&amp;"]Results 3a 10xWB'!M"&amp;ROW($R$47)-35,TRUE)),"",INDIRECT("'["&amp;Index!$A$1&amp;"]Results 3a 10xWB'!M"&amp;ROW($R$47)-35,TRUE))</f>
        <v>#REF!</v>
      </c>
      <c r="AI597" t="e" cm="1">
        <f t="array" aca="1" ref="AI597" ca="1">IF(ISBLANK(INDIRECT("'["&amp;Index!$A$1&amp;"]Results 3a 10xWB'!N"&amp;ROW($R$47)-35,TRUE)),"",INDIRECT("'["&amp;Index!$A$1&amp;"]Results 3a 10xWB'!N"&amp;ROW($R$47)-35,TRUE))</f>
        <v>#REF!</v>
      </c>
      <c r="AJ597" t="e" cm="1">
        <f t="array" aca="1" ref="AJ597" ca="1">IF(ISBLANK(INDIRECT("'["&amp;Index!$A$1&amp;"]Results 3a 10xWB'!O"&amp;ROW($R$47)-35,TRUE)),"",INDIRECT("'["&amp;Index!$A$1&amp;"]Results 3a 10xWB'!O"&amp;ROW($R$47)-35,TRUE))</f>
        <v>#REF!</v>
      </c>
      <c r="AK597" t="e" cm="1">
        <f t="array" aca="1" ref="AK597" ca="1">IF(ISBLANK(INDIRECT("'["&amp;Index!$A$1&amp;"]Results 3a 10xWB'!P"&amp;ROW($R$47)-35,TRUE)),"",INDIRECT("'["&amp;Index!$A$1&amp;"]Results 3a 10xWB'!P"&amp;ROW($R$47)-35,TRUE))</f>
        <v>#REF!</v>
      </c>
      <c r="AN597" t="e" cm="1">
        <f t="array" aca="1" ref="AN597" ca="1">IF(ISBLANK(INDIRECT("'["&amp;Index!$A$1&amp;"]Results 3a 10xWB'!K"&amp;ROW($R$47)-35,TRUE)),"",INDIRECT("'["&amp;Index!$A$1&amp;"]Results 3a 10xWB'!K"&amp;ROW($R$47)-35,TRUE))</f>
        <v>#REF!</v>
      </c>
      <c r="AQ597" t="e" cm="1">
        <f t="array" aca="1" ref="AQ597" ca="1">IF(ISBLANK(INDIRECT("'["&amp;Index!$A$1&amp;"]Results 3a 10xWB'!L"&amp;ROW($R$47)-35,TRUE)),"",INDIRECT("'["&amp;Index!$A$1&amp;"]Results 3a 10xWB'!L"&amp;ROW($R$47)-35,TRUE))</f>
        <v>#REF!</v>
      </c>
      <c r="BM597" t="str">
        <f t="shared" ca="1" si="25"/>
        <v/>
      </c>
    </row>
    <row r="598" spans="1:65" x14ac:dyDescent="0.25">
      <c r="A598" t="e" cm="1">
        <f t="array" aca="1" ref="A598" ca="1">INDIRECT("'["&amp;Index!$A$1&amp;"]Overview Tests'!E7",TRUE)</f>
        <v>#REF!</v>
      </c>
      <c r="B598" t="e">
        <f ca="1">IF(Index!$D$3="v5",10046,"")</f>
        <v>#N/A</v>
      </c>
      <c r="C598" t="e">
        <f ca="1">VLOOKUP(Facts!$B598,Aux_Table!$W$1:$X$60,2,FALSE)</f>
        <v>#N/A</v>
      </c>
      <c r="D598" t="e">
        <f>NA()</f>
        <v>#N/A</v>
      </c>
      <c r="E598" t="e" cm="1">
        <f t="array" aca="1" ref="E598" ca="1">INDIRECT("'["&amp;Index!$A$1&amp;"]Overview Tests'!C7",TRUE)</f>
        <v>#REF!</v>
      </c>
      <c r="F598" t="e" cm="1">
        <f t="array" aca="1" ref="F598" ca="1">INDIRECT("'["&amp;Index!$A$1&amp;"]Overview Tests'!B7",TRUE)</f>
        <v>#REF!</v>
      </c>
      <c r="G598" t="e" cm="1">
        <f t="array" aca="1" ref="G598" ca="1">INDIRECT("'["&amp;Index!$A$1&amp;"]Overview Tests'!B7",TRUE)</f>
        <v>#REF!</v>
      </c>
      <c r="H598" t="e">
        <f t="shared" ca="1" si="26"/>
        <v>#REF!</v>
      </c>
      <c r="I598" s="15" t="e" cm="1">
        <f t="array" aca="1" ref="I598" ca="1">IFERROR(DATEVALUE(TEXT(INDIRECT("'["&amp;Index!$A$1&amp;"]Overview Tests'!C112",TRUE),"yyyy-mm-dd")),INDIRECT("'["&amp;Index!$A$1&amp;"]Overview Tests'!F7",TRUE)-730)</f>
        <v>#REF!</v>
      </c>
      <c r="J598" t="e" cm="1">
        <f t="array" aca="1" ref="J598" ca="1">INDIRECT("'["&amp;Index!$A$1&amp;"]Overview Tests'!C108",TRUE)</f>
        <v>#REF!</v>
      </c>
      <c r="K598" t="str">
        <f>Index!$A$1</f>
        <v>Extem B-1541-6  CA.xlsx</v>
      </c>
      <c r="N598" t="s">
        <v>74</v>
      </c>
      <c r="O598" t="e" cm="1">
        <f t="array" aca="1" ref="O598" ca="1">IF(ISBLANK(INDIRECT("'["&amp;Index!$A$1&amp;"]Results 3a 10xWB'!B"&amp;ROW($R$48)-35,TRUE)),"",INDIRECT("'["&amp;Index!$A$1&amp;"]Results 3a 10xWB'!B"&amp;ROW($R$48)-35,TRUE))</f>
        <v>#REF!</v>
      </c>
      <c r="R598">
        <v>7</v>
      </c>
      <c r="X598" t="e" cm="1">
        <f t="array" aca="1" ref="X598" ca="1">INDIRECT("'["&amp;Index!$A$1&amp;"]Overview Tests'!C7",TRUE)</f>
        <v>#REF!</v>
      </c>
      <c r="Z598" t="s">
        <v>86</v>
      </c>
      <c r="AG598" t="e" cm="1">
        <f t="array" aca="1" ref="AG598" ca="1">IF(ISBLANK(INDIRECT("'["&amp;Index!$A$1&amp;"]Results 3a 10xWB'!J"&amp;ROW($R$48)-35,TRUE)),"",INDIRECT("'["&amp;Index!$A$1&amp;"]Results 3a 10xWB'!J"&amp;ROW($R$48)-35,TRUE))</f>
        <v>#REF!</v>
      </c>
      <c r="AH598" t="e" cm="1">
        <f t="array" aca="1" ref="AH598" ca="1">IF(ISBLANK(INDIRECT("'["&amp;Index!$A$1&amp;"]Results 3a 10xWB'!M"&amp;ROW($R$48)-35,TRUE)),"",INDIRECT("'["&amp;Index!$A$1&amp;"]Results 3a 10xWB'!M"&amp;ROW($R$48)-35,TRUE))</f>
        <v>#REF!</v>
      </c>
      <c r="AI598" t="e" cm="1">
        <f t="array" aca="1" ref="AI598" ca="1">IF(ISBLANK(INDIRECT("'["&amp;Index!$A$1&amp;"]Results 3a 10xWB'!N"&amp;ROW($R$48)-35,TRUE)),"",INDIRECT("'["&amp;Index!$A$1&amp;"]Results 3a 10xWB'!N"&amp;ROW($R$48)-35,TRUE))</f>
        <v>#REF!</v>
      </c>
      <c r="AJ598" t="e" cm="1">
        <f t="array" aca="1" ref="AJ598" ca="1">IF(ISBLANK(INDIRECT("'["&amp;Index!$A$1&amp;"]Results 3a 10xWB'!O"&amp;ROW($R$48)-35,TRUE)),"",INDIRECT("'["&amp;Index!$A$1&amp;"]Results 3a 10xWB'!O"&amp;ROW($R$48)-35,TRUE))</f>
        <v>#REF!</v>
      </c>
      <c r="AK598" t="e" cm="1">
        <f t="array" aca="1" ref="AK598" ca="1">IF(ISBLANK(INDIRECT("'["&amp;Index!$A$1&amp;"]Results 3a 10xWB'!P"&amp;ROW($R$48)-35,TRUE)),"",INDIRECT("'["&amp;Index!$A$1&amp;"]Results 3a 10xWB'!P"&amp;ROW($R$48)-35,TRUE))</f>
        <v>#REF!</v>
      </c>
      <c r="AN598" t="e" cm="1">
        <f t="array" aca="1" ref="AN598" ca="1">IF(ISBLANK(INDIRECT("'["&amp;Index!$A$1&amp;"]Results 3a 10xWB'!K"&amp;ROW($R$48)-35,TRUE)),"",INDIRECT("'["&amp;Index!$A$1&amp;"]Results 3a 10xWB'!K"&amp;ROW($R$48)-35,TRUE))</f>
        <v>#REF!</v>
      </c>
      <c r="AQ598" t="e" cm="1">
        <f t="array" aca="1" ref="AQ598" ca="1">IF(ISBLANK(INDIRECT("'["&amp;Index!$A$1&amp;"]Results 3a 10xWB'!L"&amp;ROW($R$48)-35,TRUE)),"",INDIRECT("'["&amp;Index!$A$1&amp;"]Results 3a 10xWB'!L"&amp;ROW($R$48)-35,TRUE))</f>
        <v>#REF!</v>
      </c>
      <c r="BM598" t="str">
        <f t="shared" ca="1" si="25"/>
        <v/>
      </c>
    </row>
    <row r="599" spans="1:65" x14ac:dyDescent="0.25">
      <c r="A599" t="e" cm="1">
        <f t="array" aca="1" ref="A599" ca="1">INDIRECT("'["&amp;Index!$A$1&amp;"]Overview Tests'!E7",TRUE)</f>
        <v>#REF!</v>
      </c>
      <c r="B599" t="e">
        <f ca="1">IF(Index!$D$3="v5",10046,"")</f>
        <v>#N/A</v>
      </c>
      <c r="C599" t="e">
        <f ca="1">VLOOKUP(Facts!$B599,Aux_Table!$W$1:$X$60,2,FALSE)</f>
        <v>#N/A</v>
      </c>
      <c r="D599" t="e">
        <f>NA()</f>
        <v>#N/A</v>
      </c>
      <c r="E599" t="e" cm="1">
        <f t="array" aca="1" ref="E599" ca="1">INDIRECT("'["&amp;Index!$A$1&amp;"]Overview Tests'!C7",TRUE)</f>
        <v>#REF!</v>
      </c>
      <c r="F599" t="e" cm="1">
        <f t="array" aca="1" ref="F599" ca="1">INDIRECT("'["&amp;Index!$A$1&amp;"]Overview Tests'!B7",TRUE)</f>
        <v>#REF!</v>
      </c>
      <c r="G599" t="e" cm="1">
        <f t="array" aca="1" ref="G599" ca="1">INDIRECT("'["&amp;Index!$A$1&amp;"]Overview Tests'!B7",TRUE)</f>
        <v>#REF!</v>
      </c>
      <c r="H599" t="e">
        <f t="shared" ca="1" si="26"/>
        <v>#REF!</v>
      </c>
      <c r="I599" s="15" t="e" cm="1">
        <f t="array" aca="1" ref="I599" ca="1">IFERROR(DATEVALUE(TEXT(INDIRECT("'["&amp;Index!$A$1&amp;"]Overview Tests'!C112",TRUE),"yyyy-mm-dd")),INDIRECT("'["&amp;Index!$A$1&amp;"]Overview Tests'!F7",TRUE)-730)</f>
        <v>#REF!</v>
      </c>
      <c r="J599" t="e" cm="1">
        <f t="array" aca="1" ref="J599" ca="1">INDIRECT("'["&amp;Index!$A$1&amp;"]Overview Tests'!C108",TRUE)</f>
        <v>#REF!</v>
      </c>
      <c r="K599" t="str">
        <f>Index!$A$1</f>
        <v>Extem B-1541-6  CA.xlsx</v>
      </c>
      <c r="N599" t="s">
        <v>74</v>
      </c>
      <c r="O599" t="e" cm="1">
        <f t="array" aca="1" ref="O599" ca="1">IF(ISBLANK(INDIRECT("'["&amp;Index!$A$1&amp;"]Results 3a 10xWB'!B"&amp;ROW($R$49)-35,TRUE)),"",INDIRECT("'["&amp;Index!$A$1&amp;"]Results 3a 10xWB'!B"&amp;ROW($R$49)-35,TRUE))</f>
        <v>#REF!</v>
      </c>
      <c r="R599">
        <v>8</v>
      </c>
      <c r="X599" t="e" cm="1">
        <f t="array" aca="1" ref="X599" ca="1">INDIRECT("'["&amp;Index!$A$1&amp;"]Overview Tests'!C7",TRUE)</f>
        <v>#REF!</v>
      </c>
      <c r="Z599" t="s">
        <v>86</v>
      </c>
      <c r="AG599" t="e" cm="1">
        <f t="array" aca="1" ref="AG599" ca="1">IF(ISBLANK(INDIRECT("'["&amp;Index!$A$1&amp;"]Results 3a 10xWB'!J"&amp;ROW($R$49)-35,TRUE)),"",INDIRECT("'["&amp;Index!$A$1&amp;"]Results 3a 10xWB'!J"&amp;ROW($R$49)-35,TRUE))</f>
        <v>#REF!</v>
      </c>
      <c r="AH599" t="e" cm="1">
        <f t="array" aca="1" ref="AH599" ca="1">IF(ISBLANK(INDIRECT("'["&amp;Index!$A$1&amp;"]Results 3a 10xWB'!M"&amp;ROW($R$49)-35,TRUE)),"",INDIRECT("'["&amp;Index!$A$1&amp;"]Results 3a 10xWB'!M"&amp;ROW($R$49)-35,TRUE))</f>
        <v>#REF!</v>
      </c>
      <c r="AI599" t="e" cm="1">
        <f t="array" aca="1" ref="AI599" ca="1">IF(ISBLANK(INDIRECT("'["&amp;Index!$A$1&amp;"]Results 3a 10xWB'!N"&amp;ROW($R$49)-35,TRUE)),"",INDIRECT("'["&amp;Index!$A$1&amp;"]Results 3a 10xWB'!N"&amp;ROW($R$49)-35,TRUE))</f>
        <v>#REF!</v>
      </c>
      <c r="AJ599" t="e" cm="1">
        <f t="array" aca="1" ref="AJ599" ca="1">IF(ISBLANK(INDIRECT("'["&amp;Index!$A$1&amp;"]Results 3a 10xWB'!O"&amp;ROW($R$49)-35,TRUE)),"",INDIRECT("'["&amp;Index!$A$1&amp;"]Results 3a 10xWB'!O"&amp;ROW($R$49)-35,TRUE))</f>
        <v>#REF!</v>
      </c>
      <c r="AK599" t="e" cm="1">
        <f t="array" aca="1" ref="AK599" ca="1">IF(ISBLANK(INDIRECT("'["&amp;Index!$A$1&amp;"]Results 3a 10xWB'!P"&amp;ROW($R$49)-35,TRUE)),"",INDIRECT("'["&amp;Index!$A$1&amp;"]Results 3a 10xWB'!P"&amp;ROW($R$49)-35,TRUE))</f>
        <v>#REF!</v>
      </c>
      <c r="AN599" t="e" cm="1">
        <f t="array" aca="1" ref="AN599" ca="1">IF(ISBLANK(INDIRECT("'["&amp;Index!$A$1&amp;"]Results 3a 10xWB'!K"&amp;ROW($R$49)-35,TRUE)),"",INDIRECT("'["&amp;Index!$A$1&amp;"]Results 3a 10xWB'!K"&amp;ROW($R$49)-35,TRUE))</f>
        <v>#REF!</v>
      </c>
      <c r="AQ599" t="e" cm="1">
        <f t="array" aca="1" ref="AQ599" ca="1">IF(ISBLANK(INDIRECT("'["&amp;Index!$A$1&amp;"]Results 3a 10xWB'!L"&amp;ROW($R$49)-35,TRUE)),"",INDIRECT("'["&amp;Index!$A$1&amp;"]Results 3a 10xWB'!L"&amp;ROW($R$49)-35,TRUE))</f>
        <v>#REF!</v>
      </c>
      <c r="BM599" t="str">
        <f t="shared" ca="1" si="25"/>
        <v/>
      </c>
    </row>
    <row r="600" spans="1:65" x14ac:dyDescent="0.25">
      <c r="A600" t="e" cm="1">
        <f t="array" aca="1" ref="A600" ca="1">INDIRECT("'["&amp;Index!$A$1&amp;"]Overview Tests'!E7",TRUE)</f>
        <v>#REF!</v>
      </c>
      <c r="B600" t="e">
        <f ca="1">IF(Index!$D$3="v5",10046,"")</f>
        <v>#N/A</v>
      </c>
      <c r="C600" t="e">
        <f ca="1">VLOOKUP(Facts!$B600,Aux_Table!$W$1:$X$60,2,FALSE)</f>
        <v>#N/A</v>
      </c>
      <c r="D600" t="e">
        <f>NA()</f>
        <v>#N/A</v>
      </c>
      <c r="E600" t="e" cm="1">
        <f t="array" aca="1" ref="E600" ca="1">INDIRECT("'["&amp;Index!$A$1&amp;"]Overview Tests'!C7",TRUE)</f>
        <v>#REF!</v>
      </c>
      <c r="F600" t="e" cm="1">
        <f t="array" aca="1" ref="F600" ca="1">INDIRECT("'["&amp;Index!$A$1&amp;"]Overview Tests'!B7",TRUE)</f>
        <v>#REF!</v>
      </c>
      <c r="G600" t="e" cm="1">
        <f t="array" aca="1" ref="G600" ca="1">INDIRECT("'["&amp;Index!$A$1&amp;"]Overview Tests'!B7",TRUE)</f>
        <v>#REF!</v>
      </c>
      <c r="H600" t="e">
        <f t="shared" ca="1" si="26"/>
        <v>#REF!</v>
      </c>
      <c r="I600" s="15" t="e" cm="1">
        <f t="array" aca="1" ref="I600" ca="1">IFERROR(DATEVALUE(TEXT(INDIRECT("'["&amp;Index!$A$1&amp;"]Overview Tests'!C112",TRUE),"yyyy-mm-dd")),INDIRECT("'["&amp;Index!$A$1&amp;"]Overview Tests'!F7",TRUE)-730)</f>
        <v>#REF!</v>
      </c>
      <c r="J600" t="e" cm="1">
        <f t="array" aca="1" ref="J600" ca="1">INDIRECT("'["&amp;Index!$A$1&amp;"]Overview Tests'!C108",TRUE)</f>
        <v>#REF!</v>
      </c>
      <c r="K600" t="str">
        <f>Index!$A$1</f>
        <v>Extem B-1541-6  CA.xlsx</v>
      </c>
      <c r="N600" t="s">
        <v>74</v>
      </c>
      <c r="O600" t="e" cm="1">
        <f t="array" aca="1" ref="O600" ca="1">IF(ISBLANK(INDIRECT("'["&amp;Index!$A$1&amp;"]Results 3a 10xWB'!B"&amp;ROW($R$50)-35,TRUE)),"",INDIRECT("'["&amp;Index!$A$1&amp;"]Results 3a 10xWB'!B"&amp;ROW($R$50)-35,TRUE))</f>
        <v>#REF!</v>
      </c>
      <c r="R600">
        <v>9</v>
      </c>
      <c r="X600" t="e" cm="1">
        <f t="array" aca="1" ref="X600" ca="1">INDIRECT("'["&amp;Index!$A$1&amp;"]Overview Tests'!C7",TRUE)</f>
        <v>#REF!</v>
      </c>
      <c r="Z600" t="s">
        <v>86</v>
      </c>
      <c r="AG600" t="e" cm="1">
        <f t="array" aca="1" ref="AG600" ca="1">IF(ISBLANK(INDIRECT("'["&amp;Index!$A$1&amp;"]Results 3a 10xWB'!J"&amp;ROW($R$50)-35,TRUE)),"",INDIRECT("'["&amp;Index!$A$1&amp;"]Results 3a 10xWB'!J"&amp;ROW($R$50)-35,TRUE))</f>
        <v>#REF!</v>
      </c>
      <c r="AH600" t="e" cm="1">
        <f t="array" aca="1" ref="AH600" ca="1">IF(ISBLANK(INDIRECT("'["&amp;Index!$A$1&amp;"]Results 3a 10xWB'!M"&amp;ROW($R$50)-35,TRUE)),"",INDIRECT("'["&amp;Index!$A$1&amp;"]Results 3a 10xWB'!M"&amp;ROW($R$50)-35,TRUE))</f>
        <v>#REF!</v>
      </c>
      <c r="AI600" t="e" cm="1">
        <f t="array" aca="1" ref="AI600" ca="1">IF(ISBLANK(INDIRECT("'["&amp;Index!$A$1&amp;"]Results 3a 10xWB'!N"&amp;ROW($R$50)-35,TRUE)),"",INDIRECT("'["&amp;Index!$A$1&amp;"]Results 3a 10xWB'!N"&amp;ROW($R$50)-35,TRUE))</f>
        <v>#REF!</v>
      </c>
      <c r="AJ600" t="e" cm="1">
        <f t="array" aca="1" ref="AJ600" ca="1">IF(ISBLANK(INDIRECT("'["&amp;Index!$A$1&amp;"]Results 3a 10xWB'!O"&amp;ROW($R$50)-35,TRUE)),"",INDIRECT("'["&amp;Index!$A$1&amp;"]Results 3a 10xWB'!O"&amp;ROW($R$50)-35,TRUE))</f>
        <v>#REF!</v>
      </c>
      <c r="AK600" t="e" cm="1">
        <f t="array" aca="1" ref="AK600" ca="1">IF(ISBLANK(INDIRECT("'["&amp;Index!$A$1&amp;"]Results 3a 10xWB'!P"&amp;ROW($R$50)-35,TRUE)),"",INDIRECT("'["&amp;Index!$A$1&amp;"]Results 3a 10xWB'!P"&amp;ROW($R$50)-35,TRUE))</f>
        <v>#REF!</v>
      </c>
      <c r="AN600" t="e" cm="1">
        <f t="array" aca="1" ref="AN600" ca="1">IF(ISBLANK(INDIRECT("'["&amp;Index!$A$1&amp;"]Results 3a 10xWB'!K"&amp;ROW($R$50)-35,TRUE)),"",INDIRECT("'["&amp;Index!$A$1&amp;"]Results 3a 10xWB'!K"&amp;ROW($R$50)-35,TRUE))</f>
        <v>#REF!</v>
      </c>
      <c r="AQ600" t="e" cm="1">
        <f t="array" aca="1" ref="AQ600" ca="1">IF(ISBLANK(INDIRECT("'["&amp;Index!$A$1&amp;"]Results 3a 10xWB'!L"&amp;ROW($R$50)-35,TRUE)),"",INDIRECT("'["&amp;Index!$A$1&amp;"]Results 3a 10xWB'!L"&amp;ROW($R$50)-35,TRUE))</f>
        <v>#REF!</v>
      </c>
      <c r="BM600" t="str">
        <f t="shared" ca="1" si="25"/>
        <v/>
      </c>
    </row>
    <row r="601" spans="1:65" x14ac:dyDescent="0.25">
      <c r="A601" t="e" cm="1">
        <f t="array" aca="1" ref="A601" ca="1">INDIRECT("'["&amp;Index!$A$1&amp;"]Overview Tests'!E7",TRUE)</f>
        <v>#REF!</v>
      </c>
      <c r="B601" t="e">
        <f ca="1">IF(Index!$D$3="v5",10046,"")</f>
        <v>#N/A</v>
      </c>
      <c r="C601" t="e">
        <f ca="1">VLOOKUP(Facts!$B601,Aux_Table!$W$1:$X$60,2,FALSE)</f>
        <v>#N/A</v>
      </c>
      <c r="D601" t="e">
        <f>NA()</f>
        <v>#N/A</v>
      </c>
      <c r="E601" t="e" cm="1">
        <f t="array" aca="1" ref="E601" ca="1">INDIRECT("'["&amp;Index!$A$1&amp;"]Overview Tests'!C7",TRUE)</f>
        <v>#REF!</v>
      </c>
      <c r="F601" t="e" cm="1">
        <f t="array" aca="1" ref="F601" ca="1">INDIRECT("'["&amp;Index!$A$1&amp;"]Overview Tests'!B7",TRUE)</f>
        <v>#REF!</v>
      </c>
      <c r="G601" t="e" cm="1">
        <f t="array" aca="1" ref="G601" ca="1">INDIRECT("'["&amp;Index!$A$1&amp;"]Overview Tests'!B7",TRUE)</f>
        <v>#REF!</v>
      </c>
      <c r="H601" t="e">
        <f t="shared" ca="1" si="26"/>
        <v>#REF!</v>
      </c>
      <c r="I601" s="15" t="e" cm="1">
        <f t="array" aca="1" ref="I601" ca="1">IFERROR(DATEVALUE(TEXT(INDIRECT("'["&amp;Index!$A$1&amp;"]Overview Tests'!C112",TRUE),"yyyy-mm-dd")),INDIRECT("'["&amp;Index!$A$1&amp;"]Overview Tests'!F7",TRUE)-730)</f>
        <v>#REF!</v>
      </c>
      <c r="J601" t="e" cm="1">
        <f t="array" aca="1" ref="J601" ca="1">INDIRECT("'["&amp;Index!$A$1&amp;"]Overview Tests'!C108",TRUE)</f>
        <v>#REF!</v>
      </c>
      <c r="K601" t="str">
        <f>Index!$A$1</f>
        <v>Extem B-1541-6  CA.xlsx</v>
      </c>
      <c r="N601" t="s">
        <v>74</v>
      </c>
      <c r="O601" t="e" cm="1">
        <f t="array" aca="1" ref="O601" ca="1">IF(ISBLANK(INDIRECT("'["&amp;Index!$A$1&amp;"]Results 3a 10xWB'!B"&amp;ROW($R$51)-35,TRUE)),"",INDIRECT("'["&amp;Index!$A$1&amp;"]Results 3a 10xWB'!B"&amp;ROW($R$51)-35,TRUE))</f>
        <v>#REF!</v>
      </c>
      <c r="R601">
        <v>10</v>
      </c>
      <c r="X601" t="e" cm="1">
        <f t="array" aca="1" ref="X601" ca="1">INDIRECT("'["&amp;Index!$A$1&amp;"]Overview Tests'!C7",TRUE)</f>
        <v>#REF!</v>
      </c>
      <c r="Z601" t="s">
        <v>86</v>
      </c>
      <c r="AG601" t="e" cm="1">
        <f t="array" aca="1" ref="AG601" ca="1">IF(ISBLANK(INDIRECT("'["&amp;Index!$A$1&amp;"]Results 3a 10xWB'!J"&amp;ROW($R$51)-35,TRUE)),"",INDIRECT("'["&amp;Index!$A$1&amp;"]Results 3a 10xWB'!J"&amp;ROW($R$51)-35,TRUE))</f>
        <v>#REF!</v>
      </c>
      <c r="AH601" t="e" cm="1">
        <f t="array" aca="1" ref="AH601" ca="1">IF(ISBLANK(INDIRECT("'["&amp;Index!$A$1&amp;"]Results 3a 10xWB'!M"&amp;ROW($R$51)-35,TRUE)),"",INDIRECT("'["&amp;Index!$A$1&amp;"]Results 3a 10xWB'!M"&amp;ROW($R$51)-35,TRUE))</f>
        <v>#REF!</v>
      </c>
      <c r="AI601" t="e" cm="1">
        <f t="array" aca="1" ref="AI601" ca="1">IF(ISBLANK(INDIRECT("'["&amp;Index!$A$1&amp;"]Results 3a 10xWB'!N"&amp;ROW($R$51)-35,TRUE)),"",INDIRECT("'["&amp;Index!$A$1&amp;"]Results 3a 10xWB'!N"&amp;ROW($R$51)-35,TRUE))</f>
        <v>#REF!</v>
      </c>
      <c r="AJ601" t="e" cm="1">
        <f t="array" aca="1" ref="AJ601" ca="1">IF(ISBLANK(INDIRECT("'["&amp;Index!$A$1&amp;"]Results 3a 10xWB'!O"&amp;ROW($R$51)-35,TRUE)),"",INDIRECT("'["&amp;Index!$A$1&amp;"]Results 3a 10xWB'!O"&amp;ROW($R$51)-35,TRUE))</f>
        <v>#REF!</v>
      </c>
      <c r="AK601" t="e" cm="1">
        <f t="array" aca="1" ref="AK601" ca="1">IF(ISBLANK(INDIRECT("'["&amp;Index!$A$1&amp;"]Results 3a 10xWB'!P"&amp;ROW($R$51)-35,TRUE)),"",INDIRECT("'["&amp;Index!$A$1&amp;"]Results 3a 10xWB'!P"&amp;ROW($R$51)-35,TRUE))</f>
        <v>#REF!</v>
      </c>
      <c r="AN601" t="e" cm="1">
        <f t="array" aca="1" ref="AN601" ca="1">IF(ISBLANK(INDIRECT("'["&amp;Index!$A$1&amp;"]Results 3a 10xWB'!K"&amp;ROW($R$51)-35,TRUE)),"",INDIRECT("'["&amp;Index!$A$1&amp;"]Results 3a 10xWB'!K"&amp;ROW($R$51)-35,TRUE))</f>
        <v>#REF!</v>
      </c>
      <c r="AQ601" t="e" cm="1">
        <f t="array" aca="1" ref="AQ601" ca="1">IF(ISBLANK(INDIRECT("'["&amp;Index!$A$1&amp;"]Results 3a 10xWB'!L"&amp;ROW($R$51)-35,TRUE)),"",INDIRECT("'["&amp;Index!$A$1&amp;"]Results 3a 10xWB'!L"&amp;ROW($R$51)-35,TRUE))</f>
        <v>#REF!</v>
      </c>
      <c r="BM601" t="str">
        <f t="shared" ca="1" si="25"/>
        <v/>
      </c>
    </row>
    <row r="602" spans="1:65" x14ac:dyDescent="0.25">
      <c r="A602" t="e" cm="1">
        <f t="array" aca="1" ref="A602" ca="1">INDIRECT("'["&amp;Index!$A$1&amp;"]Overview Tests'!E7",TRUE)</f>
        <v>#REF!</v>
      </c>
      <c r="B602" t="e">
        <f ca="1">IF(Index!$D$3="v5",10047,"")</f>
        <v>#N/A</v>
      </c>
      <c r="C602" t="e">
        <f ca="1">VLOOKUP(Facts!$B602,Aux_Table!$W$1:$X$60,2,FALSE)</f>
        <v>#N/A</v>
      </c>
      <c r="D602" t="e">
        <f>NA()</f>
        <v>#N/A</v>
      </c>
      <c r="E602" t="e" cm="1">
        <f t="array" aca="1" ref="E602" ca="1">INDIRECT("'["&amp;Index!$A$1&amp;"]Overview Tests'!C7",TRUE)</f>
        <v>#REF!</v>
      </c>
      <c r="F602" t="e" cm="1">
        <f t="array" aca="1" ref="F602" ca="1">INDIRECT("'["&amp;Index!$A$1&amp;"]Overview Tests'!B7",TRUE)</f>
        <v>#REF!</v>
      </c>
      <c r="G602" t="e" cm="1">
        <f t="array" aca="1" ref="G602" ca="1">INDIRECT("'["&amp;Index!$A$1&amp;"]Overview Tests'!B7",TRUE)</f>
        <v>#REF!</v>
      </c>
      <c r="H602" t="e">
        <f t="shared" ca="1" si="26"/>
        <v>#REF!</v>
      </c>
      <c r="I602" s="15" t="e" cm="1">
        <f t="array" aca="1" ref="I602" ca="1">IFERROR(DATEVALUE(TEXT(INDIRECT("'["&amp;Index!$A$1&amp;"]Overview Tests'!C112",TRUE),"yyyy-mm-dd")),INDIRECT("'["&amp;Index!$A$1&amp;"]Overview Tests'!F7",TRUE)-730)</f>
        <v>#REF!</v>
      </c>
      <c r="J602" t="e" cm="1">
        <f t="array" aca="1" ref="J602" ca="1">INDIRECT("'["&amp;Index!$A$1&amp;"]Overview Tests'!C108",TRUE)</f>
        <v>#REF!</v>
      </c>
      <c r="K602" t="str">
        <f>Index!$A$1</f>
        <v>Extem B-1541-6  CA.xlsx</v>
      </c>
      <c r="N602" t="s">
        <v>75</v>
      </c>
      <c r="O602" t="e" cm="1">
        <f t="array" aca="1" ref="O602" ca="1">IF(ISBLANK(INDIRECT("'["&amp;Index!$A$1&amp;"]Results 3b 10x70%NaCl'!B"&amp;ROW($R$45)-35,TRUE)),"",INDIRECT("'["&amp;Index!$A$1&amp;"]Results 3b 10x70%NaCl'!B"&amp;ROW($R$45)-35,TRUE))</f>
        <v>#REF!</v>
      </c>
      <c r="R602">
        <v>1</v>
      </c>
      <c r="X602" t="e" cm="1">
        <f t="array" aca="1" ref="X602" ca="1">INDIRECT("'["&amp;Index!$A$1&amp;"]Overview Tests'!E7",TRUE)</f>
        <v>#REF!</v>
      </c>
      <c r="Z602" t="s">
        <v>86</v>
      </c>
      <c r="AG602" t="e" cm="1">
        <f t="array" aca="1" ref="AG602" ca="1">IF(ISBLANK(INDIRECT("'["&amp;Index!$A$1&amp;"]Results 3b 10x70%NaCl'!C"&amp;ROW($R$45)-35,TRUE)),"",INDIRECT("'["&amp;Index!$A$1&amp;"]Results 3b 10x70%NaCl'!C"&amp;ROW($R$45)-35,TRUE))</f>
        <v>#REF!</v>
      </c>
      <c r="AH602" t="e" cm="1">
        <f t="array" aca="1" ref="AH602" ca="1">IF(ISBLANK(INDIRECT("'["&amp;Index!$A$1&amp;"]Results 3b 10x70%NaCl'!F"&amp;ROW($R$45)-35,TRUE)),"",INDIRECT("'["&amp;Index!$A$1&amp;"]Results 3b 10x70%NaCl'!F"&amp;ROW($R$45)-35,TRUE))</f>
        <v>#REF!</v>
      </c>
      <c r="AI602" t="e" cm="1">
        <f t="array" aca="1" ref="AI602" ca="1">IF(ISBLANK(INDIRECT("'["&amp;Index!$A$1&amp;"]Results 3b 10x70%NaCl'!G"&amp;ROW($R$45)-35,TRUE)),"",INDIRECT("'["&amp;Index!$A$1&amp;"]Results 3b 10x70%NaCl'!G"&amp;ROW($R$45)-35,TRUE))</f>
        <v>#REF!</v>
      </c>
      <c r="AJ602" t="e" cm="1">
        <f t="array" aca="1" ref="AJ602" ca="1">IF(ISBLANK(INDIRECT("'["&amp;Index!$A$1&amp;"]Results 3b 10x70%NaCl'!H"&amp;ROW($R$45)-35,TRUE)),"",INDIRECT("'["&amp;Index!$A$1&amp;"]Results 3b 10x70%NaCl'!H"&amp;ROW($R$45)-35,TRUE))</f>
        <v>#REF!</v>
      </c>
      <c r="AK602" t="e" cm="1">
        <f t="array" aca="1" ref="AK602" ca="1">IF(ISBLANK(INDIRECT("'["&amp;Index!$A$1&amp;"]Results 3b 10x70%NaCl'!I"&amp;ROW($R$45)-35,TRUE)),"",INDIRECT("'["&amp;Index!$A$1&amp;"]Results 3b 10x70%NaCl'!I"&amp;ROW($R$45)-35,TRUE))</f>
        <v>#REF!</v>
      </c>
      <c r="AN602" t="e" cm="1">
        <f t="array" aca="1" ref="AN602" ca="1">IF(ISBLANK(INDIRECT("'["&amp;Index!$A$1&amp;"]Results 3b 10x70%NaCl'!D"&amp;ROW($R$45)-35,TRUE)),"",INDIRECT("'["&amp;Index!$A$1&amp;"]Results 3b 10x70%NaCl'!D"&amp;ROW($R$45)-35,TRUE))</f>
        <v>#REF!</v>
      </c>
      <c r="AQ602" t="e" cm="1">
        <f t="array" aca="1" ref="AQ602" ca="1">IF(ISBLANK(INDIRECT("'["&amp;Index!$A$1&amp;"]Results 3b 10x70%NaCl'!E"&amp;ROW($R$45)-35,TRUE)),"",INDIRECT("'["&amp;Index!$A$1&amp;"]Results 3b 10x70%NaCl'!E"&amp;ROW($R$45)-35,TRUE))</f>
        <v>#REF!</v>
      </c>
      <c r="BM602" t="str">
        <f t="shared" ca="1" si="25"/>
        <v/>
      </c>
    </row>
    <row r="603" spans="1:65" x14ac:dyDescent="0.25">
      <c r="A603" t="e" cm="1">
        <f t="array" aca="1" ref="A603" ca="1">INDIRECT("'["&amp;Index!$A$1&amp;"]Overview Tests'!E7",TRUE)</f>
        <v>#REF!</v>
      </c>
      <c r="B603" t="e">
        <f ca="1">IF(Index!$D$3="v5",10047,"")</f>
        <v>#N/A</v>
      </c>
      <c r="C603" t="e">
        <f ca="1">VLOOKUP(Facts!$B603,Aux_Table!$W$1:$X$60,2,FALSE)</f>
        <v>#N/A</v>
      </c>
      <c r="D603" t="e">
        <f>NA()</f>
        <v>#N/A</v>
      </c>
      <c r="E603" t="e" cm="1">
        <f t="array" aca="1" ref="E603" ca="1">INDIRECT("'["&amp;Index!$A$1&amp;"]Overview Tests'!C7",TRUE)</f>
        <v>#REF!</v>
      </c>
      <c r="F603" t="e" cm="1">
        <f t="array" aca="1" ref="F603" ca="1">INDIRECT("'["&amp;Index!$A$1&amp;"]Overview Tests'!B7",TRUE)</f>
        <v>#REF!</v>
      </c>
      <c r="G603" t="e" cm="1">
        <f t="array" aca="1" ref="G603" ca="1">INDIRECT("'["&amp;Index!$A$1&amp;"]Overview Tests'!B7",TRUE)</f>
        <v>#REF!</v>
      </c>
      <c r="H603" t="e">
        <f t="shared" ca="1" si="26"/>
        <v>#REF!</v>
      </c>
      <c r="I603" s="15" t="e" cm="1">
        <f t="array" aca="1" ref="I603" ca="1">IFERROR(DATEVALUE(TEXT(INDIRECT("'["&amp;Index!$A$1&amp;"]Overview Tests'!C112",TRUE),"yyyy-mm-dd")),INDIRECT("'["&amp;Index!$A$1&amp;"]Overview Tests'!F7",TRUE)-730)</f>
        <v>#REF!</v>
      </c>
      <c r="J603" t="e" cm="1">
        <f t="array" aca="1" ref="J603" ca="1">INDIRECT("'["&amp;Index!$A$1&amp;"]Overview Tests'!C108",TRUE)</f>
        <v>#REF!</v>
      </c>
      <c r="K603" t="str">
        <f>Index!$A$1</f>
        <v>Extem B-1541-6  CA.xlsx</v>
      </c>
      <c r="N603" t="s">
        <v>75</v>
      </c>
      <c r="O603" t="e" cm="1">
        <f t="array" aca="1" ref="O603" ca="1">IF(ISBLANK(INDIRECT("'["&amp;Index!$A$1&amp;"]Results 3b 10x70%NaCl'!B"&amp;ROW($R$46)-35,TRUE)),"",INDIRECT("'["&amp;Index!$A$1&amp;"]Results 3b 10x70%NaCl'!B"&amp;ROW($R$46)-35,TRUE))</f>
        <v>#REF!</v>
      </c>
      <c r="R603">
        <v>2</v>
      </c>
      <c r="X603" t="e" cm="1">
        <f t="array" aca="1" ref="X603" ca="1">INDIRECT("'["&amp;Index!$A$1&amp;"]Overview Tests'!E7",TRUE)</f>
        <v>#REF!</v>
      </c>
      <c r="Z603" t="s">
        <v>86</v>
      </c>
      <c r="AG603" t="e" cm="1">
        <f t="array" aca="1" ref="AG603" ca="1">IF(ISBLANK(INDIRECT("'["&amp;Index!$A$1&amp;"]Results 3b 10x70%NaCl'!C"&amp;ROW($R$46)-35,TRUE)),"",INDIRECT("'["&amp;Index!$A$1&amp;"]Results 3b 10x70%NaCl'!C"&amp;ROW($R$46)-35,TRUE))</f>
        <v>#REF!</v>
      </c>
      <c r="AH603" t="e" cm="1">
        <f t="array" aca="1" ref="AH603" ca="1">IF(ISBLANK(INDIRECT("'["&amp;Index!$A$1&amp;"]Results 3b 10x70%NaCl'!F"&amp;ROW($R$46)-35,TRUE)),"",INDIRECT("'["&amp;Index!$A$1&amp;"]Results 3b 10x70%NaCl'!F"&amp;ROW($R$46)-35,TRUE))</f>
        <v>#REF!</v>
      </c>
      <c r="AI603" t="e" cm="1">
        <f t="array" aca="1" ref="AI603" ca="1">IF(ISBLANK(INDIRECT("'["&amp;Index!$A$1&amp;"]Results 3b 10x70%NaCl'!G"&amp;ROW($R$46)-35,TRUE)),"",INDIRECT("'["&amp;Index!$A$1&amp;"]Results 3b 10x70%NaCl'!G"&amp;ROW($R$46)-35,TRUE))</f>
        <v>#REF!</v>
      </c>
      <c r="AJ603" t="e" cm="1">
        <f t="array" aca="1" ref="AJ603" ca="1">IF(ISBLANK(INDIRECT("'["&amp;Index!$A$1&amp;"]Results 3b 10x70%NaCl'!H"&amp;ROW($R$46)-35,TRUE)),"",INDIRECT("'["&amp;Index!$A$1&amp;"]Results 3b 10x70%NaCl'!H"&amp;ROW($R$46)-35,TRUE))</f>
        <v>#REF!</v>
      </c>
      <c r="AK603" t="e" cm="1">
        <f t="array" aca="1" ref="AK603" ca="1">IF(ISBLANK(INDIRECT("'["&amp;Index!$A$1&amp;"]Results 3b 10x70%NaCl'!I"&amp;ROW($R$46)-35,TRUE)),"",INDIRECT("'["&amp;Index!$A$1&amp;"]Results 3b 10x70%NaCl'!I"&amp;ROW($R$46)-35,TRUE))</f>
        <v>#REF!</v>
      </c>
      <c r="AN603" t="e" cm="1">
        <f t="array" aca="1" ref="AN603" ca="1">IF(ISBLANK(INDIRECT("'["&amp;Index!$A$1&amp;"]Results 3b 10x70%NaCl'!D"&amp;ROW($R$46)-35,TRUE)),"",INDIRECT("'["&amp;Index!$A$1&amp;"]Results 3b 10x70%NaCl'!D"&amp;ROW($R$46)-35,TRUE))</f>
        <v>#REF!</v>
      </c>
      <c r="AQ603" t="e" cm="1">
        <f t="array" aca="1" ref="AQ603" ca="1">IF(ISBLANK(INDIRECT("'["&amp;Index!$A$1&amp;"]Results 3b 10x70%NaCl'!E"&amp;ROW($R$46)-35,TRUE)),"",INDIRECT("'["&amp;Index!$A$1&amp;"]Results 3b 10x70%NaCl'!E"&amp;ROW($R$46)-35,TRUE))</f>
        <v>#REF!</v>
      </c>
      <c r="BM603" t="str">
        <f t="shared" ca="1" si="25"/>
        <v/>
      </c>
    </row>
    <row r="604" spans="1:65" x14ac:dyDescent="0.25">
      <c r="A604" t="e" cm="1">
        <f t="array" aca="1" ref="A604" ca="1">INDIRECT("'["&amp;Index!$A$1&amp;"]Overview Tests'!E7",TRUE)</f>
        <v>#REF!</v>
      </c>
      <c r="B604" t="e">
        <f ca="1">IF(Index!$D$3="v5",10047,"")</f>
        <v>#N/A</v>
      </c>
      <c r="C604" t="e">
        <f ca="1">VLOOKUP(Facts!$B604,Aux_Table!$W$1:$X$60,2,FALSE)</f>
        <v>#N/A</v>
      </c>
      <c r="D604" t="e">
        <f>NA()</f>
        <v>#N/A</v>
      </c>
      <c r="E604" t="e" cm="1">
        <f t="array" aca="1" ref="E604" ca="1">INDIRECT("'["&amp;Index!$A$1&amp;"]Overview Tests'!C7",TRUE)</f>
        <v>#REF!</v>
      </c>
      <c r="F604" t="e" cm="1">
        <f t="array" aca="1" ref="F604" ca="1">INDIRECT("'["&amp;Index!$A$1&amp;"]Overview Tests'!B7",TRUE)</f>
        <v>#REF!</v>
      </c>
      <c r="G604" t="e" cm="1">
        <f t="array" aca="1" ref="G604" ca="1">INDIRECT("'["&amp;Index!$A$1&amp;"]Overview Tests'!B7",TRUE)</f>
        <v>#REF!</v>
      </c>
      <c r="H604" t="e">
        <f t="shared" ca="1" si="26"/>
        <v>#REF!</v>
      </c>
      <c r="I604" s="15" t="e" cm="1">
        <f t="array" aca="1" ref="I604" ca="1">IFERROR(DATEVALUE(TEXT(INDIRECT("'["&amp;Index!$A$1&amp;"]Overview Tests'!C112",TRUE),"yyyy-mm-dd")),INDIRECT("'["&amp;Index!$A$1&amp;"]Overview Tests'!F7",TRUE)-730)</f>
        <v>#REF!</v>
      </c>
      <c r="J604" t="e" cm="1">
        <f t="array" aca="1" ref="J604" ca="1">INDIRECT("'["&amp;Index!$A$1&amp;"]Overview Tests'!C108",TRUE)</f>
        <v>#REF!</v>
      </c>
      <c r="K604" t="str">
        <f>Index!$A$1</f>
        <v>Extem B-1541-6  CA.xlsx</v>
      </c>
      <c r="N604" t="s">
        <v>75</v>
      </c>
      <c r="O604" t="e" cm="1">
        <f t="array" aca="1" ref="O604" ca="1">IF(ISBLANK(INDIRECT("'["&amp;Index!$A$1&amp;"]Results 3b 10x70%NaCl'!B"&amp;ROW($R$47)-35,TRUE)),"",INDIRECT("'["&amp;Index!$A$1&amp;"]Results 3b 10x70%NaCl'!B"&amp;ROW($R$47)-35,TRUE))</f>
        <v>#REF!</v>
      </c>
      <c r="R604">
        <v>3</v>
      </c>
      <c r="X604" t="e" cm="1">
        <f t="array" aca="1" ref="X604" ca="1">INDIRECT("'["&amp;Index!$A$1&amp;"]Overview Tests'!E7",TRUE)</f>
        <v>#REF!</v>
      </c>
      <c r="Z604" t="s">
        <v>86</v>
      </c>
      <c r="AG604" t="e" cm="1">
        <f t="array" aca="1" ref="AG604" ca="1">IF(ISBLANK(INDIRECT("'["&amp;Index!$A$1&amp;"]Results 3b 10x70%NaCl'!C"&amp;ROW($R$47)-35,TRUE)),"",INDIRECT("'["&amp;Index!$A$1&amp;"]Results 3b 10x70%NaCl'!C"&amp;ROW($R$47)-35,TRUE))</f>
        <v>#REF!</v>
      </c>
      <c r="AH604" t="e" cm="1">
        <f t="array" aca="1" ref="AH604" ca="1">IF(ISBLANK(INDIRECT("'["&amp;Index!$A$1&amp;"]Results 3b 10x70%NaCl'!F"&amp;ROW($R$47)-35,TRUE)),"",INDIRECT("'["&amp;Index!$A$1&amp;"]Results 3b 10x70%NaCl'!F"&amp;ROW($R$47)-35,TRUE))</f>
        <v>#REF!</v>
      </c>
      <c r="AI604" t="e" cm="1">
        <f t="array" aca="1" ref="AI604" ca="1">IF(ISBLANK(INDIRECT("'["&amp;Index!$A$1&amp;"]Results 3b 10x70%NaCl'!G"&amp;ROW($R$47)-35,TRUE)),"",INDIRECT("'["&amp;Index!$A$1&amp;"]Results 3b 10x70%NaCl'!G"&amp;ROW($R$47)-35,TRUE))</f>
        <v>#REF!</v>
      </c>
      <c r="AJ604" t="e" cm="1">
        <f t="array" aca="1" ref="AJ604" ca="1">IF(ISBLANK(INDIRECT("'["&amp;Index!$A$1&amp;"]Results 3b 10x70%NaCl'!H"&amp;ROW($R$47)-35,TRUE)),"",INDIRECT("'["&amp;Index!$A$1&amp;"]Results 3b 10x70%NaCl'!H"&amp;ROW($R$47)-35,TRUE))</f>
        <v>#REF!</v>
      </c>
      <c r="AK604" t="e" cm="1">
        <f t="array" aca="1" ref="AK604" ca="1">IF(ISBLANK(INDIRECT("'["&amp;Index!$A$1&amp;"]Results 3b 10x70%NaCl'!I"&amp;ROW($R$47)-35,TRUE)),"",INDIRECT("'["&amp;Index!$A$1&amp;"]Results 3b 10x70%NaCl'!I"&amp;ROW($R$47)-35,TRUE))</f>
        <v>#REF!</v>
      </c>
      <c r="AN604" t="e" cm="1">
        <f t="array" aca="1" ref="AN604" ca="1">IF(ISBLANK(INDIRECT("'["&amp;Index!$A$1&amp;"]Results 3b 10x70%NaCl'!D"&amp;ROW($R$47)-35,TRUE)),"",INDIRECT("'["&amp;Index!$A$1&amp;"]Results 3b 10x70%NaCl'!D"&amp;ROW($R$47)-35,TRUE))</f>
        <v>#REF!</v>
      </c>
      <c r="AQ604" t="e" cm="1">
        <f t="array" aca="1" ref="AQ604" ca="1">IF(ISBLANK(INDIRECT("'["&amp;Index!$A$1&amp;"]Results 3b 10x70%NaCl'!E"&amp;ROW($R$47)-35,TRUE)),"",INDIRECT("'["&amp;Index!$A$1&amp;"]Results 3b 10x70%NaCl'!E"&amp;ROW($R$47)-35,TRUE))</f>
        <v>#REF!</v>
      </c>
      <c r="BM604" t="str">
        <f t="shared" ca="1" si="25"/>
        <v/>
      </c>
    </row>
    <row r="605" spans="1:65" x14ac:dyDescent="0.25">
      <c r="A605" t="e" cm="1">
        <f t="array" aca="1" ref="A605" ca="1">INDIRECT("'["&amp;Index!$A$1&amp;"]Overview Tests'!E7",TRUE)</f>
        <v>#REF!</v>
      </c>
      <c r="B605" t="e">
        <f ca="1">IF(Index!$D$3="v5",10047,"")</f>
        <v>#N/A</v>
      </c>
      <c r="C605" t="e">
        <f ca="1">VLOOKUP(Facts!$B605,Aux_Table!$W$1:$X$60,2,FALSE)</f>
        <v>#N/A</v>
      </c>
      <c r="D605" t="e">
        <f>NA()</f>
        <v>#N/A</v>
      </c>
      <c r="E605" t="e" cm="1">
        <f t="array" aca="1" ref="E605" ca="1">INDIRECT("'["&amp;Index!$A$1&amp;"]Overview Tests'!C7",TRUE)</f>
        <v>#REF!</v>
      </c>
      <c r="F605" t="e" cm="1">
        <f t="array" aca="1" ref="F605" ca="1">INDIRECT("'["&amp;Index!$A$1&amp;"]Overview Tests'!B7",TRUE)</f>
        <v>#REF!</v>
      </c>
      <c r="G605" t="e" cm="1">
        <f t="array" aca="1" ref="G605" ca="1">INDIRECT("'["&amp;Index!$A$1&amp;"]Overview Tests'!B7",TRUE)</f>
        <v>#REF!</v>
      </c>
      <c r="H605" t="e">
        <f t="shared" ca="1" si="26"/>
        <v>#REF!</v>
      </c>
      <c r="I605" s="15" t="e" cm="1">
        <f t="array" aca="1" ref="I605" ca="1">IFERROR(DATEVALUE(TEXT(INDIRECT("'["&amp;Index!$A$1&amp;"]Overview Tests'!C112",TRUE),"yyyy-mm-dd")),INDIRECT("'["&amp;Index!$A$1&amp;"]Overview Tests'!F7",TRUE)-730)</f>
        <v>#REF!</v>
      </c>
      <c r="J605" t="e" cm="1">
        <f t="array" aca="1" ref="J605" ca="1">INDIRECT("'["&amp;Index!$A$1&amp;"]Overview Tests'!C108",TRUE)</f>
        <v>#REF!</v>
      </c>
      <c r="K605" t="str">
        <f>Index!$A$1</f>
        <v>Extem B-1541-6  CA.xlsx</v>
      </c>
      <c r="N605" t="s">
        <v>75</v>
      </c>
      <c r="O605" t="e" cm="1">
        <f t="array" aca="1" ref="O605" ca="1">IF(ISBLANK(INDIRECT("'["&amp;Index!$A$1&amp;"]Results 3b 10x70%NaCl'!B"&amp;ROW($R$48)-35,TRUE)),"",INDIRECT("'["&amp;Index!$A$1&amp;"]Results 3b 10x70%NaCl'!B"&amp;ROW($R$48)-35,TRUE))</f>
        <v>#REF!</v>
      </c>
      <c r="R605">
        <v>4</v>
      </c>
      <c r="X605" t="e" cm="1">
        <f t="array" aca="1" ref="X605" ca="1">INDIRECT("'["&amp;Index!$A$1&amp;"]Overview Tests'!E7",TRUE)</f>
        <v>#REF!</v>
      </c>
      <c r="Z605" t="s">
        <v>86</v>
      </c>
      <c r="AG605" t="e" cm="1">
        <f t="array" aca="1" ref="AG605" ca="1">IF(ISBLANK(INDIRECT("'["&amp;Index!$A$1&amp;"]Results 3b 10x70%NaCl'!C"&amp;ROW($R$48)-35,TRUE)),"",INDIRECT("'["&amp;Index!$A$1&amp;"]Results 3b 10x70%NaCl'!C"&amp;ROW($R$48)-35,TRUE))</f>
        <v>#REF!</v>
      </c>
      <c r="AH605" t="e" cm="1">
        <f t="array" aca="1" ref="AH605" ca="1">IF(ISBLANK(INDIRECT("'["&amp;Index!$A$1&amp;"]Results 3b 10x70%NaCl'!F"&amp;ROW($R$48)-35,TRUE)),"",INDIRECT("'["&amp;Index!$A$1&amp;"]Results 3b 10x70%NaCl'!F"&amp;ROW($R$48)-35,TRUE))</f>
        <v>#REF!</v>
      </c>
      <c r="AI605" t="e" cm="1">
        <f t="array" aca="1" ref="AI605" ca="1">IF(ISBLANK(INDIRECT("'["&amp;Index!$A$1&amp;"]Results 3b 10x70%NaCl'!G"&amp;ROW($R$48)-35,TRUE)),"",INDIRECT("'["&amp;Index!$A$1&amp;"]Results 3b 10x70%NaCl'!G"&amp;ROW($R$48)-35,TRUE))</f>
        <v>#REF!</v>
      </c>
      <c r="AJ605" t="e" cm="1">
        <f t="array" aca="1" ref="AJ605" ca="1">IF(ISBLANK(INDIRECT("'["&amp;Index!$A$1&amp;"]Results 3b 10x70%NaCl'!H"&amp;ROW($R$48)-35,TRUE)),"",INDIRECT("'["&amp;Index!$A$1&amp;"]Results 3b 10x70%NaCl'!H"&amp;ROW($R$48)-35,TRUE))</f>
        <v>#REF!</v>
      </c>
      <c r="AK605" t="e" cm="1">
        <f t="array" aca="1" ref="AK605" ca="1">IF(ISBLANK(INDIRECT("'["&amp;Index!$A$1&amp;"]Results 3b 10x70%NaCl'!I"&amp;ROW($R$48)-35,TRUE)),"",INDIRECT("'["&amp;Index!$A$1&amp;"]Results 3b 10x70%NaCl'!I"&amp;ROW($R$48)-35,TRUE))</f>
        <v>#REF!</v>
      </c>
      <c r="AN605" t="e" cm="1">
        <f t="array" aca="1" ref="AN605" ca="1">IF(ISBLANK(INDIRECT("'["&amp;Index!$A$1&amp;"]Results 3b 10x70%NaCl'!D"&amp;ROW($R$48)-35,TRUE)),"",INDIRECT("'["&amp;Index!$A$1&amp;"]Results 3b 10x70%NaCl'!D"&amp;ROW($R$48)-35,TRUE))</f>
        <v>#REF!</v>
      </c>
      <c r="AQ605" t="e" cm="1">
        <f t="array" aca="1" ref="AQ605" ca="1">IF(ISBLANK(INDIRECT("'["&amp;Index!$A$1&amp;"]Results 3b 10x70%NaCl'!E"&amp;ROW($R$48)-35,TRUE)),"",INDIRECT("'["&amp;Index!$A$1&amp;"]Results 3b 10x70%NaCl'!E"&amp;ROW($R$48)-35,TRUE))</f>
        <v>#REF!</v>
      </c>
      <c r="BM605" t="str">
        <f t="shared" ca="1" si="25"/>
        <v/>
      </c>
    </row>
    <row r="606" spans="1:65" x14ac:dyDescent="0.25">
      <c r="A606" t="e" cm="1">
        <f t="array" aca="1" ref="A606" ca="1">INDIRECT("'["&amp;Index!$A$1&amp;"]Overview Tests'!E7",TRUE)</f>
        <v>#REF!</v>
      </c>
      <c r="B606" t="e">
        <f ca="1">IF(Index!$D$3="v5",10047,"")</f>
        <v>#N/A</v>
      </c>
      <c r="C606" t="e">
        <f ca="1">VLOOKUP(Facts!$B606,Aux_Table!$W$1:$X$60,2,FALSE)</f>
        <v>#N/A</v>
      </c>
      <c r="D606" t="e">
        <f>NA()</f>
        <v>#N/A</v>
      </c>
      <c r="E606" t="e" cm="1">
        <f t="array" aca="1" ref="E606" ca="1">INDIRECT("'["&amp;Index!$A$1&amp;"]Overview Tests'!C7",TRUE)</f>
        <v>#REF!</v>
      </c>
      <c r="F606" t="e" cm="1">
        <f t="array" aca="1" ref="F606" ca="1">INDIRECT("'["&amp;Index!$A$1&amp;"]Overview Tests'!B7",TRUE)</f>
        <v>#REF!</v>
      </c>
      <c r="G606" t="e" cm="1">
        <f t="array" aca="1" ref="G606" ca="1">INDIRECT("'["&amp;Index!$A$1&amp;"]Overview Tests'!B7",TRUE)</f>
        <v>#REF!</v>
      </c>
      <c r="H606" t="e">
        <f t="shared" ca="1" si="26"/>
        <v>#REF!</v>
      </c>
      <c r="I606" s="15" t="e" cm="1">
        <f t="array" aca="1" ref="I606" ca="1">IFERROR(DATEVALUE(TEXT(INDIRECT("'["&amp;Index!$A$1&amp;"]Overview Tests'!C112",TRUE),"yyyy-mm-dd")),INDIRECT("'["&amp;Index!$A$1&amp;"]Overview Tests'!F7",TRUE)-730)</f>
        <v>#REF!</v>
      </c>
      <c r="J606" t="e" cm="1">
        <f t="array" aca="1" ref="J606" ca="1">INDIRECT("'["&amp;Index!$A$1&amp;"]Overview Tests'!C108",TRUE)</f>
        <v>#REF!</v>
      </c>
      <c r="K606" t="str">
        <f>Index!$A$1</f>
        <v>Extem B-1541-6  CA.xlsx</v>
      </c>
      <c r="N606" t="s">
        <v>75</v>
      </c>
      <c r="O606" t="e" cm="1">
        <f t="array" aca="1" ref="O606" ca="1">IF(ISBLANK(INDIRECT("'["&amp;Index!$A$1&amp;"]Results 3b 10x70%NaCl'!B"&amp;ROW($R$49)-35,TRUE)),"",INDIRECT("'["&amp;Index!$A$1&amp;"]Results 3b 10x70%NaCl'!B"&amp;ROW($R$49)-35,TRUE))</f>
        <v>#REF!</v>
      </c>
      <c r="R606">
        <v>5</v>
      </c>
      <c r="X606" t="e" cm="1">
        <f t="array" aca="1" ref="X606" ca="1">INDIRECT("'["&amp;Index!$A$1&amp;"]Overview Tests'!E7",TRUE)</f>
        <v>#REF!</v>
      </c>
      <c r="Z606" t="s">
        <v>86</v>
      </c>
      <c r="AG606" t="e" cm="1">
        <f t="array" aca="1" ref="AG606" ca="1">IF(ISBLANK(INDIRECT("'["&amp;Index!$A$1&amp;"]Results 3b 10x70%NaCl'!C"&amp;ROW($R$49)-35,TRUE)),"",INDIRECT("'["&amp;Index!$A$1&amp;"]Results 3b 10x70%NaCl'!C"&amp;ROW($R$49)-35,TRUE))</f>
        <v>#REF!</v>
      </c>
      <c r="AH606" t="e" cm="1">
        <f t="array" aca="1" ref="AH606" ca="1">IF(ISBLANK(INDIRECT("'["&amp;Index!$A$1&amp;"]Results 3b 10x70%NaCl'!F"&amp;ROW($R$49)-35,TRUE)),"",INDIRECT("'["&amp;Index!$A$1&amp;"]Results 3b 10x70%NaCl'!F"&amp;ROW($R$49)-35,TRUE))</f>
        <v>#REF!</v>
      </c>
      <c r="AI606" t="e" cm="1">
        <f t="array" aca="1" ref="AI606" ca="1">IF(ISBLANK(INDIRECT("'["&amp;Index!$A$1&amp;"]Results 3b 10x70%NaCl'!G"&amp;ROW($R$49)-35,TRUE)),"",INDIRECT("'["&amp;Index!$A$1&amp;"]Results 3b 10x70%NaCl'!G"&amp;ROW($R$49)-35,TRUE))</f>
        <v>#REF!</v>
      </c>
      <c r="AJ606" t="e" cm="1">
        <f t="array" aca="1" ref="AJ606" ca="1">IF(ISBLANK(INDIRECT("'["&amp;Index!$A$1&amp;"]Results 3b 10x70%NaCl'!H"&amp;ROW($R$49)-35,TRUE)),"",INDIRECT("'["&amp;Index!$A$1&amp;"]Results 3b 10x70%NaCl'!H"&amp;ROW($R$49)-35,TRUE))</f>
        <v>#REF!</v>
      </c>
      <c r="AK606" t="e" cm="1">
        <f t="array" aca="1" ref="AK606" ca="1">IF(ISBLANK(INDIRECT("'["&amp;Index!$A$1&amp;"]Results 3b 10x70%NaCl'!I"&amp;ROW($R$49)-35,TRUE)),"",INDIRECT("'["&amp;Index!$A$1&amp;"]Results 3b 10x70%NaCl'!I"&amp;ROW($R$49)-35,TRUE))</f>
        <v>#REF!</v>
      </c>
      <c r="AN606" t="e" cm="1">
        <f t="array" aca="1" ref="AN606" ca="1">IF(ISBLANK(INDIRECT("'["&amp;Index!$A$1&amp;"]Results 3b 10x70%NaCl'!D"&amp;ROW($R$49)-35,TRUE)),"",INDIRECT("'["&amp;Index!$A$1&amp;"]Results 3b 10x70%NaCl'!D"&amp;ROW($R$49)-35,TRUE))</f>
        <v>#REF!</v>
      </c>
      <c r="AQ606" t="e" cm="1">
        <f t="array" aca="1" ref="AQ606" ca="1">IF(ISBLANK(INDIRECT("'["&amp;Index!$A$1&amp;"]Results 3b 10x70%NaCl'!E"&amp;ROW($R$49)-35,TRUE)),"",INDIRECT("'["&amp;Index!$A$1&amp;"]Results 3b 10x70%NaCl'!E"&amp;ROW($R$49)-35,TRUE))</f>
        <v>#REF!</v>
      </c>
      <c r="BM606" t="str">
        <f t="shared" ca="1" si="25"/>
        <v/>
      </c>
    </row>
    <row r="607" spans="1:65" x14ac:dyDescent="0.25">
      <c r="A607" t="e" cm="1">
        <f t="array" aca="1" ref="A607" ca="1">INDIRECT("'["&amp;Index!$A$1&amp;"]Overview Tests'!E7",TRUE)</f>
        <v>#REF!</v>
      </c>
      <c r="B607" t="e">
        <f ca="1">IF(Index!$D$3="v5",10047,"")</f>
        <v>#N/A</v>
      </c>
      <c r="C607" t="e">
        <f ca="1">VLOOKUP(Facts!$B607,Aux_Table!$W$1:$X$60,2,FALSE)</f>
        <v>#N/A</v>
      </c>
      <c r="D607" t="e">
        <f>NA()</f>
        <v>#N/A</v>
      </c>
      <c r="E607" t="e" cm="1">
        <f t="array" aca="1" ref="E607" ca="1">INDIRECT("'["&amp;Index!$A$1&amp;"]Overview Tests'!C7",TRUE)</f>
        <v>#REF!</v>
      </c>
      <c r="F607" t="e" cm="1">
        <f t="array" aca="1" ref="F607" ca="1">INDIRECT("'["&amp;Index!$A$1&amp;"]Overview Tests'!B7",TRUE)</f>
        <v>#REF!</v>
      </c>
      <c r="G607" t="e" cm="1">
        <f t="array" aca="1" ref="G607" ca="1">INDIRECT("'["&amp;Index!$A$1&amp;"]Overview Tests'!B7",TRUE)</f>
        <v>#REF!</v>
      </c>
      <c r="H607" t="e">
        <f t="shared" ca="1" si="26"/>
        <v>#REF!</v>
      </c>
      <c r="I607" s="15" t="e" cm="1">
        <f t="array" aca="1" ref="I607" ca="1">IFERROR(DATEVALUE(TEXT(INDIRECT("'["&amp;Index!$A$1&amp;"]Overview Tests'!C112",TRUE),"yyyy-mm-dd")),INDIRECT("'["&amp;Index!$A$1&amp;"]Overview Tests'!F7",TRUE)-730)</f>
        <v>#REF!</v>
      </c>
      <c r="J607" t="e" cm="1">
        <f t="array" aca="1" ref="J607" ca="1">INDIRECT("'["&amp;Index!$A$1&amp;"]Overview Tests'!C108",TRUE)</f>
        <v>#REF!</v>
      </c>
      <c r="K607" t="str">
        <f>Index!$A$1</f>
        <v>Extem B-1541-6  CA.xlsx</v>
      </c>
      <c r="N607" t="s">
        <v>75</v>
      </c>
      <c r="O607" t="e" cm="1">
        <f t="array" aca="1" ref="O607" ca="1">IF(ISBLANK(INDIRECT("'["&amp;Index!$A$1&amp;"]Results 3b 10x70%NaCl'!B"&amp;ROW($R$50)-35,TRUE)),"",INDIRECT("'["&amp;Index!$A$1&amp;"]Results 3b 10x70%NaCl'!B"&amp;ROW($R$50)-35,TRUE))</f>
        <v>#REF!</v>
      </c>
      <c r="R607">
        <v>6</v>
      </c>
      <c r="X607" t="e" cm="1">
        <f t="array" aca="1" ref="X607" ca="1">INDIRECT("'["&amp;Index!$A$1&amp;"]Overview Tests'!E7",TRUE)</f>
        <v>#REF!</v>
      </c>
      <c r="Z607" t="s">
        <v>86</v>
      </c>
      <c r="AG607" t="e" cm="1">
        <f t="array" aca="1" ref="AG607" ca="1">IF(ISBLANK(INDIRECT("'["&amp;Index!$A$1&amp;"]Results 3b 10x70%NaCl'!C"&amp;ROW($R$50)-35,TRUE)),"",INDIRECT("'["&amp;Index!$A$1&amp;"]Results 3b 10x70%NaCl'!C"&amp;ROW($R$50)-35,TRUE))</f>
        <v>#REF!</v>
      </c>
      <c r="AH607" t="e" cm="1">
        <f t="array" aca="1" ref="AH607" ca="1">IF(ISBLANK(INDIRECT("'["&amp;Index!$A$1&amp;"]Results 3b 10x70%NaCl'!F"&amp;ROW($R$50)-35,TRUE)),"",INDIRECT("'["&amp;Index!$A$1&amp;"]Results 3b 10x70%NaCl'!F"&amp;ROW($R$50)-35,TRUE))</f>
        <v>#REF!</v>
      </c>
      <c r="AI607" t="e" cm="1">
        <f t="array" aca="1" ref="AI607" ca="1">IF(ISBLANK(INDIRECT("'["&amp;Index!$A$1&amp;"]Results 3b 10x70%NaCl'!G"&amp;ROW($R$50)-35,TRUE)),"",INDIRECT("'["&amp;Index!$A$1&amp;"]Results 3b 10x70%NaCl'!G"&amp;ROW($R$50)-35,TRUE))</f>
        <v>#REF!</v>
      </c>
      <c r="AJ607" t="e" cm="1">
        <f t="array" aca="1" ref="AJ607" ca="1">IF(ISBLANK(INDIRECT("'["&amp;Index!$A$1&amp;"]Results 3b 10x70%NaCl'!H"&amp;ROW($R$50)-35,TRUE)),"",INDIRECT("'["&amp;Index!$A$1&amp;"]Results 3b 10x70%NaCl'!H"&amp;ROW($R$50)-35,TRUE))</f>
        <v>#REF!</v>
      </c>
      <c r="AK607" t="e" cm="1">
        <f t="array" aca="1" ref="AK607" ca="1">IF(ISBLANK(INDIRECT("'["&amp;Index!$A$1&amp;"]Results 3b 10x70%NaCl'!I"&amp;ROW($R$50)-35,TRUE)),"",INDIRECT("'["&amp;Index!$A$1&amp;"]Results 3b 10x70%NaCl'!I"&amp;ROW($R$50)-35,TRUE))</f>
        <v>#REF!</v>
      </c>
      <c r="AN607" t="e" cm="1">
        <f t="array" aca="1" ref="AN607" ca="1">IF(ISBLANK(INDIRECT("'["&amp;Index!$A$1&amp;"]Results 3b 10x70%NaCl'!D"&amp;ROW($R$50)-35,TRUE)),"",INDIRECT("'["&amp;Index!$A$1&amp;"]Results 3b 10x70%NaCl'!D"&amp;ROW($R$50)-35,TRUE))</f>
        <v>#REF!</v>
      </c>
      <c r="AQ607" t="e" cm="1">
        <f t="array" aca="1" ref="AQ607" ca="1">IF(ISBLANK(INDIRECT("'["&amp;Index!$A$1&amp;"]Results 3b 10x70%NaCl'!E"&amp;ROW($R$50)-35,TRUE)),"",INDIRECT("'["&amp;Index!$A$1&amp;"]Results 3b 10x70%NaCl'!E"&amp;ROW($R$50)-35,TRUE))</f>
        <v>#REF!</v>
      </c>
      <c r="BM607" t="str">
        <f t="shared" ca="1" si="25"/>
        <v/>
      </c>
    </row>
    <row r="608" spans="1:65" x14ac:dyDescent="0.25">
      <c r="A608" t="e" cm="1">
        <f t="array" aca="1" ref="A608" ca="1">INDIRECT("'["&amp;Index!$A$1&amp;"]Overview Tests'!E7",TRUE)</f>
        <v>#REF!</v>
      </c>
      <c r="B608" t="e">
        <f ca="1">IF(Index!$D$3="v5",10047,"")</f>
        <v>#N/A</v>
      </c>
      <c r="C608" t="e">
        <f ca="1">VLOOKUP(Facts!$B608,Aux_Table!$W$1:$X$60,2,FALSE)</f>
        <v>#N/A</v>
      </c>
      <c r="D608" t="e">
        <f>NA()</f>
        <v>#N/A</v>
      </c>
      <c r="E608" t="e" cm="1">
        <f t="array" aca="1" ref="E608" ca="1">INDIRECT("'["&amp;Index!$A$1&amp;"]Overview Tests'!C7",TRUE)</f>
        <v>#REF!</v>
      </c>
      <c r="F608" t="e" cm="1">
        <f t="array" aca="1" ref="F608" ca="1">INDIRECT("'["&amp;Index!$A$1&amp;"]Overview Tests'!B7",TRUE)</f>
        <v>#REF!</v>
      </c>
      <c r="G608" t="e" cm="1">
        <f t="array" aca="1" ref="G608" ca="1">INDIRECT("'["&amp;Index!$A$1&amp;"]Overview Tests'!B7",TRUE)</f>
        <v>#REF!</v>
      </c>
      <c r="H608" t="e">
        <f t="shared" ca="1" si="26"/>
        <v>#REF!</v>
      </c>
      <c r="I608" s="15" t="e" cm="1">
        <f t="array" aca="1" ref="I608" ca="1">IFERROR(DATEVALUE(TEXT(INDIRECT("'["&amp;Index!$A$1&amp;"]Overview Tests'!C112",TRUE),"yyyy-mm-dd")),INDIRECT("'["&amp;Index!$A$1&amp;"]Overview Tests'!F7",TRUE)-730)</f>
        <v>#REF!</v>
      </c>
      <c r="J608" t="e" cm="1">
        <f t="array" aca="1" ref="J608" ca="1">INDIRECT("'["&amp;Index!$A$1&amp;"]Overview Tests'!C108",TRUE)</f>
        <v>#REF!</v>
      </c>
      <c r="K608" t="str">
        <f>Index!$A$1</f>
        <v>Extem B-1541-6  CA.xlsx</v>
      </c>
      <c r="N608" t="s">
        <v>75</v>
      </c>
      <c r="O608" t="e" cm="1">
        <f t="array" aca="1" ref="O608" ca="1">IF(ISBLANK(INDIRECT("'["&amp;Index!$A$1&amp;"]Results 3b 10x70%NaCl'!B"&amp;ROW($R$51)-35,TRUE)),"",INDIRECT("'["&amp;Index!$A$1&amp;"]Results 3b 10x70%NaCl'!B"&amp;ROW($R$51)-35,TRUE))</f>
        <v>#REF!</v>
      </c>
      <c r="R608">
        <v>7</v>
      </c>
      <c r="X608" t="e" cm="1">
        <f t="array" aca="1" ref="X608" ca="1">INDIRECT("'["&amp;Index!$A$1&amp;"]Overview Tests'!E7",TRUE)</f>
        <v>#REF!</v>
      </c>
      <c r="Z608" t="s">
        <v>86</v>
      </c>
      <c r="AG608" t="e" cm="1">
        <f t="array" aca="1" ref="AG608" ca="1">IF(ISBLANK(INDIRECT("'["&amp;Index!$A$1&amp;"]Results 3b 10x70%NaCl'!C"&amp;ROW($R$51)-35,TRUE)),"",INDIRECT("'["&amp;Index!$A$1&amp;"]Results 3b 10x70%NaCl'!C"&amp;ROW($R$51)-35,TRUE))</f>
        <v>#REF!</v>
      </c>
      <c r="AH608" t="e" cm="1">
        <f t="array" aca="1" ref="AH608" ca="1">IF(ISBLANK(INDIRECT("'["&amp;Index!$A$1&amp;"]Results 3b 10x70%NaCl'!F"&amp;ROW($R$51)-35,TRUE)),"",INDIRECT("'["&amp;Index!$A$1&amp;"]Results 3b 10x70%NaCl'!F"&amp;ROW($R$51)-35,TRUE))</f>
        <v>#REF!</v>
      </c>
      <c r="AI608" t="e" cm="1">
        <f t="array" aca="1" ref="AI608" ca="1">IF(ISBLANK(INDIRECT("'["&amp;Index!$A$1&amp;"]Results 3b 10x70%NaCl'!G"&amp;ROW($R$51)-35,TRUE)),"",INDIRECT("'["&amp;Index!$A$1&amp;"]Results 3b 10x70%NaCl'!G"&amp;ROW($R$51)-35,TRUE))</f>
        <v>#REF!</v>
      </c>
      <c r="AJ608" t="e" cm="1">
        <f t="array" aca="1" ref="AJ608" ca="1">IF(ISBLANK(INDIRECT("'["&amp;Index!$A$1&amp;"]Results 3b 10x70%NaCl'!H"&amp;ROW($R$51)-35,TRUE)),"",INDIRECT("'["&amp;Index!$A$1&amp;"]Results 3b 10x70%NaCl'!H"&amp;ROW($R$51)-35,TRUE))</f>
        <v>#REF!</v>
      </c>
      <c r="AK608" t="e" cm="1">
        <f t="array" aca="1" ref="AK608" ca="1">IF(ISBLANK(INDIRECT("'["&amp;Index!$A$1&amp;"]Results 3b 10x70%NaCl'!I"&amp;ROW($R$51)-35,TRUE)),"",INDIRECT("'["&amp;Index!$A$1&amp;"]Results 3b 10x70%NaCl'!I"&amp;ROW($R$51)-35,TRUE))</f>
        <v>#REF!</v>
      </c>
      <c r="AN608" t="e" cm="1">
        <f t="array" aca="1" ref="AN608" ca="1">IF(ISBLANK(INDIRECT("'["&amp;Index!$A$1&amp;"]Results 3b 10x70%NaCl'!D"&amp;ROW($R$51)-35,TRUE)),"",INDIRECT("'["&amp;Index!$A$1&amp;"]Results 3b 10x70%NaCl'!D"&amp;ROW($R$51)-35,TRUE))</f>
        <v>#REF!</v>
      </c>
      <c r="AQ608" t="e" cm="1">
        <f t="array" aca="1" ref="AQ608" ca="1">IF(ISBLANK(INDIRECT("'["&amp;Index!$A$1&amp;"]Results 3b 10x70%NaCl'!E"&amp;ROW($R$51)-35,TRUE)),"",INDIRECT("'["&amp;Index!$A$1&amp;"]Results 3b 10x70%NaCl'!E"&amp;ROW($R$51)-35,TRUE))</f>
        <v>#REF!</v>
      </c>
      <c r="BM608" t="str">
        <f t="shared" ca="1" si="25"/>
        <v/>
      </c>
    </row>
    <row r="609" spans="1:65" x14ac:dyDescent="0.25">
      <c r="A609" t="e" cm="1">
        <f t="array" aca="1" ref="A609" ca="1">INDIRECT("'["&amp;Index!$A$1&amp;"]Overview Tests'!E7",TRUE)</f>
        <v>#REF!</v>
      </c>
      <c r="B609" t="e">
        <f ca="1">IF(Index!$D$3="v5",10047,"")</f>
        <v>#N/A</v>
      </c>
      <c r="C609" t="e">
        <f ca="1">VLOOKUP(Facts!$B609,Aux_Table!$W$1:$X$60,2,FALSE)</f>
        <v>#N/A</v>
      </c>
      <c r="D609" t="e">
        <f>NA()</f>
        <v>#N/A</v>
      </c>
      <c r="E609" t="e" cm="1">
        <f t="array" aca="1" ref="E609" ca="1">INDIRECT("'["&amp;Index!$A$1&amp;"]Overview Tests'!C7",TRUE)</f>
        <v>#REF!</v>
      </c>
      <c r="F609" t="e" cm="1">
        <f t="array" aca="1" ref="F609" ca="1">INDIRECT("'["&amp;Index!$A$1&amp;"]Overview Tests'!B7",TRUE)</f>
        <v>#REF!</v>
      </c>
      <c r="G609" t="e" cm="1">
        <f t="array" aca="1" ref="G609" ca="1">INDIRECT("'["&amp;Index!$A$1&amp;"]Overview Tests'!B7",TRUE)</f>
        <v>#REF!</v>
      </c>
      <c r="H609" t="e">
        <f t="shared" ca="1" si="26"/>
        <v>#REF!</v>
      </c>
      <c r="I609" s="15" t="e" cm="1">
        <f t="array" aca="1" ref="I609" ca="1">IFERROR(DATEVALUE(TEXT(INDIRECT("'["&amp;Index!$A$1&amp;"]Overview Tests'!C112",TRUE),"yyyy-mm-dd")),INDIRECT("'["&amp;Index!$A$1&amp;"]Overview Tests'!F7",TRUE)-730)</f>
        <v>#REF!</v>
      </c>
      <c r="J609" t="e" cm="1">
        <f t="array" aca="1" ref="J609" ca="1">INDIRECT("'["&amp;Index!$A$1&amp;"]Overview Tests'!C108",TRUE)</f>
        <v>#REF!</v>
      </c>
      <c r="K609" t="str">
        <f>Index!$A$1</f>
        <v>Extem B-1541-6  CA.xlsx</v>
      </c>
      <c r="N609" t="s">
        <v>75</v>
      </c>
      <c r="O609" t="e" cm="1">
        <f t="array" aca="1" ref="O609" ca="1">IF(ISBLANK(INDIRECT("'["&amp;Index!$A$1&amp;"]Results 3b 10x70%NaCl'!B"&amp;ROW($R$52)-35,TRUE)),"",INDIRECT("'["&amp;Index!$A$1&amp;"]Results 3b 10x70%NaCl'!B"&amp;ROW($R$52)-35,TRUE))</f>
        <v>#REF!</v>
      </c>
      <c r="R609">
        <v>8</v>
      </c>
      <c r="X609" t="e" cm="1">
        <f t="array" aca="1" ref="X609" ca="1">INDIRECT("'["&amp;Index!$A$1&amp;"]Overview Tests'!E7",TRUE)</f>
        <v>#REF!</v>
      </c>
      <c r="Z609" t="s">
        <v>86</v>
      </c>
      <c r="AG609" t="e" cm="1">
        <f t="array" aca="1" ref="AG609" ca="1">IF(ISBLANK(INDIRECT("'["&amp;Index!$A$1&amp;"]Results 3b 10x70%NaCl'!C"&amp;ROW($R$52)-35,TRUE)),"",INDIRECT("'["&amp;Index!$A$1&amp;"]Results 3b 10x70%NaCl'!C"&amp;ROW($R$52)-35,TRUE))</f>
        <v>#REF!</v>
      </c>
      <c r="AH609" t="e" cm="1">
        <f t="array" aca="1" ref="AH609" ca="1">IF(ISBLANK(INDIRECT("'["&amp;Index!$A$1&amp;"]Results 3b 10x70%NaCl'!F"&amp;ROW($R$52)-35,TRUE)),"",INDIRECT("'["&amp;Index!$A$1&amp;"]Results 3b 10x70%NaCl'!F"&amp;ROW($R$52)-35,TRUE))</f>
        <v>#REF!</v>
      </c>
      <c r="AI609" t="e" cm="1">
        <f t="array" aca="1" ref="AI609" ca="1">IF(ISBLANK(INDIRECT("'["&amp;Index!$A$1&amp;"]Results 3b 10x70%NaCl'!G"&amp;ROW($R$52)-35,TRUE)),"",INDIRECT("'["&amp;Index!$A$1&amp;"]Results 3b 10x70%NaCl'!G"&amp;ROW($R$52)-35,TRUE))</f>
        <v>#REF!</v>
      </c>
      <c r="AJ609" t="e" cm="1">
        <f t="array" aca="1" ref="AJ609" ca="1">IF(ISBLANK(INDIRECT("'["&amp;Index!$A$1&amp;"]Results 3b 10x70%NaCl'!H"&amp;ROW($R$52)-35,TRUE)),"",INDIRECT("'["&amp;Index!$A$1&amp;"]Results 3b 10x70%NaCl'!H"&amp;ROW($R$52)-35,TRUE))</f>
        <v>#REF!</v>
      </c>
      <c r="AK609" t="e" cm="1">
        <f t="array" aca="1" ref="AK609" ca="1">IF(ISBLANK(INDIRECT("'["&amp;Index!$A$1&amp;"]Results 3b 10x70%NaCl'!I"&amp;ROW($R$52)-35,TRUE)),"",INDIRECT("'["&amp;Index!$A$1&amp;"]Results 3b 10x70%NaCl'!I"&amp;ROW($R$52)-35,TRUE))</f>
        <v>#REF!</v>
      </c>
      <c r="AN609" t="e" cm="1">
        <f t="array" aca="1" ref="AN609" ca="1">IF(ISBLANK(INDIRECT("'["&amp;Index!$A$1&amp;"]Results 3b 10x70%NaCl'!D"&amp;ROW($R$52)-35,TRUE)),"",INDIRECT("'["&amp;Index!$A$1&amp;"]Results 3b 10x70%NaCl'!D"&amp;ROW($R$52)-35,TRUE))</f>
        <v>#REF!</v>
      </c>
      <c r="AQ609" t="e" cm="1">
        <f t="array" aca="1" ref="AQ609" ca="1">IF(ISBLANK(INDIRECT("'["&amp;Index!$A$1&amp;"]Results 3b 10x70%NaCl'!E"&amp;ROW($R$52)-35,TRUE)),"",INDIRECT("'["&amp;Index!$A$1&amp;"]Results 3b 10x70%NaCl'!E"&amp;ROW($R$52)-35,TRUE))</f>
        <v>#REF!</v>
      </c>
      <c r="BM609" t="str">
        <f t="shared" ca="1" si="25"/>
        <v/>
      </c>
    </row>
    <row r="610" spans="1:65" x14ac:dyDescent="0.25">
      <c r="A610" t="e" cm="1">
        <f t="array" aca="1" ref="A610" ca="1">INDIRECT("'["&amp;Index!$A$1&amp;"]Overview Tests'!E7",TRUE)</f>
        <v>#REF!</v>
      </c>
      <c r="B610" t="e">
        <f ca="1">IF(Index!$D$3="v5",10047,"")</f>
        <v>#N/A</v>
      </c>
      <c r="C610" t="e">
        <f ca="1">VLOOKUP(Facts!$B610,Aux_Table!$W$1:$X$60,2,FALSE)</f>
        <v>#N/A</v>
      </c>
      <c r="D610" t="e">
        <f>NA()</f>
        <v>#N/A</v>
      </c>
      <c r="E610" t="e" cm="1">
        <f t="array" aca="1" ref="E610" ca="1">INDIRECT("'["&amp;Index!$A$1&amp;"]Overview Tests'!C7",TRUE)</f>
        <v>#REF!</v>
      </c>
      <c r="F610" t="e" cm="1">
        <f t="array" aca="1" ref="F610" ca="1">INDIRECT("'["&amp;Index!$A$1&amp;"]Overview Tests'!B7",TRUE)</f>
        <v>#REF!</v>
      </c>
      <c r="G610" t="e" cm="1">
        <f t="array" aca="1" ref="G610" ca="1">INDIRECT("'["&amp;Index!$A$1&amp;"]Overview Tests'!B7",TRUE)</f>
        <v>#REF!</v>
      </c>
      <c r="H610" t="e">
        <f t="shared" ca="1" si="26"/>
        <v>#REF!</v>
      </c>
      <c r="I610" s="15" t="e" cm="1">
        <f t="array" aca="1" ref="I610" ca="1">IFERROR(DATEVALUE(TEXT(INDIRECT("'["&amp;Index!$A$1&amp;"]Overview Tests'!C112",TRUE),"yyyy-mm-dd")),INDIRECT("'["&amp;Index!$A$1&amp;"]Overview Tests'!F7",TRUE)-730)</f>
        <v>#REF!</v>
      </c>
      <c r="J610" t="e" cm="1">
        <f t="array" aca="1" ref="J610" ca="1">INDIRECT("'["&amp;Index!$A$1&amp;"]Overview Tests'!C108",TRUE)</f>
        <v>#REF!</v>
      </c>
      <c r="K610" t="str">
        <f>Index!$A$1</f>
        <v>Extem B-1541-6  CA.xlsx</v>
      </c>
      <c r="N610" t="s">
        <v>75</v>
      </c>
      <c r="O610" t="e" cm="1">
        <f t="array" aca="1" ref="O610" ca="1">IF(ISBLANK(INDIRECT("'["&amp;Index!$A$1&amp;"]Results 3b 10x70%NaCl'!B"&amp;ROW($R$53)-35,TRUE)),"",INDIRECT("'["&amp;Index!$A$1&amp;"]Results 3b 10x70%NaCl'!B"&amp;ROW($R$53)-35,TRUE))</f>
        <v>#REF!</v>
      </c>
      <c r="R610">
        <v>9</v>
      </c>
      <c r="X610" t="e" cm="1">
        <f t="array" aca="1" ref="X610" ca="1">INDIRECT("'["&amp;Index!$A$1&amp;"]Overview Tests'!E7",TRUE)</f>
        <v>#REF!</v>
      </c>
      <c r="Z610" t="s">
        <v>86</v>
      </c>
      <c r="AG610" t="e" cm="1">
        <f t="array" aca="1" ref="AG610" ca="1">IF(ISBLANK(INDIRECT("'["&amp;Index!$A$1&amp;"]Results 3b 10x70%NaCl'!C"&amp;ROW($R$53)-35,TRUE)),"",INDIRECT("'["&amp;Index!$A$1&amp;"]Results 3b 10x70%NaCl'!C"&amp;ROW($R$53)-35,TRUE))</f>
        <v>#REF!</v>
      </c>
      <c r="AH610" t="e" cm="1">
        <f t="array" aca="1" ref="AH610" ca="1">IF(ISBLANK(INDIRECT("'["&amp;Index!$A$1&amp;"]Results 3b 10x70%NaCl'!F"&amp;ROW($R$53)-35,TRUE)),"",INDIRECT("'["&amp;Index!$A$1&amp;"]Results 3b 10x70%NaCl'!F"&amp;ROW($R$53)-35,TRUE))</f>
        <v>#REF!</v>
      </c>
      <c r="AI610" t="e" cm="1">
        <f t="array" aca="1" ref="AI610" ca="1">IF(ISBLANK(INDIRECT("'["&amp;Index!$A$1&amp;"]Results 3b 10x70%NaCl'!G"&amp;ROW($R$53)-35,TRUE)),"",INDIRECT("'["&amp;Index!$A$1&amp;"]Results 3b 10x70%NaCl'!G"&amp;ROW($R$53)-35,TRUE))</f>
        <v>#REF!</v>
      </c>
      <c r="AJ610" t="e" cm="1">
        <f t="array" aca="1" ref="AJ610" ca="1">IF(ISBLANK(INDIRECT("'["&amp;Index!$A$1&amp;"]Results 3b 10x70%NaCl'!H"&amp;ROW($R$53)-35,TRUE)),"",INDIRECT("'["&amp;Index!$A$1&amp;"]Results 3b 10x70%NaCl'!H"&amp;ROW($R$53)-35,TRUE))</f>
        <v>#REF!</v>
      </c>
      <c r="AK610" t="e" cm="1">
        <f t="array" aca="1" ref="AK610" ca="1">IF(ISBLANK(INDIRECT("'["&amp;Index!$A$1&amp;"]Results 3b 10x70%NaCl'!I"&amp;ROW($R$53)-35,TRUE)),"",INDIRECT("'["&amp;Index!$A$1&amp;"]Results 3b 10x70%NaCl'!I"&amp;ROW($R$53)-35,TRUE))</f>
        <v>#REF!</v>
      </c>
      <c r="AN610" t="e" cm="1">
        <f t="array" aca="1" ref="AN610" ca="1">IF(ISBLANK(INDIRECT("'["&amp;Index!$A$1&amp;"]Results 3b 10x70%NaCl'!D"&amp;ROW($R$53)-35,TRUE)),"",INDIRECT("'["&amp;Index!$A$1&amp;"]Results 3b 10x70%NaCl'!D"&amp;ROW($R$53)-35,TRUE))</f>
        <v>#REF!</v>
      </c>
      <c r="AQ610" t="e" cm="1">
        <f t="array" aca="1" ref="AQ610" ca="1">IF(ISBLANK(INDIRECT("'["&amp;Index!$A$1&amp;"]Results 3b 10x70%NaCl'!E"&amp;ROW($R$53)-35,TRUE)),"",INDIRECT("'["&amp;Index!$A$1&amp;"]Results 3b 10x70%NaCl'!E"&amp;ROW($R$53)-35,TRUE))</f>
        <v>#REF!</v>
      </c>
      <c r="BM610" t="str">
        <f t="shared" ca="1" si="25"/>
        <v/>
      </c>
    </row>
    <row r="611" spans="1:65" x14ac:dyDescent="0.25">
      <c r="A611" t="e" cm="1">
        <f t="array" aca="1" ref="A611" ca="1">INDIRECT("'["&amp;Index!$A$1&amp;"]Overview Tests'!E7",TRUE)</f>
        <v>#REF!</v>
      </c>
      <c r="B611" t="e">
        <f ca="1">IF(Index!$D$3="v5",10047,"")</f>
        <v>#N/A</v>
      </c>
      <c r="C611" t="e">
        <f ca="1">VLOOKUP(Facts!$B611,Aux_Table!$W$1:$X$60,2,FALSE)</f>
        <v>#N/A</v>
      </c>
      <c r="D611" t="e">
        <f>NA()</f>
        <v>#N/A</v>
      </c>
      <c r="E611" t="e" cm="1">
        <f t="array" aca="1" ref="E611" ca="1">INDIRECT("'["&amp;Index!$A$1&amp;"]Overview Tests'!C7",TRUE)</f>
        <v>#REF!</v>
      </c>
      <c r="F611" t="e" cm="1">
        <f t="array" aca="1" ref="F611" ca="1">INDIRECT("'["&amp;Index!$A$1&amp;"]Overview Tests'!B7",TRUE)</f>
        <v>#REF!</v>
      </c>
      <c r="G611" t="e" cm="1">
        <f t="array" aca="1" ref="G611" ca="1">INDIRECT("'["&amp;Index!$A$1&amp;"]Overview Tests'!B7",TRUE)</f>
        <v>#REF!</v>
      </c>
      <c r="H611" t="e">
        <f t="shared" ca="1" si="26"/>
        <v>#REF!</v>
      </c>
      <c r="I611" s="15" t="e" cm="1">
        <f t="array" aca="1" ref="I611" ca="1">IFERROR(DATEVALUE(TEXT(INDIRECT("'["&amp;Index!$A$1&amp;"]Overview Tests'!C112",TRUE),"yyyy-mm-dd")),INDIRECT("'["&amp;Index!$A$1&amp;"]Overview Tests'!F7",TRUE)-730)</f>
        <v>#REF!</v>
      </c>
      <c r="J611" t="e" cm="1">
        <f t="array" aca="1" ref="J611" ca="1">INDIRECT("'["&amp;Index!$A$1&amp;"]Overview Tests'!C108",TRUE)</f>
        <v>#REF!</v>
      </c>
      <c r="K611" t="str">
        <f>Index!$A$1</f>
        <v>Extem B-1541-6  CA.xlsx</v>
      </c>
      <c r="N611" t="s">
        <v>75</v>
      </c>
      <c r="O611" t="e" cm="1">
        <f t="array" aca="1" ref="O611" ca="1">IF(ISBLANK(INDIRECT("'["&amp;Index!$A$1&amp;"]Results 3b 10x70%NaCl'!B"&amp;ROW($R$54)-35,TRUE)),"",INDIRECT("'["&amp;Index!$A$1&amp;"]Results 3b 10x70%NaCl'!B"&amp;ROW($R$54)-35,TRUE))</f>
        <v>#REF!</v>
      </c>
      <c r="R611">
        <v>10</v>
      </c>
      <c r="X611" t="e" cm="1">
        <f t="array" aca="1" ref="X611" ca="1">INDIRECT("'["&amp;Index!$A$1&amp;"]Overview Tests'!E7",TRUE)</f>
        <v>#REF!</v>
      </c>
      <c r="Z611" t="s">
        <v>86</v>
      </c>
      <c r="AG611" t="e" cm="1">
        <f t="array" aca="1" ref="AG611" ca="1">IF(ISBLANK(INDIRECT("'["&amp;Index!$A$1&amp;"]Results 3b 10x70%NaCl'!C"&amp;ROW($R$54)-35,TRUE)),"",INDIRECT("'["&amp;Index!$A$1&amp;"]Results 3b 10x70%NaCl'!C"&amp;ROW($R$54)-35,TRUE))</f>
        <v>#REF!</v>
      </c>
      <c r="AH611" t="e" cm="1">
        <f t="array" aca="1" ref="AH611" ca="1">IF(ISBLANK(INDIRECT("'["&amp;Index!$A$1&amp;"]Results 3b 10x70%NaCl'!F"&amp;ROW($R$54)-35,TRUE)),"",INDIRECT("'["&amp;Index!$A$1&amp;"]Results 3b 10x70%NaCl'!F"&amp;ROW($R$54)-35,TRUE))</f>
        <v>#REF!</v>
      </c>
      <c r="AI611" t="e" cm="1">
        <f t="array" aca="1" ref="AI611" ca="1">IF(ISBLANK(INDIRECT("'["&amp;Index!$A$1&amp;"]Results 3b 10x70%NaCl'!G"&amp;ROW($R$54)-35,TRUE)),"",INDIRECT("'["&amp;Index!$A$1&amp;"]Results 3b 10x70%NaCl'!G"&amp;ROW($R$54)-35,TRUE))</f>
        <v>#REF!</v>
      </c>
      <c r="AJ611" t="e" cm="1">
        <f t="array" aca="1" ref="AJ611" ca="1">IF(ISBLANK(INDIRECT("'["&amp;Index!$A$1&amp;"]Results 3b 10x70%NaCl'!H"&amp;ROW($R$54)-35,TRUE)),"",INDIRECT("'["&amp;Index!$A$1&amp;"]Results 3b 10x70%NaCl'!H"&amp;ROW($R$54)-35,TRUE))</f>
        <v>#REF!</v>
      </c>
      <c r="AK611" t="e" cm="1">
        <f t="array" aca="1" ref="AK611" ca="1">IF(ISBLANK(INDIRECT("'["&amp;Index!$A$1&amp;"]Results 3b 10x70%NaCl'!I"&amp;ROW($R$54)-35,TRUE)),"",INDIRECT("'["&amp;Index!$A$1&amp;"]Results 3b 10x70%NaCl'!I"&amp;ROW($R$54)-35,TRUE))</f>
        <v>#REF!</v>
      </c>
      <c r="AN611" t="e" cm="1">
        <f t="array" aca="1" ref="AN611" ca="1">IF(ISBLANK(INDIRECT("'["&amp;Index!$A$1&amp;"]Results 3b 10x70%NaCl'!D"&amp;ROW($R$54)-35,TRUE)),"",INDIRECT("'["&amp;Index!$A$1&amp;"]Results 3b 10x70%NaCl'!D"&amp;ROW($R$54)-35,TRUE))</f>
        <v>#REF!</v>
      </c>
      <c r="AQ611" t="e" cm="1">
        <f t="array" aca="1" ref="AQ611" ca="1">IF(ISBLANK(INDIRECT("'["&amp;Index!$A$1&amp;"]Results 3b 10x70%NaCl'!E"&amp;ROW($R$54)-35,TRUE)),"",INDIRECT("'["&amp;Index!$A$1&amp;"]Results 3b 10x70%NaCl'!E"&amp;ROW($R$54)-35,TRUE))</f>
        <v>#REF!</v>
      </c>
      <c r="BM611" t="str">
        <f t="shared" ca="1" si="25"/>
        <v/>
      </c>
    </row>
  </sheetData>
  <conditionalFormatting sqref="BM1">
    <cfRule type="duplicateValues" dxfId="2" priority="14"/>
  </conditionalFormatting>
  <conditionalFormatting sqref="BM622:BM1048576 BM1:BM611">
    <cfRule type="duplicateValues" dxfId="1" priority="13"/>
  </conditionalFormatting>
  <conditionalFormatting sqref="BM2:BM61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A089-974A-4B12-9A66-FD7C42EB11E8}">
  <dimension ref="B1:X54"/>
  <sheetViews>
    <sheetView topLeftCell="B13" workbookViewId="0">
      <selection activeCell="X42" sqref="X42"/>
    </sheetView>
  </sheetViews>
  <sheetFormatPr defaultRowHeight="15" x14ac:dyDescent="0.25"/>
  <cols>
    <col min="1" max="1" width="22.7109375" customWidth="1"/>
    <col min="2" max="2" width="15.28515625" customWidth="1"/>
    <col min="24" max="24" width="30.85546875" customWidth="1"/>
  </cols>
  <sheetData>
    <row r="1" spans="2:24" x14ac:dyDescent="0.25">
      <c r="F1" t="s">
        <v>63</v>
      </c>
      <c r="G1" t="s">
        <v>74</v>
      </c>
      <c r="K1" s="4"/>
      <c r="L1" s="4"/>
      <c r="O1" s="4"/>
      <c r="W1" t="s">
        <v>95</v>
      </c>
    </row>
    <row r="2" spans="2:24" x14ac:dyDescent="0.25">
      <c r="B2" s="4"/>
      <c r="F2" t="s">
        <v>64</v>
      </c>
      <c r="G2" t="s">
        <v>75</v>
      </c>
      <c r="K2" s="4"/>
      <c r="L2" s="4"/>
      <c r="O2" s="4"/>
      <c r="W2">
        <v>10001</v>
      </c>
      <c r="X2" t="s">
        <v>114</v>
      </c>
    </row>
    <row r="3" spans="2:24" x14ac:dyDescent="0.25">
      <c r="B3" s="4"/>
      <c r="F3" t="s">
        <v>65</v>
      </c>
      <c r="G3" t="s">
        <v>76</v>
      </c>
      <c r="K3" s="4"/>
      <c r="L3" s="4"/>
      <c r="O3" s="4"/>
      <c r="W3">
        <v>10002</v>
      </c>
      <c r="X3" t="s">
        <v>115</v>
      </c>
    </row>
    <row r="4" spans="2:24" x14ac:dyDescent="0.25">
      <c r="B4" s="4"/>
      <c r="F4" t="s">
        <v>66</v>
      </c>
      <c r="G4" t="s">
        <v>77</v>
      </c>
      <c r="K4" s="4"/>
      <c r="L4" s="4"/>
      <c r="O4" s="4"/>
      <c r="W4">
        <v>10003</v>
      </c>
      <c r="X4" t="s">
        <v>116</v>
      </c>
    </row>
    <row r="5" spans="2:24" x14ac:dyDescent="0.25">
      <c r="B5" s="4"/>
      <c r="F5" t="s">
        <v>67</v>
      </c>
      <c r="G5" t="s">
        <v>78</v>
      </c>
      <c r="K5" s="4"/>
      <c r="L5" s="4"/>
      <c r="O5" s="4"/>
      <c r="W5">
        <v>10004</v>
      </c>
      <c r="X5" t="s">
        <v>117</v>
      </c>
    </row>
    <row r="6" spans="2:24" x14ac:dyDescent="0.25">
      <c r="B6" s="5"/>
      <c r="F6" t="s">
        <v>68</v>
      </c>
      <c r="G6" t="s">
        <v>79</v>
      </c>
      <c r="K6" s="4"/>
      <c r="L6" s="4"/>
      <c r="O6" s="4"/>
      <c r="W6">
        <v>10005</v>
      </c>
      <c r="X6" t="s">
        <v>118</v>
      </c>
    </row>
    <row r="7" spans="2:24" x14ac:dyDescent="0.25">
      <c r="F7" t="s">
        <v>69</v>
      </c>
      <c r="G7" t="s">
        <v>80</v>
      </c>
      <c r="K7" s="4"/>
      <c r="L7" s="4"/>
      <c r="W7">
        <v>10006</v>
      </c>
      <c r="X7" t="s">
        <v>119</v>
      </c>
    </row>
    <row r="8" spans="2:24" x14ac:dyDescent="0.25">
      <c r="F8" t="s">
        <v>70</v>
      </c>
      <c r="G8" t="s">
        <v>81</v>
      </c>
      <c r="K8" s="4"/>
      <c r="L8" s="4"/>
      <c r="W8">
        <v>10007</v>
      </c>
      <c r="X8" t="s">
        <v>120</v>
      </c>
    </row>
    <row r="9" spans="2:24" x14ac:dyDescent="0.25">
      <c r="F9" t="s">
        <v>71</v>
      </c>
      <c r="G9" t="s">
        <v>84</v>
      </c>
      <c r="K9" s="6"/>
      <c r="L9" s="4"/>
      <c r="W9">
        <v>10008</v>
      </c>
      <c r="X9" t="s">
        <v>121</v>
      </c>
    </row>
    <row r="10" spans="2:24" x14ac:dyDescent="0.25">
      <c r="F10" t="s">
        <v>72</v>
      </c>
      <c r="G10" t="s">
        <v>82</v>
      </c>
      <c r="K10" s="4"/>
      <c r="L10" s="4"/>
      <c r="W10">
        <v>10009</v>
      </c>
      <c r="X10" t="s">
        <v>122</v>
      </c>
    </row>
    <row r="11" spans="2:24" x14ac:dyDescent="0.25">
      <c r="F11" t="s">
        <v>73</v>
      </c>
      <c r="G11" t="s">
        <v>83</v>
      </c>
      <c r="K11" s="4"/>
      <c r="L11" s="4"/>
      <c r="W11">
        <v>10010</v>
      </c>
      <c r="X11" t="s">
        <v>123</v>
      </c>
    </row>
    <row r="12" spans="2:24" x14ac:dyDescent="0.25">
      <c r="K12" s="4"/>
      <c r="L12" s="4"/>
      <c r="W12">
        <v>10011</v>
      </c>
      <c r="X12" t="s">
        <v>124</v>
      </c>
    </row>
    <row r="13" spans="2:24" x14ac:dyDescent="0.25">
      <c r="K13" s="4"/>
      <c r="L13" s="4"/>
      <c r="W13">
        <v>10012</v>
      </c>
      <c r="X13" t="s">
        <v>125</v>
      </c>
    </row>
    <row r="14" spans="2:24" x14ac:dyDescent="0.25">
      <c r="K14" s="4"/>
      <c r="L14" s="4"/>
      <c r="W14">
        <v>10013</v>
      </c>
      <c r="X14" t="s">
        <v>110</v>
      </c>
    </row>
    <row r="15" spans="2:24" x14ac:dyDescent="0.25">
      <c r="K15" s="4"/>
      <c r="L15" s="4"/>
      <c r="W15">
        <v>10014</v>
      </c>
      <c r="X15" t="s">
        <v>111</v>
      </c>
    </row>
    <row r="16" spans="2:24" x14ac:dyDescent="0.25">
      <c r="K16" s="4"/>
      <c r="L16" s="4"/>
      <c r="W16">
        <v>10015</v>
      </c>
      <c r="X16" t="s">
        <v>126</v>
      </c>
    </row>
    <row r="17" spans="11:24" x14ac:dyDescent="0.25">
      <c r="K17" s="4"/>
      <c r="L17" s="4"/>
      <c r="W17">
        <v>10016</v>
      </c>
      <c r="X17" t="s">
        <v>127</v>
      </c>
    </row>
    <row r="18" spans="11:24" x14ac:dyDescent="0.25">
      <c r="K18" s="4"/>
      <c r="L18" s="4"/>
      <c r="W18">
        <v>10017</v>
      </c>
      <c r="X18" t="s">
        <v>130</v>
      </c>
    </row>
    <row r="19" spans="11:24" x14ac:dyDescent="0.25">
      <c r="K19" s="4"/>
      <c r="L19" s="4"/>
      <c r="W19">
        <v>10018</v>
      </c>
      <c r="X19" t="s">
        <v>131</v>
      </c>
    </row>
    <row r="20" spans="11:24" x14ac:dyDescent="0.25">
      <c r="K20" s="4"/>
      <c r="L20" s="4"/>
      <c r="W20">
        <v>10019</v>
      </c>
      <c r="X20" t="s">
        <v>132</v>
      </c>
    </row>
    <row r="21" spans="11:24" x14ac:dyDescent="0.25">
      <c r="K21" s="4"/>
      <c r="L21" s="4"/>
      <c r="W21">
        <v>10020</v>
      </c>
      <c r="X21" t="s">
        <v>133</v>
      </c>
    </row>
    <row r="22" spans="11:24" x14ac:dyDescent="0.25">
      <c r="K22" s="4"/>
      <c r="L22" s="4"/>
      <c r="W22">
        <v>10021</v>
      </c>
      <c r="X22" t="s">
        <v>112</v>
      </c>
    </row>
    <row r="23" spans="11:24" x14ac:dyDescent="0.25">
      <c r="K23" s="4"/>
      <c r="L23" s="4"/>
      <c r="W23">
        <v>10022</v>
      </c>
      <c r="X23" t="s">
        <v>113</v>
      </c>
    </row>
    <row r="24" spans="11:24" x14ac:dyDescent="0.25">
      <c r="K24" s="4"/>
      <c r="L24" s="4"/>
      <c r="W24">
        <v>10023</v>
      </c>
      <c r="X24" t="s">
        <v>134</v>
      </c>
    </row>
    <row r="25" spans="11:24" x14ac:dyDescent="0.25">
      <c r="K25" s="4"/>
      <c r="L25" s="4"/>
      <c r="W25">
        <v>10024</v>
      </c>
      <c r="X25" t="s">
        <v>135</v>
      </c>
    </row>
    <row r="26" spans="11:24" x14ac:dyDescent="0.25">
      <c r="K26" s="4"/>
      <c r="L26" s="4"/>
      <c r="W26">
        <v>10025</v>
      </c>
      <c r="X26" t="s">
        <v>136</v>
      </c>
    </row>
    <row r="27" spans="11:24" x14ac:dyDescent="0.25">
      <c r="K27" s="4"/>
      <c r="L27" s="4"/>
      <c r="W27">
        <v>10026</v>
      </c>
      <c r="X27" t="s">
        <v>137</v>
      </c>
    </row>
    <row r="28" spans="11:24" x14ac:dyDescent="0.25">
      <c r="K28" s="4"/>
      <c r="L28" s="4"/>
      <c r="W28">
        <v>10027</v>
      </c>
      <c r="X28" t="s">
        <v>138</v>
      </c>
    </row>
    <row r="29" spans="11:24" x14ac:dyDescent="0.25">
      <c r="K29" s="4"/>
      <c r="L29" s="4"/>
      <c r="W29">
        <v>10028</v>
      </c>
      <c r="X29" t="s">
        <v>139</v>
      </c>
    </row>
    <row r="30" spans="11:24" x14ac:dyDescent="0.25">
      <c r="K30" s="4"/>
      <c r="L30" s="4"/>
      <c r="W30">
        <v>10029</v>
      </c>
      <c r="X30" t="s">
        <v>140</v>
      </c>
    </row>
    <row r="31" spans="11:24" x14ac:dyDescent="0.25">
      <c r="K31" s="4"/>
      <c r="L31" s="4"/>
      <c r="W31">
        <v>10030</v>
      </c>
      <c r="X31" t="s">
        <v>141</v>
      </c>
    </row>
    <row r="32" spans="11:24" x14ac:dyDescent="0.25">
      <c r="K32" s="4"/>
      <c r="L32" s="4"/>
      <c r="W32">
        <v>10031</v>
      </c>
      <c r="X32" t="s">
        <v>142</v>
      </c>
    </row>
    <row r="33" spans="11:24" x14ac:dyDescent="0.25">
      <c r="K33" s="4"/>
      <c r="L33" s="4"/>
      <c r="W33">
        <v>10032</v>
      </c>
      <c r="X33" t="s">
        <v>143</v>
      </c>
    </row>
    <row r="34" spans="11:24" x14ac:dyDescent="0.25">
      <c r="K34" s="4"/>
      <c r="L34" s="4"/>
      <c r="W34">
        <v>10033</v>
      </c>
      <c r="X34" t="s">
        <v>145</v>
      </c>
    </row>
    <row r="35" spans="11:24" x14ac:dyDescent="0.25">
      <c r="K35" s="4"/>
      <c r="L35" s="4"/>
      <c r="W35">
        <v>10034</v>
      </c>
      <c r="X35" t="s">
        <v>146</v>
      </c>
    </row>
    <row r="36" spans="11:24" x14ac:dyDescent="0.25">
      <c r="K36" s="4"/>
      <c r="L36" s="4"/>
      <c r="W36">
        <v>10035</v>
      </c>
      <c r="X36" t="s">
        <v>147</v>
      </c>
    </row>
    <row r="37" spans="11:24" x14ac:dyDescent="0.25">
      <c r="K37" s="4"/>
      <c r="L37" s="4"/>
      <c r="W37">
        <v>10036</v>
      </c>
      <c r="X37" t="s">
        <v>148</v>
      </c>
    </row>
    <row r="38" spans="11:24" x14ac:dyDescent="0.25">
      <c r="K38" s="4"/>
      <c r="L38" s="4"/>
      <c r="W38">
        <v>10037</v>
      </c>
      <c r="X38" t="s">
        <v>149</v>
      </c>
    </row>
    <row r="39" spans="11:24" x14ac:dyDescent="0.25">
      <c r="K39" s="4"/>
      <c r="L39" s="4"/>
      <c r="W39">
        <v>10038</v>
      </c>
      <c r="X39" t="s">
        <v>150</v>
      </c>
    </row>
    <row r="40" spans="11:24" x14ac:dyDescent="0.25">
      <c r="K40" s="4"/>
      <c r="L40" s="4"/>
      <c r="W40">
        <v>10039</v>
      </c>
      <c r="X40" t="s">
        <v>151</v>
      </c>
    </row>
    <row r="41" spans="11:24" x14ac:dyDescent="0.25">
      <c r="K41" s="4"/>
      <c r="L41" s="4"/>
      <c r="W41">
        <v>10040</v>
      </c>
      <c r="X41" t="s">
        <v>151</v>
      </c>
    </row>
    <row r="42" spans="11:24" x14ac:dyDescent="0.25">
      <c r="K42" s="4"/>
      <c r="L42" s="4"/>
      <c r="W42">
        <v>10041</v>
      </c>
      <c r="X42" t="s">
        <v>153</v>
      </c>
    </row>
    <row r="43" spans="11:24" x14ac:dyDescent="0.25">
      <c r="K43" s="4"/>
      <c r="L43" s="4"/>
      <c r="W43">
        <v>10042</v>
      </c>
      <c r="X43" t="s">
        <v>154</v>
      </c>
    </row>
    <row r="44" spans="11:24" x14ac:dyDescent="0.25">
      <c r="K44" s="4"/>
      <c r="L44" s="4"/>
      <c r="W44">
        <v>10043</v>
      </c>
      <c r="X44" t="s">
        <v>155</v>
      </c>
    </row>
    <row r="45" spans="11:24" x14ac:dyDescent="0.25">
      <c r="K45" s="5"/>
      <c r="L45" s="4"/>
      <c r="W45">
        <v>10044</v>
      </c>
      <c r="X45" t="s">
        <v>156</v>
      </c>
    </row>
    <row r="46" spans="11:24" x14ac:dyDescent="0.25">
      <c r="W46">
        <v>10045</v>
      </c>
      <c r="X46" t="s">
        <v>157</v>
      </c>
    </row>
    <row r="47" spans="11:24" x14ac:dyDescent="0.25">
      <c r="W47">
        <v>10046</v>
      </c>
      <c r="X47" t="s">
        <v>158</v>
      </c>
    </row>
    <row r="48" spans="11:24" x14ac:dyDescent="0.25">
      <c r="W48">
        <v>10047</v>
      </c>
      <c r="X48" t="s">
        <v>159</v>
      </c>
    </row>
    <row r="49" spans="23:23" x14ac:dyDescent="0.25">
      <c r="W49">
        <v>10048</v>
      </c>
    </row>
    <row r="50" spans="23:23" x14ac:dyDescent="0.25">
      <c r="W50">
        <v>10049</v>
      </c>
    </row>
    <row r="51" spans="23:23" x14ac:dyDescent="0.25">
      <c r="W51">
        <v>10050</v>
      </c>
    </row>
    <row r="52" spans="23:23" x14ac:dyDescent="0.25">
      <c r="W52">
        <v>10051</v>
      </c>
    </row>
    <row r="53" spans="23:23" x14ac:dyDescent="0.25">
      <c r="W53">
        <v>10052</v>
      </c>
    </row>
    <row r="54" spans="23:23" x14ac:dyDescent="0.25">
      <c r="W54">
        <v>10053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9A7CF02DC484B892CB92B20770405" ma:contentTypeVersion="8" ma:contentTypeDescription="Create a new document." ma:contentTypeScope="" ma:versionID="22d961d6e2e2e694835b8577f898cf1d">
  <xsd:schema xmlns:xsd="http://www.w3.org/2001/XMLSchema" xmlns:xs="http://www.w3.org/2001/XMLSchema" xmlns:p="http://schemas.microsoft.com/office/2006/metadata/properties" xmlns:ns2="b237fc95-6749-4094-830a-006e18a17b1e" xmlns:ns3="85a3f2d5-29e7-4781-99fd-97a4e8da33d9" targetNamespace="http://schemas.microsoft.com/office/2006/metadata/properties" ma:root="true" ma:fieldsID="09a4b5577063f321f42989102398c8fe" ns2:_="" ns3:_="">
    <xsd:import namespace="b237fc95-6749-4094-830a-006e18a17b1e"/>
    <xsd:import namespace="85a3f2d5-29e7-4781-99fd-97a4e8da3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7fc95-6749-4094-830a-006e18a17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3f2d5-29e7-4781-99fd-97a4e8da33d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54EE59-E1BB-4858-B9A1-3748694327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2015AD-BF5B-4382-869D-A0F8F8024F25}">
  <ds:schemaRefs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4cdb8d28-240c-4a09-b92a-54e8e7611850"/>
    <ds:schemaRef ds:uri="http://schemas.microsoft.com/office/infopath/2007/PartnerControls"/>
    <ds:schemaRef ds:uri="cf36d039-81c0-411c-a871-2ba67e367e0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AA01418-1E76-4239-9268-25311A424D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37fc95-6749-4094-830a-006e18a17b1e"/>
    <ds:schemaRef ds:uri="85a3f2d5-29e7-4781-99fd-97a4e8da33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Dimensions</vt:lpstr>
      <vt:lpstr>Facts</vt:lpstr>
      <vt:lpstr>Aux_Table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Wosiek</dc:creator>
  <cp:lastModifiedBy>Dominik Wosiek</cp:lastModifiedBy>
  <dcterms:created xsi:type="dcterms:W3CDTF">2021-02-01T22:36:00Z</dcterms:created>
  <dcterms:modified xsi:type="dcterms:W3CDTF">2021-06-22T07:13:33Z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0x010100C769A7CF02DC484B892CB92B20770405</vt:lpwstr>
  </property>
</Properties>
</file>