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.sharepoint.com/sites/ILDataAnalytics/Documentos compartidos/General/02_Data Collection/ILAnalyticalDataCollector/deltaINTEM/"/>
    </mc:Choice>
  </mc:AlternateContent>
  <xr:revisionPtr revIDLastSave="3078" documentId="14_{29766B58-43ED-4A81-A820-7B13CCD87FC7}" xr6:coauthVersionLast="47" xr6:coauthVersionMax="47" xr10:uidLastSave="{835AFE08-83D9-41FC-A77E-CAC3E45F858E}"/>
  <bookViews>
    <workbookView xWindow="15" yWindow="0" windowWidth="28770" windowHeight="15600" xr2:uid="{94A8FB1B-5A30-467C-AF45-D8532E6848ED}"/>
  </bookViews>
  <sheets>
    <sheet name="Index" sheetId="2" r:id="rId1"/>
    <sheet name="Dimensions" sheetId="3" r:id="rId2"/>
    <sheet name="Facts" sheetId="5" r:id="rId3"/>
    <sheet name="Aux_Table" sheetId="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1" i="5" l="1"/>
  <c r="D341" i="5"/>
  <c r="K340" i="5"/>
  <c r="D340" i="5"/>
  <c r="K339" i="5"/>
  <c r="D339" i="5"/>
  <c r="K338" i="5"/>
  <c r="D338" i="5"/>
  <c r="K337" i="5"/>
  <c r="D337" i="5"/>
  <c r="K336" i="5"/>
  <c r="D336" i="5"/>
  <c r="K335" i="5"/>
  <c r="D335" i="5"/>
  <c r="K334" i="5"/>
  <c r="D334" i="5"/>
  <c r="K333" i="5"/>
  <c r="D333" i="5"/>
  <c r="K332" i="5"/>
  <c r="D332" i="5"/>
  <c r="K331" i="5"/>
  <c r="D331" i="5"/>
  <c r="K330" i="5"/>
  <c r="D330" i="5"/>
  <c r="K329" i="5"/>
  <c r="D329" i="5"/>
  <c r="K328" i="5"/>
  <c r="D328" i="5"/>
  <c r="K327" i="5"/>
  <c r="D327" i="5"/>
  <c r="K326" i="5"/>
  <c r="D326" i="5"/>
  <c r="K325" i="5"/>
  <c r="D325" i="5"/>
  <c r="K324" i="5"/>
  <c r="D324" i="5"/>
  <c r="K323" i="5"/>
  <c r="D323" i="5"/>
  <c r="K322" i="5"/>
  <c r="D322" i="5"/>
  <c r="K321" i="5"/>
  <c r="D321" i="5"/>
  <c r="K320" i="5"/>
  <c r="D320" i="5"/>
  <c r="K319" i="5"/>
  <c r="D319" i="5"/>
  <c r="K318" i="5"/>
  <c r="D318" i="5"/>
  <c r="K317" i="5"/>
  <c r="D317" i="5"/>
  <c r="K316" i="5"/>
  <c r="D316" i="5"/>
  <c r="K315" i="5"/>
  <c r="D315" i="5"/>
  <c r="K314" i="5"/>
  <c r="D314" i="5"/>
  <c r="K313" i="5"/>
  <c r="D313" i="5"/>
  <c r="K312" i="5"/>
  <c r="D312" i="5"/>
  <c r="K311" i="5"/>
  <c r="D311" i="5"/>
  <c r="K310" i="5"/>
  <c r="D310" i="5"/>
  <c r="K309" i="5"/>
  <c r="D309" i="5"/>
  <c r="K308" i="5"/>
  <c r="D308" i="5"/>
  <c r="K307" i="5"/>
  <c r="D307" i="5"/>
  <c r="K306" i="5"/>
  <c r="D306" i="5"/>
  <c r="K305" i="5"/>
  <c r="D305" i="5"/>
  <c r="K304" i="5"/>
  <c r="D304" i="5"/>
  <c r="K303" i="5"/>
  <c r="D303" i="5"/>
  <c r="K302" i="5"/>
  <c r="D302" i="5"/>
  <c r="K301" i="5"/>
  <c r="D301" i="5"/>
  <c r="K300" i="5"/>
  <c r="D300" i="5"/>
  <c r="K299" i="5"/>
  <c r="D299" i="5"/>
  <c r="K298" i="5"/>
  <c r="D298" i="5"/>
  <c r="K297" i="5"/>
  <c r="D297" i="5"/>
  <c r="K296" i="5"/>
  <c r="D296" i="5"/>
  <c r="K295" i="5"/>
  <c r="D295" i="5"/>
  <c r="K294" i="5"/>
  <c r="D294" i="5"/>
  <c r="K293" i="5"/>
  <c r="D293" i="5"/>
  <c r="K292" i="5"/>
  <c r="D292" i="5"/>
  <c r="K291" i="5"/>
  <c r="D291" i="5"/>
  <c r="K290" i="5"/>
  <c r="D290" i="5"/>
  <c r="K289" i="5"/>
  <c r="D289" i="5"/>
  <c r="K288" i="5"/>
  <c r="D288" i="5"/>
  <c r="K287" i="5"/>
  <c r="D287" i="5"/>
  <c r="K286" i="5"/>
  <c r="D286" i="5"/>
  <c r="K285" i="5"/>
  <c r="D285" i="5"/>
  <c r="K284" i="5"/>
  <c r="D284" i="5"/>
  <c r="K283" i="5"/>
  <c r="D283" i="5"/>
  <c r="K282" i="5"/>
  <c r="D282" i="5"/>
  <c r="K281" i="5"/>
  <c r="D281" i="5"/>
  <c r="K280" i="5"/>
  <c r="D280" i="5"/>
  <c r="K279" i="5"/>
  <c r="D279" i="5"/>
  <c r="K278" i="5"/>
  <c r="D278" i="5"/>
  <c r="K277" i="5"/>
  <c r="D277" i="5"/>
  <c r="K276" i="5"/>
  <c r="D276" i="5"/>
  <c r="K275" i="5"/>
  <c r="D275" i="5"/>
  <c r="K274" i="5"/>
  <c r="D274" i="5"/>
  <c r="K273" i="5"/>
  <c r="D273" i="5"/>
  <c r="K272" i="5"/>
  <c r="D272" i="5"/>
  <c r="K271" i="5"/>
  <c r="D271" i="5"/>
  <c r="K270" i="5"/>
  <c r="D270" i="5"/>
  <c r="K269" i="5"/>
  <c r="D269" i="5"/>
  <c r="K268" i="5"/>
  <c r="D268" i="5"/>
  <c r="K267" i="5"/>
  <c r="D267" i="5"/>
  <c r="K266" i="5"/>
  <c r="D266" i="5"/>
  <c r="K265" i="5"/>
  <c r="D265" i="5"/>
  <c r="K264" i="5"/>
  <c r="D264" i="5"/>
  <c r="K263" i="5"/>
  <c r="D263" i="5"/>
  <c r="K262" i="5"/>
  <c r="D262" i="5"/>
  <c r="K261" i="5"/>
  <c r="D261" i="5"/>
  <c r="K260" i="5"/>
  <c r="D260" i="5"/>
  <c r="K259" i="5"/>
  <c r="D259" i="5"/>
  <c r="K258" i="5"/>
  <c r="D258" i="5"/>
  <c r="K257" i="5"/>
  <c r="D257" i="5"/>
  <c r="K256" i="5"/>
  <c r="D256" i="5"/>
  <c r="K255" i="5"/>
  <c r="D255" i="5"/>
  <c r="K254" i="5"/>
  <c r="D254" i="5"/>
  <c r="D230" i="5"/>
  <c r="K230" i="5"/>
  <c r="D231" i="5"/>
  <c r="K231" i="5"/>
  <c r="D232" i="5"/>
  <c r="K232" i="5"/>
  <c r="D233" i="5"/>
  <c r="K233" i="5"/>
  <c r="D234" i="5"/>
  <c r="K234" i="5"/>
  <c r="D235" i="5"/>
  <c r="K235" i="5"/>
  <c r="D236" i="5"/>
  <c r="K236" i="5"/>
  <c r="D237" i="5"/>
  <c r="K237" i="5"/>
  <c r="D238" i="5"/>
  <c r="K238" i="5"/>
  <c r="D239" i="5"/>
  <c r="K239" i="5"/>
  <c r="D240" i="5"/>
  <c r="K240" i="5"/>
  <c r="D241" i="5"/>
  <c r="K241" i="5"/>
  <c r="D242" i="5"/>
  <c r="K242" i="5"/>
  <c r="D243" i="5"/>
  <c r="K243" i="5"/>
  <c r="D244" i="5"/>
  <c r="K244" i="5"/>
  <c r="D245" i="5"/>
  <c r="K245" i="5"/>
  <c r="D246" i="5"/>
  <c r="K246" i="5"/>
  <c r="D247" i="5"/>
  <c r="K247" i="5"/>
  <c r="D248" i="5"/>
  <c r="K248" i="5"/>
  <c r="D249" i="5"/>
  <c r="K249" i="5"/>
  <c r="D250" i="5"/>
  <c r="K250" i="5"/>
  <c r="D251" i="5"/>
  <c r="K251" i="5"/>
  <c r="D252" i="5"/>
  <c r="K252" i="5"/>
  <c r="D253" i="5"/>
  <c r="K253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D186" i="5"/>
  <c r="K185" i="5"/>
  <c r="D185" i="5"/>
  <c r="K184" i="5"/>
  <c r="D184" i="5"/>
  <c r="K183" i="5"/>
  <c r="D183" i="5"/>
  <c r="K182" i="5"/>
  <c r="D182" i="5"/>
  <c r="K181" i="5"/>
  <c r="D181" i="5"/>
  <c r="K180" i="5"/>
  <c r="D180" i="5"/>
  <c r="K179" i="5"/>
  <c r="D179" i="5"/>
  <c r="K178" i="5"/>
  <c r="D178" i="5"/>
  <c r="K177" i="5"/>
  <c r="D177" i="5"/>
  <c r="K176" i="5"/>
  <c r="D176" i="5"/>
  <c r="K175" i="5"/>
  <c r="D175" i="5"/>
  <c r="K174" i="5"/>
  <c r="D174" i="5"/>
  <c r="K173" i="5"/>
  <c r="D173" i="5"/>
  <c r="K172" i="5"/>
  <c r="D172" i="5"/>
  <c r="K171" i="5"/>
  <c r="D171" i="5"/>
  <c r="K170" i="5"/>
  <c r="D170" i="5"/>
  <c r="K169" i="5"/>
  <c r="D169" i="5"/>
  <c r="K168" i="5"/>
  <c r="D168" i="5"/>
  <c r="K167" i="5"/>
  <c r="D167" i="5"/>
  <c r="K166" i="5"/>
  <c r="D166" i="5"/>
  <c r="K165" i="5"/>
  <c r="D165" i="5"/>
  <c r="K164" i="5"/>
  <c r="D164" i="5"/>
  <c r="K163" i="5"/>
  <c r="D163" i="5"/>
  <c r="K162" i="5"/>
  <c r="D162" i="5"/>
  <c r="K161" i="5"/>
  <c r="D161" i="5"/>
  <c r="K160" i="5"/>
  <c r="D160" i="5"/>
  <c r="K159" i="5"/>
  <c r="D159" i="5"/>
  <c r="K158" i="5"/>
  <c r="D158" i="5"/>
  <c r="K157" i="5"/>
  <c r="D157" i="5"/>
  <c r="K156" i="5"/>
  <c r="D156" i="5"/>
  <c r="K155" i="5"/>
  <c r="D155" i="5"/>
  <c r="K154" i="5"/>
  <c r="D154" i="5"/>
  <c r="K153" i="5"/>
  <c r="D153" i="5"/>
  <c r="K152" i="5"/>
  <c r="D152" i="5"/>
  <c r="K151" i="5"/>
  <c r="D151" i="5"/>
  <c r="K150" i="5"/>
  <c r="D150" i="5"/>
  <c r="K149" i="5"/>
  <c r="D149" i="5"/>
  <c r="K148" i="5"/>
  <c r="D148" i="5"/>
  <c r="K147" i="5"/>
  <c r="D147" i="5"/>
  <c r="K146" i="5"/>
  <c r="D146" i="5"/>
  <c r="K145" i="5"/>
  <c r="D145" i="5"/>
  <c r="K144" i="5"/>
  <c r="D144" i="5"/>
  <c r="K143" i="5"/>
  <c r="D143" i="5"/>
  <c r="K142" i="5"/>
  <c r="D142" i="5"/>
  <c r="K141" i="5"/>
  <c r="D141" i="5"/>
  <c r="K140" i="5"/>
  <c r="D140" i="5"/>
  <c r="K139" i="5"/>
  <c r="D139" i="5"/>
  <c r="K138" i="5"/>
  <c r="D138" i="5"/>
  <c r="K137" i="5"/>
  <c r="D137" i="5"/>
  <c r="K136" i="5"/>
  <c r="D136" i="5"/>
  <c r="K135" i="5"/>
  <c r="D135" i="5"/>
  <c r="K134" i="5"/>
  <c r="D134" i="5"/>
  <c r="K133" i="5"/>
  <c r="D133" i="5"/>
  <c r="K132" i="5"/>
  <c r="D132" i="5"/>
  <c r="K131" i="5"/>
  <c r="D131" i="5"/>
  <c r="K130" i="5"/>
  <c r="D130" i="5"/>
  <c r="K129" i="5"/>
  <c r="D129" i="5"/>
  <c r="K128" i="5"/>
  <c r="D128" i="5"/>
  <c r="K127" i="5"/>
  <c r="D127" i="5"/>
  <c r="K126" i="5"/>
  <c r="D126" i="5"/>
  <c r="K125" i="5"/>
  <c r="D125" i="5"/>
  <c r="K124" i="5"/>
  <c r="D124" i="5"/>
  <c r="K123" i="5"/>
  <c r="D123" i="5"/>
  <c r="K122" i="5"/>
  <c r="D122" i="5"/>
  <c r="K121" i="5"/>
  <c r="D121" i="5"/>
  <c r="K120" i="5"/>
  <c r="D120" i="5"/>
  <c r="K119" i="5"/>
  <c r="D119" i="5"/>
  <c r="K118" i="5"/>
  <c r="D118" i="5"/>
  <c r="K117" i="5"/>
  <c r="D117" i="5"/>
  <c r="K116" i="5"/>
  <c r="D116" i="5"/>
  <c r="K115" i="5"/>
  <c r="D115" i="5"/>
  <c r="K114" i="5"/>
  <c r="D114" i="5"/>
  <c r="K113" i="5"/>
  <c r="D113" i="5"/>
  <c r="K112" i="5"/>
  <c r="D112" i="5"/>
  <c r="K111" i="5"/>
  <c r="D111" i="5"/>
  <c r="K110" i="5"/>
  <c r="D110" i="5"/>
  <c r="K109" i="5"/>
  <c r="D109" i="5"/>
  <c r="K108" i="5"/>
  <c r="D108" i="5"/>
  <c r="K107" i="5"/>
  <c r="D107" i="5"/>
  <c r="K106" i="5"/>
  <c r="D106" i="5"/>
  <c r="K105" i="5"/>
  <c r="D105" i="5"/>
  <c r="K104" i="5"/>
  <c r="D104" i="5"/>
  <c r="K103" i="5"/>
  <c r="D103" i="5"/>
  <c r="K102" i="5"/>
  <c r="D102" i="5"/>
  <c r="K101" i="5"/>
  <c r="D101" i="5"/>
  <c r="K100" i="5"/>
  <c r="D100" i="5"/>
  <c r="K99" i="5"/>
  <c r="D99" i="5"/>
  <c r="K98" i="5"/>
  <c r="D98" i="5"/>
  <c r="K97" i="5"/>
  <c r="D97" i="5"/>
  <c r="K96" i="5"/>
  <c r="D96" i="5"/>
  <c r="K95" i="5"/>
  <c r="D95" i="5"/>
  <c r="K94" i="5"/>
  <c r="D94" i="5"/>
  <c r="K93" i="5"/>
  <c r="D93" i="5"/>
  <c r="K92" i="5"/>
  <c r="D92" i="5"/>
  <c r="K91" i="5"/>
  <c r="D91" i="5"/>
  <c r="K90" i="5"/>
  <c r="D90" i="5"/>
  <c r="K89" i="5"/>
  <c r="D89" i="5"/>
  <c r="K88" i="5"/>
  <c r="D88" i="5"/>
  <c r="K87" i="5"/>
  <c r="D87" i="5"/>
  <c r="K86" i="5"/>
  <c r="D86" i="5"/>
  <c r="K85" i="5"/>
  <c r="D85" i="5"/>
  <c r="K84" i="5"/>
  <c r="D84" i="5"/>
  <c r="K83" i="5"/>
  <c r="D83" i="5"/>
  <c r="K82" i="5"/>
  <c r="D82" i="5"/>
  <c r="K81" i="5"/>
  <c r="D81" i="5"/>
  <c r="K80" i="5"/>
  <c r="D80" i="5"/>
  <c r="K79" i="5"/>
  <c r="D79" i="5"/>
  <c r="K78" i="5"/>
  <c r="D78" i="5"/>
  <c r="K77" i="5"/>
  <c r="D77" i="5"/>
  <c r="K76" i="5"/>
  <c r="D76" i="5"/>
  <c r="K75" i="5"/>
  <c r="D75" i="5"/>
  <c r="K74" i="5"/>
  <c r="D74" i="5"/>
  <c r="K73" i="5"/>
  <c r="D73" i="5"/>
  <c r="K72" i="5"/>
  <c r="D72" i="5"/>
  <c r="K71" i="5"/>
  <c r="D71" i="5"/>
  <c r="K70" i="5"/>
  <c r="D70" i="5"/>
  <c r="K69" i="5"/>
  <c r="D69" i="5"/>
  <c r="K68" i="5"/>
  <c r="D68" i="5"/>
  <c r="K67" i="5"/>
  <c r="D67" i="5"/>
  <c r="K66" i="5"/>
  <c r="D66" i="5"/>
  <c r="K65" i="5"/>
  <c r="D65" i="5"/>
  <c r="K64" i="5"/>
  <c r="D64" i="5"/>
  <c r="K63" i="5"/>
  <c r="D63" i="5"/>
  <c r="K62" i="5"/>
  <c r="D62" i="5"/>
  <c r="K61" i="5"/>
  <c r="D61" i="5"/>
  <c r="K60" i="5"/>
  <c r="D60" i="5"/>
  <c r="K59" i="5"/>
  <c r="D59" i="5"/>
  <c r="K58" i="5"/>
  <c r="D58" i="5"/>
  <c r="K57" i="5"/>
  <c r="D57" i="5"/>
  <c r="K56" i="5"/>
  <c r="D56" i="5"/>
  <c r="K55" i="5"/>
  <c r="D55" i="5"/>
  <c r="K54" i="5"/>
  <c r="D54" i="5"/>
  <c r="K53" i="5"/>
  <c r="D53" i="5"/>
  <c r="K52" i="5"/>
  <c r="D52" i="5"/>
  <c r="K51" i="5"/>
  <c r="D51" i="5"/>
  <c r="K50" i="5"/>
  <c r="D50" i="5"/>
  <c r="K49" i="5"/>
  <c r="D49" i="5"/>
  <c r="K48" i="5"/>
  <c r="D48" i="5"/>
  <c r="K47" i="5"/>
  <c r="D47" i="5"/>
  <c r="K46" i="5"/>
  <c r="D46" i="5"/>
  <c r="K45" i="5"/>
  <c r="D45" i="5"/>
  <c r="K44" i="5"/>
  <c r="D44" i="5"/>
  <c r="K43" i="5"/>
  <c r="D43" i="5"/>
  <c r="K42" i="5"/>
  <c r="D42" i="5"/>
  <c r="K41" i="5"/>
  <c r="D41" i="5"/>
  <c r="K40" i="5"/>
  <c r="D40" i="5"/>
  <c r="K39" i="5"/>
  <c r="D39" i="5"/>
  <c r="K38" i="5"/>
  <c r="D38" i="5"/>
  <c r="K37" i="5"/>
  <c r="D37" i="5"/>
  <c r="K36" i="5"/>
  <c r="D36" i="5"/>
  <c r="K35" i="5"/>
  <c r="D35" i="5"/>
  <c r="K34" i="5"/>
  <c r="D34" i="5"/>
  <c r="K33" i="5"/>
  <c r="D33" i="5"/>
  <c r="K32" i="5"/>
  <c r="D32" i="5"/>
  <c r="K31" i="5"/>
  <c r="D31" i="5"/>
  <c r="K30" i="5"/>
  <c r="D30" i="5"/>
  <c r="K29" i="5"/>
  <c r="D29" i="5"/>
  <c r="K28" i="5"/>
  <c r="D28" i="5"/>
  <c r="K27" i="5"/>
  <c r="D27" i="5"/>
  <c r="K26" i="5"/>
  <c r="D26" i="5"/>
  <c r="K25" i="5"/>
  <c r="D25" i="5"/>
  <c r="K24" i="5"/>
  <c r="D24" i="5"/>
  <c r="K21" i="5"/>
  <c r="D21" i="5"/>
  <c r="K20" i="5"/>
  <c r="D20" i="5"/>
  <c r="K23" i="5"/>
  <c r="D23" i="5"/>
  <c r="K22" i="5"/>
  <c r="D22" i="5"/>
  <c r="K19" i="5"/>
  <c r="D19" i="5"/>
  <c r="K18" i="5"/>
  <c r="D18" i="5"/>
  <c r="K17" i="5"/>
  <c r="D17" i="5"/>
  <c r="K16" i="5"/>
  <c r="D16" i="5"/>
  <c r="K15" i="5"/>
  <c r="D15" i="5"/>
  <c r="K14" i="5"/>
  <c r="D14" i="5"/>
  <c r="K13" i="5"/>
  <c r="D13" i="5"/>
  <c r="K12" i="5"/>
  <c r="D12" i="5"/>
  <c r="K11" i="5"/>
  <c r="D11" i="5"/>
  <c r="K10" i="5"/>
  <c r="D10" i="5"/>
  <c r="K9" i="5"/>
  <c r="D9" i="5"/>
  <c r="K8" i="5"/>
  <c r="D8" i="5"/>
  <c r="K7" i="5"/>
  <c r="D7" i="5"/>
  <c r="K6" i="5"/>
  <c r="D6" i="5"/>
  <c r="K5" i="5"/>
  <c r="D5" i="5"/>
  <c r="K4" i="5"/>
  <c r="D4" i="5"/>
  <c r="K3" i="5"/>
  <c r="D3" i="5"/>
  <c r="K2" i="5"/>
  <c r="D2" i="5"/>
  <c r="AQ341" i="5" a="1"/>
  <c r="AH313" i="5" a="1"/>
  <c r="O230" i="5" a="1"/>
  <c r="AG141" i="5" a="1"/>
  <c r="O276" i="5" a="1"/>
  <c r="AK288" i="5" a="1"/>
  <c r="AK82" i="5" a="1"/>
  <c r="AN17" i="5" a="1"/>
  <c r="F106" i="5" a="1"/>
  <c r="AN304" i="5" a="1"/>
  <c r="A242" i="5" a="1"/>
  <c r="J128" i="5" a="1"/>
  <c r="AJ75" i="5" a="1"/>
  <c r="G50" i="5" a="1"/>
  <c r="N300" i="5" a="1"/>
  <c r="O17" i="5" a="1"/>
  <c r="G190" i="5" a="1"/>
  <c r="AI204" i="5" a="1"/>
  <c r="X17" i="5" a="1"/>
  <c r="AQ340" i="5" a="1"/>
  <c r="O323" i="5" a="1"/>
  <c r="X107" i="5" a="1"/>
  <c r="I282" i="5" a="1"/>
  <c r="F195" i="5" a="1"/>
  <c r="A240" i="5" a="1"/>
  <c r="AK245" i="5" a="1"/>
  <c r="O298" i="5" a="1"/>
  <c r="A3" i="5" a="1"/>
  <c r="AN65" i="5" a="1"/>
  <c r="I239" i="5" a="1"/>
  <c r="AH13" i="5" a="1"/>
  <c r="A270" i="5" a="1"/>
  <c r="AK46" i="5" a="1"/>
  <c r="X79" i="5" a="1"/>
  <c r="X285" i="5" a="1"/>
  <c r="E190" i="5" a="1"/>
  <c r="O102" i="5" a="1"/>
  <c r="AI277" i="5" a="1"/>
  <c r="AN100" i="5" a="1"/>
  <c r="A272" i="5" a="1"/>
  <c r="X264" i="5" a="1"/>
  <c r="AH314" i="5" a="1"/>
  <c r="I197" i="5" a="1"/>
  <c r="O70" i="5" a="1"/>
  <c r="AG118" i="5" a="1"/>
  <c r="X175" i="5" a="1"/>
  <c r="O135" i="5" a="1"/>
  <c r="AQ267" i="5" a="1"/>
  <c r="AH265" i="5" a="1"/>
  <c r="G133" i="5" a="1"/>
  <c r="I64" i="5" a="1"/>
  <c r="A260" i="5" a="1"/>
  <c r="I124" i="5" a="1"/>
  <c r="A106" i="5" a="1"/>
  <c r="AJ230" i="5" a="1"/>
  <c r="J248" i="5" a="1"/>
  <c r="E63" i="5" a="1"/>
  <c r="AN242" i="5" a="1"/>
  <c r="I7" i="2" a="1"/>
  <c r="AG284" i="5" a="1"/>
  <c r="AG94" i="5" a="1"/>
  <c r="J170" i="5" a="1"/>
  <c r="AK316" i="5" a="1"/>
  <c r="F318" i="5" a="1"/>
  <c r="O280" i="5" a="1"/>
  <c r="O198" i="5" a="1"/>
  <c r="AJ22" i="5" a="1"/>
  <c r="AJ194" i="5" a="1"/>
  <c r="G217" i="5" a="1"/>
  <c r="AK238" i="5" a="1"/>
  <c r="AK12" i="5" a="1"/>
  <c r="I103" i="5" a="1"/>
  <c r="F313" i="5" a="1"/>
  <c r="X255" i="5" a="1"/>
  <c r="AI214" i="5" a="1"/>
  <c r="A70" i="5" a="1"/>
  <c r="E96" i="5" a="1"/>
  <c r="AI278" i="5" a="1"/>
  <c r="E12" i="5" a="1"/>
  <c r="AJ273" i="5" a="1"/>
  <c r="N332" i="5" a="1"/>
  <c r="AK140" i="5" a="1"/>
  <c r="AI317" i="5" a="1"/>
  <c r="AK134" i="5" a="1"/>
  <c r="AK229" i="5" a="1"/>
  <c r="J203" i="5" a="1"/>
  <c r="AK303" i="5" a="1"/>
  <c r="AH219" i="5" a="1"/>
  <c r="A69" i="5" a="1"/>
  <c r="F317" i="5" a="1"/>
  <c r="F308" i="5" a="1"/>
  <c r="G291" i="5" a="1"/>
  <c r="AJ291" i="5" a="1"/>
  <c r="A73" i="5" a="1"/>
  <c r="O301" i="5" a="1"/>
  <c r="F246" i="5" a="1"/>
  <c r="AK10" i="5" a="1"/>
  <c r="AQ28" i="5" a="1"/>
  <c r="A20" i="5" a="1"/>
  <c r="G113" i="5" a="1"/>
  <c r="X40" i="5" a="1"/>
  <c r="E40" i="5" a="1"/>
  <c r="G225" i="5" a="1"/>
  <c r="AQ209" i="5" a="1"/>
  <c r="G125" i="5" a="1"/>
  <c r="AG66" i="5" a="1"/>
  <c r="G254" i="5" a="1"/>
  <c r="O61" i="5" a="1"/>
  <c r="AG288" i="5" a="1"/>
  <c r="E289" i="5" a="1"/>
  <c r="AI210" i="5" a="1"/>
  <c r="AQ245" i="5" a="1"/>
  <c r="AI8" i="5" a="1"/>
  <c r="A98" i="5" a="1"/>
  <c r="F65" i="5" a="1"/>
  <c r="O319" i="5" a="1"/>
  <c r="J272" i="5" a="1"/>
  <c r="I340" i="5" a="1"/>
  <c r="I228" i="5" a="1"/>
  <c r="AN57" i="5" a="1"/>
  <c r="G27" i="5" a="1"/>
  <c r="AI330" i="5" a="1"/>
  <c r="A275" i="5" a="1"/>
  <c r="A261" i="5" a="1"/>
  <c r="N86" i="5" a="1"/>
  <c r="AN324" i="5" a="1"/>
  <c r="A273" i="5" a="1"/>
  <c r="AH244" i="5" a="1"/>
  <c r="AH211" i="5" a="1"/>
  <c r="I208" i="5" a="1"/>
  <c r="A133" i="5" a="1"/>
  <c r="I156" i="5" a="1"/>
  <c r="AK335" i="5" a="1"/>
  <c r="G265" i="5" a="1"/>
  <c r="A303" i="5" a="1"/>
  <c r="AJ293" i="5" a="1"/>
  <c r="F137" i="5" a="1"/>
  <c r="I314" i="5" a="1"/>
  <c r="AI249" i="5" a="1"/>
  <c r="E286" i="5" a="1"/>
  <c r="I217" i="5" a="1"/>
  <c r="X213" i="5" a="1"/>
  <c r="AG242" i="5" a="1"/>
  <c r="O213" i="5" a="1"/>
  <c r="N321" i="5" a="1"/>
  <c r="AH197" i="5" a="1"/>
  <c r="A294" i="5" a="1"/>
  <c r="AJ5" i="5" a="1"/>
  <c r="AN326" i="5" a="1"/>
  <c r="AG269" i="5" a="1"/>
  <c r="I154" i="5" a="1"/>
  <c r="AN152" i="5" a="1"/>
  <c r="F254" i="5" a="1"/>
  <c r="J151" i="5" a="1"/>
  <c r="A297" i="5" a="1"/>
  <c r="AK88" i="5" a="1"/>
  <c r="O220" i="5" a="1"/>
  <c r="AI274" i="5" a="1"/>
  <c r="A204" i="5" a="1"/>
  <c r="I128" i="5" a="1"/>
  <c r="A186" i="5" a="1"/>
  <c r="AJ263" i="5" a="1"/>
  <c r="G7" i="5" a="1"/>
  <c r="AK248" i="5" a="1"/>
  <c r="AK321" i="5" a="1"/>
  <c r="O29" i="5" a="1"/>
  <c r="G77" i="5" a="1"/>
  <c r="AK277" i="5" a="1"/>
  <c r="AQ15" i="5" a="1"/>
  <c r="G130" i="5" a="1"/>
  <c r="F33" i="5" a="1"/>
  <c r="AI227" i="5" a="1"/>
  <c r="N12" i="5" a="1"/>
  <c r="A81" i="5" a="1"/>
  <c r="AN299" i="5" a="1"/>
  <c r="AH83" i="5" a="1"/>
  <c r="AK339" i="5" a="1"/>
  <c r="J276" i="5" a="1"/>
  <c r="AI193" i="5" a="1"/>
  <c r="F11" i="5" a="1"/>
  <c r="F247" i="5" a="1"/>
  <c r="G314" i="5" a="1"/>
  <c r="AN85" i="5" a="1"/>
  <c r="A330" i="5" a="1"/>
  <c r="G337" i="5" a="1"/>
  <c r="F148" i="5" a="1"/>
  <c r="AG285" i="5" a="1"/>
  <c r="AQ69" i="5" a="1"/>
  <c r="F5" i="3" a="1"/>
  <c r="I133" i="5" a="1"/>
  <c r="AJ264" i="5" a="1"/>
  <c r="X222" i="5" a="1"/>
  <c r="X31" i="5" a="1"/>
  <c r="J189" i="5" a="1"/>
  <c r="G306" i="5" a="1"/>
  <c r="J243" i="5" a="1"/>
  <c r="AG271" i="5" a="1"/>
  <c r="I253" i="5" a="1"/>
  <c r="O208" i="5" a="1"/>
  <c r="X137" i="5" a="1"/>
  <c r="O28" i="5" a="1"/>
  <c r="AQ45" i="5" a="1"/>
  <c r="AN252" i="5" a="1"/>
  <c r="A280" i="5" a="1"/>
  <c r="X304" i="5" a="1"/>
  <c r="AG205" i="5" a="1"/>
  <c r="AI219" i="5" a="1"/>
  <c r="O200" i="5" a="1"/>
  <c r="I90" i="5" a="1"/>
  <c r="AK244" i="5" a="1"/>
  <c r="AK168" i="5" a="1"/>
  <c r="AJ336" i="5" a="1"/>
  <c r="X287" i="5" a="1"/>
  <c r="I203" i="5" a="1"/>
  <c r="AK117" i="5" a="1"/>
  <c r="E71" i="5" a="1"/>
  <c r="E30" i="5" a="1"/>
  <c r="O225" i="5" a="1"/>
  <c r="AQ53" i="5" a="1"/>
  <c r="AK287" i="5" a="1"/>
  <c r="A152" i="5" a="1"/>
  <c r="G340" i="5" a="1"/>
  <c r="E149" i="5" a="1"/>
  <c r="E10" i="5" a="1"/>
  <c r="AK256" i="5" a="1"/>
  <c r="AG257" i="5" a="1"/>
  <c r="AH201" i="5" a="1"/>
  <c r="AI71" i="5" a="1"/>
  <c r="AN247" i="5" a="1"/>
  <c r="AJ206" i="5" a="1"/>
  <c r="G2" i="5" a="1"/>
  <c r="E295" i="5" a="1"/>
  <c r="F158" i="5" a="1"/>
  <c r="AQ259" i="5" a="1"/>
  <c r="J105" i="5" a="1"/>
  <c r="I144" i="5" a="1"/>
  <c r="AQ246" i="5" a="1"/>
  <c r="AG87" i="5" a="1"/>
  <c r="X89" i="5" a="1"/>
  <c r="G273" i="5" a="1"/>
  <c r="X13" i="5" a="1"/>
  <c r="E74" i="5" a="1"/>
  <c r="O185" i="5" a="1"/>
  <c r="I29" i="5" a="1"/>
  <c r="AN177" i="5" a="1"/>
  <c r="G25" i="5" a="1"/>
  <c r="AI293" i="5" a="1"/>
  <c r="I305" i="5" a="1"/>
  <c r="X252" i="5" a="1"/>
  <c r="AH286" i="5" a="1"/>
  <c r="AQ310" i="5" a="1"/>
  <c r="AK228" i="5" a="1"/>
  <c r="X231" i="5" a="1"/>
  <c r="O304" i="5" a="1"/>
  <c r="O275" i="5" a="1"/>
  <c r="I272" i="5" a="1"/>
  <c r="X327" i="5" a="1"/>
  <c r="O238" i="5" a="1"/>
  <c r="AN181" i="5" a="1"/>
  <c r="E282" i="5" a="1"/>
  <c r="G338" i="5" a="1"/>
  <c r="F299" i="5" a="1"/>
  <c r="F321" i="5" a="1"/>
  <c r="AG267" i="5" a="1"/>
  <c r="AG57" i="5" a="1"/>
  <c r="AQ285" i="5" a="1"/>
  <c r="O171" i="5" a="1"/>
  <c r="O242" i="5" a="1"/>
  <c r="F217" i="5" a="1"/>
  <c r="N231" i="5" a="1"/>
  <c r="AK165" i="5" a="1"/>
  <c r="AQ233" i="5" a="1"/>
  <c r="AG136" i="5" a="1"/>
  <c r="AH238" i="5" a="1"/>
  <c r="A326" i="5" a="1"/>
  <c r="A33" i="5" a="1"/>
  <c r="E255" i="5" a="1"/>
  <c r="J302" i="5" a="1"/>
  <c r="AJ275" i="5" a="1"/>
  <c r="O199" i="5" a="1"/>
  <c r="AG235" i="5" a="1"/>
  <c r="X321" i="5" a="1"/>
  <c r="AJ17" i="5" a="1"/>
  <c r="G153" i="5" a="1"/>
  <c r="X308" i="5" a="1"/>
  <c r="J196" i="5" a="1"/>
  <c r="AJ255" i="5" a="1"/>
  <c r="AG276" i="5" a="1"/>
  <c r="I236" i="5" a="1"/>
  <c r="G30" i="5" a="1"/>
  <c r="AG32" i="5" a="1"/>
  <c r="AK326" i="5" a="1"/>
  <c r="E254" i="5" a="1"/>
  <c r="X194" i="5" a="1"/>
  <c r="G94" i="5" a="1"/>
  <c r="AG120" i="5" a="1"/>
  <c r="A75" i="5" a="1"/>
  <c r="X243" i="5" a="1"/>
  <c r="AI98" i="5" a="1"/>
  <c r="X235" i="5" a="1"/>
  <c r="AH309" i="5" a="1"/>
  <c r="A84" i="5" a="1"/>
  <c r="AG336" i="5" a="1"/>
  <c r="F265" i="5" a="1"/>
  <c r="AK5" i="5" a="1"/>
  <c r="A282" i="5" a="1"/>
  <c r="AQ238" i="5" a="1"/>
  <c r="AQ337" i="5" a="1"/>
  <c r="X178" i="5" a="1"/>
  <c r="A83" i="5" a="1"/>
  <c r="AG153" i="5" a="1"/>
  <c r="X75" i="5" a="1"/>
  <c r="AN217" i="5" a="1"/>
  <c r="O36" i="5" a="1"/>
  <c r="J232" i="5" a="1"/>
  <c r="AG304" i="5" a="1"/>
  <c r="G39" i="5" a="1"/>
  <c r="O78" i="5" a="1"/>
  <c r="O27" i="5" a="1"/>
  <c r="AQ217" i="5" a="1"/>
  <c r="E341" i="5" a="1"/>
  <c r="I209" i="5" a="1"/>
  <c r="E325" i="5" a="1"/>
  <c r="AG39" i="5" a="1"/>
  <c r="I126" i="5" a="1"/>
  <c r="A53" i="5" a="1"/>
  <c r="A45" i="5" a="1"/>
  <c r="O195" i="5" a="1"/>
  <c r="J315" i="5" a="1"/>
  <c r="J312" i="5" a="1"/>
  <c r="A329" i="5" a="1"/>
  <c r="I240" i="5" a="1"/>
  <c r="I330" i="5" a="1"/>
  <c r="AN87" i="5" a="1"/>
  <c r="AH295" i="5" a="1"/>
  <c r="AG28" i="5" a="1"/>
  <c r="AJ292" i="5" a="1"/>
  <c r="G299" i="5" a="1"/>
  <c r="A214" i="5" a="1"/>
  <c r="AQ110" i="5" a="1"/>
  <c r="I233" i="5" a="1"/>
  <c r="O68" i="5" a="1"/>
  <c r="J261" i="5" a="1"/>
  <c r="F312" i="5" a="1"/>
  <c r="AH15" i="5" a="1"/>
  <c r="AG328" i="5" a="1"/>
  <c r="AN228" i="5" a="1"/>
  <c r="AJ95" i="5" a="1"/>
  <c r="J285" i="5" a="1"/>
  <c r="E33" i="5" a="1"/>
  <c r="N242" i="5" a="1"/>
  <c r="F209" i="5" a="1"/>
  <c r="AG324" i="5" a="1"/>
  <c r="AQ90" i="5" a="1"/>
  <c r="AH327" i="5" a="1"/>
  <c r="A341" i="5" a="1"/>
  <c r="O72" i="5" a="1"/>
  <c r="E93" i="5" a="1"/>
  <c r="AG216" i="5" a="1"/>
  <c r="AG138" i="5" a="1"/>
  <c r="E324" i="5" a="1"/>
  <c r="N75" i="5" a="1"/>
  <c r="N253" i="5" a="1"/>
  <c r="AK282" i="5" a="1"/>
  <c r="O64" i="5" a="1"/>
  <c r="AG311" i="5" a="1"/>
  <c r="AJ251" i="5" a="1"/>
  <c r="X192" i="5" a="1"/>
  <c r="AK102" i="5" a="1"/>
  <c r="I285" i="5" a="1"/>
  <c r="AH16" i="5" a="1"/>
  <c r="AI266" i="5" a="1"/>
  <c r="AG167" i="5" a="1"/>
  <c r="I172" i="5" a="1"/>
  <c r="I43" i="5" a="1"/>
  <c r="AJ332" i="5" a="1"/>
  <c r="F327" i="5" a="1"/>
  <c r="N257" i="5" a="1"/>
  <c r="AQ12" i="5" a="1"/>
  <c r="AN99" i="5" a="1"/>
  <c r="A334" i="5" a="1"/>
  <c r="AQ83" i="5" a="1"/>
  <c r="A304" i="5" a="1"/>
  <c r="AK79" i="5" a="1"/>
  <c r="G326" i="5" a="1"/>
  <c r="AG95" i="5" a="1"/>
  <c r="AK51" i="5" a="1"/>
  <c r="E145" i="5" a="1"/>
  <c r="AJ201" i="5" a="1"/>
  <c r="F271" i="5" a="1"/>
  <c r="AQ279" i="5" a="1"/>
  <c r="AG302" i="5" a="1"/>
  <c r="F338" i="5" a="1"/>
  <c r="J242" i="5" a="1"/>
  <c r="F167" i="5" a="1"/>
  <c r="AI281" i="5" a="1"/>
  <c r="E170" i="5" a="1"/>
  <c r="G56" i="5" a="1"/>
  <c r="AQ88" i="5" a="1"/>
  <c r="AQ298" i="5" a="1"/>
  <c r="G60" i="5" a="1"/>
  <c r="X296" i="5" a="1"/>
  <c r="E241" i="5" a="1"/>
  <c r="AJ189" i="5" a="1"/>
  <c r="F238" i="5" a="1"/>
  <c r="A298" i="5" a="1"/>
  <c r="AG331" i="5" a="1"/>
  <c r="AN317" i="5" a="1"/>
  <c r="AN296" i="5" a="1"/>
  <c r="O207" i="5" a="1"/>
  <c r="J199" i="5" a="1"/>
  <c r="AJ279" i="5" a="1"/>
  <c r="AQ25" i="5" a="1"/>
  <c r="AG152" i="5" a="1"/>
  <c r="N305" i="5" a="1"/>
  <c r="I277" i="5" a="1"/>
  <c r="O191" i="5" a="1"/>
  <c r="AQ260" i="5" a="1"/>
  <c r="I57" i="5" a="1"/>
  <c r="AI80" i="5" a="1"/>
  <c r="AN323" i="5" a="1"/>
  <c r="X242" i="5" a="1"/>
  <c r="X208" i="5" a="1"/>
  <c r="AQ139" i="5" a="1"/>
  <c r="AK92" i="5" a="1"/>
  <c r="AQ73" i="5" a="1"/>
  <c r="E210" i="5" a="1"/>
  <c r="AQ179" i="5" a="1"/>
  <c r="O303" i="5" a="1"/>
  <c r="AK332" i="5" a="1"/>
  <c r="J313" i="5" a="1"/>
  <c r="A296" i="5" a="1"/>
  <c r="A232" i="5" a="1"/>
  <c r="O144" i="5" a="1"/>
  <c r="AQ114" i="5" a="1"/>
  <c r="AJ297" i="5" a="1"/>
  <c r="G285" i="5" a="1"/>
  <c r="AJ18" i="5" a="1"/>
  <c r="E107" i="5" a="1"/>
  <c r="E260" i="5" a="1"/>
  <c r="E257" i="5" a="1"/>
  <c r="AG4" i="5" a="1"/>
  <c r="AK197" i="5" a="1"/>
  <c r="E253" i="5" a="1"/>
  <c r="X307" i="5" a="1"/>
  <c r="F263" i="5" a="1"/>
  <c r="AI257" i="5" a="1"/>
  <c r="AI218" i="5" a="1"/>
  <c r="AG273" i="5" a="1"/>
  <c r="I150" i="5" a="1"/>
  <c r="AQ200" i="5" a="1"/>
  <c r="AQ54" i="5" a="1"/>
  <c r="AI254" i="5" a="1"/>
  <c r="X283" i="5" a="1"/>
  <c r="AJ204" i="5" a="1"/>
  <c r="AK319" i="5" a="1"/>
  <c r="G75" i="5" a="1"/>
  <c r="AG110" i="5" a="1"/>
  <c r="AK247" i="5" a="1"/>
  <c r="AK312" i="5" a="1"/>
  <c r="E277" i="5" a="1"/>
  <c r="AQ61" i="5" a="1"/>
  <c r="E287" i="5" a="1"/>
  <c r="J200" i="5" a="1"/>
  <c r="J190" i="5" a="1"/>
  <c r="A257" i="5" a="1"/>
  <c r="J188" i="5" a="1"/>
  <c r="F274" i="5" a="1"/>
  <c r="I146" i="5" a="1"/>
  <c r="I72" i="5" a="1"/>
  <c r="AQ324" i="5" a="1"/>
  <c r="N96" i="5" a="1"/>
  <c r="AG270" i="5" a="1"/>
  <c r="AN279" i="5" a="1"/>
  <c r="AH97" i="5" a="1"/>
  <c r="AQ274" i="5" a="1"/>
  <c r="X63" i="5" a="1"/>
  <c r="AQ284" i="5" a="1"/>
  <c r="F205" i="5" a="1"/>
  <c r="AN142" i="5" a="1"/>
  <c r="I204" i="5" a="1"/>
  <c r="X49" i="5" a="1"/>
  <c r="X257" i="5" a="1"/>
  <c r="E340" i="5" a="1"/>
  <c r="J227" i="5" a="1"/>
  <c r="AG341" i="5" a="1"/>
  <c r="AQ112" i="5" a="1"/>
  <c r="I311" i="5" a="1"/>
  <c r="X293" i="5" a="1"/>
  <c r="AG81" i="5" a="1"/>
  <c r="G302" i="5" a="1"/>
  <c r="X165" i="5" a="1"/>
  <c r="AN216" i="5" a="1"/>
  <c r="AH317" i="5" a="1"/>
  <c r="J294" i="5" a="1"/>
  <c r="AK320" i="5" a="1"/>
  <c r="AK327" i="5" a="1"/>
  <c r="G283" i="5" a="1"/>
  <c r="AG191" i="5" a="1"/>
  <c r="X232" i="5" a="1"/>
  <c r="I292" i="5" a="1"/>
  <c r="F240" i="5" a="1"/>
  <c r="A134" i="5" a="1"/>
  <c r="AG70" i="5" a="1"/>
  <c r="AH336" i="5" a="1"/>
  <c r="O223" i="5" a="1"/>
  <c r="N77" i="5" a="1"/>
  <c r="G55" i="5" a="1"/>
  <c r="AN229" i="5" a="1"/>
  <c r="AQ64" i="5" a="1"/>
  <c r="AG33" i="5" a="1"/>
  <c r="AG248" i="5" a="1"/>
  <c r="I265" i="5" a="1"/>
  <c r="O47" i="5" a="1"/>
  <c r="X245" i="5" a="1"/>
  <c r="A107" i="5" a="1"/>
  <c r="AH326" i="5" a="1"/>
  <c r="AK259" i="5" a="1"/>
  <c r="AQ8" i="5" a="1"/>
  <c r="AG185" i="5" a="1"/>
  <c r="X229" i="5" a="1"/>
  <c r="I52" i="5" a="1"/>
  <c r="N314" i="5" a="1"/>
  <c r="X311" i="5" a="1"/>
  <c r="AJ93" i="5" a="1"/>
  <c r="G313" i="5" a="1"/>
  <c r="AI323" i="5" a="1"/>
  <c r="AN180" i="5" a="1"/>
  <c r="AG134" i="5" a="1"/>
  <c r="AJ219" i="5" a="1"/>
  <c r="AQ129" i="5" a="1"/>
  <c r="AN300" i="5" a="1"/>
  <c r="A223" i="5" a="1"/>
  <c r="AK108" i="5" a="1"/>
  <c r="E303" i="5" a="1"/>
  <c r="E97" i="5" a="1"/>
  <c r="AN327" i="5" a="1"/>
  <c r="AK119" i="5" a="1"/>
  <c r="A38" i="5" a="1"/>
  <c r="G204" i="5" a="1"/>
  <c r="AG102" i="5" a="1"/>
  <c r="X248" i="5" a="1"/>
  <c r="AG89" i="5" a="1"/>
  <c r="AK93" i="5" a="1"/>
  <c r="I81" i="5" a="1"/>
  <c r="G123" i="5" a="1"/>
  <c r="E173" i="5" a="1"/>
  <c r="F49" i="5" a="1"/>
  <c r="F258" i="5" a="1"/>
  <c r="AI292" i="5" a="1"/>
  <c r="AQ269" i="5" a="1"/>
  <c r="AI311" i="5" a="1"/>
  <c r="AG199" i="5" a="1"/>
  <c r="O306" i="5" a="1"/>
  <c r="G54" i="5" a="1"/>
  <c r="AK8" i="5" a="1"/>
  <c r="AG241" i="5" a="1"/>
  <c r="AQ221" i="5" a="1"/>
  <c r="G19" i="5" a="1"/>
  <c r="X288" i="5" a="1"/>
  <c r="AI296" i="5" a="1"/>
  <c r="F150" i="5" a="1"/>
  <c r="J110" i="5" a="1"/>
  <c r="F290" i="5" a="1"/>
  <c r="X25" i="5" a="1"/>
  <c r="G311" i="5" a="1"/>
  <c r="O120" i="5" a="1"/>
  <c r="AH292" i="5" a="1"/>
  <c r="AN330" i="5" a="1"/>
  <c r="X310" i="5" a="1"/>
  <c r="AI83" i="5" a="1"/>
  <c r="AH298" i="5" a="1"/>
  <c r="X115" i="5" a="1"/>
  <c r="AQ194" i="5" a="1"/>
  <c r="AG100" i="5" a="1"/>
  <c r="AK330" i="5" a="1"/>
  <c r="X269" i="5" a="1"/>
  <c r="I270" i="5" a="1"/>
  <c r="AK116" i="5" a="1"/>
  <c r="O110" i="5" a="1"/>
  <c r="N76" i="5" a="1"/>
  <c r="G92" i="5" a="1"/>
  <c r="AG157" i="5" a="1"/>
  <c r="A284" i="5" a="1"/>
  <c r="E256" i="5" a="1"/>
  <c r="I112" i="5" a="1"/>
  <c r="AG259" i="5" a="1"/>
  <c r="E339" i="5" a="1"/>
  <c r="X54" i="5" a="1"/>
  <c r="A308" i="5" a="1"/>
  <c r="I105" i="5" a="1"/>
  <c r="AQ147" i="5" a="1"/>
  <c r="AG163" i="5" a="1"/>
  <c r="A205" i="5" a="1"/>
  <c r="AI232" i="5" a="1"/>
  <c r="I225" i="5" a="1"/>
  <c r="AG145" i="5" a="1"/>
  <c r="AN294" i="5" a="1"/>
  <c r="I6" i="5" a="1"/>
  <c r="X150" i="5" a="1"/>
  <c r="AI201" i="5" a="1"/>
  <c r="AK222" i="5" a="1"/>
  <c r="O66" i="5" a="1"/>
  <c r="AQ176" i="5" a="1"/>
  <c r="E300" i="5" a="1"/>
  <c r="AG143" i="5" a="1"/>
  <c r="E309" i="5" a="1"/>
  <c r="AK99" i="5" a="1"/>
  <c r="AH86" i="5" a="1"/>
  <c r="I256" i="5" a="1"/>
  <c r="G183" i="5" a="1"/>
  <c r="G52" i="5" a="1"/>
  <c r="X76" i="5" a="1"/>
  <c r="G96" i="5" a="1"/>
  <c r="E212" i="5" a="1"/>
  <c r="AN339" i="5" a="1"/>
  <c r="J204" i="5" a="1"/>
  <c r="F99" i="5" a="1"/>
  <c r="I325" i="5" a="1"/>
  <c r="AG262" i="5" a="1"/>
  <c r="O31" i="5" a="1"/>
  <c r="AG151" i="5" a="1"/>
  <c r="F43" i="5" a="1"/>
  <c r="AK31" i="5" a="1"/>
  <c r="AJ257" i="5" a="1"/>
  <c r="AQ109" i="5" a="1"/>
  <c r="AK185" i="5" a="1"/>
  <c r="AQ252" i="5" a="1"/>
  <c r="A324" i="5" a="1"/>
  <c r="AQ94" i="5" a="1"/>
  <c r="AH213" i="5" a="1"/>
  <c r="N244" i="5" a="1"/>
  <c r="J98" i="5" a="1"/>
  <c r="AN201" i="5" a="1"/>
  <c r="A309" i="5" a="1"/>
  <c r="J177" i="5" a="1"/>
  <c r="AQ33" i="5" a="1"/>
  <c r="AQ281" i="5" a="1"/>
  <c r="X300" i="5" a="1"/>
  <c r="J146" i="5" a="1"/>
  <c r="X227" i="5" a="1"/>
  <c r="F241" i="5" a="1"/>
  <c r="AG272" i="5" a="1"/>
  <c r="AN206" i="5" a="1"/>
  <c r="E50" i="5" a="1"/>
  <c r="F339" i="5" a="1"/>
  <c r="AH99" i="5" a="1"/>
  <c r="A290" i="5" a="1"/>
  <c r="AQ205" i="5" a="1"/>
  <c r="AK263" i="5" a="1"/>
  <c r="AG92" i="5" a="1"/>
  <c r="E98" i="5" a="1"/>
  <c r="X294" i="5" a="1"/>
  <c r="G156" i="5" a="1"/>
  <c r="D6" i="3" a="1"/>
  <c r="AK262" i="5" a="1"/>
  <c r="F264" i="5" a="1"/>
  <c r="AK324" i="5" a="1"/>
  <c r="E194" i="5" a="1"/>
  <c r="X237" i="5" a="1"/>
  <c r="E258" i="5" a="1"/>
  <c r="I99" i="5" a="1"/>
  <c r="E138" i="5" a="1"/>
  <c r="AK160" i="5" a="1"/>
  <c r="AI234" i="5" a="1"/>
  <c r="E273" i="5" a="1"/>
  <c r="AK100" i="5" a="1"/>
  <c r="E120" i="5" a="1"/>
  <c r="O277" i="5" a="1"/>
  <c r="AI276" i="5" a="1"/>
  <c r="N246" i="5" a="1"/>
  <c r="AI270" i="5" a="1"/>
  <c r="F199" i="5" a="1"/>
  <c r="E3" i="3" a="1"/>
  <c r="AN308" i="5" a="1"/>
  <c r="AG203" i="5" a="1"/>
  <c r="AI305" i="5" a="1"/>
  <c r="AG160" i="5" a="1"/>
  <c r="AG187" i="5" a="1"/>
  <c r="G152" i="5" a="1"/>
  <c r="O224" i="5" a="1"/>
  <c r="AK13" i="5" a="1"/>
  <c r="G9" i="5" a="1"/>
  <c r="O326" i="5" a="1"/>
  <c r="I284" i="5" a="1"/>
  <c r="G26" i="5" a="1"/>
  <c r="A197" i="5" a="1"/>
  <c r="AG24" i="5" a="1"/>
  <c r="X290" i="5" a="1"/>
  <c r="AG188" i="5" a="1"/>
  <c r="AQ121" i="5" a="1"/>
  <c r="AG307" i="5" a="1"/>
  <c r="AK132" i="5" a="1"/>
  <c r="O94" i="5" a="1"/>
  <c r="AJ235" i="5" a="1"/>
  <c r="J287" i="5" a="1"/>
  <c r="AQ213" i="5" a="1"/>
  <c r="F6" i="3" a="1"/>
  <c r="G46" i="5" a="1"/>
  <c r="AI6" i="5" a="1"/>
  <c r="X167" i="5" a="1"/>
  <c r="AH294" i="5" a="1"/>
  <c r="AG83" i="5" a="1"/>
  <c r="J107" i="5" a="1"/>
  <c r="N232" i="5" a="1"/>
  <c r="AH261" i="5" a="1"/>
  <c r="N306" i="5" a="1"/>
  <c r="AI332" i="5" a="1"/>
  <c r="AN243" i="5" a="1"/>
  <c r="J183" i="5" a="1"/>
  <c r="N247" i="5" a="1"/>
  <c r="X305" i="5" a="1"/>
  <c r="AJ296" i="5" a="1"/>
  <c r="AQ21" i="5" a="1"/>
  <c r="AK63" i="5" a="1"/>
  <c r="AN189" i="5" a="1"/>
  <c r="AG14" i="5" a="1"/>
  <c r="I145" i="5" a="1"/>
  <c r="F289" i="5" a="1"/>
  <c r="AK281" i="5" a="1"/>
  <c r="AN153" i="5" a="1"/>
  <c r="X280" i="5" a="1"/>
  <c r="J238" i="5" a="1"/>
  <c r="AN95" i="5" a="1"/>
  <c r="AG192" i="5" a="1"/>
  <c r="X173" i="5" a="1"/>
  <c r="AK341" i="5" a="1"/>
  <c r="AG90" i="5" a="1"/>
  <c r="F255" i="5" a="1"/>
  <c r="J234" i="5" a="1"/>
  <c r="AI20" i="5" a="1"/>
  <c r="AN116" i="5" a="1"/>
  <c r="G106" i="5" a="1"/>
  <c r="AG3" i="5" a="1"/>
  <c r="E231" i="5" a="1"/>
  <c r="AQ266" i="5" a="1"/>
  <c r="F15" i="5" a="1"/>
  <c r="AH322" i="5" a="1"/>
  <c r="AJ309" i="5" a="1"/>
  <c r="AJ87" i="5" a="1"/>
  <c r="G145" i="5" a="1"/>
  <c r="N238" i="5" a="1"/>
  <c r="O246" i="5" a="1"/>
  <c r="AQ240" i="5" a="1"/>
  <c r="I166" i="5" a="1"/>
  <c r="AJ270" i="5" a="1"/>
  <c r="AG265" i="5" a="1"/>
  <c r="AJ294" i="5" a="1"/>
  <c r="O271" i="5" a="1"/>
  <c r="G203" i="5" a="1"/>
  <c r="I104" i="5" a="1"/>
  <c r="J226" i="5" a="1"/>
  <c r="I308" i="5" a="1"/>
  <c r="J143" i="5" a="1"/>
  <c r="AG220" i="5" a="1"/>
  <c r="O186" i="5" a="1"/>
  <c r="AG31" i="5" a="1"/>
  <c r="AG309" i="5" a="1"/>
  <c r="AN314" i="5" a="1"/>
  <c r="AN236" i="5" a="1"/>
  <c r="AI199" i="5" a="1"/>
  <c r="AI331" i="5" a="1"/>
  <c r="AN241" i="5" a="1"/>
  <c r="AH272" i="5" a="1"/>
  <c r="AI100" i="5" a="1"/>
  <c r="AH203" i="5" a="1"/>
  <c r="E117" i="5" a="1"/>
  <c r="A332" i="5" a="1"/>
  <c r="AQ79" i="5" a="1"/>
  <c r="AN210" i="5" a="1"/>
  <c r="AJ242" i="5" a="1"/>
  <c r="AG116" i="5" a="1"/>
  <c r="X253" i="5" a="1"/>
  <c r="E291" i="5" a="1"/>
  <c r="O295" i="5" a="1"/>
  <c r="F323" i="5" a="1"/>
  <c r="J268" i="5" a="1"/>
  <c r="AH193" i="5" a="1"/>
  <c r="E125" i="5" a="1"/>
  <c r="O13" i="5" a="1"/>
  <c r="X241" i="5" a="1"/>
  <c r="J310" i="5" a="1"/>
  <c r="AK296" i="5" a="1"/>
  <c r="AJ260" i="5" a="1"/>
  <c r="AQ193" i="5" a="1"/>
  <c r="AQ288" i="5" a="1"/>
  <c r="I116" i="5" a="1"/>
  <c r="A6" i="3" a="1"/>
  <c r="J267" i="5" a="1"/>
  <c r="I242" i="5" a="1"/>
  <c r="AI2" i="5" a="1"/>
  <c r="AH105" i="5" a="1"/>
  <c r="AQ317" i="5" a="1"/>
  <c r="G336" i="5" a="1"/>
  <c r="A318" i="5" a="1"/>
  <c r="AG158" i="5" a="1"/>
  <c r="AQ167" i="5" a="1"/>
  <c r="AG17" i="5" a="1"/>
  <c r="E156" i="5" a="1"/>
  <c r="F288" i="5" a="1"/>
  <c r="AK251" i="5" a="1"/>
  <c r="I286" i="5" a="1"/>
  <c r="AK221" i="5" a="1"/>
  <c r="O57" i="5" a="1"/>
  <c r="J239" i="5" a="1"/>
  <c r="X109" i="5" a="1"/>
  <c r="I114" i="5" a="1"/>
  <c r="E319" i="5" a="1"/>
  <c r="I39" i="5" a="1"/>
  <c r="F193" i="5" a="1"/>
  <c r="O267" i="5" a="1"/>
  <c r="AN126" i="5" a="1"/>
  <c r="AJ218" i="5" a="1"/>
  <c r="F216" i="5" a="1"/>
  <c r="AI186" i="5" a="1"/>
  <c r="AK121" i="5" a="1"/>
  <c r="AN104" i="5" a="1"/>
  <c r="AH12" i="5" a="1"/>
  <c r="F262" i="5" a="1"/>
  <c r="X130" i="5" a="1"/>
  <c r="AN149" i="5" a="1"/>
  <c r="AN280" i="5" a="1"/>
  <c r="A215" i="5" a="1"/>
  <c r="AI78" i="5" a="1"/>
  <c r="I69" i="5" a="1"/>
  <c r="AK235" i="5" a="1"/>
  <c r="G198" i="5" a="1"/>
  <c r="AJ310" i="5" a="1"/>
  <c r="F162" i="5" a="1"/>
  <c r="AJ278" i="5" a="1"/>
  <c r="AH100" i="5" a="1"/>
  <c r="X161" i="5" a="1"/>
  <c r="AG222" i="5" a="1"/>
  <c r="E69" i="5" a="1"/>
  <c r="AI194" i="5" a="1"/>
  <c r="AI327" i="5" a="1"/>
  <c r="AI240" i="5" a="1"/>
  <c r="J103" i="5" a="1"/>
  <c r="AK295" i="5" a="1"/>
  <c r="AN306" i="5" a="1"/>
  <c r="AK34" i="5" a="1"/>
  <c r="J223" i="5" a="1"/>
  <c r="AI251" i="5" a="1"/>
  <c r="AG148" i="5" a="1"/>
  <c r="AH263" i="5" a="1"/>
  <c r="AN295" i="5" a="1"/>
  <c r="AQ102" i="5" a="1"/>
  <c r="AH276" i="5" a="1"/>
  <c r="F78" i="5" a="1"/>
  <c r="AQ9" i="5" a="1"/>
  <c r="E230" i="5" a="1"/>
  <c r="I141" i="5" a="1"/>
  <c r="I264" i="5" a="1"/>
  <c r="AQ178" i="5" a="1"/>
  <c r="I115" i="5" a="1"/>
  <c r="G271" i="5" a="1"/>
  <c r="AG130" i="5" a="1"/>
  <c r="X70" i="5" a="1"/>
  <c r="AK115" i="5" a="1"/>
  <c r="AK240" i="5" a="1"/>
  <c r="AK84" i="5" a="1"/>
  <c r="F45" i="5" a="1"/>
  <c r="X9" i="5" a="1"/>
  <c r="AK114" i="5" a="1"/>
  <c r="E94" i="5" a="1"/>
  <c r="F125" i="5" a="1"/>
  <c r="J157" i="5" a="1"/>
  <c r="AG84" i="5" a="1"/>
  <c r="X286" i="5" a="1"/>
  <c r="X265" i="5" a="1"/>
  <c r="A169" i="5" a="1"/>
  <c r="AJ83" i="5" a="1"/>
  <c r="X26" i="5" a="1"/>
  <c r="N239" i="5" a="1"/>
  <c r="X168" i="5" a="1"/>
  <c r="AQ123" i="5" a="1"/>
  <c r="G136" i="5" a="1"/>
  <c r="E167" i="5" a="1"/>
  <c r="G180" i="5" a="1"/>
  <c r="AI96" i="5" a="1"/>
  <c r="F73" i="5" a="1"/>
  <c r="AQ84" i="5" a="1"/>
  <c r="AK61" i="5" a="1"/>
  <c r="I38" i="5" a="1"/>
  <c r="AK65" i="5" a="1"/>
  <c r="AK172" i="5" a="1"/>
  <c r="I300" i="5" a="1"/>
  <c r="O147" i="5" a="1"/>
  <c r="AN58" i="5" a="1"/>
  <c r="J255" i="5" a="1"/>
  <c r="AG124" i="5" a="1"/>
  <c r="F223" i="5" a="1"/>
  <c r="F17" i="5" a="1"/>
  <c r="X267" i="5" a="1"/>
  <c r="AH281" i="5" a="1"/>
  <c r="G119" i="5" a="1"/>
  <c r="X256" i="5" a="1"/>
  <c r="I33" i="5" a="1"/>
  <c r="AN203" i="5" a="1"/>
  <c r="AH273" i="5" a="1"/>
  <c r="A299" i="5" a="1"/>
  <c r="F309" i="5" a="1"/>
  <c r="F95" i="5" a="1"/>
  <c r="AQ312" i="5" a="1"/>
  <c r="AH19" i="5" a="1"/>
  <c r="F76" i="5" a="1"/>
  <c r="I66" i="5" a="1"/>
  <c r="AG335" i="5" a="1"/>
  <c r="E179" i="5" a="1"/>
  <c r="AH300" i="5" a="1"/>
  <c r="X127" i="5" a="1"/>
  <c r="AJ299" i="5" a="1"/>
  <c r="O215" i="5" a="1"/>
  <c r="N312" i="5" a="1"/>
  <c r="AI301" i="5" a="1"/>
  <c r="AG327" i="5" a="1"/>
  <c r="A209" i="5" a="1"/>
  <c r="F251" i="5" a="1"/>
  <c r="G177" i="5" a="1"/>
  <c r="O18" i="5" a="1"/>
  <c r="I53" i="5" a="1"/>
  <c r="AK218" i="5" a="1"/>
  <c r="E285" i="5" a="1"/>
  <c r="AN187" i="5" a="1"/>
  <c r="AJ312" i="5" a="1"/>
  <c r="I89" i="5" a="1"/>
  <c r="AQ105" i="5" a="1"/>
  <c r="O165" i="5" a="1"/>
  <c r="F185" i="5" a="1"/>
  <c r="X87" i="5" a="1"/>
  <c r="AQ160" i="5" a="1"/>
  <c r="AH293" i="5" a="1"/>
  <c r="I262" i="5" a="1"/>
  <c r="AN325" i="5" a="1"/>
  <c r="AH310" i="5" a="1"/>
  <c r="O338" i="5" a="1"/>
  <c r="A118" i="5" a="1"/>
  <c r="X53" i="5" a="1"/>
  <c r="AQ185" i="5" a="1"/>
  <c r="AN21" i="5" a="1"/>
  <c r="AG54" i="5" a="1"/>
  <c r="E331" i="5" a="1"/>
  <c r="AG195" i="5" a="1"/>
  <c r="AN293" i="5" a="1"/>
  <c r="I231" i="5" a="1"/>
  <c r="AK55" i="5" a="1"/>
  <c r="J119" i="5" a="1"/>
  <c r="AQ63" i="5" a="1"/>
  <c r="G116" i="5" a="1"/>
  <c r="O327" i="5" a="1"/>
  <c r="AH250" i="5" a="1"/>
  <c r="AI302" i="5" a="1"/>
  <c r="X301" i="5" a="1"/>
  <c r="AN120" i="5" a="1"/>
  <c r="AJ69" i="5" a="1"/>
  <c r="X340" i="5" a="1"/>
  <c r="AN239" i="5" a="1"/>
  <c r="G280" i="5" a="1"/>
  <c r="AN114" i="5" a="1"/>
  <c r="J156" i="5" a="1"/>
  <c r="J174" i="5" a="1"/>
  <c r="AN271" i="5" a="1"/>
  <c r="E242" i="5" a="1"/>
  <c r="E328" i="5" a="1"/>
  <c r="AN63" i="5" a="1"/>
  <c r="X172" i="5" a="1"/>
  <c r="F134" i="5" a="1"/>
  <c r="G240" i="5" a="1"/>
  <c r="X2" i="5" a="1"/>
  <c r="AH102" i="5" a="1"/>
  <c r="AK49" i="5" a="1"/>
  <c r="O105" i="5" a="1"/>
  <c r="N82" i="5" a="1"/>
  <c r="I6" i="2" a="1"/>
  <c r="E315" i="5" a="1"/>
  <c r="AG129" i="5" a="1"/>
  <c r="O2" i="5" a="1"/>
  <c r="AG223" i="5" a="1"/>
  <c r="AN161" i="5" a="1"/>
  <c r="AN139" i="5" a="1"/>
  <c r="AQ118" i="5" a="1"/>
  <c r="AK127" i="5" a="1"/>
  <c r="AQ328" i="5" a="1"/>
  <c r="AH304" i="5" a="1"/>
  <c r="N303" i="5" a="1"/>
  <c r="G8" i="5" a="1"/>
  <c r="AJ234" i="5" a="1"/>
  <c r="O162" i="5" a="1"/>
  <c r="X297" i="5" a="1"/>
  <c r="AN162" i="5" a="1"/>
  <c r="AH186" i="5" a="1"/>
  <c r="AN103" i="5" a="1"/>
  <c r="I255" i="5" a="1"/>
  <c r="AQ40" i="5" a="1"/>
  <c r="AG140" i="5" a="1"/>
  <c r="J168" i="5" a="1"/>
  <c r="J224" i="5" a="1"/>
  <c r="AK279" i="5" a="1"/>
  <c r="AJ190" i="5" a="1"/>
  <c r="E281" i="5" a="1"/>
  <c r="X284" i="5" a="1"/>
  <c r="AH226" i="5" a="1"/>
  <c r="X140" i="5" a="1"/>
  <c r="AK191" i="5" a="1"/>
  <c r="O194" i="5" a="1"/>
  <c r="AJ328" i="5" a="1"/>
  <c r="AJ202" i="5" a="1"/>
  <c r="AG289" i="5" a="1"/>
  <c r="N85" i="5" a="1"/>
  <c r="E245" i="5" a="1"/>
  <c r="AK186" i="5" a="1"/>
  <c r="I157" i="5" a="1"/>
  <c r="AJ325" i="5" a="1"/>
  <c r="J280" i="5" a="1"/>
  <c r="F292" i="5" a="1"/>
  <c r="AJ302" i="5" a="1"/>
  <c r="J154" i="5" a="1"/>
  <c r="F122" i="5" a="1"/>
  <c r="X41" i="5" a="1"/>
  <c r="G242" i="5" a="1"/>
  <c r="O81" i="5" a="1"/>
  <c r="I37" i="5" a="1"/>
  <c r="A89" i="5" a="1"/>
  <c r="J149" i="5" a="1"/>
  <c r="AJ193" i="5" a="1"/>
  <c r="E20" i="5" a="1"/>
  <c r="A338" i="5" a="1"/>
  <c r="I159" i="5" a="1"/>
  <c r="J217" i="5" a="1"/>
  <c r="AI225" i="5" a="1"/>
  <c r="AG297" i="5" a="1"/>
  <c r="X193" i="5" a="1"/>
  <c r="AN121" i="5" a="1"/>
  <c r="AG286" i="5" a="1"/>
  <c r="AN115" i="5" a="1"/>
  <c r="A165" i="5" a="1"/>
  <c r="AJ187" i="5" a="1"/>
  <c r="A285" i="5" a="1"/>
  <c r="O97" i="5" a="1"/>
  <c r="AH232" i="5" a="1"/>
  <c r="G171" i="5" a="1"/>
  <c r="A55" i="5" a="1"/>
  <c r="O112" i="5" a="1"/>
  <c r="O318" i="5" a="1"/>
  <c r="X95" i="5" a="1"/>
  <c r="AK129" i="5" a="1"/>
  <c r="AI74" i="5" a="1"/>
  <c r="A283" i="5" a="1"/>
  <c r="AQ227" i="5" a="1"/>
  <c r="AN97" i="5" a="1"/>
  <c r="X100" i="5" a="1"/>
  <c r="AH233" i="5" a="1"/>
  <c r="AQ332" i="5" a="1"/>
  <c r="AK96" i="5" a="1"/>
  <c r="E34" i="5" a="1"/>
  <c r="AH247" i="5" a="1"/>
  <c r="AG80" i="5" a="1"/>
  <c r="E39" i="5" a="1"/>
  <c r="G164" i="5" a="1"/>
  <c r="AH68" i="5" a="1"/>
  <c r="AI315" i="5" a="1"/>
  <c r="F47" i="5" a="1"/>
  <c r="G341" i="5" a="1"/>
  <c r="N233" i="5" a="1"/>
  <c r="AH88" i="5" a="1"/>
  <c r="AK30" i="5" a="1"/>
  <c r="J162" i="5" a="1"/>
  <c r="AQ93" i="5" a="1"/>
  <c r="O137" i="5" a="1"/>
  <c r="I211" i="5" a="1"/>
  <c r="E155" i="5" a="1"/>
  <c r="AQ273" i="5" a="1"/>
  <c r="I143" i="5" a="1"/>
  <c r="AH329" i="5" a="1"/>
  <c r="AG209" i="5" a="1"/>
  <c r="AG40" i="5" a="1"/>
  <c r="X200" i="5" a="1"/>
  <c r="J186" i="5" a="1"/>
  <c r="AN11" i="5" a="1"/>
  <c r="AH94" i="5" a="1"/>
  <c r="A68" i="5" a="1"/>
  <c r="AJ287" i="5" a="1"/>
  <c r="O237" i="5" a="1"/>
  <c r="A36" i="5" a="1"/>
  <c r="AJ248" i="5" a="1"/>
  <c r="O44" i="5" a="1"/>
  <c r="F233" i="5" a="1"/>
  <c r="AQ216" i="5" a="1"/>
  <c r="O286" i="5" a="1"/>
  <c r="AQ150" i="5" a="1"/>
  <c r="AH307" i="5" a="1"/>
  <c r="AN333" i="5" a="1"/>
  <c r="O227" i="5" a="1"/>
  <c r="N315" i="5" a="1"/>
  <c r="X273" i="5" a="1"/>
  <c r="AJ249" i="5" a="1"/>
  <c r="AK176" i="5" a="1"/>
  <c r="AQ251" i="5" a="1"/>
  <c r="N304" i="5" a="1"/>
  <c r="AQ86" i="5" a="1"/>
  <c r="AI11" i="5" a="1"/>
  <c r="AK223" i="5" a="1"/>
  <c r="AI303" i="5" a="1"/>
  <c r="AK57" i="5" a="1"/>
  <c r="N237" i="5" a="1"/>
  <c r="AH284" i="5" a="1"/>
  <c r="I235" i="5" a="1"/>
  <c r="G184" i="5" a="1"/>
  <c r="AQ188" i="5" a="1"/>
  <c r="E47" i="5" a="1"/>
  <c r="E169" i="5" a="1"/>
  <c r="J270" i="5" a="1"/>
  <c r="AH320" i="5" a="1"/>
  <c r="E322" i="5" a="1"/>
  <c r="AK135" i="5" a="1"/>
  <c r="AG147" i="5" a="1"/>
  <c r="AK322" i="5" a="1"/>
  <c r="X136" i="5" a="1"/>
  <c r="AH14" i="5" a="1"/>
  <c r="I70" i="5" a="1"/>
  <c r="I149" i="5" a="1"/>
  <c r="AG26" i="5" a="1"/>
  <c r="I110" i="5" a="1"/>
  <c r="G339" i="5" a="1"/>
  <c r="A238" i="5" a="1"/>
  <c r="E182" i="5" a="1"/>
  <c r="AG323" i="5" a="1"/>
  <c r="AQ103" i="5" a="1"/>
  <c r="O131" i="5" a="1"/>
  <c r="AJ330" i="5" a="1"/>
  <c r="G316" i="5" a="1"/>
  <c r="I341" i="5" a="1"/>
  <c r="AH321" i="5" a="1"/>
  <c r="AG43" i="5" a="1"/>
  <c r="AG127" i="5" a="1"/>
  <c r="G78" i="5" a="1"/>
  <c r="G260" i="5" a="1"/>
  <c r="O201" i="5" a="1"/>
  <c r="E332" i="5" a="1"/>
  <c r="O214" i="5" a="1"/>
  <c r="AK227" i="5" a="1"/>
  <c r="AN129" i="5" a="1"/>
  <c r="AI224" i="5" a="1"/>
  <c r="AG21" i="5" a="1"/>
  <c r="O307" i="5" a="1"/>
  <c r="AN73" i="5" a="1"/>
  <c r="A201" i="5" a="1"/>
  <c r="AQ272" i="5" a="1"/>
  <c r="AQ323" i="5" a="1"/>
  <c r="AG73" i="5" a="1"/>
  <c r="A254" i="5" a="1"/>
  <c r="X317" i="5" a="1"/>
  <c r="AG55" i="5" a="1"/>
  <c r="AH214" i="5" a="1"/>
  <c r="A71" i="5" a="1"/>
  <c r="AJ80" i="5" a="1"/>
  <c r="O281" i="5" a="1"/>
  <c r="N331" i="5" a="1"/>
  <c r="AI298" i="5" a="1"/>
  <c r="AH191" i="5" a="1"/>
  <c r="I8" i="5" a="1"/>
  <c r="J269" i="5" a="1"/>
  <c r="F218" i="5" a="1"/>
  <c r="AH236" i="5" a="1"/>
  <c r="O294" i="5" a="1"/>
  <c r="AI187" i="5" a="1"/>
  <c r="E102" i="5" a="1"/>
  <c r="G259" i="5" a="1"/>
  <c r="AQ218" i="5" a="1"/>
  <c r="I77" i="5" a="1"/>
  <c r="J296" i="5" a="1"/>
  <c r="J133" i="5" a="1"/>
  <c r="F168" i="5" a="1"/>
  <c r="AG210" i="5" a="1"/>
  <c r="A6" i="5" a="1"/>
  <c r="X315" i="5" a="1"/>
  <c r="AG133" i="5" a="1"/>
  <c r="F340" i="5" a="1"/>
  <c r="J299" i="5" a="1"/>
  <c r="AH339" i="5" a="1"/>
  <c r="X330" i="5" a="1"/>
  <c r="J290" i="5" a="1"/>
  <c r="AK101" i="5" a="1"/>
  <c r="J181" i="5" a="1"/>
  <c r="F279" i="5" a="1"/>
  <c r="AG113" i="5" a="1"/>
  <c r="AN117" i="5" a="1"/>
  <c r="I79" i="5" a="1"/>
  <c r="AQ290" i="5" a="1"/>
  <c r="AN332" i="5" a="1"/>
  <c r="AH254" i="5" a="1"/>
  <c r="AQ250" i="5" a="1"/>
  <c r="AG172" i="5" a="1"/>
  <c r="AG168" i="5" a="1"/>
  <c r="G231" i="5" a="1"/>
  <c r="AN232" i="5" a="1"/>
  <c r="G143" i="5" a="1"/>
  <c r="AJ232" i="5" a="1"/>
  <c r="E31" i="5" a="1"/>
  <c r="G220" i="5" a="1"/>
  <c r="O283" i="5" a="1"/>
  <c r="G315" i="5" a="1"/>
  <c r="AK162" i="5" a="1"/>
  <c r="AN155" i="5" a="1"/>
  <c r="J222" i="5" a="1"/>
  <c r="F186" i="5" a="1"/>
  <c r="AQ22" i="5" a="1"/>
  <c r="AK280" i="5" a="1"/>
  <c r="O150" i="5" a="1"/>
  <c r="J79" i="5" a="1"/>
  <c r="AN269" i="5" a="1"/>
  <c r="AJ268" i="5" a="1"/>
  <c r="J81" i="5" a="1"/>
  <c r="O204" i="5" a="1"/>
  <c r="G263" i="5" a="1"/>
  <c r="I328" i="5" a="1"/>
  <c r="AG38" i="5" a="1"/>
  <c r="AK301" i="5" a="1"/>
  <c r="G284" i="5" a="1"/>
  <c r="I273" i="5" a="1"/>
  <c r="I336" i="5" a="1"/>
  <c r="AJ210" i="5" a="1"/>
  <c r="AK180" i="5" a="1"/>
  <c r="F226" i="5" a="1"/>
  <c r="AG11" i="5" a="1"/>
  <c r="AQ222" i="5" a="1"/>
  <c r="O315" i="5" a="1"/>
  <c r="F177" i="5" a="1"/>
  <c r="AH77" i="5" a="1"/>
  <c r="AG174" i="5" a="1"/>
  <c r="E140" i="5" a="1"/>
  <c r="X113" i="5" a="1"/>
  <c r="G292" i="5" a="1"/>
  <c r="E265" i="5" a="1"/>
  <c r="F320" i="5" a="1"/>
  <c r="O12" i="5" a="1"/>
  <c r="O181" i="5" a="1"/>
  <c r="F337" i="5" a="1"/>
  <c r="I323" i="5" a="1"/>
  <c r="J215" i="5" a="1"/>
  <c r="AN262" i="5" a="1"/>
  <c r="G323" i="5" a="1"/>
  <c r="O252" i="5" a="1"/>
  <c r="AI256" i="5" a="1"/>
  <c r="AK252" i="5" a="1"/>
  <c r="G304" i="5" a="1"/>
  <c r="AK184" i="5" a="1"/>
  <c r="A188" i="5" a="1"/>
  <c r="AG268" i="5" a="1"/>
  <c r="AG221" i="5" a="1"/>
  <c r="I27" i="5" a="1"/>
  <c r="AK159" i="5" a="1"/>
  <c r="X244" i="5" a="1"/>
  <c r="AI220" i="5" a="1"/>
  <c r="E266" i="5" a="1"/>
  <c r="AQ116" i="5" a="1"/>
  <c r="G272" i="5" a="1"/>
  <c r="I278" i="5" a="1"/>
  <c r="AQ239" i="5" a="1"/>
  <c r="F300" i="5" a="1"/>
  <c r="AH10" i="5" a="1"/>
  <c r="AK274" i="5" a="1"/>
  <c r="A3" i="3" a="1"/>
  <c r="AG239" i="5" a="1"/>
  <c r="G251" i="5" a="1"/>
  <c r="AN250" i="5" a="1"/>
  <c r="AQ311" i="5" a="1"/>
  <c r="O65" i="5" a="1"/>
  <c r="AG219" i="5" a="1"/>
  <c r="F215" i="5" a="1"/>
  <c r="AG146" i="5" a="1"/>
  <c r="A218" i="5" a="1"/>
  <c r="G282" i="5" a="1"/>
  <c r="AG300" i="5" a="1"/>
  <c r="F157" i="5" a="1"/>
  <c r="O152" i="5" a="1"/>
  <c r="F161" i="5" a="1"/>
  <c r="A193" i="5" a="1"/>
  <c r="AQ13" i="5" a="1"/>
  <c r="AN83" i="5" a="1"/>
  <c r="AG218" i="5" a="1"/>
  <c r="E308" i="5" a="1"/>
  <c r="AH308" i="5" a="1"/>
  <c r="A230" i="5" a="1"/>
  <c r="AJ224" i="5" a="1"/>
  <c r="AK311" i="5" a="1"/>
  <c r="AG214" i="5" a="1"/>
  <c r="A28" i="5" a="1"/>
  <c r="F328" i="5" a="1"/>
  <c r="AJ14" i="5" a="1"/>
  <c r="I8" i="2" a="1"/>
  <c r="X322" i="5" a="1"/>
  <c r="E302" i="5" a="1"/>
  <c r="O337" i="5" a="1"/>
  <c r="F201" i="5" a="1"/>
  <c r="AH302" i="5" a="1"/>
  <c r="A93" i="5" a="1"/>
  <c r="O134" i="5" a="1"/>
  <c r="I287" i="5" a="1"/>
  <c r="AQ247" i="5" a="1"/>
  <c r="A244" i="5" a="1"/>
  <c r="G246" i="5" a="1"/>
  <c r="AH262" i="5" a="1"/>
  <c r="X218" i="5" a="1"/>
  <c r="O177" i="5" a="1"/>
  <c r="X247" i="5" a="1"/>
  <c r="AQ18" i="5" a="1"/>
  <c r="AG16" i="5" a="1"/>
  <c r="X64" i="5" a="1"/>
  <c r="E268" i="5" a="1"/>
  <c r="AN10" i="5" a="1"/>
  <c r="AJ280" i="5" a="1"/>
  <c r="AH243" i="5" a="1"/>
  <c r="AN251" i="5" a="1"/>
  <c r="I247" i="5" a="1"/>
  <c r="G308" i="5" a="1"/>
  <c r="AJ104" i="5" a="1"/>
  <c r="O245" i="5" a="1"/>
  <c r="AN297" i="5" a="1"/>
  <c r="A17" i="5" a="1"/>
  <c r="J295" i="5" a="1"/>
  <c r="AK73" i="5" a="1"/>
  <c r="AQ85" i="5" a="1"/>
  <c r="AN89" i="5" a="1"/>
  <c r="E26" i="5" a="1"/>
  <c r="AQ38" i="5" a="1"/>
  <c r="J230" i="5" a="1"/>
  <c r="A335" i="5" a="1"/>
  <c r="AQ330" i="5" a="1"/>
  <c r="AK128" i="5" a="1"/>
  <c r="AI282" i="5" a="1"/>
  <c r="E263" i="5" a="1"/>
  <c r="AN255" i="5" a="1"/>
  <c r="I326" i="5" a="1"/>
  <c r="G155" i="5" a="1"/>
  <c r="AG316" i="5" a="1"/>
  <c r="E131" i="5" a="1"/>
  <c r="J192" i="5" a="1"/>
  <c r="A149" i="5" a="1"/>
  <c r="G93" i="5" a="1"/>
  <c r="AJ203" i="5" a="1"/>
  <c r="F285" i="5" a="1"/>
  <c r="A288" i="5" a="1"/>
  <c r="O211" i="5" a="1"/>
  <c r="X279" i="5" a="1"/>
  <c r="AG75" i="5" a="1"/>
  <c r="E87" i="5" a="1"/>
  <c r="AN61" i="5" a="1"/>
  <c r="G222" i="5" a="1"/>
  <c r="E272" i="5" a="1"/>
  <c r="I238" i="5" a="1"/>
  <c r="AJ335" i="5" a="1"/>
  <c r="AQ294" i="5" a="1"/>
  <c r="AK215" i="5" a="1"/>
  <c r="AK89" i="5" a="1"/>
  <c r="I295" i="5" a="1"/>
  <c r="G134" i="5" a="1"/>
  <c r="O257" i="5" a="1"/>
  <c r="N240" i="5" a="1"/>
  <c r="X141" i="5" a="1"/>
  <c r="AQ131" i="5" a="1"/>
  <c r="A259" i="5" a="1"/>
  <c r="AN318" i="5" a="1"/>
  <c r="G214" i="5" a="1"/>
  <c r="N93" i="5" a="1"/>
  <c r="A87" i="5" a="1"/>
  <c r="A122" i="5" a="1"/>
  <c r="F188" i="5" a="1"/>
  <c r="X302" i="5" a="1"/>
  <c r="AK167" i="5" a="1"/>
  <c r="I331" i="5" a="1"/>
  <c r="AN179" i="5" a="1"/>
  <c r="AK161" i="5" a="1"/>
  <c r="I92" i="5" a="1"/>
  <c r="F196" i="5" a="1"/>
  <c r="G320" i="5" a="1"/>
  <c r="E51" i="5" a="1"/>
  <c r="AI94" i="5" a="1"/>
  <c r="F130" i="5" a="1"/>
  <c r="O258" i="5" a="1"/>
  <c r="D7" i="3" a="1"/>
  <c r="I175" i="5" a="1"/>
  <c r="O166" i="5" a="1"/>
  <c r="AN312" i="5" a="1"/>
  <c r="F105" i="5" a="1"/>
  <c r="AH337" i="5" a="1"/>
  <c r="X263" i="5" a="1"/>
  <c r="G172" i="5" a="1"/>
  <c r="AG49" i="5" a="1"/>
  <c r="A86" i="5" a="1"/>
  <c r="E275" i="5" a="1"/>
  <c r="AK232" i="5" a="1"/>
  <c r="AJ331" i="5" a="1"/>
  <c r="O25" i="5" a="1"/>
  <c r="AK136" i="5" a="1"/>
  <c r="G18" i="5" a="1"/>
  <c r="AN70" i="5" a="1"/>
  <c r="AG287" i="5" a="1"/>
  <c r="AK261" i="5" a="1"/>
  <c r="X309" i="5" a="1"/>
  <c r="G199" i="5" a="1"/>
  <c r="X110" i="5" a="1"/>
  <c r="E59" i="5" a="1"/>
  <c r="I4" i="2"/>
  <c r="F71" i="5" a="1"/>
  <c r="AK9" i="5" a="1"/>
  <c r="E99" i="5" a="1"/>
  <c r="AJ99" i="5" a="1"/>
  <c r="AG60" i="5" a="1"/>
  <c r="A251" i="5" a="1"/>
  <c r="N251" i="5" a="1"/>
  <c r="X135" i="5" a="1"/>
  <c r="AQ210" i="5" a="1"/>
  <c r="A271" i="5" a="1"/>
  <c r="AK62" i="5" a="1"/>
  <c r="F219" i="5" a="1"/>
  <c r="J241" i="5" a="1"/>
  <c r="AN154" i="5" a="1"/>
  <c r="E65" i="5" a="1"/>
  <c r="F30" i="5" a="1"/>
  <c r="AJ74" i="5" a="1"/>
  <c r="AQ164" i="5" a="1"/>
  <c r="E238" i="5" a="1"/>
  <c r="J155" i="5" a="1"/>
  <c r="O108" i="5" a="1"/>
  <c r="A266" i="5" a="1"/>
  <c r="G186" i="5" a="1"/>
  <c r="AK123" i="5" a="1"/>
  <c r="X212" i="5" a="1"/>
  <c r="AG135" i="5" a="1"/>
  <c r="AN118" i="5" a="1"/>
  <c r="AI238" i="5" a="1"/>
  <c r="AN283" i="5" a="1"/>
  <c r="AH323" i="5" a="1"/>
  <c r="AK7" i="5" a="1"/>
  <c r="A155" i="5" a="1"/>
  <c r="G111" i="5" a="1"/>
  <c r="J307" i="5" a="1"/>
  <c r="AQ241" i="5" a="1"/>
  <c r="AJ301" i="5" a="1"/>
  <c r="O95" i="5" a="1"/>
  <c r="G196" i="5" a="1"/>
  <c r="I161" i="5" a="1"/>
  <c r="J86" i="5" a="1"/>
  <c r="F283" i="5" a="1"/>
  <c r="AK299" i="5" a="1"/>
  <c r="E333" i="5" a="1"/>
  <c r="F4" i="5" a="1"/>
  <c r="AG200" i="5" a="1"/>
  <c r="F268" i="5" a="1"/>
  <c r="AH282" i="5" a="1"/>
  <c r="AK41" i="5" a="1"/>
  <c r="E292" i="5" a="1"/>
  <c r="X323" i="5" a="1"/>
  <c r="AK325" i="5" a="1"/>
  <c r="I3" i="2" a="1"/>
  <c r="X155" i="5" a="1"/>
  <c r="AG173" i="5" a="1"/>
  <c r="AJ81" i="5" a="1"/>
  <c r="A130" i="5" a="1"/>
  <c r="AG202" i="5" a="1"/>
  <c r="A325" i="5" a="1"/>
  <c r="I22" i="5" a="1"/>
  <c r="AQ92" i="5" a="1"/>
  <c r="AQ195" i="5" a="1"/>
  <c r="F4" i="3" a="1"/>
  <c r="X197" i="5" a="1"/>
  <c r="O330" i="5" a="1"/>
  <c r="E283" i="5" a="1"/>
  <c r="AG184" i="5" a="1"/>
  <c r="F135" i="5" a="1"/>
  <c r="AQ263" i="5" a="1"/>
  <c r="A167" i="5" a="1"/>
  <c r="AQ334" i="5" a="1"/>
  <c r="G333" i="5" a="1"/>
  <c r="AG71" i="5" a="1"/>
  <c r="E323" i="5" a="1"/>
  <c r="AK106" i="5" a="1"/>
  <c r="X185" i="5" a="1"/>
  <c r="AI319" i="5" a="1"/>
  <c r="AI244" i="5" a="1"/>
  <c r="O59" i="5" a="1"/>
  <c r="J245" i="5" a="1"/>
  <c r="O331" i="5" a="1"/>
  <c r="O308" i="5" a="1"/>
  <c r="I237" i="5" a="1"/>
  <c r="AG224" i="5" a="1"/>
  <c r="X108" i="5" a="1"/>
  <c r="AI259" i="5" a="1"/>
  <c r="O251" i="5" a="1"/>
  <c r="I87" i="5" a="1"/>
  <c r="X316" i="5" a="1"/>
  <c r="O293" i="5" a="1"/>
  <c r="AG225" i="5" a="1"/>
  <c r="I261" i="5" a="1"/>
  <c r="G296" i="5" a="1"/>
  <c r="J206" i="5" a="1"/>
  <c r="I158" i="5" a="1"/>
  <c r="AQ335" i="5" a="1"/>
  <c r="A148" i="5" a="1"/>
  <c r="AG74" i="5" a="1"/>
  <c r="AJ216" i="5" a="1"/>
  <c r="E68" i="5" a="1"/>
  <c r="I97" i="5" a="1"/>
  <c r="N336" i="5" a="1"/>
  <c r="I47" i="5" a="1"/>
  <c r="I275" i="5" a="1"/>
  <c r="X198" i="5" a="1"/>
  <c r="AJ250" i="5" a="1"/>
  <c r="AJ73" i="5" a="1"/>
  <c r="AJ2" i="5" a="1"/>
  <c r="AG196" i="5" a="1"/>
  <c r="AQ207" i="5" a="1"/>
  <c r="F256" i="5" a="1"/>
  <c r="O106" i="5" a="1"/>
  <c r="AK146" i="5" a="1"/>
  <c r="AH264" i="5" a="1"/>
  <c r="AI309" i="5" a="1"/>
  <c r="E180" i="5" a="1"/>
  <c r="AN285" i="5" a="1"/>
  <c r="AQ170" i="5" a="1"/>
  <c r="G310" i="5" a="1"/>
  <c r="J275" i="5" a="1"/>
  <c r="AN54" i="5" a="1"/>
  <c r="O182" i="5" a="1"/>
  <c r="G41" i="5" a="1"/>
  <c r="AQ59" i="5" a="1"/>
  <c r="F248" i="5" a="1"/>
  <c r="J185" i="5" a="1"/>
  <c r="J169" i="5" a="1"/>
  <c r="X83" i="5" a="1"/>
  <c r="AN14" i="5" a="1"/>
  <c r="AK187" i="5" a="1"/>
  <c r="AG251" i="5" a="1"/>
  <c r="AK130" i="5" a="1"/>
  <c r="O42" i="5" a="1"/>
  <c r="E314" i="5" a="1"/>
  <c r="AG198" i="5" a="1"/>
  <c r="O221" i="5" a="1"/>
  <c r="AG48" i="5" a="1"/>
  <c r="X171" i="5" a="1"/>
  <c r="G298" i="5" a="1"/>
  <c r="O244" i="5" a="1"/>
  <c r="AH192" i="5" a="1"/>
  <c r="AN335" i="5" a="1"/>
  <c r="AH220" i="5" a="1"/>
  <c r="N320" i="5" a="1"/>
  <c r="AH2" i="5" a="1"/>
  <c r="AG186" i="5" a="1"/>
  <c r="AG260" i="5" a="1"/>
  <c r="AG126" i="5" a="1"/>
  <c r="AH285" i="5" a="1"/>
  <c r="AI101" i="5" a="1"/>
  <c r="F322" i="5" a="1"/>
  <c r="X176" i="5" a="1"/>
  <c r="AN334" i="5" a="1"/>
  <c r="AH80" i="5" a="1"/>
  <c r="A274" i="5" a="1"/>
  <c r="AG264" i="5" a="1"/>
  <c r="AG52" i="5" a="1"/>
  <c r="G48" i="5" a="1"/>
  <c r="I298" i="5" a="1"/>
  <c r="AH258" i="5" a="1"/>
  <c r="AJ222" i="5" a="1"/>
  <c r="G178" i="5" a="1"/>
  <c r="AG106" i="5" a="1"/>
  <c r="E191" i="5" a="1"/>
  <c r="AQ264" i="5" a="1"/>
  <c r="AN93" i="5" a="1"/>
  <c r="AN188" i="5" a="1"/>
  <c r="AQ182" i="5" a="1"/>
  <c r="AI261" i="5" a="1"/>
  <c r="AH4" i="5" a="1"/>
  <c r="AG12" i="5" a="1"/>
  <c r="I313" i="5" a="1"/>
  <c r="AQ224" i="5" a="1"/>
  <c r="A319" i="5" a="1"/>
  <c r="AG162" i="5" a="1"/>
  <c r="X84" i="5" a="1"/>
  <c r="AH324" i="5" a="1"/>
  <c r="E216" i="5" a="1"/>
  <c r="X24" i="5" a="1"/>
  <c r="F22" i="5" a="1"/>
  <c r="A327" i="5" a="1"/>
  <c r="G140" i="5" a="1"/>
  <c r="X139" i="5" a="1"/>
  <c r="AK210" i="5" a="1"/>
  <c r="AQ180" i="5" a="1"/>
  <c r="I65" i="5" a="1"/>
  <c r="AG322" i="5" a="1"/>
  <c r="AN78" i="5" a="1"/>
  <c r="F273" i="5" a="1"/>
  <c r="AG204" i="5" a="1"/>
  <c r="AI79" i="5" a="1"/>
  <c r="I19" i="5" a="1"/>
  <c r="F79" i="5" a="1"/>
  <c r="AN96" i="5" a="1"/>
  <c r="AI334" i="5" a="1"/>
  <c r="AJ313" i="5" a="1"/>
  <c r="AQ57" i="5" a="1"/>
  <c r="AN215" i="5" a="1"/>
  <c r="I127" i="5" a="1"/>
  <c r="I206" i="5" a="1"/>
  <c r="AG330" i="5" a="1"/>
  <c r="X7" i="5" a="1"/>
  <c r="O316" i="5" a="1"/>
  <c r="AQ275" i="5" a="1"/>
  <c r="O269" i="5" a="1"/>
  <c r="X306" i="5" a="1"/>
  <c r="AG233" i="5" a="1"/>
  <c r="I187" i="5" a="1"/>
  <c r="F147" i="5" a="1"/>
  <c r="E329" i="5" a="1"/>
  <c r="J297" i="5" a="1"/>
  <c r="I243" i="5" a="1"/>
  <c r="X120" i="5" a="1"/>
  <c r="AG37" i="5" a="1"/>
  <c r="AN20" i="5" a="1"/>
  <c r="AG67" i="5" a="1"/>
  <c r="F146" i="5" a="1"/>
  <c r="AG254" i="5" a="1"/>
  <c r="I329" i="5" a="1"/>
  <c r="AK294" i="5" a="1"/>
  <c r="F86" i="5" a="1"/>
  <c r="AK153" i="5" a="1"/>
  <c r="AG181" i="5" a="1"/>
  <c r="G256" i="5" a="1"/>
  <c r="J231" i="5" a="1"/>
  <c r="N310" i="5" a="1"/>
  <c r="AJ286" i="5" a="1"/>
  <c r="AK309" i="5" a="1"/>
  <c r="J179" i="5" a="1"/>
  <c r="AJ24" i="5" a="1"/>
  <c r="X118" i="5" a="1"/>
  <c r="E5" i="3" a="1"/>
  <c r="O196" i="5" a="1"/>
  <c r="X201" i="5" a="1"/>
  <c r="AG236" i="5" a="1"/>
  <c r="E335" i="5" a="1"/>
  <c r="G44" i="5" a="1"/>
  <c r="X143" i="5" a="1"/>
  <c r="E143" i="5" a="1"/>
  <c r="AK29" i="5" a="1"/>
  <c r="AJ277" i="5" a="1"/>
  <c r="AN108" i="5" a="1"/>
  <c r="F269" i="5" a="1"/>
  <c r="X71" i="5" a="1"/>
  <c r="I316" i="5" a="1"/>
  <c r="AH228" i="5" a="1"/>
  <c r="I179" i="5" a="1"/>
  <c r="G294" i="5" a="1"/>
  <c r="AI215" i="5" a="1"/>
  <c r="AI197" i="5" a="1"/>
  <c r="G230" i="5" a="1"/>
  <c r="AG171" i="5" a="1"/>
  <c r="A289" i="5" a="1"/>
  <c r="AQ223" i="5" a="1"/>
  <c r="AQ204" i="5" a="1"/>
  <c r="G286" i="5" a="1"/>
  <c r="E82" i="5" a="1"/>
  <c r="A2" i="5" a="1"/>
  <c r="G191" i="5" a="1"/>
  <c r="E246" i="5" a="1"/>
  <c r="AQ219" i="5" a="1"/>
  <c r="X131" i="5" a="1"/>
  <c r="AJ333" i="5" a="1"/>
  <c r="AN13" i="5" a="1"/>
  <c r="I192" i="5" a="1"/>
  <c r="X224" i="5" a="1"/>
  <c r="AK80" i="5" a="1"/>
  <c r="AN186" i="5" a="1"/>
  <c r="AN322" i="5" a="1"/>
  <c r="X91" i="5" a="1"/>
  <c r="G74" i="5" a="1"/>
  <c r="O178" i="5" a="1"/>
  <c r="AN254" i="5" a="1"/>
  <c r="AK39" i="5" a="1"/>
  <c r="A239" i="5" a="1"/>
  <c r="J83" i="5" a="1"/>
  <c r="AN195" i="5" a="1"/>
  <c r="I219" i="5" a="1"/>
  <c r="I162" i="5" a="1"/>
  <c r="I226" i="5" a="1"/>
  <c r="AJ223" i="5" a="1"/>
  <c r="A233" i="5" a="1"/>
  <c r="A264" i="5" a="1"/>
  <c r="X215" i="5" a="1"/>
  <c r="I123" i="5" a="1"/>
  <c r="F123" i="5" a="1"/>
  <c r="AK151" i="5" a="1"/>
  <c r="AI212" i="5" a="1"/>
  <c r="F107" i="5" a="1"/>
  <c r="I337" i="5" a="1"/>
  <c r="O153" i="5" a="1"/>
  <c r="E119" i="5" a="1"/>
  <c r="AI333" i="5" a="1"/>
  <c r="AI304" i="5" a="1"/>
  <c r="AN309" i="5" a="1"/>
  <c r="G325" i="5" a="1"/>
  <c r="AQ196" i="5" a="1"/>
  <c r="F231" i="5" a="1"/>
  <c r="X266" i="5" a="1"/>
  <c r="G221" i="5" a="1"/>
  <c r="I134" i="5" a="1"/>
  <c r="E67" i="5" a="1"/>
  <c r="F41" i="5" a="1"/>
  <c r="AG61" i="5" a="1"/>
  <c r="A39" i="5" a="1"/>
  <c r="AG237" i="5" a="1"/>
  <c r="O325" i="5" a="1"/>
  <c r="AN69" i="5" a="1"/>
  <c r="AG96" i="5" a="1"/>
  <c r="I88" i="5" a="1"/>
  <c r="AK86" i="5" a="1"/>
  <c r="AN231" i="5" a="1"/>
  <c r="A44" i="5" a="1"/>
  <c r="E174" i="5" a="1"/>
  <c r="J311" i="5" a="1"/>
  <c r="J194" i="5" a="1"/>
  <c r="AN15" i="5" a="1"/>
  <c r="A211" i="5" a="1"/>
  <c r="X59" i="5" a="1"/>
  <c r="AG50" i="5" a="1"/>
  <c r="AK340" i="5" a="1"/>
  <c r="A252" i="5" a="1"/>
  <c r="AJ295" i="5" a="1"/>
  <c r="J259" i="5" a="1"/>
  <c r="A234" i="5" a="1"/>
  <c r="J163" i="5" a="1"/>
  <c r="X249" i="5" a="1"/>
  <c r="AJ244" i="5" a="1"/>
  <c r="E250" i="5" a="1"/>
  <c r="AJ212" i="5" a="1"/>
  <c r="I102" i="5" a="1"/>
  <c r="AK317" i="5" a="1"/>
  <c r="AN168" i="5" a="1"/>
  <c r="X225" i="5" a="1"/>
  <c r="X6" i="5" a="1"/>
  <c r="E43" i="5" a="1"/>
  <c r="A2" i="3" a="1"/>
  <c r="I76" i="5" a="1"/>
  <c r="AI216" i="5" a="1"/>
  <c r="AG230" i="5" a="1"/>
  <c r="F310" i="5" a="1"/>
  <c r="AI87" i="5" a="1"/>
  <c r="AJ326" i="5" a="1"/>
  <c r="AN105" i="5" a="1"/>
  <c r="O138" i="5" a="1"/>
  <c r="E306" i="5" a="1"/>
  <c r="AI258" i="5" a="1"/>
  <c r="I91" i="5" a="1"/>
  <c r="X23" i="5" a="1"/>
  <c r="AH212" i="5" a="1"/>
  <c r="X289" i="5" a="1"/>
  <c r="X195" i="5" a="1"/>
  <c r="E92" i="5" a="1"/>
  <c r="E15" i="5" a="1"/>
  <c r="X220" i="5" a="1"/>
  <c r="O322" i="5" a="1"/>
  <c r="AG85" i="5" a="1"/>
  <c r="AK289" i="5" a="1"/>
  <c r="I301" i="5" a="1"/>
  <c r="AK292" i="5" a="1"/>
  <c r="N309" i="5" a="1"/>
  <c r="AI217" i="5" a="1"/>
  <c r="AN237" i="5" a="1"/>
  <c r="AQ278" i="5" a="1"/>
  <c r="AN321" i="5" a="1"/>
  <c r="AJ304" i="5" a="1"/>
  <c r="AJ77" i="5" a="1"/>
  <c r="I258" i="5" a="1"/>
  <c r="X142" i="5" a="1"/>
  <c r="I185" i="5" a="1"/>
  <c r="X33" i="5" a="1"/>
  <c r="I125" i="5" a="1"/>
  <c r="N189" i="5" a="1"/>
  <c r="AK275" i="5" a="1"/>
  <c r="A4" i="5" a="1"/>
  <c r="O175" i="5" a="1"/>
  <c r="AK138" i="5" a="1"/>
  <c r="AI268" i="5" a="1"/>
  <c r="F172" i="5" a="1"/>
  <c r="O273" i="5" a="1"/>
  <c r="A26" i="5" a="1"/>
  <c r="A78" i="5" a="1"/>
  <c r="AN246" i="5" a="1"/>
  <c r="G165" i="5" a="1"/>
  <c r="E320" i="5" a="1"/>
  <c r="O104" i="5" a="1"/>
  <c r="A162" i="5" a="1"/>
  <c r="J201" i="5" a="1"/>
  <c r="F235" i="5" a="1"/>
  <c r="G237" i="5" a="1"/>
  <c r="AG121" i="5" a="1"/>
  <c r="AI208" i="5" a="1"/>
  <c r="J288" i="5" a="1"/>
  <c r="O169" i="5" a="1"/>
  <c r="AH328" i="5" a="1"/>
  <c r="AN75" i="5" a="1"/>
  <c r="X69" i="5" a="1"/>
  <c r="AJ94" i="5" a="1"/>
  <c r="O103" i="5" a="1"/>
  <c r="F179" i="5" a="1"/>
  <c r="A276" i="5" a="1"/>
  <c r="A23" i="5" a="1"/>
  <c r="N105" i="5" a="1"/>
  <c r="F253" i="5" a="1"/>
  <c r="AG178" i="5" a="1"/>
  <c r="F24" i="5" a="1"/>
  <c r="X5" i="5" a="1"/>
  <c r="E280" i="5" a="1"/>
  <c r="AG166" i="5" a="1"/>
  <c r="F5" i="5" a="1"/>
  <c r="AN224" i="5" a="1"/>
  <c r="O192" i="5" a="1"/>
  <c r="AG317" i="5" a="1"/>
  <c r="G142" i="5" a="1"/>
  <c r="A187" i="5" a="1"/>
  <c r="AJ339" i="5" a="1"/>
  <c r="AK118" i="5" a="1"/>
  <c r="E183" i="5" a="1"/>
  <c r="G267" i="5" a="1"/>
  <c r="AG227" i="5" a="1"/>
  <c r="AI271" i="5" a="1"/>
  <c r="AH280" i="5" a="1"/>
  <c r="X278" i="5" a="1"/>
  <c r="E225" i="5" a="1"/>
  <c r="X179" i="5" a="1"/>
  <c r="N103" i="5" a="1"/>
  <c r="AN329" i="5" a="1"/>
  <c r="A320" i="5" a="1"/>
  <c r="AN159" i="5" a="1"/>
  <c r="E304" i="5" a="1"/>
  <c r="F44" i="5" a="1"/>
  <c r="AI340" i="5" a="1"/>
  <c r="AN66" i="5" a="1"/>
  <c r="AQ138" i="5" a="1"/>
  <c r="E318" i="5" a="1"/>
  <c r="AI228" i="5" a="1"/>
  <c r="X34" i="5" a="1"/>
  <c r="O98" i="5" a="1"/>
  <c r="AJ323" i="5" a="1"/>
  <c r="F160" i="5" a="1"/>
  <c r="O190" i="5" a="1"/>
  <c r="AQ198" i="5" a="1"/>
  <c r="J271" i="5" a="1"/>
  <c r="A163" i="5" a="1"/>
  <c r="AH256" i="5" a="1"/>
  <c r="AQ99" i="5" a="1"/>
  <c r="I327" i="5" a="1"/>
  <c r="AJ228" i="5" a="1"/>
  <c r="AK175" i="5" a="1"/>
  <c r="AG238" i="5" a="1"/>
  <c r="F91" i="5" a="1"/>
  <c r="E16" i="5" a="1"/>
  <c r="I280" i="5" a="1"/>
  <c r="AG22" i="5" a="1"/>
  <c r="X226" i="5" a="1"/>
  <c r="E301" i="5" a="1"/>
  <c r="I246" i="5" a="1"/>
  <c r="AG6" i="5" a="1"/>
  <c r="F286" i="5" a="1"/>
  <c r="A202" i="5" a="1"/>
  <c r="AG252" i="5" a="1"/>
  <c r="A139" i="5" a="1"/>
  <c r="AJ237" i="5" a="1"/>
  <c r="AN92" i="5" a="1"/>
  <c r="O16" i="5" a="1"/>
  <c r="AH303" i="5" a="1"/>
  <c r="AG213" i="5" a="1"/>
  <c r="AK75" i="5" a="1"/>
  <c r="E124" i="5" a="1"/>
  <c r="I108" i="5" a="1"/>
  <c r="AH335" i="5" a="1"/>
  <c r="J120" i="5" a="1"/>
  <c r="O193" i="5" a="1"/>
  <c r="J165" i="5" a="1"/>
  <c r="AG296" i="5" a="1"/>
  <c r="AN165" i="5" a="1"/>
  <c r="AG19" i="5" a="1"/>
  <c r="AN164" i="5" a="1"/>
  <c r="I169" i="5" a="1"/>
  <c r="E196" i="5" a="1"/>
  <c r="AQ56" i="5" a="1"/>
  <c r="O259" i="5" a="1"/>
  <c r="AN82" i="5" a="1"/>
  <c r="G181" i="5" a="1"/>
  <c r="AQ300" i="5" a="1"/>
  <c r="AQ297" i="5" a="1"/>
  <c r="AN169" i="5" a="1"/>
  <c r="AJ276" i="5" a="1"/>
  <c r="AQ127" i="5" a="1"/>
  <c r="A77" i="5" a="1"/>
  <c r="AI241" i="5" a="1"/>
  <c r="X214" i="5" a="1"/>
  <c r="AK189" i="5" a="1"/>
  <c r="A136" i="5" a="1"/>
  <c r="AH70" i="5" a="1"/>
  <c r="I35" i="5" a="1"/>
  <c r="N299" i="5" a="1"/>
  <c r="O334" i="5" a="1"/>
  <c r="AI284" i="5" a="1"/>
  <c r="E261" i="5" a="1"/>
  <c r="AN244" i="5" a="1"/>
  <c r="O140" i="5" a="1"/>
  <c r="G85" i="5" a="1"/>
  <c r="J89" i="5" a="1"/>
  <c r="AH217" i="5" a="1"/>
  <c r="A35" i="5" a="1"/>
  <c r="AH319" i="5" a="1"/>
  <c r="AJ300" i="5" a="1"/>
  <c r="F298" i="5" a="1"/>
  <c r="AG180" i="5" a="1"/>
  <c r="G109" i="5" a="1"/>
  <c r="AI104" i="5" a="1"/>
  <c r="AQ199" i="5" a="1"/>
  <c r="AN320" i="5" a="1"/>
  <c r="AG282" i="5" a="1"/>
  <c r="I71" i="5" a="1"/>
  <c r="G250" i="5" a="1"/>
  <c r="AJ272" i="5" a="1"/>
  <c r="AI318" i="5" a="1"/>
  <c r="AK278" i="5" a="1"/>
  <c r="O88" i="5" a="1"/>
  <c r="AH237" i="5" a="1"/>
  <c r="AI213" i="5" a="1"/>
  <c r="X239" i="5" a="1"/>
  <c r="J158" i="5" a="1"/>
  <c r="I338" i="5" a="1"/>
  <c r="I317" i="5" a="1"/>
  <c r="AK306" i="5" a="1"/>
  <c r="F165" i="5" a="1"/>
  <c r="AH223" i="5" a="1"/>
  <c r="F325" i="5" a="1"/>
  <c r="AN9" i="5" a="1"/>
  <c r="AH221" i="5" a="1"/>
  <c r="A13" i="5" a="1"/>
  <c r="AI283" i="5" a="1"/>
  <c r="F277" i="5" a="1"/>
  <c r="N234" i="5" a="1"/>
  <c r="AQ82" i="5" a="1"/>
  <c r="A339" i="5" a="1"/>
  <c r="A262" i="5" a="1"/>
  <c r="I44" i="5" a="1"/>
  <c r="AG164" i="5" a="1"/>
  <c r="AK217" i="5" a="1"/>
  <c r="O188" i="5" a="1"/>
  <c r="AQ98" i="5" a="1"/>
  <c r="AH199" i="5" a="1"/>
  <c r="AN249" i="5" a="1"/>
  <c r="AG275" i="5" a="1"/>
  <c r="E100" i="5" a="1"/>
  <c r="AQ37" i="5" a="1"/>
  <c r="O117" i="5" a="1"/>
  <c r="E316" i="5" a="1"/>
  <c r="I245" i="5" a="1"/>
  <c r="AI306" i="5" a="1"/>
  <c r="G91" i="5" a="1"/>
  <c r="O202" i="5" a="1"/>
  <c r="E21" i="5" a="1"/>
  <c r="O290" i="5" a="1"/>
  <c r="AN16" i="5" a="1"/>
  <c r="G97" i="5" a="1"/>
  <c r="AK300" i="5" a="1"/>
  <c r="AG306" i="5" a="1"/>
  <c r="F197" i="5" a="1"/>
  <c r="AN4" i="5" a="1"/>
  <c r="AN230" i="5" a="1"/>
  <c r="E57" i="5" a="1"/>
  <c r="E113" i="5" a="1"/>
  <c r="AG104" i="5" a="1"/>
  <c r="G248" i="5" a="1"/>
  <c r="AK40" i="5" a="1"/>
  <c r="O287" i="5" a="1"/>
  <c r="AK270" i="5" a="1"/>
  <c r="AK276" i="5" a="1"/>
  <c r="AH209" i="5" a="1"/>
  <c r="AK50" i="5" a="1"/>
  <c r="AN156" i="5" a="1"/>
  <c r="E294" i="5" a="1"/>
  <c r="AG279" i="5" a="1"/>
  <c r="J213" i="5" a="1"/>
  <c r="X152" i="5" a="1"/>
  <c r="AG320" i="5" a="1"/>
  <c r="O145" i="5" a="1"/>
  <c r="X275" i="5" a="1"/>
  <c r="A85" i="5" a="1"/>
  <c r="J320" i="5" a="1"/>
  <c r="A161" i="5" a="1"/>
  <c r="G188" i="5" a="1"/>
  <c r="AJ311" i="5" a="1"/>
  <c r="AJ288" i="5" a="1"/>
  <c r="G82" i="5" a="1"/>
  <c r="AK58" i="5" a="1"/>
  <c r="AN277" i="5" a="1"/>
  <c r="AK85" i="5" a="1"/>
  <c r="AQ27" i="5" a="1"/>
  <c r="E112" i="5" a="1"/>
  <c r="AQ309" i="5" a="1"/>
  <c r="AJ21" i="5" a="1"/>
  <c r="F303" i="5" a="1"/>
  <c r="AQ214" i="5" a="1"/>
  <c r="AN171" i="5" a="1"/>
  <c r="X157" i="5" a="1"/>
  <c r="G79" i="5" a="1"/>
  <c r="E284" i="5" a="1"/>
  <c r="AK22" i="5" a="1"/>
  <c r="AQ70" i="5" a="1"/>
  <c r="X103" i="5" a="1"/>
  <c r="O241" i="5" a="1"/>
  <c r="AK338" i="5" a="1"/>
  <c r="I339" i="5" a="1"/>
  <c r="E271" i="5" a="1"/>
  <c r="O149" i="5" a="1"/>
  <c r="X112" i="5" a="1"/>
  <c r="N256" i="5" a="1"/>
  <c r="AJ217" i="5" a="1"/>
  <c r="AQ161" i="5" a="1"/>
  <c r="A305" i="5" a="1"/>
  <c r="G182" i="5" a="1"/>
  <c r="I279" i="5" a="1"/>
  <c r="AN235" i="5" a="1"/>
  <c r="F32" i="5" a="1"/>
  <c r="X111" i="5" a="1"/>
  <c r="E135" i="5" a="1"/>
  <c r="J292" i="5" a="1"/>
  <c r="AK255" i="5" a="1"/>
  <c r="O62" i="5" a="1"/>
  <c r="I132" i="5" a="1"/>
  <c r="AJ334" i="5" a="1"/>
  <c r="AK193" i="5" a="1"/>
  <c r="G121" i="5" a="1"/>
  <c r="E151" i="5" a="1"/>
  <c r="AJ197" i="5" a="1"/>
  <c r="AK148" i="5" a="1"/>
  <c r="AG115" i="5" a="1"/>
  <c r="AH288" i="5" a="1"/>
  <c r="G10" i="5" a="1"/>
  <c r="I42" i="5" a="1"/>
  <c r="X98" i="5" a="1"/>
  <c r="E7" i="3" a="1"/>
  <c r="AG211" i="5" a="1"/>
  <c r="AH235" i="5" a="1"/>
  <c r="E288" i="5" a="1"/>
  <c r="N333" i="5" a="1"/>
  <c r="A177" i="5" a="1"/>
  <c r="N335" i="5" a="1"/>
  <c r="AK205" i="5" a="1"/>
  <c r="E251" i="5" a="1"/>
  <c r="X106" i="5" a="1"/>
  <c r="AK97" i="5" a="1"/>
  <c r="AH291" i="5" a="1"/>
  <c r="G51" i="5" a="1"/>
  <c r="I18" i="5" a="1"/>
  <c r="X209" i="5" a="1"/>
  <c r="F119" i="5" a="1"/>
  <c r="AQ132" i="5" a="1"/>
  <c r="O60" i="5" a="1"/>
  <c r="AG325" i="5" a="1"/>
  <c r="X274" i="5" a="1"/>
  <c r="X117" i="5" a="1"/>
  <c r="E299" i="5" a="1"/>
  <c r="AK298" i="5" a="1"/>
  <c r="AK54" i="5" a="1"/>
  <c r="AN67" i="5" a="1"/>
  <c r="A52" i="5" a="1"/>
  <c r="AQ149" i="5" a="1"/>
  <c r="AH84" i="5" a="1"/>
  <c r="F242" i="5" a="1"/>
  <c r="AJ213" i="5" a="1"/>
  <c r="AN245" i="5" a="1"/>
  <c r="AG190" i="5" a="1"/>
  <c r="AG295" i="5" a="1"/>
  <c r="AQ136" i="5" a="1"/>
  <c r="AI209" i="5" a="1"/>
  <c r="AQ327" i="5" a="1"/>
  <c r="F191" i="5" a="1"/>
  <c r="J225" i="5" a="1"/>
  <c r="I214" i="5" a="1"/>
  <c r="AN192" i="5" a="1"/>
  <c r="AI206" i="5" a="1"/>
  <c r="J317" i="5" a="1"/>
  <c r="X258" i="5" a="1"/>
  <c r="F336" i="5" a="1"/>
  <c r="I138" i="5" a="1"/>
  <c r="AN166" i="5" a="1"/>
  <c r="G122" i="5" a="1"/>
  <c r="O240" i="5" a="1"/>
  <c r="AG10" i="5" a="1"/>
  <c r="A210" i="5" a="1"/>
  <c r="AH20" i="5" a="1"/>
  <c r="AJ269" i="5" a="1"/>
  <c r="AG123" i="5" a="1"/>
  <c r="A235" i="5" a="1"/>
  <c r="AK3" i="5" a="1"/>
  <c r="E164" i="5" a="1"/>
  <c r="AK170" i="5" a="1"/>
  <c r="I140" i="5" a="1"/>
  <c r="F129" i="5" a="1"/>
  <c r="AN174" i="5" a="1"/>
  <c r="AQ159" i="5" a="1"/>
  <c r="AN190" i="5" a="1"/>
  <c r="AN263" i="5" a="1"/>
  <c r="AK177" i="5" a="1"/>
  <c r="AN248" i="5" a="1"/>
  <c r="AH277" i="5" a="1"/>
  <c r="AK164" i="5" a="1"/>
  <c r="G235" i="5" a="1"/>
  <c r="F170" i="5" a="1"/>
  <c r="J289" i="5" a="1"/>
  <c r="AQ71" i="5" a="1"/>
  <c r="J256" i="5" a="1"/>
  <c r="AQ331" i="5" a="1"/>
  <c r="F87" i="5" a="1"/>
  <c r="AN302" i="5" a="1"/>
  <c r="G13" i="5" a="1"/>
  <c r="AI265" i="5" a="1"/>
  <c r="AK103" i="5" a="1"/>
  <c r="AI200" i="5" a="1"/>
  <c r="AJ84" i="5" a="1"/>
  <c r="A312" i="5" a="1"/>
  <c r="F270" i="5" a="1"/>
  <c r="AN94" i="5" a="1"/>
  <c r="AQ89" i="5" a="1"/>
  <c r="AG97" i="5" a="1"/>
  <c r="AH305" i="5" a="1"/>
  <c r="O69" i="5" a="1"/>
  <c r="AK19" i="5" a="1"/>
  <c r="AH6" i="5" a="1"/>
  <c r="J131" i="5" a="1"/>
  <c r="AH93" i="5" a="1"/>
  <c r="AG72" i="5" a="1"/>
  <c r="AH290" i="5" a="1"/>
  <c r="AQ192" i="5" a="1"/>
  <c r="AN141" i="5" a="1"/>
  <c r="E338" i="5" a="1"/>
  <c r="F85" i="5" a="1"/>
  <c r="AH296" i="5" a="1"/>
  <c r="J220" i="5" a="1"/>
  <c r="G205" i="5" a="1"/>
  <c r="A200" i="5" a="1"/>
  <c r="A64" i="5" a="1"/>
  <c r="AQ169" i="5" a="1"/>
  <c r="AQ74" i="5" a="1"/>
  <c r="O53" i="5" a="1"/>
  <c r="AJ306" i="5" a="1"/>
  <c r="F319" i="5" a="1"/>
  <c r="A250" i="5" a="1"/>
  <c r="O339" i="5" a="1"/>
  <c r="O264" i="5" a="1"/>
  <c r="A18" i="5" a="1"/>
  <c r="AG217" i="5" a="1"/>
  <c r="A10" i="5" a="1"/>
  <c r="E46" i="5" a="1"/>
  <c r="AQ148" i="5" a="1"/>
  <c r="AG15" i="5" a="1"/>
  <c r="AN316" i="5" a="1"/>
  <c r="X47" i="5" a="1"/>
  <c r="AN101" i="5" a="1"/>
  <c r="G218" i="5" a="1"/>
  <c r="I194" i="5" a="1"/>
  <c r="AN223" i="5" a="1"/>
  <c r="AJ205" i="5" a="1"/>
  <c r="A311" i="5" a="1"/>
  <c r="E276" i="5" a="1"/>
  <c r="F142" i="5" a="1"/>
  <c r="AJ195" i="5" a="1"/>
  <c r="F61" i="5" a="1"/>
  <c r="AI285" i="5" a="1"/>
  <c r="F280" i="5" a="1"/>
  <c r="A141" i="5" a="1"/>
  <c r="AK334" i="5" a="1"/>
  <c r="AH278" i="5" a="1"/>
  <c r="AI338" i="5" a="1"/>
  <c r="AG175" i="5" a="1"/>
  <c r="A323" i="5" a="1"/>
  <c r="E298" i="5" a="1"/>
  <c r="AN310" i="5" a="1"/>
  <c r="AN185" i="5" a="1"/>
  <c r="AG23" i="5" a="1"/>
  <c r="O91" i="5" a="1"/>
  <c r="AI205" i="5" a="1"/>
  <c r="AG109" i="5" a="1"/>
  <c r="X162" i="5" a="1"/>
  <c r="AN28" i="5" a="1"/>
  <c r="X271" i="5" a="1"/>
  <c r="E134" i="5" a="1"/>
  <c r="AK333" i="5" a="1"/>
  <c r="AH78" i="5" a="1"/>
  <c r="J187" i="5" a="1"/>
  <c r="AI316" i="5" a="1"/>
  <c r="A126" i="5" a="1"/>
  <c r="G101" i="5" a="1"/>
  <c r="AJ91" i="5" a="1"/>
  <c r="AG312" i="5" a="1"/>
  <c r="AN147" i="5" a="1"/>
  <c r="O222" i="5" a="1"/>
  <c r="AG45" i="5" a="1"/>
  <c r="O90" i="5" a="1"/>
  <c r="AK307" i="5" a="1"/>
  <c r="AK25" i="5" a="1"/>
  <c r="A65" i="5" a="1"/>
  <c r="F249" i="5" a="1"/>
  <c r="AQ228" i="5" a="1"/>
  <c r="AQ293" i="5" a="1"/>
  <c r="AQ87" i="5" a="1"/>
  <c r="F12" i="5" a="1"/>
  <c r="O74" i="5" a="1"/>
  <c r="AG78" i="5" a="1"/>
  <c r="AH274" i="5" a="1"/>
  <c r="E133" i="5" a="1"/>
  <c r="AG229" i="5" a="1"/>
  <c r="I190" i="5" a="1"/>
  <c r="AJ101" i="5" a="1"/>
  <c r="AG56" i="5" a="1"/>
  <c r="E165" i="5" a="1"/>
  <c r="AJ290" i="5" a="1"/>
  <c r="AN204" i="5" a="1"/>
  <c r="AQ283" i="5" a="1"/>
  <c r="D5" i="3" a="1"/>
  <c r="E307" i="5" a="1"/>
  <c r="E123" i="5" a="1"/>
  <c r="E293" i="5" a="1"/>
  <c r="AQ137" i="5" a="1"/>
  <c r="AN172" i="5" a="1"/>
  <c r="G29" i="5" a="1"/>
  <c r="X78" i="5" a="1"/>
  <c r="AQ130" i="5" a="1"/>
  <c r="AK95" i="5" a="1"/>
  <c r="G209" i="5" a="1"/>
  <c r="X129" i="5" a="1"/>
  <c r="AN193" i="5" a="1"/>
  <c r="AK196" i="5" a="1"/>
  <c r="I297" i="5" a="1"/>
  <c r="O285" i="5" a="1"/>
  <c r="AK77" i="5" a="1"/>
  <c r="AN36" i="5" a="1"/>
  <c r="AI25" i="5" a="1"/>
  <c r="F232" i="5" a="1"/>
  <c r="E269" i="5" a="1"/>
  <c r="AG189" i="5" a="1"/>
  <c r="AK33" i="5" a="1"/>
  <c r="N230" i="5" a="1"/>
  <c r="AN288" i="5" a="1"/>
  <c r="G334" i="5" a="1"/>
  <c r="F46" i="5" a="1"/>
  <c r="AK250" i="5" a="1"/>
  <c r="J246" i="5" a="1"/>
  <c r="I54" i="5" a="1"/>
  <c r="E172" i="5" a="1"/>
  <c r="F141" i="5" a="1"/>
  <c r="AK59" i="5" a="1"/>
  <c r="AQ254" i="5" a="1"/>
  <c r="AN40" i="5" a="1"/>
  <c r="I271" i="5" a="1"/>
  <c r="G289" i="5" a="1"/>
  <c r="O55" i="5" a="1"/>
  <c r="AI328" i="5" a="1"/>
  <c r="X174" i="5" a="1"/>
  <c r="J113" i="5" a="1"/>
  <c r="AI221" i="5" a="1"/>
  <c r="AI250" i="5" a="1"/>
  <c r="AQ156" i="5" a="1"/>
  <c r="A307" i="5" a="1"/>
  <c r="X97" i="5" a="1"/>
  <c r="G193" i="5" a="1"/>
  <c r="A331" i="5" a="1"/>
  <c r="G157" i="5" a="1"/>
  <c r="G147" i="5" a="1"/>
  <c r="I254" i="5" a="1"/>
  <c r="AK171" i="5" a="1"/>
  <c r="AI321" i="5" a="1"/>
  <c r="O310" i="5" a="1"/>
  <c r="AQ187" i="5" a="1"/>
  <c r="X66" i="5" a="1"/>
  <c r="O109" i="5" a="1"/>
  <c r="AJ320" i="5" a="1"/>
  <c r="X22" i="5" a="1"/>
  <c r="I289" i="5" a="1"/>
  <c r="G239" i="5" a="1"/>
  <c r="AK141" i="5" a="1"/>
  <c r="N15" i="5" a="1"/>
  <c r="A128" i="5" a="1"/>
  <c r="AI325" i="5" a="1"/>
  <c r="AQ51" i="5" a="1"/>
  <c r="J93" i="5" a="1"/>
  <c r="J305" i="5" a="1"/>
  <c r="O314" i="5" a="1"/>
  <c r="AN287" i="5" a="1"/>
  <c r="AN143" i="5" a="1"/>
  <c r="G281" i="5" a="1"/>
  <c r="G95" i="5" a="1"/>
  <c r="AQ291" i="5" a="1"/>
  <c r="E221" i="5" a="1"/>
  <c r="X261" i="5" a="1"/>
  <c r="AK212" i="5" a="1"/>
  <c r="AI84" i="5" a="1"/>
  <c r="AG256" i="5" a="1"/>
  <c r="AK241" i="5" a="1"/>
  <c r="J139" i="5" a="1"/>
  <c r="I288" i="5" a="1"/>
  <c r="F21" i="5" a="1"/>
  <c r="X339" i="5" a="1"/>
  <c r="N319" i="5" a="1"/>
  <c r="AH202" i="5" a="1"/>
  <c r="O317" i="5" a="1"/>
  <c r="N83" i="5" a="1"/>
  <c r="AG277" i="5" a="1"/>
  <c r="I198" i="5" a="1"/>
  <c r="A219" i="5" a="1"/>
  <c r="J281" i="5" a="1"/>
  <c r="O4" i="5" a="1"/>
  <c r="E337" i="5" a="1"/>
  <c r="X268" i="5" a="1"/>
  <c r="X333" i="5" a="1"/>
  <c r="X124" i="5" a="1"/>
  <c r="O272" i="5" a="1"/>
  <c r="O305" i="5" a="1"/>
  <c r="F334" i="5" a="1"/>
  <c r="AG108" i="5" a="1"/>
  <c r="O133" i="5" a="1"/>
  <c r="O289" i="5" a="1"/>
  <c r="O45" i="5" a="1"/>
  <c r="O93" i="5" a="1"/>
  <c r="AJ239" i="5" a="1"/>
  <c r="G279" i="5" a="1"/>
  <c r="X96" i="5" a="1"/>
  <c r="O174" i="5" a="1"/>
  <c r="J197" i="5" a="1"/>
  <c r="E32" i="5" a="1"/>
  <c r="AQ276" i="5" a="1"/>
  <c r="O58" i="5" a="1"/>
  <c r="E157" i="5" a="1"/>
  <c r="G290" i="5" a="1"/>
  <c r="AH260" i="5" a="1"/>
  <c r="AK126" i="5" a="1"/>
  <c r="AG35" i="5" a="1"/>
  <c r="AQ42" i="5" a="1"/>
  <c r="AK104" i="5" a="1"/>
  <c r="E189" i="5" a="1"/>
  <c r="F67" i="5" a="1"/>
  <c r="E66" i="5" a="1"/>
  <c r="X122" i="5" a="1"/>
  <c r="O235" i="5" a="1"/>
  <c r="I191" i="5" a="1"/>
  <c r="AG132" i="5" a="1"/>
  <c r="AG161" i="5" a="1"/>
  <c r="AK268" i="5" a="1"/>
  <c r="J91" i="5" a="1"/>
  <c r="AG34" i="5" a="1"/>
  <c r="A19" i="5" a="1"/>
  <c r="AH218" i="5" a="1"/>
  <c r="J291" i="5" a="1"/>
  <c r="AI222" i="5" a="1"/>
  <c r="X67" i="5" a="1"/>
  <c r="AQ232" i="5" a="1"/>
  <c r="F225" i="5" a="1"/>
  <c r="I269" i="5" a="1"/>
  <c r="G107" i="5" a="1"/>
  <c r="AJ256" i="5" a="1"/>
  <c r="A190" i="5" a="1"/>
  <c r="X199" i="5" a="1"/>
  <c r="F182" i="5" a="1"/>
  <c r="F28" i="5" a="1"/>
  <c r="AN130" i="5" a="1"/>
  <c r="AI99" i="5" a="1"/>
  <c r="AJ259" i="5" a="1"/>
  <c r="G202" i="5" a="1"/>
  <c r="AI97" i="5" a="1"/>
  <c r="AH17" i="5" a="1"/>
  <c r="AH230" i="5" a="1"/>
  <c r="AI75" i="5" a="1"/>
  <c r="G43" i="5" a="1"/>
  <c r="O187" i="5" a="1"/>
  <c r="AG58" i="5" a="1"/>
  <c r="G249" i="5" a="1"/>
  <c r="E234" i="5" a="1"/>
  <c r="AJ246" i="5" a="1"/>
  <c r="J132" i="5" a="1"/>
  <c r="G322" i="5" a="1"/>
  <c r="AI223" i="5" a="1"/>
  <c r="AJ315" i="5" a="1"/>
  <c r="AH18" i="5" a="1"/>
  <c r="AH259" i="5" a="1"/>
  <c r="AN32" i="5" a="1"/>
  <c r="G114" i="5" a="1"/>
  <c r="A142" i="5" a="1"/>
  <c r="G63" i="5" a="1"/>
  <c r="F297" i="5" a="1"/>
  <c r="J191" i="5" a="1"/>
  <c r="I196" i="5" a="1"/>
  <c r="I332" i="5" a="1"/>
  <c r="F324" i="5" a="1"/>
  <c r="AQ303" i="5" a="1"/>
  <c r="X303" i="5" a="1"/>
  <c r="G288" i="5" a="1"/>
  <c r="AQ91" i="5" a="1"/>
  <c r="AJ289" i="5" a="1"/>
  <c r="J96" i="5" a="1"/>
  <c r="AN259" i="5" a="1"/>
  <c r="AQ66" i="5" a="1"/>
  <c r="I82" i="5" a="1"/>
  <c r="F120" i="5" a="1"/>
  <c r="AI3" i="5" a="1"/>
  <c r="J304" i="5" a="1"/>
  <c r="F204" i="5" a="1"/>
  <c r="AJ243" i="5" a="1"/>
  <c r="J135" i="5" a="1"/>
  <c r="O313" i="5" a="1"/>
  <c r="O236" i="5" a="1"/>
  <c r="N236" i="5" a="1"/>
  <c r="J211" i="5" a="1"/>
  <c r="AN194" i="5" a="1"/>
  <c r="O284" i="5" a="1"/>
  <c r="A46" i="5" a="1"/>
  <c r="F272" i="5" a="1"/>
  <c r="X230" i="5" a="1"/>
  <c r="E56" i="5" a="1"/>
  <c r="A61" i="5" a="1"/>
  <c r="G276" i="5" a="1"/>
  <c r="AJ241" i="5" a="1"/>
  <c r="I93" i="5" a="1"/>
  <c r="AG159" i="5" a="1"/>
  <c r="E334" i="5" a="1"/>
  <c r="X8" i="5" a="1"/>
  <c r="N89" i="5" a="1"/>
  <c r="E168" i="5" a="1"/>
  <c r="AG13" i="5" a="1"/>
  <c r="AK199" i="5" a="1"/>
  <c r="J202" i="5" a="1"/>
  <c r="O141" i="5" a="1"/>
  <c r="J182" i="5" a="1"/>
  <c r="AQ134" i="5" a="1"/>
  <c r="G72" i="5" a="1"/>
  <c r="AG62" i="5" a="1"/>
  <c r="AG154" i="5" a="1"/>
  <c r="F110" i="5" a="1"/>
  <c r="N243" i="5" a="1"/>
  <c r="X104" i="5" a="1"/>
  <c r="G100" i="5" a="1"/>
  <c r="AI272" i="5" a="1"/>
  <c r="E193" i="5" a="1"/>
  <c r="O100" i="5" a="1"/>
  <c r="AN27" i="5" a="1"/>
  <c r="G255" i="5" a="1"/>
  <c r="I9" i="5" a="1"/>
  <c r="AG244" i="5" a="1"/>
  <c r="J247" i="5" a="1"/>
  <c r="AK163" i="5" a="1"/>
  <c r="F42" i="5" a="1"/>
  <c r="J71" i="5" a="1"/>
  <c r="G110" i="5" a="1"/>
  <c r="AQ174" i="5" a="1"/>
  <c r="G160" i="5" a="1"/>
  <c r="AH8" i="5" a="1"/>
  <c r="AG182" i="5" a="1"/>
  <c r="J257" i="5" a="1"/>
  <c r="O302" i="5" a="1"/>
  <c r="AN74" i="5" a="1"/>
  <c r="E262" i="5" a="1"/>
  <c r="N17" i="5" a="1"/>
  <c r="AH301" i="5" a="1"/>
  <c r="O311" i="5" a="1"/>
  <c r="AJ281" i="5" a="1"/>
  <c r="AK24" i="5" a="1"/>
  <c r="A154" i="5" a="1"/>
  <c r="J68" i="5" a="1"/>
  <c r="E6" i="5" a="1"/>
  <c r="AQ190" i="5" a="1"/>
  <c r="G303" i="5" a="1"/>
  <c r="J166" i="5" a="1"/>
  <c r="AI313" i="5" a="1"/>
  <c r="F304" i="5" a="1"/>
  <c r="I294" i="5" a="1"/>
  <c r="O77" i="5" a="1"/>
  <c r="I324" i="5" a="1"/>
  <c r="F159" i="5" a="1"/>
  <c r="E327" i="5" a="1"/>
  <c r="AN212" i="5" a="1"/>
  <c r="AK6" i="5" a="1"/>
  <c r="AQ177" i="5" a="1"/>
  <c r="X121" i="5" a="1"/>
  <c r="AH312" i="5" a="1"/>
  <c r="X35" i="5" a="1"/>
  <c r="AN191" i="5" a="1"/>
  <c r="F156" i="5" a="1"/>
  <c r="O6" i="5" a="1"/>
  <c r="AN44" i="5" a="1"/>
  <c r="I293" i="5" a="1"/>
  <c r="I232" i="5" a="1"/>
  <c r="AN29" i="5" a="1"/>
  <c r="AN134" i="5" a="1"/>
  <c r="AN267" i="5" a="1"/>
  <c r="E267" i="5" a="1"/>
  <c r="J236" i="5" a="1"/>
  <c r="AN107" i="5" a="1"/>
  <c r="AN140" i="5" a="1"/>
  <c r="F171" i="5" a="1"/>
  <c r="AJ3" i="5" a="1"/>
  <c r="I193" i="5" a="1"/>
  <c r="AN200" i="5" a="1"/>
  <c r="I201" i="5" a="1"/>
  <c r="N101" i="5" a="1"/>
  <c r="AK27" i="5" a="1"/>
  <c r="AN240" i="5" a="1"/>
  <c r="AG131" i="5" a="1"/>
  <c r="E278" i="5" a="1"/>
  <c r="E220" i="5" a="1"/>
  <c r="AI262" i="5" a="1"/>
  <c r="I229" i="5" a="1"/>
  <c r="AJ97" i="5" a="1"/>
  <c r="G159" i="5" a="1"/>
  <c r="AQ339" i="5" a="1"/>
  <c r="F136" i="5" a="1"/>
  <c r="F108" i="5" a="1"/>
  <c r="X68" i="5" a="1"/>
  <c r="N307" i="5" a="1"/>
  <c r="A258" i="5" a="1"/>
  <c r="AK23" i="5" a="1"/>
  <c r="J142" i="5" a="1"/>
  <c r="A315" i="5" a="1"/>
  <c r="AH227" i="5" a="1"/>
  <c r="I48" i="5" a="1"/>
  <c r="A88" i="5" a="1"/>
  <c r="AK122" i="5" a="1"/>
  <c r="I268" i="5" a="1"/>
  <c r="N100" i="5" a="1"/>
  <c r="E232" i="5" a="1"/>
  <c r="AH249" i="5" a="1"/>
  <c r="AJ8" i="5" a="1"/>
  <c r="AJ266" i="5" a="1"/>
  <c r="AN30" i="5" a="1"/>
  <c r="F149" i="5" a="1"/>
  <c r="A174" i="5" a="1"/>
  <c r="X27" i="5" a="1"/>
  <c r="E73" i="5" a="1"/>
  <c r="AQ262" i="5" a="1"/>
  <c r="E110" i="5" a="1"/>
  <c r="AQ235" i="5" a="1"/>
  <c r="X119" i="5" a="1"/>
  <c r="X196" i="5" a="1"/>
  <c r="I56" i="5" a="1"/>
  <c r="A281" i="5" a="1"/>
  <c r="X88" i="5" a="1"/>
  <c r="F229" i="5" a="1"/>
  <c r="AI339" i="5" a="1"/>
  <c r="AJ283" i="5" a="1"/>
  <c r="AG243" i="5" a="1"/>
  <c r="F260" i="5" a="1"/>
  <c r="AK207" i="5" a="1"/>
  <c r="X77" i="5" a="1"/>
  <c r="F55" i="5" a="1"/>
  <c r="J216" i="5" a="1"/>
  <c r="AI86" i="5" a="1"/>
  <c r="O143" i="5" a="1"/>
  <c r="G216" i="5" a="1"/>
  <c r="AN79" i="5" a="1"/>
  <c r="AG313" i="5" a="1"/>
  <c r="G206" i="5" a="1"/>
  <c r="AK313" i="5" a="1"/>
  <c r="I31" i="5" a="1"/>
  <c r="AK71" i="5" a="1"/>
  <c r="AN260" i="5" a="1"/>
  <c r="AK293" i="5" a="1"/>
  <c r="AQ338" i="5" a="1"/>
  <c r="O80" i="5" a="1"/>
  <c r="F124" i="5" a="1"/>
  <c r="AJ20" i="5" a="1"/>
  <c r="AJ89" i="5" a="1"/>
  <c r="AG150" i="5" a="1"/>
  <c r="AJ188" i="5" a="1"/>
  <c r="AI286" i="5" a="1"/>
  <c r="I299" i="5" a="1"/>
  <c r="G87" i="5" a="1"/>
  <c r="I320" i="5" a="1"/>
  <c r="G277" i="5" a="1"/>
  <c r="AI322" i="5" a="1"/>
  <c r="AG2" i="5" a="1"/>
  <c r="E188" i="5" a="1"/>
  <c r="AQ124" i="5" a="1"/>
  <c r="X37" i="5" a="1"/>
  <c r="G24" i="5" a="1"/>
  <c r="O233" i="5" a="1"/>
  <c r="AQ242" i="5" a="1"/>
  <c r="AK273" i="5" a="1"/>
  <c r="AJ229" i="5" a="1"/>
  <c r="AJ308" i="5" a="1"/>
  <c r="A198" i="5" a="1"/>
  <c r="I202" i="5" a="1"/>
  <c r="AI312" i="5" a="1"/>
  <c r="A5" i="3" a="1"/>
  <c r="AQ230" i="5" a="1"/>
  <c r="G236" i="5" a="1"/>
  <c r="AN234" i="5" a="1"/>
  <c r="E9" i="5" a="1"/>
  <c r="A183" i="5" a="1"/>
  <c r="G83" i="5" a="1"/>
  <c r="AQ97" i="5" a="1"/>
  <c r="F301" i="5" a="1"/>
  <c r="AG76" i="5" a="1"/>
  <c r="G166" i="5" a="1"/>
  <c r="AJ68" i="5" a="1"/>
  <c r="A246" i="5" a="1"/>
  <c r="AQ166" i="5" a="1"/>
  <c r="J252" i="5" a="1"/>
  <c r="I322" i="5" a="1"/>
  <c r="X60" i="5" a="1"/>
  <c r="AN272" i="5" a="1"/>
  <c r="AG329" i="5" a="1"/>
  <c r="F151" i="5" a="1"/>
  <c r="AI324" i="5" a="1"/>
  <c r="AI236" i="5" a="1"/>
  <c r="X85" i="5" a="1"/>
  <c r="F7" i="5" a="1"/>
  <c r="N241" i="5" a="1"/>
  <c r="I212" i="5" a="1"/>
  <c r="X126" i="5" a="1"/>
  <c r="AN37" i="5" a="1"/>
  <c r="AI72" i="5" a="1"/>
  <c r="AQ35" i="5" a="1"/>
  <c r="G189" i="5" a="1"/>
  <c r="AQ257" i="5" a="1"/>
  <c r="AJ215" i="5" a="1"/>
  <c r="AQ255" i="5" a="1"/>
  <c r="E218" i="5" a="1"/>
  <c r="A287" i="5" a="1"/>
  <c r="AK179" i="5" a="1"/>
  <c r="AQ81" i="5" a="1"/>
  <c r="AJ317" i="5" a="1"/>
  <c r="J314" i="5" a="1"/>
  <c r="X32" i="5" a="1"/>
  <c r="AJ262" i="5" a="1"/>
  <c r="E152" i="5" a="1"/>
  <c r="AG314" i="5" a="1"/>
  <c r="O52" i="5" a="1"/>
  <c r="AJ78" i="5" a="1"/>
  <c r="AI76" i="5" a="1"/>
  <c r="X206" i="5" a="1"/>
  <c r="AQ152" i="5" a="1"/>
  <c r="E106" i="5" a="1"/>
  <c r="AH251" i="5" a="1"/>
  <c r="N249" i="5" a="1"/>
  <c r="J78" i="5" a="1"/>
  <c r="AN122" i="5" a="1"/>
  <c r="A34" i="5" a="1"/>
  <c r="G58" i="5" a="1"/>
  <c r="AN135" i="5" a="1"/>
  <c r="G269" i="5" a="1"/>
  <c r="AQ34" i="5" a="1"/>
  <c r="A247" i="5" a="1"/>
  <c r="X18" i="5" a="1"/>
  <c r="AQ277" i="5" a="1"/>
  <c r="F306" i="5" a="1"/>
  <c r="AI310" i="5" a="1"/>
  <c r="AG170" i="5" a="1"/>
  <c r="AI248" i="5" a="1"/>
  <c r="N318" i="5" a="1"/>
  <c r="X29" i="5" a="1"/>
  <c r="AG47" i="5" a="1"/>
  <c r="AQ48" i="5" a="1"/>
  <c r="X188" i="5" a="1"/>
  <c r="AN221" i="5" a="1"/>
  <c r="X93" i="5" a="1"/>
  <c r="E176" i="5" a="1"/>
  <c r="G227" i="5" a="1"/>
  <c r="G69" i="5" a="1"/>
  <c r="E105" i="5" a="1"/>
  <c r="G71" i="5" a="1"/>
  <c r="F316" i="5" a="1"/>
  <c r="I224" i="5" a="1"/>
  <c r="F275" i="5" a="1"/>
  <c r="F128" i="5" a="1"/>
  <c r="G161" i="5" a="1"/>
  <c r="I50" i="5" a="1"/>
  <c r="G124" i="5" a="1"/>
  <c r="O130" i="5" a="1"/>
  <c r="A256" i="5" a="1"/>
  <c r="AI300" i="5" a="1"/>
  <c r="AN38" i="5" a="1"/>
  <c r="G253" i="5" a="1"/>
  <c r="F48" i="5" a="1"/>
  <c r="AN266" i="5" a="1"/>
  <c r="E19" i="5" a="1"/>
  <c r="AN278" i="5" a="1"/>
  <c r="J244" i="5" a="1"/>
  <c r="AJ284" i="5" a="1"/>
  <c r="I85" i="5" a="1"/>
  <c r="X50" i="5" a="1"/>
  <c r="AK246" i="5" a="1"/>
  <c r="G154" i="5" a="1"/>
  <c r="AG144" i="5" a="1"/>
  <c r="E249" i="5" a="1"/>
  <c r="AQ157" i="5" a="1"/>
  <c r="A147" i="5" a="1"/>
  <c r="F36" i="5" a="1"/>
  <c r="O219" i="5" a="1"/>
  <c r="AI103" i="5" a="1"/>
  <c r="I251" i="5" a="1"/>
  <c r="O51" i="5" a="1"/>
  <c r="J173" i="5" a="1"/>
  <c r="AK202" i="5" a="1"/>
  <c r="AI4" i="5" a="1"/>
  <c r="AH73" i="5" a="1"/>
  <c r="J150" i="5" a="1"/>
  <c r="O262" i="5" a="1"/>
  <c r="J153" i="5" a="1"/>
  <c r="I23" i="5" a="1"/>
  <c r="A159" i="5" a="1"/>
  <c r="AI263" i="5" a="1"/>
  <c r="AN41" i="5" a="1"/>
  <c r="AH72" i="5" a="1"/>
  <c r="G247" i="5" a="1"/>
  <c r="I121" i="5" a="1"/>
  <c r="A92" i="5" a="1"/>
  <c r="I171" i="5" a="1"/>
  <c r="E326" i="5" a="1"/>
  <c r="AN233" i="5" a="1"/>
  <c r="E222" i="5" a="1"/>
  <c r="E330" i="5" a="1"/>
  <c r="AH23" i="5" a="1"/>
  <c r="F341" i="5" a="1"/>
  <c r="AK42" i="5" a="1"/>
  <c r="E42" i="5" a="1"/>
  <c r="AQ158" i="5" a="1"/>
  <c r="F207" i="5" a="1"/>
  <c r="F25" i="5" a="1"/>
  <c r="E111" i="5" a="1"/>
  <c r="O324" i="5" a="1"/>
  <c r="A158" i="5" a="1"/>
  <c r="I100" i="5" a="1"/>
  <c r="F307" i="5" a="1"/>
  <c r="A144" i="5" a="1"/>
  <c r="A173" i="5" a="1"/>
  <c r="I16" i="5" a="1"/>
  <c r="X128" i="5" a="1"/>
  <c r="J274" i="5" a="1"/>
  <c r="AK11" i="5" a="1"/>
  <c r="G317" i="5" a="1"/>
  <c r="F267" i="5" a="1"/>
  <c r="O32" i="5" a="1"/>
  <c r="X38" i="5" a="1"/>
  <c r="AJ79" i="5" a="1"/>
  <c r="X62" i="5" a="1"/>
  <c r="AI280" i="5" a="1"/>
  <c r="G232" i="5" a="1"/>
  <c r="F220" i="5" a="1"/>
  <c r="X82" i="5" a="1"/>
  <c r="AK26" i="5" a="1"/>
  <c r="AN257" i="5" a="1"/>
  <c r="I183" i="5" a="1"/>
  <c r="I215" i="5" a="1"/>
  <c r="J250" i="5" a="1"/>
  <c r="G42" i="5" a="1"/>
  <c r="AQ186" i="5" a="1"/>
  <c r="O216" i="5" a="1"/>
  <c r="X312" i="5" a="1"/>
  <c r="AK286" i="5" a="1"/>
  <c r="AG42" i="5" a="1"/>
  <c r="A32" i="5" a="1"/>
  <c r="O142" i="5" a="1"/>
  <c r="AJ191" i="5" a="1"/>
  <c r="AN336" i="5" a="1"/>
  <c r="AQ299" i="5" a="1"/>
  <c r="A313" i="5" a="1"/>
  <c r="AH103" i="5" a="1"/>
  <c r="I49" i="5" a="1"/>
  <c r="AI288" i="5" a="1"/>
  <c r="A170" i="5" a="1"/>
  <c r="G33" i="5" a="1"/>
  <c r="I58" i="5" a="1"/>
  <c r="N313" i="5" a="1"/>
  <c r="AQ141" i="5" a="1"/>
  <c r="AK328" i="5" a="1"/>
  <c r="AK74" i="5" a="1"/>
  <c r="X187" i="5" a="1"/>
  <c r="A54" i="5" a="1"/>
  <c r="F68" i="5" a="1"/>
  <c r="AH95" i="5" a="1"/>
  <c r="AI287" i="5" a="1"/>
  <c r="O243" i="5" a="1"/>
  <c r="AN49" i="5" a="1"/>
  <c r="J253" i="5" a="1"/>
  <c r="AG25" i="5" a="1"/>
  <c r="G287" i="5" a="1"/>
  <c r="A15" i="5" a="1"/>
  <c r="J265" i="5" a="1"/>
  <c r="N250" i="5" a="1"/>
  <c r="F169" i="5" a="1"/>
  <c r="AJ258" i="5" a="1"/>
  <c r="A111" i="5" a="1"/>
  <c r="E54" i="5" a="1"/>
  <c r="AN275" i="5" a="1"/>
  <c r="AJ199" i="5" a="1"/>
  <c r="F131" i="5" a="1"/>
  <c r="A25" i="5" a="1"/>
  <c r="O125" i="5" a="1"/>
  <c r="E317" i="5" a="1"/>
  <c r="X298" i="5" a="1"/>
  <c r="AI211" i="5" a="1"/>
  <c r="AG212" i="5" a="1"/>
  <c r="G244" i="5" a="1"/>
  <c r="AG112" i="5" a="1"/>
  <c r="AN128" i="5" a="1"/>
  <c r="O239" i="5" a="1"/>
  <c r="O250" i="5" a="1"/>
  <c r="I318" i="5" a="1"/>
  <c r="J319" i="5" a="1"/>
  <c r="AJ227" i="5" a="1"/>
  <c r="J171" i="5" a="1"/>
  <c r="AN31" i="5" a="1"/>
  <c r="AI335" i="5" a="1"/>
  <c r="E116" i="5" a="1"/>
  <c r="AH85" i="5" a="1"/>
  <c r="A265" i="5" a="1"/>
  <c r="I182" i="5" a="1"/>
  <c r="AG332" i="5" a="1"/>
  <c r="E5" i="5" a="1"/>
  <c r="AN220" i="5" a="1"/>
  <c r="A295" i="5" a="1"/>
  <c r="AN264" i="5" a="1"/>
  <c r="G195" i="5" a="1"/>
  <c r="X216" i="5" a="1"/>
  <c r="F37" i="5" a="1"/>
  <c r="J87" i="5" a="1"/>
  <c r="I290" i="5" a="1"/>
  <c r="N91" i="5" a="1"/>
  <c r="AK290" i="5" a="1"/>
  <c r="AI93" i="5" a="1"/>
  <c r="N102" i="5" a="1"/>
  <c r="I74" i="5" a="1"/>
  <c r="E175" i="5" a="1"/>
  <c r="AN184" i="5" a="1"/>
  <c r="AI13" i="5" a="1"/>
  <c r="I195" i="5" a="1"/>
  <c r="G197" i="5" a="1"/>
  <c r="AH21" i="5" a="1"/>
  <c r="J240" i="5" a="1"/>
  <c r="F57" i="5" a="1"/>
  <c r="E64" i="5" a="1"/>
  <c r="A116" i="5" a="1"/>
  <c r="F100" i="5" a="1"/>
  <c r="X61" i="5" a="1"/>
  <c r="J278" i="5" a="1"/>
  <c r="F259" i="5" a="1"/>
  <c r="AH11" i="5" a="1"/>
  <c r="AQ104" i="5" a="1"/>
  <c r="AH341" i="5" a="1"/>
  <c r="F184" i="5" a="1"/>
  <c r="AI273" i="5" a="1"/>
  <c r="E228" i="5" a="1"/>
  <c r="AQ163" i="5" a="1"/>
  <c r="AQ60" i="5" a="1"/>
  <c r="X262" i="5" a="1"/>
  <c r="AK213" i="5" a="1"/>
  <c r="O151" i="5" a="1"/>
  <c r="F311" i="5" a="1"/>
  <c r="AJ341" i="5" a="1"/>
  <c r="J263" i="5" a="1"/>
  <c r="J293" i="5" a="1"/>
  <c r="AH91" i="5" a="1"/>
  <c r="O254" i="5" a="1"/>
  <c r="I205" i="5" a="1"/>
  <c r="X331" i="5" a="1"/>
  <c r="AG139" i="5" a="1"/>
  <c r="J219" i="5" a="1"/>
  <c r="AH210" i="5" a="1"/>
  <c r="AH325" i="5" a="1"/>
  <c r="F163" i="5" a="1"/>
  <c r="G194" i="5" a="1"/>
  <c r="O232" i="5" a="1"/>
  <c r="AK83" i="5" a="1"/>
  <c r="AK68" i="5" a="1"/>
  <c r="I122" i="5" a="1"/>
  <c r="AG29" i="5" a="1"/>
  <c r="G118" i="5" a="1"/>
  <c r="AI66" i="5" a="1"/>
  <c r="I137" i="5" a="1"/>
  <c r="G47" i="5" a="1"/>
  <c r="AN76" i="5" a="1"/>
  <c r="F56" i="5" a="1"/>
  <c r="O76" i="5" a="1"/>
  <c r="F3" i="3" a="1"/>
  <c r="AH82" i="5" a="1"/>
  <c r="O86" i="5" a="1"/>
  <c r="AN88" i="5" a="1"/>
  <c r="AK239" i="5" a="1"/>
  <c r="AI242" i="5" a="1"/>
  <c r="I120" i="5" a="1"/>
  <c r="AJ208" i="5" a="1"/>
  <c r="AI16" i="5" a="1"/>
  <c r="J210" i="5" a="1"/>
  <c r="AQ39" i="5" a="1"/>
  <c r="AN197" i="5" a="1"/>
  <c r="I321" i="5" a="1"/>
  <c r="AN119" i="5" a="1"/>
  <c r="AH340" i="5" a="1"/>
  <c r="AJ70" i="5" a="1"/>
  <c r="J90" i="5" a="1"/>
  <c r="I315" i="5" a="1"/>
  <c r="AJ220" i="5" a="1"/>
  <c r="E279" i="5" a="1"/>
  <c r="G37" i="5" a="1"/>
  <c r="AH270" i="5" a="1"/>
  <c r="E84" i="5" a="1"/>
  <c r="AK67" i="5" a="1"/>
  <c r="AG231" i="5" a="1"/>
  <c r="AJ196" i="5" a="1"/>
  <c r="AG201" i="5" a="1"/>
  <c r="AQ96" i="5" a="1"/>
  <c r="AG119" i="5" a="1"/>
  <c r="A166" i="5" a="1"/>
  <c r="AG305" i="5" a="1"/>
  <c r="AN157" i="5" a="1"/>
  <c r="E29" i="5" a="1"/>
  <c r="G138" i="5" a="1"/>
  <c r="AQ295" i="5" a="1"/>
  <c r="I94" i="5" a="1"/>
  <c r="AG64" i="5" a="1"/>
  <c r="F244" i="5" a="1"/>
  <c r="I220" i="5" a="1"/>
  <c r="G167" i="5" a="1"/>
  <c r="A140" i="5" a="1"/>
  <c r="AN113" i="5" a="1"/>
  <c r="J121" i="5" a="1"/>
  <c r="AG228" i="5" a="1"/>
  <c r="AH196" i="5" a="1"/>
  <c r="G137" i="5" a="1"/>
  <c r="G245" i="5" a="1"/>
  <c r="AQ120" i="5" a="1"/>
  <c r="J300" i="5" a="1"/>
  <c r="O161" i="5" a="1"/>
  <c r="E2" i="3" a="1"/>
  <c r="X233" i="5" a="1"/>
  <c r="AK243" i="5" a="1"/>
  <c r="A310" i="5" a="1"/>
  <c r="E197" i="5" a="1"/>
  <c r="J283" i="5" a="1"/>
  <c r="AG46" i="5" a="1"/>
  <c r="O92" i="5" a="1"/>
  <c r="X254" i="5" a="1"/>
  <c r="F34" i="5" a="1"/>
  <c r="F227" i="5" a="1"/>
  <c r="AJ337" i="5" a="1"/>
  <c r="G321" i="5" a="1"/>
  <c r="F266" i="5" a="1"/>
  <c r="F211" i="5" a="1"/>
  <c r="AJ322" i="5" a="1"/>
  <c r="O40" i="5" a="1"/>
  <c r="A175" i="5" a="1"/>
  <c r="AJ261" i="5" a="1"/>
  <c r="AJ15" i="5" a="1"/>
  <c r="AG290" i="5" a="1"/>
  <c r="I163" i="5" a="1"/>
  <c r="G59" i="5" a="1"/>
  <c r="J286" i="5" a="1"/>
  <c r="AN207" i="5" a="1"/>
  <c r="AI226" i="5" a="1"/>
  <c r="F178" i="5" a="1"/>
  <c r="I244" i="5" a="1"/>
  <c r="A302" i="5" a="1"/>
  <c r="O75" i="5" a="1"/>
  <c r="O87" i="5" a="1"/>
  <c r="O168" i="5" a="1"/>
  <c r="AQ256" i="5" a="1"/>
  <c r="F75" i="5" a="1"/>
  <c r="O296" i="5" a="1"/>
  <c r="A317" i="5" a="1"/>
  <c r="F278" i="5" a="1"/>
  <c r="AG253" i="5" a="1"/>
  <c r="A278" i="5" a="1"/>
  <c r="AK249" i="5" a="1"/>
  <c r="E217" i="5" a="1"/>
  <c r="G127" i="5" a="1"/>
  <c r="AN178" i="5" a="1"/>
  <c r="I51" i="5" a="1"/>
  <c r="N316" i="5" a="1"/>
  <c r="E126" i="5" a="1"/>
  <c r="X44" i="5" a="1"/>
  <c r="G15" i="5" a="1"/>
  <c r="J127" i="5" a="1"/>
  <c r="F314" i="5" a="1"/>
  <c r="O39" i="5" a="1"/>
  <c r="X251" i="5" a="1"/>
  <c r="X10" i="5" a="1"/>
  <c r="AK182" i="5" a="1"/>
  <c r="A66" i="5" a="1"/>
  <c r="AG99" i="5" a="1"/>
  <c r="X51" i="5" a="1"/>
  <c r="E14" i="5" a="1"/>
  <c r="AG292" i="5" a="1"/>
  <c r="AJ240" i="5" a="1"/>
  <c r="AK69" i="5" a="1"/>
  <c r="AQ315" i="5" a="1"/>
  <c r="A237" i="5" a="1"/>
  <c r="AK113" i="5" a="1"/>
  <c r="X337" i="5" a="1"/>
  <c r="AK236" i="5" a="1"/>
  <c r="AI230" i="5" a="1"/>
  <c r="G76" i="5" a="1"/>
  <c r="A47" i="5" a="1"/>
  <c r="AQ24" i="5" a="1"/>
  <c r="AN111" i="5" a="1"/>
  <c r="AQ29" i="5" a="1"/>
  <c r="AH283" i="5" a="1"/>
  <c r="O123" i="5" a="1"/>
  <c r="AN144" i="5" a="1"/>
  <c r="AK107" i="5" a="1"/>
  <c r="AK60" i="5" a="1"/>
  <c r="G62" i="5" a="1"/>
  <c r="AK318" i="5" a="1"/>
  <c r="O309" i="5" a="1"/>
  <c r="J209" i="5" a="1"/>
  <c r="AK105" i="5" a="1"/>
  <c r="AK254" i="5" a="1"/>
  <c r="AG299" i="5" a="1"/>
  <c r="F40" i="5" a="1"/>
  <c r="AN35" i="5" a="1"/>
  <c r="AG101" i="5" a="1"/>
  <c r="E184" i="5" a="1"/>
  <c r="AJ298" i="5" a="1"/>
  <c r="N252" i="5" a="1"/>
  <c r="AN158" i="5" a="1"/>
  <c r="AH69" i="5" a="1"/>
  <c r="I252" i="5" a="1"/>
  <c r="O79" i="5" a="1"/>
  <c r="A336" i="5" a="1"/>
  <c r="AK174" i="5" a="1"/>
  <c r="AN6" i="5" a="1"/>
  <c r="J73" i="5" a="1"/>
  <c r="AK21" i="5" a="1"/>
  <c r="O328" i="5" a="1"/>
  <c r="F236" i="5" a="1"/>
  <c r="I12" i="5" a="1"/>
  <c r="AI294" i="5" a="1"/>
  <c r="A110" i="5" a="1"/>
  <c r="A57" i="5" a="1"/>
  <c r="G117" i="5" a="1"/>
  <c r="O321" i="5" a="1"/>
  <c r="A101" i="5" a="1"/>
  <c r="X19" i="5" a="1"/>
  <c r="J251" i="5" a="1"/>
  <c r="F335" i="5" a="1"/>
  <c r="A150" i="5" a="1"/>
  <c r="X164" i="5" a="1"/>
  <c r="E224" i="5" a="1"/>
  <c r="AK284" i="5" a="1"/>
  <c r="AQ184" i="5" a="1"/>
  <c r="AN331" i="5" a="1"/>
  <c r="AI246" i="5" a="1"/>
  <c r="X166" i="5" a="1"/>
  <c r="AK4" i="5" a="1"/>
  <c r="F276" i="5" a="1"/>
  <c r="A102" i="5" a="1"/>
  <c r="F127" i="5" a="1"/>
  <c r="F287" i="5" a="1"/>
  <c r="AK264" i="5" a="1"/>
  <c r="AH75" i="5" a="1"/>
  <c r="X335" i="5" a="1"/>
  <c r="E153" i="5" a="1"/>
  <c r="AJ98" i="5" a="1"/>
  <c r="E79" i="5" a="1"/>
  <c r="A267" i="5" a="1"/>
  <c r="A194" i="5" a="1"/>
  <c r="A224" i="5" a="1"/>
  <c r="G169" i="5" a="1"/>
  <c r="AQ3" i="5" a="1"/>
  <c r="AJ100" i="5" a="1"/>
  <c r="A185" i="5" a="1"/>
  <c r="AK125" i="5" a="1"/>
  <c r="J74" i="5" a="1"/>
  <c r="F126" i="5" a="1"/>
  <c r="E81" i="5" a="1"/>
  <c r="E163" i="5" a="1"/>
  <c r="E161" i="5" a="1"/>
  <c r="G168" i="5" a="1"/>
  <c r="J152" i="5" a="1"/>
  <c r="AN167" i="5" a="1"/>
  <c r="E297" i="5" a="1"/>
  <c r="AK323" i="5" a="1"/>
  <c r="A72" i="5" a="1"/>
  <c r="G53" i="5" a="1"/>
  <c r="O56" i="5" a="1"/>
  <c r="I63" i="5" a="1"/>
  <c r="AQ155" i="5" a="1"/>
  <c r="AN151" i="5" a="1"/>
  <c r="AH7" i="5" a="1"/>
  <c r="I45" i="5" a="1"/>
  <c r="X282" i="5" a="1"/>
  <c r="A132" i="5" a="1"/>
  <c r="AK81" i="5" a="1"/>
  <c r="E171" i="5" a="1"/>
  <c r="AG193" i="5" a="1"/>
  <c r="G150" i="5" a="1"/>
  <c r="E244" i="5" a="1"/>
  <c r="X313" i="5" a="1"/>
  <c r="F90" i="5" a="1"/>
  <c r="AI279" i="5" a="1"/>
  <c r="AK53" i="5" a="1"/>
  <c r="AI252" i="5" a="1"/>
  <c r="E128" i="5" a="1"/>
  <c r="X48" i="5" a="1"/>
  <c r="AG274" i="5" a="1"/>
  <c r="A91" i="5" a="1"/>
  <c r="G241" i="5" a="1"/>
  <c r="O26" i="5" a="1"/>
  <c r="O253" i="5" a="1"/>
  <c r="AI77" i="5" a="1"/>
  <c r="AI202" i="5" a="1"/>
  <c r="AK269" i="5" a="1"/>
  <c r="F331" i="5" a="1"/>
  <c r="N308" i="5" a="1"/>
  <c r="G36" i="5" a="1"/>
  <c r="J147" i="5" a="1"/>
  <c r="AG69" i="5" a="1"/>
  <c r="X332" i="5" a="1"/>
  <c r="A241" i="5" a="1"/>
  <c r="AK234" i="5" a="1"/>
  <c r="AK110" i="5" a="1"/>
  <c r="AI70" i="5" a="1"/>
  <c r="AH205" i="5" a="1"/>
  <c r="O164" i="5" a="1"/>
  <c r="X14" i="5" a="1"/>
  <c r="O341" i="5" a="1"/>
  <c r="F23" i="5" a="1"/>
  <c r="A99" i="5" a="1"/>
  <c r="I263" i="5" a="1"/>
  <c r="AJ316" i="5" a="1"/>
  <c r="AK154" i="5" a="1"/>
  <c r="AN8" i="5" a="1"/>
  <c r="E127" i="5" a="1"/>
  <c r="F213" i="5" a="1"/>
  <c r="AN261" i="5" a="1"/>
  <c r="X292" i="5" a="1"/>
  <c r="AI207" i="5" a="1"/>
  <c r="AN132" i="5" a="1"/>
  <c r="F117" i="5" a="1"/>
  <c r="F239" i="5" a="1"/>
  <c r="AK203" i="5" a="1"/>
  <c r="AK20" i="5" a="1"/>
  <c r="AQ144" i="5" a="1"/>
  <c r="AI191" i="5" a="1"/>
  <c r="G149" i="5" a="1"/>
  <c r="AH246" i="5" a="1"/>
  <c r="E186" i="5" a="1"/>
  <c r="AJ254" i="5" a="1"/>
  <c r="I309" i="5" a="1"/>
  <c r="I155" i="5" a="1"/>
  <c r="O127" i="5" a="1"/>
  <c r="AJ7" i="5" a="1"/>
  <c r="G104" i="5" a="1"/>
  <c r="X325" i="5" a="1"/>
  <c r="AG177" i="5" a="1"/>
  <c r="AK145" i="5" a="1"/>
  <c r="AI275" i="5" a="1"/>
  <c r="J70" i="5" a="1"/>
  <c r="X16" i="5" a="1"/>
  <c r="AN292" i="5" a="1"/>
  <c r="J159" i="5" a="1"/>
  <c r="A286" i="5" a="1"/>
  <c r="AN175" i="5" a="1"/>
  <c r="O299" i="5" a="1"/>
  <c r="AN51" i="5" a="1"/>
  <c r="I7" i="5" a="1"/>
  <c r="AQ307" i="5" a="1"/>
  <c r="AJ327" i="5" a="1"/>
  <c r="X80" i="5" a="1"/>
  <c r="AK237" i="5" a="1"/>
  <c r="I2" i="5" a="1"/>
  <c r="X39" i="5" a="1"/>
  <c r="AQ320" i="5" a="1"/>
  <c r="F138" i="5" a="1"/>
  <c r="I257" i="5" a="1"/>
  <c r="J284" i="5" a="1"/>
  <c r="AJ321" i="5" a="1"/>
  <c r="G3" i="5" a="1"/>
  <c r="A24" i="5" a="1"/>
  <c r="F82" i="5" a="1"/>
  <c r="AG337" i="5" a="1"/>
  <c r="A221" i="5" a="1"/>
  <c r="F74" i="5" a="1"/>
  <c r="A59" i="5" a="1"/>
  <c r="A340" i="5" a="1"/>
  <c r="J282" i="5" a="1"/>
  <c r="F237" i="5" a="1"/>
  <c r="AQ44" i="5" a="1"/>
  <c r="AI295" i="5" a="1"/>
  <c r="O126" i="5" a="1"/>
  <c r="A178" i="5" a="1"/>
  <c r="AN315" i="5" a="1"/>
  <c r="AQ106" i="5" a="1"/>
  <c r="G215" i="5" a="1"/>
  <c r="AK224" i="5" a="1"/>
  <c r="A82" i="5" a="1"/>
  <c r="AN124" i="5" a="1"/>
  <c r="N99" i="5" a="1"/>
  <c r="AN33" i="5" a="1"/>
  <c r="X338" i="5" a="1"/>
  <c r="F180" i="5" a="1"/>
  <c r="G266" i="5" a="1"/>
  <c r="AQ75" i="5" a="1"/>
  <c r="AK44" i="5" a="1"/>
  <c r="F89" i="5" a="1"/>
  <c r="AG122" i="5" a="1"/>
  <c r="E61" i="5" a="1"/>
  <c r="AQ226" i="5" a="1"/>
  <c r="AK181" i="5" a="1"/>
  <c r="AH315" i="5" a="1"/>
  <c r="F114" i="5" a="1"/>
  <c r="AQ292" i="5" a="1"/>
  <c r="X20" i="5" a="1"/>
  <c r="N97" i="5" a="1"/>
  <c r="I221" i="5" a="1"/>
  <c r="G295" i="5" a="1"/>
  <c r="AN127" i="5" a="1"/>
  <c r="O212" i="5" a="1"/>
  <c r="AK304" i="5" a="1"/>
  <c r="I59" i="5" a="1"/>
  <c r="AQ225" i="5" a="1"/>
  <c r="N79" i="5" a="1"/>
  <c r="O50" i="5" a="1"/>
  <c r="I319" i="5" a="1"/>
  <c r="AJ9" i="5" a="1"/>
  <c r="AQ151" i="5" a="1"/>
  <c r="X191" i="5" a="1"/>
  <c r="A127" i="5" a="1"/>
  <c r="AK315" i="5" a="1"/>
  <c r="O22" i="5" a="1"/>
  <c r="F104" i="5" a="1"/>
  <c r="I189" i="5" a="1"/>
  <c r="O154" i="5" a="1"/>
  <c r="X3" i="5" a="1"/>
  <c r="X11" i="5" a="1"/>
  <c r="A172" i="5" a="1"/>
  <c r="AH333" i="5" a="1"/>
  <c r="AG103" i="5" a="1"/>
  <c r="E109" i="5" a="1"/>
  <c r="AH25" i="5" a="1"/>
  <c r="G151" i="5" a="1"/>
  <c r="J130" i="5" a="1"/>
  <c r="E207" i="5" a="1"/>
  <c r="I24" i="5" a="1"/>
  <c r="AJ252" i="5" a="1"/>
  <c r="F64" i="5" a="1"/>
  <c r="J298" i="5" a="1"/>
  <c r="AG263" i="5" a="1"/>
  <c r="AQ122" i="5" a="1"/>
  <c r="AI198" i="5" a="1"/>
  <c r="AK195" i="5" a="1"/>
  <c r="O278" i="5" a="1"/>
  <c r="AK329" i="5" a="1"/>
  <c r="G210" i="5" a="1"/>
  <c r="O8" i="5" a="1"/>
  <c r="J229" i="5" a="1"/>
  <c r="I129" i="5" a="1"/>
  <c r="G135" i="5" a="1"/>
  <c r="A249" i="5" a="1"/>
  <c r="I266" i="5" a="1"/>
  <c r="AN208" i="5" a="1"/>
  <c r="O209" i="5" a="1"/>
  <c r="X52" i="5" a="1"/>
  <c r="J279" i="5" a="1"/>
  <c r="AH289" i="5" a="1"/>
  <c r="E270" i="5" a="1"/>
  <c r="AK310" i="5" a="1"/>
  <c r="J122" i="5" a="1"/>
  <c r="G324" i="5" a="1"/>
  <c r="A182" i="5" a="1"/>
  <c r="A216" i="5" a="1"/>
  <c r="I227" i="5" a="1"/>
  <c r="D4" i="3" a="1"/>
  <c r="O189" i="5" a="1"/>
  <c r="AH206" i="5" a="1"/>
  <c r="E229" i="5" a="1"/>
  <c r="AI188" i="5" a="1"/>
  <c r="E85" i="5" a="1"/>
  <c r="AN276" i="5" a="1"/>
  <c r="O163" i="5" a="1"/>
  <c r="AH87" i="5" a="1"/>
  <c r="AG298" i="5" a="1"/>
  <c r="A137" i="5" a="1"/>
  <c r="AI90" i="5" a="1"/>
  <c r="O297" i="5" a="1"/>
  <c r="A306" i="5" a="1"/>
  <c r="AH242" i="5" a="1"/>
  <c r="AG114" i="5" a="1"/>
  <c r="F192" i="5" a="1"/>
  <c r="N88" i="5" a="1"/>
  <c r="F174" i="5" a="1"/>
  <c r="E121" i="5" a="1"/>
  <c r="J175" i="5" a="1"/>
  <c r="X277" i="5" a="1"/>
  <c r="G335" i="5" a="1"/>
  <c r="G201" i="5" a="1"/>
  <c r="E41" i="5" a="1"/>
  <c r="A269" i="5" a="1"/>
  <c r="I167" i="5" a="1"/>
  <c r="AQ140" i="5" a="1"/>
  <c r="X221" i="5" a="1"/>
  <c r="I302" i="5" a="1"/>
  <c r="AQ125" i="5" a="1"/>
  <c r="AN26" i="5" a="1"/>
  <c r="O247" i="5" a="1"/>
  <c r="X81" i="5" a="1"/>
  <c r="F118" i="5" a="1"/>
  <c r="AI239" i="5" a="1"/>
  <c r="A156" i="5" a="1"/>
  <c r="A243" i="5" a="1"/>
  <c r="J84" i="5" a="1"/>
  <c r="AH24" i="5" a="1"/>
  <c r="AQ282" i="5" a="1"/>
  <c r="O270" i="5" a="1"/>
  <c r="F70" i="5" a="1"/>
  <c r="A229" i="5" a="1"/>
  <c r="AG169" i="5" a="1"/>
  <c r="AI17" i="5" a="1"/>
  <c r="G331" i="5" a="1"/>
  <c r="N301" i="5" a="1"/>
  <c r="E25" i="5" a="1"/>
  <c r="J94" i="5" a="1"/>
  <c r="I250" i="5" a="1"/>
  <c r="O217" i="5" a="1"/>
  <c r="X211" i="5" a="1"/>
  <c r="X42" i="5" a="1"/>
  <c r="AN42" i="5" a="1"/>
  <c r="AG283" i="5" a="1"/>
  <c r="AH255" i="5" a="1"/>
  <c r="AQ201" i="5" a="1"/>
  <c r="G268" i="5" a="1"/>
  <c r="E148" i="5" a="1"/>
  <c r="AN62" i="5" a="1"/>
  <c r="I184" i="5" a="1"/>
  <c r="AG303" i="5" a="1"/>
  <c r="X154" i="5" a="1"/>
  <c r="O38" i="5" a="1"/>
  <c r="AN146" i="5" a="1"/>
  <c r="A16" i="5" a="1"/>
  <c r="E49" i="5" a="1"/>
  <c r="AQ268" i="5" a="1"/>
  <c r="AQ126" i="5" a="1"/>
  <c r="F3" i="5" a="1"/>
  <c r="F39" i="5" a="1"/>
  <c r="E162" i="5" a="1"/>
  <c r="AK36" i="5" a="1"/>
  <c r="G212" i="5" a="1"/>
  <c r="AJ23" i="5" a="1"/>
  <c r="E76" i="5" a="1"/>
  <c r="AI233" i="5" a="1"/>
  <c r="AH257" i="5" a="1"/>
  <c r="AG8" i="5" a="1"/>
  <c r="O136" i="5" a="1"/>
  <c r="G300" i="5" a="1"/>
  <c r="X324" i="5" a="1"/>
  <c r="I153" i="5" a="1"/>
  <c r="O320" i="5" a="1"/>
  <c r="E206" i="5" a="1"/>
  <c r="AK112" i="5" a="1"/>
  <c r="J228" i="5" a="1"/>
  <c r="N95" i="5" a="1"/>
  <c r="AQ181" i="5" a="1"/>
  <c r="X204" i="5" a="1"/>
  <c r="E23" i="5" a="1"/>
  <c r="AG107" i="5" a="1"/>
  <c r="F83" i="5" a="1"/>
  <c r="AN12" i="5" a="1"/>
  <c r="I34" i="5" a="1"/>
  <c r="O23" i="5" a="1"/>
  <c r="G223" i="5" a="1"/>
  <c r="J109" i="5" a="1"/>
  <c r="G238" i="5" a="1"/>
  <c r="O332" i="5" a="1"/>
  <c r="A195" i="5" a="1"/>
  <c r="X186" i="5" a="1"/>
  <c r="E203" i="5" a="1"/>
  <c r="A7" i="3" a="1"/>
  <c r="F9" i="5" a="1"/>
  <c r="AG137" i="5" a="1"/>
  <c r="I13" i="5" a="1"/>
  <c r="F190" i="5" a="1"/>
  <c r="X341" i="5" a="1"/>
  <c r="AN137" i="5" a="1"/>
  <c r="AJ338" i="5" a="1"/>
  <c r="A43" i="5" a="1"/>
  <c r="X250" i="5" a="1"/>
  <c r="AI243" i="5" a="1"/>
  <c r="J195" i="5" a="1"/>
  <c r="AN56" i="5" a="1"/>
  <c r="G228" i="5" a="1"/>
  <c r="AK142" i="5" a="1"/>
  <c r="AQ153" i="5" a="1"/>
  <c r="O83" i="5" a="1"/>
  <c r="AG51" i="5" a="1"/>
  <c r="J101" i="5" a="1"/>
  <c r="A291" i="5" a="1"/>
  <c r="A301" i="5" a="1"/>
  <c r="AN47" i="5" a="1"/>
  <c r="AN268" i="5" a="1"/>
  <c r="AN219" i="5" a="1"/>
  <c r="AG125" i="5" a="1"/>
  <c r="X291" i="5" a="1"/>
  <c r="AQ16" i="5" a="1"/>
  <c r="AG88" i="5" a="1"/>
  <c r="AH216" i="5" a="1"/>
  <c r="AH79" i="5" a="1"/>
  <c r="AH66" i="5" a="1"/>
  <c r="AG82" i="5" a="1"/>
  <c r="A76" i="5" a="1"/>
  <c r="AQ237" i="5" a="1"/>
  <c r="G293" i="5" a="1"/>
  <c r="AN209" i="5" a="1"/>
  <c r="G14" i="5" a="1"/>
  <c r="AI7" i="5" a="1"/>
  <c r="AQ23" i="5" a="1"/>
  <c r="I26" i="5" a="1"/>
  <c r="AJ13" i="5" a="1"/>
  <c r="J134" i="5" a="1"/>
  <c r="AQ231" i="5" a="1"/>
  <c r="AQ62" i="5" a="1"/>
  <c r="A56" i="5" a="1"/>
  <c r="F51" i="5" a="1"/>
  <c r="A108" i="5" a="1"/>
  <c r="A279" i="5" a="1"/>
  <c r="AN77" i="5" a="1"/>
  <c r="F212" i="5" a="1"/>
  <c r="AQ280" i="5" a="1"/>
  <c r="I248" i="5" a="1"/>
  <c r="F173" i="5" a="1"/>
  <c r="AQ287" i="5" a="1"/>
  <c r="E290" i="5" a="1"/>
  <c r="AK137" i="5" a="1"/>
  <c r="AH104" i="5" a="1"/>
  <c r="G179" i="5" a="1"/>
  <c r="J141" i="5" a="1"/>
  <c r="G132" i="5" a="1"/>
  <c r="X147" i="5" a="1"/>
  <c r="AN34" i="5" a="1"/>
  <c r="AQ67" i="5" a="1"/>
  <c r="AQ119" i="5" a="1"/>
  <c r="E78" i="5" a="1"/>
  <c r="AH229" i="5" a="1"/>
  <c r="J254" i="5" a="1"/>
  <c r="I95" i="5" a="1"/>
  <c r="F8" i="5" a="1"/>
  <c r="AI92" i="5" a="1"/>
  <c r="AK28" i="5" a="1"/>
  <c r="E28" i="5" a="1"/>
  <c r="E136" i="5" a="1"/>
  <c r="X56" i="5" a="1"/>
  <c r="G81" i="5" a="1"/>
  <c r="A151" i="5" a="1"/>
  <c r="AH189" i="5" a="1"/>
  <c r="AJ86" i="5" a="1"/>
  <c r="J117" i="5" a="1"/>
  <c r="AG36" i="5" a="1"/>
  <c r="AH194" i="5" a="1"/>
  <c r="AQ191" i="5" a="1"/>
  <c r="AH234" i="5" a="1"/>
  <c r="AN282" i="5" a="1"/>
  <c r="I75" i="5" a="1"/>
  <c r="AH3" i="5" a="1"/>
  <c r="E8" i="5" a="1"/>
  <c r="AH195" i="5" a="1"/>
  <c r="AQ168" i="5" a="1"/>
  <c r="E248" i="5" a="1"/>
  <c r="AG77" i="5" a="1"/>
  <c r="AK35" i="5" a="1"/>
  <c r="AN125" i="5" a="1"/>
  <c r="F228" i="5" a="1"/>
  <c r="AH67" i="5" a="1"/>
  <c r="AQ146" i="5" a="1"/>
  <c r="E58" i="5" a="1"/>
  <c r="AK139" i="5" a="1"/>
  <c r="AQ243" i="5" a="1"/>
  <c r="A100" i="5" a="1"/>
  <c r="AK147" i="5" a="1"/>
  <c r="A124" i="5" a="1"/>
  <c r="J123" i="5" a="1"/>
  <c r="O291" i="5" a="1"/>
  <c r="AH297" i="5" a="1"/>
  <c r="AK32" i="5" a="1"/>
  <c r="AK201" i="5" a="1"/>
  <c r="AI73" i="5" a="1"/>
  <c r="X105" i="5" a="1"/>
  <c r="AQ333" i="5" a="1"/>
  <c r="AH253" i="5" a="1"/>
  <c r="X86" i="5" a="1"/>
  <c r="AQ4" i="5" a="1"/>
  <c r="I291" i="5" a="1"/>
  <c r="E264" i="5" a="1"/>
  <c r="F102" i="5" a="1"/>
  <c r="F94" i="5" a="1"/>
  <c r="AI12" i="5" a="1"/>
  <c r="F132" i="5" a="1"/>
  <c r="AJ96" i="5" a="1"/>
  <c r="AQ10" i="5" a="1"/>
  <c r="F183" i="5" a="1"/>
  <c r="AH239" i="5" a="1"/>
  <c r="AQ253" i="5" a="1"/>
  <c r="J264" i="5" a="1"/>
  <c r="AN90" i="5" a="1"/>
  <c r="O172" i="5" a="1"/>
  <c r="AG207" i="5" a="1"/>
  <c r="F176" i="5" a="1"/>
  <c r="AK267" i="5" a="1"/>
  <c r="A236" i="5" a="1"/>
  <c r="I78" i="5" a="1"/>
  <c r="D2" i="3" a="1"/>
  <c r="O33" i="5" a="1"/>
  <c r="I307" i="5" a="1"/>
  <c r="AN48" i="5" a="1"/>
  <c r="F166" i="5" a="1"/>
  <c r="AQ321" i="5" a="1"/>
  <c r="AK143" i="5" a="1"/>
  <c r="AG255" i="5" a="1"/>
  <c r="AQ336" i="5" a="1"/>
  <c r="I303" i="5" a="1"/>
  <c r="X36" i="5" a="1"/>
  <c r="E227" i="5" a="1"/>
  <c r="G86" i="5" a="1"/>
  <c r="AK194" i="5" a="1"/>
  <c r="AN340" i="5" a="1"/>
  <c r="AQ95" i="5" a="1"/>
  <c r="O248" i="5" a="1"/>
  <c r="AK15" i="5" a="1"/>
  <c r="O265" i="5" a="1"/>
  <c r="A112" i="5" a="1"/>
  <c r="G108" i="5" a="1"/>
  <c r="E247" i="5" a="1"/>
  <c r="AK76" i="5" a="1"/>
  <c r="AN86" i="5" a="1"/>
  <c r="AN225" i="5" a="1"/>
  <c r="G20" i="5" a="1"/>
  <c r="AI320" i="5" a="1"/>
  <c r="E4" i="3" a="1"/>
  <c r="E274" i="5" a="1"/>
  <c r="AH311" i="5" a="1"/>
  <c r="AN338" i="5" a="1"/>
  <c r="J111" i="5" a="1"/>
  <c r="F133" i="5" a="1"/>
  <c r="AQ111" i="5" a="1"/>
  <c r="O300" i="5" a="1"/>
  <c r="X190" i="5" a="1"/>
  <c r="AJ6" i="5" a="1"/>
  <c r="G4" i="5" a="1"/>
  <c r="N337" i="5" a="1"/>
  <c r="X320" i="5" a="1"/>
  <c r="J115" i="5" a="1"/>
  <c r="F14" i="5" a="1"/>
  <c r="A105" i="5" a="1"/>
  <c r="E114" i="5" a="1"/>
  <c r="AH287" i="5" a="1"/>
  <c r="AN291" i="5" a="1"/>
  <c r="O268" i="5" a="1"/>
  <c r="J114" i="5" a="1"/>
  <c r="E209" i="5" a="1"/>
  <c r="I67" i="5" a="1"/>
  <c r="E130" i="5" a="1"/>
  <c r="A300" i="5" a="1"/>
  <c r="A119" i="5" a="1"/>
  <c r="F103" i="5" a="1"/>
  <c r="X223" i="5" a="1"/>
  <c r="AJ226" i="5" a="1"/>
  <c r="F189" i="5" a="1"/>
  <c r="AJ238" i="5" a="1"/>
  <c r="AK257" i="5" a="1"/>
  <c r="AN7" i="5" a="1"/>
  <c r="AQ304" i="5" a="1"/>
  <c r="J145" i="5" a="1"/>
  <c r="AQ318" i="5" a="1"/>
  <c r="AK158" i="5" a="1"/>
  <c r="E159" i="5" a="1"/>
  <c r="A22" i="5" a="1"/>
  <c r="AQ258" i="5" a="1"/>
  <c r="I213" i="5" a="1"/>
  <c r="AQ234" i="5" a="1"/>
  <c r="AG245" i="5" a="1"/>
  <c r="I222" i="5" a="1"/>
  <c r="A213" i="5" a="1"/>
  <c r="AQ145" i="5" a="1"/>
  <c r="J178" i="5" a="1"/>
  <c r="O160" i="5" a="1"/>
  <c r="AG179" i="5" a="1"/>
  <c r="AI235" i="5" a="1"/>
  <c r="X90" i="5" a="1"/>
  <c r="X12" i="5" a="1"/>
  <c r="O46" i="5" a="1"/>
  <c r="AH198" i="5" a="1"/>
  <c r="AQ26" i="5" a="1"/>
  <c r="AK38" i="5" a="1"/>
  <c r="AJ245" i="5" a="1"/>
  <c r="J75" i="5" a="1"/>
  <c r="N302" i="5" a="1"/>
  <c r="AN131" i="5" a="1"/>
  <c r="F222" i="5" a="1"/>
  <c r="E243" i="5" a="1"/>
  <c r="AG194" i="5" a="1"/>
  <c r="AN305" i="5" a="1"/>
  <c r="AI95" i="5" a="1"/>
  <c r="AG98" i="5" a="1"/>
  <c r="A293" i="5" a="1"/>
  <c r="I334" i="5" a="1"/>
  <c r="AI314" i="5" a="1"/>
  <c r="AG27" i="5" a="1"/>
  <c r="AN98" i="5" a="1"/>
  <c r="G6" i="5" a="1"/>
  <c r="N187" i="5" a="1"/>
  <c r="X30" i="5" a="1"/>
  <c r="G173" i="5" a="1"/>
  <c r="E90" i="5" a="1"/>
  <c r="E177" i="5" a="1"/>
  <c r="A7" i="5" a="1"/>
  <c r="X144" i="5" a="1"/>
  <c r="AK149" i="5" a="1"/>
  <c r="G57" i="5" a="1"/>
  <c r="I136" i="5" a="1"/>
  <c r="A145" i="5" a="1"/>
  <c r="AN311" i="5" a="1"/>
  <c r="A322" i="5" a="1"/>
  <c r="O229" i="5" a="1"/>
  <c r="AQ248" i="5" a="1"/>
  <c r="AJ72" i="5" a="1"/>
  <c r="F19" i="5" a="1"/>
  <c r="X94" i="5" a="1"/>
  <c r="AG318" i="5" a="1"/>
  <c r="A206" i="5" a="1"/>
  <c r="O157" i="5" a="1"/>
  <c r="AJ319" i="5" a="1"/>
  <c r="AN284" i="5" a="1"/>
  <c r="O34" i="5" a="1"/>
  <c r="AQ208" i="5" a="1"/>
  <c r="F143" i="5" a="1"/>
  <c r="O20" i="5" a="1"/>
  <c r="G139" i="5" a="1"/>
  <c r="X160" i="5" a="1"/>
  <c r="G252" i="5" a="1"/>
  <c r="F7" i="3" a="1"/>
  <c r="AI67" i="5" a="1"/>
  <c r="A113" i="5" a="1"/>
  <c r="AN84" i="5" a="1"/>
  <c r="F29" i="5" a="1"/>
  <c r="J95" i="5" a="1"/>
  <c r="AJ303" i="5" a="1"/>
  <c r="O122" i="5" a="1"/>
  <c r="F194" i="5" a="1"/>
  <c r="AQ165" i="5" a="1"/>
  <c r="E233" i="5" a="1"/>
  <c r="AN59" i="5" a="1"/>
  <c r="O261" i="5" a="1"/>
  <c r="AK208" i="5" a="1"/>
  <c r="X158" i="5" a="1"/>
  <c r="AI255" i="5" a="1"/>
  <c r="X236" i="5" a="1"/>
  <c r="AQ46" i="5" a="1"/>
  <c r="AN258" i="5" a="1"/>
  <c r="AG30" i="5" a="1"/>
  <c r="E45" i="5" a="1"/>
  <c r="AQ329" i="5" a="1"/>
  <c r="A135" i="5" a="1"/>
  <c r="AK90" i="5" a="1"/>
  <c r="AI291" i="5" a="1"/>
  <c r="O115" i="5" a="1"/>
  <c r="AJ67" i="5" a="1"/>
  <c r="AH71" i="5" a="1"/>
  <c r="N84" i="5" a="1"/>
  <c r="G17" i="5" a="1"/>
  <c r="AK156" i="5" a="1"/>
  <c r="O206" i="5" a="1"/>
  <c r="O263" i="5" a="1"/>
  <c r="I230" i="5" a="1"/>
  <c r="A5" i="5" a="1"/>
  <c r="G307" i="5" a="1"/>
  <c r="E95" i="5" a="1"/>
  <c r="E147" i="5" a="1"/>
  <c r="AJ192" i="5" a="1"/>
  <c r="G318" i="5" a="1"/>
  <c r="AN290" i="5" a="1"/>
  <c r="A268" i="5" a="1"/>
  <c r="O203" i="5" a="1"/>
  <c r="I61" i="5" a="1"/>
  <c r="F145" i="5" a="1"/>
  <c r="F97" i="5" a="1"/>
  <c r="F315" i="5" a="1"/>
  <c r="AN71" i="5" a="1"/>
  <c r="AQ128" i="5" a="1"/>
  <c r="I60" i="5" a="1"/>
  <c r="A245" i="5" a="1"/>
  <c r="AJ186" i="5" a="1"/>
  <c r="I276" i="5" a="1"/>
  <c r="N334" i="5" a="1"/>
  <c r="X207" i="5" a="1"/>
  <c r="AH96" i="5" a="1"/>
  <c r="AQ32" i="5" a="1"/>
  <c r="A8" i="5" a="1"/>
  <c r="AH269" i="5" a="1"/>
  <c r="X92" i="5" a="1"/>
  <c r="AQ236" i="5" a="1"/>
  <c r="AK91" i="5" a="1"/>
  <c r="G73" i="5" a="1"/>
  <c r="I111" i="5" a="1"/>
  <c r="F66" i="5" a="1"/>
  <c r="F175" i="5" a="1"/>
  <c r="A222" i="5" a="1"/>
  <c r="AK14" i="5" a="1"/>
  <c r="AJ247" i="5" a="1"/>
  <c r="G262" i="5" a="1"/>
  <c r="A160" i="5" a="1"/>
  <c r="AN39" i="5" a="1"/>
  <c r="G102" i="5" a="1"/>
  <c r="I98" i="5" a="1"/>
  <c r="G90" i="5" a="1"/>
  <c r="I168" i="5" a="1"/>
  <c r="F35" i="5" a="1"/>
  <c r="AH98" i="5" a="1"/>
  <c r="AQ19" i="5" a="1"/>
  <c r="F284" i="5" a="1"/>
  <c r="X295" i="5" a="1"/>
  <c r="AK124" i="5" a="1"/>
  <c r="AN273" i="5" a="1"/>
  <c r="F257" i="5" a="1"/>
  <c r="O82" i="5" a="1"/>
  <c r="G226" i="5" a="1"/>
  <c r="AN138" i="5" a="1"/>
  <c r="AK152" i="5" a="1"/>
  <c r="G319" i="5" a="1"/>
  <c r="AK144" i="5" a="1"/>
  <c r="A255" i="5" a="1"/>
  <c r="F164" i="5" a="1"/>
  <c r="AQ49" i="5" a="1"/>
  <c r="N80" i="5" a="1"/>
  <c r="AJ103" i="5" a="1"/>
  <c r="I188" i="5" a="1"/>
  <c r="AH225" i="5" a="1"/>
  <c r="A109" i="5" a="1"/>
  <c r="X58" i="5" a="1"/>
  <c r="F60" i="5" a="1"/>
  <c r="AK231" i="5" a="1"/>
  <c r="O21" i="5" a="1"/>
  <c r="X202" i="5" a="1"/>
  <c r="AI329" i="5" a="1"/>
  <c r="O167" i="5" a="1"/>
  <c r="O10" i="5" a="1"/>
  <c r="E239" i="5" a="1"/>
  <c r="A181" i="5" a="1"/>
  <c r="AG44" i="5" a="1"/>
  <c r="AG258" i="5" a="1"/>
  <c r="G185" i="5" a="1"/>
  <c r="G66" i="5" a="1"/>
  <c r="AK308" i="5" a="1"/>
  <c r="AQ212" i="5" a="1"/>
  <c r="AG326" i="5" a="1"/>
  <c r="O116" i="5" a="1"/>
  <c r="G131" i="5" a="1"/>
  <c r="I216" i="5" a="1"/>
  <c r="AQ202" i="5" a="1"/>
  <c r="I73" i="5" a="1"/>
  <c r="A12" i="5" a="1"/>
  <c r="AG117" i="5" a="1"/>
  <c r="AN307" i="5" a="1"/>
  <c r="A220" i="5" a="1"/>
  <c r="AN109" i="5" a="1"/>
  <c r="AH5" i="5" a="1"/>
  <c r="AI269" i="5" a="1"/>
  <c r="F187" i="5" a="1"/>
  <c r="AK47" i="5" a="1"/>
  <c r="O234" i="5" a="1"/>
  <c r="G148" i="5" a="1"/>
  <c r="A51" i="5" a="1"/>
  <c r="AJ214" i="5" a="1"/>
  <c r="A58" i="5" a="1"/>
  <c r="AN211" i="5" a="1"/>
  <c r="X123" i="5" a="1"/>
  <c r="J167" i="5" a="1"/>
  <c r="N235" i="5" a="1"/>
  <c r="X169" i="5" a="1"/>
  <c r="G146" i="5" a="1"/>
  <c r="AN281" i="5" a="1"/>
  <c r="AN202" i="5" a="1"/>
  <c r="A9" i="5" a="1"/>
  <c r="AN222" i="5" a="1"/>
  <c r="G115" i="5" a="1"/>
  <c r="G200" i="5" a="1"/>
  <c r="AN23" i="5" a="1"/>
  <c r="AJ105" i="5" a="1"/>
  <c r="AN136" i="5" a="1"/>
  <c r="E13" i="5" a="1"/>
  <c r="AI308" i="5" a="1"/>
  <c r="A168" i="5" a="1"/>
  <c r="AK18" i="5" a="1"/>
  <c r="O67" i="5" a="1"/>
  <c r="E146" i="5" a="1"/>
  <c r="AH279" i="5" a="1"/>
  <c r="J214" i="5" a="1"/>
  <c r="AH200" i="5" a="1"/>
  <c r="AQ101" i="5" a="1"/>
  <c r="AQ52" i="5" a="1"/>
  <c r="J208" i="5" a="1"/>
  <c r="AK64" i="5" a="1"/>
  <c r="X57" i="5" a="1"/>
  <c r="AQ197" i="5" a="1"/>
  <c r="A157" i="5" a="1"/>
  <c r="A138" i="5" a="1"/>
  <c r="F153" i="5" a="1"/>
  <c r="A176" i="5" a="1"/>
  <c r="I151" i="5" a="1"/>
  <c r="E312" i="5" a="1"/>
  <c r="AH241" i="5" a="1"/>
  <c r="O118" i="5" a="1"/>
  <c r="AG79" i="5" a="1"/>
  <c r="J161" i="5" a="1"/>
  <c r="AQ5" i="5" a="1"/>
  <c r="I3" i="5" a="1"/>
  <c r="A263" i="5" a="1"/>
  <c r="F93" i="5" a="1"/>
  <c r="I312" i="5" a="1"/>
  <c r="AI196" i="5" a="1"/>
  <c r="X260" i="5" a="1"/>
  <c r="E205" i="5" a="1"/>
  <c r="A196" i="5" a="1"/>
  <c r="AK78" i="5" a="1"/>
  <c r="AK109" i="5" a="1"/>
  <c r="AQ229" i="5" a="1"/>
  <c r="A95" i="5" a="1"/>
  <c r="O282" i="5" a="1"/>
  <c r="AN319" i="5" a="1"/>
  <c r="F234" i="5" a="1"/>
  <c r="J138" i="5" a="1"/>
  <c r="J124" i="5" a="1"/>
  <c r="X276" i="5" a="1"/>
  <c r="O288" i="5" a="1"/>
  <c r="O132" i="5" a="1"/>
  <c r="AQ2" i="5" a="1"/>
  <c r="X326" i="5" a="1"/>
  <c r="X177" i="5" a="1"/>
  <c r="AH275" i="5" a="1"/>
  <c r="AN43" i="5" a="1"/>
  <c r="AN214" i="5" a="1"/>
  <c r="AN81" i="5" a="1"/>
  <c r="E129" i="5" a="1"/>
  <c r="AN226" i="5" a="1"/>
  <c r="AQ173" i="5" a="1"/>
  <c r="AI23" i="5" a="1"/>
  <c r="AN301" i="5" a="1"/>
  <c r="G129" i="5" a="1"/>
  <c r="AI289" i="5" a="1"/>
  <c r="AN25" i="5" a="1"/>
  <c r="A146" i="5" a="1"/>
  <c r="AH81" i="5" a="1"/>
  <c r="X182" i="5" a="1"/>
  <c r="J102" i="5" a="1"/>
  <c r="AN298" i="5" a="1"/>
  <c r="X132" i="5" a="1"/>
  <c r="I135" i="5" a="1"/>
  <c r="O121" i="5" a="1"/>
  <c r="AJ76" i="5" a="1"/>
  <c r="G163" i="5" a="1"/>
  <c r="F181" i="5" a="1"/>
  <c r="AK272" i="5" a="1"/>
  <c r="E132" i="5" a="1"/>
  <c r="E11" i="5" a="1"/>
  <c r="J112" i="5" a="1"/>
  <c r="AQ189" i="5" a="1"/>
  <c r="J129" i="5" a="1"/>
  <c r="AK66" i="5" a="1"/>
  <c r="E75" i="5" a="1"/>
  <c r="F10" i="5" a="1"/>
  <c r="G192" i="5" a="1"/>
  <c r="F221" i="5" a="1"/>
  <c r="AJ231" i="5" a="1"/>
  <c r="AH208" i="5" a="1"/>
  <c r="E195" i="5" a="1"/>
  <c r="AH187" i="5" a="1"/>
  <c r="O155" i="5" a="1"/>
  <c r="AJ307" i="5" a="1"/>
  <c r="A179" i="5" a="1"/>
  <c r="X101" i="5" a="1"/>
  <c r="AK285" i="5" a="1"/>
  <c r="AJ285" i="5" a="1"/>
  <c r="AQ203" i="5" a="1"/>
  <c r="AN91" i="5" a="1"/>
  <c r="F59" i="5" a="1"/>
  <c r="O89" i="5" a="1"/>
  <c r="AK331" i="5" a="1"/>
  <c r="I142" i="5" a="1"/>
  <c r="F112" i="5" a="1"/>
  <c r="AK43" i="5" a="1"/>
  <c r="AK302" i="5" a="1"/>
  <c r="I55" i="5" a="1"/>
  <c r="I101" i="5" a="1"/>
  <c r="I200" i="5" a="1"/>
  <c r="X180" i="5" a="1"/>
  <c r="AI102" i="5" a="1"/>
  <c r="AN256" i="5" a="1"/>
  <c r="E86" i="5" a="1"/>
  <c r="AQ68" i="5" a="1"/>
  <c r="J85" i="5" a="1"/>
  <c r="N255" i="5" a="1"/>
  <c r="AH89" i="5" a="1"/>
  <c r="D3" i="3" a="1"/>
  <c r="X163" i="5" a="1"/>
  <c r="I117" i="5" a="1"/>
  <c r="AQ183" i="5" a="1"/>
  <c r="AQ215" i="5" a="1"/>
  <c r="AH248" i="5" a="1"/>
  <c r="AI14" i="5" a="1"/>
  <c r="E158" i="5" a="1"/>
  <c r="F26" i="5" a="1"/>
  <c r="O48" i="5" a="1"/>
  <c r="F18" i="5" a="1"/>
  <c r="J321" i="5" a="1"/>
  <c r="J125" i="5" a="1"/>
  <c r="J69" i="5" a="1"/>
  <c r="G128" i="5" a="1"/>
  <c r="A189" i="5" a="1"/>
  <c r="AN18" i="5" a="1"/>
  <c r="F20" i="5" a="1"/>
  <c r="O96" i="5" a="1"/>
  <c r="I177" i="5" a="1"/>
  <c r="X149" i="5" a="1"/>
  <c r="G211" i="5" a="1"/>
  <c r="J126" i="5" a="1"/>
  <c r="F198" i="5" a="1"/>
  <c r="E101" i="5" a="1"/>
  <c r="AQ76" i="5" a="1"/>
  <c r="E3" i="5" a="1"/>
  <c r="AJ340" i="5" a="1"/>
  <c r="A40" i="5" a="1"/>
  <c r="O158" i="5" a="1"/>
  <c r="X114" i="5" a="1"/>
  <c r="A333" i="5" a="1"/>
  <c r="F245" i="5" a="1"/>
  <c r="A48" i="5" a="1"/>
  <c r="O340" i="5" a="1"/>
  <c r="F92" i="5" a="1"/>
  <c r="AH90" i="5" a="1"/>
  <c r="E214" i="5" a="1"/>
  <c r="N311" i="5" a="1"/>
  <c r="N78" i="5" a="1"/>
  <c r="AJ209" i="5" a="1"/>
  <c r="F2" i="5" a="1"/>
  <c r="J67" i="5" a="1"/>
  <c r="E219" i="5" a="1"/>
  <c r="AH74" i="5" a="1"/>
  <c r="E144" i="5" a="1"/>
  <c r="F121" i="5" a="1"/>
  <c r="G274" i="5" a="1"/>
  <c r="X314" i="5" a="1"/>
  <c r="AQ30" i="5" a="1"/>
  <c r="AG232" i="5" a="1"/>
  <c r="O156" i="5" a="1"/>
  <c r="AQ100" i="5" a="1"/>
  <c r="O7" i="5" a="1"/>
  <c r="A41" i="5" a="1"/>
  <c r="F144" i="5" a="1"/>
  <c r="E150" i="5" a="1"/>
  <c r="E91" i="5" a="1"/>
  <c r="AJ11" i="5" a="1"/>
  <c r="AQ108" i="5" a="1"/>
  <c r="J176" i="5" a="1"/>
  <c r="AG91" i="5" a="1"/>
  <c r="F16" i="5" a="1"/>
  <c r="G64" i="5" a="1"/>
  <c r="AI15" i="5" a="1"/>
  <c r="AQ43" i="5" a="1"/>
  <c r="AG18" i="5" a="1"/>
  <c r="J277" i="5" a="1"/>
  <c r="I147" i="5" a="1"/>
  <c r="AN270" i="5" a="1"/>
  <c r="O35" i="5" a="1"/>
  <c r="AH231" i="5" a="1"/>
  <c r="G243" i="5" a="1"/>
  <c r="G105" i="5" a="1"/>
  <c r="AI21" i="5" a="1"/>
  <c r="N254" i="5" a="1"/>
  <c r="A199" i="5" a="1"/>
  <c r="I186" i="5" a="1"/>
  <c r="AN341" i="5" a="1"/>
  <c r="AI5" i="5" a="1"/>
  <c r="A321" i="5" a="1"/>
  <c r="E115" i="5" a="1"/>
  <c r="E198" i="5" a="1"/>
  <c r="O15" i="5" a="1"/>
  <c r="AI82" i="5" a="1"/>
  <c r="N90" i="5" a="1"/>
  <c r="G35" i="5" a="1"/>
  <c r="F214" i="5" a="1"/>
  <c r="AI19" i="5" a="1"/>
  <c r="J172" i="5" a="1"/>
  <c r="AH299" i="5" a="1"/>
  <c r="AN106" i="5" a="1"/>
  <c r="AQ220" i="5" a="1"/>
  <c r="G65" i="5" a="1"/>
  <c r="O99" i="5" a="1"/>
  <c r="AQ270" i="5" a="1"/>
  <c r="AN102" i="5" a="1"/>
  <c r="J104" i="5" a="1"/>
  <c r="AJ88" i="5" a="1"/>
  <c r="AQ172" i="5" a="1"/>
  <c r="AJ92" i="5" a="1"/>
  <c r="G264" i="5" a="1"/>
  <c r="AK233" i="5" a="1"/>
  <c r="AQ133" i="5" a="1"/>
  <c r="X151" i="5" a="1"/>
  <c r="X156" i="5" a="1"/>
  <c r="E181" i="5" a="1"/>
  <c r="G144" i="5" a="1"/>
  <c r="X138" i="5" a="1"/>
  <c r="A131" i="5" a="1"/>
  <c r="O124" i="5" a="1"/>
  <c r="AK133" i="5" a="1"/>
  <c r="AH188" i="5" a="1"/>
  <c r="AQ306" i="5" a="1"/>
  <c r="X259" i="5" a="1"/>
  <c r="X148" i="5" a="1"/>
  <c r="O205" i="5" a="1"/>
  <c r="E185" i="5" a="1"/>
  <c r="E77" i="5" a="1"/>
  <c r="AN3" i="5" a="1"/>
  <c r="AG266" i="5" a="1"/>
  <c r="F206" i="5" a="1"/>
  <c r="AN64" i="5" a="1"/>
  <c r="AG7" i="5" a="1"/>
  <c r="G175" i="5" a="1"/>
  <c r="AG280" i="5" a="1"/>
  <c r="AJ71" i="5" a="1"/>
  <c r="AN337" i="5" a="1"/>
  <c r="AN112" i="5" a="1"/>
  <c r="E122" i="5" a="1"/>
  <c r="N98" i="5" a="1"/>
  <c r="N317" i="5" a="1"/>
  <c r="AI229" i="5" a="1"/>
  <c r="E137" i="5" a="1"/>
  <c r="AN133" i="5" a="1"/>
  <c r="AQ72" i="5" a="1"/>
  <c r="AN253" i="5" a="1"/>
  <c r="AQ162" i="5" a="1"/>
  <c r="AK111" i="5" a="1"/>
  <c r="I218" i="5" a="1"/>
  <c r="X238" i="5" a="1"/>
  <c r="AG53" i="5" a="1"/>
  <c r="AI22" i="5" a="1"/>
  <c r="O19" i="5" a="1"/>
  <c r="I249" i="5" a="1"/>
  <c r="X99" i="5" a="1"/>
  <c r="AI81" i="5" a="1"/>
  <c r="AJ225" i="5" a="1"/>
  <c r="AQ271" i="5" a="1"/>
  <c r="AJ271" i="5" a="1"/>
  <c r="F261" i="5" a="1"/>
  <c r="AG310" i="5" a="1"/>
  <c r="AQ11" i="5" a="1"/>
  <c r="A60" i="5" a="1"/>
  <c r="AK314" i="5" a="1"/>
  <c r="E38" i="5" a="1"/>
  <c r="J218" i="5" a="1"/>
  <c r="AH9" i="5" a="1"/>
  <c r="X145" i="5" a="1"/>
  <c r="G88" i="5" a="1"/>
  <c r="A67" i="5" a="1"/>
  <c r="X183" i="5" a="1"/>
  <c r="G112" i="5" a="1"/>
  <c r="E103" i="5" a="1"/>
  <c r="I106" i="5" a="1"/>
  <c r="A192" i="5" a="1"/>
  <c r="E154" i="5" a="1"/>
  <c r="AK150" i="5" a="1"/>
  <c r="O85" i="5" a="1"/>
  <c r="AQ308" i="5" a="1"/>
  <c r="A164" i="5" a="1"/>
  <c r="AQ314" i="5" a="1"/>
  <c r="AQ115" i="5" a="1"/>
  <c r="A328" i="5" a="1"/>
  <c r="G11" i="5" a="1"/>
  <c r="A253" i="5" a="1"/>
  <c r="O336" i="5" a="1"/>
  <c r="I178" i="5" a="1"/>
  <c r="J318" i="5" a="1"/>
  <c r="N248" i="5" a="1"/>
  <c r="AG176" i="5" a="1"/>
  <c r="I241" i="5" a="1"/>
  <c r="AI231" i="5" a="1"/>
  <c r="X181" i="5" a="1"/>
  <c r="AG240" i="5" a="1"/>
  <c r="J137" i="5" a="1"/>
  <c r="G38" i="5" a="1"/>
  <c r="AK216" i="5" a="1"/>
  <c r="O180" i="5" a="1"/>
  <c r="E27" i="5" a="1"/>
  <c r="J72" i="5" a="1"/>
  <c r="E35" i="5" a="1"/>
  <c r="G309" i="5" a="1"/>
  <c r="A248" i="5" a="1"/>
  <c r="A184" i="5" a="1"/>
  <c r="E321" i="5" a="1"/>
  <c r="O312" i="5" a="1"/>
  <c r="AJ211" i="5" a="1"/>
  <c r="O54" i="5" a="1"/>
  <c r="AG315" i="5" a="1"/>
  <c r="G28" i="5" a="1"/>
  <c r="O292" i="5" a="1"/>
  <c r="AG215" i="5" a="1"/>
  <c r="AJ19" i="5" a="1"/>
  <c r="AN45" i="5" a="1"/>
  <c r="X46" i="5" a="1"/>
  <c r="I335" i="5" a="1"/>
  <c r="AI237" i="5" a="1"/>
  <c r="AH338" i="5" a="1"/>
  <c r="G207" i="5" a="1"/>
  <c r="A120" i="5" a="1"/>
  <c r="X134" i="5" a="1"/>
  <c r="AQ143" i="5" a="1"/>
  <c r="X55" i="5" a="1"/>
  <c r="I83" i="5" a="1"/>
  <c r="AI245" i="5" a="1"/>
  <c r="AI189" i="5" a="1"/>
  <c r="AG338" i="5" a="1"/>
  <c r="N298" i="5" a="1"/>
  <c r="AK200" i="5" a="1"/>
  <c r="AI10" i="5" a="1"/>
  <c r="AN72" i="5" a="1"/>
  <c r="I68" i="5" a="1"/>
  <c r="AH306" i="5" a="1"/>
  <c r="AK214" i="5" a="1"/>
  <c r="AI341" i="5" a="1"/>
  <c r="N94" i="5" a="1"/>
  <c r="A217" i="5" a="1"/>
  <c r="E336" i="5" a="1"/>
  <c r="AJ329" i="5" a="1"/>
  <c r="AG321" i="5" a="1"/>
  <c r="E53" i="5" a="1"/>
  <c r="A125" i="5" a="1"/>
  <c r="AK45" i="5" a="1"/>
  <c r="N188" i="5" a="1"/>
  <c r="AH240" i="5" a="1"/>
  <c r="I160" i="5" a="1"/>
  <c r="J316" i="5" a="1"/>
  <c r="E7" i="5" a="1"/>
  <c r="X281" i="5" a="1"/>
  <c r="O159" i="5" a="1"/>
  <c r="X45" i="5" a="1"/>
  <c r="AK220" i="5" a="1"/>
  <c r="I176" i="5" a="1"/>
  <c r="E166" i="5" a="1"/>
  <c r="AN205" i="5" a="1"/>
  <c r="X336" i="5" a="1"/>
  <c r="F296" i="5" a="1"/>
  <c r="AH267" i="5" a="1"/>
  <c r="F72" i="5" a="1"/>
  <c r="AK72" i="5" a="1"/>
  <c r="G327" i="5" a="1"/>
  <c r="G174" i="5" a="1"/>
  <c r="AI247" i="5" a="1"/>
  <c r="AQ261" i="5" a="1"/>
  <c r="AG208" i="5" a="1"/>
  <c r="A30" i="5" a="1"/>
  <c r="A115" i="5" a="1"/>
  <c r="AK178" i="5" a="1"/>
  <c r="X74" i="5" a="1"/>
  <c r="AJ16" i="5" a="1"/>
  <c r="O63" i="5" a="1"/>
  <c r="AG41" i="5" a="1"/>
  <c r="O9" i="5" a="1"/>
  <c r="AG234" i="5" a="1"/>
  <c r="AK16" i="5" a="1"/>
  <c r="O3" i="5" a="1"/>
  <c r="I32" i="5" a="1"/>
  <c r="F202" i="5" a="1"/>
  <c r="O41" i="5" a="1"/>
  <c r="I30" i="5" a="1"/>
  <c r="I274" i="5" a="1"/>
  <c r="AN5" i="5" a="1"/>
  <c r="O210" i="5" a="1"/>
  <c r="AK48" i="5" a="1"/>
  <c r="AH332" i="5" a="1"/>
  <c r="E202" i="5" a="1"/>
  <c r="O128" i="5" a="1"/>
  <c r="I260" i="5" a="1"/>
  <c r="AK211" i="5" a="1"/>
  <c r="AJ233" i="5" a="1"/>
  <c r="AN19" i="5" a="1"/>
  <c r="E44" i="5" a="1"/>
  <c r="A62" i="5" a="1"/>
  <c r="F200" i="5" a="1"/>
  <c r="AN2" i="5" a="1"/>
  <c r="AI307" i="5" a="1"/>
  <c r="X116" i="5" a="1"/>
  <c r="O173" i="5" a="1"/>
  <c r="I119" i="5" a="1"/>
  <c r="X219" i="5" a="1"/>
  <c r="J99" i="5" a="1"/>
  <c r="G98" i="5" a="1"/>
  <c r="I28" i="5" a="1"/>
  <c r="E108" i="5" a="1"/>
  <c r="J212" i="5" a="1"/>
  <c r="AH204" i="5" a="1"/>
  <c r="A191" i="5" a="1"/>
  <c r="AJ82" i="5" a="1"/>
  <c r="AK166" i="5" a="1"/>
  <c r="E313" i="5" a="1"/>
  <c r="O49" i="5" a="1"/>
  <c r="A37" i="5" a="1"/>
  <c r="I223" i="5" a="1"/>
  <c r="F38" i="5" a="1"/>
  <c r="AG5" i="5" a="1"/>
  <c r="I11" i="5" a="1"/>
  <c r="AQ316" i="5" a="1"/>
  <c r="F243" i="5" a="1"/>
  <c r="AI203" i="5" a="1"/>
  <c r="G103" i="5" a="1"/>
  <c r="X21" i="5" a="1"/>
  <c r="AK265" i="5" a="1"/>
  <c r="AN24" i="5" a="1"/>
  <c r="AG249" i="5" a="1"/>
  <c r="G12" i="5" a="1"/>
  <c r="J237" i="5" a="1"/>
  <c r="O329" i="5" a="1"/>
  <c r="F333" i="5" a="1"/>
  <c r="E6" i="3" a="1"/>
  <c r="G312" i="5" a="1"/>
  <c r="A228" i="5" a="1"/>
  <c r="AK173" i="5" a="1"/>
  <c r="X334" i="5" a="1"/>
  <c r="AI326" i="5" a="1"/>
  <c r="AQ58" i="5" a="1"/>
  <c r="G31" i="5" a="1"/>
  <c r="AK98" i="5" a="1"/>
  <c r="G5" i="5" a="1"/>
  <c r="A316" i="5" a="1"/>
  <c r="X4" i="5" a="1"/>
  <c r="AG340" i="5" a="1"/>
  <c r="AQ175" i="5" a="1"/>
  <c r="F13" i="5" a="1"/>
  <c r="A11" i="5" a="1"/>
  <c r="J193" i="5" a="1"/>
  <c r="I41" i="5" a="1"/>
  <c r="J136" i="5" a="1"/>
  <c r="A277" i="5" a="1"/>
  <c r="G187" i="5" a="1"/>
  <c r="O176" i="5" a="1"/>
  <c r="O197" i="5" a="1"/>
  <c r="A129" i="5" a="1"/>
  <c r="AI260" i="5" a="1"/>
  <c r="J258" i="5" a="1"/>
  <c r="AQ305" i="5" a="1"/>
  <c r="G68" i="5" a="1"/>
  <c r="I181" i="5" a="1"/>
  <c r="X189" i="5" a="1"/>
  <c r="E141" i="5" a="1"/>
  <c r="AK37" i="5" a="1"/>
  <c r="J106" i="5" a="1"/>
  <c r="AJ253" i="5" a="1"/>
  <c r="AK206" i="5" a="1"/>
  <c r="O146" i="5" a="1"/>
  <c r="F155" i="5" a="1"/>
  <c r="O266" i="5" a="1"/>
  <c r="J144" i="5" a="1"/>
  <c r="O11" i="5" a="1"/>
  <c r="AN227" i="5" a="1"/>
  <c r="G257" i="5" a="1"/>
  <c r="J76" i="5" a="1"/>
  <c r="AJ314" i="5" a="1"/>
  <c r="AG111" i="5" a="1"/>
  <c r="E4" i="5" a="1"/>
  <c r="AK253" i="5" a="1"/>
  <c r="E60" i="5" a="1"/>
  <c r="O119" i="5" a="1"/>
  <c r="N245" i="5" a="1"/>
  <c r="AQ322" i="5" a="1"/>
  <c r="G34" i="5" a="1"/>
  <c r="I234" i="5" a="1"/>
  <c r="F281" i="5" a="1"/>
  <c r="A153" i="5" a="1"/>
  <c r="E36" i="5" a="1"/>
  <c r="AG197" i="5" a="1"/>
  <c r="AQ80" i="5" a="1"/>
  <c r="X159" i="5" a="1"/>
  <c r="AQ50" i="5" a="1"/>
  <c r="O37" i="5" a="1"/>
  <c r="A117" i="5" a="1"/>
  <c r="F152" i="5" a="1"/>
  <c r="A143" i="5" a="1"/>
  <c r="X217" i="5" a="1"/>
  <c r="J308" i="5" a="1"/>
  <c r="F2" i="3" a="1"/>
  <c r="X203" i="5" a="1"/>
  <c r="N186" i="5" a="1"/>
  <c r="J140" i="5" a="1"/>
  <c r="AN183" i="5" a="1"/>
  <c r="F81" i="5" a="1"/>
  <c r="X318" i="5" a="1"/>
  <c r="A90" i="5" a="1"/>
  <c r="J303" i="5" a="1"/>
  <c r="X319" i="5" a="1"/>
  <c r="X270" i="5" a="1"/>
  <c r="J198" i="5" a="1"/>
  <c r="F326" i="5" a="1"/>
  <c r="G332" i="5" a="1"/>
  <c r="J273" i="5" a="1"/>
  <c r="AI290" i="5" a="1"/>
  <c r="G40" i="5" a="1"/>
  <c r="AN199" i="5" a="1"/>
  <c r="O218" i="5" a="1"/>
  <c r="AK17" i="5" a="1"/>
  <c r="AG149" i="5" a="1"/>
  <c r="I180" i="5" a="1"/>
  <c r="AQ265" i="5" a="1"/>
  <c r="F109" i="5" a="1"/>
  <c r="AH207" i="5" a="1"/>
  <c r="G126" i="5" a="1"/>
  <c r="G301" i="5" a="1"/>
  <c r="X272" i="5" a="1"/>
  <c r="G170" i="5" a="1"/>
  <c r="X210" i="5" a="1"/>
  <c r="AI297" i="5" a="1"/>
  <c r="AN68" i="5" a="1"/>
  <c r="J207" i="5" a="1"/>
  <c r="I148" i="5" a="1"/>
  <c r="E24" i="5" a="1"/>
  <c r="E52" i="5" a="1"/>
  <c r="G305" i="5" a="1"/>
  <c r="AG281" i="5" a="1"/>
  <c r="G70" i="5" a="1"/>
  <c r="AG250" i="5" a="1"/>
  <c r="G229" i="5" a="1"/>
  <c r="AN173" i="5" a="1"/>
  <c r="F203" i="5" a="1"/>
  <c r="I84" i="5" a="1"/>
  <c r="J180" i="5" a="1"/>
  <c r="AG86" i="5" a="1"/>
  <c r="J233" i="5" a="1"/>
  <c r="AN50" i="5" a="1"/>
  <c r="O260" i="5" a="1"/>
  <c r="AH330" i="5" a="1"/>
  <c r="AN46" i="5" a="1"/>
  <c r="I139" i="5" a="1"/>
  <c r="G141" i="5" a="1"/>
  <c r="G234" i="5" a="1"/>
  <c r="G219" i="5" a="1"/>
  <c r="AN163" i="5" a="1"/>
  <c r="AQ6" i="5" a="1"/>
  <c r="X72" i="5" a="1"/>
  <c r="E80" i="5" a="1"/>
  <c r="G208" i="5" a="1"/>
  <c r="F224" i="5" a="1"/>
  <c r="I296" i="5" a="1"/>
  <c r="O71" i="5" a="1"/>
  <c r="AN274" i="5" a="1"/>
  <c r="AG155" i="5" a="1"/>
  <c r="A31" i="5" a="1"/>
  <c r="F113" i="5" a="1"/>
  <c r="O139" i="5" a="1"/>
  <c r="G67" i="5" a="1"/>
  <c r="N16" i="5" a="1"/>
  <c r="E18" i="5" a="1"/>
  <c r="G330" i="5" a="1"/>
  <c r="E118" i="5" a="1"/>
  <c r="AN198" i="5" a="1"/>
  <c r="AG59" i="5" a="1"/>
  <c r="AQ301" i="5" a="1"/>
  <c r="G84" i="5" a="1"/>
  <c r="AG319" i="5" a="1"/>
  <c r="N14" i="5" a="1"/>
  <c r="AK155" i="5" a="1"/>
  <c r="E55" i="5" a="1"/>
  <c r="E208" i="5" a="1"/>
  <c r="A97" i="5" a="1"/>
  <c r="AK70" i="5" a="1"/>
  <c r="AQ249" i="5" a="1"/>
  <c r="I96" i="5" a="1"/>
  <c r="G297" i="5" a="1"/>
  <c r="AQ107" i="5" a="1"/>
  <c r="E37" i="5" a="1"/>
  <c r="F230" i="5" a="1"/>
  <c r="E89" i="5" a="1"/>
  <c r="A171" i="5" a="1"/>
  <c r="G258" i="5" a="1"/>
  <c r="AH316" i="5" a="1"/>
  <c r="X15" i="5" a="1"/>
  <c r="A203" i="5" a="1"/>
  <c r="AK169" i="5" a="1"/>
  <c r="A337" i="5" a="1"/>
  <c r="O30" i="5" a="1"/>
  <c r="X43" i="5" a="1"/>
  <c r="AQ113" i="5" a="1"/>
  <c r="AG226" i="5" a="1"/>
  <c r="O148" i="5" a="1"/>
  <c r="AK204" i="5" a="1"/>
  <c r="J266" i="5" a="1"/>
  <c r="AG333" i="5" a="1"/>
  <c r="E48" i="5" a="1"/>
  <c r="AQ319" i="5" a="1"/>
  <c r="AI253" i="5" a="1"/>
  <c r="AK219" i="5" a="1"/>
  <c r="F69" i="5" a="1"/>
  <c r="AK266" i="5" a="1"/>
  <c r="A49" i="5" a="1"/>
  <c r="O14" i="5" a="1"/>
  <c r="E305" i="5" a="1"/>
  <c r="AQ326" i="5" a="1"/>
  <c r="I86" i="5" a="1"/>
  <c r="G45" i="5" a="1"/>
  <c r="G80" i="5" a="1"/>
  <c r="AK94" i="5" a="1"/>
  <c r="O255" i="5" a="1"/>
  <c r="AG165" i="5" a="1"/>
  <c r="X146" i="5" a="1"/>
  <c r="AK242" i="5" a="1"/>
  <c r="AG105" i="5" a="1"/>
  <c r="AI68" i="5" a="1"/>
  <c r="E142" i="5" a="1"/>
  <c r="AH252" i="5" a="1"/>
  <c r="F101" i="5" a="1"/>
  <c r="O129" i="5" a="1"/>
  <c r="AJ265" i="5" a="1"/>
  <c r="A114" i="5" a="1"/>
  <c r="X73" i="5" a="1"/>
  <c r="F282" i="5" a="1"/>
  <c r="O183" i="5" a="1"/>
  <c r="N330" i="5" a="1"/>
  <c r="I304" i="5" a="1"/>
  <c r="N81" i="5" a="1"/>
  <c r="AQ142" i="5" a="1"/>
  <c r="I113" i="5" a="1"/>
  <c r="AI267" i="5" a="1"/>
  <c r="AJ221" i="5" a="1"/>
  <c r="AQ296" i="5" a="1"/>
  <c r="AN303" i="5" a="1"/>
  <c r="E215" i="5" a="1"/>
  <c r="X299" i="5" a="1"/>
  <c r="G21" i="5" a="1"/>
  <c r="F31" i="5" a="1"/>
  <c r="F63" i="5" a="1"/>
  <c r="X184" i="5" a="1"/>
  <c r="I306" i="5" a="1"/>
  <c r="I36" i="5" a="1"/>
  <c r="E240" i="5" a="1"/>
  <c r="F80" i="5" a="1"/>
  <c r="I21" i="5" a="1"/>
  <c r="AJ102" i="5" a="1"/>
  <c r="F111" i="5" a="1"/>
  <c r="AJ274" i="5" a="1"/>
  <c r="AJ318" i="5" a="1"/>
  <c r="AQ171" i="5" a="1"/>
  <c r="E199" i="5" a="1"/>
  <c r="AQ36" i="5" a="1"/>
  <c r="AN22" i="5" a="1"/>
  <c r="J309" i="5" a="1"/>
  <c r="J80" i="5" a="1"/>
  <c r="A207" i="5" a="1"/>
  <c r="AK120" i="5" a="1"/>
  <c r="AJ207" i="5" a="1"/>
  <c r="O274" i="5" a="1"/>
  <c r="AQ47" i="5" a="1"/>
  <c r="AH222" i="5" a="1"/>
  <c r="I174" i="5" a="1"/>
  <c r="O333" i="5" a="1"/>
  <c r="J88" i="5" a="1"/>
  <c r="N13" i="5" a="1"/>
  <c r="E213" i="5" a="1"/>
  <c r="AN145" i="5" a="1"/>
  <c r="AI18" i="5" a="1"/>
  <c r="A121" i="5" a="1"/>
  <c r="A94" i="5" a="1"/>
  <c r="F6" i="5" a="1"/>
  <c r="O73" i="5" a="1"/>
  <c r="F98" i="5" a="1"/>
  <c r="AI85" i="5" a="1"/>
  <c r="AH76" i="5" a="1"/>
  <c r="AJ66" i="5" a="1"/>
  <c r="AQ77" i="5" a="1"/>
  <c r="AG20" i="5" a="1"/>
  <c r="X102" i="5" a="1"/>
  <c r="I4" i="5" a="1"/>
  <c r="F302" i="5" a="1"/>
  <c r="AJ267" i="5" a="1"/>
  <c r="G162" i="5" a="1"/>
  <c r="J301" i="5" a="1"/>
  <c r="N104" i="5" a="1"/>
  <c r="X240" i="5" a="1"/>
  <c r="J148" i="5" a="1"/>
  <c r="AQ313" i="5" a="1"/>
  <c r="A104" i="5" a="1"/>
  <c r="AQ20" i="5" a="1"/>
  <c r="AJ282" i="5" a="1"/>
  <c r="AH215" i="5" a="1"/>
  <c r="AQ325" i="5" a="1"/>
  <c r="F88" i="5" a="1"/>
  <c r="AN55" i="5" a="1"/>
  <c r="AG293" i="5" a="1"/>
  <c r="I5" i="5" a="1"/>
  <c r="E252" i="5" a="1"/>
  <c r="G213" i="5" a="1"/>
  <c r="F250" i="5" a="1"/>
  <c r="AN238" i="5" a="1"/>
  <c r="E211" i="5" a="1"/>
  <c r="F329" i="5" a="1"/>
  <c r="X328" i="5" a="1"/>
  <c r="O113" i="5" a="1"/>
  <c r="X329" i="5" a="1"/>
  <c r="AK192" i="5" a="1"/>
  <c r="O107" i="5" a="1"/>
  <c r="AI105" i="5" a="1"/>
  <c r="I152" i="5" a="1"/>
  <c r="X153" i="5" a="1"/>
  <c r="E235" i="5" a="1"/>
  <c r="J116" i="5" a="1"/>
  <c r="F140" i="5" a="1"/>
  <c r="A80" i="5" a="1"/>
  <c r="E311" i="5" a="1"/>
  <c r="AK305" i="5" a="1"/>
  <c r="F332" i="5" a="1"/>
  <c r="F305" i="5" a="1"/>
  <c r="AH101" i="5" a="1"/>
  <c r="A27" i="5" a="1"/>
  <c r="AN182" i="5" a="1"/>
  <c r="O43" i="5" a="1"/>
  <c r="AG334" i="5" a="1"/>
  <c r="J249" i="5" a="1"/>
  <c r="AN80" i="5" a="1"/>
  <c r="AK230" i="5" a="1"/>
  <c r="AI190" i="5" a="1"/>
  <c r="I80" i="5" a="1"/>
  <c r="AK337" i="5" a="1"/>
  <c r="AQ31" i="5" a="1"/>
  <c r="AK209" i="5" a="1"/>
  <c r="I17" i="5" a="1"/>
  <c r="E22" i="5" a="1"/>
  <c r="E200" i="5" a="1"/>
  <c r="AI88" i="5" a="1"/>
  <c r="A63" i="5" a="1"/>
  <c r="A231" i="5" a="1"/>
  <c r="AN196" i="5" a="1"/>
  <c r="AQ135" i="5" a="1"/>
  <c r="O231" i="5" a="1"/>
  <c r="AQ302" i="5" a="1"/>
  <c r="E70" i="5" a="1"/>
  <c r="AG301" i="5" a="1"/>
  <c r="A14" i="5" a="1"/>
  <c r="E296" i="5" a="1"/>
  <c r="X170" i="5" a="1"/>
  <c r="F84" i="5" a="1"/>
  <c r="E310" i="5" a="1"/>
  <c r="AQ41" i="5" a="1"/>
  <c r="AG142" i="5" a="1"/>
  <c r="I259" i="5" a="1"/>
  <c r="G176" i="5" a="1"/>
  <c r="AG246" i="5" a="1"/>
  <c r="O249" i="5" a="1"/>
  <c r="X65" i="5" a="1"/>
  <c r="O228" i="5" a="1"/>
  <c r="AN328" i="5" a="1"/>
  <c r="F77" i="5" a="1"/>
  <c r="AK183" i="5" a="1"/>
  <c r="AN213" i="5" a="1"/>
  <c r="AN289" i="5" a="1"/>
  <c r="A208" i="5" a="1"/>
  <c r="G61" i="5" a="1"/>
  <c r="AJ25" i="5" a="1"/>
  <c r="I170" i="5" a="1"/>
  <c r="X205" i="5" a="1"/>
  <c r="I131" i="5" a="1"/>
  <c r="AQ55" i="5" a="1"/>
  <c r="I210" i="5" a="1"/>
  <c r="AH268" i="5" a="1"/>
  <c r="AG339" i="5" a="1"/>
  <c r="J77" i="5" a="1"/>
  <c r="A79" i="5" a="1"/>
  <c r="I283" i="5" a="1"/>
  <c r="AH190" i="5" a="1"/>
  <c r="G23" i="5" a="1"/>
  <c r="I25" i="5" a="1"/>
  <c r="J118" i="5" a="1"/>
  <c r="O184" i="5" a="1"/>
  <c r="F53" i="5" a="1"/>
  <c r="O279" i="5" a="1"/>
  <c r="E223" i="5" a="1"/>
  <c r="E17" i="5" a="1"/>
  <c r="J160" i="5" a="1"/>
  <c r="X125" i="5" a="1"/>
  <c r="AH331" i="5" a="1"/>
  <c r="E237" i="5" a="1"/>
  <c r="A225" i="5" a="1"/>
  <c r="J100" i="5" a="1"/>
  <c r="AJ10" i="5" a="1"/>
  <c r="O256" i="5" a="1"/>
  <c r="AG156" i="5" a="1"/>
  <c r="A314" i="5" a="1"/>
  <c r="J306" i="5" a="1"/>
  <c r="AJ200" i="5" a="1"/>
  <c r="E72" i="5" a="1"/>
  <c r="O114" i="5" a="1"/>
  <c r="F210" i="5" a="1"/>
  <c r="AK271" i="5" a="1"/>
  <c r="AN286" i="5" a="1"/>
  <c r="J164" i="5" a="1"/>
  <c r="AN110" i="5" a="1"/>
  <c r="A21" i="5" a="1"/>
  <c r="G89" i="5" a="1"/>
  <c r="AK336" i="5" a="1"/>
  <c r="E192" i="5" a="1"/>
  <c r="F294" i="5" a="1"/>
  <c r="G99" i="5" a="1"/>
  <c r="AG308" i="5" a="1"/>
  <c r="AG68" i="5" a="1"/>
  <c r="AK260" i="5" a="1"/>
  <c r="AN148" i="5" a="1"/>
  <c r="I165" i="5" a="1"/>
  <c r="I173" i="5" a="1"/>
  <c r="AI264" i="5" a="1"/>
  <c r="AK157" i="5" a="1"/>
  <c r="E226" i="5" a="1"/>
  <c r="I14" i="5" a="1"/>
  <c r="F50" i="5" a="1"/>
  <c r="G233" i="5" a="1"/>
  <c r="AN176" i="5" a="1"/>
  <c r="I109" i="5" a="1"/>
  <c r="AJ198" i="5" a="1"/>
  <c r="G22" i="5" a="1"/>
  <c r="AQ65" i="5" a="1"/>
  <c r="AH22" i="5" a="1"/>
  <c r="O101" i="5" a="1"/>
  <c r="AH318" i="5" a="1"/>
  <c r="AH92" i="5" a="1"/>
  <c r="O5" i="5" a="1"/>
  <c r="J97" i="5" a="1"/>
  <c r="N92" i="5" a="1"/>
  <c r="G32" i="5" a="1"/>
  <c r="G224" i="5" a="1"/>
  <c r="AN150" i="5" a="1"/>
  <c r="E201" i="5" a="1"/>
  <c r="X246" i="5" a="1"/>
  <c r="AQ14" i="5" a="1"/>
  <c r="AK258" i="5" a="1"/>
  <c r="AI195" i="5" a="1"/>
  <c r="AK52" i="5" a="1"/>
  <c r="F139" i="5" a="1"/>
  <c r="AG63" i="5" a="1"/>
  <c r="AH224" i="5" a="1"/>
  <c r="AN60" i="5" a="1"/>
  <c r="A227" i="5" a="1"/>
  <c r="E139" i="5" a="1"/>
  <c r="AK291" i="5" a="1"/>
  <c r="J82" i="5" a="1"/>
  <c r="AQ289" i="5" a="1"/>
  <c r="AG291" i="5" a="1"/>
  <c r="AI9" i="5" a="1"/>
  <c r="G278" i="5" a="1"/>
  <c r="N10" i="5" a="1"/>
  <c r="G328" i="5" a="1"/>
  <c r="AN160" i="5" a="1"/>
  <c r="O335" i="5" a="1"/>
  <c r="AN265" i="5" a="1"/>
  <c r="E187" i="5" a="1"/>
  <c r="AQ286" i="5" a="1"/>
  <c r="J92" i="5" a="1"/>
  <c r="I281" i="5" a="1"/>
  <c r="F330" i="5" a="1"/>
  <c r="AK2" i="5" a="1"/>
  <c r="AN218" i="5" a="1"/>
  <c r="AN313" i="5" a="1"/>
  <c r="G158" i="5" a="1"/>
  <c r="G329" i="5" a="1"/>
  <c r="AK188" i="5" a="1"/>
  <c r="AG278" i="5" a="1"/>
  <c r="AK131" i="5" a="1"/>
  <c r="AQ17" i="5" a="1"/>
  <c r="AJ4" i="5" a="1"/>
  <c r="AI192" i="5" a="1"/>
  <c r="I130" i="5" a="1"/>
  <c r="E88" i="5" a="1"/>
  <c r="AH334" i="5" a="1"/>
  <c r="AI299" i="5" a="1"/>
  <c r="I207" i="5" a="1"/>
  <c r="I40" i="5" a="1"/>
  <c r="AG65" i="5" a="1"/>
  <c r="X228" i="5" a="1"/>
  <c r="AJ324" i="5" a="1"/>
  <c r="N87" i="5" a="1"/>
  <c r="J260" i="5" a="1"/>
  <c r="A292" i="5" a="1"/>
  <c r="I10" i="5" a="1"/>
  <c r="J235" i="5" a="1"/>
  <c r="AK198" i="5" a="1"/>
  <c r="AH271" i="5" a="1"/>
  <c r="E236" i="5" a="1"/>
  <c r="AN170" i="5" a="1"/>
  <c r="AK297" i="5" a="1"/>
  <c r="X133" i="5" a="1"/>
  <c r="J66" i="5" a="1"/>
  <c r="F54" i="5" a="1"/>
  <c r="E83" i="5" a="1"/>
  <c r="I310" i="5" a="1"/>
  <c r="G16" i="5" a="1"/>
  <c r="AG206" i="5" a="1"/>
  <c r="X28" i="5" a="1"/>
  <c r="F96" i="5" a="1"/>
  <c r="AG183" i="5" a="1"/>
  <c r="E178" i="5" a="1"/>
  <c r="AJ305" i="5" a="1"/>
  <c r="I164" i="5" a="1"/>
  <c r="E259" i="5" a="1"/>
  <c r="AI91" i="5" a="1"/>
  <c r="F293" i="5" a="1"/>
  <c r="AG247" i="5" a="1"/>
  <c r="A180" i="5" a="1"/>
  <c r="AJ12" i="5" a="1"/>
  <c r="I333" i="5" a="1"/>
  <c r="I20" i="5" a="1"/>
  <c r="A96" i="5" a="1"/>
  <c r="G120" i="5" a="1"/>
  <c r="A212" i="5" a="1"/>
  <c r="O170" i="5" a="1"/>
  <c r="I46" i="5" a="1"/>
  <c r="AI336" i="5" a="1"/>
  <c r="A29" i="5" a="1"/>
  <c r="AK87" i="5" a="1"/>
  <c r="AK56" i="5" a="1"/>
  <c r="AQ7" i="5" a="1"/>
  <c r="I107" i="5" a="1"/>
  <c r="O111" i="5" a="1"/>
  <c r="J108" i="5" a="1"/>
  <c r="AG128" i="5" a="1"/>
  <c r="F291" i="5" a="1"/>
  <c r="AQ244" i="5" a="1"/>
  <c r="AI69" i="5" a="1"/>
  <c r="J184" i="5" a="1"/>
  <c r="F252" i="5" a="1"/>
  <c r="AG9" i="5" a="1"/>
  <c r="I15" i="5" a="1"/>
  <c r="A123" i="5" a="1"/>
  <c r="A103" i="5" a="1"/>
  <c r="AJ90" i="5" a="1"/>
  <c r="A42" i="5" a="1"/>
  <c r="AQ211" i="5" a="1"/>
  <c r="O24" i="5" a="1"/>
  <c r="A74" i="5" a="1"/>
  <c r="E204" i="5" a="1"/>
  <c r="AQ78" i="5" a="1"/>
  <c r="AJ85" i="5" a="1"/>
  <c r="N74" i="5" a="1"/>
  <c r="F62" i="5" a="1"/>
  <c r="E62" i="5" a="1"/>
  <c r="A226" i="5" a="1"/>
  <c r="I62" i="5" a="1"/>
  <c r="AK225" i="5" a="1"/>
  <c r="AI24" i="5" a="1"/>
  <c r="AK190" i="5" a="1"/>
  <c r="F116" i="5" a="1"/>
  <c r="G275" i="5" a="1"/>
  <c r="AG93" i="5" a="1"/>
  <c r="E104" i="5" a="1"/>
  <c r="AN52" i="5" a="1"/>
  <c r="F27" i="5" a="1"/>
  <c r="AI337" i="5" a="1"/>
  <c r="E2" i="5" a="1"/>
  <c r="AN53" i="5" a="1"/>
  <c r="A50" i="5" a="1"/>
  <c r="O84" i="5" a="1"/>
  <c r="G270" i="5" a="1"/>
  <c r="E160" i="5" a="1"/>
  <c r="O226" i="5" a="1"/>
  <c r="F58" i="5" a="1"/>
  <c r="F52" i="5" a="1"/>
  <c r="AQ206" i="5" a="1"/>
  <c r="AH245" i="5" a="1"/>
  <c r="J262" i="5" a="1"/>
  <c r="F154" i="5" a="1"/>
  <c r="F295" i="5" a="1"/>
  <c r="X234" i="5" a="1"/>
  <c r="AQ154" i="5" a="1"/>
  <c r="A4" i="3" a="1"/>
  <c r="I118" i="5" a="1"/>
  <c r="G261" i="5" a="1"/>
  <c r="O179" i="5" a="1"/>
  <c r="F208" i="5" a="1"/>
  <c r="AQ117" i="5" a="1"/>
  <c r="AJ236" i="5" a="1"/>
  <c r="AN123" i="5" a="1"/>
  <c r="N11" i="5" a="1"/>
  <c r="I267" i="5" a="1"/>
  <c r="AK283" i="5" a="1"/>
  <c r="I199" i="5" a="1"/>
  <c r="J205" i="5" a="1"/>
  <c r="F115" i="5" a="1"/>
  <c r="J221" i="5" a="1"/>
  <c r="AG294" i="5" a="1"/>
  <c r="AK226" i="5" a="1"/>
  <c r="G49" i="5" a="1"/>
  <c r="AI89" i="5" a="1"/>
  <c r="AH266" i="5" a="1"/>
  <c r="AG261" i="5" a="1"/>
  <c r="AG261" i="5" l="1"/>
  <c r="AH266" i="5"/>
  <c r="AI89" i="5"/>
  <c r="G49" i="5"/>
  <c r="AK226" i="5"/>
  <c r="AG294" i="5"/>
  <c r="J221" i="5"/>
  <c r="F115" i="5"/>
  <c r="J205" i="5"/>
  <c r="I199" i="5"/>
  <c r="AK283" i="5"/>
  <c r="I267" i="5"/>
  <c r="N11" i="5"/>
  <c r="AN123" i="5"/>
  <c r="AJ236" i="5"/>
  <c r="AQ117" i="5"/>
  <c r="F208" i="5"/>
  <c r="O179" i="5"/>
  <c r="G261" i="5"/>
  <c r="I118" i="5"/>
  <c r="A4" i="3"/>
  <c r="AQ154" i="5"/>
  <c r="X234" i="5"/>
  <c r="F295" i="5"/>
  <c r="F154" i="5"/>
  <c r="J262" i="5"/>
  <c r="AH245" i="5"/>
  <c r="AQ206" i="5"/>
  <c r="F52" i="5"/>
  <c r="F58" i="5"/>
  <c r="O226" i="5"/>
  <c r="E160" i="5"/>
  <c r="G270" i="5"/>
  <c r="O84" i="5"/>
  <c r="A50" i="5"/>
  <c r="AN53" i="5"/>
  <c r="E2" i="5"/>
  <c r="AI337" i="5"/>
  <c r="F27" i="5"/>
  <c r="AN52" i="5"/>
  <c r="E104" i="5"/>
  <c r="AG93" i="5"/>
  <c r="G275" i="5"/>
  <c r="F116" i="5"/>
  <c r="AK190" i="5"/>
  <c r="AI24" i="5"/>
  <c r="AK225" i="5"/>
  <c r="I62" i="5"/>
  <c r="A226" i="5"/>
  <c r="E62" i="5"/>
  <c r="F62" i="5"/>
  <c r="N74" i="5"/>
  <c r="AJ85" i="5"/>
  <c r="AQ78" i="5"/>
  <c r="E204" i="5"/>
  <c r="A74" i="5"/>
  <c r="O24" i="5"/>
  <c r="AQ211" i="5"/>
  <c r="A42" i="5"/>
  <c r="AJ90" i="5"/>
  <c r="A103" i="5"/>
  <c r="A123" i="5"/>
  <c r="I15" i="5"/>
  <c r="AG9" i="5"/>
  <c r="F252" i="5"/>
  <c r="J184" i="5"/>
  <c r="AI69" i="5"/>
  <c r="AQ244" i="5"/>
  <c r="F291" i="5"/>
  <c r="AG128" i="5"/>
  <c r="J108" i="5"/>
  <c r="O111" i="5"/>
  <c r="I107" i="5"/>
  <c r="AQ7" i="5"/>
  <c r="AK56" i="5"/>
  <c r="AK87" i="5"/>
  <c r="A29" i="5"/>
  <c r="AI336" i="5"/>
  <c r="I46" i="5"/>
  <c r="O170" i="5"/>
  <c r="A212" i="5"/>
  <c r="G120" i="5"/>
  <c r="A96" i="5"/>
  <c r="I20" i="5"/>
  <c r="I333" i="5"/>
  <c r="AJ12" i="5"/>
  <c r="A180" i="5"/>
  <c r="AG247" i="5"/>
  <c r="F293" i="5"/>
  <c r="AI91" i="5"/>
  <c r="E259" i="5"/>
  <c r="I164" i="5"/>
  <c r="AJ305" i="5"/>
  <c r="E178" i="5"/>
  <c r="AG183" i="5"/>
  <c r="F96" i="5"/>
  <c r="X28" i="5"/>
  <c r="AG206" i="5"/>
  <c r="G16" i="5"/>
  <c r="I310" i="5"/>
  <c r="E83" i="5"/>
  <c r="F54" i="5"/>
  <c r="J66" i="5"/>
  <c r="X133" i="5"/>
  <c r="AK297" i="5"/>
  <c r="AN170" i="5"/>
  <c r="E236" i="5"/>
  <c r="AH271" i="5"/>
  <c r="AK198" i="5"/>
  <c r="J235" i="5"/>
  <c r="I10" i="5"/>
  <c r="A292" i="5"/>
  <c r="J260" i="5"/>
  <c r="N87" i="5"/>
  <c r="AJ324" i="5"/>
  <c r="X228" i="5"/>
  <c r="AG65" i="5"/>
  <c r="I40" i="5"/>
  <c r="I207" i="5"/>
  <c r="AI299" i="5"/>
  <c r="AH334" i="5"/>
  <c r="E88" i="5"/>
  <c r="I130" i="5"/>
  <c r="AI192" i="5"/>
  <c r="AJ4" i="5"/>
  <c r="AQ17" i="5"/>
  <c r="AK131" i="5"/>
  <c r="AG278" i="5"/>
  <c r="AK188" i="5"/>
  <c r="G329" i="5"/>
  <c r="G158" i="5"/>
  <c r="AN313" i="5"/>
  <c r="AN218" i="5"/>
  <c r="AK2" i="5"/>
  <c r="F330" i="5"/>
  <c r="I281" i="5"/>
  <c r="J92" i="5"/>
  <c r="AQ286" i="5"/>
  <c r="E187" i="5"/>
  <c r="AN265" i="5"/>
  <c r="O335" i="5"/>
  <c r="AN160" i="5"/>
  <c r="G328" i="5"/>
  <c r="N10" i="5"/>
  <c r="G278" i="5"/>
  <c r="AI9" i="5"/>
  <c r="AG291" i="5"/>
  <c r="AQ289" i="5"/>
  <c r="J82" i="5"/>
  <c r="AK291" i="5"/>
  <c r="E139" i="5"/>
  <c r="A227" i="5"/>
  <c r="AN60" i="5"/>
  <c r="AH224" i="5"/>
  <c r="AG63" i="5"/>
  <c r="F139" i="5"/>
  <c r="AK52" i="5"/>
  <c r="AI195" i="5"/>
  <c r="AK258" i="5"/>
  <c r="AQ14" i="5"/>
  <c r="X246" i="5"/>
  <c r="E201" i="5"/>
  <c r="AN150" i="5"/>
  <c r="G224" i="5"/>
  <c r="G32" i="5"/>
  <c r="N92" i="5"/>
  <c r="J97" i="5"/>
  <c r="O5" i="5"/>
  <c r="AH92" i="5"/>
  <c r="AH318" i="5"/>
  <c r="O101" i="5"/>
  <c r="AH22" i="5"/>
  <c r="AQ65" i="5"/>
  <c r="G22" i="5"/>
  <c r="AJ198" i="5"/>
  <c r="I109" i="5"/>
  <c r="AN176" i="5"/>
  <c r="G233" i="5"/>
  <c r="F50" i="5"/>
  <c r="I14" i="5"/>
  <c r="E226" i="5"/>
  <c r="AK157" i="5"/>
  <c r="AI264" i="5"/>
  <c r="I173" i="5"/>
  <c r="I165" i="5"/>
  <c r="AN148" i="5"/>
  <c r="AK260" i="5"/>
  <c r="AG68" i="5"/>
  <c r="AG308" i="5"/>
  <c r="G99" i="5"/>
  <c r="F294" i="5"/>
  <c r="E192" i="5"/>
  <c r="AK336" i="5"/>
  <c r="G89" i="5"/>
  <c r="A21" i="5"/>
  <c r="AN110" i="5"/>
  <c r="J164" i="5"/>
  <c r="AN286" i="5"/>
  <c r="AK271" i="5"/>
  <c r="F210" i="5"/>
  <c r="O114" i="5"/>
  <c r="E72" i="5"/>
  <c r="AJ200" i="5"/>
  <c r="J306" i="5"/>
  <c r="A314" i="5"/>
  <c r="AG156" i="5"/>
  <c r="O256" i="5"/>
  <c r="AJ10" i="5"/>
  <c r="J100" i="5"/>
  <c r="A225" i="5"/>
  <c r="E237" i="5"/>
  <c r="AH331" i="5"/>
  <c r="X125" i="5"/>
  <c r="J160" i="5"/>
  <c r="E17" i="5"/>
  <c r="E223" i="5"/>
  <c r="O279" i="5"/>
  <c r="F53" i="5"/>
  <c r="O184" i="5"/>
  <c r="J118" i="5"/>
  <c r="I25" i="5"/>
  <c r="G23" i="5"/>
  <c r="AH190" i="5"/>
  <c r="I283" i="5"/>
  <c r="A79" i="5"/>
  <c r="J77" i="5"/>
  <c r="AG339" i="5"/>
  <c r="AH268" i="5"/>
  <c r="I210" i="5"/>
  <c r="AQ55" i="5"/>
  <c r="I131" i="5"/>
  <c r="X205" i="5"/>
  <c r="I170" i="5"/>
  <c r="AJ25" i="5"/>
  <c r="G61" i="5"/>
  <c r="A208" i="5"/>
  <c r="AN289" i="5"/>
  <c r="AN213" i="5"/>
  <c r="AK183" i="5"/>
  <c r="F77" i="5"/>
  <c r="AN328" i="5"/>
  <c r="O228" i="5"/>
  <c r="X65" i="5"/>
  <c r="O249" i="5"/>
  <c r="AG246" i="5"/>
  <c r="G176" i="5"/>
  <c r="I259" i="5"/>
  <c r="AG142" i="5"/>
  <c r="AQ41" i="5"/>
  <c r="E310" i="5"/>
  <c r="F84" i="5"/>
  <c r="X170" i="5"/>
  <c r="E296" i="5"/>
  <c r="A14" i="5"/>
  <c r="AG301" i="5"/>
  <c r="E70" i="5"/>
  <c r="AQ302" i="5"/>
  <c r="O231" i="5"/>
  <c r="AQ135" i="5"/>
  <c r="AN196" i="5"/>
  <c r="A231" i="5"/>
  <c r="A63" i="5"/>
  <c r="AI88" i="5"/>
  <c r="E200" i="5"/>
  <c r="E22" i="5"/>
  <c r="I17" i="5"/>
  <c r="AK209" i="5"/>
  <c r="AQ31" i="5"/>
  <c r="AK337" i="5"/>
  <c r="I80" i="5"/>
  <c r="AI190" i="5"/>
  <c r="AK230" i="5"/>
  <c r="AN80" i="5"/>
  <c r="J249" i="5"/>
  <c r="AG334" i="5"/>
  <c r="O43" i="5"/>
  <c r="AN182" i="5"/>
  <c r="A27" i="5"/>
  <c r="AH101" i="5"/>
  <c r="F305" i="5"/>
  <c r="F332" i="5"/>
  <c r="AK305" i="5"/>
  <c r="E311" i="5"/>
  <c r="A80" i="5"/>
  <c r="F140" i="5"/>
  <c r="J116" i="5"/>
  <c r="E235" i="5"/>
  <c r="X153" i="5"/>
  <c r="I152" i="5"/>
  <c r="AI105" i="5"/>
  <c r="O107" i="5"/>
  <c r="AK192" i="5"/>
  <c r="X329" i="5"/>
  <c r="O113" i="5"/>
  <c r="X328" i="5"/>
  <c r="F329" i="5"/>
  <c r="E211" i="5"/>
  <c r="AN238" i="5"/>
  <c r="F250" i="5"/>
  <c r="G213" i="5"/>
  <c r="E252" i="5"/>
  <c r="I5" i="5"/>
  <c r="AG293" i="5"/>
  <c r="AN55" i="5"/>
  <c r="F88" i="5"/>
  <c r="AQ325" i="5"/>
  <c r="AH215" i="5"/>
  <c r="AJ282" i="5"/>
  <c r="AQ20" i="5"/>
  <c r="A104" i="5"/>
  <c r="AQ313" i="5"/>
  <c r="J148" i="5"/>
  <c r="X240" i="5"/>
  <c r="N104" i="5"/>
  <c r="J301" i="5"/>
  <c r="G162" i="5"/>
  <c r="AJ267" i="5"/>
  <c r="F302" i="5"/>
  <c r="I4" i="5"/>
  <c r="X102" i="5"/>
  <c r="AG20" i="5"/>
  <c r="AQ77" i="5"/>
  <c r="AJ66" i="5"/>
  <c r="AH76" i="5"/>
  <c r="AI85" i="5"/>
  <c r="F98" i="5"/>
  <c r="O73" i="5"/>
  <c r="F6" i="5"/>
  <c r="A94" i="5"/>
  <c r="A121" i="5"/>
  <c r="AI18" i="5"/>
  <c r="AN145" i="5"/>
  <c r="E213" i="5"/>
  <c r="N13" i="5"/>
  <c r="J88" i="5"/>
  <c r="O333" i="5"/>
  <c r="I174" i="5"/>
  <c r="AH222" i="5"/>
  <c r="AQ47" i="5"/>
  <c r="O274" i="5"/>
  <c r="AJ207" i="5"/>
  <c r="AK120" i="5"/>
  <c r="A207" i="5"/>
  <c r="J80" i="5"/>
  <c r="J309" i="5"/>
  <c r="AN22" i="5"/>
  <c r="AQ36" i="5"/>
  <c r="E199" i="5"/>
  <c r="AQ171" i="5"/>
  <c r="AJ318" i="5"/>
  <c r="AJ274" i="5"/>
  <c r="F111" i="5"/>
  <c r="AJ102" i="5"/>
  <c r="I21" i="5"/>
  <c r="F80" i="5"/>
  <c r="E240" i="5"/>
  <c r="I36" i="5"/>
  <c r="I306" i="5"/>
  <c r="X184" i="5"/>
  <c r="F63" i="5"/>
  <c r="F31" i="5"/>
  <c r="G21" i="5"/>
  <c r="X299" i="5"/>
  <c r="E215" i="5"/>
  <c r="AN303" i="5"/>
  <c r="AQ296" i="5"/>
  <c r="AJ221" i="5"/>
  <c r="AI267" i="5"/>
  <c r="I113" i="5"/>
  <c r="AQ142" i="5"/>
  <c r="N81" i="5"/>
  <c r="I304" i="5"/>
  <c r="N330" i="5"/>
  <c r="O183" i="5"/>
  <c r="F282" i="5"/>
  <c r="X73" i="5"/>
  <c r="A114" i="5"/>
  <c r="AJ265" i="5"/>
  <c r="O129" i="5"/>
  <c r="F101" i="5"/>
  <c r="AH252" i="5"/>
  <c r="E142" i="5"/>
  <c r="AI68" i="5"/>
  <c r="AG105" i="5"/>
  <c r="AK242" i="5"/>
  <c r="X146" i="5"/>
  <c r="AG165" i="5"/>
  <c r="O255" i="5"/>
  <c r="AK94" i="5"/>
  <c r="G80" i="5"/>
  <c r="G45" i="5"/>
  <c r="I86" i="5"/>
  <c r="AQ326" i="5"/>
  <c r="E305" i="5"/>
  <c r="O14" i="5"/>
  <c r="A49" i="5"/>
  <c r="AK266" i="5"/>
  <c r="F69" i="5"/>
  <c r="AK219" i="5"/>
  <c r="AI253" i="5"/>
  <c r="AQ319" i="5"/>
  <c r="E48" i="5"/>
  <c r="AG333" i="5"/>
  <c r="J266" i="5"/>
  <c r="AK204" i="5"/>
  <c r="O148" i="5"/>
  <c r="AG226" i="5"/>
  <c r="AQ113" i="5"/>
  <c r="X43" i="5"/>
  <c r="O30" i="5"/>
  <c r="A337" i="5"/>
  <c r="AK169" i="5"/>
  <c r="A203" i="5"/>
  <c r="X15" i="5"/>
  <c r="AH316" i="5"/>
  <c r="G258" i="5"/>
  <c r="A171" i="5"/>
  <c r="E89" i="5"/>
  <c r="F230" i="5"/>
  <c r="E37" i="5"/>
  <c r="AQ107" i="5"/>
  <c r="G297" i="5"/>
  <c r="I96" i="5"/>
  <c r="AQ249" i="5"/>
  <c r="AK70" i="5"/>
  <c r="A97" i="5"/>
  <c r="E208" i="5"/>
  <c r="E55" i="5"/>
  <c r="AK155" i="5"/>
  <c r="N14" i="5"/>
  <c r="AG319" i="5"/>
  <c r="G84" i="5"/>
  <c r="AQ301" i="5"/>
  <c r="AG59" i="5"/>
  <c r="AN198" i="5"/>
  <c r="E118" i="5"/>
  <c r="G330" i="5"/>
  <c r="E18" i="5"/>
  <c r="N16" i="5"/>
  <c r="G67" i="5"/>
  <c r="O139" i="5"/>
  <c r="F113" i="5"/>
  <c r="A31" i="5"/>
  <c r="AG155" i="5"/>
  <c r="AN274" i="5"/>
  <c r="O71" i="5"/>
  <c r="I296" i="5"/>
  <c r="F224" i="5"/>
  <c r="G208" i="5"/>
  <c r="E80" i="5"/>
  <c r="X72" i="5"/>
  <c r="AQ6" i="5"/>
  <c r="AN163" i="5"/>
  <c r="G219" i="5"/>
  <c r="G234" i="5"/>
  <c r="G141" i="5"/>
  <c r="I139" i="5"/>
  <c r="AN46" i="5"/>
  <c r="AH330" i="5"/>
  <c r="O260" i="5"/>
  <c r="AN50" i="5"/>
  <c r="J233" i="5"/>
  <c r="AG86" i="5"/>
  <c r="J180" i="5"/>
  <c r="I84" i="5"/>
  <c r="F203" i="5"/>
  <c r="AN173" i="5"/>
  <c r="G229" i="5"/>
  <c r="AG250" i="5"/>
  <c r="G70" i="5"/>
  <c r="AG281" i="5"/>
  <c r="G305" i="5"/>
  <c r="E52" i="5"/>
  <c r="E24" i="5"/>
  <c r="I148" i="5"/>
  <c r="J207" i="5"/>
  <c r="AN68" i="5"/>
  <c r="AI297" i="5"/>
  <c r="X210" i="5"/>
  <c r="G170" i="5"/>
  <c r="X272" i="5"/>
  <c r="G301" i="5"/>
  <c r="G126" i="5"/>
  <c r="AH207" i="5"/>
  <c r="F109" i="5"/>
  <c r="AQ265" i="5"/>
  <c r="I180" i="5"/>
  <c r="AG149" i="5"/>
  <c r="AK17" i="5"/>
  <c r="O218" i="5"/>
  <c r="AN199" i="5"/>
  <c r="G40" i="5"/>
  <c r="AI290" i="5"/>
  <c r="J273" i="5"/>
  <c r="G332" i="5"/>
  <c r="F326" i="5"/>
  <c r="J198" i="5"/>
  <c r="X270" i="5"/>
  <c r="X319" i="5"/>
  <c r="J303" i="5"/>
  <c r="A90" i="5"/>
  <c r="X318" i="5"/>
  <c r="F81" i="5"/>
  <c r="AN183" i="5"/>
  <c r="J140" i="5"/>
  <c r="N186" i="5"/>
  <c r="X203" i="5"/>
  <c r="F2" i="3"/>
  <c r="J308" i="5"/>
  <c r="X217" i="5"/>
  <c r="A143" i="5"/>
  <c r="F152" i="5"/>
  <c r="A117" i="5"/>
  <c r="O37" i="5"/>
  <c r="AQ50" i="5"/>
  <c r="X159" i="5"/>
  <c r="AQ80" i="5"/>
  <c r="AG197" i="5"/>
  <c r="E36" i="5"/>
  <c r="A153" i="5"/>
  <c r="F281" i="5"/>
  <c r="I234" i="5"/>
  <c r="G34" i="5"/>
  <c r="AQ322" i="5"/>
  <c r="N245" i="5"/>
  <c r="O119" i="5"/>
  <c r="E60" i="5"/>
  <c r="AK253" i="5"/>
  <c r="E4" i="5"/>
  <c r="AG111" i="5"/>
  <c r="AJ314" i="5"/>
  <c r="J76" i="5"/>
  <c r="G257" i="5"/>
  <c r="AN227" i="5"/>
  <c r="O11" i="5"/>
  <c r="J144" i="5"/>
  <c r="O266" i="5"/>
  <c r="F155" i="5"/>
  <c r="O146" i="5"/>
  <c r="AK206" i="5"/>
  <c r="AJ253" i="5"/>
  <c r="J106" i="5"/>
  <c r="AK37" i="5"/>
  <c r="E141" i="5"/>
  <c r="X189" i="5"/>
  <c r="I181" i="5"/>
  <c r="G68" i="5"/>
  <c r="AQ305" i="5"/>
  <c r="J258" i="5"/>
  <c r="AI260" i="5"/>
  <c r="A129" i="5"/>
  <c r="O197" i="5"/>
  <c r="O176" i="5"/>
  <c r="G187" i="5"/>
  <c r="A277" i="5"/>
  <c r="J136" i="5"/>
  <c r="I41" i="5"/>
  <c r="J193" i="5"/>
  <c r="A11" i="5"/>
  <c r="F13" i="5"/>
  <c r="AQ175" i="5"/>
  <c r="AG340" i="5"/>
  <c r="X4" i="5"/>
  <c r="A316" i="5"/>
  <c r="G5" i="5"/>
  <c r="AK98" i="5"/>
  <c r="G31" i="5"/>
  <c r="AQ58" i="5"/>
  <c r="AI326" i="5"/>
  <c r="X334" i="5"/>
  <c r="AK173" i="5"/>
  <c r="A228" i="5"/>
  <c r="G312" i="5"/>
  <c r="E6" i="3"/>
  <c r="F333" i="5"/>
  <c r="O329" i="5"/>
  <c r="J237" i="5"/>
  <c r="G12" i="5"/>
  <c r="AG249" i="5"/>
  <c r="AN24" i="5"/>
  <c r="AK265" i="5"/>
  <c r="X21" i="5"/>
  <c r="H21" i="5" s="1"/>
  <c r="G103" i="5"/>
  <c r="AI203" i="5"/>
  <c r="F243" i="5"/>
  <c r="AQ316" i="5"/>
  <c r="I11" i="5"/>
  <c r="AG5" i="5"/>
  <c r="F38" i="5"/>
  <c r="I223" i="5"/>
  <c r="A37" i="5"/>
  <c r="O49" i="5"/>
  <c r="E313" i="5"/>
  <c r="AK166" i="5"/>
  <c r="AJ82" i="5"/>
  <c r="A191" i="5"/>
  <c r="AH204" i="5"/>
  <c r="J212" i="5"/>
  <c r="E108" i="5"/>
  <c r="I28" i="5"/>
  <c r="G98" i="5"/>
  <c r="J99" i="5"/>
  <c r="X219" i="5"/>
  <c r="I119" i="5"/>
  <c r="O173" i="5"/>
  <c r="X116" i="5"/>
  <c r="AI307" i="5"/>
  <c r="AN2" i="5"/>
  <c r="F200" i="5"/>
  <c r="A62" i="5"/>
  <c r="E44" i="5"/>
  <c r="AN19" i="5"/>
  <c r="AJ233" i="5"/>
  <c r="AK211" i="5"/>
  <c r="I260" i="5"/>
  <c r="O128" i="5"/>
  <c r="E202" i="5"/>
  <c r="AH332" i="5"/>
  <c r="AK48" i="5"/>
  <c r="O210" i="5"/>
  <c r="AN5" i="5"/>
  <c r="I274" i="5"/>
  <c r="I30" i="5"/>
  <c r="O41" i="5"/>
  <c r="F202" i="5"/>
  <c r="I32" i="5"/>
  <c r="O3" i="5"/>
  <c r="AK16" i="5"/>
  <c r="AG234" i="5"/>
  <c r="O9" i="5"/>
  <c r="AG41" i="5"/>
  <c r="O63" i="5"/>
  <c r="AJ16" i="5"/>
  <c r="X74" i="5"/>
  <c r="H74" i="5" s="1"/>
  <c r="AK178" i="5"/>
  <c r="A115" i="5"/>
  <c r="A30" i="5"/>
  <c r="AG208" i="5"/>
  <c r="AQ261" i="5"/>
  <c r="AI247" i="5"/>
  <c r="G174" i="5"/>
  <c r="G327" i="5"/>
  <c r="AK72" i="5"/>
  <c r="F72" i="5"/>
  <c r="AH267" i="5"/>
  <c r="F296" i="5"/>
  <c r="X336" i="5"/>
  <c r="AN205" i="5"/>
  <c r="E166" i="5"/>
  <c r="I176" i="5"/>
  <c r="AK220" i="5"/>
  <c r="X45" i="5"/>
  <c r="O159" i="5"/>
  <c r="X281" i="5"/>
  <c r="E7" i="5"/>
  <c r="J316" i="5"/>
  <c r="I160" i="5"/>
  <c r="AH240" i="5"/>
  <c r="N188" i="5"/>
  <c r="AK45" i="5"/>
  <c r="A125" i="5"/>
  <c r="E53" i="5"/>
  <c r="AG321" i="5"/>
  <c r="AJ329" i="5"/>
  <c r="E336" i="5"/>
  <c r="A217" i="5"/>
  <c r="N94" i="5"/>
  <c r="AI341" i="5"/>
  <c r="AK214" i="5"/>
  <c r="AH306" i="5"/>
  <c r="I68" i="5"/>
  <c r="AN72" i="5"/>
  <c r="AI10" i="5"/>
  <c r="AK200" i="5"/>
  <c r="N298" i="5"/>
  <c r="AG338" i="5"/>
  <c r="AI189" i="5"/>
  <c r="AI245" i="5"/>
  <c r="I83" i="5"/>
  <c r="X55" i="5"/>
  <c r="AQ143" i="5"/>
  <c r="X134" i="5"/>
  <c r="A120" i="5"/>
  <c r="G207" i="5"/>
  <c r="AH338" i="5"/>
  <c r="AI237" i="5"/>
  <c r="I335" i="5"/>
  <c r="X46" i="5"/>
  <c r="AN45" i="5"/>
  <c r="AJ19" i="5"/>
  <c r="AG215" i="5"/>
  <c r="O292" i="5"/>
  <c r="G28" i="5"/>
  <c r="AG315" i="5"/>
  <c r="O54" i="5"/>
  <c r="AJ211" i="5"/>
  <c r="O312" i="5"/>
  <c r="E321" i="5"/>
  <c r="A184" i="5"/>
  <c r="A248" i="5"/>
  <c r="G309" i="5"/>
  <c r="E35" i="5"/>
  <c r="J72" i="5"/>
  <c r="E27" i="5"/>
  <c r="O180" i="5"/>
  <c r="AK216" i="5"/>
  <c r="G38" i="5"/>
  <c r="J137" i="5"/>
  <c r="AG240" i="5"/>
  <c r="X181" i="5"/>
  <c r="AI231" i="5"/>
  <c r="I241" i="5"/>
  <c r="AG176" i="5"/>
  <c r="N248" i="5"/>
  <c r="J318" i="5"/>
  <c r="I178" i="5"/>
  <c r="O336" i="5"/>
  <c r="A253" i="5"/>
  <c r="G11" i="5"/>
  <c r="A328" i="5"/>
  <c r="AQ115" i="5"/>
  <c r="AQ314" i="5"/>
  <c r="A164" i="5"/>
  <c r="AQ308" i="5"/>
  <c r="O85" i="5"/>
  <c r="AK150" i="5"/>
  <c r="E154" i="5"/>
  <c r="A192" i="5"/>
  <c r="I106" i="5"/>
  <c r="E103" i="5"/>
  <c r="G112" i="5"/>
  <c r="X183" i="5"/>
  <c r="A67" i="5"/>
  <c r="G88" i="5"/>
  <c r="X145" i="5"/>
  <c r="AH9" i="5"/>
  <c r="J218" i="5"/>
  <c r="E38" i="5"/>
  <c r="AK314" i="5"/>
  <c r="A60" i="5"/>
  <c r="AQ11" i="5"/>
  <c r="AG310" i="5"/>
  <c r="F261" i="5"/>
  <c r="AJ271" i="5"/>
  <c r="AQ271" i="5"/>
  <c r="AJ225" i="5"/>
  <c r="AI81" i="5"/>
  <c r="X99" i="5"/>
  <c r="I249" i="5"/>
  <c r="O19" i="5"/>
  <c r="AI22" i="5"/>
  <c r="AG53" i="5"/>
  <c r="X238" i="5"/>
  <c r="I218" i="5"/>
  <c r="AK111" i="5"/>
  <c r="AQ162" i="5"/>
  <c r="AN253" i="5"/>
  <c r="AQ72" i="5"/>
  <c r="AN133" i="5"/>
  <c r="E137" i="5"/>
  <c r="AI229" i="5"/>
  <c r="N317" i="5"/>
  <c r="N98" i="5"/>
  <c r="E122" i="5"/>
  <c r="AN112" i="5"/>
  <c r="AN337" i="5"/>
  <c r="AJ71" i="5"/>
  <c r="AG280" i="5"/>
  <c r="G175" i="5"/>
  <c r="AG7" i="5"/>
  <c r="AN64" i="5"/>
  <c r="F206" i="5"/>
  <c r="AG266" i="5"/>
  <c r="AN3" i="5"/>
  <c r="E77" i="5"/>
  <c r="E185" i="5"/>
  <c r="O205" i="5"/>
  <c r="X148" i="5"/>
  <c r="X259" i="5"/>
  <c r="AQ306" i="5"/>
  <c r="AH188" i="5"/>
  <c r="AK133" i="5"/>
  <c r="O124" i="5"/>
  <c r="A131" i="5"/>
  <c r="X138" i="5"/>
  <c r="G144" i="5"/>
  <c r="E181" i="5"/>
  <c r="X156" i="5"/>
  <c r="X151" i="5"/>
  <c r="AQ133" i="5"/>
  <c r="AK233" i="5"/>
  <c r="G264" i="5"/>
  <c r="AJ92" i="5"/>
  <c r="AQ172" i="5"/>
  <c r="AJ88" i="5"/>
  <c r="J104" i="5"/>
  <c r="AN102" i="5"/>
  <c r="AQ270" i="5"/>
  <c r="O99" i="5"/>
  <c r="G65" i="5"/>
  <c r="AQ220" i="5"/>
  <c r="AN106" i="5"/>
  <c r="AH299" i="5"/>
  <c r="J172" i="5"/>
  <c r="AI19" i="5"/>
  <c r="F214" i="5"/>
  <c r="G35" i="5"/>
  <c r="N90" i="5"/>
  <c r="AI82" i="5"/>
  <c r="O15" i="5"/>
  <c r="E198" i="5"/>
  <c r="E115" i="5"/>
  <c r="A321" i="5"/>
  <c r="AI5" i="5"/>
  <c r="AN341" i="5"/>
  <c r="I186" i="5"/>
  <c r="A199" i="5"/>
  <c r="N254" i="5"/>
  <c r="AI21" i="5"/>
  <c r="G105" i="5"/>
  <c r="G243" i="5"/>
  <c r="AH231" i="5"/>
  <c r="O35" i="5"/>
  <c r="AN270" i="5"/>
  <c r="I147" i="5"/>
  <c r="J277" i="5"/>
  <c r="AG18" i="5"/>
  <c r="AQ43" i="5"/>
  <c r="AI15" i="5"/>
  <c r="G64" i="5"/>
  <c r="F16" i="5"/>
  <c r="AG91" i="5"/>
  <c r="J176" i="5"/>
  <c r="AQ108" i="5"/>
  <c r="AJ11" i="5"/>
  <c r="E91" i="5"/>
  <c r="E150" i="5"/>
  <c r="F144" i="5"/>
  <c r="A41" i="5"/>
  <c r="O7" i="5"/>
  <c r="AQ100" i="5"/>
  <c r="O156" i="5"/>
  <c r="AG232" i="5"/>
  <c r="AQ30" i="5"/>
  <c r="X314" i="5"/>
  <c r="H314" i="5" s="1"/>
  <c r="G274" i="5"/>
  <c r="F121" i="5"/>
  <c r="E144" i="5"/>
  <c r="AH74" i="5"/>
  <c r="E219" i="5"/>
  <c r="J67" i="5"/>
  <c r="F2" i="5"/>
  <c r="AJ209" i="5"/>
  <c r="N78" i="5"/>
  <c r="N311" i="5"/>
  <c r="E214" i="5"/>
  <c r="AH90" i="5"/>
  <c r="F92" i="5"/>
  <c r="O340" i="5"/>
  <c r="A48" i="5"/>
  <c r="F245" i="5"/>
  <c r="A333" i="5"/>
  <c r="X114" i="5"/>
  <c r="H114" i="5" s="1"/>
  <c r="O158" i="5"/>
  <c r="A40" i="5"/>
  <c r="AJ340" i="5"/>
  <c r="E3" i="5"/>
  <c r="AQ76" i="5"/>
  <c r="E101" i="5"/>
  <c r="F198" i="5"/>
  <c r="J126" i="5"/>
  <c r="G211" i="5"/>
  <c r="X149" i="5"/>
  <c r="I177" i="5"/>
  <c r="O96" i="5"/>
  <c r="F20" i="5"/>
  <c r="AN18" i="5"/>
  <c r="A189" i="5"/>
  <c r="G128" i="5"/>
  <c r="J69" i="5"/>
  <c r="J125" i="5"/>
  <c r="J321" i="5"/>
  <c r="F18" i="5"/>
  <c r="O48" i="5"/>
  <c r="F26" i="5"/>
  <c r="E158" i="5"/>
  <c r="AI14" i="5"/>
  <c r="AH248" i="5"/>
  <c r="AQ215" i="5"/>
  <c r="AQ183" i="5"/>
  <c r="I117" i="5"/>
  <c r="X163" i="5"/>
  <c r="D3" i="3"/>
  <c r="AH89" i="5"/>
  <c r="N255" i="5"/>
  <c r="J85" i="5"/>
  <c r="AQ68" i="5"/>
  <c r="E86" i="5"/>
  <c r="AN256" i="5"/>
  <c r="AI102" i="5"/>
  <c r="X180" i="5"/>
  <c r="H180" i="5" s="1"/>
  <c r="I200" i="5"/>
  <c r="I101" i="5"/>
  <c r="I55" i="5"/>
  <c r="AK302" i="5"/>
  <c r="AK43" i="5"/>
  <c r="F112" i="5"/>
  <c r="I142" i="5"/>
  <c r="AK331" i="5"/>
  <c r="O89" i="5"/>
  <c r="F59" i="5"/>
  <c r="AN91" i="5"/>
  <c r="AQ203" i="5"/>
  <c r="AJ285" i="5"/>
  <c r="AK285" i="5"/>
  <c r="X101" i="5"/>
  <c r="A179" i="5"/>
  <c r="AJ307" i="5"/>
  <c r="O155" i="5"/>
  <c r="AH187" i="5"/>
  <c r="E195" i="5"/>
  <c r="AH208" i="5"/>
  <c r="AJ231" i="5"/>
  <c r="F221" i="5"/>
  <c r="G192" i="5"/>
  <c r="F10" i="5"/>
  <c r="E75" i="5"/>
  <c r="AK66" i="5"/>
  <c r="J129" i="5"/>
  <c r="AQ189" i="5"/>
  <c r="J112" i="5"/>
  <c r="E11" i="5"/>
  <c r="E132" i="5"/>
  <c r="AK272" i="5"/>
  <c r="F181" i="5"/>
  <c r="G163" i="5"/>
  <c r="AJ76" i="5"/>
  <c r="O121" i="5"/>
  <c r="I135" i="5"/>
  <c r="X132" i="5"/>
  <c r="AN298" i="5"/>
  <c r="J102" i="5"/>
  <c r="X182" i="5"/>
  <c r="AH81" i="5"/>
  <c r="A146" i="5"/>
  <c r="AN25" i="5"/>
  <c r="AI289" i="5"/>
  <c r="G129" i="5"/>
  <c r="AN301" i="5"/>
  <c r="AI23" i="5"/>
  <c r="AQ173" i="5"/>
  <c r="AN226" i="5"/>
  <c r="E129" i="5"/>
  <c r="AN81" i="5"/>
  <c r="AN214" i="5"/>
  <c r="AN43" i="5"/>
  <c r="AH275" i="5"/>
  <c r="X177" i="5"/>
  <c r="X326" i="5"/>
  <c r="AQ2" i="5"/>
  <c r="O132" i="5"/>
  <c r="O288" i="5"/>
  <c r="X276" i="5"/>
  <c r="J124" i="5"/>
  <c r="J138" i="5"/>
  <c r="F234" i="5"/>
  <c r="AN319" i="5"/>
  <c r="O282" i="5"/>
  <c r="A95" i="5"/>
  <c r="AQ229" i="5"/>
  <c r="AK109" i="5"/>
  <c r="AK78" i="5"/>
  <c r="A196" i="5"/>
  <c r="E205" i="5"/>
  <c r="X260" i="5"/>
  <c r="AI196" i="5"/>
  <c r="I312" i="5"/>
  <c r="F93" i="5"/>
  <c r="A263" i="5"/>
  <c r="I3" i="5"/>
  <c r="AQ5" i="5"/>
  <c r="J161" i="5"/>
  <c r="AG79" i="5"/>
  <c r="O118" i="5"/>
  <c r="AH241" i="5"/>
  <c r="E312" i="5"/>
  <c r="I151" i="5"/>
  <c r="A176" i="5"/>
  <c r="F153" i="5"/>
  <c r="A138" i="5"/>
  <c r="A157" i="5"/>
  <c r="AQ197" i="5"/>
  <c r="X57" i="5"/>
  <c r="AK64" i="5"/>
  <c r="J208" i="5"/>
  <c r="AQ52" i="5"/>
  <c r="AQ101" i="5"/>
  <c r="AH200" i="5"/>
  <c r="J214" i="5"/>
  <c r="AH279" i="5"/>
  <c r="E146" i="5"/>
  <c r="O67" i="5"/>
  <c r="AK18" i="5"/>
  <c r="A168" i="5"/>
  <c r="AI308" i="5"/>
  <c r="E13" i="5"/>
  <c r="AN136" i="5"/>
  <c r="AJ105" i="5"/>
  <c r="AN23" i="5"/>
  <c r="G200" i="5"/>
  <c r="G115" i="5"/>
  <c r="AN222" i="5"/>
  <c r="A9" i="5"/>
  <c r="AN202" i="5"/>
  <c r="AN281" i="5"/>
  <c r="G146" i="5"/>
  <c r="X169" i="5"/>
  <c r="N235" i="5"/>
  <c r="J167" i="5"/>
  <c r="X123" i="5"/>
  <c r="H123" i="5" s="1"/>
  <c r="AN211" i="5"/>
  <c r="A58" i="5"/>
  <c r="AJ214" i="5"/>
  <c r="A51" i="5"/>
  <c r="G148" i="5"/>
  <c r="O234" i="5"/>
  <c r="AK47" i="5"/>
  <c r="F187" i="5"/>
  <c r="AI269" i="5"/>
  <c r="AH5" i="5"/>
  <c r="AN109" i="5"/>
  <c r="A220" i="5"/>
  <c r="AN307" i="5"/>
  <c r="AG117" i="5"/>
  <c r="A12" i="5"/>
  <c r="I73" i="5"/>
  <c r="AQ202" i="5"/>
  <c r="I216" i="5"/>
  <c r="G131" i="5"/>
  <c r="O116" i="5"/>
  <c r="AG326" i="5"/>
  <c r="AQ212" i="5"/>
  <c r="AK308" i="5"/>
  <c r="G66" i="5"/>
  <c r="G185" i="5"/>
  <c r="AG258" i="5"/>
  <c r="AG44" i="5"/>
  <c r="A181" i="5"/>
  <c r="E239" i="5"/>
  <c r="O10" i="5"/>
  <c r="O167" i="5"/>
  <c r="AI329" i="5"/>
  <c r="X202" i="5"/>
  <c r="O21" i="5"/>
  <c r="AK231" i="5"/>
  <c r="F60" i="5"/>
  <c r="X58" i="5"/>
  <c r="H58" i="5" s="1"/>
  <c r="A109" i="5"/>
  <c r="AH225" i="5"/>
  <c r="I188" i="5"/>
  <c r="AJ103" i="5"/>
  <c r="N80" i="5"/>
  <c r="AQ49" i="5"/>
  <c r="F164" i="5"/>
  <c r="A255" i="5"/>
  <c r="AK144" i="5"/>
  <c r="G319" i="5"/>
  <c r="AK152" i="5"/>
  <c r="AN138" i="5"/>
  <c r="G226" i="5"/>
  <c r="O82" i="5"/>
  <c r="F257" i="5"/>
  <c r="AN273" i="5"/>
  <c r="AK124" i="5"/>
  <c r="X295" i="5"/>
  <c r="F284" i="5"/>
  <c r="AQ19" i="5"/>
  <c r="AH98" i="5"/>
  <c r="F35" i="5"/>
  <c r="I168" i="5"/>
  <c r="G90" i="5"/>
  <c r="I98" i="5"/>
  <c r="G102" i="5"/>
  <c r="AN39" i="5"/>
  <c r="A160" i="5"/>
  <c r="G262" i="5"/>
  <c r="AJ247" i="5"/>
  <c r="AK14" i="5"/>
  <c r="A222" i="5"/>
  <c r="F175" i="5"/>
  <c r="F66" i="5"/>
  <c r="I111" i="5"/>
  <c r="G73" i="5"/>
  <c r="AK91" i="5"/>
  <c r="AQ236" i="5"/>
  <c r="X92" i="5"/>
  <c r="AH269" i="5"/>
  <c r="A8" i="5"/>
  <c r="AQ32" i="5"/>
  <c r="AH96" i="5"/>
  <c r="X207" i="5"/>
  <c r="H207" i="5" s="1"/>
  <c r="N334" i="5"/>
  <c r="I276" i="5"/>
  <c r="AJ186" i="5"/>
  <c r="A245" i="5"/>
  <c r="I60" i="5"/>
  <c r="AQ128" i="5"/>
  <c r="AN71" i="5"/>
  <c r="F315" i="5"/>
  <c r="F97" i="5"/>
  <c r="F145" i="5"/>
  <c r="I61" i="5"/>
  <c r="O203" i="5"/>
  <c r="A268" i="5"/>
  <c r="AN290" i="5"/>
  <c r="G318" i="5"/>
  <c r="AJ192" i="5"/>
  <c r="E147" i="5"/>
  <c r="E95" i="5"/>
  <c r="G307" i="5"/>
  <c r="A5" i="5"/>
  <c r="I230" i="5"/>
  <c r="O263" i="5"/>
  <c r="O206" i="5"/>
  <c r="AK156" i="5"/>
  <c r="G17" i="5"/>
  <c r="N84" i="5"/>
  <c r="AH71" i="5"/>
  <c r="AJ67" i="5"/>
  <c r="O115" i="5"/>
  <c r="AI291" i="5"/>
  <c r="AK90" i="5"/>
  <c r="A135" i="5"/>
  <c r="AQ329" i="5"/>
  <c r="E45" i="5"/>
  <c r="AG30" i="5"/>
  <c r="AN258" i="5"/>
  <c r="AQ46" i="5"/>
  <c r="X236" i="5"/>
  <c r="AI255" i="5"/>
  <c r="X158" i="5"/>
  <c r="AK208" i="5"/>
  <c r="O261" i="5"/>
  <c r="AN59" i="5"/>
  <c r="E233" i="5"/>
  <c r="AQ165" i="5"/>
  <c r="F194" i="5"/>
  <c r="O122" i="5"/>
  <c r="AJ303" i="5"/>
  <c r="J95" i="5"/>
  <c r="F29" i="5"/>
  <c r="AN84" i="5"/>
  <c r="A113" i="5"/>
  <c r="AI67" i="5"/>
  <c r="F7" i="3"/>
  <c r="G252" i="5"/>
  <c r="X160" i="5"/>
  <c r="H160" i="5" s="1"/>
  <c r="G139" i="5"/>
  <c r="O20" i="5"/>
  <c r="F143" i="5"/>
  <c r="AQ208" i="5"/>
  <c r="O34" i="5"/>
  <c r="AN284" i="5"/>
  <c r="AJ319" i="5"/>
  <c r="O157" i="5"/>
  <c r="A206" i="5"/>
  <c r="AG318" i="5"/>
  <c r="X94" i="5"/>
  <c r="H94" i="5" s="1"/>
  <c r="F19" i="5"/>
  <c r="AJ72" i="5"/>
  <c r="AQ248" i="5"/>
  <c r="O229" i="5"/>
  <c r="A322" i="5"/>
  <c r="AN311" i="5"/>
  <c r="A145" i="5"/>
  <c r="I136" i="5"/>
  <c r="G57" i="5"/>
  <c r="AK149" i="5"/>
  <c r="X144" i="5"/>
  <c r="A7" i="5"/>
  <c r="E177" i="5"/>
  <c r="E90" i="5"/>
  <c r="G173" i="5"/>
  <c r="X30" i="5"/>
  <c r="H30" i="5" s="1"/>
  <c r="N187" i="5"/>
  <c r="G6" i="5"/>
  <c r="AN98" i="5"/>
  <c r="AG27" i="5"/>
  <c r="AI314" i="5"/>
  <c r="I334" i="5"/>
  <c r="A293" i="5"/>
  <c r="AG98" i="5"/>
  <c r="AI95" i="5"/>
  <c r="AN305" i="5"/>
  <c r="AG194" i="5"/>
  <c r="E243" i="5"/>
  <c r="F222" i="5"/>
  <c r="AN131" i="5"/>
  <c r="N302" i="5"/>
  <c r="J75" i="5"/>
  <c r="AJ245" i="5"/>
  <c r="AK38" i="5"/>
  <c r="AQ26" i="5"/>
  <c r="AH198" i="5"/>
  <c r="O46" i="5"/>
  <c r="X12" i="5"/>
  <c r="H12" i="5" s="1"/>
  <c r="X90" i="5"/>
  <c r="H90" i="5" s="1"/>
  <c r="AI235" i="5"/>
  <c r="AG179" i="5"/>
  <c r="O160" i="5"/>
  <c r="J178" i="5"/>
  <c r="AQ145" i="5"/>
  <c r="A213" i="5"/>
  <c r="I222" i="5"/>
  <c r="AG245" i="5"/>
  <c r="AQ234" i="5"/>
  <c r="I213" i="5"/>
  <c r="AQ258" i="5"/>
  <c r="A22" i="5"/>
  <c r="E159" i="5"/>
  <c r="AK158" i="5"/>
  <c r="AQ318" i="5"/>
  <c r="J145" i="5"/>
  <c r="AQ304" i="5"/>
  <c r="AN7" i="5"/>
  <c r="AK257" i="5"/>
  <c r="AJ238" i="5"/>
  <c r="F189" i="5"/>
  <c r="AJ226" i="5"/>
  <c r="X223" i="5"/>
  <c r="F103" i="5"/>
  <c r="A119" i="5"/>
  <c r="A300" i="5"/>
  <c r="E130" i="5"/>
  <c r="I67" i="5"/>
  <c r="E209" i="5"/>
  <c r="J114" i="5"/>
  <c r="O268" i="5"/>
  <c r="AN291" i="5"/>
  <c r="AH287" i="5"/>
  <c r="E114" i="5"/>
  <c r="A105" i="5"/>
  <c r="F14" i="5"/>
  <c r="J115" i="5"/>
  <c r="X320" i="5"/>
  <c r="N337" i="5"/>
  <c r="G4" i="5"/>
  <c r="AJ6" i="5"/>
  <c r="X190" i="5"/>
  <c r="O300" i="5"/>
  <c r="AQ111" i="5"/>
  <c r="F133" i="5"/>
  <c r="J111" i="5"/>
  <c r="AN338" i="5"/>
  <c r="AH311" i="5"/>
  <c r="E274" i="5"/>
  <c r="E4" i="3"/>
  <c r="AI320" i="5"/>
  <c r="G20" i="5"/>
  <c r="AN225" i="5"/>
  <c r="AN86" i="5"/>
  <c r="AK76" i="5"/>
  <c r="E247" i="5"/>
  <c r="G108" i="5"/>
  <c r="A112" i="5"/>
  <c r="O265" i="5"/>
  <c r="AK15" i="5"/>
  <c r="O248" i="5"/>
  <c r="AQ95" i="5"/>
  <c r="AN340" i="5"/>
  <c r="AK194" i="5"/>
  <c r="G86" i="5"/>
  <c r="E227" i="5"/>
  <c r="X36" i="5"/>
  <c r="I303" i="5"/>
  <c r="AQ336" i="5"/>
  <c r="AG255" i="5"/>
  <c r="AK143" i="5"/>
  <c r="AQ321" i="5"/>
  <c r="F166" i="5"/>
  <c r="AN48" i="5"/>
  <c r="I307" i="5"/>
  <c r="O33" i="5"/>
  <c r="D2" i="3"/>
  <c r="I78" i="5"/>
  <c r="A236" i="5"/>
  <c r="AK267" i="5"/>
  <c r="F176" i="5"/>
  <c r="AG207" i="5"/>
  <c r="O172" i="5"/>
  <c r="AN90" i="5"/>
  <c r="J264" i="5"/>
  <c r="AQ253" i="5"/>
  <c r="AH239" i="5"/>
  <c r="F183" i="5"/>
  <c r="AQ10" i="5"/>
  <c r="AJ96" i="5"/>
  <c r="F132" i="5"/>
  <c r="AI12" i="5"/>
  <c r="F94" i="5"/>
  <c r="F102" i="5"/>
  <c r="E264" i="5"/>
  <c r="I291" i="5"/>
  <c r="AQ4" i="5"/>
  <c r="X86" i="5"/>
  <c r="AH253" i="5"/>
  <c r="AQ333" i="5"/>
  <c r="X105" i="5"/>
  <c r="H105" i="5" s="1"/>
  <c r="AI73" i="5"/>
  <c r="AK201" i="5"/>
  <c r="AK32" i="5"/>
  <c r="AH297" i="5"/>
  <c r="O291" i="5"/>
  <c r="J123" i="5"/>
  <c r="A124" i="5"/>
  <c r="AK147" i="5"/>
  <c r="A100" i="5"/>
  <c r="AQ243" i="5"/>
  <c r="AK139" i="5"/>
  <c r="E58" i="5"/>
  <c r="AQ146" i="5"/>
  <c r="AH67" i="5"/>
  <c r="F228" i="5"/>
  <c r="AN125" i="5"/>
  <c r="AK35" i="5"/>
  <c r="AG77" i="5"/>
  <c r="E248" i="5"/>
  <c r="AQ168" i="5"/>
  <c r="AH195" i="5"/>
  <c r="E8" i="5"/>
  <c r="AH3" i="5"/>
  <c r="I75" i="5"/>
  <c r="AN282" i="5"/>
  <c r="AH234" i="5"/>
  <c r="AQ191" i="5"/>
  <c r="AH194" i="5"/>
  <c r="AG36" i="5"/>
  <c r="J117" i="5"/>
  <c r="AJ86" i="5"/>
  <c r="AH189" i="5"/>
  <c r="A151" i="5"/>
  <c r="G81" i="5"/>
  <c r="X56" i="5"/>
  <c r="E136" i="5"/>
  <c r="E28" i="5"/>
  <c r="AK28" i="5"/>
  <c r="AI92" i="5"/>
  <c r="F8" i="5"/>
  <c r="I95" i="5"/>
  <c r="J254" i="5"/>
  <c r="AH229" i="5"/>
  <c r="E78" i="5"/>
  <c r="AQ119" i="5"/>
  <c r="AQ67" i="5"/>
  <c r="AN34" i="5"/>
  <c r="X147" i="5"/>
  <c r="G132" i="5"/>
  <c r="J141" i="5"/>
  <c r="G179" i="5"/>
  <c r="AH104" i="5"/>
  <c r="AK137" i="5"/>
  <c r="E290" i="5"/>
  <c r="AQ287" i="5"/>
  <c r="F173" i="5"/>
  <c r="I248" i="5"/>
  <c r="AQ280" i="5"/>
  <c r="F212" i="5"/>
  <c r="AN77" i="5"/>
  <c r="A279" i="5"/>
  <c r="A108" i="5"/>
  <c r="F51" i="5"/>
  <c r="A56" i="5"/>
  <c r="AQ62" i="5"/>
  <c r="AQ231" i="5"/>
  <c r="J134" i="5"/>
  <c r="AJ13" i="5"/>
  <c r="I26" i="5"/>
  <c r="AQ23" i="5"/>
  <c r="AI7" i="5"/>
  <c r="G14" i="5"/>
  <c r="AN209" i="5"/>
  <c r="G293" i="5"/>
  <c r="AQ237" i="5"/>
  <c r="A76" i="5"/>
  <c r="AG82" i="5"/>
  <c r="AH66" i="5"/>
  <c r="AH79" i="5"/>
  <c r="AH216" i="5"/>
  <c r="AG88" i="5"/>
  <c r="AQ16" i="5"/>
  <c r="X291" i="5"/>
  <c r="H291" i="5" s="1"/>
  <c r="AG125" i="5"/>
  <c r="AN219" i="5"/>
  <c r="AN268" i="5"/>
  <c r="AN47" i="5"/>
  <c r="A301" i="5"/>
  <c r="A291" i="5"/>
  <c r="J101" i="5"/>
  <c r="AG51" i="5"/>
  <c r="O83" i="5"/>
  <c r="AQ153" i="5"/>
  <c r="AK142" i="5"/>
  <c r="G228" i="5"/>
  <c r="AN56" i="5"/>
  <c r="J195" i="5"/>
  <c r="AI243" i="5"/>
  <c r="X250" i="5"/>
  <c r="A43" i="5"/>
  <c r="AJ338" i="5"/>
  <c r="AN137" i="5"/>
  <c r="X341" i="5"/>
  <c r="F190" i="5"/>
  <c r="I13" i="5"/>
  <c r="AG137" i="5"/>
  <c r="F9" i="5"/>
  <c r="A7" i="3"/>
  <c r="E203" i="5"/>
  <c r="X186" i="5"/>
  <c r="A195" i="5"/>
  <c r="O332" i="5"/>
  <c r="G238" i="5"/>
  <c r="J109" i="5"/>
  <c r="G223" i="5"/>
  <c r="O23" i="5"/>
  <c r="I34" i="5"/>
  <c r="AN12" i="5"/>
  <c r="F83" i="5"/>
  <c r="AG107" i="5"/>
  <c r="E23" i="5"/>
  <c r="X204" i="5"/>
  <c r="AQ181" i="5"/>
  <c r="N95" i="5"/>
  <c r="J228" i="5"/>
  <c r="AK112" i="5"/>
  <c r="E206" i="5"/>
  <c r="O320" i="5"/>
  <c r="I153" i="5"/>
  <c r="X324" i="5"/>
  <c r="G300" i="5"/>
  <c r="O136" i="5"/>
  <c r="AG8" i="5"/>
  <c r="AH257" i="5"/>
  <c r="AI233" i="5"/>
  <c r="E76" i="5"/>
  <c r="AJ23" i="5"/>
  <c r="G212" i="5"/>
  <c r="AK36" i="5"/>
  <c r="E162" i="5"/>
  <c r="F39" i="5"/>
  <c r="F3" i="5"/>
  <c r="AQ126" i="5"/>
  <c r="AQ268" i="5"/>
  <c r="E49" i="5"/>
  <c r="A16" i="5"/>
  <c r="AN146" i="5"/>
  <c r="O38" i="5"/>
  <c r="X154" i="5"/>
  <c r="AG303" i="5"/>
  <c r="I184" i="5"/>
  <c r="AN62" i="5"/>
  <c r="E148" i="5"/>
  <c r="G268" i="5"/>
  <c r="AQ201" i="5"/>
  <c r="AH255" i="5"/>
  <c r="AG283" i="5"/>
  <c r="AN42" i="5"/>
  <c r="X42" i="5"/>
  <c r="H42" i="5" s="1"/>
  <c r="X211" i="5"/>
  <c r="O217" i="5"/>
  <c r="I250" i="5"/>
  <c r="J94" i="5"/>
  <c r="E25" i="5"/>
  <c r="N301" i="5"/>
  <c r="G331" i="5"/>
  <c r="AI17" i="5"/>
  <c r="AG169" i="5"/>
  <c r="A229" i="5"/>
  <c r="F70" i="5"/>
  <c r="O270" i="5"/>
  <c r="AQ282" i="5"/>
  <c r="AH24" i="5"/>
  <c r="J84" i="5"/>
  <c r="A243" i="5"/>
  <c r="A156" i="5"/>
  <c r="AI239" i="5"/>
  <c r="F118" i="5"/>
  <c r="X81" i="5"/>
  <c r="O247" i="5"/>
  <c r="AN26" i="5"/>
  <c r="AQ125" i="5"/>
  <c r="I302" i="5"/>
  <c r="X221" i="5"/>
  <c r="AQ140" i="5"/>
  <c r="I167" i="5"/>
  <c r="A269" i="5"/>
  <c r="E41" i="5"/>
  <c r="G201" i="5"/>
  <c r="G335" i="5"/>
  <c r="X277" i="5"/>
  <c r="H277" i="5" s="1"/>
  <c r="J175" i="5"/>
  <c r="E121" i="5"/>
  <c r="F174" i="5"/>
  <c r="N88" i="5"/>
  <c r="F192" i="5"/>
  <c r="AG114" i="5"/>
  <c r="AH242" i="5"/>
  <c r="A306" i="5"/>
  <c r="O297" i="5"/>
  <c r="AI90" i="5"/>
  <c r="A137" i="5"/>
  <c r="AG298" i="5"/>
  <c r="AH87" i="5"/>
  <c r="O163" i="5"/>
  <c r="AN276" i="5"/>
  <c r="E85" i="5"/>
  <c r="AI188" i="5"/>
  <c r="E229" i="5"/>
  <c r="AH206" i="5"/>
  <c r="O189" i="5"/>
  <c r="D4" i="3"/>
  <c r="I227" i="5"/>
  <c r="A216" i="5"/>
  <c r="A182" i="5"/>
  <c r="G324" i="5"/>
  <c r="J122" i="5"/>
  <c r="AK310" i="5"/>
  <c r="E270" i="5"/>
  <c r="AH289" i="5"/>
  <c r="J279" i="5"/>
  <c r="X52" i="5"/>
  <c r="O209" i="5"/>
  <c r="AN208" i="5"/>
  <c r="I266" i="5"/>
  <c r="A249" i="5"/>
  <c r="G135" i="5"/>
  <c r="I129" i="5"/>
  <c r="J229" i="5"/>
  <c r="O8" i="5"/>
  <c r="G210" i="5"/>
  <c r="AK329" i="5"/>
  <c r="O278" i="5"/>
  <c r="AK195" i="5"/>
  <c r="AI198" i="5"/>
  <c r="AQ122" i="5"/>
  <c r="AG263" i="5"/>
  <c r="J298" i="5"/>
  <c r="F64" i="5"/>
  <c r="AJ252" i="5"/>
  <c r="I24" i="5"/>
  <c r="E207" i="5"/>
  <c r="J130" i="5"/>
  <c r="G151" i="5"/>
  <c r="AH25" i="5"/>
  <c r="E109" i="5"/>
  <c r="AG103" i="5"/>
  <c r="AH333" i="5"/>
  <c r="A172" i="5"/>
  <c r="X11" i="5"/>
  <c r="H11" i="5" s="1"/>
  <c r="X3" i="5"/>
  <c r="O154" i="5"/>
  <c r="I189" i="5"/>
  <c r="F104" i="5"/>
  <c r="O22" i="5"/>
  <c r="AK315" i="5"/>
  <c r="A127" i="5"/>
  <c r="X191" i="5"/>
  <c r="H191" i="5" s="1"/>
  <c r="AQ151" i="5"/>
  <c r="AJ9" i="5"/>
  <c r="I319" i="5"/>
  <c r="O50" i="5"/>
  <c r="N79" i="5"/>
  <c r="AQ225" i="5"/>
  <c r="I59" i="5"/>
  <c r="AK304" i="5"/>
  <c r="O212" i="5"/>
  <c r="AN127" i="5"/>
  <c r="G295" i="5"/>
  <c r="I221" i="5"/>
  <c r="N97" i="5"/>
  <c r="X20" i="5"/>
  <c r="AQ292" i="5"/>
  <c r="F114" i="5"/>
  <c r="AH315" i="5"/>
  <c r="AK181" i="5"/>
  <c r="AQ226" i="5"/>
  <c r="E61" i="5"/>
  <c r="AG122" i="5"/>
  <c r="F89" i="5"/>
  <c r="AK44" i="5"/>
  <c r="AQ75" i="5"/>
  <c r="G266" i="5"/>
  <c r="F180" i="5"/>
  <c r="X338" i="5"/>
  <c r="AN33" i="5"/>
  <c r="N99" i="5"/>
  <c r="AN124" i="5"/>
  <c r="A82" i="5"/>
  <c r="AK224" i="5"/>
  <c r="G215" i="5"/>
  <c r="AQ106" i="5"/>
  <c r="AN315" i="5"/>
  <c r="A178" i="5"/>
  <c r="O126" i="5"/>
  <c r="AI295" i="5"/>
  <c r="AQ44" i="5"/>
  <c r="F237" i="5"/>
  <c r="J282" i="5"/>
  <c r="A340" i="5"/>
  <c r="A59" i="5"/>
  <c r="F74" i="5"/>
  <c r="A221" i="5"/>
  <c r="AG337" i="5"/>
  <c r="F82" i="5"/>
  <c r="A24" i="5"/>
  <c r="G3" i="5"/>
  <c r="AJ321" i="5"/>
  <c r="J284" i="5"/>
  <c r="I257" i="5"/>
  <c r="F138" i="5"/>
  <c r="AQ320" i="5"/>
  <c r="X39" i="5"/>
  <c r="I2" i="5"/>
  <c r="AK237" i="5"/>
  <c r="X80" i="5"/>
  <c r="H80" i="5" s="1"/>
  <c r="AJ327" i="5"/>
  <c r="AQ307" i="5"/>
  <c r="I7" i="5"/>
  <c r="AN51" i="5"/>
  <c r="O299" i="5"/>
  <c r="AN175" i="5"/>
  <c r="A286" i="5"/>
  <c r="J159" i="5"/>
  <c r="AN292" i="5"/>
  <c r="X16" i="5"/>
  <c r="H16" i="5" s="1"/>
  <c r="J70" i="5"/>
  <c r="AI275" i="5"/>
  <c r="AK145" i="5"/>
  <c r="AG177" i="5"/>
  <c r="X325" i="5"/>
  <c r="G104" i="5"/>
  <c r="AJ7" i="5"/>
  <c r="O127" i="5"/>
  <c r="I155" i="5"/>
  <c r="I309" i="5"/>
  <c r="AJ254" i="5"/>
  <c r="E186" i="5"/>
  <c r="AH246" i="5"/>
  <c r="G149" i="5"/>
  <c r="AI191" i="5"/>
  <c r="AQ144" i="5"/>
  <c r="AK20" i="5"/>
  <c r="AK203" i="5"/>
  <c r="F239" i="5"/>
  <c r="F117" i="5"/>
  <c r="AN132" i="5"/>
  <c r="AI207" i="5"/>
  <c r="X292" i="5"/>
  <c r="H292" i="5" s="1"/>
  <c r="AN261" i="5"/>
  <c r="F213" i="5"/>
  <c r="E127" i="5"/>
  <c r="AN8" i="5"/>
  <c r="AK154" i="5"/>
  <c r="AJ316" i="5"/>
  <c r="I263" i="5"/>
  <c r="A99" i="5"/>
  <c r="F23" i="5"/>
  <c r="O341" i="5"/>
  <c r="X14" i="5"/>
  <c r="H14" i="5" s="1"/>
  <c r="O164" i="5"/>
  <c r="AH205" i="5"/>
  <c r="AI70" i="5"/>
  <c r="AK110" i="5"/>
  <c r="AK234" i="5"/>
  <c r="A241" i="5"/>
  <c r="X332" i="5"/>
  <c r="AG69" i="5"/>
  <c r="J147" i="5"/>
  <c r="G36" i="5"/>
  <c r="N308" i="5"/>
  <c r="F331" i="5"/>
  <c r="AK269" i="5"/>
  <c r="AI202" i="5"/>
  <c r="AI77" i="5"/>
  <c r="O253" i="5"/>
  <c r="O26" i="5"/>
  <c r="G241" i="5"/>
  <c r="A91" i="5"/>
  <c r="AG274" i="5"/>
  <c r="X48" i="5"/>
  <c r="H48" i="5" s="1"/>
  <c r="E128" i="5"/>
  <c r="AI252" i="5"/>
  <c r="AK53" i="5"/>
  <c r="AI279" i="5"/>
  <c r="F90" i="5"/>
  <c r="X313" i="5"/>
  <c r="E244" i="5"/>
  <c r="G150" i="5"/>
  <c r="AG193" i="5"/>
  <c r="E171" i="5"/>
  <c r="AK81" i="5"/>
  <c r="A132" i="5"/>
  <c r="X282" i="5"/>
  <c r="I45" i="5"/>
  <c r="AH7" i="5"/>
  <c r="AN151" i="5"/>
  <c r="AQ155" i="5"/>
  <c r="I63" i="5"/>
  <c r="O56" i="5"/>
  <c r="G53" i="5"/>
  <c r="A72" i="5"/>
  <c r="AK323" i="5"/>
  <c r="E297" i="5"/>
  <c r="AN167" i="5"/>
  <c r="J152" i="5"/>
  <c r="G168" i="5"/>
  <c r="E161" i="5"/>
  <c r="E163" i="5"/>
  <c r="E81" i="5"/>
  <c r="F126" i="5"/>
  <c r="J74" i="5"/>
  <c r="AK125" i="5"/>
  <c r="A185" i="5"/>
  <c r="AJ100" i="5"/>
  <c r="AQ3" i="5"/>
  <c r="G169" i="5"/>
  <c r="A224" i="5"/>
  <c r="A194" i="5"/>
  <c r="A267" i="5"/>
  <c r="E79" i="5"/>
  <c r="AJ98" i="5"/>
  <c r="E153" i="5"/>
  <c r="X335" i="5"/>
  <c r="AH75" i="5"/>
  <c r="AK264" i="5"/>
  <c r="F287" i="5"/>
  <c r="F127" i="5"/>
  <c r="A102" i="5"/>
  <c r="F276" i="5"/>
  <c r="AK4" i="5"/>
  <c r="X166" i="5"/>
  <c r="AI246" i="5"/>
  <c r="AN331" i="5"/>
  <c r="AQ184" i="5"/>
  <c r="AK284" i="5"/>
  <c r="E224" i="5"/>
  <c r="X164" i="5"/>
  <c r="H164" i="5" s="1"/>
  <c r="A150" i="5"/>
  <c r="F335" i="5"/>
  <c r="J251" i="5"/>
  <c r="X19" i="5"/>
  <c r="A101" i="5"/>
  <c r="O321" i="5"/>
  <c r="G117" i="5"/>
  <c r="A57" i="5"/>
  <c r="A110" i="5"/>
  <c r="AI294" i="5"/>
  <c r="I12" i="5"/>
  <c r="F236" i="5"/>
  <c r="O328" i="5"/>
  <c r="AK21" i="5"/>
  <c r="J73" i="5"/>
  <c r="AN6" i="5"/>
  <c r="AK174" i="5"/>
  <c r="A336" i="5"/>
  <c r="O79" i="5"/>
  <c r="I252" i="5"/>
  <c r="AH69" i="5"/>
  <c r="AN158" i="5"/>
  <c r="N252" i="5"/>
  <c r="AJ298" i="5"/>
  <c r="E184" i="5"/>
  <c r="AG101" i="5"/>
  <c r="AN35" i="5"/>
  <c r="F40" i="5"/>
  <c r="AG299" i="5"/>
  <c r="AK254" i="5"/>
  <c r="AK105" i="5"/>
  <c r="J209" i="5"/>
  <c r="O309" i="5"/>
  <c r="AK318" i="5"/>
  <c r="G62" i="5"/>
  <c r="AK60" i="5"/>
  <c r="AK107" i="5"/>
  <c r="AN144" i="5"/>
  <c r="O123" i="5"/>
  <c r="AH283" i="5"/>
  <c r="AQ29" i="5"/>
  <c r="AN111" i="5"/>
  <c r="AQ24" i="5"/>
  <c r="A47" i="5"/>
  <c r="G76" i="5"/>
  <c r="AI230" i="5"/>
  <c r="AK236" i="5"/>
  <c r="X337" i="5"/>
  <c r="H337" i="5" s="1"/>
  <c r="AK113" i="5"/>
  <c r="A237" i="5"/>
  <c r="AQ315" i="5"/>
  <c r="AK69" i="5"/>
  <c r="AJ240" i="5"/>
  <c r="AG292" i="5"/>
  <c r="E14" i="5"/>
  <c r="X51" i="5"/>
  <c r="H51" i="5" s="1"/>
  <c r="AG99" i="5"/>
  <c r="A66" i="5"/>
  <c r="AK182" i="5"/>
  <c r="X10" i="5"/>
  <c r="X251" i="5"/>
  <c r="O39" i="5"/>
  <c r="F314" i="5"/>
  <c r="J127" i="5"/>
  <c r="G15" i="5"/>
  <c r="X44" i="5"/>
  <c r="E126" i="5"/>
  <c r="N316" i="5"/>
  <c r="I51" i="5"/>
  <c r="AN178" i="5"/>
  <c r="G127" i="5"/>
  <c r="E217" i="5"/>
  <c r="AK249" i="5"/>
  <c r="A278" i="5"/>
  <c r="AG253" i="5"/>
  <c r="F278" i="5"/>
  <c r="A317" i="5"/>
  <c r="O296" i="5"/>
  <c r="F75" i="5"/>
  <c r="AQ256" i="5"/>
  <c r="O168" i="5"/>
  <c r="O87" i="5"/>
  <c r="O75" i="5"/>
  <c r="A302" i="5"/>
  <c r="I244" i="5"/>
  <c r="F178" i="5"/>
  <c r="AI226" i="5"/>
  <c r="AN207" i="5"/>
  <c r="J286" i="5"/>
  <c r="G59" i="5"/>
  <c r="I163" i="5"/>
  <c r="AG290" i="5"/>
  <c r="AJ15" i="5"/>
  <c r="AJ261" i="5"/>
  <c r="A175" i="5"/>
  <c r="O40" i="5"/>
  <c r="AJ322" i="5"/>
  <c r="F211" i="5"/>
  <c r="F266" i="5"/>
  <c r="G321" i="5"/>
  <c r="AJ337" i="5"/>
  <c r="F227" i="5"/>
  <c r="F34" i="5"/>
  <c r="X254" i="5"/>
  <c r="O92" i="5"/>
  <c r="AG46" i="5"/>
  <c r="J283" i="5"/>
  <c r="E197" i="5"/>
  <c r="A310" i="5"/>
  <c r="AK243" i="5"/>
  <c r="X233" i="5"/>
  <c r="E2" i="3"/>
  <c r="O161" i="5"/>
  <c r="J300" i="5"/>
  <c r="AQ120" i="5"/>
  <c r="G245" i="5"/>
  <c r="G137" i="5"/>
  <c r="AH196" i="5"/>
  <c r="AG228" i="5"/>
  <c r="J121" i="5"/>
  <c r="AN113" i="5"/>
  <c r="A140" i="5"/>
  <c r="G167" i="5"/>
  <c r="I220" i="5"/>
  <c r="F244" i="5"/>
  <c r="AG64" i="5"/>
  <c r="I94" i="5"/>
  <c r="AQ295" i="5"/>
  <c r="G138" i="5"/>
  <c r="E29" i="5"/>
  <c r="AN157" i="5"/>
  <c r="AG305" i="5"/>
  <c r="A166" i="5"/>
  <c r="AG119" i="5"/>
  <c r="AQ96" i="5"/>
  <c r="AG201" i="5"/>
  <c r="AJ196" i="5"/>
  <c r="AG231" i="5"/>
  <c r="AK67" i="5"/>
  <c r="E84" i="5"/>
  <c r="AH270" i="5"/>
  <c r="G37" i="5"/>
  <c r="E279" i="5"/>
  <c r="AJ220" i="5"/>
  <c r="I315" i="5"/>
  <c r="J90" i="5"/>
  <c r="AJ70" i="5"/>
  <c r="AH340" i="5"/>
  <c r="AN119" i="5"/>
  <c r="I321" i="5"/>
  <c r="AN197" i="5"/>
  <c r="AQ39" i="5"/>
  <c r="J210" i="5"/>
  <c r="AI16" i="5"/>
  <c r="AJ208" i="5"/>
  <c r="I120" i="5"/>
  <c r="AI242" i="5"/>
  <c r="AK239" i="5"/>
  <c r="AN88" i="5"/>
  <c r="O86" i="5"/>
  <c r="AH82" i="5"/>
  <c r="F3" i="3"/>
  <c r="O76" i="5"/>
  <c r="F56" i="5"/>
  <c r="AN76" i="5"/>
  <c r="G47" i="5"/>
  <c r="I137" i="5"/>
  <c r="AI66" i="5"/>
  <c r="G118" i="5"/>
  <c r="AG29" i="5"/>
  <c r="I122" i="5"/>
  <c r="AK68" i="5"/>
  <c r="AK83" i="5"/>
  <c r="O232" i="5"/>
  <c r="G194" i="5"/>
  <c r="F163" i="5"/>
  <c r="AH325" i="5"/>
  <c r="AH210" i="5"/>
  <c r="J219" i="5"/>
  <c r="AG139" i="5"/>
  <c r="X331" i="5"/>
  <c r="I205" i="5"/>
  <c r="O254" i="5"/>
  <c r="AH91" i="5"/>
  <c r="J293" i="5"/>
  <c r="J263" i="5"/>
  <c r="AJ341" i="5"/>
  <c r="F311" i="5"/>
  <c r="O151" i="5"/>
  <c r="AK213" i="5"/>
  <c r="X262" i="5"/>
  <c r="AQ60" i="5"/>
  <c r="AQ163" i="5"/>
  <c r="E228" i="5"/>
  <c r="AI273" i="5"/>
  <c r="F184" i="5"/>
  <c r="AH341" i="5"/>
  <c r="AQ104" i="5"/>
  <c r="AH11" i="5"/>
  <c r="F259" i="5"/>
  <c r="J278" i="5"/>
  <c r="X61" i="5"/>
  <c r="F100" i="5"/>
  <c r="A116" i="5"/>
  <c r="E64" i="5"/>
  <c r="F57" i="5"/>
  <c r="J240" i="5"/>
  <c r="AH21" i="5"/>
  <c r="G197" i="5"/>
  <c r="I195" i="5"/>
  <c r="AI13" i="5"/>
  <c r="AN184" i="5"/>
  <c r="E175" i="5"/>
  <c r="I74" i="5"/>
  <c r="N102" i="5"/>
  <c r="AI93" i="5"/>
  <c r="AK290" i="5"/>
  <c r="N91" i="5"/>
  <c r="I290" i="5"/>
  <c r="J87" i="5"/>
  <c r="F37" i="5"/>
  <c r="X216" i="5"/>
  <c r="H216" i="5" s="1"/>
  <c r="G195" i="5"/>
  <c r="AN264" i="5"/>
  <c r="A295" i="5"/>
  <c r="AN220" i="5"/>
  <c r="E5" i="5"/>
  <c r="AG332" i="5"/>
  <c r="I182" i="5"/>
  <c r="A265" i="5"/>
  <c r="AH85" i="5"/>
  <c r="E116" i="5"/>
  <c r="AI335" i="5"/>
  <c r="AN31" i="5"/>
  <c r="J171" i="5"/>
  <c r="AJ227" i="5"/>
  <c r="J319" i="5"/>
  <c r="I318" i="5"/>
  <c r="O250" i="5"/>
  <c r="O239" i="5"/>
  <c r="AN128" i="5"/>
  <c r="AG112" i="5"/>
  <c r="G244" i="5"/>
  <c r="AG212" i="5"/>
  <c r="AI211" i="5"/>
  <c r="X298" i="5"/>
  <c r="E317" i="5"/>
  <c r="O125" i="5"/>
  <c r="A25" i="5"/>
  <c r="F131" i="5"/>
  <c r="AJ199" i="5"/>
  <c r="AN275" i="5"/>
  <c r="E54" i="5"/>
  <c r="A111" i="5"/>
  <c r="AJ258" i="5"/>
  <c r="F169" i="5"/>
  <c r="N250" i="5"/>
  <c r="J265" i="5"/>
  <c r="A15" i="5"/>
  <c r="G287" i="5"/>
  <c r="AG25" i="5"/>
  <c r="J253" i="5"/>
  <c r="AN49" i="5"/>
  <c r="O243" i="5"/>
  <c r="AI287" i="5"/>
  <c r="AH95" i="5"/>
  <c r="F68" i="5"/>
  <c r="A54" i="5"/>
  <c r="X187" i="5"/>
  <c r="AK74" i="5"/>
  <c r="AK328" i="5"/>
  <c r="AQ141" i="5"/>
  <c r="N313" i="5"/>
  <c r="I58" i="5"/>
  <c r="G33" i="5"/>
  <c r="A170" i="5"/>
  <c r="AI288" i="5"/>
  <c r="I49" i="5"/>
  <c r="AH103" i="5"/>
  <c r="A313" i="5"/>
  <c r="AQ299" i="5"/>
  <c r="AN336" i="5"/>
  <c r="AJ191" i="5"/>
  <c r="O142" i="5"/>
  <c r="A32" i="5"/>
  <c r="AG42" i="5"/>
  <c r="AK286" i="5"/>
  <c r="X312" i="5"/>
  <c r="O216" i="5"/>
  <c r="AQ186" i="5"/>
  <c r="G42" i="5"/>
  <c r="J250" i="5"/>
  <c r="I215" i="5"/>
  <c r="I183" i="5"/>
  <c r="AN257" i="5"/>
  <c r="AK26" i="5"/>
  <c r="X82" i="5"/>
  <c r="H82" i="5" s="1"/>
  <c r="F220" i="5"/>
  <c r="G232" i="5"/>
  <c r="AI280" i="5"/>
  <c r="X62" i="5"/>
  <c r="H62" i="5" s="1"/>
  <c r="AJ79" i="5"/>
  <c r="X38" i="5"/>
  <c r="O32" i="5"/>
  <c r="F267" i="5"/>
  <c r="G317" i="5"/>
  <c r="AK11" i="5"/>
  <c r="J274" i="5"/>
  <c r="X128" i="5"/>
  <c r="I16" i="5"/>
  <c r="A173" i="5"/>
  <c r="A144" i="5"/>
  <c r="F307" i="5"/>
  <c r="I100" i="5"/>
  <c r="A158" i="5"/>
  <c r="O324" i="5"/>
  <c r="E111" i="5"/>
  <c r="F25" i="5"/>
  <c r="F207" i="5"/>
  <c r="AQ158" i="5"/>
  <c r="E42" i="5"/>
  <c r="AK42" i="5"/>
  <c r="F341" i="5"/>
  <c r="AH23" i="5"/>
  <c r="E330" i="5"/>
  <c r="E222" i="5"/>
  <c r="AN233" i="5"/>
  <c r="E326" i="5"/>
  <c r="I171" i="5"/>
  <c r="A92" i="5"/>
  <c r="I121" i="5"/>
  <c r="G247" i="5"/>
  <c r="AH72" i="5"/>
  <c r="AN41" i="5"/>
  <c r="AI263" i="5"/>
  <c r="A159" i="5"/>
  <c r="I23" i="5"/>
  <c r="J153" i="5"/>
  <c r="O262" i="5"/>
  <c r="J150" i="5"/>
  <c r="AH73" i="5"/>
  <c r="AI4" i="5"/>
  <c r="AK202" i="5"/>
  <c r="J173" i="5"/>
  <c r="O51" i="5"/>
  <c r="I251" i="5"/>
  <c r="AI103" i="5"/>
  <c r="O219" i="5"/>
  <c r="F36" i="5"/>
  <c r="A147" i="5"/>
  <c r="AQ157" i="5"/>
  <c r="E249" i="5"/>
  <c r="AG144" i="5"/>
  <c r="G154" i="5"/>
  <c r="AK246" i="5"/>
  <c r="X50" i="5"/>
  <c r="H50" i="5" s="1"/>
  <c r="I85" i="5"/>
  <c r="AJ284" i="5"/>
  <c r="J244" i="5"/>
  <c r="AN278" i="5"/>
  <c r="E19" i="5"/>
  <c r="AN266" i="5"/>
  <c r="F48" i="5"/>
  <c r="G253" i="5"/>
  <c r="AN38" i="5"/>
  <c r="AI300" i="5"/>
  <c r="A256" i="5"/>
  <c r="O130" i="5"/>
  <c r="G124" i="5"/>
  <c r="I50" i="5"/>
  <c r="G161" i="5"/>
  <c r="F128" i="5"/>
  <c r="F275" i="5"/>
  <c r="I224" i="5"/>
  <c r="F316" i="5"/>
  <c r="G71" i="5"/>
  <c r="E105" i="5"/>
  <c r="G69" i="5"/>
  <c r="G227" i="5"/>
  <c r="E176" i="5"/>
  <c r="X93" i="5"/>
  <c r="AN221" i="5"/>
  <c r="X188" i="5"/>
  <c r="AQ48" i="5"/>
  <c r="AG47" i="5"/>
  <c r="X29" i="5"/>
  <c r="H29" i="5" s="1"/>
  <c r="N318" i="5"/>
  <c r="AI248" i="5"/>
  <c r="AG170" i="5"/>
  <c r="AI310" i="5"/>
  <c r="F306" i="5"/>
  <c r="AQ277" i="5"/>
  <c r="X18" i="5"/>
  <c r="A247" i="5"/>
  <c r="AQ34" i="5"/>
  <c r="G269" i="5"/>
  <c r="AN135" i="5"/>
  <c r="G58" i="5"/>
  <c r="A34" i="5"/>
  <c r="AN122" i="5"/>
  <c r="J78" i="5"/>
  <c r="N249" i="5"/>
  <c r="AH251" i="5"/>
  <c r="E106" i="5"/>
  <c r="AQ152" i="5"/>
  <c r="X206" i="5"/>
  <c r="H206" i="5" s="1"/>
  <c r="AI76" i="5"/>
  <c r="AJ78" i="5"/>
  <c r="O52" i="5"/>
  <c r="AG314" i="5"/>
  <c r="E152" i="5"/>
  <c r="AJ262" i="5"/>
  <c r="X32" i="5"/>
  <c r="H32" i="5" s="1"/>
  <c r="J314" i="5"/>
  <c r="AJ317" i="5"/>
  <c r="AQ81" i="5"/>
  <c r="AK179" i="5"/>
  <c r="A287" i="5"/>
  <c r="E218" i="5"/>
  <c r="AQ255" i="5"/>
  <c r="AJ215" i="5"/>
  <c r="AQ257" i="5"/>
  <c r="G189" i="5"/>
  <c r="AQ35" i="5"/>
  <c r="AI72" i="5"/>
  <c r="AN37" i="5"/>
  <c r="X126" i="5"/>
  <c r="I212" i="5"/>
  <c r="N241" i="5"/>
  <c r="F7" i="5"/>
  <c r="X85" i="5"/>
  <c r="AI236" i="5"/>
  <c r="AI324" i="5"/>
  <c r="F151" i="5"/>
  <c r="AG329" i="5"/>
  <c r="AN272" i="5"/>
  <c r="X60" i="5"/>
  <c r="H60" i="5" s="1"/>
  <c r="I322" i="5"/>
  <c r="J252" i="5"/>
  <c r="AQ166" i="5"/>
  <c r="A246" i="5"/>
  <c r="AJ68" i="5"/>
  <c r="G166" i="5"/>
  <c r="AG76" i="5"/>
  <c r="F301" i="5"/>
  <c r="AQ97" i="5"/>
  <c r="G83" i="5"/>
  <c r="A183" i="5"/>
  <c r="E9" i="5"/>
  <c r="AN234" i="5"/>
  <c r="G236" i="5"/>
  <c r="AQ230" i="5"/>
  <c r="A5" i="3"/>
  <c r="AI312" i="5"/>
  <c r="I202" i="5"/>
  <c r="A198" i="5"/>
  <c r="AJ308" i="5"/>
  <c r="AJ229" i="5"/>
  <c r="AK273" i="5"/>
  <c r="AQ242" i="5"/>
  <c r="O233" i="5"/>
  <c r="G24" i="5"/>
  <c r="X37" i="5"/>
  <c r="H37" i="5" s="1"/>
  <c r="AQ124" i="5"/>
  <c r="E188" i="5"/>
  <c r="AG2" i="5"/>
  <c r="AI322" i="5"/>
  <c r="G277" i="5"/>
  <c r="I320" i="5"/>
  <c r="G87" i="5"/>
  <c r="I299" i="5"/>
  <c r="AI286" i="5"/>
  <c r="AJ188" i="5"/>
  <c r="AG150" i="5"/>
  <c r="AJ89" i="5"/>
  <c r="AJ20" i="5"/>
  <c r="F124" i="5"/>
  <c r="O80" i="5"/>
  <c r="AQ338" i="5"/>
  <c r="AK293" i="5"/>
  <c r="AN260" i="5"/>
  <c r="AK71" i="5"/>
  <c r="I31" i="5"/>
  <c r="AK313" i="5"/>
  <c r="G206" i="5"/>
  <c r="AG313" i="5"/>
  <c r="AN79" i="5"/>
  <c r="G216" i="5"/>
  <c r="O143" i="5"/>
  <c r="AI86" i="5"/>
  <c r="J216" i="5"/>
  <c r="F55" i="5"/>
  <c r="X77" i="5"/>
  <c r="AK207" i="5"/>
  <c r="F260" i="5"/>
  <c r="AG243" i="5"/>
  <c r="AJ283" i="5"/>
  <c r="AI339" i="5"/>
  <c r="F229" i="5"/>
  <c r="X88" i="5"/>
  <c r="A281" i="5"/>
  <c r="I56" i="5"/>
  <c r="X196" i="5"/>
  <c r="H196" i="5" s="1"/>
  <c r="X119" i="5"/>
  <c r="H119" i="5" s="1"/>
  <c r="AQ235" i="5"/>
  <c r="E110" i="5"/>
  <c r="AQ262" i="5"/>
  <c r="E73" i="5"/>
  <c r="X27" i="5"/>
  <c r="H27" i="5" s="1"/>
  <c r="A174" i="5"/>
  <c r="F149" i="5"/>
  <c r="AN30" i="5"/>
  <c r="AJ266" i="5"/>
  <c r="AJ8" i="5"/>
  <c r="AH249" i="5"/>
  <c r="E232" i="5"/>
  <c r="N100" i="5"/>
  <c r="I268" i="5"/>
  <c r="AK122" i="5"/>
  <c r="A88" i="5"/>
  <c r="I48" i="5"/>
  <c r="AH227" i="5"/>
  <c r="A315" i="5"/>
  <c r="J142" i="5"/>
  <c r="AK23" i="5"/>
  <c r="A258" i="5"/>
  <c r="N307" i="5"/>
  <c r="X68" i="5"/>
  <c r="F108" i="5"/>
  <c r="F136" i="5"/>
  <c r="AQ339" i="5"/>
  <c r="G159" i="5"/>
  <c r="AJ97" i="5"/>
  <c r="I229" i="5"/>
  <c r="AI262" i="5"/>
  <c r="E220" i="5"/>
  <c r="E278" i="5"/>
  <c r="AG131" i="5"/>
  <c r="AN240" i="5"/>
  <c r="AK27" i="5"/>
  <c r="N101" i="5"/>
  <c r="I201" i="5"/>
  <c r="AN200" i="5"/>
  <c r="I193" i="5"/>
  <c r="AJ3" i="5"/>
  <c r="F171" i="5"/>
  <c r="AN140" i="5"/>
  <c r="AN107" i="5"/>
  <c r="J236" i="5"/>
  <c r="E267" i="5"/>
  <c r="AN267" i="5"/>
  <c r="AN134" i="5"/>
  <c r="AN29" i="5"/>
  <c r="I232" i="5"/>
  <c r="I293" i="5"/>
  <c r="AN44" i="5"/>
  <c r="O6" i="5"/>
  <c r="F156" i="5"/>
  <c r="AN191" i="5"/>
  <c r="X35" i="5"/>
  <c r="AH312" i="5"/>
  <c r="X121" i="5"/>
  <c r="H121" i="5" s="1"/>
  <c r="AQ177" i="5"/>
  <c r="AK6" i="5"/>
  <c r="AN212" i="5"/>
  <c r="E327" i="5"/>
  <c r="F159" i="5"/>
  <c r="I324" i="5"/>
  <c r="O77" i="5"/>
  <c r="I294" i="5"/>
  <c r="F304" i="5"/>
  <c r="AI313" i="5"/>
  <c r="J166" i="5"/>
  <c r="G303" i="5"/>
  <c r="AQ190" i="5"/>
  <c r="E6" i="5"/>
  <c r="J68" i="5"/>
  <c r="A154" i="5"/>
  <c r="AK24" i="5"/>
  <c r="AJ281" i="5"/>
  <c r="O311" i="5"/>
  <c r="AH301" i="5"/>
  <c r="N17" i="5"/>
  <c r="E262" i="5"/>
  <c r="AN74" i="5"/>
  <c r="O302" i="5"/>
  <c r="J257" i="5"/>
  <c r="AG182" i="5"/>
  <c r="AH8" i="5"/>
  <c r="G160" i="5"/>
  <c r="AQ174" i="5"/>
  <c r="G110" i="5"/>
  <c r="J71" i="5"/>
  <c r="F42" i="5"/>
  <c r="AK163" i="5"/>
  <c r="J247" i="5"/>
  <c r="AG244" i="5"/>
  <c r="I9" i="5"/>
  <c r="G255" i="5"/>
  <c r="AN27" i="5"/>
  <c r="O100" i="5"/>
  <c r="E193" i="5"/>
  <c r="AI272" i="5"/>
  <c r="G100" i="5"/>
  <c r="X104" i="5"/>
  <c r="H104" i="5" s="1"/>
  <c r="N243" i="5"/>
  <c r="F110" i="5"/>
  <c r="AG154" i="5"/>
  <c r="AG62" i="5"/>
  <c r="G72" i="5"/>
  <c r="AQ134" i="5"/>
  <c r="J182" i="5"/>
  <c r="O141" i="5"/>
  <c r="J202" i="5"/>
  <c r="AK199" i="5"/>
  <c r="AG13" i="5"/>
  <c r="E168" i="5"/>
  <c r="N89" i="5"/>
  <c r="X8" i="5"/>
  <c r="H8" i="5" s="1"/>
  <c r="E334" i="5"/>
  <c r="AG159" i="5"/>
  <c r="I93" i="5"/>
  <c r="AJ241" i="5"/>
  <c r="G276" i="5"/>
  <c r="A61" i="5"/>
  <c r="E56" i="5"/>
  <c r="X230" i="5"/>
  <c r="F272" i="5"/>
  <c r="A46" i="5"/>
  <c r="O284" i="5"/>
  <c r="AN194" i="5"/>
  <c r="J211" i="5"/>
  <c r="N236" i="5"/>
  <c r="O236" i="5"/>
  <c r="O313" i="5"/>
  <c r="J135" i="5"/>
  <c r="AJ243" i="5"/>
  <c r="F204" i="5"/>
  <c r="J304" i="5"/>
  <c r="AI3" i="5"/>
  <c r="F120" i="5"/>
  <c r="I82" i="5"/>
  <c r="AQ66" i="5"/>
  <c r="AN259" i="5"/>
  <c r="J96" i="5"/>
  <c r="AJ289" i="5"/>
  <c r="AQ91" i="5"/>
  <c r="G288" i="5"/>
  <c r="X303" i="5"/>
  <c r="AQ303" i="5"/>
  <c r="F324" i="5"/>
  <c r="I332" i="5"/>
  <c r="I196" i="5"/>
  <c r="J191" i="5"/>
  <c r="F297" i="5"/>
  <c r="G63" i="5"/>
  <c r="A142" i="5"/>
  <c r="G114" i="5"/>
  <c r="AN32" i="5"/>
  <c r="AH259" i="5"/>
  <c r="AH18" i="5"/>
  <c r="AJ315" i="5"/>
  <c r="AI223" i="5"/>
  <c r="G322" i="5"/>
  <c r="J132" i="5"/>
  <c r="AJ246" i="5"/>
  <c r="E234" i="5"/>
  <c r="G249" i="5"/>
  <c r="AG58" i="5"/>
  <c r="O187" i="5"/>
  <c r="G43" i="5"/>
  <c r="AI75" i="5"/>
  <c r="AH230" i="5"/>
  <c r="AH17" i="5"/>
  <c r="AI97" i="5"/>
  <c r="G202" i="5"/>
  <c r="AJ259" i="5"/>
  <c r="AI99" i="5"/>
  <c r="AN130" i="5"/>
  <c r="F28" i="5"/>
  <c r="F182" i="5"/>
  <c r="X199" i="5"/>
  <c r="H199" i="5" s="1"/>
  <c r="A190" i="5"/>
  <c r="AJ256" i="5"/>
  <c r="G107" i="5"/>
  <c r="I269" i="5"/>
  <c r="F225" i="5"/>
  <c r="AQ232" i="5"/>
  <c r="X67" i="5"/>
  <c r="H67" i="5" s="1"/>
  <c r="AI222" i="5"/>
  <c r="J291" i="5"/>
  <c r="AH218" i="5"/>
  <c r="A19" i="5"/>
  <c r="AG34" i="5"/>
  <c r="J91" i="5"/>
  <c r="AK268" i="5"/>
  <c r="AG161" i="5"/>
  <c r="AG132" i="5"/>
  <c r="I191" i="5"/>
  <c r="O235" i="5"/>
  <c r="X122" i="5"/>
  <c r="E66" i="5"/>
  <c r="F67" i="5"/>
  <c r="E189" i="5"/>
  <c r="AK104" i="5"/>
  <c r="AQ42" i="5"/>
  <c r="AG35" i="5"/>
  <c r="AK126" i="5"/>
  <c r="AH260" i="5"/>
  <c r="G290" i="5"/>
  <c r="E157" i="5"/>
  <c r="O58" i="5"/>
  <c r="AQ276" i="5"/>
  <c r="E32" i="5"/>
  <c r="J197" i="5"/>
  <c r="O174" i="5"/>
  <c r="X96" i="5"/>
  <c r="H96" i="5" s="1"/>
  <c r="G279" i="5"/>
  <c r="AJ239" i="5"/>
  <c r="O93" i="5"/>
  <c r="O45" i="5"/>
  <c r="O289" i="5"/>
  <c r="O133" i="5"/>
  <c r="AG108" i="5"/>
  <c r="F334" i="5"/>
  <c r="O305" i="5"/>
  <c r="O272" i="5"/>
  <c r="X124" i="5"/>
  <c r="H124" i="5" s="1"/>
  <c r="X333" i="5"/>
  <c r="H333" i="5" s="1"/>
  <c r="X268" i="5"/>
  <c r="H268" i="5" s="1"/>
  <c r="E337" i="5"/>
  <c r="O4" i="5"/>
  <c r="J281" i="5"/>
  <c r="A219" i="5"/>
  <c r="I198" i="5"/>
  <c r="AG277" i="5"/>
  <c r="N83" i="5"/>
  <c r="O317" i="5"/>
  <c r="AH202" i="5"/>
  <c r="N319" i="5"/>
  <c r="X339" i="5"/>
  <c r="F21" i="5"/>
  <c r="I288" i="5"/>
  <c r="J139" i="5"/>
  <c r="AK241" i="5"/>
  <c r="AG256" i="5"/>
  <c r="AI84" i="5"/>
  <c r="AK212" i="5"/>
  <c r="X261" i="5"/>
  <c r="E221" i="5"/>
  <c r="AQ291" i="5"/>
  <c r="G95" i="5"/>
  <c r="G281" i="5"/>
  <c r="AN143" i="5"/>
  <c r="AN287" i="5"/>
  <c r="O314" i="5"/>
  <c r="J305" i="5"/>
  <c r="J93" i="5"/>
  <c r="AQ51" i="5"/>
  <c r="AI325" i="5"/>
  <c r="A128" i="5"/>
  <c r="N15" i="5"/>
  <c r="AK141" i="5"/>
  <c r="G239" i="5"/>
  <c r="I289" i="5"/>
  <c r="X22" i="5"/>
  <c r="H22" i="5" s="1"/>
  <c r="AJ320" i="5"/>
  <c r="O109" i="5"/>
  <c r="X66" i="5"/>
  <c r="H66" i="5" s="1"/>
  <c r="AQ187" i="5"/>
  <c r="O310" i="5"/>
  <c r="AI321" i="5"/>
  <c r="AK171" i="5"/>
  <c r="I254" i="5"/>
  <c r="G147" i="5"/>
  <c r="G157" i="5"/>
  <c r="A331" i="5"/>
  <c r="G193" i="5"/>
  <c r="X97" i="5"/>
  <c r="H97" i="5" s="1"/>
  <c r="A307" i="5"/>
  <c r="AQ156" i="5"/>
  <c r="AI250" i="5"/>
  <c r="AI221" i="5"/>
  <c r="J113" i="5"/>
  <c r="X174" i="5"/>
  <c r="H174" i="5" s="1"/>
  <c r="AI328" i="5"/>
  <c r="O55" i="5"/>
  <c r="G289" i="5"/>
  <c r="I271" i="5"/>
  <c r="AN40" i="5"/>
  <c r="AQ254" i="5"/>
  <c r="AK59" i="5"/>
  <c r="F141" i="5"/>
  <c r="E172" i="5"/>
  <c r="I54" i="5"/>
  <c r="J246" i="5"/>
  <c r="AK250" i="5"/>
  <c r="F46" i="5"/>
  <c r="G334" i="5"/>
  <c r="AN288" i="5"/>
  <c r="N230" i="5"/>
  <c r="AK33" i="5"/>
  <c r="AG189" i="5"/>
  <c r="E269" i="5"/>
  <c r="F232" i="5"/>
  <c r="AI25" i="5"/>
  <c r="AN36" i="5"/>
  <c r="AK77" i="5"/>
  <c r="O285" i="5"/>
  <c r="I297" i="5"/>
  <c r="AK196" i="5"/>
  <c r="AN193" i="5"/>
  <c r="X129" i="5"/>
  <c r="H129" i="5" s="1"/>
  <c r="G209" i="5"/>
  <c r="AK95" i="5"/>
  <c r="AQ130" i="5"/>
  <c r="X78" i="5"/>
  <c r="G29" i="5"/>
  <c r="AN172" i="5"/>
  <c r="AQ137" i="5"/>
  <c r="E293" i="5"/>
  <c r="E123" i="5"/>
  <c r="E307" i="5"/>
  <c r="D5" i="3"/>
  <c r="AQ283" i="5"/>
  <c r="AN204" i="5"/>
  <c r="AJ290" i="5"/>
  <c r="E165" i="5"/>
  <c r="AG56" i="5"/>
  <c r="AJ101" i="5"/>
  <c r="I190" i="5"/>
  <c r="AG229" i="5"/>
  <c r="E133" i="5"/>
  <c r="AH274" i="5"/>
  <c r="AG78" i="5"/>
  <c r="O74" i="5"/>
  <c r="F12" i="5"/>
  <c r="AQ87" i="5"/>
  <c r="AQ293" i="5"/>
  <c r="AQ228" i="5"/>
  <c r="F249" i="5"/>
  <c r="A65" i="5"/>
  <c r="AK25" i="5"/>
  <c r="AK307" i="5"/>
  <c r="O90" i="5"/>
  <c r="AG45" i="5"/>
  <c r="O222" i="5"/>
  <c r="AN147" i="5"/>
  <c r="AG312" i="5"/>
  <c r="AJ91" i="5"/>
  <c r="G101" i="5"/>
  <c r="A126" i="5"/>
  <c r="AI316" i="5"/>
  <c r="J187" i="5"/>
  <c r="AH78" i="5"/>
  <c r="AK333" i="5"/>
  <c r="E134" i="5"/>
  <c r="X271" i="5"/>
  <c r="AN28" i="5"/>
  <c r="X162" i="5"/>
  <c r="AG109" i="5"/>
  <c r="AI205" i="5"/>
  <c r="O91" i="5"/>
  <c r="AG23" i="5"/>
  <c r="AN185" i="5"/>
  <c r="AN310" i="5"/>
  <c r="E298" i="5"/>
  <c r="A323" i="5"/>
  <c r="AG175" i="5"/>
  <c r="AI338" i="5"/>
  <c r="AH278" i="5"/>
  <c r="AK334" i="5"/>
  <c r="A141" i="5"/>
  <c r="F280" i="5"/>
  <c r="AI285" i="5"/>
  <c r="F61" i="5"/>
  <c r="AJ195" i="5"/>
  <c r="F142" i="5"/>
  <c r="E276" i="5"/>
  <c r="A311" i="5"/>
  <c r="AJ205" i="5"/>
  <c r="AN223" i="5"/>
  <c r="I194" i="5"/>
  <c r="G218" i="5"/>
  <c r="AN101" i="5"/>
  <c r="X47" i="5"/>
  <c r="H47" i="5" s="1"/>
  <c r="AN316" i="5"/>
  <c r="AG15" i="5"/>
  <c r="AQ148" i="5"/>
  <c r="E46" i="5"/>
  <c r="A10" i="5"/>
  <c r="AG217" i="5"/>
  <c r="A18" i="5"/>
  <c r="O264" i="5"/>
  <c r="O339" i="5"/>
  <c r="A250" i="5"/>
  <c r="F319" i="5"/>
  <c r="AJ306" i="5"/>
  <c r="O53" i="5"/>
  <c r="AQ74" i="5"/>
  <c r="AQ169" i="5"/>
  <c r="A64" i="5"/>
  <c r="A200" i="5"/>
  <c r="G205" i="5"/>
  <c r="J220" i="5"/>
  <c r="AH296" i="5"/>
  <c r="F85" i="5"/>
  <c r="E338" i="5"/>
  <c r="AN141" i="5"/>
  <c r="AQ192" i="5"/>
  <c r="AH290" i="5"/>
  <c r="AG72" i="5"/>
  <c r="AH93" i="5"/>
  <c r="J131" i="5"/>
  <c r="AH6" i="5"/>
  <c r="AK19" i="5"/>
  <c r="O69" i="5"/>
  <c r="AH305" i="5"/>
  <c r="AG97" i="5"/>
  <c r="AQ89" i="5"/>
  <c r="AN94" i="5"/>
  <c r="F270" i="5"/>
  <c r="A312" i="5"/>
  <c r="AJ84" i="5"/>
  <c r="AI200" i="5"/>
  <c r="AK103" i="5"/>
  <c r="AI265" i="5"/>
  <c r="G13" i="5"/>
  <c r="AN302" i="5"/>
  <c r="F87" i="5"/>
  <c r="AQ331" i="5"/>
  <c r="J256" i="5"/>
  <c r="AQ71" i="5"/>
  <c r="J289" i="5"/>
  <c r="F170" i="5"/>
  <c r="G235" i="5"/>
  <c r="AK164" i="5"/>
  <c r="AH277" i="5"/>
  <c r="AN248" i="5"/>
  <c r="AK177" i="5"/>
  <c r="AN263" i="5"/>
  <c r="AN190" i="5"/>
  <c r="AQ159" i="5"/>
  <c r="AN174" i="5"/>
  <c r="F129" i="5"/>
  <c r="I140" i="5"/>
  <c r="AK170" i="5"/>
  <c r="E164" i="5"/>
  <c r="AK3" i="5"/>
  <c r="A235" i="5"/>
  <c r="AG123" i="5"/>
  <c r="AJ269" i="5"/>
  <c r="AH20" i="5"/>
  <c r="A210" i="5"/>
  <c r="AG10" i="5"/>
  <c r="O240" i="5"/>
  <c r="G122" i="5"/>
  <c r="AN166" i="5"/>
  <c r="I138" i="5"/>
  <c r="F336" i="5"/>
  <c r="X258" i="5"/>
  <c r="H258" i="5" s="1"/>
  <c r="J317" i="5"/>
  <c r="AI206" i="5"/>
  <c r="AN192" i="5"/>
  <c r="I214" i="5"/>
  <c r="J225" i="5"/>
  <c r="F191" i="5"/>
  <c r="AQ327" i="5"/>
  <c r="AI209" i="5"/>
  <c r="AQ136" i="5"/>
  <c r="AG295" i="5"/>
  <c r="AG190" i="5"/>
  <c r="AN245" i="5"/>
  <c r="AJ213" i="5"/>
  <c r="F242" i="5"/>
  <c r="AH84" i="5"/>
  <c r="AQ149" i="5"/>
  <c r="A52" i="5"/>
  <c r="AN67" i="5"/>
  <c r="AK54" i="5"/>
  <c r="AK298" i="5"/>
  <c r="E299" i="5"/>
  <c r="X117" i="5"/>
  <c r="H117" i="5" s="1"/>
  <c r="X274" i="5"/>
  <c r="AG325" i="5"/>
  <c r="O60" i="5"/>
  <c r="AQ132" i="5"/>
  <c r="F119" i="5"/>
  <c r="X209" i="5"/>
  <c r="I18" i="5"/>
  <c r="G51" i="5"/>
  <c r="AH291" i="5"/>
  <c r="AK97" i="5"/>
  <c r="X106" i="5"/>
  <c r="E251" i="5"/>
  <c r="AK205" i="5"/>
  <c r="N335" i="5"/>
  <c r="A177" i="5"/>
  <c r="N333" i="5"/>
  <c r="E288" i="5"/>
  <c r="AH235" i="5"/>
  <c r="AG211" i="5"/>
  <c r="E7" i="3"/>
  <c r="X98" i="5"/>
  <c r="I42" i="5"/>
  <c r="G10" i="5"/>
  <c r="AH288" i="5"/>
  <c r="AG115" i="5"/>
  <c r="AK148" i="5"/>
  <c r="AJ197" i="5"/>
  <c r="E151" i="5"/>
  <c r="G121" i="5"/>
  <c r="AK193" i="5"/>
  <c r="AJ334" i="5"/>
  <c r="I132" i="5"/>
  <c r="O62" i="5"/>
  <c r="AK255" i="5"/>
  <c r="J292" i="5"/>
  <c r="E135" i="5"/>
  <c r="X111" i="5"/>
  <c r="H111" i="5" s="1"/>
  <c r="F32" i="5"/>
  <c r="AN235" i="5"/>
  <c r="I279" i="5"/>
  <c r="G182" i="5"/>
  <c r="A305" i="5"/>
  <c r="AQ161" i="5"/>
  <c r="AJ217" i="5"/>
  <c r="N256" i="5"/>
  <c r="X112" i="5"/>
  <c r="H112" i="5" s="1"/>
  <c r="O149" i="5"/>
  <c r="E271" i="5"/>
  <c r="I339" i="5"/>
  <c r="AK338" i="5"/>
  <c r="O241" i="5"/>
  <c r="X103" i="5"/>
  <c r="H103" i="5" s="1"/>
  <c r="AQ70" i="5"/>
  <c r="AK22" i="5"/>
  <c r="E284" i="5"/>
  <c r="G79" i="5"/>
  <c r="X157" i="5"/>
  <c r="H157" i="5" s="1"/>
  <c r="AN171" i="5"/>
  <c r="AQ214" i="5"/>
  <c r="F303" i="5"/>
  <c r="AJ21" i="5"/>
  <c r="AQ309" i="5"/>
  <c r="E112" i="5"/>
  <c r="AQ27" i="5"/>
  <c r="AK85" i="5"/>
  <c r="AN277" i="5"/>
  <c r="AK58" i="5"/>
  <c r="G82" i="5"/>
  <c r="AJ288" i="5"/>
  <c r="AJ311" i="5"/>
  <c r="G188" i="5"/>
  <c r="A161" i="5"/>
  <c r="J320" i="5"/>
  <c r="A85" i="5"/>
  <c r="X275" i="5"/>
  <c r="O145" i="5"/>
  <c r="AG320" i="5"/>
  <c r="X152" i="5"/>
  <c r="J213" i="5"/>
  <c r="AG279" i="5"/>
  <c r="E294" i="5"/>
  <c r="AN156" i="5"/>
  <c r="AK50" i="5"/>
  <c r="AH209" i="5"/>
  <c r="AK276" i="5"/>
  <c r="AK270" i="5"/>
  <c r="O287" i="5"/>
  <c r="AK40" i="5"/>
  <c r="G248" i="5"/>
  <c r="AG104" i="5"/>
  <c r="E113" i="5"/>
  <c r="E57" i="5"/>
  <c r="AN230" i="5"/>
  <c r="AN4" i="5"/>
  <c r="F197" i="5"/>
  <c r="AG306" i="5"/>
  <c r="AK300" i="5"/>
  <c r="G97" i="5"/>
  <c r="AN16" i="5"/>
  <c r="O290" i="5"/>
  <c r="E21" i="5"/>
  <c r="O202" i="5"/>
  <c r="G91" i="5"/>
  <c r="AI306" i="5"/>
  <c r="I245" i="5"/>
  <c r="E316" i="5"/>
  <c r="O117" i="5"/>
  <c r="AQ37" i="5"/>
  <c r="E100" i="5"/>
  <c r="AG275" i="5"/>
  <c r="AN249" i="5"/>
  <c r="AH199" i="5"/>
  <c r="AQ98" i="5"/>
  <c r="O188" i="5"/>
  <c r="AK217" i="5"/>
  <c r="AG164" i="5"/>
  <c r="I44" i="5"/>
  <c r="A262" i="5"/>
  <c r="A339" i="5"/>
  <c r="AQ82" i="5"/>
  <c r="N234" i="5"/>
  <c r="F277" i="5"/>
  <c r="AI283" i="5"/>
  <c r="A13" i="5"/>
  <c r="AH221" i="5"/>
  <c r="AN9" i="5"/>
  <c r="F325" i="5"/>
  <c r="AH223" i="5"/>
  <c r="F165" i="5"/>
  <c r="AK306" i="5"/>
  <c r="I317" i="5"/>
  <c r="I338" i="5"/>
  <c r="J158" i="5"/>
  <c r="X239" i="5"/>
  <c r="AI213" i="5"/>
  <c r="AH237" i="5"/>
  <c r="O88" i="5"/>
  <c r="AK278" i="5"/>
  <c r="AI318" i="5"/>
  <c r="AJ272" i="5"/>
  <c r="G250" i="5"/>
  <c r="I71" i="5"/>
  <c r="AG282" i="5"/>
  <c r="AN320" i="5"/>
  <c r="AQ199" i="5"/>
  <c r="AI104" i="5"/>
  <c r="G109" i="5"/>
  <c r="AG180" i="5"/>
  <c r="F298" i="5"/>
  <c r="AJ300" i="5"/>
  <c r="AH319" i="5"/>
  <c r="A35" i="5"/>
  <c r="AH217" i="5"/>
  <c r="J89" i="5"/>
  <c r="G85" i="5"/>
  <c r="O140" i="5"/>
  <c r="AN244" i="5"/>
  <c r="E261" i="5"/>
  <c r="AI284" i="5"/>
  <c r="O334" i="5"/>
  <c r="N299" i="5"/>
  <c r="I35" i="5"/>
  <c r="AH70" i="5"/>
  <c r="A136" i="5"/>
  <c r="AK189" i="5"/>
  <c r="X214" i="5"/>
  <c r="AI241" i="5"/>
  <c r="A77" i="5"/>
  <c r="AQ127" i="5"/>
  <c r="AJ276" i="5"/>
  <c r="AN169" i="5"/>
  <c r="AQ297" i="5"/>
  <c r="AQ300" i="5"/>
  <c r="G181" i="5"/>
  <c r="AN82" i="5"/>
  <c r="O259" i="5"/>
  <c r="AQ56" i="5"/>
  <c r="E196" i="5"/>
  <c r="I169" i="5"/>
  <c r="AN164" i="5"/>
  <c r="AG19" i="5"/>
  <c r="AN165" i="5"/>
  <c r="AG296" i="5"/>
  <c r="J165" i="5"/>
  <c r="O193" i="5"/>
  <c r="J120" i="5"/>
  <c r="AH335" i="5"/>
  <c r="I108" i="5"/>
  <c r="E124" i="5"/>
  <c r="AK75" i="5"/>
  <c r="AG213" i="5"/>
  <c r="AH303" i="5"/>
  <c r="O16" i="5"/>
  <c r="AN92" i="5"/>
  <c r="AJ237" i="5"/>
  <c r="A139" i="5"/>
  <c r="AG252" i="5"/>
  <c r="A202" i="5"/>
  <c r="F286" i="5"/>
  <c r="AG6" i="5"/>
  <c r="I246" i="5"/>
  <c r="E301" i="5"/>
  <c r="X226" i="5"/>
  <c r="H226" i="5" s="1"/>
  <c r="AG22" i="5"/>
  <c r="I280" i="5"/>
  <c r="E16" i="5"/>
  <c r="F91" i="5"/>
  <c r="AG238" i="5"/>
  <c r="AK175" i="5"/>
  <c r="AJ228" i="5"/>
  <c r="I327" i="5"/>
  <c r="AQ99" i="5"/>
  <c r="AH256" i="5"/>
  <c r="A163" i="5"/>
  <c r="J271" i="5"/>
  <c r="AQ198" i="5"/>
  <c r="O190" i="5"/>
  <c r="F160" i="5"/>
  <c r="AJ323" i="5"/>
  <c r="O98" i="5"/>
  <c r="X34" i="5"/>
  <c r="H34" i="5" s="1"/>
  <c r="AI228" i="5"/>
  <c r="E318" i="5"/>
  <c r="AQ138" i="5"/>
  <c r="AN66" i="5"/>
  <c r="AI340" i="5"/>
  <c r="F44" i="5"/>
  <c r="E304" i="5"/>
  <c r="AN159" i="5"/>
  <c r="A320" i="5"/>
  <c r="AN329" i="5"/>
  <c r="N103" i="5"/>
  <c r="X179" i="5"/>
  <c r="H179" i="5" s="1"/>
  <c r="E225" i="5"/>
  <c r="X278" i="5"/>
  <c r="H278" i="5" s="1"/>
  <c r="AH280" i="5"/>
  <c r="AI271" i="5"/>
  <c r="AG227" i="5"/>
  <c r="G267" i="5"/>
  <c r="E183" i="5"/>
  <c r="AK118" i="5"/>
  <c r="AJ339" i="5"/>
  <c r="A187" i="5"/>
  <c r="G142" i="5"/>
  <c r="AG317" i="5"/>
  <c r="O192" i="5"/>
  <c r="AN224" i="5"/>
  <c r="F5" i="5"/>
  <c r="AG166" i="5"/>
  <c r="E280" i="5"/>
  <c r="X5" i="5"/>
  <c r="H5" i="5" s="1"/>
  <c r="F24" i="5"/>
  <c r="AG178" i="5"/>
  <c r="F253" i="5"/>
  <c r="N105" i="5"/>
  <c r="A23" i="5"/>
  <c r="A276" i="5"/>
  <c r="F179" i="5"/>
  <c r="O103" i="5"/>
  <c r="AJ94" i="5"/>
  <c r="X69" i="5"/>
  <c r="AN75" i="5"/>
  <c r="AH328" i="5"/>
  <c r="O169" i="5"/>
  <c r="J288" i="5"/>
  <c r="AI208" i="5"/>
  <c r="AG121" i="5"/>
  <c r="G237" i="5"/>
  <c r="F235" i="5"/>
  <c r="J201" i="5"/>
  <c r="A162" i="5"/>
  <c r="O104" i="5"/>
  <c r="E320" i="5"/>
  <c r="G165" i="5"/>
  <c r="AN246" i="5"/>
  <c r="A78" i="5"/>
  <c r="A26" i="5"/>
  <c r="O273" i="5"/>
  <c r="F172" i="5"/>
  <c r="AI268" i="5"/>
  <c r="AK138" i="5"/>
  <c r="O175" i="5"/>
  <c r="A4" i="5"/>
  <c r="AK275" i="5"/>
  <c r="N189" i="5"/>
  <c r="I125" i="5"/>
  <c r="X33" i="5"/>
  <c r="I185" i="5"/>
  <c r="X142" i="5"/>
  <c r="H142" i="5" s="1"/>
  <c r="I258" i="5"/>
  <c r="AJ77" i="5"/>
  <c r="AJ304" i="5"/>
  <c r="AN321" i="5"/>
  <c r="AQ278" i="5"/>
  <c r="AN237" i="5"/>
  <c r="AI217" i="5"/>
  <c r="N309" i="5"/>
  <c r="AK292" i="5"/>
  <c r="I301" i="5"/>
  <c r="AK289" i="5"/>
  <c r="AG85" i="5"/>
  <c r="O322" i="5"/>
  <c r="X220" i="5"/>
  <c r="H220" i="5" s="1"/>
  <c r="E15" i="5"/>
  <c r="E92" i="5"/>
  <c r="X195" i="5"/>
  <c r="H195" i="5" s="1"/>
  <c r="X289" i="5"/>
  <c r="AH212" i="5"/>
  <c r="X23" i="5"/>
  <c r="H23" i="5" s="1"/>
  <c r="I91" i="5"/>
  <c r="AI258" i="5"/>
  <c r="E306" i="5"/>
  <c r="O138" i="5"/>
  <c r="AN105" i="5"/>
  <c r="AJ326" i="5"/>
  <c r="AI87" i="5"/>
  <c r="F310" i="5"/>
  <c r="AG230" i="5"/>
  <c r="AI216" i="5"/>
  <c r="I76" i="5"/>
  <c r="A2" i="3"/>
  <c r="E43" i="5"/>
  <c r="X6" i="5"/>
  <c r="X225" i="5"/>
  <c r="H225" i="5" s="1"/>
  <c r="AN168" i="5"/>
  <c r="AK317" i="5"/>
  <c r="I102" i="5"/>
  <c r="AJ212" i="5"/>
  <c r="E250" i="5"/>
  <c r="AJ244" i="5"/>
  <c r="X249" i="5"/>
  <c r="H249" i="5" s="1"/>
  <c r="J163" i="5"/>
  <c r="A234" i="5"/>
  <c r="J259" i="5"/>
  <c r="AJ295" i="5"/>
  <c r="A252" i="5"/>
  <c r="AK340" i="5"/>
  <c r="AG50" i="5"/>
  <c r="X59" i="5"/>
  <c r="H59" i="5" s="1"/>
  <c r="A211" i="5"/>
  <c r="AN15" i="5"/>
  <c r="J194" i="5"/>
  <c r="J311" i="5"/>
  <c r="E174" i="5"/>
  <c r="A44" i="5"/>
  <c r="AN231" i="5"/>
  <c r="AK86" i="5"/>
  <c r="I88" i="5"/>
  <c r="AG96" i="5"/>
  <c r="AN69" i="5"/>
  <c r="O325" i="5"/>
  <c r="AG237" i="5"/>
  <c r="A39" i="5"/>
  <c r="AG61" i="5"/>
  <c r="F41" i="5"/>
  <c r="E67" i="5"/>
  <c r="I134" i="5"/>
  <c r="G221" i="5"/>
  <c r="X266" i="5"/>
  <c r="F231" i="5"/>
  <c r="AQ196" i="5"/>
  <c r="G325" i="5"/>
  <c r="AN309" i="5"/>
  <c r="AI304" i="5"/>
  <c r="AI333" i="5"/>
  <c r="E119" i="5"/>
  <c r="O153" i="5"/>
  <c r="I337" i="5"/>
  <c r="F107" i="5"/>
  <c r="AI212" i="5"/>
  <c r="AK151" i="5"/>
  <c r="F123" i="5"/>
  <c r="I123" i="5"/>
  <c r="X215" i="5"/>
  <c r="A264" i="5"/>
  <c r="A233" i="5"/>
  <c r="AJ223" i="5"/>
  <c r="I226" i="5"/>
  <c r="I162" i="5"/>
  <c r="I219" i="5"/>
  <c r="AN195" i="5"/>
  <c r="J83" i="5"/>
  <c r="A239" i="5"/>
  <c r="AK39" i="5"/>
  <c r="AN254" i="5"/>
  <c r="O178" i="5"/>
  <c r="G74" i="5"/>
  <c r="X91" i="5"/>
  <c r="H91" i="5" s="1"/>
  <c r="AN322" i="5"/>
  <c r="AN186" i="5"/>
  <c r="AK80" i="5"/>
  <c r="X224" i="5"/>
  <c r="H224" i="5" s="1"/>
  <c r="I192" i="5"/>
  <c r="AN13" i="5"/>
  <c r="AJ333" i="5"/>
  <c r="X131" i="5"/>
  <c r="H131" i="5" s="1"/>
  <c r="AQ219" i="5"/>
  <c r="E246" i="5"/>
  <c r="G191" i="5"/>
  <c r="A2" i="5"/>
  <c r="E82" i="5"/>
  <c r="G286" i="5"/>
  <c r="AQ204" i="5"/>
  <c r="AQ223" i="5"/>
  <c r="A289" i="5"/>
  <c r="AG171" i="5"/>
  <c r="G230" i="5"/>
  <c r="AI197" i="5"/>
  <c r="AI215" i="5"/>
  <c r="G294" i="5"/>
  <c r="I179" i="5"/>
  <c r="AH228" i="5"/>
  <c r="I316" i="5"/>
  <c r="X71" i="5"/>
  <c r="F269" i="5"/>
  <c r="AN108" i="5"/>
  <c r="AJ277" i="5"/>
  <c r="AK29" i="5"/>
  <c r="E143" i="5"/>
  <c r="X143" i="5"/>
  <c r="H143" i="5" s="1"/>
  <c r="G44" i="5"/>
  <c r="E335" i="5"/>
  <c r="AG236" i="5"/>
  <c r="X201" i="5"/>
  <c r="O196" i="5"/>
  <c r="E5" i="3"/>
  <c r="X118" i="5"/>
  <c r="AJ24" i="5"/>
  <c r="J179" i="5"/>
  <c r="AK309" i="5"/>
  <c r="AJ286" i="5"/>
  <c r="N310" i="5"/>
  <c r="J231" i="5"/>
  <c r="G256" i="5"/>
  <c r="AG181" i="5"/>
  <c r="AK153" i="5"/>
  <c r="F86" i="5"/>
  <c r="AK294" i="5"/>
  <c r="I329" i="5"/>
  <c r="AG254" i="5"/>
  <c r="F146" i="5"/>
  <c r="AG67" i="5"/>
  <c r="AN20" i="5"/>
  <c r="AG37" i="5"/>
  <c r="X120" i="5"/>
  <c r="H120" i="5" s="1"/>
  <c r="I243" i="5"/>
  <c r="J297" i="5"/>
  <c r="E329" i="5"/>
  <c r="F147" i="5"/>
  <c r="I187" i="5"/>
  <c r="AG233" i="5"/>
  <c r="X306" i="5"/>
  <c r="H306" i="5" s="1"/>
  <c r="O269" i="5"/>
  <c r="AQ275" i="5"/>
  <c r="O316" i="5"/>
  <c r="X7" i="5"/>
  <c r="H7" i="5" s="1"/>
  <c r="AG330" i="5"/>
  <c r="I206" i="5"/>
  <c r="I127" i="5"/>
  <c r="AN215" i="5"/>
  <c r="AQ57" i="5"/>
  <c r="AJ313" i="5"/>
  <c r="AI334" i="5"/>
  <c r="AN96" i="5"/>
  <c r="F79" i="5"/>
  <c r="I19" i="5"/>
  <c r="AI79" i="5"/>
  <c r="AG204" i="5"/>
  <c r="F273" i="5"/>
  <c r="AN78" i="5"/>
  <c r="AG322" i="5"/>
  <c r="I65" i="5"/>
  <c r="AQ180" i="5"/>
  <c r="AK210" i="5"/>
  <c r="X139" i="5"/>
  <c r="H139" i="5" s="1"/>
  <c r="G140" i="5"/>
  <c r="A327" i="5"/>
  <c r="F22" i="5"/>
  <c r="X24" i="5"/>
  <c r="H24" i="5" s="1"/>
  <c r="E216" i="5"/>
  <c r="AH324" i="5"/>
  <c r="X84" i="5"/>
  <c r="AG162" i="5"/>
  <c r="A319" i="5"/>
  <c r="AQ224" i="5"/>
  <c r="I313" i="5"/>
  <c r="AG12" i="5"/>
  <c r="AH4" i="5"/>
  <c r="AI261" i="5"/>
  <c r="AQ182" i="5"/>
  <c r="AN188" i="5"/>
  <c r="AN93" i="5"/>
  <c r="AQ264" i="5"/>
  <c r="E191" i="5"/>
  <c r="AG106" i="5"/>
  <c r="G178" i="5"/>
  <c r="AJ222" i="5"/>
  <c r="AH258" i="5"/>
  <c r="I298" i="5"/>
  <c r="G48" i="5"/>
  <c r="AG52" i="5"/>
  <c r="AG264" i="5"/>
  <c r="A274" i="5"/>
  <c r="AH80" i="5"/>
  <c r="AN334" i="5"/>
  <c r="X176" i="5"/>
  <c r="H176" i="5" s="1"/>
  <c r="F322" i="5"/>
  <c r="AI101" i="5"/>
  <c r="AH285" i="5"/>
  <c r="AG126" i="5"/>
  <c r="AG260" i="5"/>
  <c r="AG186" i="5"/>
  <c r="AH2" i="5"/>
  <c r="N320" i="5"/>
  <c r="AH220" i="5"/>
  <c r="AN335" i="5"/>
  <c r="AH192" i="5"/>
  <c r="O244" i="5"/>
  <c r="G298" i="5"/>
  <c r="X171" i="5"/>
  <c r="H171" i="5" s="1"/>
  <c r="AG48" i="5"/>
  <c r="O221" i="5"/>
  <c r="AG198" i="5"/>
  <c r="E314" i="5"/>
  <c r="O42" i="5"/>
  <c r="AK130" i="5"/>
  <c r="AG251" i="5"/>
  <c r="AK187" i="5"/>
  <c r="AN14" i="5"/>
  <c r="X83" i="5"/>
  <c r="J169" i="5"/>
  <c r="J185" i="5"/>
  <c r="F248" i="5"/>
  <c r="AQ59" i="5"/>
  <c r="G41" i="5"/>
  <c r="O182" i="5"/>
  <c r="AN54" i="5"/>
  <c r="J275" i="5"/>
  <c r="G310" i="5"/>
  <c r="AQ170" i="5"/>
  <c r="AN285" i="5"/>
  <c r="E180" i="5"/>
  <c r="AI309" i="5"/>
  <c r="AH264" i="5"/>
  <c r="AK146" i="5"/>
  <c r="O106" i="5"/>
  <c r="F256" i="5"/>
  <c r="AQ207" i="5"/>
  <c r="AG196" i="5"/>
  <c r="AJ2" i="5"/>
  <c r="AJ73" i="5"/>
  <c r="AJ250" i="5"/>
  <c r="X198" i="5"/>
  <c r="H198" i="5" s="1"/>
  <c r="I275" i="5"/>
  <c r="I47" i="5"/>
  <c r="N336" i="5"/>
  <c r="I97" i="5"/>
  <c r="E68" i="5"/>
  <c r="AJ216" i="5"/>
  <c r="AG74" i="5"/>
  <c r="A148" i="5"/>
  <c r="AQ335" i="5"/>
  <c r="I158" i="5"/>
  <c r="J206" i="5"/>
  <c r="G296" i="5"/>
  <c r="I261" i="5"/>
  <c r="AG225" i="5"/>
  <c r="O293" i="5"/>
  <c r="X316" i="5"/>
  <c r="H316" i="5" s="1"/>
  <c r="I87" i="5"/>
  <c r="O251" i="5"/>
  <c r="AI259" i="5"/>
  <c r="X108" i="5"/>
  <c r="H108" i="5" s="1"/>
  <c r="AG224" i="5"/>
  <c r="I237" i="5"/>
  <c r="O308" i="5"/>
  <c r="O331" i="5"/>
  <c r="J245" i="5"/>
  <c r="O59" i="5"/>
  <c r="AI244" i="5"/>
  <c r="AI319" i="5"/>
  <c r="X185" i="5"/>
  <c r="H185" i="5" s="1"/>
  <c r="AK106" i="5"/>
  <c r="E323" i="5"/>
  <c r="AG71" i="5"/>
  <c r="G333" i="5"/>
  <c r="AQ334" i="5"/>
  <c r="A167" i="5"/>
  <c r="AQ263" i="5"/>
  <c r="F135" i="5"/>
  <c r="AG184" i="5"/>
  <c r="E283" i="5"/>
  <c r="O330" i="5"/>
  <c r="X197" i="5"/>
  <c r="F4" i="3"/>
  <c r="AQ195" i="5"/>
  <c r="AQ92" i="5"/>
  <c r="I22" i="5"/>
  <c r="A325" i="5"/>
  <c r="AG202" i="5"/>
  <c r="A130" i="5"/>
  <c r="AJ81" i="5"/>
  <c r="AG173" i="5"/>
  <c r="X155" i="5"/>
  <c r="I3" i="2"/>
  <c r="AK325" i="5"/>
  <c r="X323" i="5"/>
  <c r="H323" i="5" s="1"/>
  <c r="E292" i="5"/>
  <c r="AK41" i="5"/>
  <c r="AH282" i="5"/>
  <c r="F268" i="5"/>
  <c r="AG200" i="5"/>
  <c r="F4" i="5"/>
  <c r="E333" i="5"/>
  <c r="AK299" i="5"/>
  <c r="F283" i="5"/>
  <c r="J86" i="5"/>
  <c r="I161" i="5"/>
  <c r="G196" i="5"/>
  <c r="O95" i="5"/>
  <c r="AJ301" i="5"/>
  <c r="AQ241" i="5"/>
  <c r="J307" i="5"/>
  <c r="G111" i="5"/>
  <c r="A155" i="5"/>
  <c r="AK7" i="5"/>
  <c r="AH323" i="5"/>
  <c r="AN283" i="5"/>
  <c r="AI238" i="5"/>
  <c r="AN118" i="5"/>
  <c r="AG135" i="5"/>
  <c r="X212" i="5"/>
  <c r="H212" i="5" s="1"/>
  <c r="AK123" i="5"/>
  <c r="G186" i="5"/>
  <c r="A266" i="5"/>
  <c r="O108" i="5"/>
  <c r="J155" i="5"/>
  <c r="E238" i="5"/>
  <c r="AQ164" i="5"/>
  <c r="AJ74" i="5"/>
  <c r="F30" i="5"/>
  <c r="E65" i="5"/>
  <c r="AN154" i="5"/>
  <c r="J241" i="5"/>
  <c r="F219" i="5"/>
  <c r="AK62" i="5"/>
  <c r="A271" i="5"/>
  <c r="AQ210" i="5"/>
  <c r="X135" i="5"/>
  <c r="H135" i="5" s="1"/>
  <c r="N251" i="5"/>
  <c r="A251" i="5"/>
  <c r="AG60" i="5"/>
  <c r="AJ99" i="5"/>
  <c r="E99" i="5"/>
  <c r="AK9" i="5"/>
  <c r="F71" i="5"/>
  <c r="E59" i="5"/>
  <c r="X110" i="5"/>
  <c r="H110" i="5" s="1"/>
  <c r="G199" i="5"/>
  <c r="X309" i="5"/>
  <c r="AK261" i="5"/>
  <c r="AG287" i="5"/>
  <c r="AN70" i="5"/>
  <c r="G18" i="5"/>
  <c r="AK136" i="5"/>
  <c r="O25" i="5"/>
  <c r="AJ331" i="5"/>
  <c r="AK232" i="5"/>
  <c r="E275" i="5"/>
  <c r="A86" i="5"/>
  <c r="AG49" i="5"/>
  <c r="G172" i="5"/>
  <c r="X263" i="5"/>
  <c r="H263" i="5" s="1"/>
  <c r="AH337" i="5"/>
  <c r="F105" i="5"/>
  <c r="AN312" i="5"/>
  <c r="O166" i="5"/>
  <c r="I175" i="5"/>
  <c r="D7" i="3"/>
  <c r="O258" i="5"/>
  <c r="F130" i="5"/>
  <c r="AI94" i="5"/>
  <c r="E51" i="5"/>
  <c r="G320" i="5"/>
  <c r="F196" i="5"/>
  <c r="I92" i="5"/>
  <c r="AK161" i="5"/>
  <c r="AN179" i="5"/>
  <c r="I331" i="5"/>
  <c r="AK167" i="5"/>
  <c r="X302" i="5"/>
  <c r="H302" i="5" s="1"/>
  <c r="F188" i="5"/>
  <c r="A122" i="5"/>
  <c r="A87" i="5"/>
  <c r="N93" i="5"/>
  <c r="G214" i="5"/>
  <c r="AN318" i="5"/>
  <c r="A259" i="5"/>
  <c r="AQ131" i="5"/>
  <c r="X141" i="5"/>
  <c r="H141" i="5" s="1"/>
  <c r="N240" i="5"/>
  <c r="O257" i="5"/>
  <c r="G134" i="5"/>
  <c r="I295" i="5"/>
  <c r="AK89" i="5"/>
  <c r="AK215" i="5"/>
  <c r="AQ294" i="5"/>
  <c r="AJ335" i="5"/>
  <c r="I238" i="5"/>
  <c r="E272" i="5"/>
  <c r="G222" i="5"/>
  <c r="AN61" i="5"/>
  <c r="E87" i="5"/>
  <c r="AG75" i="5"/>
  <c r="X279" i="5"/>
  <c r="H279" i="5" s="1"/>
  <c r="O211" i="5"/>
  <c r="A288" i="5"/>
  <c r="F285" i="5"/>
  <c r="AJ203" i="5"/>
  <c r="G93" i="5"/>
  <c r="A149" i="5"/>
  <c r="J192" i="5"/>
  <c r="E131" i="5"/>
  <c r="AG316" i="5"/>
  <c r="G155" i="5"/>
  <c r="I326" i="5"/>
  <c r="AN255" i="5"/>
  <c r="E263" i="5"/>
  <c r="AI282" i="5"/>
  <c r="AK128" i="5"/>
  <c r="AQ330" i="5"/>
  <c r="A335" i="5"/>
  <c r="J230" i="5"/>
  <c r="AQ38" i="5"/>
  <c r="E26" i="5"/>
  <c r="AN89" i="5"/>
  <c r="AQ85" i="5"/>
  <c r="AK73" i="5"/>
  <c r="J295" i="5"/>
  <c r="A17" i="5"/>
  <c r="AN297" i="5"/>
  <c r="O245" i="5"/>
  <c r="AJ104" i="5"/>
  <c r="G308" i="5"/>
  <c r="I247" i="5"/>
  <c r="AN251" i="5"/>
  <c r="AH243" i="5"/>
  <c r="AJ280" i="5"/>
  <c r="AN10" i="5"/>
  <c r="E268" i="5"/>
  <c r="X64" i="5"/>
  <c r="H64" i="5" s="1"/>
  <c r="AG16" i="5"/>
  <c r="AQ18" i="5"/>
  <c r="X247" i="5"/>
  <c r="H247" i="5" s="1"/>
  <c r="O177" i="5"/>
  <c r="X218" i="5"/>
  <c r="AH262" i="5"/>
  <c r="G246" i="5"/>
  <c r="A244" i="5"/>
  <c r="AQ247" i="5"/>
  <c r="I287" i="5"/>
  <c r="O134" i="5"/>
  <c r="A93" i="5"/>
  <c r="AH302" i="5"/>
  <c r="F201" i="5"/>
  <c r="O337" i="5"/>
  <c r="E302" i="5"/>
  <c r="X322" i="5"/>
  <c r="H322" i="5" s="1"/>
  <c r="I8" i="2"/>
  <c r="AJ14" i="5"/>
  <c r="F328" i="5"/>
  <c r="A28" i="5"/>
  <c r="AG214" i="5"/>
  <c r="AK311" i="5"/>
  <c r="AJ224" i="5"/>
  <c r="A230" i="5"/>
  <c r="AH308" i="5"/>
  <c r="E308" i="5"/>
  <c r="AG218" i="5"/>
  <c r="AN83" i="5"/>
  <c r="AQ13" i="5"/>
  <c r="A193" i="5"/>
  <c r="F161" i="5"/>
  <c r="O152" i="5"/>
  <c r="F157" i="5"/>
  <c r="AG300" i="5"/>
  <c r="G282" i="5"/>
  <c r="A218" i="5"/>
  <c r="AG146" i="5"/>
  <c r="F215" i="5"/>
  <c r="AG219" i="5"/>
  <c r="O65" i="5"/>
  <c r="AQ311" i="5"/>
  <c r="AN250" i="5"/>
  <c r="G251" i="5"/>
  <c r="AG239" i="5"/>
  <c r="A3" i="3"/>
  <c r="AK274" i="5"/>
  <c r="AH10" i="5"/>
  <c r="F300" i="5"/>
  <c r="AQ239" i="5"/>
  <c r="I278" i="5"/>
  <c r="G272" i="5"/>
  <c r="AQ116" i="5"/>
  <c r="E266" i="5"/>
  <c r="AI220" i="5"/>
  <c r="X244" i="5"/>
  <c r="H244" i="5" s="1"/>
  <c r="AK159" i="5"/>
  <c r="I27" i="5"/>
  <c r="AG221" i="5"/>
  <c r="AG268" i="5"/>
  <c r="A188" i="5"/>
  <c r="AK184" i="5"/>
  <c r="G304" i="5"/>
  <c r="AK252" i="5"/>
  <c r="AI256" i="5"/>
  <c r="O252" i="5"/>
  <c r="G323" i="5"/>
  <c r="AN262" i="5"/>
  <c r="J215" i="5"/>
  <c r="I323" i="5"/>
  <c r="F337" i="5"/>
  <c r="O181" i="5"/>
  <c r="O12" i="5"/>
  <c r="F320" i="5"/>
  <c r="E265" i="5"/>
  <c r="G292" i="5"/>
  <c r="X113" i="5"/>
  <c r="H113" i="5" s="1"/>
  <c r="E140" i="5"/>
  <c r="AG174" i="5"/>
  <c r="AH77" i="5"/>
  <c r="F177" i="5"/>
  <c r="O315" i="5"/>
  <c r="AQ222" i="5"/>
  <c r="AG11" i="5"/>
  <c r="F226" i="5"/>
  <c r="AK180" i="5"/>
  <c r="AJ210" i="5"/>
  <c r="I336" i="5"/>
  <c r="I273" i="5"/>
  <c r="G284" i="5"/>
  <c r="AK301" i="5"/>
  <c r="AG38" i="5"/>
  <c r="I328" i="5"/>
  <c r="G263" i="5"/>
  <c r="O204" i="5"/>
  <c r="J81" i="5"/>
  <c r="AJ268" i="5"/>
  <c r="AN269" i="5"/>
  <c r="J79" i="5"/>
  <c r="O150" i="5"/>
  <c r="AK280" i="5"/>
  <c r="AQ22" i="5"/>
  <c r="F186" i="5"/>
  <c r="J222" i="5"/>
  <c r="AN155" i="5"/>
  <c r="AK162" i="5"/>
  <c r="G315" i="5"/>
  <c r="O283" i="5"/>
  <c r="G220" i="5"/>
  <c r="E31" i="5"/>
  <c r="AJ232" i="5"/>
  <c r="G143" i="5"/>
  <c r="AN232" i="5"/>
  <c r="G231" i="5"/>
  <c r="AG168" i="5"/>
  <c r="AG172" i="5"/>
  <c r="AQ250" i="5"/>
  <c r="AH254" i="5"/>
  <c r="AN332" i="5"/>
  <c r="AQ290" i="5"/>
  <c r="I79" i="5"/>
  <c r="AN117" i="5"/>
  <c r="AG113" i="5"/>
  <c r="F279" i="5"/>
  <c r="J181" i="5"/>
  <c r="AK101" i="5"/>
  <c r="J290" i="5"/>
  <c r="X330" i="5"/>
  <c r="AH339" i="5"/>
  <c r="J299" i="5"/>
  <c r="F340" i="5"/>
  <c r="AG133" i="5"/>
  <c r="X315" i="5"/>
  <c r="H315" i="5" s="1"/>
  <c r="A6" i="5"/>
  <c r="AG210" i="5"/>
  <c r="F168" i="5"/>
  <c r="J133" i="5"/>
  <c r="J296" i="5"/>
  <c r="I77" i="5"/>
  <c r="AQ218" i="5"/>
  <c r="G259" i="5"/>
  <c r="E102" i="5"/>
  <c r="AI187" i="5"/>
  <c r="O294" i="5"/>
  <c r="AH236" i="5"/>
  <c r="F218" i="5"/>
  <c r="J269" i="5"/>
  <c r="I8" i="5"/>
  <c r="AH191" i="5"/>
  <c r="AI298" i="5"/>
  <c r="N331" i="5"/>
  <c r="O281" i="5"/>
  <c r="AJ80" i="5"/>
  <c r="A71" i="5"/>
  <c r="AH214" i="5"/>
  <c r="AG55" i="5"/>
  <c r="X317" i="5"/>
  <c r="H317" i="5" s="1"/>
  <c r="A254" i="5"/>
  <c r="AG73" i="5"/>
  <c r="AQ323" i="5"/>
  <c r="AQ272" i="5"/>
  <c r="A201" i="5"/>
  <c r="AN73" i="5"/>
  <c r="O307" i="5"/>
  <c r="AG21" i="5"/>
  <c r="AI224" i="5"/>
  <c r="AN129" i="5"/>
  <c r="AK227" i="5"/>
  <c r="O214" i="5"/>
  <c r="E332" i="5"/>
  <c r="O201" i="5"/>
  <c r="G260" i="5"/>
  <c r="G78" i="5"/>
  <c r="AG127" i="5"/>
  <c r="AG43" i="5"/>
  <c r="AH321" i="5"/>
  <c r="I341" i="5"/>
  <c r="G316" i="5"/>
  <c r="AJ330" i="5"/>
  <c r="O131" i="5"/>
  <c r="AQ103" i="5"/>
  <c r="AG323" i="5"/>
  <c r="E182" i="5"/>
  <c r="A238" i="5"/>
  <c r="G339" i="5"/>
  <c r="I110" i="5"/>
  <c r="AG26" i="5"/>
  <c r="I149" i="5"/>
  <c r="I70" i="5"/>
  <c r="AH14" i="5"/>
  <c r="X136" i="5"/>
  <c r="H136" i="5" s="1"/>
  <c r="AK322" i="5"/>
  <c r="AG147" i="5"/>
  <c r="AK135" i="5"/>
  <c r="E322" i="5"/>
  <c r="AH320" i="5"/>
  <c r="J270" i="5"/>
  <c r="E169" i="5"/>
  <c r="E47" i="5"/>
  <c r="AQ188" i="5"/>
  <c r="G184" i="5"/>
  <c r="I235" i="5"/>
  <c r="AH284" i="5"/>
  <c r="N237" i="5"/>
  <c r="AK57" i="5"/>
  <c r="AI303" i="5"/>
  <c r="AK223" i="5"/>
  <c r="AI11" i="5"/>
  <c r="AQ86" i="5"/>
  <c r="N304" i="5"/>
  <c r="AQ251" i="5"/>
  <c r="AK176" i="5"/>
  <c r="AJ249" i="5"/>
  <c r="X273" i="5"/>
  <c r="N315" i="5"/>
  <c r="O227" i="5"/>
  <c r="AN333" i="5"/>
  <c r="AH307" i="5"/>
  <c r="AQ150" i="5"/>
  <c r="O286" i="5"/>
  <c r="AQ216" i="5"/>
  <c r="F233" i="5"/>
  <c r="O44" i="5"/>
  <c r="AJ248" i="5"/>
  <c r="A36" i="5"/>
  <c r="O237" i="5"/>
  <c r="AJ287" i="5"/>
  <c r="A68" i="5"/>
  <c r="AH94" i="5"/>
  <c r="AN11" i="5"/>
  <c r="J186" i="5"/>
  <c r="X200" i="5"/>
  <c r="H200" i="5" s="1"/>
  <c r="AG40" i="5"/>
  <c r="AG209" i="5"/>
  <c r="AH329" i="5"/>
  <c r="I143" i="5"/>
  <c r="AQ273" i="5"/>
  <c r="E155" i="5"/>
  <c r="I211" i="5"/>
  <c r="O137" i="5"/>
  <c r="AQ93" i="5"/>
  <c r="J162" i="5"/>
  <c r="AK30" i="5"/>
  <c r="AH88" i="5"/>
  <c r="N233" i="5"/>
  <c r="G341" i="5"/>
  <c r="F47" i="5"/>
  <c r="AI315" i="5"/>
  <c r="AH68" i="5"/>
  <c r="G164" i="5"/>
  <c r="E39" i="5"/>
  <c r="AG80" i="5"/>
  <c r="AH247" i="5"/>
  <c r="E34" i="5"/>
  <c r="AK96" i="5"/>
  <c r="AQ332" i="5"/>
  <c r="AH233" i="5"/>
  <c r="X100" i="5"/>
  <c r="H100" i="5" s="1"/>
  <c r="AN97" i="5"/>
  <c r="AQ227" i="5"/>
  <c r="A283" i="5"/>
  <c r="AI74" i="5"/>
  <c r="AK129" i="5"/>
  <c r="X95" i="5"/>
  <c r="H95" i="5" s="1"/>
  <c r="O318" i="5"/>
  <c r="O112" i="5"/>
  <c r="A55" i="5"/>
  <c r="G171" i="5"/>
  <c r="AH232" i="5"/>
  <c r="O97" i="5"/>
  <c r="A285" i="5"/>
  <c r="AJ187" i="5"/>
  <c r="A165" i="5"/>
  <c r="AN115" i="5"/>
  <c r="AG286" i="5"/>
  <c r="AN121" i="5"/>
  <c r="X193" i="5"/>
  <c r="H193" i="5" s="1"/>
  <c r="AG297" i="5"/>
  <c r="AI225" i="5"/>
  <c r="J217" i="5"/>
  <c r="I159" i="5"/>
  <c r="A338" i="5"/>
  <c r="E20" i="5"/>
  <c r="AJ193" i="5"/>
  <c r="J149" i="5"/>
  <c r="A89" i="5"/>
  <c r="I37" i="5"/>
  <c r="O81" i="5"/>
  <c r="G242" i="5"/>
  <c r="X41" i="5"/>
  <c r="H41" i="5" s="1"/>
  <c r="F122" i="5"/>
  <c r="J154" i="5"/>
  <c r="AJ302" i="5"/>
  <c r="F292" i="5"/>
  <c r="J280" i="5"/>
  <c r="AJ325" i="5"/>
  <c r="I157" i="5"/>
  <c r="AK186" i="5"/>
  <c r="E245" i="5"/>
  <c r="N85" i="5"/>
  <c r="AG289" i="5"/>
  <c r="AJ202" i="5"/>
  <c r="AJ328" i="5"/>
  <c r="O194" i="5"/>
  <c r="AK191" i="5"/>
  <c r="X140" i="5"/>
  <c r="H140" i="5" s="1"/>
  <c r="AH226" i="5"/>
  <c r="X284" i="5"/>
  <c r="E281" i="5"/>
  <c r="AJ190" i="5"/>
  <c r="AK279" i="5"/>
  <c r="J224" i="5"/>
  <c r="J168" i="5"/>
  <c r="AG140" i="5"/>
  <c r="AQ40" i="5"/>
  <c r="I255" i="5"/>
  <c r="AN103" i="5"/>
  <c r="AH186" i="5"/>
  <c r="AN162" i="5"/>
  <c r="X297" i="5"/>
  <c r="O162" i="5"/>
  <c r="AJ234" i="5"/>
  <c r="G8" i="5"/>
  <c r="N303" i="5"/>
  <c r="AH304" i="5"/>
  <c r="AQ328" i="5"/>
  <c r="AK127" i="5"/>
  <c r="AQ118" i="5"/>
  <c r="AN139" i="5"/>
  <c r="AN161" i="5"/>
  <c r="AG223" i="5"/>
  <c r="O2" i="5"/>
  <c r="AG129" i="5"/>
  <c r="E315" i="5"/>
  <c r="I6" i="2"/>
  <c r="N82" i="5"/>
  <c r="O105" i="5"/>
  <c r="AK49" i="5"/>
  <c r="AH102" i="5"/>
  <c r="X2" i="5"/>
  <c r="H2" i="5" s="1"/>
  <c r="G240" i="5"/>
  <c r="F134" i="5"/>
  <c r="X172" i="5"/>
  <c r="H172" i="5" s="1"/>
  <c r="AN63" i="5"/>
  <c r="E328" i="5"/>
  <c r="E242" i="5"/>
  <c r="AN271" i="5"/>
  <c r="J174" i="5"/>
  <c r="J156" i="5"/>
  <c r="AN114" i="5"/>
  <c r="G280" i="5"/>
  <c r="AN239" i="5"/>
  <c r="X340" i="5"/>
  <c r="H340" i="5" s="1"/>
  <c r="AJ69" i="5"/>
  <c r="AN120" i="5"/>
  <c r="X301" i="5"/>
  <c r="H301" i="5" s="1"/>
  <c r="AI302" i="5"/>
  <c r="AH250" i="5"/>
  <c r="O327" i="5"/>
  <c r="G116" i="5"/>
  <c r="AQ63" i="5"/>
  <c r="J119" i="5"/>
  <c r="AK55" i="5"/>
  <c r="I231" i="5"/>
  <c r="AN293" i="5"/>
  <c r="AG195" i="5"/>
  <c r="E331" i="5"/>
  <c r="AG54" i="5"/>
  <c r="AN21" i="5"/>
  <c r="AQ185" i="5"/>
  <c r="X53" i="5"/>
  <c r="A118" i="5"/>
  <c r="O338" i="5"/>
  <c r="AH310" i="5"/>
  <c r="AN325" i="5"/>
  <c r="I262" i="5"/>
  <c r="AH293" i="5"/>
  <c r="AQ160" i="5"/>
  <c r="X87" i="5"/>
  <c r="H87" i="5" s="1"/>
  <c r="F185" i="5"/>
  <c r="O165" i="5"/>
  <c r="AQ105" i="5"/>
  <c r="I89" i="5"/>
  <c r="AJ312" i="5"/>
  <c r="AN187" i="5"/>
  <c r="E285" i="5"/>
  <c r="AK218" i="5"/>
  <c r="I53" i="5"/>
  <c r="O18" i="5"/>
  <c r="G177" i="5"/>
  <c r="F251" i="5"/>
  <c r="A209" i="5"/>
  <c r="AG327" i="5"/>
  <c r="AI301" i="5"/>
  <c r="N312" i="5"/>
  <c r="O215" i="5"/>
  <c r="AJ299" i="5"/>
  <c r="X127" i="5"/>
  <c r="H127" i="5" s="1"/>
  <c r="AH300" i="5"/>
  <c r="E179" i="5"/>
  <c r="AG335" i="5"/>
  <c r="I66" i="5"/>
  <c r="F76" i="5"/>
  <c r="AH19" i="5"/>
  <c r="AQ312" i="5"/>
  <c r="F95" i="5"/>
  <c r="F309" i="5"/>
  <c r="A299" i="5"/>
  <c r="AH273" i="5"/>
  <c r="AN203" i="5"/>
  <c r="I33" i="5"/>
  <c r="X256" i="5"/>
  <c r="H256" i="5" s="1"/>
  <c r="G119" i="5"/>
  <c r="AH281" i="5"/>
  <c r="X267" i="5"/>
  <c r="H267" i="5" s="1"/>
  <c r="F17" i="5"/>
  <c r="F223" i="5"/>
  <c r="AG124" i="5"/>
  <c r="J255" i="5"/>
  <c r="AN58" i="5"/>
  <c r="O147" i="5"/>
  <c r="I300" i="5"/>
  <c r="AK172" i="5"/>
  <c r="AK65" i="5"/>
  <c r="I38" i="5"/>
  <c r="AK61" i="5"/>
  <c r="AQ84" i="5"/>
  <c r="F73" i="5"/>
  <c r="AI96" i="5"/>
  <c r="G180" i="5"/>
  <c r="E167" i="5"/>
  <c r="G136" i="5"/>
  <c r="AQ123" i="5"/>
  <c r="X168" i="5"/>
  <c r="H168" i="5" s="1"/>
  <c r="N239" i="5"/>
  <c r="X26" i="5"/>
  <c r="H26" i="5" s="1"/>
  <c r="AJ83" i="5"/>
  <c r="A169" i="5"/>
  <c r="X265" i="5"/>
  <c r="H265" i="5" s="1"/>
  <c r="X286" i="5"/>
  <c r="H286" i="5" s="1"/>
  <c r="AG84" i="5"/>
  <c r="J157" i="5"/>
  <c r="F125" i="5"/>
  <c r="E94" i="5"/>
  <c r="AK114" i="5"/>
  <c r="X9" i="5"/>
  <c r="H9" i="5" s="1"/>
  <c r="F45" i="5"/>
  <c r="AK84" i="5"/>
  <c r="AK240" i="5"/>
  <c r="AK115" i="5"/>
  <c r="X70" i="5"/>
  <c r="AG130" i="5"/>
  <c r="G271" i="5"/>
  <c r="I115" i="5"/>
  <c r="AQ178" i="5"/>
  <c r="I264" i="5"/>
  <c r="I141" i="5"/>
  <c r="E230" i="5"/>
  <c r="AQ9" i="5"/>
  <c r="F78" i="5"/>
  <c r="AH276" i="5"/>
  <c r="AQ102" i="5"/>
  <c r="AN295" i="5"/>
  <c r="AH263" i="5"/>
  <c r="AG148" i="5"/>
  <c r="AI251" i="5"/>
  <c r="J223" i="5"/>
  <c r="AK34" i="5"/>
  <c r="AN306" i="5"/>
  <c r="AK295" i="5"/>
  <c r="J103" i="5"/>
  <c r="AI240" i="5"/>
  <c r="AI327" i="5"/>
  <c r="AI194" i="5"/>
  <c r="E69" i="5"/>
  <c r="AG222" i="5"/>
  <c r="X161" i="5"/>
  <c r="H161" i="5" s="1"/>
  <c r="AH100" i="5"/>
  <c r="AJ278" i="5"/>
  <c r="F162" i="5"/>
  <c r="AJ310" i="5"/>
  <c r="G198" i="5"/>
  <c r="AK235" i="5"/>
  <c r="I69" i="5"/>
  <c r="AI78" i="5"/>
  <c r="A215" i="5"/>
  <c r="AN280" i="5"/>
  <c r="AN149" i="5"/>
  <c r="X130" i="5"/>
  <c r="H130" i="5" s="1"/>
  <c r="F262" i="5"/>
  <c r="AH12" i="5"/>
  <c r="AN104" i="5"/>
  <c r="AK121" i="5"/>
  <c r="AI186" i="5"/>
  <c r="F216" i="5"/>
  <c r="AJ218" i="5"/>
  <c r="AN126" i="5"/>
  <c r="O267" i="5"/>
  <c r="F193" i="5"/>
  <c r="I39" i="5"/>
  <c r="E319" i="5"/>
  <c r="I114" i="5"/>
  <c r="X109" i="5"/>
  <c r="H109" i="5" s="1"/>
  <c r="J239" i="5"/>
  <c r="O57" i="5"/>
  <c r="AK221" i="5"/>
  <c r="I286" i="5"/>
  <c r="AK251" i="5"/>
  <c r="F288" i="5"/>
  <c r="E156" i="5"/>
  <c r="AG17" i="5"/>
  <c r="AQ167" i="5"/>
  <c r="AG158" i="5"/>
  <c r="A318" i="5"/>
  <c r="G336" i="5"/>
  <c r="AQ317" i="5"/>
  <c r="AH105" i="5"/>
  <c r="AI2" i="5"/>
  <c r="I242" i="5"/>
  <c r="J267" i="5"/>
  <c r="A6" i="3"/>
  <c r="I116" i="5"/>
  <c r="AQ288" i="5"/>
  <c r="AQ193" i="5"/>
  <c r="AJ260" i="5"/>
  <c r="AK296" i="5"/>
  <c r="J310" i="5"/>
  <c r="X241" i="5"/>
  <c r="H241" i="5" s="1"/>
  <c r="O13" i="5"/>
  <c r="E125" i="5"/>
  <c r="AH193" i="5"/>
  <c r="J268" i="5"/>
  <c r="F323" i="5"/>
  <c r="O295" i="5"/>
  <c r="E291" i="5"/>
  <c r="X253" i="5"/>
  <c r="H253" i="5" s="1"/>
  <c r="AG116" i="5"/>
  <c r="AJ242" i="5"/>
  <c r="AN210" i="5"/>
  <c r="AQ79" i="5"/>
  <c r="A332" i="5"/>
  <c r="E117" i="5"/>
  <c r="AH203" i="5"/>
  <c r="AI100" i="5"/>
  <c r="AH272" i="5"/>
  <c r="AN241" i="5"/>
  <c r="AI331" i="5"/>
  <c r="AI199" i="5"/>
  <c r="AN236" i="5"/>
  <c r="AN314" i="5"/>
  <c r="AG309" i="5"/>
  <c r="AG31" i="5"/>
  <c r="O186" i="5"/>
  <c r="AG220" i="5"/>
  <c r="J143" i="5"/>
  <c r="I308" i="5"/>
  <c r="J226" i="5"/>
  <c r="I104" i="5"/>
  <c r="G203" i="5"/>
  <c r="O271" i="5"/>
  <c r="AJ294" i="5"/>
  <c r="AG265" i="5"/>
  <c r="AJ270" i="5"/>
  <c r="I166" i="5"/>
  <c r="AQ240" i="5"/>
  <c r="O246" i="5"/>
  <c r="N238" i="5"/>
  <c r="G145" i="5"/>
  <c r="AJ87" i="5"/>
  <c r="AJ309" i="5"/>
  <c r="AH322" i="5"/>
  <c r="F15" i="5"/>
  <c r="AQ266" i="5"/>
  <c r="E231" i="5"/>
  <c r="AG3" i="5"/>
  <c r="G106" i="5"/>
  <c r="AN116" i="5"/>
  <c r="AI20" i="5"/>
  <c r="J234" i="5"/>
  <c r="F255" i="5"/>
  <c r="AG90" i="5"/>
  <c r="AK341" i="5"/>
  <c r="X173" i="5"/>
  <c r="H173" i="5" s="1"/>
  <c r="AG192" i="5"/>
  <c r="AN95" i="5"/>
  <c r="J238" i="5"/>
  <c r="X280" i="5"/>
  <c r="AN153" i="5"/>
  <c r="AK281" i="5"/>
  <c r="F289" i="5"/>
  <c r="I145" i="5"/>
  <c r="AG14" i="5"/>
  <c r="AN189" i="5"/>
  <c r="AK63" i="5"/>
  <c r="AQ21" i="5"/>
  <c r="AJ296" i="5"/>
  <c r="X305" i="5"/>
  <c r="H305" i="5" s="1"/>
  <c r="N247" i="5"/>
  <c r="J183" i="5"/>
  <c r="AN243" i="5"/>
  <c r="AI332" i="5"/>
  <c r="N306" i="5"/>
  <c r="AH261" i="5"/>
  <c r="N232" i="5"/>
  <c r="J107" i="5"/>
  <c r="AG83" i="5"/>
  <c r="AH294" i="5"/>
  <c r="X167" i="5"/>
  <c r="H167" i="5" s="1"/>
  <c r="AI6" i="5"/>
  <c r="G46" i="5"/>
  <c r="F6" i="3"/>
  <c r="AQ213" i="5"/>
  <c r="J287" i="5"/>
  <c r="AJ235" i="5"/>
  <c r="O94" i="5"/>
  <c r="AK132" i="5"/>
  <c r="AG307" i="5"/>
  <c r="AQ121" i="5"/>
  <c r="AG188" i="5"/>
  <c r="X290" i="5"/>
  <c r="AG24" i="5"/>
  <c r="A197" i="5"/>
  <c r="G26" i="5"/>
  <c r="I284" i="5"/>
  <c r="O326" i="5"/>
  <c r="G9" i="5"/>
  <c r="AK13" i="5"/>
  <c r="O224" i="5"/>
  <c r="G152" i="5"/>
  <c r="AG187" i="5"/>
  <c r="AG160" i="5"/>
  <c r="AI305" i="5"/>
  <c r="AG203" i="5"/>
  <c r="AN308" i="5"/>
  <c r="E3" i="3"/>
  <c r="F199" i="5"/>
  <c r="AI270" i="5"/>
  <c r="N246" i="5"/>
  <c r="AI276" i="5"/>
  <c r="O277" i="5"/>
  <c r="E120" i="5"/>
  <c r="AK100" i="5"/>
  <c r="E273" i="5"/>
  <c r="AI234" i="5"/>
  <c r="AK160" i="5"/>
  <c r="E138" i="5"/>
  <c r="I99" i="5"/>
  <c r="E258" i="5"/>
  <c r="X237" i="5"/>
  <c r="H237" i="5" s="1"/>
  <c r="E194" i="5"/>
  <c r="AK324" i="5"/>
  <c r="F264" i="5"/>
  <c r="AK262" i="5"/>
  <c r="D6" i="3"/>
  <c r="G156" i="5"/>
  <c r="X294" i="5"/>
  <c r="E98" i="5"/>
  <c r="AG92" i="5"/>
  <c r="AK263" i="5"/>
  <c r="AQ205" i="5"/>
  <c r="A290" i="5"/>
  <c r="AH99" i="5"/>
  <c r="F339" i="5"/>
  <c r="E50" i="5"/>
  <c r="AN206" i="5"/>
  <c r="AG272" i="5"/>
  <c r="F241" i="5"/>
  <c r="X227" i="5"/>
  <c r="H227" i="5" s="1"/>
  <c r="J146" i="5"/>
  <c r="X300" i="5"/>
  <c r="H300" i="5" s="1"/>
  <c r="AQ281" i="5"/>
  <c r="AQ33" i="5"/>
  <c r="J177" i="5"/>
  <c r="A309" i="5"/>
  <c r="AN201" i="5"/>
  <c r="J98" i="5"/>
  <c r="N244" i="5"/>
  <c r="AH213" i="5"/>
  <c r="AQ94" i="5"/>
  <c r="A324" i="5"/>
  <c r="AQ252" i="5"/>
  <c r="AK185" i="5"/>
  <c r="AQ109" i="5"/>
  <c r="AJ257" i="5"/>
  <c r="AK31" i="5"/>
  <c r="F43" i="5"/>
  <c r="AG151" i="5"/>
  <c r="O31" i="5"/>
  <c r="AG262" i="5"/>
  <c r="I325" i="5"/>
  <c r="F99" i="5"/>
  <c r="J204" i="5"/>
  <c r="AN339" i="5"/>
  <c r="E212" i="5"/>
  <c r="G96" i="5"/>
  <c r="X76" i="5"/>
  <c r="H76" i="5" s="1"/>
  <c r="G52" i="5"/>
  <c r="G183" i="5"/>
  <c r="I256" i="5"/>
  <c r="AH86" i="5"/>
  <c r="AK99" i="5"/>
  <c r="E309" i="5"/>
  <c r="AG143" i="5"/>
  <c r="E300" i="5"/>
  <c r="AQ176" i="5"/>
  <c r="O66" i="5"/>
  <c r="AK222" i="5"/>
  <c r="AI201" i="5"/>
  <c r="X150" i="5"/>
  <c r="H150" i="5" s="1"/>
  <c r="I6" i="5"/>
  <c r="AN294" i="5"/>
  <c r="AG145" i="5"/>
  <c r="I225" i="5"/>
  <c r="AI232" i="5"/>
  <c r="A205" i="5"/>
  <c r="AG163" i="5"/>
  <c r="AQ147" i="5"/>
  <c r="I105" i="5"/>
  <c r="A308" i="5"/>
  <c r="X54" i="5"/>
  <c r="H54" i="5" s="1"/>
  <c r="E339" i="5"/>
  <c r="AG259" i="5"/>
  <c r="I112" i="5"/>
  <c r="E256" i="5"/>
  <c r="A284" i="5"/>
  <c r="AG157" i="5"/>
  <c r="G92" i="5"/>
  <c r="N76" i="5"/>
  <c r="O110" i="5"/>
  <c r="AK116" i="5"/>
  <c r="I270" i="5"/>
  <c r="X269" i="5"/>
  <c r="H269" i="5" s="1"/>
  <c r="AK330" i="5"/>
  <c r="AG100" i="5"/>
  <c r="AQ194" i="5"/>
  <c r="X115" i="5"/>
  <c r="H115" i="5" s="1"/>
  <c r="AH298" i="5"/>
  <c r="AI83" i="5"/>
  <c r="X310" i="5"/>
  <c r="H310" i="5" s="1"/>
  <c r="AN330" i="5"/>
  <c r="AH292" i="5"/>
  <c r="O120" i="5"/>
  <c r="G311" i="5"/>
  <c r="X25" i="5"/>
  <c r="H25" i="5" s="1"/>
  <c r="F290" i="5"/>
  <c r="J110" i="5"/>
  <c r="F150" i="5"/>
  <c r="AI296" i="5"/>
  <c r="X288" i="5"/>
  <c r="H288" i="5" s="1"/>
  <c r="G19" i="5"/>
  <c r="AQ221" i="5"/>
  <c r="AG241" i="5"/>
  <c r="AK8" i="5"/>
  <c r="G54" i="5"/>
  <c r="O306" i="5"/>
  <c r="AG199" i="5"/>
  <c r="AI311" i="5"/>
  <c r="AQ269" i="5"/>
  <c r="AI292" i="5"/>
  <c r="F258" i="5"/>
  <c r="F49" i="5"/>
  <c r="E173" i="5"/>
  <c r="G123" i="5"/>
  <c r="I81" i="5"/>
  <c r="AK93" i="5"/>
  <c r="AG89" i="5"/>
  <c r="X248" i="5"/>
  <c r="H248" i="5" s="1"/>
  <c r="AG102" i="5"/>
  <c r="G204" i="5"/>
  <c r="A38" i="5"/>
  <c r="AK119" i="5"/>
  <c r="AN327" i="5"/>
  <c r="E97" i="5"/>
  <c r="E303" i="5"/>
  <c r="AK108" i="5"/>
  <c r="A223" i="5"/>
  <c r="AN300" i="5"/>
  <c r="AQ129" i="5"/>
  <c r="AJ219" i="5"/>
  <c r="AG134" i="5"/>
  <c r="AN180" i="5"/>
  <c r="AI323" i="5"/>
  <c r="G313" i="5"/>
  <c r="AJ93" i="5"/>
  <c r="X311" i="5"/>
  <c r="H311" i="5" s="1"/>
  <c r="N314" i="5"/>
  <c r="I52" i="5"/>
  <c r="X229" i="5"/>
  <c r="H229" i="5" s="1"/>
  <c r="AG185" i="5"/>
  <c r="AQ8" i="5"/>
  <c r="AK259" i="5"/>
  <c r="AH326" i="5"/>
  <c r="A107" i="5"/>
  <c r="X245" i="5"/>
  <c r="H245" i="5" s="1"/>
  <c r="O47" i="5"/>
  <c r="I265" i="5"/>
  <c r="AG248" i="5"/>
  <c r="AG33" i="5"/>
  <c r="AQ64" i="5"/>
  <c r="AN229" i="5"/>
  <c r="G55" i="5"/>
  <c r="N77" i="5"/>
  <c r="O223" i="5"/>
  <c r="AH336" i="5"/>
  <c r="AG70" i="5"/>
  <c r="A134" i="5"/>
  <c r="F240" i="5"/>
  <c r="I292" i="5"/>
  <c r="X232" i="5"/>
  <c r="AG191" i="5"/>
  <c r="G283" i="5"/>
  <c r="AK327" i="5"/>
  <c r="AK320" i="5"/>
  <c r="J294" i="5"/>
  <c r="AH317" i="5"/>
  <c r="AN216" i="5"/>
  <c r="X165" i="5"/>
  <c r="H165" i="5" s="1"/>
  <c r="G302" i="5"/>
  <c r="AG81" i="5"/>
  <c r="X293" i="5"/>
  <c r="H293" i="5" s="1"/>
  <c r="I311" i="5"/>
  <c r="AQ112" i="5"/>
  <c r="AG341" i="5"/>
  <c r="J227" i="5"/>
  <c r="E340" i="5"/>
  <c r="X257" i="5"/>
  <c r="X49" i="5"/>
  <c r="H49" i="5" s="1"/>
  <c r="I204" i="5"/>
  <c r="AN142" i="5"/>
  <c r="F205" i="5"/>
  <c r="AQ284" i="5"/>
  <c r="X63" i="5"/>
  <c r="H63" i="5" s="1"/>
  <c r="AQ274" i="5"/>
  <c r="AH97" i="5"/>
  <c r="AN279" i="5"/>
  <c r="AG270" i="5"/>
  <c r="N96" i="5"/>
  <c r="AQ324" i="5"/>
  <c r="I72" i="5"/>
  <c r="I146" i="5"/>
  <c r="F274" i="5"/>
  <c r="J188" i="5"/>
  <c r="A257" i="5"/>
  <c r="J190" i="5"/>
  <c r="J200" i="5"/>
  <c r="E287" i="5"/>
  <c r="AQ61" i="5"/>
  <c r="E277" i="5"/>
  <c r="AK312" i="5"/>
  <c r="AK247" i="5"/>
  <c r="AG110" i="5"/>
  <c r="G75" i="5"/>
  <c r="AK319" i="5"/>
  <c r="AJ204" i="5"/>
  <c r="X283" i="5"/>
  <c r="H283" i="5" s="1"/>
  <c r="AI254" i="5"/>
  <c r="AQ54" i="5"/>
  <c r="AQ200" i="5"/>
  <c r="I150" i="5"/>
  <c r="AG273" i="5"/>
  <c r="AI218" i="5"/>
  <c r="AI257" i="5"/>
  <c r="F263" i="5"/>
  <c r="X307" i="5"/>
  <c r="H307" i="5" s="1"/>
  <c r="E253" i="5"/>
  <c r="AK197" i="5"/>
  <c r="AG4" i="5"/>
  <c r="E257" i="5"/>
  <c r="E260" i="5"/>
  <c r="E107" i="5"/>
  <c r="AJ18" i="5"/>
  <c r="G285" i="5"/>
  <c r="AJ297" i="5"/>
  <c r="AQ114" i="5"/>
  <c r="O144" i="5"/>
  <c r="A232" i="5"/>
  <c r="A296" i="5"/>
  <c r="J313" i="5"/>
  <c r="AK332" i="5"/>
  <c r="O303" i="5"/>
  <c r="AQ179" i="5"/>
  <c r="E210" i="5"/>
  <c r="AQ73" i="5"/>
  <c r="AK92" i="5"/>
  <c r="AQ139" i="5"/>
  <c r="X208" i="5"/>
  <c r="H208" i="5" s="1"/>
  <c r="X242" i="5"/>
  <c r="AN323" i="5"/>
  <c r="AI80" i="5"/>
  <c r="I57" i="5"/>
  <c r="AQ260" i="5"/>
  <c r="O191" i="5"/>
  <c r="I277" i="5"/>
  <c r="N305" i="5"/>
  <c r="AG152" i="5"/>
  <c r="AQ25" i="5"/>
  <c r="AJ279" i="5"/>
  <c r="J199" i="5"/>
  <c r="O207" i="5"/>
  <c r="AN296" i="5"/>
  <c r="AN317" i="5"/>
  <c r="AG331" i="5"/>
  <c r="A298" i="5"/>
  <c r="F238" i="5"/>
  <c r="AJ189" i="5"/>
  <c r="E241" i="5"/>
  <c r="X296" i="5"/>
  <c r="H296" i="5" s="1"/>
  <c r="G60" i="5"/>
  <c r="AQ298" i="5"/>
  <c r="AQ88" i="5"/>
  <c r="G56" i="5"/>
  <c r="E170" i="5"/>
  <c r="AI281" i="5"/>
  <c r="F167" i="5"/>
  <c r="J242" i="5"/>
  <c r="F338" i="5"/>
  <c r="AG302" i="5"/>
  <c r="AQ279" i="5"/>
  <c r="F271" i="5"/>
  <c r="AJ201" i="5"/>
  <c r="E145" i="5"/>
  <c r="AK51" i="5"/>
  <c r="AG95" i="5"/>
  <c r="G326" i="5"/>
  <c r="AK79" i="5"/>
  <c r="A304" i="5"/>
  <c r="AQ83" i="5"/>
  <c r="A334" i="5"/>
  <c r="AN99" i="5"/>
  <c r="AQ12" i="5"/>
  <c r="N257" i="5"/>
  <c r="F327" i="5"/>
  <c r="AJ332" i="5"/>
  <c r="I43" i="5"/>
  <c r="I172" i="5"/>
  <c r="AG167" i="5"/>
  <c r="AI266" i="5"/>
  <c r="AH16" i="5"/>
  <c r="I285" i="5"/>
  <c r="AK102" i="5"/>
  <c r="X192" i="5"/>
  <c r="H192" i="5" s="1"/>
  <c r="AJ251" i="5"/>
  <c r="AG311" i="5"/>
  <c r="O64" i="5"/>
  <c r="AK282" i="5"/>
  <c r="N253" i="5"/>
  <c r="N75" i="5"/>
  <c r="E324" i="5"/>
  <c r="AG138" i="5"/>
  <c r="AG216" i="5"/>
  <c r="E93" i="5"/>
  <c r="O72" i="5"/>
  <c r="A341" i="5"/>
  <c r="AH327" i="5"/>
  <c r="AQ90" i="5"/>
  <c r="AG324" i="5"/>
  <c r="F209" i="5"/>
  <c r="N242" i="5"/>
  <c r="E33" i="5"/>
  <c r="J285" i="5"/>
  <c r="AJ95" i="5"/>
  <c r="AN228" i="5"/>
  <c r="AG328" i="5"/>
  <c r="AH15" i="5"/>
  <c r="F312" i="5"/>
  <c r="J261" i="5"/>
  <c r="O68" i="5"/>
  <c r="I233" i="5"/>
  <c r="AQ110" i="5"/>
  <c r="A214" i="5"/>
  <c r="G299" i="5"/>
  <c r="AJ292" i="5"/>
  <c r="AG28" i="5"/>
  <c r="AH295" i="5"/>
  <c r="AN87" i="5"/>
  <c r="I330" i="5"/>
  <c r="I240" i="5"/>
  <c r="A329" i="5"/>
  <c r="J312" i="5"/>
  <c r="J315" i="5"/>
  <c r="O195" i="5"/>
  <c r="A45" i="5"/>
  <c r="A53" i="5"/>
  <c r="I126" i="5"/>
  <c r="AG39" i="5"/>
  <c r="E325" i="5"/>
  <c r="I209" i="5"/>
  <c r="E341" i="5"/>
  <c r="AQ217" i="5"/>
  <c r="O27" i="5"/>
  <c r="O78" i="5"/>
  <c r="G39" i="5"/>
  <c r="AG304" i="5"/>
  <c r="J232" i="5"/>
  <c r="O36" i="5"/>
  <c r="AN217" i="5"/>
  <c r="X75" i="5"/>
  <c r="AG153" i="5"/>
  <c r="A83" i="5"/>
  <c r="X178" i="5"/>
  <c r="H178" i="5" s="1"/>
  <c r="AQ337" i="5"/>
  <c r="AQ238" i="5"/>
  <c r="A282" i="5"/>
  <c r="AK5" i="5"/>
  <c r="F265" i="5"/>
  <c r="AG336" i="5"/>
  <c r="A84" i="5"/>
  <c r="AH309" i="5"/>
  <c r="X235" i="5"/>
  <c r="H235" i="5" s="1"/>
  <c r="AI98" i="5"/>
  <c r="X243" i="5"/>
  <c r="H243" i="5" s="1"/>
  <c r="A75" i="5"/>
  <c r="AG120" i="5"/>
  <c r="G94" i="5"/>
  <c r="X194" i="5"/>
  <c r="H194" i="5" s="1"/>
  <c r="E254" i="5"/>
  <c r="AK326" i="5"/>
  <c r="AG32" i="5"/>
  <c r="G30" i="5"/>
  <c r="I236" i="5"/>
  <c r="AG276" i="5"/>
  <c r="AJ255" i="5"/>
  <c r="J196" i="5"/>
  <c r="X308" i="5"/>
  <c r="H308" i="5" s="1"/>
  <c r="G153" i="5"/>
  <c r="AJ17" i="5"/>
  <c r="X321" i="5"/>
  <c r="H321" i="5" s="1"/>
  <c r="AG235" i="5"/>
  <c r="O199" i="5"/>
  <c r="AJ275" i="5"/>
  <c r="J302" i="5"/>
  <c r="E255" i="5"/>
  <c r="A33" i="5"/>
  <c r="A326" i="5"/>
  <c r="AH238" i="5"/>
  <c r="AG136" i="5"/>
  <c r="AQ233" i="5"/>
  <c r="AK165" i="5"/>
  <c r="N231" i="5"/>
  <c r="F217" i="5"/>
  <c r="O242" i="5"/>
  <c r="O171" i="5"/>
  <c r="AQ285" i="5"/>
  <c r="AG57" i="5"/>
  <c r="AG267" i="5"/>
  <c r="F321" i="5"/>
  <c r="F299" i="5"/>
  <c r="G338" i="5"/>
  <c r="E282" i="5"/>
  <c r="AN181" i="5"/>
  <c r="O238" i="5"/>
  <c r="X327" i="5"/>
  <c r="H327" i="5" s="1"/>
  <c r="I272" i="5"/>
  <c r="O275" i="5"/>
  <c r="O304" i="5"/>
  <c r="X231" i="5"/>
  <c r="H231" i="5" s="1"/>
  <c r="AK228" i="5"/>
  <c r="AQ310" i="5"/>
  <c r="AH286" i="5"/>
  <c r="X252" i="5"/>
  <c r="H252" i="5" s="1"/>
  <c r="I305" i="5"/>
  <c r="AI293" i="5"/>
  <c r="G25" i="5"/>
  <c r="AN177" i="5"/>
  <c r="I29" i="5"/>
  <c r="O185" i="5"/>
  <c r="E74" i="5"/>
  <c r="X13" i="5"/>
  <c r="H13" i="5" s="1"/>
  <c r="G273" i="5"/>
  <c r="X89" i="5"/>
  <c r="H89" i="5" s="1"/>
  <c r="AG87" i="5"/>
  <c r="AQ246" i="5"/>
  <c r="I144" i="5"/>
  <c r="J105" i="5"/>
  <c r="AQ259" i="5"/>
  <c r="F158" i="5"/>
  <c r="E295" i="5"/>
  <c r="G2" i="5"/>
  <c r="AJ206" i="5"/>
  <c r="AN247" i="5"/>
  <c r="AI71" i="5"/>
  <c r="AH201" i="5"/>
  <c r="AG257" i="5"/>
  <c r="AK256" i="5"/>
  <c r="E10" i="5"/>
  <c r="E149" i="5"/>
  <c r="G340" i="5"/>
  <c r="A152" i="5"/>
  <c r="AK287" i="5"/>
  <c r="AQ53" i="5"/>
  <c r="O225" i="5"/>
  <c r="E30" i="5"/>
  <c r="E71" i="5"/>
  <c r="AK117" i="5"/>
  <c r="I203" i="5"/>
  <c r="X287" i="5"/>
  <c r="H287" i="5" s="1"/>
  <c r="AJ336" i="5"/>
  <c r="AK168" i="5"/>
  <c r="AK244" i="5"/>
  <c r="I90" i="5"/>
  <c r="O200" i="5"/>
  <c r="AI219" i="5"/>
  <c r="AG205" i="5"/>
  <c r="X304" i="5"/>
  <c r="H304" i="5" s="1"/>
  <c r="A280" i="5"/>
  <c r="AN252" i="5"/>
  <c r="AQ45" i="5"/>
  <c r="O28" i="5"/>
  <c r="X137" i="5"/>
  <c r="H137" i="5" s="1"/>
  <c r="O208" i="5"/>
  <c r="I253" i="5"/>
  <c r="AG271" i="5"/>
  <c r="J243" i="5"/>
  <c r="G306" i="5"/>
  <c r="J189" i="5"/>
  <c r="X31" i="5"/>
  <c r="H31" i="5" s="1"/>
  <c r="X222" i="5"/>
  <c r="H222" i="5" s="1"/>
  <c r="AJ264" i="5"/>
  <c r="I133" i="5"/>
  <c r="F5" i="3"/>
  <c r="AQ69" i="5"/>
  <c r="AG285" i="5"/>
  <c r="F148" i="5"/>
  <c r="G337" i="5"/>
  <c r="A330" i="5"/>
  <c r="AN85" i="5"/>
  <c r="G314" i="5"/>
  <c r="F247" i="5"/>
  <c r="F11" i="5"/>
  <c r="AI193" i="5"/>
  <c r="J276" i="5"/>
  <c r="AK339" i="5"/>
  <c r="AH83" i="5"/>
  <c r="AN299" i="5"/>
  <c r="A81" i="5"/>
  <c r="N12" i="5"/>
  <c r="AI227" i="5"/>
  <c r="F33" i="5"/>
  <c r="G130" i="5"/>
  <c r="AQ15" i="5"/>
  <c r="AK277" i="5"/>
  <c r="G77" i="5"/>
  <c r="O29" i="5"/>
  <c r="AK321" i="5"/>
  <c r="AK248" i="5"/>
  <c r="G7" i="5"/>
  <c r="AJ263" i="5"/>
  <c r="A186" i="5"/>
  <c r="I128" i="5"/>
  <c r="A204" i="5"/>
  <c r="AI274" i="5"/>
  <c r="O220" i="5"/>
  <c r="AK88" i="5"/>
  <c r="A297" i="5"/>
  <c r="J151" i="5"/>
  <c r="F254" i="5"/>
  <c r="AN152" i="5"/>
  <c r="I154" i="5"/>
  <c r="AG269" i="5"/>
  <c r="AN326" i="5"/>
  <c r="AJ5" i="5"/>
  <c r="A294" i="5"/>
  <c r="AH197" i="5"/>
  <c r="N321" i="5"/>
  <c r="O213" i="5"/>
  <c r="AG242" i="5"/>
  <c r="X213" i="5"/>
  <c r="H213" i="5" s="1"/>
  <c r="I217" i="5"/>
  <c r="E286" i="5"/>
  <c r="AI249" i="5"/>
  <c r="I314" i="5"/>
  <c r="F137" i="5"/>
  <c r="AJ293" i="5"/>
  <c r="A303" i="5"/>
  <c r="G265" i="5"/>
  <c r="AK335" i="5"/>
  <c r="I156" i="5"/>
  <c r="A133" i="5"/>
  <c r="I208" i="5"/>
  <c r="AH211" i="5"/>
  <c r="AH244" i="5"/>
  <c r="A273" i="5"/>
  <c r="AN324" i="5"/>
  <c r="N86" i="5"/>
  <c r="A261" i="5"/>
  <c r="A275" i="5"/>
  <c r="AI330" i="5"/>
  <c r="G27" i="5"/>
  <c r="AN57" i="5"/>
  <c r="I228" i="5"/>
  <c r="I340" i="5"/>
  <c r="J272" i="5"/>
  <c r="O319" i="5"/>
  <c r="F65" i="5"/>
  <c r="A98" i="5"/>
  <c r="AI8" i="5"/>
  <c r="AQ245" i="5"/>
  <c r="AI210" i="5"/>
  <c r="E289" i="5"/>
  <c r="AG288" i="5"/>
  <c r="O61" i="5"/>
  <c r="G254" i="5"/>
  <c r="AG66" i="5"/>
  <c r="G125" i="5"/>
  <c r="AQ209" i="5"/>
  <c r="G225" i="5"/>
  <c r="E40" i="5"/>
  <c r="X40" i="5"/>
  <c r="H40" i="5" s="1"/>
  <c r="G113" i="5"/>
  <c r="A20" i="5"/>
  <c r="AQ28" i="5"/>
  <c r="AK10" i="5"/>
  <c r="F246" i="5"/>
  <c r="O301" i="5"/>
  <c r="A73" i="5"/>
  <c r="AJ291" i="5"/>
  <c r="G291" i="5"/>
  <c r="F308" i="5"/>
  <c r="F317" i="5"/>
  <c r="A69" i="5"/>
  <c r="AH219" i="5"/>
  <c r="AK303" i="5"/>
  <c r="J203" i="5"/>
  <c r="AK229" i="5"/>
  <c r="AK134" i="5"/>
  <c r="AI317" i="5"/>
  <c r="AK140" i="5"/>
  <c r="N332" i="5"/>
  <c r="AJ273" i="5"/>
  <c r="E12" i="5"/>
  <c r="AI278" i="5"/>
  <c r="E96" i="5"/>
  <c r="A70" i="5"/>
  <c r="AI214" i="5"/>
  <c r="X255" i="5"/>
  <c r="H255" i="5" s="1"/>
  <c r="F313" i="5"/>
  <c r="I103" i="5"/>
  <c r="AK12" i="5"/>
  <c r="AK238" i="5"/>
  <c r="G217" i="5"/>
  <c r="AJ194" i="5"/>
  <c r="AJ22" i="5"/>
  <c r="O198" i="5"/>
  <c r="O280" i="5"/>
  <c r="F318" i="5"/>
  <c r="AK316" i="5"/>
  <c r="J170" i="5"/>
  <c r="AG94" i="5"/>
  <c r="AG284" i="5"/>
  <c r="I7" i="2"/>
  <c r="AN242" i="5"/>
  <c r="E63" i="5"/>
  <c r="J248" i="5"/>
  <c r="AJ230" i="5"/>
  <c r="A106" i="5"/>
  <c r="I124" i="5"/>
  <c r="A260" i="5"/>
  <c r="I64" i="5"/>
  <c r="G133" i="5"/>
  <c r="AH265" i="5"/>
  <c r="AQ267" i="5"/>
  <c r="O135" i="5"/>
  <c r="X175" i="5"/>
  <c r="H175" i="5" s="1"/>
  <c r="AG118" i="5"/>
  <c r="O70" i="5"/>
  <c r="I197" i="5"/>
  <c r="AH314" i="5"/>
  <c r="X264" i="5"/>
  <c r="H264" i="5" s="1"/>
  <c r="A272" i="5"/>
  <c r="AN100" i="5"/>
  <c r="AI277" i="5"/>
  <c r="O102" i="5"/>
  <c r="E190" i="5"/>
  <c r="X285" i="5"/>
  <c r="H285" i="5" s="1"/>
  <c r="X79" i="5"/>
  <c r="H79" i="5" s="1"/>
  <c r="AK46" i="5"/>
  <c r="A270" i="5"/>
  <c r="AH13" i="5"/>
  <c r="I239" i="5"/>
  <c r="AN65" i="5"/>
  <c r="A3" i="5"/>
  <c r="O298" i="5"/>
  <c r="AK245" i="5"/>
  <c r="A240" i="5"/>
  <c r="F195" i="5"/>
  <c r="I282" i="5"/>
  <c r="X107" i="5"/>
  <c r="H107" i="5" s="1"/>
  <c r="O323" i="5"/>
  <c r="AQ340" i="5"/>
  <c r="X17" i="5"/>
  <c r="H17" i="5" s="1"/>
  <c r="AI204" i="5"/>
  <c r="G190" i="5"/>
  <c r="O17" i="5"/>
  <c r="N300" i="5"/>
  <c r="G50" i="5"/>
  <c r="AJ75" i="5"/>
  <c r="J128" i="5"/>
  <c r="A242" i="5"/>
  <c r="AN304" i="5"/>
  <c r="F106" i="5"/>
  <c r="AN17" i="5"/>
  <c r="AK82" i="5"/>
  <c r="AK288" i="5"/>
  <c r="O276" i="5"/>
  <c r="AG141" i="5"/>
  <c r="O230" i="5"/>
  <c r="AH313" i="5"/>
  <c r="AQ341" i="5"/>
  <c r="H290" i="5" l="1"/>
  <c r="H294" i="5"/>
  <c r="H297" i="5"/>
  <c r="H330" i="5"/>
  <c r="H266" i="5"/>
  <c r="H33" i="5"/>
  <c r="H298" i="5"/>
  <c r="H92" i="5"/>
  <c r="H46" i="5"/>
  <c r="H55" i="5"/>
  <c r="H73" i="5"/>
  <c r="H102" i="5"/>
  <c r="H153" i="5"/>
  <c r="H205" i="5"/>
  <c r="H133" i="5"/>
  <c r="H242" i="5"/>
  <c r="H71" i="5"/>
  <c r="H215" i="5"/>
  <c r="H214" i="5"/>
  <c r="H239" i="5"/>
  <c r="H152" i="5"/>
  <c r="H209" i="5"/>
  <c r="H261" i="5"/>
  <c r="H339" i="5"/>
  <c r="H122" i="5"/>
  <c r="H77" i="5"/>
  <c r="H93" i="5"/>
  <c r="H128" i="5"/>
  <c r="H187" i="5"/>
  <c r="H331" i="5"/>
  <c r="H251" i="5"/>
  <c r="H313" i="5"/>
  <c r="H325" i="5"/>
  <c r="H3" i="5"/>
  <c r="H81" i="5"/>
  <c r="H250" i="5"/>
  <c r="H56" i="5"/>
  <c r="H260" i="5"/>
  <c r="H326" i="5"/>
  <c r="H182" i="5"/>
  <c r="H145" i="5"/>
  <c r="H336" i="5"/>
  <c r="H210" i="5"/>
  <c r="H184" i="5"/>
  <c r="H328" i="5"/>
  <c r="H234" i="5"/>
  <c r="H273" i="5"/>
  <c r="C3" i="2"/>
  <c r="D3" i="2"/>
  <c r="B3" i="2"/>
  <c r="H69" i="5"/>
  <c r="H98" i="5"/>
  <c r="H162" i="5"/>
  <c r="H88" i="5"/>
  <c r="H10" i="5"/>
  <c r="H19" i="5"/>
  <c r="H282" i="5"/>
  <c r="H324" i="5"/>
  <c r="H204" i="5"/>
  <c r="H223" i="5"/>
  <c r="H177" i="5"/>
  <c r="H181" i="5"/>
  <c r="H281" i="5"/>
  <c r="H116" i="5"/>
  <c r="H217" i="5"/>
  <c r="H318" i="5"/>
  <c r="H15" i="5"/>
  <c r="H75" i="5"/>
  <c r="H218" i="5"/>
  <c r="H309" i="5"/>
  <c r="H155" i="5"/>
  <c r="H230" i="5"/>
  <c r="H126" i="5"/>
  <c r="H39" i="5"/>
  <c r="H320" i="5"/>
  <c r="H158" i="5"/>
  <c r="H202" i="5"/>
  <c r="H151" i="5"/>
  <c r="H329" i="5"/>
  <c r="H125" i="5"/>
  <c r="H284" i="5"/>
  <c r="H118" i="5"/>
  <c r="H6" i="5"/>
  <c r="H289" i="5"/>
  <c r="H275" i="5"/>
  <c r="H106" i="5"/>
  <c r="H271" i="5"/>
  <c r="H61" i="5"/>
  <c r="H44" i="5"/>
  <c r="H166" i="5"/>
  <c r="H335" i="5"/>
  <c r="H20" i="5"/>
  <c r="H221" i="5"/>
  <c r="H211" i="5"/>
  <c r="H147" i="5"/>
  <c r="H132" i="5"/>
  <c r="H101" i="5"/>
  <c r="H163" i="5"/>
  <c r="H156" i="5"/>
  <c r="H99" i="5"/>
  <c r="H183" i="5"/>
  <c r="H45" i="5"/>
  <c r="H159" i="5"/>
  <c r="H170" i="5"/>
  <c r="H228" i="5"/>
  <c r="H280" i="5"/>
  <c r="H70" i="5"/>
  <c r="H53" i="5"/>
  <c r="H197" i="5"/>
  <c r="H83" i="5"/>
  <c r="H84" i="5"/>
  <c r="H78" i="5"/>
  <c r="H303" i="5"/>
  <c r="H18" i="5"/>
  <c r="H332" i="5"/>
  <c r="H341" i="5"/>
  <c r="H144" i="5"/>
  <c r="H236" i="5"/>
  <c r="H295" i="5"/>
  <c r="H276" i="5"/>
  <c r="H259" i="5"/>
  <c r="H219" i="5"/>
  <c r="H4" i="5"/>
  <c r="H203" i="5"/>
  <c r="H319" i="5"/>
  <c r="H72" i="5"/>
  <c r="H299" i="5"/>
  <c r="H65" i="5"/>
  <c r="H257" i="5"/>
  <c r="H274" i="5"/>
  <c r="H35" i="5"/>
  <c r="H68" i="5"/>
  <c r="H312" i="5"/>
  <c r="H254" i="5"/>
  <c r="H52" i="5"/>
  <c r="H186" i="5"/>
  <c r="H36" i="5"/>
  <c r="H148" i="5"/>
  <c r="H134" i="5"/>
  <c r="H334" i="5"/>
  <c r="H270" i="5"/>
  <c r="H146" i="5"/>
  <c r="H232" i="5"/>
  <c r="H201" i="5"/>
  <c r="H85" i="5"/>
  <c r="H188" i="5"/>
  <c r="H38" i="5"/>
  <c r="H262" i="5"/>
  <c r="H233" i="5"/>
  <c r="H338" i="5"/>
  <c r="H154" i="5"/>
  <c r="H86" i="5"/>
  <c r="H190" i="5"/>
  <c r="H169" i="5"/>
  <c r="H57" i="5"/>
  <c r="H149" i="5"/>
  <c r="H138" i="5"/>
  <c r="H238" i="5"/>
  <c r="H189" i="5"/>
  <c r="H272" i="5"/>
  <c r="H43" i="5"/>
  <c r="H240" i="5"/>
  <c r="H246" i="5"/>
  <c r="H28" i="5"/>
  <c r="B207" i="5" l="1"/>
  <c r="B163" i="5"/>
  <c r="B60" i="5"/>
  <c r="B315" i="5"/>
  <c r="B109" i="5"/>
  <c r="B39" i="5"/>
  <c r="B128" i="5"/>
  <c r="B184" i="5"/>
  <c r="B47" i="5"/>
  <c r="B125" i="5"/>
  <c r="B126" i="5"/>
  <c r="B176" i="5"/>
  <c r="B289" i="5"/>
  <c r="B340" i="5"/>
  <c r="B198" i="5"/>
  <c r="B338" i="5"/>
  <c r="B304" i="5"/>
  <c r="B121" i="5"/>
  <c r="B7" i="3"/>
  <c r="G7" i="3" s="1"/>
  <c r="B116" i="5"/>
  <c r="B308" i="5"/>
  <c r="B149" i="5"/>
  <c r="B137" i="5"/>
  <c r="B22" i="5"/>
  <c r="B254" i="5"/>
  <c r="B12" i="5"/>
  <c r="B226" i="5"/>
  <c r="B220" i="5"/>
  <c r="B293" i="5"/>
  <c r="B84" i="5"/>
  <c r="B249" i="5"/>
  <c r="B139" i="5"/>
  <c r="B86" i="5"/>
  <c r="B341" i="5"/>
  <c r="B173" i="5"/>
  <c r="B8" i="5"/>
  <c r="B87" i="5"/>
  <c r="B14" i="5"/>
  <c r="B260" i="5"/>
  <c r="B283" i="5"/>
  <c r="B131" i="5"/>
  <c r="B288" i="5"/>
  <c r="B105" i="5"/>
  <c r="B223" i="5"/>
  <c r="B113" i="5"/>
  <c r="B262" i="5"/>
  <c r="B190" i="5"/>
  <c r="B174" i="5"/>
  <c r="B5" i="3"/>
  <c r="G5" i="3" s="1"/>
  <c r="B332" i="5"/>
  <c r="B287" i="5"/>
  <c r="B25" i="5"/>
  <c r="B92" i="5"/>
  <c r="B250" i="5"/>
  <c r="B218" i="5"/>
  <c r="B192" i="5"/>
  <c r="B15" i="5"/>
  <c r="B336" i="5"/>
  <c r="B91" i="5"/>
  <c r="B55" i="5"/>
  <c r="B212" i="5"/>
  <c r="B331" i="5"/>
  <c r="B40" i="5"/>
  <c r="B255" i="5"/>
  <c r="B111" i="5"/>
  <c r="B316" i="5"/>
  <c r="B196" i="5"/>
  <c r="B78" i="5"/>
  <c r="B280" i="5"/>
  <c r="B171" i="5"/>
  <c r="B217" i="5"/>
  <c r="B294" i="5"/>
  <c r="B30" i="5"/>
  <c r="B201" i="5"/>
  <c r="B79" i="5"/>
  <c r="B117" i="5"/>
  <c r="B151" i="5"/>
  <c r="B275" i="5"/>
  <c r="B281" i="5"/>
  <c r="B35" i="5"/>
  <c r="B3" i="3"/>
  <c r="G3" i="3" s="1"/>
  <c r="B327" i="5"/>
  <c r="B75" i="5"/>
  <c r="B90" i="5"/>
  <c r="B51" i="5"/>
  <c r="B227" i="5"/>
  <c r="B127" i="5"/>
  <c r="B81" i="5"/>
  <c r="B65" i="5"/>
  <c r="B209" i="5"/>
  <c r="B292" i="5"/>
  <c r="B29" i="5"/>
  <c r="B165" i="5"/>
  <c r="B197" i="5"/>
  <c r="B104" i="5"/>
  <c r="B115" i="5"/>
  <c r="B148" i="5"/>
  <c r="B24" i="5"/>
  <c r="B234" i="5"/>
  <c r="B164" i="5"/>
  <c r="B72" i="5"/>
  <c r="B264" i="5"/>
  <c r="B248" i="5"/>
  <c r="B37" i="5"/>
  <c r="B237" i="5"/>
  <c r="B305" i="5"/>
  <c r="B224" i="5"/>
  <c r="B150" i="5"/>
  <c r="B95" i="5"/>
  <c r="B319" i="5"/>
  <c r="B298" i="5"/>
  <c r="B129" i="5"/>
  <c r="B63" i="5"/>
  <c r="B44" i="5"/>
  <c r="B134" i="5"/>
  <c r="B296" i="5"/>
  <c r="B61" i="5"/>
  <c r="B2" i="3"/>
  <c r="G2" i="3" s="1"/>
  <c r="B133" i="5"/>
  <c r="B330" i="5"/>
  <c r="B242" i="5"/>
  <c r="B251" i="5"/>
  <c r="B161" i="5"/>
  <c r="B54" i="5"/>
  <c r="B159" i="5"/>
  <c r="B274" i="5"/>
  <c r="B183" i="5"/>
  <c r="B20" i="5"/>
  <c r="B203" i="5"/>
  <c r="B138" i="5"/>
  <c r="B112" i="5"/>
  <c r="B312" i="5"/>
  <c r="B230" i="5"/>
  <c r="B123" i="5"/>
  <c r="B239" i="5"/>
  <c r="B120" i="5"/>
  <c r="B326" i="5"/>
  <c r="B31" i="5"/>
  <c r="B142" i="5"/>
  <c r="B325" i="5"/>
  <c r="B299" i="5"/>
  <c r="B200" i="5"/>
  <c r="B41" i="5"/>
  <c r="B67" i="5"/>
  <c r="B166" i="5"/>
  <c r="B225" i="5"/>
  <c r="B204" i="5"/>
  <c r="B88" i="5"/>
  <c r="B146" i="5"/>
  <c r="B273" i="5"/>
  <c r="B130" i="5"/>
  <c r="B313" i="5"/>
  <c r="B179" i="5"/>
  <c r="B124" i="5"/>
  <c r="B85" i="5"/>
  <c r="B286" i="5"/>
  <c r="B32" i="5"/>
  <c r="B256" i="5"/>
  <c r="B107" i="5"/>
  <c r="B309" i="5"/>
  <c r="B119" i="5"/>
  <c r="B202" i="5"/>
  <c r="B180" i="5"/>
  <c r="B9" i="5"/>
  <c r="B261" i="5"/>
  <c r="B324" i="5"/>
  <c r="B73" i="5"/>
  <c r="B277" i="5"/>
  <c r="B276" i="5"/>
  <c r="B23" i="5"/>
  <c r="B38" i="5"/>
  <c r="B188" i="5"/>
  <c r="B269" i="5"/>
  <c r="B233" i="5"/>
  <c r="B240" i="5"/>
  <c r="B187" i="5"/>
  <c r="B181" i="5"/>
  <c r="B253" i="5"/>
  <c r="B195" i="5"/>
  <c r="B140" i="5"/>
  <c r="B162" i="5"/>
  <c r="B279" i="5"/>
  <c r="B335" i="5"/>
  <c r="B59" i="5"/>
  <c r="B291" i="5"/>
  <c r="B82" i="5"/>
  <c r="B110" i="5"/>
  <c r="B210" i="5"/>
  <c r="B103" i="5"/>
  <c r="B213" i="5"/>
  <c r="B76" i="5"/>
  <c r="B58" i="5"/>
  <c r="B199" i="5"/>
  <c r="B71" i="5"/>
  <c r="B70" i="5"/>
  <c r="B311" i="5"/>
  <c r="B193" i="5"/>
  <c r="B68" i="5"/>
  <c r="B259" i="5"/>
  <c r="B93" i="5"/>
  <c r="B6" i="3"/>
  <c r="G6" i="3" s="1"/>
  <c r="B28" i="5"/>
  <c r="B145" i="5"/>
  <c r="B102" i="5"/>
  <c r="B339" i="5"/>
  <c r="B189" i="5"/>
  <c r="B318" i="5"/>
  <c r="B333" i="5"/>
  <c r="B16" i="5"/>
  <c r="B52" i="5"/>
  <c r="B69" i="5"/>
  <c r="B323" i="5"/>
  <c r="B307" i="5"/>
  <c r="B141" i="5"/>
  <c r="B118" i="5"/>
  <c r="B46" i="5"/>
  <c r="B278" i="5"/>
  <c r="B135" i="5"/>
  <c r="B114" i="5"/>
  <c r="B302" i="5"/>
  <c r="B168" i="5"/>
  <c r="B152" i="5"/>
  <c r="B182" i="5"/>
  <c r="B329" i="5"/>
  <c r="B26" i="5"/>
  <c r="B301" i="5"/>
  <c r="B228" i="5"/>
  <c r="B4" i="3"/>
  <c r="G4" i="3" s="1"/>
  <c r="B21" i="5"/>
  <c r="B89" i="5"/>
  <c r="B56" i="5"/>
  <c r="B178" i="5"/>
  <c r="B122" i="5"/>
  <c r="B158" i="5"/>
  <c r="B53" i="5"/>
  <c r="B247" i="5"/>
  <c r="B231" i="5"/>
  <c r="B157" i="5"/>
  <c r="B267" i="5"/>
  <c r="B144" i="5"/>
  <c r="B245" i="5"/>
  <c r="B214" i="5"/>
  <c r="B297" i="5"/>
  <c r="B4" i="5"/>
  <c r="B101" i="5"/>
  <c r="B49" i="5"/>
  <c r="B42" i="5"/>
  <c r="B169" i="5"/>
  <c r="B96" i="5"/>
  <c r="B185" i="5"/>
  <c r="B80" i="5"/>
  <c r="B94" i="5"/>
  <c r="B5" i="5"/>
  <c r="B257" i="5"/>
  <c r="B36" i="5"/>
  <c r="B328" i="5"/>
  <c r="B34" i="5"/>
  <c r="B99" i="5"/>
  <c r="B191" i="5"/>
  <c r="B268" i="5"/>
  <c r="B241" i="5"/>
  <c r="B62" i="5"/>
  <c r="B266" i="5"/>
  <c r="B45" i="5"/>
  <c r="B282" i="5"/>
  <c r="B10" i="5"/>
  <c r="B229" i="5"/>
  <c r="B48" i="5"/>
  <c r="B317" i="5"/>
  <c r="B17" i="5"/>
  <c r="B132" i="5"/>
  <c r="B6" i="5"/>
  <c r="B57" i="5"/>
  <c r="B77" i="5"/>
  <c r="B7" i="5"/>
  <c r="B208" i="5"/>
  <c r="B11" i="5"/>
  <c r="B263" i="5"/>
  <c r="B100" i="5"/>
  <c r="B66" i="5"/>
  <c r="B232" i="5"/>
  <c r="B156" i="5"/>
  <c r="B290" i="5"/>
  <c r="B74" i="5"/>
  <c r="B252" i="5"/>
  <c r="B221" i="5"/>
  <c r="B271" i="5"/>
  <c r="B258" i="5"/>
  <c r="B97" i="5"/>
  <c r="B320" i="5"/>
  <c r="B154" i="5"/>
  <c r="B243" i="5"/>
  <c r="B50" i="5"/>
  <c r="B216" i="5"/>
  <c r="B238" i="5"/>
  <c r="B265" i="5"/>
  <c r="B270" i="5"/>
  <c r="B284" i="5"/>
  <c r="B175" i="5"/>
  <c r="B83" i="5"/>
  <c r="B334" i="5"/>
  <c r="B321" i="5"/>
  <c r="B322" i="5"/>
  <c r="B246" i="5"/>
  <c r="B244" i="5"/>
  <c r="B18" i="5"/>
  <c r="B19" i="5"/>
  <c r="B43" i="5"/>
  <c r="B177" i="5"/>
  <c r="B136" i="5"/>
  <c r="B98" i="5"/>
  <c r="B108" i="5"/>
  <c r="B222" i="5"/>
  <c r="B106" i="5"/>
  <c r="B172" i="5"/>
  <c r="B155" i="5"/>
  <c r="B160" i="5"/>
  <c r="B3" i="5"/>
  <c r="B314" i="5"/>
  <c r="B219" i="5"/>
  <c r="B310" i="5"/>
  <c r="B27" i="5"/>
  <c r="B33" i="5"/>
  <c r="B215" i="5"/>
  <c r="B13" i="5"/>
  <c r="B167" i="5"/>
  <c r="B147" i="5"/>
  <c r="B306" i="5"/>
  <c r="B272" i="5"/>
  <c r="B235" i="5"/>
  <c r="B64" i="5"/>
  <c r="B205" i="5"/>
  <c r="B143" i="5"/>
  <c r="B300" i="5"/>
  <c r="B211" i="5"/>
  <c r="B295" i="5"/>
  <c r="B236" i="5"/>
  <c r="B285" i="5"/>
  <c r="B337" i="5"/>
  <c r="B194" i="5"/>
  <c r="B186" i="5"/>
  <c r="B170" i="5"/>
  <c r="B303" i="5"/>
  <c r="B2" i="5"/>
  <c r="B206" i="5"/>
  <c r="B153" i="5"/>
  <c r="C285" i="5" l="1"/>
  <c r="BM285" i="5"/>
  <c r="BM320" i="5"/>
  <c r="C320" i="5"/>
  <c r="BM214" i="5"/>
  <c r="C214" i="5"/>
  <c r="C135" i="5"/>
  <c r="BM135" i="5"/>
  <c r="BM310" i="5"/>
  <c r="C310" i="5"/>
  <c r="C57" i="5"/>
  <c r="BM57" i="5"/>
  <c r="C181" i="5"/>
  <c r="BM181" i="5"/>
  <c r="C119" i="5"/>
  <c r="BM119" i="5"/>
  <c r="C326" i="5"/>
  <c r="BM326" i="5"/>
  <c r="BM242" i="5"/>
  <c r="C242" i="5"/>
  <c r="BM237" i="5"/>
  <c r="C237" i="5"/>
  <c r="C148" i="5"/>
  <c r="BM148" i="5"/>
  <c r="C86" i="5"/>
  <c r="BM86" i="5"/>
  <c r="C304" i="5"/>
  <c r="BM304" i="5"/>
  <c r="C47" i="5"/>
  <c r="BM47" i="5"/>
  <c r="C2" i="5"/>
  <c r="BM2" i="5"/>
  <c r="C306" i="5"/>
  <c r="BM306" i="5"/>
  <c r="BM108" i="5"/>
  <c r="C108" i="5"/>
  <c r="BM265" i="5"/>
  <c r="C265" i="5"/>
  <c r="BM66" i="5"/>
  <c r="C66" i="5"/>
  <c r="C45" i="5"/>
  <c r="BM45" i="5"/>
  <c r="BM169" i="5"/>
  <c r="C169" i="5"/>
  <c r="C178" i="5"/>
  <c r="BM178" i="5"/>
  <c r="BM46" i="5"/>
  <c r="C46" i="5"/>
  <c r="C58" i="5"/>
  <c r="BM58" i="5"/>
  <c r="BM187" i="5"/>
  <c r="C187" i="5"/>
  <c r="BM309" i="5"/>
  <c r="C309" i="5"/>
  <c r="C67" i="5"/>
  <c r="BM67" i="5"/>
  <c r="BM20" i="5"/>
  <c r="C20" i="5"/>
  <c r="BM330" i="5"/>
  <c r="C330" i="5"/>
  <c r="C115" i="5"/>
  <c r="BM115" i="5"/>
  <c r="BM35" i="5"/>
  <c r="C35" i="5"/>
  <c r="C255" i="5"/>
  <c r="BM255" i="5"/>
  <c r="BM174" i="5"/>
  <c r="C174" i="5"/>
  <c r="BM139" i="5"/>
  <c r="C139" i="5"/>
  <c r="C184" i="5"/>
  <c r="BM184" i="5"/>
  <c r="BM303" i="5"/>
  <c r="C303" i="5"/>
  <c r="BM211" i="5"/>
  <c r="C211" i="5"/>
  <c r="C147" i="5"/>
  <c r="BM147" i="5"/>
  <c r="BM314" i="5"/>
  <c r="C314" i="5"/>
  <c r="C98" i="5"/>
  <c r="BM98" i="5"/>
  <c r="BM322" i="5"/>
  <c r="C322" i="5"/>
  <c r="C238" i="5"/>
  <c r="BM238" i="5"/>
  <c r="C271" i="5"/>
  <c r="BM271" i="5"/>
  <c r="C100" i="5"/>
  <c r="BM100" i="5"/>
  <c r="BM132" i="5"/>
  <c r="C132" i="5"/>
  <c r="BM266" i="5"/>
  <c r="C266" i="5"/>
  <c r="BM36" i="5"/>
  <c r="C36" i="5"/>
  <c r="C42" i="5"/>
  <c r="BM42" i="5"/>
  <c r="BM267" i="5"/>
  <c r="C267" i="5"/>
  <c r="BM56" i="5"/>
  <c r="C56" i="5"/>
  <c r="C182" i="5"/>
  <c r="BM182" i="5"/>
  <c r="C118" i="5"/>
  <c r="BM118" i="5"/>
  <c r="BM318" i="5"/>
  <c r="C318" i="5"/>
  <c r="C259" i="5"/>
  <c r="BM259" i="5"/>
  <c r="C76" i="5"/>
  <c r="BM76" i="5"/>
  <c r="BM335" i="5"/>
  <c r="C335" i="5"/>
  <c r="C240" i="5"/>
  <c r="BM240" i="5"/>
  <c r="BM73" i="5"/>
  <c r="C73" i="5"/>
  <c r="BM107" i="5"/>
  <c r="C107" i="5"/>
  <c r="C130" i="5"/>
  <c r="BM130" i="5"/>
  <c r="C41" i="5"/>
  <c r="BM41" i="5"/>
  <c r="BM239" i="5"/>
  <c r="C239" i="5"/>
  <c r="C183" i="5"/>
  <c r="BM183" i="5"/>
  <c r="BM133" i="5"/>
  <c r="C133" i="5"/>
  <c r="C298" i="5"/>
  <c r="BM298" i="5"/>
  <c r="C248" i="5"/>
  <c r="BM248" i="5"/>
  <c r="BM104" i="5"/>
  <c r="C104" i="5"/>
  <c r="BM127" i="5"/>
  <c r="C127" i="5"/>
  <c r="BM281" i="5"/>
  <c r="C281" i="5"/>
  <c r="C217" i="5"/>
  <c r="BM217" i="5"/>
  <c r="BM40" i="5"/>
  <c r="C40" i="5"/>
  <c r="C218" i="5"/>
  <c r="BM218" i="5"/>
  <c r="C190" i="5"/>
  <c r="BM190" i="5"/>
  <c r="BM260" i="5"/>
  <c r="C260" i="5"/>
  <c r="BM249" i="5"/>
  <c r="C249" i="5"/>
  <c r="C137" i="5"/>
  <c r="BM137" i="5"/>
  <c r="C198" i="5"/>
  <c r="BM198" i="5"/>
  <c r="BM128" i="5"/>
  <c r="C128" i="5"/>
  <c r="BM235" i="5"/>
  <c r="C235" i="5"/>
  <c r="C156" i="5"/>
  <c r="BM156" i="5"/>
  <c r="BM158" i="5"/>
  <c r="C158" i="5"/>
  <c r="C52" i="5"/>
  <c r="BM52" i="5"/>
  <c r="BM272" i="5"/>
  <c r="C272" i="5"/>
  <c r="BM232" i="5"/>
  <c r="C232" i="5"/>
  <c r="C96" i="5"/>
  <c r="BM96" i="5"/>
  <c r="C26" i="5"/>
  <c r="BM26" i="5"/>
  <c r="C16" i="5"/>
  <c r="BM16" i="5"/>
  <c r="C199" i="5"/>
  <c r="BM199" i="5"/>
  <c r="C276" i="5"/>
  <c r="BM276" i="5"/>
  <c r="C179" i="5"/>
  <c r="BM179" i="5"/>
  <c r="BM203" i="5"/>
  <c r="C203" i="5"/>
  <c r="C63" i="5"/>
  <c r="BM63" i="5"/>
  <c r="BM30" i="5"/>
  <c r="C30" i="5"/>
  <c r="C111" i="5"/>
  <c r="BM111" i="5"/>
  <c r="BM15" i="5"/>
  <c r="C15" i="5"/>
  <c r="BM131" i="5"/>
  <c r="C131" i="5"/>
  <c r="BM254" i="5"/>
  <c r="C254" i="5"/>
  <c r="BM207" i="5"/>
  <c r="C207" i="5"/>
  <c r="BM295" i="5"/>
  <c r="C295" i="5"/>
  <c r="BM219" i="5"/>
  <c r="C219" i="5"/>
  <c r="C246" i="5"/>
  <c r="BM246" i="5"/>
  <c r="BM258" i="5"/>
  <c r="C258" i="5"/>
  <c r="BM6" i="5"/>
  <c r="C6" i="5"/>
  <c r="C328" i="5"/>
  <c r="BM328" i="5"/>
  <c r="C144" i="5"/>
  <c r="BM144" i="5"/>
  <c r="C329" i="5"/>
  <c r="BM329" i="5"/>
  <c r="C333" i="5"/>
  <c r="BM333" i="5"/>
  <c r="BM93" i="5"/>
  <c r="C93" i="5"/>
  <c r="BM59" i="5"/>
  <c r="C59" i="5"/>
  <c r="BM277" i="5"/>
  <c r="C277" i="5"/>
  <c r="C313" i="5"/>
  <c r="BM313" i="5"/>
  <c r="BM120" i="5"/>
  <c r="C120" i="5"/>
  <c r="BM129" i="5"/>
  <c r="C129" i="5"/>
  <c r="BM37" i="5"/>
  <c r="C37" i="5"/>
  <c r="C81" i="5"/>
  <c r="BM81" i="5"/>
  <c r="C294" i="5"/>
  <c r="BM294" i="5"/>
  <c r="BM192" i="5"/>
  <c r="C192" i="5"/>
  <c r="BM283" i="5"/>
  <c r="C283" i="5"/>
  <c r="BM22" i="5"/>
  <c r="C22" i="5"/>
  <c r="C338" i="5"/>
  <c r="BM338" i="5"/>
  <c r="BM170" i="5"/>
  <c r="C170" i="5"/>
  <c r="C300" i="5"/>
  <c r="BM300" i="5"/>
  <c r="C167" i="5"/>
  <c r="BM167" i="5"/>
  <c r="C3" i="5"/>
  <c r="BM3" i="5"/>
  <c r="BM136" i="5"/>
  <c r="C136" i="5"/>
  <c r="C321" i="5"/>
  <c r="BM321" i="5"/>
  <c r="BM216" i="5"/>
  <c r="C216" i="5"/>
  <c r="BM221" i="5"/>
  <c r="C221" i="5"/>
  <c r="BM263" i="5"/>
  <c r="C263" i="5"/>
  <c r="C17" i="5"/>
  <c r="BM17" i="5"/>
  <c r="C62" i="5"/>
  <c r="BM62" i="5"/>
  <c r="BM257" i="5"/>
  <c r="C257" i="5"/>
  <c r="BM49" i="5"/>
  <c r="C49" i="5"/>
  <c r="C157" i="5"/>
  <c r="BM157" i="5"/>
  <c r="C89" i="5"/>
  <c r="BM89" i="5"/>
  <c r="BM152" i="5"/>
  <c r="C152" i="5"/>
  <c r="BM141" i="5"/>
  <c r="C141" i="5"/>
  <c r="BM189" i="5"/>
  <c r="C189" i="5"/>
  <c r="C68" i="5"/>
  <c r="BM68" i="5"/>
  <c r="C213" i="5"/>
  <c r="BM213" i="5"/>
  <c r="BM279" i="5"/>
  <c r="C279" i="5"/>
  <c r="BM233" i="5"/>
  <c r="C233" i="5"/>
  <c r="BM324" i="5"/>
  <c r="C324" i="5"/>
  <c r="C256" i="5"/>
  <c r="BM256" i="5"/>
  <c r="C273" i="5"/>
  <c r="BM273" i="5"/>
  <c r="BM200" i="5"/>
  <c r="C200" i="5"/>
  <c r="C123" i="5"/>
  <c r="BM123" i="5"/>
  <c r="C274" i="5"/>
  <c r="BM274" i="5"/>
  <c r="C319" i="5"/>
  <c r="BM319" i="5"/>
  <c r="C264" i="5"/>
  <c r="BM264" i="5"/>
  <c r="C197" i="5"/>
  <c r="BM197" i="5"/>
  <c r="BM227" i="5"/>
  <c r="C227" i="5"/>
  <c r="C275" i="5"/>
  <c r="BM275" i="5"/>
  <c r="C171" i="5"/>
  <c r="BM171" i="5"/>
  <c r="BM331" i="5"/>
  <c r="C331" i="5"/>
  <c r="C250" i="5"/>
  <c r="BM250" i="5"/>
  <c r="C262" i="5"/>
  <c r="BM262" i="5"/>
  <c r="BM14" i="5"/>
  <c r="C14" i="5"/>
  <c r="C84" i="5"/>
  <c r="BM84" i="5"/>
  <c r="BM149" i="5"/>
  <c r="C149" i="5"/>
  <c r="C340" i="5"/>
  <c r="BM340" i="5"/>
  <c r="BM39" i="5"/>
  <c r="C39" i="5"/>
  <c r="BM27" i="5"/>
  <c r="C27" i="5"/>
  <c r="C99" i="5"/>
  <c r="BM99" i="5"/>
  <c r="BM253" i="5"/>
  <c r="C253" i="5"/>
  <c r="C222" i="5"/>
  <c r="BM222" i="5"/>
  <c r="C97" i="5"/>
  <c r="BM97" i="5"/>
  <c r="C34" i="5"/>
  <c r="BM34" i="5"/>
  <c r="BM122" i="5"/>
  <c r="C122" i="5"/>
  <c r="C278" i="5"/>
  <c r="BM278" i="5"/>
  <c r="BM291" i="5"/>
  <c r="C291" i="5"/>
  <c r="BM166" i="5"/>
  <c r="C166" i="5"/>
  <c r="C65" i="5"/>
  <c r="BM65" i="5"/>
  <c r="BM186" i="5"/>
  <c r="C186" i="5"/>
  <c r="C143" i="5"/>
  <c r="BM143" i="5"/>
  <c r="C13" i="5"/>
  <c r="BM13" i="5"/>
  <c r="C160" i="5"/>
  <c r="BM160" i="5"/>
  <c r="BM177" i="5"/>
  <c r="C177" i="5"/>
  <c r="BM334" i="5"/>
  <c r="C334" i="5"/>
  <c r="BM50" i="5"/>
  <c r="C50" i="5"/>
  <c r="BM252" i="5"/>
  <c r="C252" i="5"/>
  <c r="C11" i="5"/>
  <c r="BM11" i="5"/>
  <c r="BM317" i="5"/>
  <c r="C317" i="5"/>
  <c r="BM241" i="5"/>
  <c r="C241" i="5"/>
  <c r="C5" i="5"/>
  <c r="BM5" i="5"/>
  <c r="BM101" i="5"/>
  <c r="C101" i="5"/>
  <c r="C231" i="5"/>
  <c r="BM231" i="5"/>
  <c r="BM21" i="5"/>
  <c r="C21" i="5"/>
  <c r="C168" i="5"/>
  <c r="BM168" i="5"/>
  <c r="C307" i="5"/>
  <c r="BM307" i="5"/>
  <c r="C339" i="5"/>
  <c r="BM339" i="5"/>
  <c r="C193" i="5"/>
  <c r="BM193" i="5"/>
  <c r="BM103" i="5"/>
  <c r="C103" i="5"/>
  <c r="BM162" i="5"/>
  <c r="C162" i="5"/>
  <c r="C269" i="5"/>
  <c r="BM269" i="5"/>
  <c r="C261" i="5"/>
  <c r="BM261" i="5"/>
  <c r="BM32" i="5"/>
  <c r="C32" i="5"/>
  <c r="C146" i="5"/>
  <c r="BM146" i="5"/>
  <c r="BM299" i="5"/>
  <c r="C299" i="5"/>
  <c r="C230" i="5"/>
  <c r="BM230" i="5"/>
  <c r="BM159" i="5"/>
  <c r="C159" i="5"/>
  <c r="BM61" i="5"/>
  <c r="C61" i="5"/>
  <c r="C95" i="5"/>
  <c r="BM95" i="5"/>
  <c r="BM72" i="5"/>
  <c r="C72" i="5"/>
  <c r="BM165" i="5"/>
  <c r="C165" i="5"/>
  <c r="C51" i="5"/>
  <c r="BM51" i="5"/>
  <c r="BM151" i="5"/>
  <c r="C151" i="5"/>
  <c r="C280" i="5"/>
  <c r="BM280" i="5"/>
  <c r="BM212" i="5"/>
  <c r="C212" i="5"/>
  <c r="C92" i="5"/>
  <c r="BM92" i="5"/>
  <c r="C113" i="5"/>
  <c r="BM113" i="5"/>
  <c r="C87" i="5"/>
  <c r="BM87" i="5"/>
  <c r="C293" i="5"/>
  <c r="BM293" i="5"/>
  <c r="BM308" i="5"/>
  <c r="C308" i="5"/>
  <c r="C289" i="5"/>
  <c r="BM289" i="5"/>
  <c r="C109" i="5"/>
  <c r="BM109" i="5"/>
  <c r="BM106" i="5"/>
  <c r="C106" i="5"/>
  <c r="BM10" i="5"/>
  <c r="C10" i="5"/>
  <c r="C28" i="5"/>
  <c r="BM28" i="5"/>
  <c r="C206" i="5"/>
  <c r="BM206" i="5"/>
  <c r="BM244" i="5"/>
  <c r="C244" i="5"/>
  <c r="C282" i="5"/>
  <c r="BM282" i="5"/>
  <c r="C205" i="5"/>
  <c r="BM205" i="5"/>
  <c r="C43" i="5"/>
  <c r="BM43" i="5"/>
  <c r="C243" i="5"/>
  <c r="BM243" i="5"/>
  <c r="BM208" i="5"/>
  <c r="C208" i="5"/>
  <c r="BM268" i="5"/>
  <c r="C268" i="5"/>
  <c r="BM4" i="5"/>
  <c r="C4" i="5"/>
  <c r="C247" i="5"/>
  <c r="BM247" i="5"/>
  <c r="BM210" i="5"/>
  <c r="C210" i="5"/>
  <c r="BM164" i="5"/>
  <c r="C164" i="5"/>
  <c r="C153" i="5"/>
  <c r="BM153" i="5"/>
  <c r="BM284" i="5"/>
  <c r="C284" i="5"/>
  <c r="C185" i="5"/>
  <c r="BM185" i="5"/>
  <c r="BM71" i="5"/>
  <c r="C71" i="5"/>
  <c r="C236" i="5"/>
  <c r="BM236" i="5"/>
  <c r="BM270" i="5"/>
  <c r="C270" i="5"/>
  <c r="BM245" i="5"/>
  <c r="C245" i="5"/>
  <c r="BM194" i="5"/>
  <c r="C194" i="5"/>
  <c r="C215" i="5"/>
  <c r="BM215" i="5"/>
  <c r="BM155" i="5"/>
  <c r="C155" i="5"/>
  <c r="BM83" i="5"/>
  <c r="C83" i="5"/>
  <c r="BM74" i="5"/>
  <c r="C74" i="5"/>
  <c r="C48" i="5"/>
  <c r="BM48" i="5"/>
  <c r="C94" i="5"/>
  <c r="BM94" i="5"/>
  <c r="BM302" i="5"/>
  <c r="C302" i="5"/>
  <c r="C323" i="5"/>
  <c r="BM323" i="5"/>
  <c r="C102" i="5"/>
  <c r="BM102" i="5"/>
  <c r="BM311" i="5"/>
  <c r="C311" i="5"/>
  <c r="C140" i="5"/>
  <c r="BM140" i="5"/>
  <c r="C188" i="5"/>
  <c r="BM188" i="5"/>
  <c r="C9" i="5"/>
  <c r="BM9" i="5"/>
  <c r="BM286" i="5"/>
  <c r="C286" i="5"/>
  <c r="BM88" i="5"/>
  <c r="C88" i="5"/>
  <c r="BM325" i="5"/>
  <c r="C325" i="5"/>
  <c r="C312" i="5"/>
  <c r="BM312" i="5"/>
  <c r="BM54" i="5"/>
  <c r="C54" i="5"/>
  <c r="C296" i="5"/>
  <c r="BM296" i="5"/>
  <c r="BM150" i="5"/>
  <c r="C150" i="5"/>
  <c r="C29" i="5"/>
  <c r="BM29" i="5"/>
  <c r="BM90" i="5"/>
  <c r="C90" i="5"/>
  <c r="C117" i="5"/>
  <c r="BM117" i="5"/>
  <c r="BM78" i="5"/>
  <c r="C78" i="5"/>
  <c r="C55" i="5"/>
  <c r="BM55" i="5"/>
  <c r="BM25" i="5"/>
  <c r="C25" i="5"/>
  <c r="BM223" i="5"/>
  <c r="C223" i="5"/>
  <c r="C8" i="5"/>
  <c r="BM8" i="5"/>
  <c r="BM220" i="5"/>
  <c r="C220" i="5"/>
  <c r="BM116" i="5"/>
  <c r="C116" i="5"/>
  <c r="BM176" i="5"/>
  <c r="C176" i="5"/>
  <c r="C315" i="5"/>
  <c r="BM315" i="5"/>
  <c r="BM337" i="5"/>
  <c r="C337" i="5"/>
  <c r="BM64" i="5"/>
  <c r="C64" i="5"/>
  <c r="C33" i="5"/>
  <c r="BM33" i="5"/>
  <c r="BM172" i="5"/>
  <c r="C172" i="5"/>
  <c r="BM19" i="5"/>
  <c r="C19" i="5"/>
  <c r="BM175" i="5"/>
  <c r="C175" i="5"/>
  <c r="BM154" i="5"/>
  <c r="C154" i="5"/>
  <c r="BM290" i="5"/>
  <c r="C290" i="5"/>
  <c r="BM7" i="5"/>
  <c r="C7" i="5"/>
  <c r="BM229" i="5"/>
  <c r="C229" i="5"/>
  <c r="BM191" i="5"/>
  <c r="C191" i="5"/>
  <c r="C80" i="5"/>
  <c r="BM80" i="5"/>
  <c r="BM297" i="5"/>
  <c r="C297" i="5"/>
  <c r="BM53" i="5"/>
  <c r="C53" i="5"/>
  <c r="C228" i="5"/>
  <c r="BM228" i="5"/>
  <c r="C114" i="5"/>
  <c r="BM114" i="5"/>
  <c r="C69" i="5"/>
  <c r="BM69" i="5"/>
  <c r="C145" i="5"/>
  <c r="BM145" i="5"/>
  <c r="BM70" i="5"/>
  <c r="C70" i="5"/>
  <c r="BM110" i="5"/>
  <c r="C110" i="5"/>
  <c r="C195" i="5"/>
  <c r="BM195" i="5"/>
  <c r="BM38" i="5"/>
  <c r="C38" i="5"/>
  <c r="BM180" i="5"/>
  <c r="C180" i="5"/>
  <c r="BM85" i="5"/>
  <c r="C85" i="5"/>
  <c r="BM204" i="5"/>
  <c r="C204" i="5"/>
  <c r="C142" i="5"/>
  <c r="BM142" i="5"/>
  <c r="C112" i="5"/>
  <c r="BM112" i="5"/>
  <c r="C161" i="5"/>
  <c r="BM161" i="5"/>
  <c r="BM134" i="5"/>
  <c r="C134" i="5"/>
  <c r="BM224" i="5"/>
  <c r="C224" i="5"/>
  <c r="BM234" i="5"/>
  <c r="C234" i="5"/>
  <c r="BM292" i="5"/>
  <c r="C292" i="5"/>
  <c r="C75" i="5"/>
  <c r="BM75" i="5"/>
  <c r="BM79" i="5"/>
  <c r="C79" i="5"/>
  <c r="BM196" i="5"/>
  <c r="C196" i="5"/>
  <c r="BM91" i="5"/>
  <c r="C91" i="5"/>
  <c r="C287" i="5"/>
  <c r="BM287" i="5"/>
  <c r="C105" i="5"/>
  <c r="BM105" i="5"/>
  <c r="C173" i="5"/>
  <c r="BM173" i="5"/>
  <c r="BM226" i="5"/>
  <c r="C226" i="5"/>
  <c r="BM126" i="5"/>
  <c r="C126" i="5"/>
  <c r="C60" i="5"/>
  <c r="BM60" i="5"/>
  <c r="C18" i="5"/>
  <c r="BM18" i="5"/>
  <c r="BM77" i="5"/>
  <c r="C77" i="5"/>
  <c r="C301" i="5"/>
  <c r="BM301" i="5"/>
  <c r="C82" i="5"/>
  <c r="BM82" i="5"/>
  <c r="BM23" i="5"/>
  <c r="C23" i="5"/>
  <c r="C202" i="5"/>
  <c r="BM202" i="5"/>
  <c r="BM124" i="5"/>
  <c r="C124" i="5"/>
  <c r="C225" i="5"/>
  <c r="BM225" i="5"/>
  <c r="C31" i="5"/>
  <c r="BM31" i="5"/>
  <c r="C138" i="5"/>
  <c r="BM138" i="5"/>
  <c r="C251" i="5"/>
  <c r="BM251" i="5"/>
  <c r="BM44" i="5"/>
  <c r="C44" i="5"/>
  <c r="C305" i="5"/>
  <c r="BM305" i="5"/>
  <c r="C24" i="5"/>
  <c r="BM24" i="5"/>
  <c r="C209" i="5"/>
  <c r="BM209" i="5"/>
  <c r="C327" i="5"/>
  <c r="BM327" i="5"/>
  <c r="C201" i="5"/>
  <c r="BM201" i="5"/>
  <c r="C316" i="5"/>
  <c r="BM316" i="5"/>
  <c r="BM336" i="5"/>
  <c r="C336" i="5"/>
  <c r="C332" i="5"/>
  <c r="BM332" i="5"/>
  <c r="C288" i="5"/>
  <c r="BM288" i="5"/>
  <c r="BM341" i="5"/>
  <c r="C341" i="5"/>
  <c r="C12" i="5"/>
  <c r="BM12" i="5"/>
  <c r="BM121" i="5"/>
  <c r="C121" i="5"/>
  <c r="BM125" i="5"/>
  <c r="C125" i="5"/>
  <c r="C163" i="5"/>
  <c r="BM16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<sst xmlns="http://schemas.openxmlformats.org/spreadsheetml/2006/main" count="731" uniqueCount="153">
  <si>
    <t>cfr</t>
  </si>
  <si>
    <t>Sex</t>
  </si>
  <si>
    <t>Patient ID</t>
  </si>
  <si>
    <t>Sample ID</t>
  </si>
  <si>
    <t>Comment</t>
  </si>
  <si>
    <t>Test name</t>
  </si>
  <si>
    <t>Start time</t>
  </si>
  <si>
    <t>Run time</t>
  </si>
  <si>
    <t>Channel</t>
  </si>
  <si>
    <t>Error code</t>
  </si>
  <si>
    <t>&lt;--- Filename to read data from</t>
  </si>
  <si>
    <t>Test_Object_Lot</t>
  </si>
  <si>
    <t>Test_Object_Expiry</t>
  </si>
  <si>
    <t>Test_Date</t>
  </si>
  <si>
    <t>Product_Type</t>
  </si>
  <si>
    <t>Process_Key</t>
  </si>
  <si>
    <t>Test Object Lot</t>
  </si>
  <si>
    <t>Comparison Object Lot</t>
  </si>
  <si>
    <t>Test Object Type</t>
  </si>
  <si>
    <t>Process Finish date</t>
  </si>
  <si>
    <t>Operator</t>
  </si>
  <si>
    <t>File</t>
  </si>
  <si>
    <t>Test SW</t>
  </si>
  <si>
    <t>Test FW</t>
  </si>
  <si>
    <t>Test Substrate</t>
  </si>
  <si>
    <t>Sample</t>
  </si>
  <si>
    <t>RunId</t>
  </si>
  <si>
    <t>Patient name</t>
  </si>
  <si>
    <t>Birth date</t>
  </si>
  <si>
    <t>Rotem</t>
  </si>
  <si>
    <t>Starter</t>
  </si>
  <si>
    <t>Stopper</t>
  </si>
  <si>
    <t>ct</t>
  </si>
  <si>
    <t>a5</t>
  </si>
  <si>
    <t>a10</t>
  </si>
  <si>
    <t>a15</t>
  </si>
  <si>
    <t>a20</t>
  </si>
  <si>
    <t>a25</t>
  </si>
  <si>
    <t>a30</t>
  </si>
  <si>
    <t>cft</t>
  </si>
  <si>
    <t>mcf</t>
  </si>
  <si>
    <t>mcft</t>
  </si>
  <si>
    <t>alpha</t>
  </si>
  <si>
    <t>li30</t>
  </si>
  <si>
    <t>li45</t>
  </si>
  <si>
    <t>li60</t>
  </si>
  <si>
    <t>ml</t>
  </si>
  <si>
    <t>lot</t>
  </si>
  <si>
    <t>clr</t>
  </si>
  <si>
    <t>ar5</t>
  </si>
  <si>
    <t>ar10</t>
  </si>
  <si>
    <t>ar15</t>
  </si>
  <si>
    <t>ar20</t>
  </si>
  <si>
    <t>ar25</t>
  </si>
  <si>
    <t>ar30</t>
  </si>
  <si>
    <t>mce</t>
  </si>
  <si>
    <t>acf</t>
  </si>
  <si>
    <t>g</t>
  </si>
  <si>
    <t>tpi</t>
  </si>
  <si>
    <t>maxv</t>
  </si>
  <si>
    <t>maxvt</t>
  </si>
  <si>
    <t>auc</t>
  </si>
  <si>
    <t>lt</t>
  </si>
  <si>
    <t>WB</t>
  </si>
  <si>
    <t>NACL70</t>
  </si>
  <si>
    <t>NACL80</t>
  </si>
  <si>
    <t>FIB</t>
  </si>
  <si>
    <t>HH</t>
  </si>
  <si>
    <t>RN</t>
  </si>
  <si>
    <t>RP</t>
  </si>
  <si>
    <t>HEM</t>
  </si>
  <si>
    <t>CAL</t>
  </si>
  <si>
    <t>ABNH</t>
  </si>
  <si>
    <t>ABNL</t>
  </si>
  <si>
    <t>Whole Blood</t>
  </si>
  <si>
    <t>70% Saline</t>
  </si>
  <si>
    <t>80% Saline</t>
  </si>
  <si>
    <t>Fibrinogen Spiked</t>
  </si>
  <si>
    <t>High Hematocrit</t>
  </si>
  <si>
    <t>ROTROL N</t>
  </si>
  <si>
    <t>ROTROL P</t>
  </si>
  <si>
    <t>Hemosil</t>
  </si>
  <si>
    <t>HemosIL Abnormal High</t>
  </si>
  <si>
    <t>HemosIL Abnormal Low</t>
  </si>
  <si>
    <t>HemosIL Calibration Plasma</t>
  </si>
  <si>
    <t>Test Object Tested</t>
  </si>
  <si>
    <t>Primary Key</t>
  </si>
  <si>
    <t>Test Sublot</t>
  </si>
  <si>
    <t>Sample Hct</t>
  </si>
  <si>
    <t>Sample Plt</t>
  </si>
  <si>
    <t>Sheet</t>
  </si>
  <si>
    <t>Dimensions</t>
  </si>
  <si>
    <t>Facts</t>
  </si>
  <si>
    <t>Comparison Object Type</t>
  </si>
  <si>
    <t>Process Keys</t>
  </si>
  <si>
    <t>Process</t>
  </si>
  <si>
    <t>Version</t>
  </si>
  <si>
    <t>v0</t>
  </si>
  <si>
    <t>Versions</t>
  </si>
  <si>
    <t>Unique Distinction</t>
  </si>
  <si>
    <t>v3</t>
  </si>
  <si>
    <t>Test_Object_Manufacturing</t>
  </si>
  <si>
    <t>Layout_Version</t>
  </si>
  <si>
    <t>60% Saline</t>
  </si>
  <si>
    <t>Check if template and source are compatible ---&gt;</t>
  </si>
  <si>
    <t>Column with required Entry (Non-Null) ---&gt;</t>
  </si>
  <si>
    <t>Delete duplicates on column ---&gt;</t>
  </si>
  <si>
    <t>60%Saline</t>
  </si>
  <si>
    <t>v4</t>
  </si>
  <si>
    <t>v5</t>
  </si>
  <si>
    <t>intem</t>
  </si>
  <si>
    <t>INTEM Single Sample Reagent Comparison v0</t>
  </si>
  <si>
    <t>INTEM Heparin Sensitivity v0</t>
  </si>
  <si>
    <t>INTEM ROTROL N Precision v0</t>
  </si>
  <si>
    <t>INTEM ROTROL P Precision v0</t>
  </si>
  <si>
    <t>INTEM 10xWB v0</t>
  </si>
  <si>
    <t>INTEM 10x60%NaCl v0</t>
  </si>
  <si>
    <t>INTEM Single Sample Reagent Comparison v1</t>
  </si>
  <si>
    <t>INTEM Heparin Sensitivity v1</t>
  </si>
  <si>
    <t>INTEM Heat Stress Whole Blood v1</t>
  </si>
  <si>
    <t>INTEM Heat Stress Whole ROTROL v1</t>
  </si>
  <si>
    <t>INTEM ROTROL N Precision v1</t>
  </si>
  <si>
    <t>INTEM ROTROL P Precision v1</t>
  </si>
  <si>
    <t>INTEM 10xWB v1</t>
  </si>
  <si>
    <t>INTEM 10x60%NaCl v1</t>
  </si>
  <si>
    <t>INTEM Single Sample Reagent Comparison v2</t>
  </si>
  <si>
    <t>INTEM Heparin Sensitivity v2</t>
  </si>
  <si>
    <t>INTEM Heat Stress Whole Blood v2</t>
  </si>
  <si>
    <t>INTEM Heat Stress Whole ROTROL v2</t>
  </si>
  <si>
    <t>INTEM ROTROL N Precision v2</t>
  </si>
  <si>
    <t>INTEM ROTROL P Precision v2</t>
  </si>
  <si>
    <t>INTEM 10xWB v2</t>
  </si>
  <si>
    <t>INTEM 10x60%NaCl v2</t>
  </si>
  <si>
    <t>INTEM Single Sample Reagent Comparison v3</t>
  </si>
  <si>
    <t>INTEM Heparin Sensitivity v3</t>
  </si>
  <si>
    <t>INTEM Heat Stress Whole Blood v3</t>
  </si>
  <si>
    <t>INTEM Heat Stress Whole ROTROL v3</t>
  </si>
  <si>
    <t>INTEM ROTROL N Precision v3</t>
  </si>
  <si>
    <t>INTEM ROTROL P Precision v3</t>
  </si>
  <si>
    <t>INTEM 10xWB v3</t>
  </si>
  <si>
    <t>INTEM 10x60%NaCl v3</t>
  </si>
  <si>
    <t>INTEM Heparin Sensitivity v4</t>
  </si>
  <si>
    <t>INTEM ROTROL N Precision v4</t>
  </si>
  <si>
    <t>INTEM ROTROL P Precision v4</t>
  </si>
  <si>
    <t>INTEM 10xWB v4</t>
  </si>
  <si>
    <t>INTEM 10x60%NaCl v4</t>
  </si>
  <si>
    <t>INTEM Heparin Sensitivity v5</t>
  </si>
  <si>
    <t>INTEM ROTROL N Precision v5</t>
  </si>
  <si>
    <t>INTEM ROTROL P Precision v5</t>
  </si>
  <si>
    <t>INTEM 10xWB v5</t>
  </si>
  <si>
    <t>INTEM 10x60%NaCl v5</t>
  </si>
  <si>
    <t>v1</t>
  </si>
  <si>
    <t>intem US 42430001 RN+RP für Sichtprüfung.xlsx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</si>
</sst>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quotePrefix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1"/>
    <xf numFmtId="0" fontId="1" fillId="0" borderId="0" xfId="1" applyFill="1"/>
    <xf numFmtId="164" fontId="1" fillId="0" borderId="0" xfId="1" applyNumberFormat="1"/>
    <xf numFmtId="0" fontId="2" fillId="2" borderId="0" xfId="0" applyFont="1" applyFill="1" applyBorder="1"/>
    <xf numFmtId="0" fontId="0" fillId="0" borderId="3" xfId="0" applyBorder="1"/>
    <xf numFmtId="0" fontId="2" fillId="2" borderId="4" xfId="0" applyFont="1" applyFill="1" applyBorder="1"/>
    <xf numFmtId="0" fontId="2" fillId="2" borderId="5" xfId="0" applyFont="1" applyFill="1" applyBorder="1"/>
    <xf numFmtId="14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165" fontId="0" fillId="0" borderId="0" xfId="0" applyNumberFormat="1"/>
    <xf numFmtId="14" fontId="0" fillId="0" borderId="0" xfId="0" applyNumberFormat="1"/>
  </cellXfs>
  <cellStyles count="2">
    <cellStyle name="Normal" xfId="0" builtinId="0"/>
    <cellStyle name="Standard 3" xfId="1" xr:uid="{C6DFF4DD-96C0-4AC9-AF3C-DB5560180E2C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E04B-9BC8-472E-AE00-1135FC76BE65}">
  <dimension ref="A1:I8"/>
  <sheetViews>
    <sheetView tabSelected="1" workbookViewId="0">
      <selection activeCell="I4" sqref="I4"/>
    </sheetView>
  </sheetViews>
  <sheetFormatPr defaultRowHeight="15" x14ac:dyDescent="0.25"/>
  <cols>
    <col min="1" max="1" width="57.5703125" customWidth="1"/>
    <col min="2" max="3" width="19.42578125" customWidth="1"/>
    <col min="8" max="8" width="13.7109375" customWidth="1"/>
  </cols>
  <sheetData>
    <row r="1" spans="1:9" x14ac:dyDescent="0.25">
      <c r="A1" t="s">
        <v>152</v>
      </c>
      <c r="B1" s="1" t="s">
        <v>10</v>
      </c>
    </row>
    <row r="2" spans="1:9" x14ac:dyDescent="0.25">
      <c r="A2" t="s">
        <v>90</v>
      </c>
      <c r="B2" t="s">
        <v>91</v>
      </c>
      <c r="C2" t="s">
        <v>92</v>
      </c>
      <c r="D2" t="s">
        <v>96</v>
      </c>
      <c r="H2" t="s">
        <v>98</v>
      </c>
      <c r="I2" t="s">
        <v>99</v>
      </c>
    </row>
    <row r="3" spans="1:9" x14ac:dyDescent="0.25">
      <c r="A3" t="s">
        <v>104</v>
      </c>
      <c r="B3" t="b">
        <f ca="1">OR(I3,I4,I5,I6,I7)</f>
        <v>0</v>
      </c>
      <c r="C3" t="b">
        <f ca="1">OR(I3,I4,I5,I6,I7)</f>
        <v>0</v>
      </c>
      <c r="D3" t="e">
        <f ca="1">OFFSET($H$2,MATCH(TRUE,$I$2:$I$10,0)-1,0)</f>
        <v>#N/A</v>
      </c>
      <c r="H3" t="s">
        <v>97</v>
      </c>
      <c r="I3" t="b" cm="1">
        <f t="array" aca="1" ref="I3" ca="1">IFERROR(AND(ISREF(INDIRECT("'["&amp;Index!$A$1&amp;"]Übersicht Messungen'!A1",TRUE)),ISREF(INDIRECT("'["&amp;Index!$A$1&amp;"]Werte+Ergebnisse 1a + 1b'!A1",TRUE)),ISREF(INDIRECT("'["&amp;Index!$A$1&amp;"]Werte+Ergebnisse 3a+3b'!A1",TRUE)),INDIRECT("'["&amp;Index!$A$1&amp;"]Werte und Ergebnisse 4b'!F6",TRUE)="A20"),FALSE)</f>
        <v>0</v>
      </c>
    </row>
    <row r="4" spans="1:9" x14ac:dyDescent="0.25">
      <c r="A4" t="s">
        <v>105</v>
      </c>
      <c r="B4" t="s">
        <v>102</v>
      </c>
      <c r="C4" t="s">
        <v>15</v>
      </c>
      <c r="H4" t="s">
        <v>151</v>
      </c>
      <c r="I4" t="b">
        <f ca="1">IFERROR(AND(ISREF(INDIRECT("'["&amp;Index!$A$1&amp;"]Übersicht Messungen'!A1",TRUE)),ISREF(INDIRECT("'["&amp;Index!$A$1&amp;"]Werte+Ergebnisse 1a + 1b'!A1",TRUE)),ISREF(INDIRECT("'["&amp;Index!$A$1&amp;"]Werte+Ergebnisse 3'!A1",TRUE)),NOT(ISREF(INDIRECT("'["&amp;Index!$A$1&amp;"]Werte und Ergebnisse 4b'!F6",TRUE)))),FALSE)</f>
        <v>0</v>
      </c>
    </row>
    <row r="5" spans="1:9" x14ac:dyDescent="0.25">
      <c r="A5" t="s">
        <v>106</v>
      </c>
      <c r="B5" t="s">
        <v>86</v>
      </c>
      <c r="C5" t="s">
        <v>86</v>
      </c>
    </row>
    <row r="6" spans="1:9" x14ac:dyDescent="0.25">
      <c r="H6" t="s">
        <v>100</v>
      </c>
      <c r="I6" t="b" cm="1">
        <f t="array" aca="1" ref="I6" ca="1">IFERROR(AND(ISREF(INDIRECT("'["&amp;Index!$A$1&amp;"]Übersicht Messungen'!A1",TRUE)),ISREF(INDIRECT("'["&amp;Index!$A$1&amp;"]Auswertung 1a + 1b'!A1",TRUE)),INDIRECT("'["&amp;Index!$A$1&amp;"]Auswertung 4a'!H5",TRUE)="CT"),FALSE)</f>
        <v>0</v>
      </c>
    </row>
    <row r="7" spans="1:9" x14ac:dyDescent="0.25">
      <c r="H7" t="s">
        <v>108</v>
      </c>
      <c r="I7" t="b" cm="1">
        <f t="array" aca="1" ref="I7" ca="1">IFERROR(AND(ISREF(INDIRECT("'["&amp;Index!$A$1&amp;"]Results 3b (ROTROL P)'!A1",TRUE)),INDIRECT("'["&amp;Index!$A$1&amp;"]Results 2b 10x60%NaCl'!P6",TRUE)="A20"),FALSE)</f>
        <v>0</v>
      </c>
    </row>
    <row r="8" spans="1:9" x14ac:dyDescent="0.25">
      <c r="H8" t="s">
        <v>109</v>
      </c>
      <c r="I8" t="b" cm="1">
        <f t="array" aca="1" ref="I8" ca="1">IFERROR(AND(ISREF(INDIRECT("'["&amp;Index!$A$1&amp;"]Results 3b (ROTROL P) '!A1",TRUE)),INDIRECT("'["&amp;Index!$A$1&amp;"]Results 2b 10x60%NaCl'!P6",TRUE)="A20"),FALSE)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7D95-4388-4429-B1F3-A7FCFEB2D854}">
  <dimension ref="A1:G8"/>
  <sheetViews>
    <sheetView workbookViewId="0">
      <selection activeCell="B3" sqref="B3"/>
    </sheetView>
  </sheetViews>
  <sheetFormatPr defaultRowHeight="15" x14ac:dyDescent="0.25"/>
  <cols>
    <col min="1" max="1" width="17.7109375" customWidth="1"/>
    <col min="2" max="2" width="14.42578125" customWidth="1"/>
    <col min="3" max="3" width="26.42578125" customWidth="1"/>
    <col min="4" max="4" width="21" customWidth="1"/>
    <col min="5" max="5" width="17.7109375" customWidth="1"/>
    <col min="6" max="6" width="21.85546875" customWidth="1"/>
    <col min="7" max="7" width="38.140625" customWidth="1"/>
  </cols>
  <sheetData>
    <row r="1" spans="1:7" x14ac:dyDescent="0.25">
      <c r="A1" s="2" t="s">
        <v>11</v>
      </c>
      <c r="B1" s="2" t="s">
        <v>102</v>
      </c>
      <c r="C1" s="3" t="s">
        <v>101</v>
      </c>
      <c r="D1" s="3" t="s">
        <v>12</v>
      </c>
      <c r="E1" s="3" t="s">
        <v>13</v>
      </c>
      <c r="F1" s="3" t="s">
        <v>14</v>
      </c>
      <c r="G1" s="7" t="s">
        <v>86</v>
      </c>
    </row>
    <row r="2" spans="1:7" x14ac:dyDescent="0.25">
      <c r="A2" t="e" cm="1">
        <f t="array" aca="1" ref="A2" ca="1">INDIRECT("'["&amp;Index!$A$1&amp;"]Übersicht Messungen'!E6",TRUE)</f>
        <v>#REF!</v>
      </c>
      <c r="B2" t="e">
        <f ca="1">IF(Index!$D$3=Index!$H3,Index!D$3,"")</f>
        <v>#N/A</v>
      </c>
      <c r="C2" s="14"/>
      <c r="D2" t="e" cm="1">
        <f t="array" aca="1" ref="D2" ca="1">INDIRECT("'["&amp;Index!$A$1&amp;"]Übersicht Messungen'!F6",TRUE)</f>
        <v>#REF!</v>
      </c>
      <c r="E2" s="15" t="e" cm="1">
        <f t="array" aca="1" ref="E2" ca="1">INDIRECT("'["&amp;Index!$A$1&amp;"]Übersicht Messungen'!F6",TRUE)-730</f>
        <v>#REF!</v>
      </c>
      <c r="F2" t="e" cm="1">
        <f t="array" aca="1" ref="F2" ca="1">INDIRECT("'["&amp;Index!$A$1&amp;"]Übersicht Messungen'!D3",TRUE)</f>
        <v>#REF!</v>
      </c>
      <c r="G2" t="e">
        <f t="shared" ref="G2:G7" ca="1" si="0">B2&amp;"/"&amp;A2&amp;"/"&amp;E2&amp;"/"&amp;F2</f>
        <v>#N/A</v>
      </c>
    </row>
    <row r="3" spans="1:7" x14ac:dyDescent="0.25">
      <c r="A3" t="e" cm="1">
        <f t="array" aca="1" ref="A3" ca="1">INDIRECT("'["&amp;Index!$A$1&amp;"]Übersicht Messungen'!E6",TRUE)</f>
        <v>#REF!</v>
      </c>
      <c r="B3" t="e">
        <f ca="1">IF(Index!$D$3=Index!$H4,Index!D$3,"")</f>
        <v>#N/A</v>
      </c>
      <c r="C3" s="14"/>
      <c r="D3" t="e" cm="1">
        <f t="array" aca="1" ref="D3" ca="1">INDIRECT("'["&amp;Index!$A$1&amp;"]Übersicht Messungen'!F6",TRUE)</f>
        <v>#REF!</v>
      </c>
      <c r="E3" s="15" t="e" cm="1">
        <f t="array" aca="1" ref="E3" ca="1">INDIRECT("'["&amp;Index!$A$1&amp;"]Übersicht Messungen'!F6",TRUE)-730</f>
        <v>#REF!</v>
      </c>
      <c r="F3" t="e" cm="1">
        <f t="array" aca="1" ref="F3" ca="1">INDIRECT("'["&amp;Index!$A$1&amp;"]Übersicht Messungen'!D3",TRUE)</f>
        <v>#REF!</v>
      </c>
      <c r="G3" t="e">
        <f t="shared" ca="1" si="0"/>
        <v>#N/A</v>
      </c>
    </row>
    <row r="4" spans="1:7" x14ac:dyDescent="0.25">
      <c r="A4" t="e" cm="1">
        <f t="array" aca="1" ref="A4" ca="1">INDIRECT("'["&amp;Index!$A$1&amp;"]Übersicht Messungen'!E6",TRUE)</f>
        <v>#REF!</v>
      </c>
      <c r="B4" t="e">
        <f ca="1">IF(Index!$D$3=Index!$H5,Index!D$3,"")</f>
        <v>#N/A</v>
      </c>
      <c r="C4" s="14"/>
      <c r="D4" t="e" cm="1">
        <f t="array" aca="1" ref="D4" ca="1">INDIRECT("'["&amp;Index!$A$1&amp;"]Übersicht Messungen'!F6",TRUE)</f>
        <v>#REF!</v>
      </c>
      <c r="E4" s="15" t="e" cm="1">
        <f t="array" aca="1" ref="E4" ca="1">IFERROR(DATEVALUE(TEXT(INDIRECT("'["&amp;Index!$A$1&amp;"]Übersicht Messungen'!C181",TRUE),"yyyy-mm-dd")),INDIRECT("'["&amp;Index!$A$1&amp;"]Übersicht Messungen'!F6",TRUE)-730)</f>
        <v>#REF!</v>
      </c>
      <c r="F4" t="e" cm="1">
        <f t="array" aca="1" ref="F4" ca="1">INDIRECT("'["&amp;Index!$A$1&amp;"]Übersicht Messungen'!D3",TRUE)</f>
        <v>#REF!</v>
      </c>
      <c r="G4" t="e">
        <f t="shared" ca="1" si="0"/>
        <v>#N/A</v>
      </c>
    </row>
    <row r="5" spans="1:7" x14ac:dyDescent="0.25">
      <c r="A5" t="e" cm="1">
        <f t="array" aca="1" ref="A5" ca="1">INDIRECT("'["&amp;Index!$A$1&amp;"]Übersicht Messungen'!E6",TRUE)</f>
        <v>#REF!</v>
      </c>
      <c r="B5" t="e">
        <f ca="1">IF(Index!$D$3=Index!$H6,Index!D$3,"")</f>
        <v>#N/A</v>
      </c>
      <c r="C5" s="14"/>
      <c r="D5" t="e" cm="1">
        <f t="array" aca="1" ref="D5" ca="1">INDIRECT("'["&amp;Index!$A$1&amp;"]Übersicht Messungen'!F6",TRUE)</f>
        <v>#REF!</v>
      </c>
      <c r="E5" s="15" t="e" cm="1">
        <f t="array" aca="1" ref="E5" ca="1">IFERROR(DATEVALUE(TEXT(INDIRECT("'["&amp;Index!$A$1&amp;"]Übersicht Messungen'!C100",TRUE),"yyyy-mm-dd")),INDIRECT("'["&amp;Index!$A$1&amp;"]Übersicht Messungen'!F6",TRUE)-730)</f>
        <v>#REF!</v>
      </c>
      <c r="F5" t="e" cm="1">
        <f t="array" aca="1" ref="F5" ca="1">INDIRECT("'["&amp;Index!$A$1&amp;"]Übersicht Messungen'!D3",TRUE)</f>
        <v>#REF!</v>
      </c>
      <c r="G5" t="e">
        <f t="shared" ca="1" si="0"/>
        <v>#N/A</v>
      </c>
    </row>
    <row r="6" spans="1:7" x14ac:dyDescent="0.25">
      <c r="A6" t="e" cm="1">
        <f t="array" aca="1" ref="A6" ca="1">INDIRECT("'["&amp;Index!$A$1&amp;"]Overview Tests'!E7",TRUE)</f>
        <v>#REF!</v>
      </c>
      <c r="B6" t="e">
        <f ca="1">IF(Index!$D$3=Index!$H7,Index!D$3,"")</f>
        <v>#N/A</v>
      </c>
      <c r="C6" s="14"/>
      <c r="D6" s="15" t="e" cm="1">
        <f t="array" aca="1" ref="D6" ca="1">INDIRECT("'["&amp;Index!$A$1&amp;"]Overview Tests'!F7",TRUE)</f>
        <v>#REF!</v>
      </c>
      <c r="E6" s="15" t="e" cm="1">
        <f t="array" aca="1" ref="E6" ca="1">IFERROR(DATEVALUE(TEXT(INDIRECT("'["&amp;Index!$A$1&amp;"]Overview Tests'!C88",TRUE),"yyyy-mm-dd")),INDIRECT("'["&amp;Index!$A$1&amp;"]Overview Tests'!F7",TRUE)-730)</f>
        <v>#REF!</v>
      </c>
      <c r="F6" s="15" t="e" cm="1">
        <f t="array" aca="1" ref="F6" ca="1">INDIRECT("'["&amp;Index!$A$1&amp;"]Overview Tests'!C3",TRUE)</f>
        <v>#REF!</v>
      </c>
      <c r="G6" t="e">
        <f t="shared" ca="1" si="0"/>
        <v>#N/A</v>
      </c>
    </row>
    <row r="7" spans="1:7" x14ac:dyDescent="0.25">
      <c r="A7" t="e" cm="1">
        <f t="array" aca="1" ref="A7" ca="1">INDIRECT("'["&amp;Index!$A$1&amp;"]Overview Tests'!E7",TRUE)</f>
        <v>#REF!</v>
      </c>
      <c r="B7" t="e">
        <f ca="1">IF(Index!$D$3=Index!$H8,Index!D$3,"")</f>
        <v>#N/A</v>
      </c>
      <c r="C7" s="14"/>
      <c r="D7" s="15" t="e" cm="1">
        <f t="array" aca="1" ref="D7" ca="1">INDIRECT("'["&amp;Index!$A$1&amp;"]Overview Tests'!F7",TRUE)</f>
        <v>#REF!</v>
      </c>
      <c r="E7" s="15" t="e" cm="1">
        <f t="array" aca="1" ref="E7" ca="1">IFERROR(DATEVALUE(TEXT(INDIRECT("'["&amp;Index!$A$1&amp;"]Overview Tests'!C88",TRUE),"yyyy-mm-dd")),INDIRECT("'["&amp;Index!$A$1&amp;"]Overview Tests'!F7",TRUE)-730)</f>
        <v>#REF!</v>
      </c>
      <c r="F7" s="15" t="e" cm="1">
        <f t="array" aca="1" ref="F7" ca="1">INDIRECT("'["&amp;Index!$A$1&amp;"]Overview Tests'!C3",TRUE)</f>
        <v>#REF!</v>
      </c>
      <c r="G7" t="e">
        <f t="shared" ca="1" si="0"/>
        <v>#N/A</v>
      </c>
    </row>
    <row r="8" spans="1:7" x14ac:dyDescent="0.25">
      <c r="C8" s="14"/>
      <c r="D8" s="15"/>
      <c r="E8" s="15"/>
      <c r="F8" s="15"/>
    </row>
  </sheetData>
  <conditionalFormatting sqref="G1:G2">
    <cfRule type="duplicateValues" dxfId="13" priority="6"/>
  </conditionalFormatting>
  <conditionalFormatting sqref="G6:G8">
    <cfRule type="duplicateValues" dxfId="12" priority="4"/>
  </conditionalFormatting>
  <conditionalFormatting sqref="G4">
    <cfRule type="duplicateValues" dxfId="11" priority="3"/>
  </conditionalFormatting>
  <conditionalFormatting sqref="G3">
    <cfRule type="duplicateValues" dxfId="10" priority="2"/>
  </conditionalFormatting>
  <conditionalFormatting sqref="G5">
    <cfRule type="duplicateValues" dxfId="9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0DCD-33B3-4BBE-859D-15293E96F4D4}">
  <dimension ref="A1:BM341"/>
  <sheetViews>
    <sheetView zoomScale="70" zoomScaleNormal="70" workbookViewId="0">
      <pane ySplit="1" topLeftCell="A2" activePane="bottomLeft" state="frozen"/>
      <selection pane="bottomLeft" activeCell="B339" sqref="B339:B341"/>
    </sheetView>
  </sheetViews>
  <sheetFormatPr defaultRowHeight="15" x14ac:dyDescent="0.25"/>
  <cols>
    <col min="1" max="1" width="23.28515625" customWidth="1"/>
    <col min="2" max="2" width="12" bestFit="1" customWidth="1"/>
    <col min="3" max="3" width="45.140625" customWidth="1"/>
    <col min="4" max="4" width="10.85546875" bestFit="1" customWidth="1"/>
    <col min="5" max="5" width="36.85546875" customWidth="1"/>
    <col min="6" max="6" width="32.42578125" customWidth="1"/>
    <col min="7" max="7" width="33.28515625" customWidth="1"/>
    <col min="8" max="8" width="29" customWidth="1"/>
    <col min="9" max="9" width="20.28515625" style="15" customWidth="1"/>
    <col min="10" max="10" width="24" customWidth="1"/>
    <col min="11" max="11" width="4.28515625" bestFit="1" customWidth="1"/>
    <col min="12" max="13" width="8.140625" bestFit="1" customWidth="1"/>
    <col min="14" max="14" width="25.28515625" customWidth="1"/>
    <col min="15" max="15" width="15.42578125" customWidth="1"/>
    <col min="16" max="16" width="10.85546875" bestFit="1" customWidth="1"/>
    <col min="17" max="17" width="10.42578125" bestFit="1" customWidth="1"/>
    <col min="18" max="18" width="6.140625" bestFit="1" customWidth="1"/>
    <col min="19" max="19" width="9.7109375" bestFit="1" customWidth="1"/>
    <col min="20" max="20" width="9.85546875" bestFit="1" customWidth="1"/>
    <col min="21" max="21" width="12.85546875" bestFit="1" customWidth="1"/>
    <col min="22" max="22" width="4.140625" bestFit="1" customWidth="1"/>
    <col min="23" max="23" width="9.7109375" bestFit="1" customWidth="1"/>
    <col min="24" max="24" width="12.28515625" customWidth="1"/>
    <col min="25" max="25" width="6.85546875" bestFit="1" customWidth="1"/>
    <col min="26" max="26" width="10.140625" bestFit="1" customWidth="1"/>
    <col min="27" max="27" width="7" bestFit="1" customWidth="1"/>
    <col min="28" max="28" width="8" bestFit="1" customWidth="1"/>
    <col min="29" max="29" width="9.7109375" bestFit="1" customWidth="1"/>
    <col min="30" max="30" width="9" bestFit="1" customWidth="1"/>
    <col min="31" max="31" width="8.28515625" bestFit="1" customWidth="1"/>
    <col min="32" max="32" width="10" bestFit="1" customWidth="1"/>
    <col min="33" max="33" width="6.5703125" customWidth="1"/>
    <col min="34" max="34" width="5.5703125" bestFit="1" customWidth="1"/>
    <col min="35" max="35" width="5.42578125" bestFit="1" customWidth="1"/>
    <col min="36" max="36" width="5.5703125" bestFit="1" customWidth="1"/>
    <col min="37" max="39" width="4" bestFit="1" customWidth="1"/>
    <col min="40" max="40" width="4.7109375" customWidth="1"/>
    <col min="41" max="41" width="4.28515625" bestFit="1" customWidth="1"/>
    <col min="42" max="42" width="5" bestFit="1" customWidth="1"/>
    <col min="43" max="43" width="5.85546875" bestFit="1" customWidth="1"/>
    <col min="44" max="46" width="4.140625" bestFit="1" customWidth="1"/>
    <col min="47" max="48" width="3.28515625" bestFit="1" customWidth="1"/>
    <col min="49" max="49" width="3.42578125" bestFit="1" customWidth="1"/>
    <col min="50" max="50" width="3.140625" bestFit="1" customWidth="1"/>
    <col min="51" max="51" width="3.7109375" bestFit="1" customWidth="1"/>
    <col min="52" max="57" width="4.7109375" bestFit="1" customWidth="1"/>
    <col min="58" max="58" width="3.5703125" bestFit="1" customWidth="1"/>
    <col min="59" max="59" width="2" bestFit="1" customWidth="1"/>
    <col min="60" max="60" width="3.42578125" bestFit="1" customWidth="1"/>
    <col min="61" max="61" width="5.7109375" bestFit="1" customWidth="1"/>
    <col min="62" max="62" width="6.42578125" bestFit="1" customWidth="1"/>
    <col min="63" max="63" width="4" bestFit="1" customWidth="1"/>
    <col min="64" max="64" width="2.28515625" bestFit="1" customWidth="1"/>
    <col min="65" max="65" width="11.5703125" bestFit="1" customWidth="1"/>
  </cols>
  <sheetData>
    <row r="1" spans="1:65" s="8" customFormat="1" x14ac:dyDescent="0.25">
      <c r="A1" s="10" t="s">
        <v>16</v>
      </c>
      <c r="B1" s="9" t="s">
        <v>15</v>
      </c>
      <c r="C1" s="13" t="s">
        <v>95</v>
      </c>
      <c r="D1" s="10" t="s">
        <v>87</v>
      </c>
      <c r="E1" s="10" t="s">
        <v>17</v>
      </c>
      <c r="F1" s="10" t="s">
        <v>18</v>
      </c>
      <c r="G1" s="10" t="s">
        <v>93</v>
      </c>
      <c r="H1" s="10" t="s">
        <v>85</v>
      </c>
      <c r="I1" s="11" t="s">
        <v>19</v>
      </c>
      <c r="J1" s="10" t="s">
        <v>20</v>
      </c>
      <c r="K1" s="10" t="s">
        <v>21</v>
      </c>
      <c r="L1" s="10" t="s">
        <v>22</v>
      </c>
      <c r="M1" s="10" t="s">
        <v>23</v>
      </c>
      <c r="N1" s="10" t="s">
        <v>24</v>
      </c>
      <c r="O1" s="10" t="s">
        <v>25</v>
      </c>
      <c r="P1" s="10" t="s">
        <v>88</v>
      </c>
      <c r="Q1" s="10" t="s">
        <v>89</v>
      </c>
      <c r="R1" s="10" t="s">
        <v>26</v>
      </c>
      <c r="S1" s="10" t="s">
        <v>2</v>
      </c>
      <c r="T1" s="10" t="s">
        <v>3</v>
      </c>
      <c r="U1" s="10" t="s">
        <v>27</v>
      </c>
      <c r="V1" s="10" t="s">
        <v>1</v>
      </c>
      <c r="W1" s="10" t="s">
        <v>28</v>
      </c>
      <c r="X1" s="10" t="s">
        <v>4</v>
      </c>
      <c r="Y1" s="10" t="s">
        <v>29</v>
      </c>
      <c r="Z1" s="10" t="s">
        <v>5</v>
      </c>
      <c r="AA1" s="10" t="s">
        <v>30</v>
      </c>
      <c r="AB1" s="10" t="s">
        <v>31</v>
      </c>
      <c r="AC1" s="10" t="s">
        <v>6</v>
      </c>
      <c r="AD1" s="10" t="s">
        <v>7</v>
      </c>
      <c r="AE1" s="10" t="s">
        <v>8</v>
      </c>
      <c r="AF1" s="10" t="s">
        <v>9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0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  <c r="BJ1" s="10" t="s">
        <v>60</v>
      </c>
      <c r="BK1" s="10" t="s">
        <v>61</v>
      </c>
      <c r="BL1" s="10" t="s">
        <v>62</v>
      </c>
      <c r="BM1" s="12" t="s">
        <v>86</v>
      </c>
    </row>
    <row r="2" spans="1:65" x14ac:dyDescent="0.25">
      <c r="A2" t="e" cm="1">
        <f t="array" aca="1" ref="A2" ca="1">INDIRECT("'["&amp;Index!$A$1&amp;"]Übersicht Messungen'!E6",TRUE)</f>
        <v>#REF!</v>
      </c>
      <c r="B2" t="e">
        <f ca="1">IF(Index!$D$3="v0",11001,"")</f>
        <v>#N/A</v>
      </c>
      <c r="C2" t="e">
        <f ca="1">VLOOKUP(Facts!$B2,Aux_Table!$W$1:$X$50,2,FALSE)</f>
        <v>#N/A</v>
      </c>
      <c r="D2" t="e">
        <f>NA()</f>
        <v>#N/A</v>
      </c>
      <c r="E2" t="e" cm="1">
        <f t="array" aca="1" ref="E2" ca="1">INDIRECT("'["&amp;Index!$A$1&amp;"]Übersicht Messungen'!C6",TRUE)</f>
        <v>#REF!</v>
      </c>
      <c r="F2" t="e" cm="1">
        <f t="array" aca="1" ref="F2" ca="1">INDIRECT("'["&amp;Index!$A$1&amp;"]Übersicht Messungen'!B6",TRUE)</f>
        <v>#REF!</v>
      </c>
      <c r="G2" t="e" cm="1">
        <f t="array" aca="1" ref="G2" ca="1">INDIRECT("'["&amp;Index!$A$1&amp;"]Übersicht Messungen'!B6",TRUE)</f>
        <v>#REF!</v>
      </c>
      <c r="H2" t="e">
        <f t="shared" ref="H2:H50" ca="1" si="0">X2=A2</f>
        <v>#REF!</v>
      </c>
      <c r="I2" s="15" t="e" cm="1">
        <f t="array" aca="1" ref="I2" ca="1">INDIRECT("'["&amp;Index!$A$1&amp;"]Übersicht Messungen'!F6",TRUE)-730</f>
        <v>#REF!</v>
      </c>
      <c r="K2" t="str">
        <f>Index!$A$1</f>
        <v>intem US 42430001 RN+RP für Sichtprüfung.xlsx</v>
      </c>
      <c r="N2" t="s">
        <v>74</v>
      </c>
      <c r="O2" t="e" cm="1">
        <f t="array" aca="1" ref="O2" ca="1">INDIRECT("'["&amp;Index!$A$1&amp;"]Werte+Ergebnisse 1a + 1b'!M2",TRUE)</f>
        <v>#REF!</v>
      </c>
      <c r="R2">
        <v>1</v>
      </c>
      <c r="X2" t="e" cm="1">
        <f t="array" aca="1" ref="X2" ca="1">INDIRECT("'["&amp;Index!$A$1&amp;"]Werte+Ergebnisse 1a + 1b'!b2",TRUE)</f>
        <v>#REF!</v>
      </c>
      <c r="Z2" t="s">
        <v>110</v>
      </c>
      <c r="AG2" t="e" cm="1">
        <f t="array" aca="1" ref="AG2" ca="1">IF(INDIRECT("'["&amp;Index!$A$1&amp;"]Werte+Ergebnisse 1a + 1b'!F2",TRUE)&gt;0,INDIRECT("'["&amp;Index!$A$1&amp;"]Werte+Ergebnisse 1a + 1b'!F2",TRUE),"")</f>
        <v>#REF!</v>
      </c>
      <c r="AH2" t="e" cm="1">
        <f t="array" aca="1" ref="AH2" ca="1">IF(INDIRECT("'["&amp;Index!$A$1&amp;"]Werte+Ergebnisse 1a + 1b'!H2",TRUE)&gt;0,INDIRECT("'["&amp;Index!$A$1&amp;"]Werte+Ergebnisse 1a + 1b'!H2",TRUE),"")</f>
        <v>#REF!</v>
      </c>
      <c r="AI2" t="e" cm="1">
        <f t="array" aca="1" ref="AI2" ca="1">IF(INDIRECT("'["&amp;Index!$A$1&amp;"]Werte+Ergebnisse 1a + 1b'!I2",TRUE)&gt;0,INDIRECT("'["&amp;Index!$A$1&amp;"]Werte+Ergebnisse 1a + 1b'!I2",TRUE),"")</f>
        <v>#REF!</v>
      </c>
      <c r="AJ2" t="e" cm="1">
        <f t="array" aca="1" ref="AJ2" ca="1">IF(INDIRECT("'["&amp;Index!$A$1&amp;"]Werte+Ergebnisse 1a + 1b'!J2",TRUE)&gt;0,INDIRECT("'["&amp;Index!$A$1&amp;"]Werte+Ergebnisse 1a + 1b'!J2",TRUE),"")</f>
        <v>#REF!</v>
      </c>
      <c r="AK2" t="e" cm="1">
        <f t="array" aca="1" ref="AK2" ca="1">IF(INDIRECT("'["&amp;Index!$A$1&amp;"]Werte+Ergebnisse 1a + 1b'!K2",TRUE)&gt;0,INDIRECT("'["&amp;Index!$A$1&amp;"]Werte+Ergebnisse 1a + 1b'!K2",TRUE),"")</f>
        <v>#REF!</v>
      </c>
      <c r="AN2" t="e" cm="1">
        <f t="array" aca="1" ref="AN2" ca="1">IF(INDIRECT("'["&amp;Index!$A$1&amp;"]Werte+Ergebnisse 1a + 1b'!G2",TRUE)&gt;0,INDIRECT("'["&amp;Index!$A$1&amp;"]Werte+Ergebnisse 1a + 1b'!G2",TRUE),"")</f>
        <v>#REF!</v>
      </c>
      <c r="AQ2" t="e" cm="1">
        <f t="array" aca="1" ref="AQ2" ca="1">IF(INDIRECT("'["&amp;Index!$A$1&amp;"]Werte+Ergebnisse 1a + 1b'!L2",TRUE)&gt;0,INDIRECT("'["&amp;Index!$A$1&amp;"]Werte+Ergebnisse 1a + 1b'!L2",TRUE),"")</f>
        <v>#REF!</v>
      </c>
      <c r="BM2" t="str">
        <f ca="1">IFERROR(IF(OR(ISERROR(B2),NOT(ISNUMBER(AG2)),AG2=0),"",B2&amp;"/"&amp;X2&amp;"/"&amp;N2&amp;"/"&amp;O2&amp;"/"&amp;R2),"")</f>
        <v/>
      </c>
    </row>
    <row r="3" spans="1:65" x14ac:dyDescent="0.25">
      <c r="A3" t="e" cm="1">
        <f t="array" aca="1" ref="A3" ca="1">INDIRECT("'["&amp;Index!$A$1&amp;"]Übersicht Messungen'!E6",TRUE)</f>
        <v>#REF!</v>
      </c>
      <c r="B3" t="e">
        <f ca="1">IF(Index!$D$3="v0",11001,"")</f>
        <v>#N/A</v>
      </c>
      <c r="C3" t="e">
        <f ca="1">VLOOKUP(Facts!$B3,Aux_Table!$W$1:$X$50,2,FALSE)</f>
        <v>#N/A</v>
      </c>
      <c r="D3" t="e">
        <f>NA()</f>
        <v>#N/A</v>
      </c>
      <c r="E3" t="e" cm="1">
        <f t="array" aca="1" ref="E3" ca="1">INDIRECT("'["&amp;Index!$A$1&amp;"]Übersicht Messungen'!C6",TRUE)</f>
        <v>#REF!</v>
      </c>
      <c r="F3" t="e" cm="1">
        <f t="array" aca="1" ref="F3" ca="1">INDIRECT("'["&amp;Index!$A$1&amp;"]Übersicht Messungen'!B6",TRUE)</f>
        <v>#REF!</v>
      </c>
      <c r="G3" t="e" cm="1">
        <f t="array" aca="1" ref="G3" ca="1">INDIRECT("'["&amp;Index!$A$1&amp;"]Übersicht Messungen'!B6",TRUE)</f>
        <v>#REF!</v>
      </c>
      <c r="H3" t="e">
        <f t="shared" ca="1" si="0"/>
        <v>#REF!</v>
      </c>
      <c r="I3" s="15" t="e" cm="1">
        <f t="array" aca="1" ref="I3" ca="1">INDIRECT("'["&amp;Index!$A$1&amp;"]Übersicht Messungen'!F6",TRUE)-730</f>
        <v>#REF!</v>
      </c>
      <c r="K3" t="str">
        <f>Index!$A$1</f>
        <v>intem US 42430001 RN+RP für Sichtprüfung.xlsx</v>
      </c>
      <c r="N3" t="s">
        <v>74</v>
      </c>
      <c r="O3" t="e" cm="1">
        <f t="array" aca="1" ref="O3" ca="1">INDIRECT("'["&amp;Index!$A$1&amp;"]Werte+Ergebnisse 1a + 1b'!M2",TRUE)</f>
        <v>#REF!</v>
      </c>
      <c r="R3">
        <v>2</v>
      </c>
      <c r="X3" t="e" cm="1">
        <f t="array" aca="1" ref="X3" ca="1">INDIRECT("'["&amp;Index!$A$1&amp;"]Werte+Ergebnisse 1a + 1b'!b3",TRUE)</f>
        <v>#REF!</v>
      </c>
      <c r="Z3" t="s">
        <v>110</v>
      </c>
      <c r="AG3" t="e" cm="1">
        <f t="array" aca="1" ref="AG3" ca="1">IF(INDIRECT("'["&amp;Index!$A$1&amp;"]Werte+Ergebnisse 1a + 1b'!F3",TRUE)&gt;0,INDIRECT("'["&amp;Index!$A$1&amp;"]Werte+Ergebnisse 1a + 1b'!F3",TRUE),"")</f>
        <v>#REF!</v>
      </c>
      <c r="AH3" t="e" cm="1">
        <f t="array" aca="1" ref="AH3" ca="1">IF(INDIRECT("'["&amp;Index!$A$1&amp;"]Werte+Ergebnisse 1a + 1b'!H3",TRUE)&gt;0,INDIRECT("'["&amp;Index!$A$1&amp;"]Werte+Ergebnisse 1a + 1b'!H3",TRUE),"")</f>
        <v>#REF!</v>
      </c>
      <c r="AI3" t="e" cm="1">
        <f t="array" aca="1" ref="AI3" ca="1">IF(INDIRECT("'["&amp;Index!$A$1&amp;"]Werte+Ergebnisse 1a + 1b'!I3",TRUE)&gt;0,INDIRECT("'["&amp;Index!$A$1&amp;"]Werte+Ergebnisse 1a + 1b'!I3",TRUE),"")</f>
        <v>#REF!</v>
      </c>
      <c r="AJ3" t="e" cm="1">
        <f t="array" aca="1" ref="AJ3" ca="1">IF(INDIRECT("'["&amp;Index!$A$1&amp;"]Werte+Ergebnisse 1a + 1b'!J3",TRUE)&gt;0,INDIRECT("'["&amp;Index!$A$1&amp;"]Werte+Ergebnisse 1a + 1b'!J3",TRUE),"")</f>
        <v>#REF!</v>
      </c>
      <c r="AK3" t="e" cm="1">
        <f t="array" aca="1" ref="AK3" ca="1">IF(INDIRECT("'["&amp;Index!$A$1&amp;"]Werte+Ergebnisse 1a + 1b'!K3",TRUE)&gt;0,INDIRECT("'["&amp;Index!$A$1&amp;"]Werte+Ergebnisse 1a + 1b'!K3",TRUE),"")</f>
        <v>#REF!</v>
      </c>
      <c r="AN3" t="e" cm="1">
        <f t="array" aca="1" ref="AN3" ca="1">IF(INDIRECT("'["&amp;Index!$A$1&amp;"]Werte+Ergebnisse 1a + 1b'!G3",TRUE)&gt;0,INDIRECT("'["&amp;Index!$A$1&amp;"]Werte+Ergebnisse 1a + 1b'!G3",TRUE),"")</f>
        <v>#REF!</v>
      </c>
      <c r="AQ3" t="e" cm="1">
        <f t="array" aca="1" ref="AQ3" ca="1">IF(INDIRECT("'["&amp;Index!$A$1&amp;"]Werte+Ergebnisse 1a + 1b'!L3",TRUE)&gt;0,INDIRECT("'["&amp;Index!$A$1&amp;"]Werte+Ergebnisse 1a + 1b'!L3",TRUE),"")</f>
        <v>#REF!</v>
      </c>
      <c r="BM3" t="str">
        <f t="shared" ref="BM3:BM66" ca="1" si="1">IFERROR(IF(OR(ISERROR(B3),NOT(ISNUMBER(AG3)),AG3=0),"",B3&amp;"/"&amp;X3&amp;"/"&amp;N3&amp;"/"&amp;O3&amp;"/"&amp;R3),"")</f>
        <v/>
      </c>
    </row>
    <row r="4" spans="1:65" x14ac:dyDescent="0.25">
      <c r="A4" t="e" cm="1">
        <f t="array" aca="1" ref="A4" ca="1">INDIRECT("'["&amp;Index!$A$1&amp;"]Übersicht Messungen'!E6",TRUE)</f>
        <v>#REF!</v>
      </c>
      <c r="B4" t="e">
        <f ca="1">IF(Index!$D$3="v0",11001,"")</f>
        <v>#N/A</v>
      </c>
      <c r="C4" t="e">
        <f ca="1">VLOOKUP(Facts!$B4,Aux_Table!$W$1:$X$50,2,FALSE)</f>
        <v>#N/A</v>
      </c>
      <c r="D4" t="e">
        <f>NA()</f>
        <v>#N/A</v>
      </c>
      <c r="E4" t="e" cm="1">
        <f t="array" aca="1" ref="E4" ca="1">INDIRECT("'["&amp;Index!$A$1&amp;"]Übersicht Messungen'!C6",TRUE)</f>
        <v>#REF!</v>
      </c>
      <c r="F4" t="e" cm="1">
        <f t="array" aca="1" ref="F4" ca="1">INDIRECT("'["&amp;Index!$A$1&amp;"]Übersicht Messungen'!B6",TRUE)</f>
        <v>#REF!</v>
      </c>
      <c r="G4" t="e" cm="1">
        <f t="array" aca="1" ref="G4" ca="1">INDIRECT("'["&amp;Index!$A$1&amp;"]Übersicht Messungen'!B6",TRUE)</f>
        <v>#REF!</v>
      </c>
      <c r="H4" t="e">
        <f t="shared" ca="1" si="0"/>
        <v>#REF!</v>
      </c>
      <c r="I4" s="15" t="e" cm="1">
        <f t="array" aca="1" ref="I4" ca="1">INDIRECT("'["&amp;Index!$A$1&amp;"]Übersicht Messungen'!F6",TRUE)-730</f>
        <v>#REF!</v>
      </c>
      <c r="K4" t="str">
        <f>Index!$A$1</f>
        <v>intem US 42430001 RN+RP für Sichtprüfung.xlsx</v>
      </c>
      <c r="N4" t="s">
        <v>74</v>
      </c>
      <c r="O4" t="e" cm="1">
        <f t="array" aca="1" ref="O4" ca="1">INDIRECT("'["&amp;Index!$A$1&amp;"]Werte+Ergebnisse 1a + 1b'!M2",TRUE)</f>
        <v>#REF!</v>
      </c>
      <c r="R4">
        <v>3</v>
      </c>
      <c r="X4" t="e" cm="1">
        <f t="array" aca="1" ref="X4" ca="1">INDIRECT("'["&amp;Index!$A$1&amp;"]Werte+Ergebnisse 1a + 1b'!b20",TRUE)</f>
        <v>#REF!</v>
      </c>
      <c r="Z4" t="s">
        <v>110</v>
      </c>
      <c r="AG4" t="e" cm="1">
        <f t="array" aca="1" ref="AG4" ca="1">IF(INDIRECT("'["&amp;Index!$A$1&amp;"]Werte+Ergebnisse 1a + 1b'!F20",TRUE)&gt;0,INDIRECT("'["&amp;Index!$A$1&amp;"]Werte+Ergebnisse 1a + 1b'!F20",TRUE),"")</f>
        <v>#REF!</v>
      </c>
      <c r="AH4" t="e" cm="1">
        <f t="array" aca="1" ref="AH4" ca="1">IF(INDIRECT("'["&amp;Index!$A$1&amp;"]Werte+Ergebnisse 1a + 1b'!H20",TRUE)&gt;0,INDIRECT("'["&amp;Index!$A$1&amp;"]Werte+Ergebnisse 1a + 1b'!H20",TRUE),"")</f>
        <v>#REF!</v>
      </c>
      <c r="AI4" t="e" cm="1">
        <f t="array" aca="1" ref="AI4" ca="1">IF(INDIRECT("'["&amp;Index!$A$1&amp;"]Werte+Ergebnisse 1a + 1b'!I20",TRUE)&gt;0,INDIRECT("'["&amp;Index!$A$1&amp;"]Werte+Ergebnisse 1a + 1b'!I20",TRUE),"")</f>
        <v>#REF!</v>
      </c>
      <c r="AJ4" t="e" cm="1">
        <f t="array" aca="1" ref="AJ4" ca="1">IF(INDIRECT("'["&amp;Index!$A$1&amp;"]Werte+Ergebnisse 1a + 1b'!J20",TRUE)&gt;0,INDIRECT("'["&amp;Index!$A$1&amp;"]Werte+Ergebnisse 1a + 1b'!J20",TRUE),"")</f>
        <v>#REF!</v>
      </c>
      <c r="AK4" t="e" cm="1">
        <f t="array" aca="1" ref="AK4" ca="1">IF(INDIRECT("'["&amp;Index!$A$1&amp;"]Werte+Ergebnisse 1a + 1b'!K20",TRUE)&gt;0,INDIRECT("'["&amp;Index!$A$1&amp;"]Werte+Ergebnisse 1a + 1b'!K20",TRUE),"")</f>
        <v>#REF!</v>
      </c>
      <c r="AN4" t="e" cm="1">
        <f t="array" aca="1" ref="AN4" ca="1">IF(INDIRECT("'["&amp;Index!$A$1&amp;"]Werte+Ergebnisse 1a + 1b'!G20",TRUE)&gt;0,INDIRECT("'["&amp;Index!$A$1&amp;"]Werte+Ergebnisse 1a + 1b'!G20",TRUE),"")</f>
        <v>#REF!</v>
      </c>
      <c r="AQ4" t="e" cm="1">
        <f t="array" aca="1" ref="AQ4" ca="1">IF(INDIRECT("'["&amp;Index!$A$1&amp;"]Werte+Ergebnisse 1a + 1b'!L20",TRUE)&gt;0,INDIRECT("'["&amp;Index!$A$1&amp;"]Werte+Ergebnisse 1a + 1b'!L20",TRUE),"")</f>
        <v>#REF!</v>
      </c>
      <c r="BM4" t="str">
        <f t="shared" ca="1" si="1"/>
        <v/>
      </c>
    </row>
    <row r="5" spans="1:65" x14ac:dyDescent="0.25">
      <c r="A5" t="e" cm="1">
        <f t="array" aca="1" ref="A5" ca="1">INDIRECT("'["&amp;Index!$A$1&amp;"]Übersicht Messungen'!E6",TRUE)</f>
        <v>#REF!</v>
      </c>
      <c r="B5" t="e">
        <f ca="1">IF(Index!$D$3="v0",11001,"")</f>
        <v>#N/A</v>
      </c>
      <c r="C5" t="e">
        <f ca="1">VLOOKUP(Facts!$B5,Aux_Table!$W$1:$X$50,2,FALSE)</f>
        <v>#N/A</v>
      </c>
      <c r="D5" t="e">
        <f>NA()</f>
        <v>#N/A</v>
      </c>
      <c r="E5" t="e" cm="1">
        <f t="array" aca="1" ref="E5" ca="1">INDIRECT("'["&amp;Index!$A$1&amp;"]Übersicht Messungen'!C6",TRUE)</f>
        <v>#REF!</v>
      </c>
      <c r="F5" t="e" cm="1">
        <f t="array" aca="1" ref="F5" ca="1">INDIRECT("'["&amp;Index!$A$1&amp;"]Übersicht Messungen'!B6",TRUE)</f>
        <v>#REF!</v>
      </c>
      <c r="G5" t="e" cm="1">
        <f t="array" aca="1" ref="G5" ca="1">INDIRECT("'["&amp;Index!$A$1&amp;"]Übersicht Messungen'!B6",TRUE)</f>
        <v>#REF!</v>
      </c>
      <c r="H5" t="e">
        <f t="shared" ca="1" si="0"/>
        <v>#REF!</v>
      </c>
      <c r="I5" s="15" t="e" cm="1">
        <f t="array" aca="1" ref="I5" ca="1">INDIRECT("'["&amp;Index!$A$1&amp;"]Übersicht Messungen'!F6",TRUE)-730</f>
        <v>#REF!</v>
      </c>
      <c r="K5" t="str">
        <f>Index!$A$1</f>
        <v>intem US 42430001 RN+RP für Sichtprüfung.xlsx</v>
      </c>
      <c r="N5" t="s">
        <v>74</v>
      </c>
      <c r="O5" t="e" cm="1">
        <f t="array" aca="1" ref="O5" ca="1">INDIRECT("'["&amp;Index!$A$1&amp;"]Werte+Ergebnisse 1a + 1b'!M2",TRUE)</f>
        <v>#REF!</v>
      </c>
      <c r="R5">
        <v>4</v>
      </c>
      <c r="X5" t="e" cm="1">
        <f t="array" aca="1" ref="X5" ca="1">INDIRECT("'["&amp;Index!$A$1&amp;"]Werte+Ergebnisse 1a + 1b'!b21",TRUE)</f>
        <v>#REF!</v>
      </c>
      <c r="Z5" t="s">
        <v>110</v>
      </c>
      <c r="AG5" t="e" cm="1">
        <f t="array" aca="1" ref="AG5" ca="1">IF(INDIRECT("'["&amp;Index!$A$1&amp;"]Werte+Ergebnisse 1a + 1b'!F21",TRUE)&gt;0,INDIRECT("'["&amp;Index!$A$1&amp;"]Werte+Ergebnisse 1a + 1b'!F21",TRUE),"")</f>
        <v>#REF!</v>
      </c>
      <c r="AH5" t="e" cm="1">
        <f t="array" aca="1" ref="AH5" ca="1">IF(INDIRECT("'["&amp;Index!$A$1&amp;"]Werte+Ergebnisse 1a + 1b'!H21",TRUE)&gt;0,INDIRECT("'["&amp;Index!$A$1&amp;"]Werte+Ergebnisse 1a + 1b'!H21",TRUE),"")</f>
        <v>#REF!</v>
      </c>
      <c r="AI5" t="e" cm="1">
        <f t="array" aca="1" ref="AI5" ca="1">IF(INDIRECT("'["&amp;Index!$A$1&amp;"]Werte+Ergebnisse 1a + 1b'!I21",TRUE)&gt;0,INDIRECT("'["&amp;Index!$A$1&amp;"]Werte+Ergebnisse 1a + 1b'!I21",TRUE),"")</f>
        <v>#REF!</v>
      </c>
      <c r="AJ5" t="e" cm="1">
        <f t="array" aca="1" ref="AJ5" ca="1">IF(INDIRECT("'["&amp;Index!$A$1&amp;"]Werte+Ergebnisse 1a + 1b'!J21",TRUE)&gt;0,INDIRECT("'["&amp;Index!$A$1&amp;"]Werte+Ergebnisse 1a + 1b'!J21",TRUE),"")</f>
        <v>#REF!</v>
      </c>
      <c r="AK5" t="e" cm="1">
        <f t="array" aca="1" ref="AK5" ca="1">IF(INDIRECT("'["&amp;Index!$A$1&amp;"]Werte+Ergebnisse 1a + 1b'!K21",TRUE)&gt;0,INDIRECT("'["&amp;Index!$A$1&amp;"]Werte+Ergebnisse 1a + 1b'!K21",TRUE),"")</f>
        <v>#REF!</v>
      </c>
      <c r="AN5" t="e" cm="1">
        <f t="array" aca="1" ref="AN5" ca="1">IF(INDIRECT("'["&amp;Index!$A$1&amp;"]Werte+Ergebnisse 1a + 1b'!G21",TRUE)&gt;0,INDIRECT("'["&amp;Index!$A$1&amp;"]Werte+Ergebnisse 1a + 1b'!G21",TRUE),"")</f>
        <v>#REF!</v>
      </c>
      <c r="AQ5" t="e" cm="1">
        <f t="array" aca="1" ref="AQ5" ca="1">IF(INDIRECT("'["&amp;Index!$A$1&amp;"]Werte+Ergebnisse 1a + 1b'!L21",TRUE)&gt;0,INDIRECT("'["&amp;Index!$A$1&amp;"]Werte+Ergebnisse 1a + 1b'!L21",TRUE),"")</f>
        <v>#REF!</v>
      </c>
      <c r="BM5" t="str">
        <f t="shared" ca="1" si="1"/>
        <v/>
      </c>
    </row>
    <row r="6" spans="1:65" x14ac:dyDescent="0.25">
      <c r="A6" t="e" cm="1">
        <f t="array" aca="1" ref="A6" ca="1">INDIRECT("'["&amp;Index!$A$1&amp;"]Übersicht Messungen'!E6",TRUE)</f>
        <v>#REF!</v>
      </c>
      <c r="B6" t="e">
        <f ca="1">IF(Index!$D$3="v0",11001,"")</f>
        <v>#N/A</v>
      </c>
      <c r="C6" t="e">
        <f ca="1">VLOOKUP(Facts!$B6,Aux_Table!$W$1:$X$50,2,FALSE)</f>
        <v>#N/A</v>
      </c>
      <c r="D6" t="e">
        <f>NA()</f>
        <v>#N/A</v>
      </c>
      <c r="E6" t="e" cm="1">
        <f t="array" aca="1" ref="E6" ca="1">INDIRECT("'["&amp;Index!$A$1&amp;"]Übersicht Messungen'!C6",TRUE)</f>
        <v>#REF!</v>
      </c>
      <c r="F6" t="e" cm="1">
        <f t="array" aca="1" ref="F6" ca="1">INDIRECT("'["&amp;Index!$A$1&amp;"]Übersicht Messungen'!B6",TRUE)</f>
        <v>#REF!</v>
      </c>
      <c r="G6" t="e" cm="1">
        <f t="array" aca="1" ref="G6" ca="1">INDIRECT("'["&amp;Index!$A$1&amp;"]Übersicht Messungen'!B6",TRUE)</f>
        <v>#REF!</v>
      </c>
      <c r="H6" t="e">
        <f t="shared" ca="1" si="0"/>
        <v>#REF!</v>
      </c>
      <c r="I6" s="15" t="e" cm="1">
        <f t="array" aca="1" ref="I6" ca="1">INDIRECT("'["&amp;Index!$A$1&amp;"]Übersicht Messungen'!F6",TRUE)-730</f>
        <v>#REF!</v>
      </c>
      <c r="K6" t="str">
        <f>Index!$A$1</f>
        <v>intem US 42430001 RN+RP für Sichtprüfung.xlsx</v>
      </c>
      <c r="N6" t="s">
        <v>74</v>
      </c>
      <c r="O6" t="e" cm="1">
        <f t="array" aca="1" ref="O6" ca="1">INDIRECT("'["&amp;Index!$A$1&amp;"]Werte+Ergebnisse 1a + 1b'!M2",TRUE)</f>
        <v>#REF!</v>
      </c>
      <c r="R6">
        <v>5</v>
      </c>
      <c r="X6" t="e" cm="1">
        <f t="array" aca="1" ref="X6" ca="1">INDIRECT("'["&amp;Index!$A$1&amp;"]Werte+Ergebnisse 1a + 1b'!b4",TRUE)</f>
        <v>#REF!</v>
      </c>
      <c r="Z6" t="s">
        <v>110</v>
      </c>
      <c r="AG6" t="e" cm="1">
        <f t="array" aca="1" ref="AG6" ca="1">IF(INDIRECT("'["&amp;Index!$A$1&amp;"]Werte+Ergebnisse 1a + 1b'!F4",TRUE)&gt;0,INDIRECT("'["&amp;Index!$A$1&amp;"]Werte+Ergebnisse 1a + 1b'!F4",TRUE),"")</f>
        <v>#REF!</v>
      </c>
      <c r="AH6" t="e" cm="1">
        <f t="array" aca="1" ref="AH6" ca="1">IF(INDIRECT("'["&amp;Index!$A$1&amp;"]Werte+Ergebnisse 1a + 1b'!H4",TRUE)&gt;0,INDIRECT("'["&amp;Index!$A$1&amp;"]Werte+Ergebnisse 1a + 1b'!H4",TRUE),"")</f>
        <v>#REF!</v>
      </c>
      <c r="AI6" t="e" cm="1">
        <f t="array" aca="1" ref="AI6" ca="1">IF(INDIRECT("'["&amp;Index!$A$1&amp;"]Werte+Ergebnisse 1a + 1b'!I4",TRUE)&gt;0,INDIRECT("'["&amp;Index!$A$1&amp;"]Werte+Ergebnisse 1a + 1b'!I4",TRUE),"")</f>
        <v>#REF!</v>
      </c>
      <c r="AJ6" t="e" cm="1">
        <f t="array" aca="1" ref="AJ6" ca="1">IF(INDIRECT("'["&amp;Index!$A$1&amp;"]Werte+Ergebnisse 1a + 1b'!J4",TRUE)&gt;0,INDIRECT("'["&amp;Index!$A$1&amp;"]Werte+Ergebnisse 1a + 1b'!J4",TRUE),"")</f>
        <v>#REF!</v>
      </c>
      <c r="AK6" t="e" cm="1">
        <f t="array" aca="1" ref="AK6" ca="1">IF(INDIRECT("'["&amp;Index!$A$1&amp;"]Werte+Ergebnisse 1a + 1b'!K4",TRUE)&gt;0,INDIRECT("'["&amp;Index!$A$1&amp;"]Werte+Ergebnisse 1a + 1b'!K4",TRUE),"")</f>
        <v>#REF!</v>
      </c>
      <c r="AN6" t="e" cm="1">
        <f t="array" aca="1" ref="AN6" ca="1">IF(INDIRECT("'["&amp;Index!$A$1&amp;"]Werte+Ergebnisse 1a + 1b'!G4",TRUE)&gt;0,INDIRECT("'["&amp;Index!$A$1&amp;"]Werte+Ergebnisse 1a + 1b'!G4",TRUE),"")</f>
        <v>#REF!</v>
      </c>
      <c r="AQ6" t="e" cm="1">
        <f t="array" aca="1" ref="AQ6" ca="1">IF(INDIRECT("'["&amp;Index!$A$1&amp;"]Werte+Ergebnisse 1a + 1b'!L4",TRUE)&gt;0,INDIRECT("'["&amp;Index!$A$1&amp;"]Werte+Ergebnisse 1a + 1b'!L4",TRUE),"")</f>
        <v>#REF!</v>
      </c>
      <c r="BM6" t="str">
        <f t="shared" ca="1" si="1"/>
        <v/>
      </c>
    </row>
    <row r="7" spans="1:65" x14ac:dyDescent="0.25">
      <c r="A7" t="e" cm="1">
        <f t="array" aca="1" ref="A7" ca="1">INDIRECT("'["&amp;Index!$A$1&amp;"]Übersicht Messungen'!E6",TRUE)</f>
        <v>#REF!</v>
      </c>
      <c r="B7" t="e">
        <f ca="1">IF(Index!$D$3="v0",11001,"")</f>
        <v>#N/A</v>
      </c>
      <c r="C7" t="e">
        <f ca="1">VLOOKUP(Facts!$B7,Aux_Table!$W$1:$X$50,2,FALSE)</f>
        <v>#N/A</v>
      </c>
      <c r="D7" t="e">
        <f>NA()</f>
        <v>#N/A</v>
      </c>
      <c r="E7" t="e" cm="1">
        <f t="array" aca="1" ref="E7" ca="1">INDIRECT("'["&amp;Index!$A$1&amp;"]Übersicht Messungen'!C6",TRUE)</f>
        <v>#REF!</v>
      </c>
      <c r="F7" t="e" cm="1">
        <f t="array" aca="1" ref="F7" ca="1">INDIRECT("'["&amp;Index!$A$1&amp;"]Übersicht Messungen'!B6",TRUE)</f>
        <v>#REF!</v>
      </c>
      <c r="G7" t="e" cm="1">
        <f t="array" aca="1" ref="G7" ca="1">INDIRECT("'["&amp;Index!$A$1&amp;"]Übersicht Messungen'!B6",TRUE)</f>
        <v>#REF!</v>
      </c>
      <c r="H7" t="e">
        <f t="shared" ca="1" si="0"/>
        <v>#REF!</v>
      </c>
      <c r="I7" s="15" t="e" cm="1">
        <f t="array" aca="1" ref="I7" ca="1">INDIRECT("'["&amp;Index!$A$1&amp;"]Übersicht Messungen'!F6",TRUE)-730</f>
        <v>#REF!</v>
      </c>
      <c r="K7" t="str">
        <f>Index!$A$1</f>
        <v>intem US 42430001 RN+RP für Sichtprüfung.xlsx</v>
      </c>
      <c r="N7" t="s">
        <v>74</v>
      </c>
      <c r="O7" t="e" cm="1">
        <f t="array" aca="1" ref="O7" ca="1">INDIRECT("'["&amp;Index!$A$1&amp;"]Werte+Ergebnisse 1a + 1b'!M2",TRUE)</f>
        <v>#REF!</v>
      </c>
      <c r="R7">
        <v>6</v>
      </c>
      <c r="X7" t="e" cm="1">
        <f t="array" aca="1" ref="X7" ca="1">INDIRECT("'["&amp;Index!$A$1&amp;"]Werte+Ergebnisse 1a + 1b'!b5",TRUE)</f>
        <v>#REF!</v>
      </c>
      <c r="Z7" t="s">
        <v>110</v>
      </c>
      <c r="AG7" t="e" cm="1">
        <f t="array" aca="1" ref="AG7" ca="1">IF(INDIRECT("'["&amp;Index!$A$1&amp;"]Werte+Ergebnisse 1a + 1b'!F5",TRUE)&gt;0,INDIRECT("'["&amp;Index!$A$1&amp;"]Werte+Ergebnisse 1a + 1b'!F5",TRUE),"")</f>
        <v>#REF!</v>
      </c>
      <c r="AH7" t="e" cm="1">
        <f t="array" aca="1" ref="AH7" ca="1">IF(INDIRECT("'["&amp;Index!$A$1&amp;"]Werte+Ergebnisse 1a + 1b'!H5",TRUE)&gt;0,INDIRECT("'["&amp;Index!$A$1&amp;"]Werte+Ergebnisse 1a + 1b'!H5",TRUE),"")</f>
        <v>#REF!</v>
      </c>
      <c r="AI7" t="e" cm="1">
        <f t="array" aca="1" ref="AI7" ca="1">IF(INDIRECT("'["&amp;Index!$A$1&amp;"]Werte+Ergebnisse 1a + 1b'!I5",TRUE)&gt;0,INDIRECT("'["&amp;Index!$A$1&amp;"]Werte+Ergebnisse 1a + 1b'!I5",TRUE),"")</f>
        <v>#REF!</v>
      </c>
      <c r="AJ7" t="e" cm="1">
        <f t="array" aca="1" ref="AJ7" ca="1">IF(INDIRECT("'["&amp;Index!$A$1&amp;"]Werte+Ergebnisse 1a + 1b'!J5",TRUE)&gt;0,INDIRECT("'["&amp;Index!$A$1&amp;"]Werte+Ergebnisse 1a + 1b'!J5",TRUE),"")</f>
        <v>#REF!</v>
      </c>
      <c r="AK7" t="e" cm="1">
        <f t="array" aca="1" ref="AK7" ca="1">IF(INDIRECT("'["&amp;Index!$A$1&amp;"]Werte+Ergebnisse 1a + 1b'!K5",TRUE)&gt;0,INDIRECT("'["&amp;Index!$A$1&amp;"]Werte+Ergebnisse 1a + 1b'!K5",TRUE),"")</f>
        <v>#REF!</v>
      </c>
      <c r="AN7" t="e" cm="1">
        <f t="array" aca="1" ref="AN7" ca="1">IF(INDIRECT("'["&amp;Index!$A$1&amp;"]Werte+Ergebnisse 1a + 1b'!G5",TRUE)&gt;0,INDIRECT("'["&amp;Index!$A$1&amp;"]Werte+Ergebnisse 1a + 1b'!G5",TRUE),"")</f>
        <v>#REF!</v>
      </c>
      <c r="AQ7" t="e" cm="1">
        <f t="array" aca="1" ref="AQ7" ca="1">IF(INDIRECT("'["&amp;Index!$A$1&amp;"]Werte+Ergebnisse 1a + 1b'!L5",TRUE)&gt;0,INDIRECT("'["&amp;Index!$A$1&amp;"]Werte+Ergebnisse 1a + 1b'!L5",TRUE),"")</f>
        <v>#REF!</v>
      </c>
      <c r="BM7" t="str">
        <f t="shared" ca="1" si="1"/>
        <v/>
      </c>
    </row>
    <row r="8" spans="1:65" x14ac:dyDescent="0.25">
      <c r="A8" t="e" cm="1">
        <f t="array" aca="1" ref="A8" ca="1">INDIRECT("'["&amp;Index!$A$1&amp;"]Übersicht Messungen'!E6",TRUE)</f>
        <v>#REF!</v>
      </c>
      <c r="B8" t="e">
        <f ca="1">IF(Index!$D$3="v0",11001,"")</f>
        <v>#N/A</v>
      </c>
      <c r="C8" t="e">
        <f ca="1">VLOOKUP(Facts!$B8,Aux_Table!$W$1:$X$50,2,FALSE)</f>
        <v>#N/A</v>
      </c>
      <c r="D8" t="e">
        <f>NA()</f>
        <v>#N/A</v>
      </c>
      <c r="E8" t="e" cm="1">
        <f t="array" aca="1" ref="E8" ca="1">INDIRECT("'["&amp;Index!$A$1&amp;"]Übersicht Messungen'!C6",TRUE)</f>
        <v>#REF!</v>
      </c>
      <c r="F8" t="e" cm="1">
        <f t="array" aca="1" ref="F8" ca="1">INDIRECT("'["&amp;Index!$A$1&amp;"]Übersicht Messungen'!B6",TRUE)</f>
        <v>#REF!</v>
      </c>
      <c r="G8" t="e" cm="1">
        <f t="array" aca="1" ref="G8" ca="1">INDIRECT("'["&amp;Index!$A$1&amp;"]Übersicht Messungen'!B6",TRUE)</f>
        <v>#REF!</v>
      </c>
      <c r="H8" t="e">
        <f t="shared" ca="1" si="0"/>
        <v>#REF!</v>
      </c>
      <c r="I8" s="15" t="e" cm="1">
        <f t="array" aca="1" ref="I8" ca="1">INDIRECT("'["&amp;Index!$A$1&amp;"]Übersicht Messungen'!F6",TRUE)-730</f>
        <v>#REF!</v>
      </c>
      <c r="K8" t="str">
        <f>Index!$A$1</f>
        <v>intem US 42430001 RN+RP für Sichtprüfung.xlsx</v>
      </c>
      <c r="N8" t="s">
        <v>74</v>
      </c>
      <c r="O8" t="e" cm="1">
        <f t="array" aca="1" ref="O8" ca="1">INDIRECT("'["&amp;Index!$A$1&amp;"]Werte+Ergebnisse 1a + 1b'!M2",TRUE)</f>
        <v>#REF!</v>
      </c>
      <c r="R8">
        <v>7</v>
      </c>
      <c r="X8" t="e" cm="1">
        <f t="array" aca="1" ref="X8" ca="1">INDIRECT("'["&amp;Index!$A$1&amp;"]Werte+Ergebnisse 1a + 1b'!b18",TRUE)</f>
        <v>#REF!</v>
      </c>
      <c r="Z8" t="s">
        <v>110</v>
      </c>
      <c r="AG8" t="e" cm="1">
        <f t="array" aca="1" ref="AG8" ca="1">IF(INDIRECT("'["&amp;Index!$A$1&amp;"]Werte+Ergebnisse 1a + 1b'!F18",TRUE)&gt;0,INDIRECT("'["&amp;Index!$A$1&amp;"]Werte+Ergebnisse 1a + 1b'!F18",TRUE),"")</f>
        <v>#REF!</v>
      </c>
      <c r="AH8" t="e" cm="1">
        <f t="array" aca="1" ref="AH8" ca="1">IF(INDIRECT("'["&amp;Index!$A$1&amp;"]Werte+Ergebnisse 1a + 1b'!H18",TRUE)&gt;0,INDIRECT("'["&amp;Index!$A$1&amp;"]Werte+Ergebnisse 1a + 1b'!H18",TRUE),"")</f>
        <v>#REF!</v>
      </c>
      <c r="AI8" t="e" cm="1">
        <f t="array" aca="1" ref="AI8" ca="1">IF(INDIRECT("'["&amp;Index!$A$1&amp;"]Werte+Ergebnisse 1a + 1b'!I18",TRUE)&gt;0,INDIRECT("'["&amp;Index!$A$1&amp;"]Werte+Ergebnisse 1a + 1b'!I18",TRUE),"")</f>
        <v>#REF!</v>
      </c>
      <c r="AJ8" t="e" cm="1">
        <f t="array" aca="1" ref="AJ8" ca="1">IF(INDIRECT("'["&amp;Index!$A$1&amp;"]Werte+Ergebnisse 1a + 1b'!J18",TRUE)&gt;0,INDIRECT("'["&amp;Index!$A$1&amp;"]Werte+Ergebnisse 1a + 1b'!J18",TRUE),"")</f>
        <v>#REF!</v>
      </c>
      <c r="AK8" t="e" cm="1">
        <f t="array" aca="1" ref="AK8" ca="1">IF(INDIRECT("'["&amp;Index!$A$1&amp;"]Werte+Ergebnisse 1a + 1b'!K18",TRUE)&gt;0,INDIRECT("'["&amp;Index!$A$1&amp;"]Werte+Ergebnisse 1a + 1b'!K18",TRUE),"")</f>
        <v>#REF!</v>
      </c>
      <c r="AN8" t="e" cm="1">
        <f t="array" aca="1" ref="AN8" ca="1">IF(INDIRECT("'["&amp;Index!$A$1&amp;"]Werte+Ergebnisse 1a + 1b'!G18",TRUE)&gt;0,INDIRECT("'["&amp;Index!$A$1&amp;"]Werte+Ergebnisse 1a + 1b'!G18",TRUE),"")</f>
        <v>#REF!</v>
      </c>
      <c r="AQ8" t="e" cm="1">
        <f t="array" aca="1" ref="AQ8" ca="1">IF(INDIRECT("'["&amp;Index!$A$1&amp;"]Werte+Ergebnisse 1a + 1b'!L18",TRUE)&gt;0,INDIRECT("'["&amp;Index!$A$1&amp;"]Werte+Ergebnisse 1a + 1b'!L18",TRUE),"")</f>
        <v>#REF!</v>
      </c>
      <c r="BM8" t="str">
        <f t="shared" ca="1" si="1"/>
        <v/>
      </c>
    </row>
    <row r="9" spans="1:65" x14ac:dyDescent="0.25">
      <c r="A9" t="e" cm="1">
        <f t="array" aca="1" ref="A9" ca="1">INDIRECT("'["&amp;Index!$A$1&amp;"]Übersicht Messungen'!E6",TRUE)</f>
        <v>#REF!</v>
      </c>
      <c r="B9" t="e">
        <f ca="1">IF(Index!$D$3="v0",11001,"")</f>
        <v>#N/A</v>
      </c>
      <c r="C9" t="e">
        <f ca="1">VLOOKUP(Facts!$B9,Aux_Table!$W$1:$X$50,2,FALSE)</f>
        <v>#N/A</v>
      </c>
      <c r="D9" t="e">
        <f>NA()</f>
        <v>#N/A</v>
      </c>
      <c r="E9" t="e" cm="1">
        <f t="array" aca="1" ref="E9" ca="1">INDIRECT("'["&amp;Index!$A$1&amp;"]Übersicht Messungen'!C6",TRUE)</f>
        <v>#REF!</v>
      </c>
      <c r="F9" t="e" cm="1">
        <f t="array" aca="1" ref="F9" ca="1">INDIRECT("'["&amp;Index!$A$1&amp;"]Übersicht Messungen'!B6",TRUE)</f>
        <v>#REF!</v>
      </c>
      <c r="G9" t="e" cm="1">
        <f t="array" aca="1" ref="G9" ca="1">INDIRECT("'["&amp;Index!$A$1&amp;"]Übersicht Messungen'!B6",TRUE)</f>
        <v>#REF!</v>
      </c>
      <c r="H9" t="e">
        <f t="shared" ca="1" si="0"/>
        <v>#REF!</v>
      </c>
      <c r="I9" s="15" t="e" cm="1">
        <f t="array" aca="1" ref="I9" ca="1">INDIRECT("'["&amp;Index!$A$1&amp;"]Übersicht Messungen'!F6",TRUE)-730</f>
        <v>#REF!</v>
      </c>
      <c r="K9" t="str">
        <f>Index!$A$1</f>
        <v>intem US 42430001 RN+RP für Sichtprüfung.xlsx</v>
      </c>
      <c r="N9" t="s">
        <v>74</v>
      </c>
      <c r="O9" t="e" cm="1">
        <f t="array" aca="1" ref="O9" ca="1">INDIRECT("'["&amp;Index!$A$1&amp;"]Werte+Ergebnisse 1a + 1b'!M2",TRUE)</f>
        <v>#REF!</v>
      </c>
      <c r="R9">
        <v>8</v>
      </c>
      <c r="X9" t="e" cm="1">
        <f t="array" aca="1" ref="X9" ca="1">INDIRECT("'["&amp;Index!$A$1&amp;"]Werte+Ergebnisse 1a + 1b'!b19",TRUE)</f>
        <v>#REF!</v>
      </c>
      <c r="Z9" t="s">
        <v>110</v>
      </c>
      <c r="AG9" t="e" cm="1">
        <f t="array" aca="1" ref="AG9" ca="1">IF(INDIRECT("'["&amp;Index!$A$1&amp;"]Werte+Ergebnisse 1a + 1b'!F19",TRUE)&gt;0,INDIRECT("'["&amp;Index!$A$1&amp;"]Werte+Ergebnisse 1a + 1b'!F19",TRUE),"")</f>
        <v>#REF!</v>
      </c>
      <c r="AH9" t="e" cm="1">
        <f t="array" aca="1" ref="AH9" ca="1">IF(INDIRECT("'["&amp;Index!$A$1&amp;"]Werte+Ergebnisse 1a + 1b'!H19",TRUE)&gt;0,INDIRECT("'["&amp;Index!$A$1&amp;"]Werte+Ergebnisse 1a + 1b'!H19",TRUE),"")</f>
        <v>#REF!</v>
      </c>
      <c r="AI9" t="e" cm="1">
        <f t="array" aca="1" ref="AI9" ca="1">IF(INDIRECT("'["&amp;Index!$A$1&amp;"]Werte+Ergebnisse 1a + 1b'!I19",TRUE)&gt;0,INDIRECT("'["&amp;Index!$A$1&amp;"]Werte+Ergebnisse 1a + 1b'!I19",TRUE),"")</f>
        <v>#REF!</v>
      </c>
      <c r="AJ9" t="e" cm="1">
        <f t="array" aca="1" ref="AJ9" ca="1">IF(INDIRECT("'["&amp;Index!$A$1&amp;"]Werte+Ergebnisse 1a + 1b'!J19",TRUE)&gt;0,INDIRECT("'["&amp;Index!$A$1&amp;"]Werte+Ergebnisse 1a + 1b'!J19",TRUE),"")</f>
        <v>#REF!</v>
      </c>
      <c r="AK9" t="e" cm="1">
        <f t="array" aca="1" ref="AK9" ca="1">IF(INDIRECT("'["&amp;Index!$A$1&amp;"]Werte+Ergebnisse 1a + 1b'!K19",TRUE)&gt;0,INDIRECT("'["&amp;Index!$A$1&amp;"]Werte+Ergebnisse 1a + 1b'!K19",TRUE),"")</f>
        <v>#REF!</v>
      </c>
      <c r="AN9" t="e" cm="1">
        <f t="array" aca="1" ref="AN9" ca="1">IF(INDIRECT("'["&amp;Index!$A$1&amp;"]Werte+Ergebnisse 1a + 1b'!G19",TRUE)&gt;0,INDIRECT("'["&amp;Index!$A$1&amp;"]Werte+Ergebnisse 1a + 1b'!G19",TRUE),"")</f>
        <v>#REF!</v>
      </c>
      <c r="AQ9" t="e" cm="1">
        <f t="array" aca="1" ref="AQ9" ca="1">IF(INDIRECT("'["&amp;Index!$A$1&amp;"]Werte+Ergebnisse 1a + 1b'!L19",TRUE)&gt;0,INDIRECT("'["&amp;Index!$A$1&amp;"]Werte+Ergebnisse 1a + 1b'!L19",TRUE),"")</f>
        <v>#REF!</v>
      </c>
      <c r="BM9" t="str">
        <f t="shared" ca="1" si="1"/>
        <v/>
      </c>
    </row>
    <row r="10" spans="1:65" x14ac:dyDescent="0.25">
      <c r="A10" t="e" cm="1">
        <f t="array" aca="1" ref="A10" ca="1">INDIRECT("'["&amp;Index!$A$1&amp;"]Übersicht Messungen'!E6",TRUE)</f>
        <v>#REF!</v>
      </c>
      <c r="B10" t="e">
        <f ca="1">IF(Index!$D$3="v0",11002,"")</f>
        <v>#N/A</v>
      </c>
      <c r="C10" t="e">
        <f ca="1">VLOOKUP(Facts!$B10,Aux_Table!$W$1:$X$50,2,FALSE)</f>
        <v>#N/A</v>
      </c>
      <c r="D10" t="e">
        <f>NA()</f>
        <v>#N/A</v>
      </c>
      <c r="E10" t="e" cm="1">
        <f t="array" aca="1" ref="E10" ca="1">INDIRECT("'["&amp;Index!$A$1&amp;"]Übersicht Messungen'!C6",TRUE)</f>
        <v>#REF!</v>
      </c>
      <c r="F10" t="e" cm="1">
        <f t="array" aca="1" ref="F10" ca="1">INDIRECT("'["&amp;Index!$A$1&amp;"]Übersicht Messungen'!B6",TRUE)</f>
        <v>#REF!</v>
      </c>
      <c r="G10" t="e" cm="1">
        <f t="array" aca="1" ref="G10" ca="1">INDIRECT("'["&amp;Index!$A$1&amp;"]Übersicht Messungen'!B6",TRUE)</f>
        <v>#REF!</v>
      </c>
      <c r="H10" t="e">
        <f t="shared" ca="1" si="0"/>
        <v>#REF!</v>
      </c>
      <c r="I10" s="15" t="e" cm="1">
        <f t="array" aca="1" ref="I10" ca="1">INDIRECT("'["&amp;Index!$A$1&amp;"]Übersicht Messungen'!F6",TRUE)-730</f>
        <v>#REF!</v>
      </c>
      <c r="K10" t="str">
        <f>Index!$A$1</f>
        <v>intem US 42430001 RN+RP für Sichtprüfung.xlsx</v>
      </c>
      <c r="N10" t="e" cm="1">
        <f t="array" aca="1" ref="N10" ca="1">INDIRECT("'["&amp;Index!$A$1&amp;"]Werte+Ergebnisse 2a+2b'!A2",TRUE)&amp;" "&amp;INDIRECT("'["&amp;Index!$A$1&amp;"]Werte+Ergebnisse 2a+2b'!C2",TRUE)</f>
        <v>#REF!</v>
      </c>
      <c r="O10" t="e" cm="1">
        <f t="array" aca="1" ref="O10" ca="1">INDIRECT("'["&amp;Index!$A$1&amp;"]Werte+Ergebnisse 2a+2b'!M2",TRUE)</f>
        <v>#REF!</v>
      </c>
      <c r="R10">
        <v>1</v>
      </c>
      <c r="X10" t="e" cm="1">
        <f t="array" aca="1" ref="X10" ca="1">INDIRECT("'["&amp;Index!$A$1&amp;"]Werte+Ergebnisse 2a+2b'!b2",TRUE)</f>
        <v>#REF!</v>
      </c>
      <c r="Z10" t="s">
        <v>110</v>
      </c>
      <c r="AG10" t="e" cm="1">
        <f t="array" aca="1" ref="AG10" ca="1">IF(INDIRECT("'["&amp;Index!$A$1&amp;"]Werte+Ergebnisse 2a+2b'!F2",TRUE)&gt;0,INDIRECT("'["&amp;Index!$A$1&amp;"]Werte+Ergebnisse 2a+2b'!F2",TRUE),"")</f>
        <v>#REF!</v>
      </c>
      <c r="AH10" t="e" cm="1">
        <f t="array" aca="1" ref="AH10" ca="1">IF(INDIRECT("'["&amp;Index!$A$1&amp;"]Werte+Ergebnisse 2a+2b'!H2",TRUE)&gt;0,INDIRECT("'["&amp;Index!$A$1&amp;"]Werte+Ergebnisse 2a+2b'!H2",TRUE),"")</f>
        <v>#REF!</v>
      </c>
      <c r="AI10" t="e" cm="1">
        <f t="array" aca="1" ref="AI10" ca="1">IF(INDIRECT("'["&amp;Index!$A$1&amp;"]Werte+Ergebnisse 2a+2b'!I2",TRUE)&gt;0,INDIRECT("'["&amp;Index!$A$1&amp;"]Werte+Ergebnisse 2a+2b'!I2",TRUE),"")</f>
        <v>#REF!</v>
      </c>
      <c r="AJ10" t="e" cm="1">
        <f t="array" aca="1" ref="AJ10" ca="1">IF(INDIRECT("'["&amp;Index!$A$1&amp;"]Werte+Ergebnisse 2a+2b'!J2",TRUE)&gt;0,INDIRECT("'["&amp;Index!$A$1&amp;"]Werte+Ergebnisse 2a+2b'!J2",TRUE),"")</f>
        <v>#REF!</v>
      </c>
      <c r="AK10" t="e" cm="1">
        <f t="array" aca="1" ref="AK10" ca="1">IF(INDIRECT("'["&amp;Index!$A$1&amp;"]Werte+Ergebnisse 2a+2b'!K2",TRUE)&gt;0,INDIRECT("'["&amp;Index!$A$1&amp;"]Werte+Ergebnisse 2a+2b'!K2",TRUE),"")</f>
        <v>#REF!</v>
      </c>
      <c r="AN10" t="e" cm="1">
        <f t="array" aca="1" ref="AN10" ca="1">IF(INDIRECT("'["&amp;Index!$A$1&amp;"]Werte+Ergebnisse 2a+2b'!G2",TRUE)&gt;0,INDIRECT("'["&amp;Index!$A$1&amp;"]Werte+Ergebnisse 2a+2b'!G2",TRUE),"")</f>
        <v>#REF!</v>
      </c>
      <c r="AQ10" t="e" cm="1">
        <f t="array" aca="1" ref="AQ10" ca="1">IF(INDIRECT("'["&amp;Index!$A$1&amp;"]Werte+Ergebnisse 2a+2b'!L2",TRUE)&gt;0,INDIRECT("'["&amp;Index!$A$1&amp;"]Werte+Ergebnisse 2a+2b'!L2",TRUE),"")</f>
        <v>#REF!</v>
      </c>
      <c r="BM10" t="str">
        <f t="shared" ca="1" si="1"/>
        <v/>
      </c>
    </row>
    <row r="11" spans="1:65" x14ac:dyDescent="0.25">
      <c r="A11" t="e" cm="1">
        <f t="array" aca="1" ref="A11" ca="1">INDIRECT("'["&amp;Index!$A$1&amp;"]Übersicht Messungen'!E6",TRUE)</f>
        <v>#REF!</v>
      </c>
      <c r="B11" t="e">
        <f ca="1">IF(Index!$D$3="v0",11002,"")</f>
        <v>#N/A</v>
      </c>
      <c r="C11" t="e">
        <f ca="1">VLOOKUP(Facts!$B11,Aux_Table!$W$1:$X$50,2,FALSE)</f>
        <v>#N/A</v>
      </c>
      <c r="D11" t="e">
        <f>NA()</f>
        <v>#N/A</v>
      </c>
      <c r="E11" t="e" cm="1">
        <f t="array" aca="1" ref="E11" ca="1">INDIRECT("'["&amp;Index!$A$1&amp;"]Übersicht Messungen'!C6",TRUE)</f>
        <v>#REF!</v>
      </c>
      <c r="F11" t="e" cm="1">
        <f t="array" aca="1" ref="F11" ca="1">INDIRECT("'["&amp;Index!$A$1&amp;"]Übersicht Messungen'!B6",TRUE)</f>
        <v>#REF!</v>
      </c>
      <c r="G11" t="e" cm="1">
        <f t="array" aca="1" ref="G11" ca="1">INDIRECT("'["&amp;Index!$A$1&amp;"]Übersicht Messungen'!B6",TRUE)</f>
        <v>#REF!</v>
      </c>
      <c r="H11" t="e">
        <f t="shared" ca="1" si="0"/>
        <v>#REF!</v>
      </c>
      <c r="I11" s="15" t="e" cm="1">
        <f t="array" aca="1" ref="I11" ca="1">INDIRECT("'["&amp;Index!$A$1&amp;"]Übersicht Messungen'!F6",TRUE)-730</f>
        <v>#REF!</v>
      </c>
      <c r="K11" t="str">
        <f>Index!$A$1</f>
        <v>intem US 42430001 RN+RP für Sichtprüfung.xlsx</v>
      </c>
      <c r="N11" t="e" cm="1">
        <f t="array" aca="1" ref="N11" ca="1">INDIRECT("'["&amp;Index!$A$1&amp;"]Werte+Ergebnisse 2a+2b'!A2",TRUE)&amp;" "&amp;INDIRECT("'["&amp;Index!$A$1&amp;"]Werte+Ergebnisse 2a+2b'!C2",TRUE)</f>
        <v>#REF!</v>
      </c>
      <c r="O11" t="e" cm="1">
        <f t="array" aca="1" ref="O11" ca="1">INDIRECT("'["&amp;Index!$A$1&amp;"]Werte+Ergebnisse 2a+2b'!M2",TRUE)</f>
        <v>#REF!</v>
      </c>
      <c r="R11">
        <v>2</v>
      </c>
      <c r="X11" t="e" cm="1">
        <f t="array" aca="1" ref="X11" ca="1">INDIRECT("'["&amp;Index!$A$1&amp;"]Werte+Ergebnisse 2a+2b'!b3",TRUE)</f>
        <v>#REF!</v>
      </c>
      <c r="Z11" t="s">
        <v>110</v>
      </c>
      <c r="AG11" t="e" cm="1">
        <f t="array" aca="1" ref="AG11" ca="1">IF(INDIRECT("'["&amp;Index!$A$1&amp;"]Werte+Ergebnisse 2a+2b'!F3",TRUE)&gt;0,INDIRECT("'["&amp;Index!$A$1&amp;"]Werte+Ergebnisse 2a+2b'!F3",TRUE),"")</f>
        <v>#REF!</v>
      </c>
      <c r="AH11" t="e" cm="1">
        <f t="array" aca="1" ref="AH11" ca="1">IF(INDIRECT("'["&amp;Index!$A$1&amp;"]Werte+Ergebnisse 2a+2b'!H3",TRUE)&gt;0,INDIRECT("'["&amp;Index!$A$1&amp;"]Werte+Ergebnisse 2a+2b'!H3",TRUE),"")</f>
        <v>#REF!</v>
      </c>
      <c r="AI11" t="e" cm="1">
        <f t="array" aca="1" ref="AI11" ca="1">IF(INDIRECT("'["&amp;Index!$A$1&amp;"]Werte+Ergebnisse 2a+2b'!I3",TRUE)&gt;0,INDIRECT("'["&amp;Index!$A$1&amp;"]Werte+Ergebnisse 2a+2b'!I3",TRUE),"")</f>
        <v>#REF!</v>
      </c>
      <c r="AJ11" t="e" cm="1">
        <f t="array" aca="1" ref="AJ11" ca="1">IF(INDIRECT("'["&amp;Index!$A$1&amp;"]Werte+Ergebnisse 2a+2b'!J3",TRUE)&gt;0,INDIRECT("'["&amp;Index!$A$1&amp;"]Werte+Ergebnisse 2a+2b'!J3",TRUE),"")</f>
        <v>#REF!</v>
      </c>
      <c r="AK11" t="e" cm="1">
        <f t="array" aca="1" ref="AK11" ca="1">IF(INDIRECT("'["&amp;Index!$A$1&amp;"]Werte+Ergebnisse 2a+2b'!K3",TRUE)&gt;0,INDIRECT("'["&amp;Index!$A$1&amp;"]Werte+Ergebnisse 2a+2b'!K3",TRUE),"")</f>
        <v>#REF!</v>
      </c>
      <c r="AN11" t="e" cm="1">
        <f t="array" aca="1" ref="AN11" ca="1">IF(INDIRECT("'["&amp;Index!$A$1&amp;"]Werte+Ergebnisse 2a+2b'!G3",TRUE)&gt;0,INDIRECT("'["&amp;Index!$A$1&amp;"]Werte+Ergebnisse 2a+2b'!G3",TRUE),"")</f>
        <v>#REF!</v>
      </c>
      <c r="AQ11" t="e" cm="1">
        <f t="array" aca="1" ref="AQ11" ca="1">IF(INDIRECT("'["&amp;Index!$A$1&amp;"]Werte+Ergebnisse 2a+2b'!L3",TRUE)&gt;0,INDIRECT("'["&amp;Index!$A$1&amp;"]Werte+Ergebnisse 2a+2b'!L3",TRUE),"")</f>
        <v>#REF!</v>
      </c>
      <c r="BM11" t="str">
        <f t="shared" ca="1" si="1"/>
        <v/>
      </c>
    </row>
    <row r="12" spans="1:65" x14ac:dyDescent="0.25">
      <c r="A12" t="e" cm="1">
        <f t="array" aca="1" ref="A12" ca="1">INDIRECT("'["&amp;Index!$A$1&amp;"]Übersicht Messungen'!E6",TRUE)</f>
        <v>#REF!</v>
      </c>
      <c r="B12" t="e">
        <f ca="1">IF(Index!$D$3="v0",11002,"")</f>
        <v>#N/A</v>
      </c>
      <c r="C12" t="e">
        <f ca="1">VLOOKUP(Facts!$B12,Aux_Table!$W$1:$X$50,2,FALSE)</f>
        <v>#N/A</v>
      </c>
      <c r="D12" t="e">
        <f>NA()</f>
        <v>#N/A</v>
      </c>
      <c r="E12" t="e" cm="1">
        <f t="array" aca="1" ref="E12" ca="1">INDIRECT("'["&amp;Index!$A$1&amp;"]Übersicht Messungen'!C6",TRUE)</f>
        <v>#REF!</v>
      </c>
      <c r="F12" t="e" cm="1">
        <f t="array" aca="1" ref="F12" ca="1">INDIRECT("'["&amp;Index!$A$1&amp;"]Übersicht Messungen'!B6",TRUE)</f>
        <v>#REF!</v>
      </c>
      <c r="G12" t="e" cm="1">
        <f t="array" aca="1" ref="G12" ca="1">INDIRECT("'["&amp;Index!$A$1&amp;"]Übersicht Messungen'!B6",TRUE)</f>
        <v>#REF!</v>
      </c>
      <c r="H12" t="e">
        <f t="shared" ca="1" si="0"/>
        <v>#REF!</v>
      </c>
      <c r="I12" s="15" t="e" cm="1">
        <f t="array" aca="1" ref="I12" ca="1">INDIRECT("'["&amp;Index!$A$1&amp;"]Übersicht Messungen'!F6",TRUE)-730</f>
        <v>#REF!</v>
      </c>
      <c r="K12" t="str">
        <f>Index!$A$1</f>
        <v>intem US 42430001 RN+RP für Sichtprüfung.xlsx</v>
      </c>
      <c r="N12" t="e" cm="1">
        <f t="array" aca="1" ref="N12" ca="1">INDIRECT("'["&amp;Index!$A$1&amp;"]Werte+Ergebnisse 2a+2b'!A2",TRUE)&amp;" "&amp;INDIRECT("'["&amp;Index!$A$1&amp;"]Werte+Ergebnisse 2a+2b'!C2",TRUE)</f>
        <v>#REF!</v>
      </c>
      <c r="O12" t="e" cm="1">
        <f t="array" aca="1" ref="O12" ca="1">INDIRECT("'["&amp;Index!$A$1&amp;"]Werte+Ergebnisse 2a+2b'!M2",TRUE)</f>
        <v>#REF!</v>
      </c>
      <c r="R12">
        <v>3</v>
      </c>
      <c r="X12" t="e" cm="1">
        <f t="array" aca="1" ref="X12" ca="1">INDIRECT("'["&amp;Index!$A$1&amp;"]Werte+Ergebnisse 2a+2b'!b20",TRUE)</f>
        <v>#REF!</v>
      </c>
      <c r="Z12" t="s">
        <v>110</v>
      </c>
      <c r="AG12" t="e" cm="1">
        <f t="array" aca="1" ref="AG12" ca="1">IF(INDIRECT("'["&amp;Index!$A$1&amp;"]Werte+Ergebnisse 2a+2b'!F20",TRUE)&gt;0,INDIRECT("'["&amp;Index!$A$1&amp;"]Werte+Ergebnisse 2a+2b'!F20",TRUE),"")</f>
        <v>#REF!</v>
      </c>
      <c r="AH12" t="e" cm="1">
        <f t="array" aca="1" ref="AH12" ca="1">IF(INDIRECT("'["&amp;Index!$A$1&amp;"]Werte+Ergebnisse 2a+2b'!H20",TRUE)&gt;0,INDIRECT("'["&amp;Index!$A$1&amp;"]Werte+Ergebnisse 2a+2b'!H20",TRUE),"")</f>
        <v>#REF!</v>
      </c>
      <c r="AI12" t="e" cm="1">
        <f t="array" aca="1" ref="AI12" ca="1">IF(INDIRECT("'["&amp;Index!$A$1&amp;"]Werte+Ergebnisse 2a+2b'!I20",TRUE)&gt;0,INDIRECT("'["&amp;Index!$A$1&amp;"]Werte+Ergebnisse 2a+2b'!I20",TRUE),"")</f>
        <v>#REF!</v>
      </c>
      <c r="AJ12" t="e" cm="1">
        <f t="array" aca="1" ref="AJ12" ca="1">IF(INDIRECT("'["&amp;Index!$A$1&amp;"]Werte+Ergebnisse 2a+2b'!J20",TRUE)&gt;0,INDIRECT("'["&amp;Index!$A$1&amp;"]Werte+Ergebnisse 2a+2b'!J20",TRUE),"")</f>
        <v>#REF!</v>
      </c>
      <c r="AK12" t="e" cm="1">
        <f t="array" aca="1" ref="AK12" ca="1">IF(INDIRECT("'["&amp;Index!$A$1&amp;"]Werte+Ergebnisse 2a+2b'!K20",TRUE)&gt;0,INDIRECT("'["&amp;Index!$A$1&amp;"]Werte+Ergebnisse 2a+2b'!K20",TRUE),"")</f>
        <v>#REF!</v>
      </c>
      <c r="AN12" t="e" cm="1">
        <f t="array" aca="1" ref="AN12" ca="1">IF(INDIRECT("'["&amp;Index!$A$1&amp;"]Werte+Ergebnisse 2a+2b'!G20",TRUE)&gt;0,INDIRECT("'["&amp;Index!$A$1&amp;"]Werte+Ergebnisse 2a+2b'!G20",TRUE),"")</f>
        <v>#REF!</v>
      </c>
      <c r="AQ12" t="e" cm="1">
        <f t="array" aca="1" ref="AQ12" ca="1">IF(INDIRECT("'["&amp;Index!$A$1&amp;"]Werte+Ergebnisse 2a+2b'!L20",TRUE)&gt;0,INDIRECT("'["&amp;Index!$A$1&amp;"]Werte+Ergebnisse 2a+2b'!L20",TRUE),"")</f>
        <v>#REF!</v>
      </c>
      <c r="BM12" t="str">
        <f t="shared" ca="1" si="1"/>
        <v/>
      </c>
    </row>
    <row r="13" spans="1:65" x14ac:dyDescent="0.25">
      <c r="A13" t="e" cm="1">
        <f t="array" aca="1" ref="A13" ca="1">INDIRECT("'["&amp;Index!$A$1&amp;"]Übersicht Messungen'!E6",TRUE)</f>
        <v>#REF!</v>
      </c>
      <c r="B13" t="e">
        <f ca="1">IF(Index!$D$3="v0",11002,"")</f>
        <v>#N/A</v>
      </c>
      <c r="C13" t="e">
        <f ca="1">VLOOKUP(Facts!$B13,Aux_Table!$W$1:$X$50,2,FALSE)</f>
        <v>#N/A</v>
      </c>
      <c r="D13" t="e">
        <f>NA()</f>
        <v>#N/A</v>
      </c>
      <c r="E13" t="e" cm="1">
        <f t="array" aca="1" ref="E13" ca="1">INDIRECT("'["&amp;Index!$A$1&amp;"]Übersicht Messungen'!C6",TRUE)</f>
        <v>#REF!</v>
      </c>
      <c r="F13" t="e" cm="1">
        <f t="array" aca="1" ref="F13" ca="1">INDIRECT("'["&amp;Index!$A$1&amp;"]Übersicht Messungen'!B6",TRUE)</f>
        <v>#REF!</v>
      </c>
      <c r="G13" t="e" cm="1">
        <f t="array" aca="1" ref="G13" ca="1">INDIRECT("'["&amp;Index!$A$1&amp;"]Übersicht Messungen'!B6",TRUE)</f>
        <v>#REF!</v>
      </c>
      <c r="H13" t="e">
        <f t="shared" ca="1" si="0"/>
        <v>#REF!</v>
      </c>
      <c r="I13" s="15" t="e" cm="1">
        <f t="array" aca="1" ref="I13" ca="1">INDIRECT("'["&amp;Index!$A$1&amp;"]Übersicht Messungen'!F6",TRUE)-730</f>
        <v>#REF!</v>
      </c>
      <c r="K13" t="str">
        <f>Index!$A$1</f>
        <v>intem US 42430001 RN+RP für Sichtprüfung.xlsx</v>
      </c>
      <c r="N13" t="e" cm="1">
        <f t="array" aca="1" ref="N13" ca="1">INDIRECT("'["&amp;Index!$A$1&amp;"]Werte+Ergebnisse 2a+2b'!A2",TRUE)&amp;" "&amp;INDIRECT("'["&amp;Index!$A$1&amp;"]Werte+Ergebnisse 2a+2b'!C2",TRUE)</f>
        <v>#REF!</v>
      </c>
      <c r="O13" t="e" cm="1">
        <f t="array" aca="1" ref="O13" ca="1">INDIRECT("'["&amp;Index!$A$1&amp;"]Werte+Ergebnisse 2a+2b'!M2",TRUE)</f>
        <v>#REF!</v>
      </c>
      <c r="R13">
        <v>4</v>
      </c>
      <c r="X13" t="e" cm="1">
        <f t="array" aca="1" ref="X13" ca="1">INDIRECT("'["&amp;Index!$A$1&amp;"]Werte+Ergebnisse 2a+2b'!b21",TRUE)</f>
        <v>#REF!</v>
      </c>
      <c r="Z13" t="s">
        <v>110</v>
      </c>
      <c r="AG13" t="e" cm="1">
        <f t="array" aca="1" ref="AG13" ca="1">IF(INDIRECT("'["&amp;Index!$A$1&amp;"]Werte+Ergebnisse 2a+2b'!F21",TRUE)&gt;0,INDIRECT("'["&amp;Index!$A$1&amp;"]Werte+Ergebnisse 2a+2b'!F21",TRUE),"")</f>
        <v>#REF!</v>
      </c>
      <c r="AH13" t="e" cm="1">
        <f t="array" aca="1" ref="AH13" ca="1">IF(INDIRECT("'["&amp;Index!$A$1&amp;"]Werte+Ergebnisse 2a+2b'!H21",TRUE)&gt;0,INDIRECT("'["&amp;Index!$A$1&amp;"]Werte+Ergebnisse 2a+2b'!H21",TRUE),"")</f>
        <v>#REF!</v>
      </c>
      <c r="AI13" t="e" cm="1">
        <f t="array" aca="1" ref="AI13" ca="1">IF(INDIRECT("'["&amp;Index!$A$1&amp;"]Werte+Ergebnisse 2a+2b'!I21",TRUE)&gt;0,INDIRECT("'["&amp;Index!$A$1&amp;"]Werte+Ergebnisse 2a+2b'!I21",TRUE),"")</f>
        <v>#REF!</v>
      </c>
      <c r="AJ13" t="e" cm="1">
        <f t="array" aca="1" ref="AJ13" ca="1">IF(INDIRECT("'["&amp;Index!$A$1&amp;"]Werte+Ergebnisse 2a+2b'!J21",TRUE)&gt;0,INDIRECT("'["&amp;Index!$A$1&amp;"]Werte+Ergebnisse 2a+2b'!J21",TRUE),"")</f>
        <v>#REF!</v>
      </c>
      <c r="AK13" t="e" cm="1">
        <f t="array" aca="1" ref="AK13" ca="1">IF(INDIRECT("'["&amp;Index!$A$1&amp;"]Werte+Ergebnisse 2a+2b'!K21",TRUE)&gt;0,INDIRECT("'["&amp;Index!$A$1&amp;"]Werte+Ergebnisse 2a+2b'!K21",TRUE),"")</f>
        <v>#REF!</v>
      </c>
      <c r="AN13" t="e" cm="1">
        <f t="array" aca="1" ref="AN13" ca="1">IF(INDIRECT("'["&amp;Index!$A$1&amp;"]Werte+Ergebnisse 2a+2b'!G21",TRUE)&gt;0,INDIRECT("'["&amp;Index!$A$1&amp;"]Werte+Ergebnisse 2a+2b'!G21",TRUE),"")</f>
        <v>#REF!</v>
      </c>
      <c r="AQ13" t="e" cm="1">
        <f t="array" aca="1" ref="AQ13" ca="1">IF(INDIRECT("'["&amp;Index!$A$1&amp;"]Werte+Ergebnisse 2a+2b'!L21",TRUE)&gt;0,INDIRECT("'["&amp;Index!$A$1&amp;"]Werte+Ergebnisse 2a+2b'!L21",TRUE),"")</f>
        <v>#REF!</v>
      </c>
      <c r="BM13" t="str">
        <f t="shared" ca="1" si="1"/>
        <v/>
      </c>
    </row>
    <row r="14" spans="1:65" x14ac:dyDescent="0.25">
      <c r="A14" t="e" cm="1">
        <f t="array" aca="1" ref="A14" ca="1">INDIRECT("'["&amp;Index!$A$1&amp;"]Übersicht Messungen'!E6",TRUE)</f>
        <v>#REF!</v>
      </c>
      <c r="B14" t="e">
        <f ca="1">IF(Index!$D$3="v0",11002,"")</f>
        <v>#N/A</v>
      </c>
      <c r="C14" t="e">
        <f ca="1">VLOOKUP(Facts!$B14,Aux_Table!$W$1:$X$50,2,FALSE)</f>
        <v>#N/A</v>
      </c>
      <c r="D14" t="e">
        <f>NA()</f>
        <v>#N/A</v>
      </c>
      <c r="E14" t="e" cm="1">
        <f t="array" aca="1" ref="E14" ca="1">INDIRECT("'["&amp;Index!$A$1&amp;"]Übersicht Messungen'!C6",TRUE)</f>
        <v>#REF!</v>
      </c>
      <c r="F14" t="e" cm="1">
        <f t="array" aca="1" ref="F14" ca="1">INDIRECT("'["&amp;Index!$A$1&amp;"]Übersicht Messungen'!B6",TRUE)</f>
        <v>#REF!</v>
      </c>
      <c r="G14" t="e" cm="1">
        <f t="array" aca="1" ref="G14" ca="1">INDIRECT("'["&amp;Index!$A$1&amp;"]Übersicht Messungen'!B6",TRUE)</f>
        <v>#REF!</v>
      </c>
      <c r="H14" t="e">
        <f t="shared" ca="1" si="0"/>
        <v>#REF!</v>
      </c>
      <c r="I14" s="15" t="e" cm="1">
        <f t="array" aca="1" ref="I14" ca="1">INDIRECT("'["&amp;Index!$A$1&amp;"]Übersicht Messungen'!F6",TRUE)-730</f>
        <v>#REF!</v>
      </c>
      <c r="K14" t="str">
        <f>Index!$A$1</f>
        <v>intem US 42430001 RN+RP für Sichtprüfung.xlsx</v>
      </c>
      <c r="N14" t="e" cm="1">
        <f t="array" aca="1" ref="N14" ca="1">INDIRECT("'["&amp;Index!$A$1&amp;"]Werte+Ergebnisse 2a+2b'!A4",TRUE)&amp;" "&amp;INDIRECT("'["&amp;Index!$A$1&amp;"]Werte+Ergebnisse 2a+2b'!C4",TRUE)</f>
        <v>#REF!</v>
      </c>
      <c r="O14" t="e" cm="1">
        <f t="array" aca="1" ref="O14" ca="1">INDIRECT("'["&amp;Index!$A$1&amp;"]Werte+Ergebnisse 2a+2b'!M2",TRUE)</f>
        <v>#REF!</v>
      </c>
      <c r="R14">
        <v>5</v>
      </c>
      <c r="X14" t="e" cm="1">
        <f t="array" aca="1" ref="X14" ca="1">INDIRECT("'["&amp;Index!$A$1&amp;"]Werte+Ergebnisse 2a+2b'!b4",TRUE)</f>
        <v>#REF!</v>
      </c>
      <c r="Z14" t="s">
        <v>110</v>
      </c>
      <c r="AG14" t="e" cm="1">
        <f t="array" aca="1" ref="AG14" ca="1">IF(INDIRECT("'["&amp;Index!$A$1&amp;"]Werte+Ergebnisse 2a+2b'!F4",TRUE)&gt;0,INDIRECT("'["&amp;Index!$A$1&amp;"]Werte+Ergebnisse 2a+2b'!F4",TRUE),"")</f>
        <v>#REF!</v>
      </c>
      <c r="AH14" t="e" cm="1">
        <f t="array" aca="1" ref="AH14" ca="1">IF(INDIRECT("'["&amp;Index!$A$1&amp;"]Werte+Ergebnisse 2a+2b'!H4",TRUE)&gt;0,INDIRECT("'["&amp;Index!$A$1&amp;"]Werte+Ergebnisse 2a+2b'!H4",TRUE),"")</f>
        <v>#REF!</v>
      </c>
      <c r="AI14" t="e" cm="1">
        <f t="array" aca="1" ref="AI14" ca="1">IF(INDIRECT("'["&amp;Index!$A$1&amp;"]Werte+Ergebnisse 2a+2b'!I4",TRUE)&gt;0,INDIRECT("'["&amp;Index!$A$1&amp;"]Werte+Ergebnisse 2a+2b'!I4",TRUE),"")</f>
        <v>#REF!</v>
      </c>
      <c r="AJ14" t="e" cm="1">
        <f t="array" aca="1" ref="AJ14" ca="1">IF(INDIRECT("'["&amp;Index!$A$1&amp;"]Werte+Ergebnisse 2a+2b'!J4",TRUE)&gt;0,INDIRECT("'["&amp;Index!$A$1&amp;"]Werte+Ergebnisse 2a+2b'!J4",TRUE),"")</f>
        <v>#REF!</v>
      </c>
      <c r="AK14" t="e" cm="1">
        <f t="array" aca="1" ref="AK14" ca="1">IF(INDIRECT("'["&amp;Index!$A$1&amp;"]Werte+Ergebnisse 2a+2b'!K4",TRUE)&gt;0,INDIRECT("'["&amp;Index!$A$1&amp;"]Werte+Ergebnisse 2a+2b'!K4",TRUE),"")</f>
        <v>#REF!</v>
      </c>
      <c r="AN14" t="e" cm="1">
        <f t="array" aca="1" ref="AN14" ca="1">IF(INDIRECT("'["&amp;Index!$A$1&amp;"]Werte+Ergebnisse 2a+2b'!G4",TRUE)&gt;0,INDIRECT("'["&amp;Index!$A$1&amp;"]Werte+Ergebnisse 2a+2b'!G4",TRUE),"")</f>
        <v>#REF!</v>
      </c>
      <c r="AQ14" t="e" cm="1">
        <f t="array" aca="1" ref="AQ14" ca="1">IF(INDIRECT("'["&amp;Index!$A$1&amp;"]Werte+Ergebnisse 2a+2b'!L4",TRUE)&gt;0,INDIRECT("'["&amp;Index!$A$1&amp;"]Werte+Ergebnisse 2a+2b'!L4",TRUE),"")</f>
        <v>#REF!</v>
      </c>
      <c r="BM14" t="str">
        <f t="shared" ca="1" si="1"/>
        <v/>
      </c>
    </row>
    <row r="15" spans="1:65" x14ac:dyDescent="0.25">
      <c r="A15" t="e" cm="1">
        <f t="array" aca="1" ref="A15" ca="1">INDIRECT("'["&amp;Index!$A$1&amp;"]Übersicht Messungen'!E6",TRUE)</f>
        <v>#REF!</v>
      </c>
      <c r="B15" t="e">
        <f ca="1">IF(Index!$D$3="v0",11002,"")</f>
        <v>#N/A</v>
      </c>
      <c r="C15" t="e">
        <f ca="1">VLOOKUP(Facts!$B15,Aux_Table!$W$1:$X$50,2,FALSE)</f>
        <v>#N/A</v>
      </c>
      <c r="D15" t="e">
        <f>NA()</f>
        <v>#N/A</v>
      </c>
      <c r="E15" t="e" cm="1">
        <f t="array" aca="1" ref="E15" ca="1">INDIRECT("'["&amp;Index!$A$1&amp;"]Übersicht Messungen'!C6",TRUE)</f>
        <v>#REF!</v>
      </c>
      <c r="F15" t="e" cm="1">
        <f t="array" aca="1" ref="F15" ca="1">INDIRECT("'["&amp;Index!$A$1&amp;"]Übersicht Messungen'!B6",TRUE)</f>
        <v>#REF!</v>
      </c>
      <c r="G15" t="e" cm="1">
        <f t="array" aca="1" ref="G15" ca="1">INDIRECT("'["&amp;Index!$A$1&amp;"]Übersicht Messungen'!B6",TRUE)</f>
        <v>#REF!</v>
      </c>
      <c r="H15" t="e">
        <f t="shared" ca="1" si="0"/>
        <v>#REF!</v>
      </c>
      <c r="I15" s="15" t="e" cm="1">
        <f t="array" aca="1" ref="I15" ca="1">INDIRECT("'["&amp;Index!$A$1&amp;"]Übersicht Messungen'!F6",TRUE)-730</f>
        <v>#REF!</v>
      </c>
      <c r="K15" t="str">
        <f>Index!$A$1</f>
        <v>intem US 42430001 RN+RP für Sichtprüfung.xlsx</v>
      </c>
      <c r="N15" t="e" cm="1">
        <f t="array" aca="1" ref="N15" ca="1">INDIRECT("'["&amp;Index!$A$1&amp;"]Werte+Ergebnisse 2a+2b'!A4",TRUE)&amp;" "&amp;INDIRECT("'["&amp;Index!$A$1&amp;"]Werte+Ergebnisse 2a+2b'!C4",TRUE)</f>
        <v>#REF!</v>
      </c>
      <c r="O15" t="e" cm="1">
        <f t="array" aca="1" ref="O15" ca="1">INDIRECT("'["&amp;Index!$A$1&amp;"]Werte+Ergebnisse 2a+2b'!M2",TRUE)</f>
        <v>#REF!</v>
      </c>
      <c r="R15">
        <v>6</v>
      </c>
      <c r="X15" t="e" cm="1">
        <f t="array" aca="1" ref="X15" ca="1">INDIRECT("'["&amp;Index!$A$1&amp;"]Werte+Ergebnisse 2a+2b'!b5",TRUE)</f>
        <v>#REF!</v>
      </c>
      <c r="Z15" t="s">
        <v>110</v>
      </c>
      <c r="AG15" t="e" cm="1">
        <f t="array" aca="1" ref="AG15" ca="1">IF(INDIRECT("'["&amp;Index!$A$1&amp;"]Werte+Ergebnisse 2a+2b'!F5",TRUE)&gt;0,INDIRECT("'["&amp;Index!$A$1&amp;"]Werte+Ergebnisse 2a+2b'!F5",TRUE),"")</f>
        <v>#REF!</v>
      </c>
      <c r="AH15" t="e" cm="1">
        <f t="array" aca="1" ref="AH15" ca="1">IF(INDIRECT("'["&amp;Index!$A$1&amp;"]Werte+Ergebnisse 2a+2b'!H5",TRUE)&gt;0,INDIRECT("'["&amp;Index!$A$1&amp;"]Werte+Ergebnisse 2a+2b'!H5",TRUE),"")</f>
        <v>#REF!</v>
      </c>
      <c r="AI15" t="e" cm="1">
        <f t="array" aca="1" ref="AI15" ca="1">IF(INDIRECT("'["&amp;Index!$A$1&amp;"]Werte+Ergebnisse 2a+2b'!I5",TRUE)&gt;0,INDIRECT("'["&amp;Index!$A$1&amp;"]Werte+Ergebnisse 2a+2b'!I5",TRUE),"")</f>
        <v>#REF!</v>
      </c>
      <c r="AJ15" t="e" cm="1">
        <f t="array" aca="1" ref="AJ15" ca="1">IF(INDIRECT("'["&amp;Index!$A$1&amp;"]Werte+Ergebnisse 2a+2b'!J5",TRUE)&gt;0,INDIRECT("'["&amp;Index!$A$1&amp;"]Werte+Ergebnisse 2a+2b'!J5",TRUE),"")</f>
        <v>#REF!</v>
      </c>
      <c r="AK15" t="e" cm="1">
        <f t="array" aca="1" ref="AK15" ca="1">IF(INDIRECT("'["&amp;Index!$A$1&amp;"]Werte+Ergebnisse 2a+2b'!K5",TRUE)&gt;0,INDIRECT("'["&amp;Index!$A$1&amp;"]Werte+Ergebnisse 2a+2b'!K5",TRUE),"")</f>
        <v>#REF!</v>
      </c>
      <c r="AN15" t="e" cm="1">
        <f t="array" aca="1" ref="AN15" ca="1">IF(INDIRECT("'["&amp;Index!$A$1&amp;"]Werte+Ergebnisse 2a+2b'!G5",TRUE)&gt;0,INDIRECT("'["&amp;Index!$A$1&amp;"]Werte+Ergebnisse 2a+2b'!G5",TRUE),"")</f>
        <v>#REF!</v>
      </c>
      <c r="AQ15" t="e" cm="1">
        <f t="array" aca="1" ref="AQ15" ca="1">IF(INDIRECT("'["&amp;Index!$A$1&amp;"]Werte+Ergebnisse 2a+2b'!L5",TRUE)&gt;0,INDIRECT("'["&amp;Index!$A$1&amp;"]Werte+Ergebnisse 2a+2b'!L5",TRUE),"")</f>
        <v>#REF!</v>
      </c>
      <c r="BM15" t="str">
        <f t="shared" ca="1" si="1"/>
        <v/>
      </c>
    </row>
    <row r="16" spans="1:65" x14ac:dyDescent="0.25">
      <c r="A16" t="e" cm="1">
        <f t="array" aca="1" ref="A16" ca="1">INDIRECT("'["&amp;Index!$A$1&amp;"]Übersicht Messungen'!E6",TRUE)</f>
        <v>#REF!</v>
      </c>
      <c r="B16" t="e">
        <f ca="1">IF(Index!$D$3="v0",11002,"")</f>
        <v>#N/A</v>
      </c>
      <c r="C16" t="e">
        <f ca="1">VLOOKUP(Facts!$B16,Aux_Table!$W$1:$X$50,2,FALSE)</f>
        <v>#N/A</v>
      </c>
      <c r="D16" t="e">
        <f>NA()</f>
        <v>#N/A</v>
      </c>
      <c r="E16" t="e" cm="1">
        <f t="array" aca="1" ref="E16" ca="1">INDIRECT("'["&amp;Index!$A$1&amp;"]Übersicht Messungen'!C6",TRUE)</f>
        <v>#REF!</v>
      </c>
      <c r="F16" t="e" cm="1">
        <f t="array" aca="1" ref="F16" ca="1">INDIRECT("'["&amp;Index!$A$1&amp;"]Übersicht Messungen'!B6",TRUE)</f>
        <v>#REF!</v>
      </c>
      <c r="G16" t="e" cm="1">
        <f t="array" aca="1" ref="G16" ca="1">INDIRECT("'["&amp;Index!$A$1&amp;"]Übersicht Messungen'!B6",TRUE)</f>
        <v>#REF!</v>
      </c>
      <c r="H16" t="e">
        <f t="shared" ca="1" si="0"/>
        <v>#REF!</v>
      </c>
      <c r="I16" s="15" t="e" cm="1">
        <f t="array" aca="1" ref="I16" ca="1">INDIRECT("'["&amp;Index!$A$1&amp;"]Übersicht Messungen'!F6",TRUE)-730</f>
        <v>#REF!</v>
      </c>
      <c r="K16" t="str">
        <f>Index!$A$1</f>
        <v>intem US 42430001 RN+RP für Sichtprüfung.xlsx</v>
      </c>
      <c r="N16" t="e" cm="1">
        <f t="array" aca="1" ref="N16" ca="1">INDIRECT("'["&amp;Index!$A$1&amp;"]Werte+Ergebnisse 2a+2b'!A4",TRUE)&amp;" "&amp;INDIRECT("'["&amp;Index!$A$1&amp;"]Werte+Ergebnisse 2a+2b'!C4",TRUE)</f>
        <v>#REF!</v>
      </c>
      <c r="O16" t="e" cm="1">
        <f t="array" aca="1" ref="O16" ca="1">INDIRECT("'["&amp;Index!$A$1&amp;"]Werte+Ergebnisse 2a+2b'!M2",TRUE)</f>
        <v>#REF!</v>
      </c>
      <c r="R16">
        <v>7</v>
      </c>
      <c r="X16" t="e" cm="1">
        <f t="array" aca="1" ref="X16" ca="1">INDIRECT("'["&amp;Index!$A$1&amp;"]Werte+Ergebnisse 2a+2b'!b18",TRUE)</f>
        <v>#REF!</v>
      </c>
      <c r="Z16" t="s">
        <v>110</v>
      </c>
      <c r="AG16" t="e" cm="1">
        <f t="array" aca="1" ref="AG16" ca="1">IF(INDIRECT("'["&amp;Index!$A$1&amp;"]Werte+Ergebnisse 2a+2b'!F18",TRUE)&gt;0,INDIRECT("'["&amp;Index!$A$1&amp;"]Werte+Ergebnisse 2a+2b'!F18",TRUE),"")</f>
        <v>#REF!</v>
      </c>
      <c r="AH16" t="e" cm="1">
        <f t="array" aca="1" ref="AH16" ca="1">IF(INDIRECT("'["&amp;Index!$A$1&amp;"]Werte+Ergebnisse 2a+2b'!H18",TRUE)&gt;0,INDIRECT("'["&amp;Index!$A$1&amp;"]Werte+Ergebnisse 2a+2b'!H18",TRUE),"")</f>
        <v>#REF!</v>
      </c>
      <c r="AI16" t="e" cm="1">
        <f t="array" aca="1" ref="AI16" ca="1">IF(INDIRECT("'["&amp;Index!$A$1&amp;"]Werte+Ergebnisse 2a+2b'!I18",TRUE)&gt;0,INDIRECT("'["&amp;Index!$A$1&amp;"]Werte+Ergebnisse 2a+2b'!I18",TRUE),"")</f>
        <v>#REF!</v>
      </c>
      <c r="AJ16" t="e" cm="1">
        <f t="array" aca="1" ref="AJ16" ca="1">IF(INDIRECT("'["&amp;Index!$A$1&amp;"]Werte+Ergebnisse 2a+2b'!J18",TRUE)&gt;0,INDIRECT("'["&amp;Index!$A$1&amp;"]Werte+Ergebnisse 2a+2b'!J18",TRUE),"")</f>
        <v>#REF!</v>
      </c>
      <c r="AK16" t="e" cm="1">
        <f t="array" aca="1" ref="AK16" ca="1">IF(INDIRECT("'["&amp;Index!$A$1&amp;"]Werte+Ergebnisse 2a+2b'!K18",TRUE)&gt;0,INDIRECT("'["&amp;Index!$A$1&amp;"]Werte+Ergebnisse 2a+2b'!K18",TRUE),"")</f>
        <v>#REF!</v>
      </c>
      <c r="AN16" t="e" cm="1">
        <f t="array" aca="1" ref="AN16" ca="1">IF(INDIRECT("'["&amp;Index!$A$1&amp;"]Werte+Ergebnisse 2a+2b'!G18",TRUE)&gt;0,INDIRECT("'["&amp;Index!$A$1&amp;"]Werte+Ergebnisse 2a+2b'!G18",TRUE),"")</f>
        <v>#REF!</v>
      </c>
      <c r="AQ16" t="e" cm="1">
        <f t="array" aca="1" ref="AQ16" ca="1">IF(INDIRECT("'["&amp;Index!$A$1&amp;"]Werte+Ergebnisse 2a+2b'!L18",TRUE)&gt;0,INDIRECT("'["&amp;Index!$A$1&amp;"]Werte+Ergebnisse 2a+2b'!L18",TRUE),"")</f>
        <v>#REF!</v>
      </c>
      <c r="BM16" t="str">
        <f t="shared" ca="1" si="1"/>
        <v/>
      </c>
    </row>
    <row r="17" spans="1:65" x14ac:dyDescent="0.25">
      <c r="A17" t="e" cm="1">
        <f t="array" aca="1" ref="A17" ca="1">INDIRECT("'["&amp;Index!$A$1&amp;"]Übersicht Messungen'!E6",TRUE)</f>
        <v>#REF!</v>
      </c>
      <c r="B17" t="e">
        <f ca="1">IF(Index!$D$3="v0",11002,"")</f>
        <v>#N/A</v>
      </c>
      <c r="C17" t="e">
        <f ca="1">VLOOKUP(Facts!$B17,Aux_Table!$W$1:$X$50,2,FALSE)</f>
        <v>#N/A</v>
      </c>
      <c r="D17" t="e">
        <f>NA()</f>
        <v>#N/A</v>
      </c>
      <c r="E17" t="e" cm="1">
        <f t="array" aca="1" ref="E17" ca="1">INDIRECT("'["&amp;Index!$A$1&amp;"]Übersicht Messungen'!C6",TRUE)</f>
        <v>#REF!</v>
      </c>
      <c r="F17" t="e" cm="1">
        <f t="array" aca="1" ref="F17" ca="1">INDIRECT("'["&amp;Index!$A$1&amp;"]Übersicht Messungen'!B6",TRUE)</f>
        <v>#REF!</v>
      </c>
      <c r="G17" t="e" cm="1">
        <f t="array" aca="1" ref="G17" ca="1">INDIRECT("'["&amp;Index!$A$1&amp;"]Übersicht Messungen'!B6",TRUE)</f>
        <v>#REF!</v>
      </c>
      <c r="H17" t="e">
        <f t="shared" ca="1" si="0"/>
        <v>#REF!</v>
      </c>
      <c r="I17" s="15" t="e" cm="1">
        <f t="array" aca="1" ref="I17" ca="1">INDIRECT("'["&amp;Index!$A$1&amp;"]Übersicht Messungen'!F6",TRUE)-730</f>
        <v>#REF!</v>
      </c>
      <c r="K17" t="str">
        <f>Index!$A$1</f>
        <v>intem US 42430001 RN+RP für Sichtprüfung.xlsx</v>
      </c>
      <c r="N17" t="e" cm="1">
        <f t="array" aca="1" ref="N17" ca="1">INDIRECT("'["&amp;Index!$A$1&amp;"]Werte+Ergebnisse 2a+2b'!A4",TRUE)&amp;" "&amp;INDIRECT("'["&amp;Index!$A$1&amp;"]Werte+Ergebnisse 2a+2b'!C4",TRUE)</f>
        <v>#REF!</v>
      </c>
      <c r="O17" t="e" cm="1">
        <f t="array" aca="1" ref="O17" ca="1">INDIRECT("'["&amp;Index!$A$1&amp;"]Werte+Ergebnisse 2a+2b'!M2",TRUE)</f>
        <v>#REF!</v>
      </c>
      <c r="R17">
        <v>8</v>
      </c>
      <c r="X17" t="e" cm="1">
        <f t="array" aca="1" ref="X17" ca="1">INDIRECT("'["&amp;Index!$A$1&amp;"]Werte+Ergebnisse 2a+2b'!b19",TRUE)</f>
        <v>#REF!</v>
      </c>
      <c r="Z17" t="s">
        <v>110</v>
      </c>
      <c r="AG17" t="e" cm="1">
        <f t="array" aca="1" ref="AG17" ca="1">IF(INDIRECT("'["&amp;Index!$A$1&amp;"]Werte+Ergebnisse 2a+2b'!F19",TRUE)&gt;0,INDIRECT("'["&amp;Index!$A$1&amp;"]Werte+Ergebnisse 2a+2b'!F19",TRUE),"")</f>
        <v>#REF!</v>
      </c>
      <c r="AH17" t="e" cm="1">
        <f t="array" aca="1" ref="AH17" ca="1">IF(INDIRECT("'["&amp;Index!$A$1&amp;"]Werte+Ergebnisse 2a+2b'!H19",TRUE)&gt;0,INDIRECT("'["&amp;Index!$A$1&amp;"]Werte+Ergebnisse 2a+2b'!H19",TRUE),"")</f>
        <v>#REF!</v>
      </c>
      <c r="AI17" t="e" cm="1">
        <f t="array" aca="1" ref="AI17" ca="1">IF(INDIRECT("'["&amp;Index!$A$1&amp;"]Werte+Ergebnisse 2a+2b'!I19",TRUE)&gt;0,INDIRECT("'["&amp;Index!$A$1&amp;"]Werte+Ergebnisse 2a+2b'!I19",TRUE),"")</f>
        <v>#REF!</v>
      </c>
      <c r="AJ17" t="e" cm="1">
        <f t="array" aca="1" ref="AJ17" ca="1">IF(INDIRECT("'["&amp;Index!$A$1&amp;"]Werte+Ergebnisse 2a+2b'!J19",TRUE)&gt;0,INDIRECT("'["&amp;Index!$A$1&amp;"]Werte+Ergebnisse 2a+2b'!J19",TRUE),"")</f>
        <v>#REF!</v>
      </c>
      <c r="AK17" t="e" cm="1">
        <f t="array" aca="1" ref="AK17" ca="1">IF(INDIRECT("'["&amp;Index!$A$1&amp;"]Werte+Ergebnisse 2a+2b'!K19",TRUE)&gt;0,INDIRECT("'["&amp;Index!$A$1&amp;"]Werte+Ergebnisse 2a+2b'!K19",TRUE),"")</f>
        <v>#REF!</v>
      </c>
      <c r="AN17" t="e" cm="1">
        <f t="array" aca="1" ref="AN17" ca="1">IF(INDIRECT("'["&amp;Index!$A$1&amp;"]Werte+Ergebnisse 2a+2b'!G19",TRUE)&gt;0,INDIRECT("'["&amp;Index!$A$1&amp;"]Werte+Ergebnisse 2a+2b'!G19",TRUE),"")</f>
        <v>#REF!</v>
      </c>
      <c r="AQ17" t="e" cm="1">
        <f t="array" aca="1" ref="AQ17" ca="1">IF(INDIRECT("'["&amp;Index!$A$1&amp;"]Werte+Ergebnisse 2a+2b'!L19",TRUE)&gt;0,INDIRECT("'["&amp;Index!$A$1&amp;"]Werte+Ergebnisse 2a+2b'!L19",TRUE),"")</f>
        <v>#REF!</v>
      </c>
      <c r="BM17" t="str">
        <f t="shared" ca="1" si="1"/>
        <v/>
      </c>
    </row>
    <row r="18" spans="1:65" x14ac:dyDescent="0.25">
      <c r="A18" t="e" cm="1">
        <f t="array" aca="1" ref="A18" ca="1">INDIRECT("'["&amp;Index!$A$1&amp;"]Übersicht Messungen'!E6",TRUE)</f>
        <v>#REF!</v>
      </c>
      <c r="B18" t="e">
        <f ca="1">IF(Index!$D$3="v0",11003,"")</f>
        <v>#N/A</v>
      </c>
      <c r="C18" t="e">
        <f ca="1">VLOOKUP(Facts!$B18,Aux_Table!$W$1:$X$50,2,FALSE)</f>
        <v>#N/A</v>
      </c>
      <c r="D18" t="e">
        <f>NA()</f>
        <v>#N/A</v>
      </c>
      <c r="E18" t="e" cm="1">
        <f t="array" aca="1" ref="E18" ca="1">INDIRECT("'["&amp;Index!$A$1&amp;"]Übersicht Messungen'!C6",TRUE)</f>
        <v>#REF!</v>
      </c>
      <c r="F18" t="e" cm="1">
        <f t="array" aca="1" ref="F18" ca="1">INDIRECT("'["&amp;Index!$A$1&amp;"]Übersicht Messungen'!B6",TRUE)</f>
        <v>#REF!</v>
      </c>
      <c r="G18" t="e" cm="1">
        <f t="array" aca="1" ref="G18" ca="1">INDIRECT("'["&amp;Index!$A$1&amp;"]Übersicht Messungen'!B6",TRUE)</f>
        <v>#REF!</v>
      </c>
      <c r="H18" t="e">
        <f t="shared" ca="1" si="0"/>
        <v>#REF!</v>
      </c>
      <c r="I18" s="15" t="e" cm="1">
        <f t="array" aca="1" ref="I18" ca="1">INDIRECT("'["&amp;Index!$A$1&amp;"]Übersicht Messungen'!F6",TRUE)-730</f>
        <v>#REF!</v>
      </c>
      <c r="K18" t="str">
        <f>Index!$A$1</f>
        <v>intem US 42430001 RN+RP für Sichtprüfung.xlsx</v>
      </c>
      <c r="N18" t="s">
        <v>79</v>
      </c>
      <c r="O18" t="e" cm="1">
        <f t="array" aca="1" ref="O18" ca="1">INDIRECT("'["&amp;Index!$A$1&amp;"]Werte+Ergebnisse 3a+3b'!M2",TRUE)</f>
        <v>#REF!</v>
      </c>
      <c r="R18">
        <v>1</v>
      </c>
      <c r="X18" t="e" cm="1">
        <f t="array" aca="1" ref="X18" ca="1">INDIRECT("'["&amp;Index!$A$1&amp;"]Werte+Ergebnisse 3a+3b'!b2",TRUE)</f>
        <v>#REF!</v>
      </c>
      <c r="Z18" t="s">
        <v>110</v>
      </c>
      <c r="AG18" t="e" cm="1">
        <f t="array" aca="1" ref="AG18" ca="1">IF(INDIRECT("'["&amp;Index!$A$1&amp;"]Werte+Ergebnisse 3a+3b'!F2",TRUE)&gt;0,INDIRECT("'["&amp;Index!$A$1&amp;"]Werte+Ergebnisse 3a+3b'!F2",TRUE),"")</f>
        <v>#REF!</v>
      </c>
      <c r="AH18" t="e" cm="1">
        <f t="array" aca="1" ref="AH18" ca="1">IF(INDIRECT("'["&amp;Index!$A$1&amp;"]Werte+Ergebnisse 3a+3b'!H2",TRUE)&gt;0,INDIRECT("'["&amp;Index!$A$1&amp;"]Werte+Ergebnisse 3a+3b'!H2",TRUE),"")</f>
        <v>#REF!</v>
      </c>
      <c r="AI18" t="e" cm="1">
        <f t="array" aca="1" ref="AI18" ca="1">IF(INDIRECT("'["&amp;Index!$A$1&amp;"]Werte+Ergebnisse 3a+3b'!I2",TRUE)&gt;0,INDIRECT("'["&amp;Index!$A$1&amp;"]Werte+Ergebnisse 3a+3b'!I2",TRUE),"")</f>
        <v>#REF!</v>
      </c>
      <c r="AJ18" t="e" cm="1">
        <f t="array" aca="1" ref="AJ18" ca="1">IF(INDIRECT("'["&amp;Index!$A$1&amp;"]Werte+Ergebnisse 3a+3b'!J2",TRUE)&gt;0,INDIRECT("'["&amp;Index!$A$1&amp;"]Werte+Ergebnisse 3a+3b'!J2",TRUE),"")</f>
        <v>#REF!</v>
      </c>
      <c r="AK18" t="e" cm="1">
        <f t="array" aca="1" ref="AK18" ca="1">IF(INDIRECT("'["&amp;Index!$A$1&amp;"]Werte+Ergebnisse 3a+3b'!K2",TRUE)&gt;0,INDIRECT("'["&amp;Index!$A$1&amp;"]Werte+Ergebnisse 3a+3b'!K2",TRUE),"")</f>
        <v>#REF!</v>
      </c>
      <c r="AN18" t="e" cm="1">
        <f t="array" aca="1" ref="AN18" ca="1">IF(INDIRECT("'["&amp;Index!$A$1&amp;"]Werte+Ergebnisse 3a+3b'!G2",TRUE)&gt;0,INDIRECT("'["&amp;Index!$A$1&amp;"]Werte+Ergebnisse 3a+3b'!G2",TRUE),"")</f>
        <v>#REF!</v>
      </c>
      <c r="AQ18" t="e" cm="1">
        <f t="array" aca="1" ref="AQ18" ca="1">IF(INDIRECT("'["&amp;Index!$A$1&amp;"]Werte+Ergebnisse 3a+3b'!L2",TRUE)&gt;0,INDIRECT("'["&amp;Index!$A$1&amp;"]Werte+Ergebnisse 3a+3b'!L2",TRUE),"")</f>
        <v>#REF!</v>
      </c>
      <c r="BM18" t="str">
        <f t="shared" ca="1" si="1"/>
        <v/>
      </c>
    </row>
    <row r="19" spans="1:65" x14ac:dyDescent="0.25">
      <c r="A19" t="e" cm="1">
        <f t="array" aca="1" ref="A19" ca="1">INDIRECT("'["&amp;Index!$A$1&amp;"]Übersicht Messungen'!E6",TRUE)</f>
        <v>#REF!</v>
      </c>
      <c r="B19" t="e">
        <f ca="1">IF(Index!$D$3="v0",11003,"")</f>
        <v>#N/A</v>
      </c>
      <c r="C19" t="e">
        <f ca="1">VLOOKUP(Facts!$B19,Aux_Table!$W$1:$X$50,2,FALSE)</f>
        <v>#N/A</v>
      </c>
      <c r="D19" t="e">
        <f>NA()</f>
        <v>#N/A</v>
      </c>
      <c r="E19" t="e" cm="1">
        <f t="array" aca="1" ref="E19" ca="1">INDIRECT("'["&amp;Index!$A$1&amp;"]Übersicht Messungen'!C6",TRUE)</f>
        <v>#REF!</v>
      </c>
      <c r="F19" t="e" cm="1">
        <f t="array" aca="1" ref="F19" ca="1">INDIRECT("'["&amp;Index!$A$1&amp;"]Übersicht Messungen'!B6",TRUE)</f>
        <v>#REF!</v>
      </c>
      <c r="G19" t="e" cm="1">
        <f t="array" aca="1" ref="G19" ca="1">INDIRECT("'["&amp;Index!$A$1&amp;"]Übersicht Messungen'!B6",TRUE)</f>
        <v>#REF!</v>
      </c>
      <c r="H19" t="e">
        <f t="shared" ca="1" si="0"/>
        <v>#REF!</v>
      </c>
      <c r="I19" s="15" t="e" cm="1">
        <f t="array" aca="1" ref="I19" ca="1">INDIRECT("'["&amp;Index!$A$1&amp;"]Übersicht Messungen'!F6",TRUE)-730</f>
        <v>#REF!</v>
      </c>
      <c r="K19" t="str">
        <f>Index!$A$1</f>
        <v>intem US 42430001 RN+RP für Sichtprüfung.xlsx</v>
      </c>
      <c r="N19" t="s">
        <v>79</v>
      </c>
      <c r="O19" t="e" cm="1">
        <f t="array" aca="1" ref="O19" ca="1">INDIRECT("'["&amp;Index!$A$1&amp;"]Werte+Ergebnisse 3a+3b'!M2",TRUE)</f>
        <v>#REF!</v>
      </c>
      <c r="R19">
        <v>2</v>
      </c>
      <c r="X19" t="e" cm="1">
        <f t="array" aca="1" ref="X19" ca="1">INDIRECT("'["&amp;Index!$A$1&amp;"]Werte+Ergebnisse 3a+3b'!b3",TRUE)</f>
        <v>#REF!</v>
      </c>
      <c r="Z19" t="s">
        <v>110</v>
      </c>
      <c r="AG19" t="e" cm="1">
        <f t="array" aca="1" ref="AG19" ca="1">IF(INDIRECT("'["&amp;Index!$A$1&amp;"]Werte+Ergebnisse 3a+3b'!F3",TRUE)&gt;0,INDIRECT("'["&amp;Index!$A$1&amp;"]Werte+Ergebnisse 3a+3b'!F3",TRUE),"")</f>
        <v>#REF!</v>
      </c>
      <c r="AH19" t="e" cm="1">
        <f t="array" aca="1" ref="AH19" ca="1">IF(INDIRECT("'["&amp;Index!$A$1&amp;"]Werte+Ergebnisse 3a+3b'!H3",TRUE)&gt;0,INDIRECT("'["&amp;Index!$A$1&amp;"]Werte+Ergebnisse 3a+3b'!H3",TRUE),"")</f>
        <v>#REF!</v>
      </c>
      <c r="AI19" t="e" cm="1">
        <f t="array" aca="1" ref="AI19" ca="1">IF(INDIRECT("'["&amp;Index!$A$1&amp;"]Werte+Ergebnisse 3a+3b'!I3",TRUE)&gt;0,INDIRECT("'["&amp;Index!$A$1&amp;"]Werte+Ergebnisse 3a+3b'!I3",TRUE),"")</f>
        <v>#REF!</v>
      </c>
      <c r="AJ19" t="e" cm="1">
        <f t="array" aca="1" ref="AJ19" ca="1">IF(INDIRECT("'["&amp;Index!$A$1&amp;"]Werte+Ergebnisse 3a+3b'!J3",TRUE)&gt;0,INDIRECT("'["&amp;Index!$A$1&amp;"]Werte+Ergebnisse 3a+3b'!J3",TRUE),"")</f>
        <v>#REF!</v>
      </c>
      <c r="AK19" t="e" cm="1">
        <f t="array" aca="1" ref="AK19" ca="1">IF(INDIRECT("'["&amp;Index!$A$1&amp;"]Werte+Ergebnisse 3a+3b'!K3",TRUE)&gt;0,INDIRECT("'["&amp;Index!$A$1&amp;"]Werte+Ergebnisse 3a+3b'!K3",TRUE),"")</f>
        <v>#REF!</v>
      </c>
      <c r="AN19" t="e" cm="1">
        <f t="array" aca="1" ref="AN19" ca="1">IF(INDIRECT("'["&amp;Index!$A$1&amp;"]Werte+Ergebnisse 3a+3b'!G3",TRUE)&gt;0,INDIRECT("'["&amp;Index!$A$1&amp;"]Werte+Ergebnisse 3a+3b'!G3",TRUE),"")</f>
        <v>#REF!</v>
      </c>
      <c r="AQ19" t="e" cm="1">
        <f t="array" aca="1" ref="AQ19" ca="1">IF(INDIRECT("'["&amp;Index!$A$1&amp;"]Werte+Ergebnisse 3a+3b'!L3",TRUE)&gt;0,INDIRECT("'["&amp;Index!$A$1&amp;"]Werte+Ergebnisse 3a+3b'!L3",TRUE),"")</f>
        <v>#REF!</v>
      </c>
      <c r="BM19" t="str">
        <f t="shared" ca="1" si="1"/>
        <v/>
      </c>
    </row>
    <row r="20" spans="1:65" x14ac:dyDescent="0.25">
      <c r="A20" t="e" cm="1">
        <f t="array" aca="1" ref="A20" ca="1">INDIRECT("'["&amp;Index!$A$1&amp;"]Übersicht Messungen'!E6",TRUE)</f>
        <v>#REF!</v>
      </c>
      <c r="B20" t="e">
        <f ca="1">IF(Index!$D$3="v0",11003,"")</f>
        <v>#N/A</v>
      </c>
      <c r="C20" t="e">
        <f ca="1">VLOOKUP(Facts!$B20,Aux_Table!$W$1:$X$50,2,FALSE)</f>
        <v>#N/A</v>
      </c>
      <c r="D20" t="e">
        <f>NA()</f>
        <v>#N/A</v>
      </c>
      <c r="E20" t="e" cm="1">
        <f t="array" aca="1" ref="E20" ca="1">INDIRECT("'["&amp;Index!$A$1&amp;"]Übersicht Messungen'!C6",TRUE)</f>
        <v>#REF!</v>
      </c>
      <c r="F20" t="e" cm="1">
        <f t="array" aca="1" ref="F20" ca="1">INDIRECT("'["&amp;Index!$A$1&amp;"]Übersicht Messungen'!B6",TRUE)</f>
        <v>#REF!</v>
      </c>
      <c r="G20" t="e" cm="1">
        <f t="array" aca="1" ref="G20" ca="1">INDIRECT("'["&amp;Index!$A$1&amp;"]Übersicht Messungen'!B6",TRUE)</f>
        <v>#REF!</v>
      </c>
      <c r="H20" t="e">
        <f ca="1">X20=A20</f>
        <v>#REF!</v>
      </c>
      <c r="I20" s="15" t="e" cm="1">
        <f t="array" aca="1" ref="I20" ca="1">INDIRECT("'["&amp;Index!$A$1&amp;"]Übersicht Messungen'!F6",TRUE)-730</f>
        <v>#REF!</v>
      </c>
      <c r="K20" t="str">
        <f>Index!$A$1</f>
        <v>intem US 42430001 RN+RP für Sichtprüfung.xlsx</v>
      </c>
      <c r="N20" t="s">
        <v>79</v>
      </c>
      <c r="O20" t="e" cm="1">
        <f t="array" aca="1" ref="O20" ca="1">INDIRECT("'["&amp;Index!$A$1&amp;"]Werte+Ergebnisse 3a+3b'!M2",TRUE)</f>
        <v>#REF!</v>
      </c>
      <c r="R20">
        <v>3</v>
      </c>
      <c r="X20" t="e" cm="1">
        <f t="array" aca="1" ref="X20" ca="1">INDIRECT("'["&amp;Index!$A$1&amp;"]Werte+Ergebnisse 3a+3b'!b4",TRUE)</f>
        <v>#REF!</v>
      </c>
      <c r="Z20" t="s">
        <v>110</v>
      </c>
      <c r="AG20" t="e" cm="1">
        <f t="array" aca="1" ref="AG20" ca="1">IF(INDIRECT("'["&amp;Index!$A$1&amp;"]Werte+Ergebnisse 3a+3b'!F4",TRUE)&gt;0,INDIRECT("'["&amp;Index!$A$1&amp;"]Werte+Ergebnisse 3a+3b'!F4",TRUE),"")</f>
        <v>#REF!</v>
      </c>
      <c r="AH20" t="e" cm="1">
        <f t="array" aca="1" ref="AH20" ca="1">IF(INDIRECT("'["&amp;Index!$A$1&amp;"]Werte+Ergebnisse 3a+3b'!H4",TRUE)&gt;0,INDIRECT("'["&amp;Index!$A$1&amp;"]Werte+Ergebnisse 3a+3b'!H4",TRUE),"")</f>
        <v>#REF!</v>
      </c>
      <c r="AI20" t="e" cm="1">
        <f t="array" aca="1" ref="AI20" ca="1">IF(INDIRECT("'["&amp;Index!$A$1&amp;"]Werte+Ergebnisse 3a+3b'!I4",TRUE)&gt;0,INDIRECT("'["&amp;Index!$A$1&amp;"]Werte+Ergebnisse 3a+3b'!I4",TRUE),"")</f>
        <v>#REF!</v>
      </c>
      <c r="AJ20" t="e" cm="1">
        <f t="array" aca="1" ref="AJ20" ca="1">IF(INDIRECT("'["&amp;Index!$A$1&amp;"]Werte+Ergebnisse 3a+3b'!J4",TRUE)&gt;0,INDIRECT("'["&amp;Index!$A$1&amp;"]Werte+Ergebnisse 3a+3b'!J4",TRUE),"")</f>
        <v>#REF!</v>
      </c>
      <c r="AK20" t="e" cm="1">
        <f t="array" aca="1" ref="AK20" ca="1">IF(INDIRECT("'["&amp;Index!$A$1&amp;"]Werte+Ergebnisse 3a+3b'!K4",TRUE)&gt;0,INDIRECT("'["&amp;Index!$A$1&amp;"]Werte+Ergebnisse 3a+3b'!K4",TRUE),"")</f>
        <v>#REF!</v>
      </c>
      <c r="AN20" t="e" cm="1">
        <f t="array" aca="1" ref="AN20" ca="1">IF(INDIRECT("'["&amp;Index!$A$1&amp;"]Werte+Ergebnisse 3a+3b'!G4",TRUE)&gt;0,INDIRECT("'["&amp;Index!$A$1&amp;"]Werte+Ergebnisse 3a+3b'!G4",TRUE),"")</f>
        <v>#REF!</v>
      </c>
      <c r="AQ20" t="e" cm="1">
        <f t="array" aca="1" ref="AQ20" ca="1">IF(INDIRECT("'["&amp;Index!$A$1&amp;"]Werte+Ergebnisse 3a+3b'!L4",TRUE)&gt;0,INDIRECT("'["&amp;Index!$A$1&amp;"]Werte+Ergebnisse 3a+3b'!L4",TRUE),"")</f>
        <v>#REF!</v>
      </c>
      <c r="BM20" t="str">
        <f t="shared" ca="1" si="1"/>
        <v/>
      </c>
    </row>
    <row r="21" spans="1:65" x14ac:dyDescent="0.25">
      <c r="A21" t="e" cm="1">
        <f t="array" aca="1" ref="A21" ca="1">INDIRECT("'["&amp;Index!$A$1&amp;"]Übersicht Messungen'!E6",TRUE)</f>
        <v>#REF!</v>
      </c>
      <c r="B21" t="e">
        <f ca="1">IF(Index!$D$3="v0",11003,"")</f>
        <v>#N/A</v>
      </c>
      <c r="C21" t="e">
        <f ca="1">VLOOKUP(Facts!$B21,Aux_Table!$W$1:$X$50,2,FALSE)</f>
        <v>#N/A</v>
      </c>
      <c r="D21" t="e">
        <f>NA()</f>
        <v>#N/A</v>
      </c>
      <c r="E21" t="e" cm="1">
        <f t="array" aca="1" ref="E21" ca="1">INDIRECT("'["&amp;Index!$A$1&amp;"]Übersicht Messungen'!C6",TRUE)</f>
        <v>#REF!</v>
      </c>
      <c r="F21" t="e" cm="1">
        <f t="array" aca="1" ref="F21" ca="1">INDIRECT("'["&amp;Index!$A$1&amp;"]Übersicht Messungen'!B6",TRUE)</f>
        <v>#REF!</v>
      </c>
      <c r="G21" t="e" cm="1">
        <f t="array" aca="1" ref="G21" ca="1">INDIRECT("'["&amp;Index!$A$1&amp;"]Übersicht Messungen'!B6",TRUE)</f>
        <v>#REF!</v>
      </c>
      <c r="H21" t="e">
        <f ca="1">X21=A21</f>
        <v>#REF!</v>
      </c>
      <c r="I21" s="15" t="e" cm="1">
        <f t="array" aca="1" ref="I21" ca="1">INDIRECT("'["&amp;Index!$A$1&amp;"]Übersicht Messungen'!F6",TRUE)-730</f>
        <v>#REF!</v>
      </c>
      <c r="K21" t="str">
        <f>Index!$A$1</f>
        <v>intem US 42430001 RN+RP für Sichtprüfung.xlsx</v>
      </c>
      <c r="N21" t="s">
        <v>79</v>
      </c>
      <c r="O21" t="e" cm="1">
        <f t="array" aca="1" ref="O21" ca="1">INDIRECT("'["&amp;Index!$A$1&amp;"]Werte+Ergebnisse 3a+3b'!M2",TRUE)</f>
        <v>#REF!</v>
      </c>
      <c r="R21">
        <v>4</v>
      </c>
      <c r="X21" t="e" cm="1">
        <f t="array" aca="1" ref="X21" ca="1">INDIRECT("'["&amp;Index!$A$1&amp;"]Werte+Ergebnisse 3a+3b'!b5",TRUE)</f>
        <v>#REF!</v>
      </c>
      <c r="Z21" t="s">
        <v>110</v>
      </c>
      <c r="AG21" t="e" cm="1">
        <f t="array" aca="1" ref="AG21" ca="1">IF(INDIRECT("'["&amp;Index!$A$1&amp;"]Werte+Ergebnisse 3a+3b'!F5",TRUE)&gt;0,INDIRECT("'["&amp;Index!$A$1&amp;"]Werte+Ergebnisse 3a+3b'!F5",TRUE),"")</f>
        <v>#REF!</v>
      </c>
      <c r="AH21" t="e" cm="1">
        <f t="array" aca="1" ref="AH21" ca="1">IF(INDIRECT("'["&amp;Index!$A$1&amp;"]Werte+Ergebnisse 3a+3b'!H5",TRUE)&gt;0,INDIRECT("'["&amp;Index!$A$1&amp;"]Werte+Ergebnisse 3a+3b'!H5",TRUE),"")</f>
        <v>#REF!</v>
      </c>
      <c r="AI21" t="e" cm="1">
        <f t="array" aca="1" ref="AI21" ca="1">IF(INDIRECT("'["&amp;Index!$A$1&amp;"]Werte+Ergebnisse 3a+3b'!I5",TRUE)&gt;0,INDIRECT("'["&amp;Index!$A$1&amp;"]Werte+Ergebnisse 3a+3b'!I5",TRUE),"")</f>
        <v>#REF!</v>
      </c>
      <c r="AJ21" t="e" cm="1">
        <f t="array" aca="1" ref="AJ21" ca="1">IF(INDIRECT("'["&amp;Index!$A$1&amp;"]Werte+Ergebnisse 3a+3b'!J5",TRUE)&gt;0,INDIRECT("'["&amp;Index!$A$1&amp;"]Werte+Ergebnisse 3a+3b'!J5",TRUE),"")</f>
        <v>#REF!</v>
      </c>
      <c r="AK21" t="e" cm="1">
        <f t="array" aca="1" ref="AK21" ca="1">IF(INDIRECT("'["&amp;Index!$A$1&amp;"]Werte+Ergebnisse 3a+3b'!K5",TRUE)&gt;0,INDIRECT("'["&amp;Index!$A$1&amp;"]Werte+Ergebnisse 3a+3b'!K5",TRUE),"")</f>
        <v>#REF!</v>
      </c>
      <c r="AN21" t="e" cm="1">
        <f t="array" aca="1" ref="AN21" ca="1">IF(INDIRECT("'["&amp;Index!$A$1&amp;"]Werte+Ergebnisse 3a+3b'!G5",TRUE)&gt;0,INDIRECT("'["&amp;Index!$A$1&amp;"]Werte+Ergebnisse 3a+3b'!G5",TRUE),"")</f>
        <v>#REF!</v>
      </c>
      <c r="AQ21" t="e" cm="1">
        <f t="array" aca="1" ref="AQ21" ca="1">IF(INDIRECT("'["&amp;Index!$A$1&amp;"]Werte+Ergebnisse 3a+3b'!L5",TRUE)&gt;0,INDIRECT("'["&amp;Index!$A$1&amp;"]Werte+Ergebnisse 3a+3b'!L5",TRUE),"")</f>
        <v>#REF!</v>
      </c>
      <c r="BM21" t="str">
        <f t="shared" ca="1" si="1"/>
        <v/>
      </c>
    </row>
    <row r="22" spans="1:65" x14ac:dyDescent="0.25">
      <c r="A22" t="e" cm="1">
        <f t="array" aca="1" ref="A22" ca="1">INDIRECT("'["&amp;Index!$A$1&amp;"]Übersicht Messungen'!E6",TRUE)</f>
        <v>#REF!</v>
      </c>
      <c r="B22" t="e">
        <f ca="1">IF(Index!$D$3="v0",11004,"")</f>
        <v>#N/A</v>
      </c>
      <c r="C22" t="e">
        <f ca="1">VLOOKUP(Facts!$B22,Aux_Table!$W$1:$X$50,2,FALSE)</f>
        <v>#N/A</v>
      </c>
      <c r="D22" t="e">
        <f>NA()</f>
        <v>#N/A</v>
      </c>
      <c r="E22" t="e" cm="1">
        <f t="array" aca="1" ref="E22" ca="1">INDIRECT("'["&amp;Index!$A$1&amp;"]Übersicht Messungen'!C6",TRUE)</f>
        <v>#REF!</v>
      </c>
      <c r="F22" t="e" cm="1">
        <f t="array" aca="1" ref="F22" ca="1">INDIRECT("'["&amp;Index!$A$1&amp;"]Übersicht Messungen'!B6",TRUE)</f>
        <v>#REF!</v>
      </c>
      <c r="G22" t="e" cm="1">
        <f t="array" aca="1" ref="G22" ca="1">INDIRECT("'["&amp;Index!$A$1&amp;"]Übersicht Messungen'!B6",TRUE)</f>
        <v>#REF!</v>
      </c>
      <c r="H22" t="e">
        <f t="shared" ca="1" si="0"/>
        <v>#REF!</v>
      </c>
      <c r="I22" s="15" t="e" cm="1">
        <f t="array" aca="1" ref="I22" ca="1">INDIRECT("'["&amp;Index!$A$1&amp;"]Übersicht Messungen'!F6",TRUE)-730</f>
        <v>#REF!</v>
      </c>
      <c r="K22" t="str">
        <f>Index!$A$1</f>
        <v>intem US 42430001 RN+RP für Sichtprüfung.xlsx</v>
      </c>
      <c r="N22" t="s">
        <v>80</v>
      </c>
      <c r="O22" t="e" cm="1">
        <f t="array" aca="1" ref="O22" ca="1">INDIRECT("'["&amp;Index!$A$1&amp;"]Werte+Ergebnisse 3a+3b'!M18",TRUE)</f>
        <v>#REF!</v>
      </c>
      <c r="R22">
        <v>1</v>
      </c>
      <c r="X22" t="e" cm="1">
        <f t="array" aca="1" ref="X22" ca="1">INDIRECT("'["&amp;Index!$A$1&amp;"]Werte+Ergebnisse 3a+3b'!b20",TRUE)</f>
        <v>#REF!</v>
      </c>
      <c r="Z22" t="s">
        <v>110</v>
      </c>
      <c r="AG22" t="e" cm="1">
        <f t="array" aca="1" ref="AG22" ca="1">IF(INDIRECT("'["&amp;Index!$A$1&amp;"]Werte+Ergebnisse 3a+3b'!F20",TRUE)&gt;0,INDIRECT("'["&amp;Index!$A$1&amp;"]Werte+Ergebnisse 3a+3b'!F20",TRUE),"")</f>
        <v>#REF!</v>
      </c>
      <c r="AH22" t="e" cm="1">
        <f t="array" aca="1" ref="AH22" ca="1">IF(INDIRECT("'["&amp;Index!$A$1&amp;"]Werte+Ergebnisse 3a+3b'!H20",TRUE)&gt;0,INDIRECT("'["&amp;Index!$A$1&amp;"]Werte+Ergebnisse 3a+3b'!H20",TRUE),"")</f>
        <v>#REF!</v>
      </c>
      <c r="AI22" t="e" cm="1">
        <f t="array" aca="1" ref="AI22" ca="1">IF(INDIRECT("'["&amp;Index!$A$1&amp;"]Werte+Ergebnisse 3a+3b'!I20",TRUE)&gt;0,INDIRECT("'["&amp;Index!$A$1&amp;"]Werte+Ergebnisse 3a+3b'!I20",TRUE),"")</f>
        <v>#REF!</v>
      </c>
      <c r="AJ22" t="e" cm="1">
        <f t="array" aca="1" ref="AJ22" ca="1">IF(INDIRECT("'["&amp;Index!$A$1&amp;"]Werte+Ergebnisse 3a+3b'!J20",TRUE)&gt;0,INDIRECT("'["&amp;Index!$A$1&amp;"]Werte+Ergebnisse 3a+3b'!J20",TRUE),"")</f>
        <v>#REF!</v>
      </c>
      <c r="AK22" t="e" cm="1">
        <f t="array" aca="1" ref="AK22" ca="1">IF(INDIRECT("'["&amp;Index!$A$1&amp;"]Werte+Ergebnisse 3a+3b'!K20",TRUE)&gt;0,INDIRECT("'["&amp;Index!$A$1&amp;"]Werte+Ergebnisse 3a+3b'!K20",TRUE),"")</f>
        <v>#REF!</v>
      </c>
      <c r="AN22" t="e" cm="1">
        <f t="array" aca="1" ref="AN22" ca="1">IF(INDIRECT("'["&amp;Index!$A$1&amp;"]Werte+Ergebnisse 3a+3b'!G20",TRUE)&gt;0,INDIRECT("'["&amp;Index!$A$1&amp;"]Werte+Ergebnisse 3a+3b'!G20",TRUE),"")</f>
        <v>#REF!</v>
      </c>
      <c r="AQ22" t="e" cm="1">
        <f t="array" aca="1" ref="AQ22" ca="1">IF(INDIRECT("'["&amp;Index!$A$1&amp;"]Werte+Ergebnisse 3a+3b'!L20",TRUE)&gt;0,INDIRECT("'["&amp;Index!$A$1&amp;"]Werte+Ergebnisse 3a+3b'!L20",TRUE),"")</f>
        <v>#REF!</v>
      </c>
      <c r="BM22" t="str">
        <f t="shared" ca="1" si="1"/>
        <v/>
      </c>
    </row>
    <row r="23" spans="1:65" x14ac:dyDescent="0.25">
      <c r="A23" t="e" cm="1">
        <f t="array" aca="1" ref="A23" ca="1">INDIRECT("'["&amp;Index!$A$1&amp;"]Übersicht Messungen'!E6",TRUE)</f>
        <v>#REF!</v>
      </c>
      <c r="B23" t="e">
        <f ca="1">IF(Index!$D$3="v0",11004,"")</f>
        <v>#N/A</v>
      </c>
      <c r="C23" t="e">
        <f ca="1">VLOOKUP(Facts!$B23,Aux_Table!$W$1:$X$50,2,FALSE)</f>
        <v>#N/A</v>
      </c>
      <c r="D23" t="e">
        <f>NA()</f>
        <v>#N/A</v>
      </c>
      <c r="E23" t="e" cm="1">
        <f t="array" aca="1" ref="E23" ca="1">INDIRECT("'["&amp;Index!$A$1&amp;"]Übersicht Messungen'!C6",TRUE)</f>
        <v>#REF!</v>
      </c>
      <c r="F23" t="e" cm="1">
        <f t="array" aca="1" ref="F23" ca="1">INDIRECT("'["&amp;Index!$A$1&amp;"]Übersicht Messungen'!B6",TRUE)</f>
        <v>#REF!</v>
      </c>
      <c r="G23" t="e" cm="1">
        <f t="array" aca="1" ref="G23" ca="1">INDIRECT("'["&amp;Index!$A$1&amp;"]Übersicht Messungen'!B6",TRUE)</f>
        <v>#REF!</v>
      </c>
      <c r="H23" t="e">
        <f t="shared" ca="1" si="0"/>
        <v>#REF!</v>
      </c>
      <c r="I23" s="15" t="e" cm="1">
        <f t="array" aca="1" ref="I23" ca="1">INDIRECT("'["&amp;Index!$A$1&amp;"]Übersicht Messungen'!F6",TRUE)-730</f>
        <v>#REF!</v>
      </c>
      <c r="K23" t="str">
        <f>Index!$A$1</f>
        <v>intem US 42430001 RN+RP für Sichtprüfung.xlsx</v>
      </c>
      <c r="N23" t="s">
        <v>80</v>
      </c>
      <c r="O23" t="e" cm="1">
        <f t="array" aca="1" ref="O23" ca="1">INDIRECT("'["&amp;Index!$A$1&amp;"]Werte+Ergebnisse 3a+3b'!M18",TRUE)</f>
        <v>#REF!</v>
      </c>
      <c r="R23">
        <v>2</v>
      </c>
      <c r="X23" t="e" cm="1">
        <f t="array" aca="1" ref="X23" ca="1">INDIRECT("'["&amp;Index!$A$1&amp;"]Werte+Ergebnisse 3a+3b'!b21",TRUE)</f>
        <v>#REF!</v>
      </c>
      <c r="Z23" t="s">
        <v>110</v>
      </c>
      <c r="AG23" t="e" cm="1">
        <f t="array" aca="1" ref="AG23" ca="1">IF(INDIRECT("'["&amp;Index!$A$1&amp;"]Werte+Ergebnisse 3a+3b'!F21",TRUE)&gt;0,INDIRECT("'["&amp;Index!$A$1&amp;"]Werte+Ergebnisse 3a+3b'!F21",TRUE),"")</f>
        <v>#REF!</v>
      </c>
      <c r="AH23" t="e" cm="1">
        <f t="array" aca="1" ref="AH23" ca="1">IF(INDIRECT("'["&amp;Index!$A$1&amp;"]Werte+Ergebnisse 3a+3b'!H21",TRUE)&gt;0,INDIRECT("'["&amp;Index!$A$1&amp;"]Werte+Ergebnisse 3a+3b'!H21",TRUE),"")</f>
        <v>#REF!</v>
      </c>
      <c r="AI23" t="e" cm="1">
        <f t="array" aca="1" ref="AI23" ca="1">IF(INDIRECT("'["&amp;Index!$A$1&amp;"]Werte+Ergebnisse 3a+3b'!I21",TRUE)&gt;0,INDIRECT("'["&amp;Index!$A$1&amp;"]Werte+Ergebnisse 3a+3b'!I21",TRUE),"")</f>
        <v>#REF!</v>
      </c>
      <c r="AJ23" t="e" cm="1">
        <f t="array" aca="1" ref="AJ23" ca="1">IF(INDIRECT("'["&amp;Index!$A$1&amp;"]Werte+Ergebnisse 3a+3b'!J21",TRUE)&gt;0,INDIRECT("'["&amp;Index!$A$1&amp;"]Werte+Ergebnisse 3a+3b'!J21",TRUE),"")</f>
        <v>#REF!</v>
      </c>
      <c r="AK23" t="e" cm="1">
        <f t="array" aca="1" ref="AK23" ca="1">IF(INDIRECT("'["&amp;Index!$A$1&amp;"]Werte+Ergebnisse 3a+3b'!K21",TRUE)&gt;0,INDIRECT("'["&amp;Index!$A$1&amp;"]Werte+Ergebnisse 3a+3b'!K21",TRUE),"")</f>
        <v>#REF!</v>
      </c>
      <c r="AN23" t="e" cm="1">
        <f t="array" aca="1" ref="AN23" ca="1">IF(INDIRECT("'["&amp;Index!$A$1&amp;"]Werte+Ergebnisse 3a+3b'!G21",TRUE)&gt;0,INDIRECT("'["&amp;Index!$A$1&amp;"]Werte+Ergebnisse 3a+3b'!G21",TRUE),"")</f>
        <v>#REF!</v>
      </c>
      <c r="AQ23" t="e" cm="1">
        <f t="array" aca="1" ref="AQ23" ca="1">IF(INDIRECT("'["&amp;Index!$A$1&amp;"]Werte+Ergebnisse 3a+3b'!L21",TRUE)&gt;0,INDIRECT("'["&amp;Index!$A$1&amp;"]Werte+Ergebnisse 3a+3b'!L21",TRUE),"")</f>
        <v>#REF!</v>
      </c>
      <c r="BM23" t="str">
        <f t="shared" ca="1" si="1"/>
        <v/>
      </c>
    </row>
    <row r="24" spans="1:65" x14ac:dyDescent="0.25">
      <c r="A24" t="e" cm="1">
        <f t="array" aca="1" ref="A24" ca="1">INDIRECT("'["&amp;Index!$A$1&amp;"]Übersicht Messungen'!E6",TRUE)</f>
        <v>#REF!</v>
      </c>
      <c r="B24" t="e">
        <f ca="1">IF(Index!$D$3="v0",11004,"")</f>
        <v>#N/A</v>
      </c>
      <c r="C24" t="e">
        <f ca="1">VLOOKUP(Facts!$B24,Aux_Table!$W$1:$X$50,2,FALSE)</f>
        <v>#N/A</v>
      </c>
      <c r="D24" t="e">
        <f>NA()</f>
        <v>#N/A</v>
      </c>
      <c r="E24" t="e" cm="1">
        <f t="array" aca="1" ref="E24" ca="1">INDIRECT("'["&amp;Index!$A$1&amp;"]Übersicht Messungen'!C6",TRUE)</f>
        <v>#REF!</v>
      </c>
      <c r="F24" t="e" cm="1">
        <f t="array" aca="1" ref="F24" ca="1">INDIRECT("'["&amp;Index!$A$1&amp;"]Übersicht Messungen'!B6",TRUE)</f>
        <v>#REF!</v>
      </c>
      <c r="G24" t="e" cm="1">
        <f t="array" aca="1" ref="G24" ca="1">INDIRECT("'["&amp;Index!$A$1&amp;"]Übersicht Messungen'!B6",TRUE)</f>
        <v>#REF!</v>
      </c>
      <c r="H24" t="e">
        <f t="shared" ca="1" si="0"/>
        <v>#REF!</v>
      </c>
      <c r="I24" s="15" t="e" cm="1">
        <f t="array" aca="1" ref="I24" ca="1">INDIRECT("'["&amp;Index!$A$1&amp;"]Übersicht Messungen'!F6",TRUE)-730</f>
        <v>#REF!</v>
      </c>
      <c r="K24" t="str">
        <f>Index!$A$1</f>
        <v>intem US 42430001 RN+RP für Sichtprüfung.xlsx</v>
      </c>
      <c r="N24" t="s">
        <v>80</v>
      </c>
      <c r="O24" t="e" cm="1">
        <f t="array" aca="1" ref="O24" ca="1">INDIRECT("'["&amp;Index!$A$1&amp;"]Werte+Ergebnisse 3a+3b'!M18",TRUE)</f>
        <v>#REF!</v>
      </c>
      <c r="R24">
        <v>3</v>
      </c>
      <c r="X24" t="e" cm="1">
        <f t="array" aca="1" ref="X24" ca="1">INDIRECT("'["&amp;Index!$A$1&amp;"]Werte+Ergebnisse 3a+3b'!b18",TRUE)</f>
        <v>#REF!</v>
      </c>
      <c r="Z24" t="s">
        <v>110</v>
      </c>
      <c r="AG24" t="e" cm="1">
        <f t="array" aca="1" ref="AG24" ca="1">IF(INDIRECT("'["&amp;Index!$A$1&amp;"]Werte+Ergebnisse 3a+3b'!F18",TRUE)&gt;0,INDIRECT("'["&amp;Index!$A$1&amp;"]Werte+Ergebnisse 3a+3b'!F18",TRUE),"")</f>
        <v>#REF!</v>
      </c>
      <c r="AH24" t="e" cm="1">
        <f t="array" aca="1" ref="AH24" ca="1">IF(INDIRECT("'["&amp;Index!$A$1&amp;"]Werte+Ergebnisse 3a+3b'!H18",TRUE)&gt;0,INDIRECT("'["&amp;Index!$A$1&amp;"]Werte+Ergebnisse 3a+3b'!H18",TRUE),"")</f>
        <v>#REF!</v>
      </c>
      <c r="AI24" t="e" cm="1">
        <f t="array" aca="1" ref="AI24" ca="1">IF(INDIRECT("'["&amp;Index!$A$1&amp;"]Werte+Ergebnisse 3a+3b'!I18",TRUE)&gt;0,INDIRECT("'["&amp;Index!$A$1&amp;"]Werte+Ergebnisse 3a+3b'!I18",TRUE),"")</f>
        <v>#REF!</v>
      </c>
      <c r="AJ24" t="e" cm="1">
        <f t="array" aca="1" ref="AJ24" ca="1">IF(INDIRECT("'["&amp;Index!$A$1&amp;"]Werte+Ergebnisse 3a+3b'!J18",TRUE)&gt;0,INDIRECT("'["&amp;Index!$A$1&amp;"]Werte+Ergebnisse 3a+3b'!J18",TRUE),"")</f>
        <v>#REF!</v>
      </c>
      <c r="AK24" t="e" cm="1">
        <f t="array" aca="1" ref="AK24" ca="1">IF(INDIRECT("'["&amp;Index!$A$1&amp;"]Werte+Ergebnisse 3a+3b'!K18",TRUE)&gt;0,INDIRECT("'["&amp;Index!$A$1&amp;"]Werte+Ergebnisse 3a+3b'!K18",TRUE),"")</f>
        <v>#REF!</v>
      </c>
      <c r="AN24" t="e" cm="1">
        <f t="array" aca="1" ref="AN24" ca="1">IF(INDIRECT("'["&amp;Index!$A$1&amp;"]Werte+Ergebnisse 3a+3b'!G18",TRUE)&gt;0,INDIRECT("'["&amp;Index!$A$1&amp;"]Werte+Ergebnisse 3a+3b'!G18",TRUE),"")</f>
        <v>#REF!</v>
      </c>
      <c r="AQ24" t="e" cm="1">
        <f t="array" aca="1" ref="AQ24" ca="1">IF(INDIRECT("'["&amp;Index!$A$1&amp;"]Werte+Ergebnisse 3a+3b'!L18",TRUE)&gt;0,INDIRECT("'["&amp;Index!$A$1&amp;"]Werte+Ergebnisse 3a+3b'!L18",TRUE),"")</f>
        <v>#REF!</v>
      </c>
      <c r="BM24" t="str">
        <f t="shared" ca="1" si="1"/>
        <v/>
      </c>
    </row>
    <row r="25" spans="1:65" x14ac:dyDescent="0.25">
      <c r="A25" t="e" cm="1">
        <f t="array" aca="1" ref="A25" ca="1">INDIRECT("'["&amp;Index!$A$1&amp;"]Übersicht Messungen'!E6",TRUE)</f>
        <v>#REF!</v>
      </c>
      <c r="B25" t="e">
        <f ca="1">IF(Index!$D$3="v0",11004,"")</f>
        <v>#N/A</v>
      </c>
      <c r="C25" t="e">
        <f ca="1">VLOOKUP(Facts!$B25,Aux_Table!$W$1:$X$50,2,FALSE)</f>
        <v>#N/A</v>
      </c>
      <c r="D25" t="e">
        <f>NA()</f>
        <v>#N/A</v>
      </c>
      <c r="E25" t="e" cm="1">
        <f t="array" aca="1" ref="E25" ca="1">INDIRECT("'["&amp;Index!$A$1&amp;"]Übersicht Messungen'!C6",TRUE)</f>
        <v>#REF!</v>
      </c>
      <c r="F25" t="e" cm="1">
        <f t="array" aca="1" ref="F25" ca="1">INDIRECT("'["&amp;Index!$A$1&amp;"]Übersicht Messungen'!B6",TRUE)</f>
        <v>#REF!</v>
      </c>
      <c r="G25" t="e" cm="1">
        <f t="array" aca="1" ref="G25" ca="1">INDIRECT("'["&amp;Index!$A$1&amp;"]Übersicht Messungen'!B6",TRUE)</f>
        <v>#REF!</v>
      </c>
      <c r="H25" t="e">
        <f t="shared" ca="1" si="0"/>
        <v>#REF!</v>
      </c>
      <c r="I25" s="15" t="e" cm="1">
        <f t="array" aca="1" ref="I25" ca="1">INDIRECT("'["&amp;Index!$A$1&amp;"]Übersicht Messungen'!F6",TRUE)-730</f>
        <v>#REF!</v>
      </c>
      <c r="K25" t="str">
        <f>Index!$A$1</f>
        <v>intem US 42430001 RN+RP für Sichtprüfung.xlsx</v>
      </c>
      <c r="N25" t="s">
        <v>80</v>
      </c>
      <c r="O25" t="e" cm="1">
        <f t="array" aca="1" ref="O25" ca="1">INDIRECT("'["&amp;Index!$A$1&amp;"]Werte+Ergebnisse 3a+3b'!M18",TRUE)</f>
        <v>#REF!</v>
      </c>
      <c r="R25">
        <v>4</v>
      </c>
      <c r="X25" t="e" cm="1">
        <f t="array" aca="1" ref="X25" ca="1">INDIRECT("'["&amp;Index!$A$1&amp;"]Werte+Ergebnisse 3a+3b'!b19",TRUE)</f>
        <v>#REF!</v>
      </c>
      <c r="Z25" t="s">
        <v>110</v>
      </c>
      <c r="AG25" t="e" cm="1">
        <f t="array" aca="1" ref="AG25" ca="1">IF(INDIRECT("'["&amp;Index!$A$1&amp;"]Werte+Ergebnisse 3a+3b'!F19",TRUE)&gt;0,INDIRECT("'["&amp;Index!$A$1&amp;"]Werte+Ergebnisse 3a+3b'!F19",TRUE),"")</f>
        <v>#REF!</v>
      </c>
      <c r="AH25" t="e" cm="1">
        <f t="array" aca="1" ref="AH25" ca="1">IF(INDIRECT("'["&amp;Index!$A$1&amp;"]Werte+Ergebnisse 3a+3b'!H19",TRUE)&gt;0,INDIRECT("'["&amp;Index!$A$1&amp;"]Werte+Ergebnisse 3a+3b'!H19",TRUE),"")</f>
        <v>#REF!</v>
      </c>
      <c r="AI25" t="e" cm="1">
        <f t="array" aca="1" ref="AI25" ca="1">IF(INDIRECT("'["&amp;Index!$A$1&amp;"]Werte+Ergebnisse 3a+3b'!I19",TRUE)&gt;0,INDIRECT("'["&amp;Index!$A$1&amp;"]Werte+Ergebnisse 3a+3b'!I19",TRUE),"")</f>
        <v>#REF!</v>
      </c>
      <c r="AJ25" t="e" cm="1">
        <f t="array" aca="1" ref="AJ25" ca="1">IF(INDIRECT("'["&amp;Index!$A$1&amp;"]Werte+Ergebnisse 3a+3b'!J19",TRUE)&gt;0,INDIRECT("'["&amp;Index!$A$1&amp;"]Werte+Ergebnisse 3a+3b'!J19",TRUE),"")</f>
        <v>#REF!</v>
      </c>
      <c r="AK25" t="e" cm="1">
        <f t="array" aca="1" ref="AK25" ca="1">IF(INDIRECT("'["&amp;Index!$A$1&amp;"]Werte+Ergebnisse 3a+3b'!K19",TRUE)&gt;0,INDIRECT("'["&amp;Index!$A$1&amp;"]Werte+Ergebnisse 3a+3b'!K19",TRUE),"")</f>
        <v>#REF!</v>
      </c>
      <c r="AN25" t="e" cm="1">
        <f t="array" aca="1" ref="AN25" ca="1">IF(INDIRECT("'["&amp;Index!$A$1&amp;"]Werte+Ergebnisse 3a+3b'!G19",TRUE)&gt;0,INDIRECT("'["&amp;Index!$A$1&amp;"]Werte+Ergebnisse 3a+3b'!G19",TRUE),"")</f>
        <v>#REF!</v>
      </c>
      <c r="AQ25" t="e" cm="1">
        <f t="array" aca="1" ref="AQ25" ca="1">IF(INDIRECT("'["&amp;Index!$A$1&amp;"]Werte+Ergebnisse 3a+3b'!L19",TRUE)&gt;0,INDIRECT("'["&amp;Index!$A$1&amp;"]Werte+Ergebnisse 3a+3b'!L19",TRUE),"")</f>
        <v>#REF!</v>
      </c>
      <c r="BM25" t="str">
        <f t="shared" ca="1" si="1"/>
        <v/>
      </c>
    </row>
    <row r="26" spans="1:65" x14ac:dyDescent="0.25">
      <c r="A26" t="e" cm="1">
        <f t="array" aca="1" ref="A26" ca="1">INDIRECT("'["&amp;Index!$A$1&amp;"]Übersicht Messungen'!E6",TRUE)</f>
        <v>#REF!</v>
      </c>
      <c r="B26" t="e">
        <f ca="1">IF(Index!$D$3="v0",11007,"")</f>
        <v>#N/A</v>
      </c>
      <c r="C26" t="e">
        <f ca="1">VLOOKUP(Facts!$B26,Aux_Table!$W$1:$X$50,2,FALSE)</f>
        <v>#N/A</v>
      </c>
      <c r="D26" t="e">
        <f>NA()</f>
        <v>#N/A</v>
      </c>
      <c r="E26" t="e" cm="1">
        <f t="array" aca="1" ref="E26" ca="1">INDIRECT("'["&amp;Index!$A$1&amp;"]Übersicht Messungen'!C6",TRUE)</f>
        <v>#REF!</v>
      </c>
      <c r="F26" t="e" cm="1">
        <f t="array" aca="1" ref="F26" ca="1">INDIRECT("'["&amp;Index!$A$1&amp;"]Übersicht Messungen'!B6",TRUE)</f>
        <v>#REF!</v>
      </c>
      <c r="G26" t="e" cm="1">
        <f t="array" aca="1" ref="G26" ca="1">INDIRECT("'["&amp;Index!$A$1&amp;"]Übersicht Messungen'!B6",TRUE)</f>
        <v>#REF!</v>
      </c>
      <c r="H26" t="e">
        <f t="shared" ca="1" si="0"/>
        <v>#REF!</v>
      </c>
      <c r="I26" s="15" t="e" cm="1">
        <f t="array" aca="1" ref="I26" ca="1">INDIRECT("'["&amp;Index!$A$1&amp;"]Übersicht Messungen'!F6",TRUE)-730</f>
        <v>#REF!</v>
      </c>
      <c r="K26" t="str">
        <f>Index!$A$1</f>
        <v>intem US 42430001 RN+RP für Sichtprüfung.xlsx</v>
      </c>
      <c r="N26" t="s">
        <v>74</v>
      </c>
      <c r="O26" t="e" cm="1">
        <f t="array" aca="1" ref="O26" ca="1">IF(ISBLANK(INDIRECT("'["&amp;Index!$A$1&amp;"]Werte und Ergebnisse 4a'!B"&amp;ROW($R$26)-22,TRUE)),"",INDIRECT("'["&amp;Index!$A$1&amp;"]Werte und Ergebnisse 4a'!B"&amp;ROW($R$26)-22,TRUE))</f>
        <v>#REF!</v>
      </c>
      <c r="R26">
        <v>1</v>
      </c>
      <c r="X26" t="e" cm="1">
        <f t="array" aca="1" ref="X26" ca="1">INDIRECT("'["&amp;Index!$A$1&amp;"]Werte und Ergebnisse 4a'!g63",TRUE)</f>
        <v>#REF!</v>
      </c>
      <c r="Z26" t="s">
        <v>110</v>
      </c>
      <c r="AG26" t="e" cm="1">
        <f t="array" aca="1" ref="AG26" ca="1">IF(INDIRECT("'["&amp;Index!$A$1&amp;"]Werte und Ergebnisse 4a'!C"&amp;ROW($R$26)-22,TRUE)&gt;0,INDIRECT("'["&amp;Index!$A$1&amp;"]Werte und Ergebnisse 4a'!C"&amp;ROW($R$26)-22,TRUE),"")</f>
        <v>#REF!</v>
      </c>
      <c r="AK26" t="e" cm="1">
        <f t="array" aca="1" ref="AK26" ca="1">IF(INDIRECT("'["&amp;Index!$A$1&amp;"]Werte und Ergebnisse 4a'!F"&amp;ROW($R$26)-22,TRUE)&gt;0,INDIRECT("'["&amp;Index!$A$1&amp;"]Werte und Ergebnisse 4a'!F"&amp;ROW($R$26)-22,TRUE),"")</f>
        <v>#REF!</v>
      </c>
      <c r="AN26" t="e" cm="1">
        <f t="array" aca="1" ref="AN26" ca="1">IF(INDIRECT("'["&amp;Index!$A$1&amp;"]Werte und Ergebnisse 4a'!D"&amp;ROW($R$26)-22,TRUE)&gt;0,INDIRECT("'["&amp;Index!$A$1&amp;"]Werte und Ergebnisse 4a'!D"&amp;ROW($R$26)-22,TRUE),"")</f>
        <v>#REF!</v>
      </c>
      <c r="AQ26" t="e" cm="1">
        <f t="array" aca="1" ref="AQ26" ca="1">IF(INDIRECT("'["&amp;Index!$A$1&amp;"]Werte und Ergebnisse 4a'!E"&amp;ROW($R$26)-22,TRUE)&gt;0,INDIRECT("'["&amp;Index!$A$1&amp;"]Werte und Ergebnisse 4a'!E"&amp;ROW($R$26)-22,TRUE),"")</f>
        <v>#REF!</v>
      </c>
      <c r="BM26" t="str">
        <f t="shared" ca="1" si="1"/>
        <v/>
      </c>
    </row>
    <row r="27" spans="1:65" x14ac:dyDescent="0.25">
      <c r="A27" t="e" cm="1">
        <f t="array" aca="1" ref="A27" ca="1">INDIRECT("'["&amp;Index!$A$1&amp;"]Übersicht Messungen'!E6",TRUE)</f>
        <v>#REF!</v>
      </c>
      <c r="B27" t="e">
        <f ca="1">IF(Index!$D$3="v0",11007,"")</f>
        <v>#N/A</v>
      </c>
      <c r="C27" t="e">
        <f ca="1">VLOOKUP(Facts!$B27,Aux_Table!$W$1:$X$50,2,FALSE)</f>
        <v>#N/A</v>
      </c>
      <c r="D27" t="e">
        <f>NA()</f>
        <v>#N/A</v>
      </c>
      <c r="E27" t="e" cm="1">
        <f t="array" aca="1" ref="E27" ca="1">INDIRECT("'["&amp;Index!$A$1&amp;"]Übersicht Messungen'!C6",TRUE)</f>
        <v>#REF!</v>
      </c>
      <c r="F27" t="e" cm="1">
        <f t="array" aca="1" ref="F27" ca="1">INDIRECT("'["&amp;Index!$A$1&amp;"]Übersicht Messungen'!B6",TRUE)</f>
        <v>#REF!</v>
      </c>
      <c r="G27" t="e" cm="1">
        <f t="array" aca="1" ref="G27" ca="1">INDIRECT("'["&amp;Index!$A$1&amp;"]Übersicht Messungen'!B6",TRUE)</f>
        <v>#REF!</v>
      </c>
      <c r="H27" t="e">
        <f t="shared" ca="1" si="0"/>
        <v>#REF!</v>
      </c>
      <c r="I27" s="15" t="e" cm="1">
        <f t="array" aca="1" ref="I27" ca="1">INDIRECT("'["&amp;Index!$A$1&amp;"]Übersicht Messungen'!F6",TRUE)-730</f>
        <v>#REF!</v>
      </c>
      <c r="K27" t="str">
        <f>Index!$A$1</f>
        <v>intem US 42430001 RN+RP für Sichtprüfung.xlsx</v>
      </c>
      <c r="N27" t="s">
        <v>74</v>
      </c>
      <c r="O27" t="e" cm="1">
        <f t="array" aca="1" ref="O27" ca="1">IF(ISBLANK(INDIRECT("'["&amp;Index!$A$1&amp;"]Werte und Ergebnisse 4a'!B"&amp;ROW($R$27)-22,TRUE)),"",INDIRECT("'["&amp;Index!$A$1&amp;"]Werte und Ergebnisse 4a'!B"&amp;ROW($R$27)-22,TRUE))</f>
        <v>#REF!</v>
      </c>
      <c r="R27">
        <v>2</v>
      </c>
      <c r="X27" t="e" cm="1">
        <f t="array" aca="1" ref="X27" ca="1">INDIRECT("'["&amp;Index!$A$1&amp;"]Werte und Ergebnisse 4a'!g63",TRUE)</f>
        <v>#REF!</v>
      </c>
      <c r="Z27" t="s">
        <v>110</v>
      </c>
      <c r="AG27" t="e" cm="1">
        <f t="array" aca="1" ref="AG27" ca="1">IF(INDIRECT("'["&amp;Index!$A$1&amp;"]Werte und Ergebnisse 4a'!C"&amp;ROW($R$27)-22,TRUE)&gt;0,INDIRECT("'["&amp;Index!$A$1&amp;"]Werte und Ergebnisse 4a'!C"&amp;ROW($R$27)-22,TRUE),"")</f>
        <v>#REF!</v>
      </c>
      <c r="AK27" t="e" cm="1">
        <f t="array" aca="1" ref="AK27" ca="1">IF(INDIRECT("'["&amp;Index!$A$1&amp;"]Werte und Ergebnisse 4a'!F"&amp;ROW($R$27)-22,TRUE)&gt;0,INDIRECT("'["&amp;Index!$A$1&amp;"]Werte und Ergebnisse 4a'!F"&amp;ROW($R$27)-22,TRUE),"")</f>
        <v>#REF!</v>
      </c>
      <c r="AN27" t="e" cm="1">
        <f t="array" aca="1" ref="AN27" ca="1">IF(INDIRECT("'["&amp;Index!$A$1&amp;"]Werte und Ergebnisse 4a'!D"&amp;ROW($R$27)-22,TRUE)&gt;0,INDIRECT("'["&amp;Index!$A$1&amp;"]Werte und Ergebnisse 4a'!D"&amp;ROW($R$27)-22,TRUE),"")</f>
        <v>#REF!</v>
      </c>
      <c r="AQ27" t="e" cm="1">
        <f t="array" aca="1" ref="AQ27" ca="1">IF(INDIRECT("'["&amp;Index!$A$1&amp;"]Werte und Ergebnisse 4a'!E"&amp;ROW($R$27)-22,TRUE)&gt;0,INDIRECT("'["&amp;Index!$A$1&amp;"]Werte und Ergebnisse 4a'!E"&amp;ROW($R$27)-22,TRUE),"")</f>
        <v>#REF!</v>
      </c>
      <c r="BM27" t="str">
        <f t="shared" ca="1" si="1"/>
        <v/>
      </c>
    </row>
    <row r="28" spans="1:65" x14ac:dyDescent="0.25">
      <c r="A28" t="e" cm="1">
        <f t="array" aca="1" ref="A28" ca="1">INDIRECT("'["&amp;Index!$A$1&amp;"]Übersicht Messungen'!E6",TRUE)</f>
        <v>#REF!</v>
      </c>
      <c r="B28" t="e">
        <f ca="1">IF(Index!$D$3="v0",11007,"")</f>
        <v>#N/A</v>
      </c>
      <c r="C28" t="e">
        <f ca="1">VLOOKUP(Facts!$B28,Aux_Table!$W$1:$X$50,2,FALSE)</f>
        <v>#N/A</v>
      </c>
      <c r="D28" t="e">
        <f>NA()</f>
        <v>#N/A</v>
      </c>
      <c r="E28" t="e" cm="1">
        <f t="array" aca="1" ref="E28" ca="1">INDIRECT("'["&amp;Index!$A$1&amp;"]Übersicht Messungen'!C6",TRUE)</f>
        <v>#REF!</v>
      </c>
      <c r="F28" t="e" cm="1">
        <f t="array" aca="1" ref="F28" ca="1">INDIRECT("'["&amp;Index!$A$1&amp;"]Übersicht Messungen'!B6",TRUE)</f>
        <v>#REF!</v>
      </c>
      <c r="G28" t="e" cm="1">
        <f t="array" aca="1" ref="G28" ca="1">INDIRECT("'["&amp;Index!$A$1&amp;"]Übersicht Messungen'!B6",TRUE)</f>
        <v>#REF!</v>
      </c>
      <c r="H28" t="e">
        <f t="shared" ca="1" si="0"/>
        <v>#REF!</v>
      </c>
      <c r="I28" s="15" t="e" cm="1">
        <f t="array" aca="1" ref="I28" ca="1">INDIRECT("'["&amp;Index!$A$1&amp;"]Übersicht Messungen'!F6",TRUE)-730</f>
        <v>#REF!</v>
      </c>
      <c r="K28" t="str">
        <f>Index!$A$1</f>
        <v>intem US 42430001 RN+RP für Sichtprüfung.xlsx</v>
      </c>
      <c r="N28" t="s">
        <v>74</v>
      </c>
      <c r="O28" t="e" cm="1">
        <f t="array" aca="1" ref="O28" ca="1">IF(ISBLANK(INDIRECT("'["&amp;Index!$A$1&amp;"]Werte und Ergebnisse 4a'!B"&amp;ROW($R$28)-22,TRUE)),"",INDIRECT("'["&amp;Index!$A$1&amp;"]Werte und Ergebnisse 4a'!B"&amp;ROW($R$28)-22,TRUE))</f>
        <v>#REF!</v>
      </c>
      <c r="R28">
        <v>3</v>
      </c>
      <c r="X28" t="e" cm="1">
        <f t="array" aca="1" ref="X28" ca="1">INDIRECT("'["&amp;Index!$A$1&amp;"]Werte und Ergebnisse 4a'!g63",TRUE)</f>
        <v>#REF!</v>
      </c>
      <c r="Z28" t="s">
        <v>110</v>
      </c>
      <c r="AG28" t="e" cm="1">
        <f t="array" aca="1" ref="AG28" ca="1">IF(INDIRECT("'["&amp;Index!$A$1&amp;"]Werte und Ergebnisse 4a'!C"&amp;ROW($R$28)-22,TRUE)&gt;0,INDIRECT("'["&amp;Index!$A$1&amp;"]Werte und Ergebnisse 4a'!C"&amp;ROW($R$28)-22,TRUE),"")</f>
        <v>#REF!</v>
      </c>
      <c r="AK28" t="e" cm="1">
        <f t="array" aca="1" ref="AK28" ca="1">IF(INDIRECT("'["&amp;Index!$A$1&amp;"]Werte und Ergebnisse 4a'!F"&amp;ROW($R$28)-22,TRUE)&gt;0,INDIRECT("'["&amp;Index!$A$1&amp;"]Werte und Ergebnisse 4a'!F"&amp;ROW($R$28)-22,TRUE),"")</f>
        <v>#REF!</v>
      </c>
      <c r="AN28" t="e" cm="1">
        <f t="array" aca="1" ref="AN28" ca="1">IF(INDIRECT("'["&amp;Index!$A$1&amp;"]Werte und Ergebnisse 4a'!D"&amp;ROW($R$28)-22,TRUE)&gt;0,INDIRECT("'["&amp;Index!$A$1&amp;"]Werte und Ergebnisse 4a'!D"&amp;ROW($R$28)-22,TRUE),"")</f>
        <v>#REF!</v>
      </c>
      <c r="AQ28" t="e" cm="1">
        <f t="array" aca="1" ref="AQ28" ca="1">IF(INDIRECT("'["&amp;Index!$A$1&amp;"]Werte und Ergebnisse 4a'!E"&amp;ROW($R$28)-22,TRUE)&gt;0,INDIRECT("'["&amp;Index!$A$1&amp;"]Werte und Ergebnisse 4a'!E"&amp;ROW($R$28)-22,TRUE),"")</f>
        <v>#REF!</v>
      </c>
      <c r="BM28" t="str">
        <f t="shared" ca="1" si="1"/>
        <v/>
      </c>
    </row>
    <row r="29" spans="1:65" x14ac:dyDescent="0.25">
      <c r="A29" t="e" cm="1">
        <f t="array" aca="1" ref="A29" ca="1">INDIRECT("'["&amp;Index!$A$1&amp;"]Übersicht Messungen'!E6",TRUE)</f>
        <v>#REF!</v>
      </c>
      <c r="B29" t="e">
        <f ca="1">IF(Index!$D$3="v0",11007,"")</f>
        <v>#N/A</v>
      </c>
      <c r="C29" t="e">
        <f ca="1">VLOOKUP(Facts!$B29,Aux_Table!$W$1:$X$50,2,FALSE)</f>
        <v>#N/A</v>
      </c>
      <c r="D29" t="e">
        <f>NA()</f>
        <v>#N/A</v>
      </c>
      <c r="E29" t="e" cm="1">
        <f t="array" aca="1" ref="E29" ca="1">INDIRECT("'["&amp;Index!$A$1&amp;"]Übersicht Messungen'!C6",TRUE)</f>
        <v>#REF!</v>
      </c>
      <c r="F29" t="e" cm="1">
        <f t="array" aca="1" ref="F29" ca="1">INDIRECT("'["&amp;Index!$A$1&amp;"]Übersicht Messungen'!B6",TRUE)</f>
        <v>#REF!</v>
      </c>
      <c r="G29" t="e" cm="1">
        <f t="array" aca="1" ref="G29" ca="1">INDIRECT("'["&amp;Index!$A$1&amp;"]Übersicht Messungen'!B6",TRUE)</f>
        <v>#REF!</v>
      </c>
      <c r="H29" t="e">
        <f t="shared" ca="1" si="0"/>
        <v>#REF!</v>
      </c>
      <c r="I29" s="15" t="e" cm="1">
        <f t="array" aca="1" ref="I29" ca="1">INDIRECT("'["&amp;Index!$A$1&amp;"]Übersicht Messungen'!F6",TRUE)-730</f>
        <v>#REF!</v>
      </c>
      <c r="K29" t="str">
        <f>Index!$A$1</f>
        <v>intem US 42430001 RN+RP für Sichtprüfung.xlsx</v>
      </c>
      <c r="N29" t="s">
        <v>74</v>
      </c>
      <c r="O29" t="e" cm="1">
        <f t="array" aca="1" ref="O29" ca="1">IF(ISBLANK(INDIRECT("'["&amp;Index!$A$1&amp;"]Werte und Ergebnisse 4a'!B"&amp;ROW($R$29)-22,TRUE)),"",INDIRECT("'["&amp;Index!$A$1&amp;"]Werte und Ergebnisse 4a'!B"&amp;ROW($R$29)-22,TRUE))</f>
        <v>#REF!</v>
      </c>
      <c r="R29">
        <v>4</v>
      </c>
      <c r="X29" t="e" cm="1">
        <f t="array" aca="1" ref="X29" ca="1">INDIRECT("'["&amp;Index!$A$1&amp;"]Werte und Ergebnisse 4a'!g63",TRUE)</f>
        <v>#REF!</v>
      </c>
      <c r="Z29" t="s">
        <v>110</v>
      </c>
      <c r="AG29" t="e" cm="1">
        <f t="array" aca="1" ref="AG29" ca="1">IF(INDIRECT("'["&amp;Index!$A$1&amp;"]Werte und Ergebnisse 4a'!C"&amp;ROW($R$29)-22,TRUE)&gt;0,INDIRECT("'["&amp;Index!$A$1&amp;"]Werte und Ergebnisse 4a'!C"&amp;ROW($R$29)-22,TRUE),"")</f>
        <v>#REF!</v>
      </c>
      <c r="AK29" t="e" cm="1">
        <f t="array" aca="1" ref="AK29" ca="1">IF(INDIRECT("'["&amp;Index!$A$1&amp;"]Werte und Ergebnisse 4a'!F"&amp;ROW($R$29)-22,TRUE)&gt;0,INDIRECT("'["&amp;Index!$A$1&amp;"]Werte und Ergebnisse 4a'!F"&amp;ROW($R$29)-22,TRUE),"")</f>
        <v>#REF!</v>
      </c>
      <c r="AN29" t="e" cm="1">
        <f t="array" aca="1" ref="AN29" ca="1">IF(INDIRECT("'["&amp;Index!$A$1&amp;"]Werte und Ergebnisse 4a'!D"&amp;ROW($R$29)-22,TRUE)&gt;0,INDIRECT("'["&amp;Index!$A$1&amp;"]Werte und Ergebnisse 4a'!D"&amp;ROW($R$29)-22,TRUE),"")</f>
        <v>#REF!</v>
      </c>
      <c r="AQ29" t="e" cm="1">
        <f t="array" aca="1" ref="AQ29" ca="1">IF(INDIRECT("'["&amp;Index!$A$1&amp;"]Werte und Ergebnisse 4a'!E"&amp;ROW($R$29)-22,TRUE)&gt;0,INDIRECT("'["&amp;Index!$A$1&amp;"]Werte und Ergebnisse 4a'!E"&amp;ROW($R$29)-22,TRUE),"")</f>
        <v>#REF!</v>
      </c>
      <c r="BM29" t="str">
        <f t="shared" ca="1" si="1"/>
        <v/>
      </c>
    </row>
    <row r="30" spans="1:65" x14ac:dyDescent="0.25">
      <c r="A30" t="e" cm="1">
        <f t="array" aca="1" ref="A30" ca="1">INDIRECT("'["&amp;Index!$A$1&amp;"]Übersicht Messungen'!E6",TRUE)</f>
        <v>#REF!</v>
      </c>
      <c r="B30" t="e">
        <f ca="1">IF(Index!$D$3="v0",11007,"")</f>
        <v>#N/A</v>
      </c>
      <c r="C30" t="e">
        <f ca="1">VLOOKUP(Facts!$B30,Aux_Table!$W$1:$X$50,2,FALSE)</f>
        <v>#N/A</v>
      </c>
      <c r="D30" t="e">
        <f>NA()</f>
        <v>#N/A</v>
      </c>
      <c r="E30" t="e" cm="1">
        <f t="array" aca="1" ref="E30" ca="1">INDIRECT("'["&amp;Index!$A$1&amp;"]Übersicht Messungen'!C6",TRUE)</f>
        <v>#REF!</v>
      </c>
      <c r="F30" t="e" cm="1">
        <f t="array" aca="1" ref="F30" ca="1">INDIRECT("'["&amp;Index!$A$1&amp;"]Übersicht Messungen'!B6",TRUE)</f>
        <v>#REF!</v>
      </c>
      <c r="G30" t="e" cm="1">
        <f t="array" aca="1" ref="G30" ca="1">INDIRECT("'["&amp;Index!$A$1&amp;"]Übersicht Messungen'!B6",TRUE)</f>
        <v>#REF!</v>
      </c>
      <c r="H30" t="e">
        <f t="shared" ca="1" si="0"/>
        <v>#REF!</v>
      </c>
      <c r="I30" s="15" t="e" cm="1">
        <f t="array" aca="1" ref="I30" ca="1">INDIRECT("'["&amp;Index!$A$1&amp;"]Übersicht Messungen'!F6",TRUE)-730</f>
        <v>#REF!</v>
      </c>
      <c r="K30" t="str">
        <f>Index!$A$1</f>
        <v>intem US 42430001 RN+RP für Sichtprüfung.xlsx</v>
      </c>
      <c r="N30" t="s">
        <v>74</v>
      </c>
      <c r="O30" t="e" cm="1">
        <f t="array" aca="1" ref="O30" ca="1">IF(ISBLANK(INDIRECT("'["&amp;Index!$A$1&amp;"]Werte und Ergebnisse 4a'!B"&amp;ROW($R$30)-22,TRUE)),"",INDIRECT("'["&amp;Index!$A$1&amp;"]Werte und Ergebnisse 4a'!B"&amp;ROW($R$30)-22,TRUE))</f>
        <v>#REF!</v>
      </c>
      <c r="R30">
        <v>5</v>
      </c>
      <c r="X30" t="e" cm="1">
        <f t="array" aca="1" ref="X30" ca="1">INDIRECT("'["&amp;Index!$A$1&amp;"]Werte und Ergebnisse 4a'!g63",TRUE)</f>
        <v>#REF!</v>
      </c>
      <c r="Z30" t="s">
        <v>110</v>
      </c>
      <c r="AG30" t="e" cm="1">
        <f t="array" aca="1" ref="AG30" ca="1">IF(INDIRECT("'["&amp;Index!$A$1&amp;"]Werte und Ergebnisse 4a'!C"&amp;ROW($R$30)-22,TRUE)&gt;0,INDIRECT("'["&amp;Index!$A$1&amp;"]Werte und Ergebnisse 4a'!C"&amp;ROW($R$30)-22,TRUE),"")</f>
        <v>#REF!</v>
      </c>
      <c r="AK30" t="e" cm="1">
        <f t="array" aca="1" ref="AK30" ca="1">IF(INDIRECT("'["&amp;Index!$A$1&amp;"]Werte und Ergebnisse 4a'!F"&amp;ROW($R$30)-22,TRUE)&gt;0,INDIRECT("'["&amp;Index!$A$1&amp;"]Werte und Ergebnisse 4a'!F"&amp;ROW($R$30)-22,TRUE),"")</f>
        <v>#REF!</v>
      </c>
      <c r="AN30" t="e" cm="1">
        <f t="array" aca="1" ref="AN30" ca="1">IF(INDIRECT("'["&amp;Index!$A$1&amp;"]Werte und Ergebnisse 4a'!D"&amp;ROW($R$30)-22,TRUE)&gt;0,INDIRECT("'["&amp;Index!$A$1&amp;"]Werte und Ergebnisse 4a'!D"&amp;ROW($R$30)-22,TRUE),"")</f>
        <v>#REF!</v>
      </c>
      <c r="AQ30" t="e" cm="1">
        <f t="array" aca="1" ref="AQ30" ca="1">IF(INDIRECT("'["&amp;Index!$A$1&amp;"]Werte und Ergebnisse 4a'!E"&amp;ROW($R$30)-22,TRUE)&gt;0,INDIRECT("'["&amp;Index!$A$1&amp;"]Werte und Ergebnisse 4a'!E"&amp;ROW($R$30)-22,TRUE),"")</f>
        <v>#REF!</v>
      </c>
      <c r="BM30" t="str">
        <f t="shared" ca="1" si="1"/>
        <v/>
      </c>
    </row>
    <row r="31" spans="1:65" x14ac:dyDescent="0.25">
      <c r="A31" t="e" cm="1">
        <f t="array" aca="1" ref="A31" ca="1">INDIRECT("'["&amp;Index!$A$1&amp;"]Übersicht Messungen'!E6",TRUE)</f>
        <v>#REF!</v>
      </c>
      <c r="B31" t="e">
        <f ca="1">IF(Index!$D$3="v0",11007,"")</f>
        <v>#N/A</v>
      </c>
      <c r="C31" t="e">
        <f ca="1">VLOOKUP(Facts!$B31,Aux_Table!$W$1:$X$50,2,FALSE)</f>
        <v>#N/A</v>
      </c>
      <c r="D31" t="e">
        <f>NA()</f>
        <v>#N/A</v>
      </c>
      <c r="E31" t="e" cm="1">
        <f t="array" aca="1" ref="E31" ca="1">INDIRECT("'["&amp;Index!$A$1&amp;"]Übersicht Messungen'!C6",TRUE)</f>
        <v>#REF!</v>
      </c>
      <c r="F31" t="e" cm="1">
        <f t="array" aca="1" ref="F31" ca="1">INDIRECT("'["&amp;Index!$A$1&amp;"]Übersicht Messungen'!B6",TRUE)</f>
        <v>#REF!</v>
      </c>
      <c r="G31" t="e" cm="1">
        <f t="array" aca="1" ref="G31" ca="1">INDIRECT("'["&amp;Index!$A$1&amp;"]Übersicht Messungen'!B6",TRUE)</f>
        <v>#REF!</v>
      </c>
      <c r="H31" t="e">
        <f t="shared" ca="1" si="0"/>
        <v>#REF!</v>
      </c>
      <c r="I31" s="15" t="e" cm="1">
        <f t="array" aca="1" ref="I31" ca="1">INDIRECT("'["&amp;Index!$A$1&amp;"]Übersicht Messungen'!F6",TRUE)-730</f>
        <v>#REF!</v>
      </c>
      <c r="K31" t="str">
        <f>Index!$A$1</f>
        <v>intem US 42430001 RN+RP für Sichtprüfung.xlsx</v>
      </c>
      <c r="N31" t="s">
        <v>74</v>
      </c>
      <c r="O31" t="e" cm="1">
        <f t="array" aca="1" ref="O31" ca="1">IF(ISBLANK(INDIRECT("'["&amp;Index!$A$1&amp;"]Werte und Ergebnisse 4a'!B"&amp;ROW($R$31)-22,TRUE)),"",INDIRECT("'["&amp;Index!$A$1&amp;"]Werte und Ergebnisse 4a'!B"&amp;ROW($R$31)-22,TRUE))</f>
        <v>#REF!</v>
      </c>
      <c r="R31">
        <v>6</v>
      </c>
      <c r="X31" t="e" cm="1">
        <f t="array" aca="1" ref="X31" ca="1">INDIRECT("'["&amp;Index!$A$1&amp;"]Werte und Ergebnisse 4a'!g63",TRUE)</f>
        <v>#REF!</v>
      </c>
      <c r="Z31" t="s">
        <v>110</v>
      </c>
      <c r="AG31" t="e" cm="1">
        <f t="array" aca="1" ref="AG31" ca="1">IF(INDIRECT("'["&amp;Index!$A$1&amp;"]Werte und Ergebnisse 4a'!C"&amp;ROW($R$31)-22,TRUE)&gt;0,INDIRECT("'["&amp;Index!$A$1&amp;"]Werte und Ergebnisse 4a'!C"&amp;ROW($R$31)-22,TRUE),"")</f>
        <v>#REF!</v>
      </c>
      <c r="AK31" t="e" cm="1">
        <f t="array" aca="1" ref="AK31" ca="1">IF(INDIRECT("'["&amp;Index!$A$1&amp;"]Werte und Ergebnisse 4a'!F"&amp;ROW($R$31)-22,TRUE)&gt;0,INDIRECT("'["&amp;Index!$A$1&amp;"]Werte und Ergebnisse 4a'!F"&amp;ROW($R$31)-22,TRUE),"")</f>
        <v>#REF!</v>
      </c>
      <c r="AN31" t="e" cm="1">
        <f t="array" aca="1" ref="AN31" ca="1">IF(INDIRECT("'["&amp;Index!$A$1&amp;"]Werte und Ergebnisse 4a'!D"&amp;ROW($R$31)-22,TRUE)&gt;0,INDIRECT("'["&amp;Index!$A$1&amp;"]Werte und Ergebnisse 4a'!D"&amp;ROW($R$31)-22,TRUE),"")</f>
        <v>#REF!</v>
      </c>
      <c r="AQ31" t="e" cm="1">
        <f t="array" aca="1" ref="AQ31" ca="1">IF(INDIRECT("'["&amp;Index!$A$1&amp;"]Werte und Ergebnisse 4a'!E"&amp;ROW($R$31)-22,TRUE)&gt;0,INDIRECT("'["&amp;Index!$A$1&amp;"]Werte und Ergebnisse 4a'!E"&amp;ROW($R$31)-22,TRUE),"")</f>
        <v>#REF!</v>
      </c>
      <c r="BM31" t="str">
        <f t="shared" ca="1" si="1"/>
        <v/>
      </c>
    </row>
    <row r="32" spans="1:65" x14ac:dyDescent="0.25">
      <c r="A32" t="e" cm="1">
        <f t="array" aca="1" ref="A32" ca="1">INDIRECT("'["&amp;Index!$A$1&amp;"]Übersicht Messungen'!E6",TRUE)</f>
        <v>#REF!</v>
      </c>
      <c r="B32" t="e">
        <f ca="1">IF(Index!$D$3="v0",11007,"")</f>
        <v>#N/A</v>
      </c>
      <c r="C32" t="e">
        <f ca="1">VLOOKUP(Facts!$B32,Aux_Table!$W$1:$X$50,2,FALSE)</f>
        <v>#N/A</v>
      </c>
      <c r="D32" t="e">
        <f>NA()</f>
        <v>#N/A</v>
      </c>
      <c r="E32" t="e" cm="1">
        <f t="array" aca="1" ref="E32" ca="1">INDIRECT("'["&amp;Index!$A$1&amp;"]Übersicht Messungen'!C6",TRUE)</f>
        <v>#REF!</v>
      </c>
      <c r="F32" t="e" cm="1">
        <f t="array" aca="1" ref="F32" ca="1">INDIRECT("'["&amp;Index!$A$1&amp;"]Übersicht Messungen'!B6",TRUE)</f>
        <v>#REF!</v>
      </c>
      <c r="G32" t="e" cm="1">
        <f t="array" aca="1" ref="G32" ca="1">INDIRECT("'["&amp;Index!$A$1&amp;"]Übersicht Messungen'!B6",TRUE)</f>
        <v>#REF!</v>
      </c>
      <c r="H32" t="e">
        <f t="shared" ca="1" si="0"/>
        <v>#REF!</v>
      </c>
      <c r="I32" s="15" t="e" cm="1">
        <f t="array" aca="1" ref="I32" ca="1">INDIRECT("'["&amp;Index!$A$1&amp;"]Übersicht Messungen'!F6",TRUE)-730</f>
        <v>#REF!</v>
      </c>
      <c r="K32" t="str">
        <f>Index!$A$1</f>
        <v>intem US 42430001 RN+RP für Sichtprüfung.xlsx</v>
      </c>
      <c r="N32" t="s">
        <v>74</v>
      </c>
      <c r="O32" t="e" cm="1">
        <f t="array" aca="1" ref="O32" ca="1">IF(ISBLANK(INDIRECT("'["&amp;Index!$A$1&amp;"]Werte und Ergebnisse 4a'!B"&amp;ROW($R$32)-22,TRUE)),"",INDIRECT("'["&amp;Index!$A$1&amp;"]Werte und Ergebnisse 4a'!B"&amp;ROW($R$32)-22,TRUE))</f>
        <v>#REF!</v>
      </c>
      <c r="R32">
        <v>7</v>
      </c>
      <c r="X32" t="e" cm="1">
        <f t="array" aca="1" ref="X32" ca="1">INDIRECT("'["&amp;Index!$A$1&amp;"]Werte und Ergebnisse 4a'!g63",TRUE)</f>
        <v>#REF!</v>
      </c>
      <c r="Z32" t="s">
        <v>110</v>
      </c>
      <c r="AG32" t="e" cm="1">
        <f t="array" aca="1" ref="AG32" ca="1">IF(INDIRECT("'["&amp;Index!$A$1&amp;"]Werte und Ergebnisse 4a'!C"&amp;ROW($R$32)-22,TRUE)&gt;0,INDIRECT("'["&amp;Index!$A$1&amp;"]Werte und Ergebnisse 4a'!C"&amp;ROW($R$32)-22,TRUE),"")</f>
        <v>#REF!</v>
      </c>
      <c r="AK32" t="e" cm="1">
        <f t="array" aca="1" ref="AK32" ca="1">IF(INDIRECT("'["&amp;Index!$A$1&amp;"]Werte und Ergebnisse 4a'!F"&amp;ROW($R$32)-22,TRUE)&gt;0,INDIRECT("'["&amp;Index!$A$1&amp;"]Werte und Ergebnisse 4a'!F"&amp;ROW($R$32)-22,TRUE),"")</f>
        <v>#REF!</v>
      </c>
      <c r="AN32" t="e" cm="1">
        <f t="array" aca="1" ref="AN32" ca="1">IF(INDIRECT("'["&amp;Index!$A$1&amp;"]Werte und Ergebnisse 4a'!D"&amp;ROW($R$32)-22,TRUE)&gt;0,INDIRECT("'["&amp;Index!$A$1&amp;"]Werte und Ergebnisse 4a'!D"&amp;ROW($R$32)-22,TRUE),"")</f>
        <v>#REF!</v>
      </c>
      <c r="AQ32" t="e" cm="1">
        <f t="array" aca="1" ref="AQ32" ca="1">IF(INDIRECT("'["&amp;Index!$A$1&amp;"]Werte und Ergebnisse 4a'!E"&amp;ROW($R$32)-22,TRUE)&gt;0,INDIRECT("'["&amp;Index!$A$1&amp;"]Werte und Ergebnisse 4a'!E"&amp;ROW($R$32)-22,TRUE),"")</f>
        <v>#REF!</v>
      </c>
      <c r="BM32" t="str">
        <f t="shared" ca="1" si="1"/>
        <v/>
      </c>
    </row>
    <row r="33" spans="1:65" x14ac:dyDescent="0.25">
      <c r="A33" t="e" cm="1">
        <f t="array" aca="1" ref="A33" ca="1">INDIRECT("'["&amp;Index!$A$1&amp;"]Übersicht Messungen'!E6",TRUE)</f>
        <v>#REF!</v>
      </c>
      <c r="B33" t="e">
        <f ca="1">IF(Index!$D$3="v0",11007,"")</f>
        <v>#N/A</v>
      </c>
      <c r="C33" t="e">
        <f ca="1">VLOOKUP(Facts!$B33,Aux_Table!$W$1:$X$50,2,FALSE)</f>
        <v>#N/A</v>
      </c>
      <c r="D33" t="e">
        <f>NA()</f>
        <v>#N/A</v>
      </c>
      <c r="E33" t="e" cm="1">
        <f t="array" aca="1" ref="E33" ca="1">INDIRECT("'["&amp;Index!$A$1&amp;"]Übersicht Messungen'!C6",TRUE)</f>
        <v>#REF!</v>
      </c>
      <c r="F33" t="e" cm="1">
        <f t="array" aca="1" ref="F33" ca="1">INDIRECT("'["&amp;Index!$A$1&amp;"]Übersicht Messungen'!B6",TRUE)</f>
        <v>#REF!</v>
      </c>
      <c r="G33" t="e" cm="1">
        <f t="array" aca="1" ref="G33" ca="1">INDIRECT("'["&amp;Index!$A$1&amp;"]Übersicht Messungen'!B6",TRUE)</f>
        <v>#REF!</v>
      </c>
      <c r="H33" t="e">
        <f t="shared" ca="1" si="0"/>
        <v>#REF!</v>
      </c>
      <c r="I33" s="15" t="e" cm="1">
        <f t="array" aca="1" ref="I33" ca="1">INDIRECT("'["&amp;Index!$A$1&amp;"]Übersicht Messungen'!F6",TRUE)-730</f>
        <v>#REF!</v>
      </c>
      <c r="K33" t="str">
        <f>Index!$A$1</f>
        <v>intem US 42430001 RN+RP für Sichtprüfung.xlsx</v>
      </c>
      <c r="N33" t="s">
        <v>74</v>
      </c>
      <c r="O33" t="e" cm="1">
        <f t="array" aca="1" ref="O33" ca="1">IF(ISBLANK(INDIRECT("'["&amp;Index!$A$1&amp;"]Werte und Ergebnisse 4a'!B"&amp;ROW($R$33)-22,TRUE)),"",INDIRECT("'["&amp;Index!$A$1&amp;"]Werte und Ergebnisse 4a'!B"&amp;ROW($R$33)-22,TRUE))</f>
        <v>#REF!</v>
      </c>
      <c r="R33">
        <v>8</v>
      </c>
      <c r="X33" t="e" cm="1">
        <f t="array" aca="1" ref="X33" ca="1">INDIRECT("'["&amp;Index!$A$1&amp;"]Werte und Ergebnisse 4a'!g63",TRUE)</f>
        <v>#REF!</v>
      </c>
      <c r="Z33" t="s">
        <v>110</v>
      </c>
      <c r="AG33" t="e" cm="1">
        <f t="array" aca="1" ref="AG33" ca="1">IF(INDIRECT("'["&amp;Index!$A$1&amp;"]Werte und Ergebnisse 4a'!C"&amp;ROW($R$33)-22,TRUE)&gt;0,INDIRECT("'["&amp;Index!$A$1&amp;"]Werte und Ergebnisse 4a'!C"&amp;ROW($R$33)-22,TRUE),"")</f>
        <v>#REF!</v>
      </c>
      <c r="AK33" t="e" cm="1">
        <f t="array" aca="1" ref="AK33" ca="1">IF(INDIRECT("'["&amp;Index!$A$1&amp;"]Werte und Ergebnisse 4a'!F"&amp;ROW($R$33)-22,TRUE)&gt;0,INDIRECT("'["&amp;Index!$A$1&amp;"]Werte und Ergebnisse 4a'!F"&amp;ROW($R$33)-22,TRUE),"")</f>
        <v>#REF!</v>
      </c>
      <c r="AN33" t="e" cm="1">
        <f t="array" aca="1" ref="AN33" ca="1">IF(INDIRECT("'["&amp;Index!$A$1&amp;"]Werte und Ergebnisse 4a'!D"&amp;ROW($R$33)-22,TRUE)&gt;0,INDIRECT("'["&amp;Index!$A$1&amp;"]Werte und Ergebnisse 4a'!D"&amp;ROW($R$33)-22,TRUE),"")</f>
        <v>#REF!</v>
      </c>
      <c r="AQ33" t="e" cm="1">
        <f t="array" aca="1" ref="AQ33" ca="1">IF(INDIRECT("'["&amp;Index!$A$1&amp;"]Werte und Ergebnisse 4a'!E"&amp;ROW($R$33)-22,TRUE)&gt;0,INDIRECT("'["&amp;Index!$A$1&amp;"]Werte und Ergebnisse 4a'!E"&amp;ROW($R$33)-22,TRUE),"")</f>
        <v>#REF!</v>
      </c>
      <c r="BM33" t="str">
        <f t="shared" ca="1" si="1"/>
        <v/>
      </c>
    </row>
    <row r="34" spans="1:65" x14ac:dyDescent="0.25">
      <c r="A34" t="e" cm="1">
        <f t="array" aca="1" ref="A34" ca="1">INDIRECT("'["&amp;Index!$A$1&amp;"]Übersicht Messungen'!E6",TRUE)</f>
        <v>#REF!</v>
      </c>
      <c r="B34" t="e">
        <f ca="1">IF(Index!$D$3="v0",11007,"")</f>
        <v>#N/A</v>
      </c>
      <c r="C34" t="e">
        <f ca="1">VLOOKUP(Facts!$B34,Aux_Table!$W$1:$X$50,2,FALSE)</f>
        <v>#N/A</v>
      </c>
      <c r="D34" t="e">
        <f>NA()</f>
        <v>#N/A</v>
      </c>
      <c r="E34" t="e" cm="1">
        <f t="array" aca="1" ref="E34" ca="1">INDIRECT("'["&amp;Index!$A$1&amp;"]Übersicht Messungen'!C6",TRUE)</f>
        <v>#REF!</v>
      </c>
      <c r="F34" t="e" cm="1">
        <f t="array" aca="1" ref="F34" ca="1">INDIRECT("'["&amp;Index!$A$1&amp;"]Übersicht Messungen'!B6",TRUE)</f>
        <v>#REF!</v>
      </c>
      <c r="G34" t="e" cm="1">
        <f t="array" aca="1" ref="G34" ca="1">INDIRECT("'["&amp;Index!$A$1&amp;"]Übersicht Messungen'!B6",TRUE)</f>
        <v>#REF!</v>
      </c>
      <c r="H34" t="e">
        <f t="shared" ca="1" si="0"/>
        <v>#REF!</v>
      </c>
      <c r="I34" s="15" t="e" cm="1">
        <f t="array" aca="1" ref="I34" ca="1">INDIRECT("'["&amp;Index!$A$1&amp;"]Übersicht Messungen'!F6",TRUE)-730</f>
        <v>#REF!</v>
      </c>
      <c r="K34" t="str">
        <f>Index!$A$1</f>
        <v>intem US 42430001 RN+RP für Sichtprüfung.xlsx</v>
      </c>
      <c r="N34" t="s">
        <v>74</v>
      </c>
      <c r="O34" t="e" cm="1">
        <f t="array" aca="1" ref="O34" ca="1">IF(ISBLANK(INDIRECT("'["&amp;Index!$A$1&amp;"]Werte und Ergebnisse 4a'!B"&amp;ROW($R$34)-22,TRUE)),"",INDIRECT("'["&amp;Index!$A$1&amp;"]Werte und Ergebnisse 4a'!B"&amp;ROW($R$34)-22,TRUE))</f>
        <v>#REF!</v>
      </c>
      <c r="R34">
        <v>9</v>
      </c>
      <c r="X34" t="e" cm="1">
        <f t="array" aca="1" ref="X34" ca="1">INDIRECT("'["&amp;Index!$A$1&amp;"]Werte und Ergebnisse 4a'!g63",TRUE)</f>
        <v>#REF!</v>
      </c>
      <c r="Z34" t="s">
        <v>110</v>
      </c>
      <c r="AG34" t="e" cm="1">
        <f t="array" aca="1" ref="AG34" ca="1">IF(INDIRECT("'["&amp;Index!$A$1&amp;"]Werte und Ergebnisse 4a'!C"&amp;ROW($R$34)-22,TRUE)&gt;0,INDIRECT("'["&amp;Index!$A$1&amp;"]Werte und Ergebnisse 4a'!C"&amp;ROW($R$34)-22,TRUE),"")</f>
        <v>#REF!</v>
      </c>
      <c r="AK34" t="e" cm="1">
        <f t="array" aca="1" ref="AK34" ca="1">IF(INDIRECT("'["&amp;Index!$A$1&amp;"]Werte und Ergebnisse 4a'!F"&amp;ROW($R$34)-22,TRUE)&gt;0,INDIRECT("'["&amp;Index!$A$1&amp;"]Werte und Ergebnisse 4a'!F"&amp;ROW($R$34)-22,TRUE),"")</f>
        <v>#REF!</v>
      </c>
      <c r="AN34" t="e" cm="1">
        <f t="array" aca="1" ref="AN34" ca="1">IF(INDIRECT("'["&amp;Index!$A$1&amp;"]Werte und Ergebnisse 4a'!D"&amp;ROW($R$34)-22,TRUE)&gt;0,INDIRECT("'["&amp;Index!$A$1&amp;"]Werte und Ergebnisse 4a'!D"&amp;ROW($R$34)-22,TRUE),"")</f>
        <v>#REF!</v>
      </c>
      <c r="AQ34" t="e" cm="1">
        <f t="array" aca="1" ref="AQ34" ca="1">IF(INDIRECT("'["&amp;Index!$A$1&amp;"]Werte und Ergebnisse 4a'!E"&amp;ROW($R$34)-22,TRUE)&gt;0,INDIRECT("'["&amp;Index!$A$1&amp;"]Werte und Ergebnisse 4a'!E"&amp;ROW($R$34)-22,TRUE),"")</f>
        <v>#REF!</v>
      </c>
      <c r="BM34" t="str">
        <f t="shared" ca="1" si="1"/>
        <v/>
      </c>
    </row>
    <row r="35" spans="1:65" x14ac:dyDescent="0.25">
      <c r="A35" t="e" cm="1">
        <f t="array" aca="1" ref="A35" ca="1">INDIRECT("'["&amp;Index!$A$1&amp;"]Übersicht Messungen'!E6",TRUE)</f>
        <v>#REF!</v>
      </c>
      <c r="B35" t="e">
        <f ca="1">IF(Index!$D$3="v0",11007,"")</f>
        <v>#N/A</v>
      </c>
      <c r="C35" t="e">
        <f ca="1">VLOOKUP(Facts!$B35,Aux_Table!$W$1:$X$50,2,FALSE)</f>
        <v>#N/A</v>
      </c>
      <c r="D35" t="e">
        <f>NA()</f>
        <v>#N/A</v>
      </c>
      <c r="E35" t="e" cm="1">
        <f t="array" aca="1" ref="E35" ca="1">INDIRECT("'["&amp;Index!$A$1&amp;"]Übersicht Messungen'!C6",TRUE)</f>
        <v>#REF!</v>
      </c>
      <c r="F35" t="e" cm="1">
        <f t="array" aca="1" ref="F35" ca="1">INDIRECT("'["&amp;Index!$A$1&amp;"]Übersicht Messungen'!B6",TRUE)</f>
        <v>#REF!</v>
      </c>
      <c r="G35" t="e" cm="1">
        <f t="array" aca="1" ref="G35" ca="1">INDIRECT("'["&amp;Index!$A$1&amp;"]Übersicht Messungen'!B6",TRUE)</f>
        <v>#REF!</v>
      </c>
      <c r="H35" t="e">
        <f t="shared" ca="1" si="0"/>
        <v>#REF!</v>
      </c>
      <c r="I35" s="15" t="e" cm="1">
        <f t="array" aca="1" ref="I35" ca="1">INDIRECT("'["&amp;Index!$A$1&amp;"]Übersicht Messungen'!F6",TRUE)-730</f>
        <v>#REF!</v>
      </c>
      <c r="K35" t="str">
        <f>Index!$A$1</f>
        <v>intem US 42430001 RN+RP für Sichtprüfung.xlsx</v>
      </c>
      <c r="N35" t="s">
        <v>74</v>
      </c>
      <c r="O35" t="e" cm="1">
        <f t="array" aca="1" ref="O35" ca="1">IF(ISBLANK(INDIRECT("'["&amp;Index!$A$1&amp;"]Werte und Ergebnisse 4a'!B"&amp;ROW($R$35)-22,TRUE)),"",INDIRECT("'["&amp;Index!$A$1&amp;"]Werte und Ergebnisse 4a'!B"&amp;ROW($R$35)-22,TRUE))</f>
        <v>#REF!</v>
      </c>
      <c r="R35">
        <v>10</v>
      </c>
      <c r="X35" t="e" cm="1">
        <f t="array" aca="1" ref="X35" ca="1">INDIRECT("'["&amp;Index!$A$1&amp;"]Werte und Ergebnisse 4a'!g63",TRUE)</f>
        <v>#REF!</v>
      </c>
      <c r="Z35" t="s">
        <v>110</v>
      </c>
      <c r="AG35" t="e" cm="1">
        <f t="array" aca="1" ref="AG35" ca="1">IF(INDIRECT("'["&amp;Index!$A$1&amp;"]Werte und Ergebnisse 4a'!C"&amp;ROW($R$35)-22,TRUE)&gt;0,INDIRECT("'["&amp;Index!$A$1&amp;"]Werte und Ergebnisse 4a'!C"&amp;ROW($R$35)-22,TRUE),"")</f>
        <v>#REF!</v>
      </c>
      <c r="AK35" t="e" cm="1">
        <f t="array" aca="1" ref="AK35" ca="1">IF(INDIRECT("'["&amp;Index!$A$1&amp;"]Werte und Ergebnisse 4a'!F"&amp;ROW($R$35)-22,TRUE)&gt;0,INDIRECT("'["&amp;Index!$A$1&amp;"]Werte und Ergebnisse 4a'!F"&amp;ROW($R$35)-22,TRUE),"")</f>
        <v>#REF!</v>
      </c>
      <c r="AN35" t="e" cm="1">
        <f t="array" aca="1" ref="AN35" ca="1">IF(INDIRECT("'["&amp;Index!$A$1&amp;"]Werte und Ergebnisse 4a'!D"&amp;ROW($R$35)-22,TRUE)&gt;0,INDIRECT("'["&amp;Index!$A$1&amp;"]Werte und Ergebnisse 4a'!D"&amp;ROW($R$35)-22,TRUE),"")</f>
        <v>#REF!</v>
      </c>
      <c r="AQ35" t="e" cm="1">
        <f t="array" aca="1" ref="AQ35" ca="1">IF(INDIRECT("'["&amp;Index!$A$1&amp;"]Werte und Ergebnisse 4a'!E"&amp;ROW($R$35)-22,TRUE)&gt;0,INDIRECT("'["&amp;Index!$A$1&amp;"]Werte und Ergebnisse 4a'!E"&amp;ROW($R$35)-22,TRUE),"")</f>
        <v>#REF!</v>
      </c>
      <c r="BM35" t="str">
        <f t="shared" ca="1" si="1"/>
        <v/>
      </c>
    </row>
    <row r="36" spans="1:65" x14ac:dyDescent="0.25">
      <c r="A36" t="e" cm="1">
        <f t="array" aca="1" ref="A36" ca="1">INDIRECT("'["&amp;Index!$A$1&amp;"]Übersicht Messungen'!E6",TRUE)</f>
        <v>#REF!</v>
      </c>
      <c r="B36" t="e">
        <f ca="1">IF(Index!$D$3="v0",11007,"")</f>
        <v>#N/A</v>
      </c>
      <c r="C36" t="e">
        <f ca="1">VLOOKUP(Facts!$B36,Aux_Table!$W$1:$X$50,2,FALSE)</f>
        <v>#N/A</v>
      </c>
      <c r="D36" t="e">
        <f>NA()</f>
        <v>#N/A</v>
      </c>
      <c r="E36" t="e" cm="1">
        <f t="array" aca="1" ref="E36" ca="1">INDIRECT("'["&amp;Index!$A$1&amp;"]Übersicht Messungen'!C6",TRUE)</f>
        <v>#REF!</v>
      </c>
      <c r="F36" t="e" cm="1">
        <f t="array" aca="1" ref="F36" ca="1">INDIRECT("'["&amp;Index!$A$1&amp;"]Übersicht Messungen'!B6",TRUE)</f>
        <v>#REF!</v>
      </c>
      <c r="G36" t="e" cm="1">
        <f t="array" aca="1" ref="G36" ca="1">INDIRECT("'["&amp;Index!$A$1&amp;"]Übersicht Messungen'!B6",TRUE)</f>
        <v>#REF!</v>
      </c>
      <c r="H36" t="e">
        <f t="shared" ca="1" si="0"/>
        <v>#REF!</v>
      </c>
      <c r="I36" s="15" t="e" cm="1">
        <f t="array" aca="1" ref="I36" ca="1">INDIRECT("'["&amp;Index!$A$1&amp;"]Übersicht Messungen'!F6",TRUE)-730</f>
        <v>#REF!</v>
      </c>
      <c r="K36" t="str">
        <f>Index!$A$1</f>
        <v>intem US 42430001 RN+RP für Sichtprüfung.xlsx</v>
      </c>
      <c r="N36" t="s">
        <v>74</v>
      </c>
      <c r="O36" t="e" cm="1">
        <f t="array" aca="1" ref="O36" ca="1">IF(ISBLANK(INDIRECT("'["&amp;Index!$A$1&amp;"]Werte und Ergebnisse 4a'!B"&amp;ROW($R$36)-22,TRUE)),"",INDIRECT("'["&amp;Index!$A$1&amp;"]Werte und Ergebnisse 4a'!B"&amp;ROW($R$36)-22,TRUE))</f>
        <v>#REF!</v>
      </c>
      <c r="R36">
        <v>11</v>
      </c>
      <c r="X36" t="e" cm="1">
        <f t="array" aca="1" ref="X36" ca="1">INDIRECT("'["&amp;Index!$A$1&amp;"]Werte und Ergebnisse 4a'!g63",TRUE)</f>
        <v>#REF!</v>
      </c>
      <c r="Z36" t="s">
        <v>110</v>
      </c>
      <c r="AG36" t="e" cm="1">
        <f t="array" aca="1" ref="AG36" ca="1">IF(INDIRECT("'["&amp;Index!$A$1&amp;"]Werte und Ergebnisse 4a'!C"&amp;ROW($R$36)-22,TRUE)&gt;0,INDIRECT("'["&amp;Index!$A$1&amp;"]Werte und Ergebnisse 4a'!C"&amp;ROW($R$36)-22,TRUE),"")</f>
        <v>#REF!</v>
      </c>
      <c r="AK36" t="e" cm="1">
        <f t="array" aca="1" ref="AK36" ca="1">IF(INDIRECT("'["&amp;Index!$A$1&amp;"]Werte und Ergebnisse 4a'!F"&amp;ROW($R$36)-22,TRUE)&gt;0,INDIRECT("'["&amp;Index!$A$1&amp;"]Werte und Ergebnisse 4a'!F"&amp;ROW($R$36)-22,TRUE),"")</f>
        <v>#REF!</v>
      </c>
      <c r="AN36" t="e" cm="1">
        <f t="array" aca="1" ref="AN36" ca="1">IF(INDIRECT("'["&amp;Index!$A$1&amp;"]Werte und Ergebnisse 4a'!D"&amp;ROW($R$36)-22,TRUE)&gt;0,INDIRECT("'["&amp;Index!$A$1&amp;"]Werte und Ergebnisse 4a'!D"&amp;ROW($R$36)-22,TRUE),"")</f>
        <v>#REF!</v>
      </c>
      <c r="AQ36" t="e" cm="1">
        <f t="array" aca="1" ref="AQ36" ca="1">IF(INDIRECT("'["&amp;Index!$A$1&amp;"]Werte und Ergebnisse 4a'!E"&amp;ROW($R$36)-22,TRUE)&gt;0,INDIRECT("'["&amp;Index!$A$1&amp;"]Werte und Ergebnisse 4a'!E"&amp;ROW($R$36)-22,TRUE),"")</f>
        <v>#REF!</v>
      </c>
      <c r="BM36" t="str">
        <f t="shared" ca="1" si="1"/>
        <v/>
      </c>
    </row>
    <row r="37" spans="1:65" x14ac:dyDescent="0.25">
      <c r="A37" t="e" cm="1">
        <f t="array" aca="1" ref="A37" ca="1">INDIRECT("'["&amp;Index!$A$1&amp;"]Übersicht Messungen'!E6",TRUE)</f>
        <v>#REF!</v>
      </c>
      <c r="B37" t="e">
        <f ca="1">IF(Index!$D$3="v0",11007,"")</f>
        <v>#N/A</v>
      </c>
      <c r="C37" t="e">
        <f ca="1">VLOOKUP(Facts!$B37,Aux_Table!$W$1:$X$50,2,FALSE)</f>
        <v>#N/A</v>
      </c>
      <c r="D37" t="e">
        <f>NA()</f>
        <v>#N/A</v>
      </c>
      <c r="E37" t="e" cm="1">
        <f t="array" aca="1" ref="E37" ca="1">INDIRECT("'["&amp;Index!$A$1&amp;"]Übersicht Messungen'!C6",TRUE)</f>
        <v>#REF!</v>
      </c>
      <c r="F37" t="e" cm="1">
        <f t="array" aca="1" ref="F37" ca="1">INDIRECT("'["&amp;Index!$A$1&amp;"]Übersicht Messungen'!B6",TRUE)</f>
        <v>#REF!</v>
      </c>
      <c r="G37" t="e" cm="1">
        <f t="array" aca="1" ref="G37" ca="1">INDIRECT("'["&amp;Index!$A$1&amp;"]Übersicht Messungen'!B6",TRUE)</f>
        <v>#REF!</v>
      </c>
      <c r="H37" t="e">
        <f t="shared" ca="1" si="0"/>
        <v>#REF!</v>
      </c>
      <c r="I37" s="15" t="e" cm="1">
        <f t="array" aca="1" ref="I37" ca="1">INDIRECT("'["&amp;Index!$A$1&amp;"]Übersicht Messungen'!F6",TRUE)-730</f>
        <v>#REF!</v>
      </c>
      <c r="K37" t="str">
        <f>Index!$A$1</f>
        <v>intem US 42430001 RN+RP für Sichtprüfung.xlsx</v>
      </c>
      <c r="N37" t="s">
        <v>74</v>
      </c>
      <c r="O37" t="e" cm="1">
        <f t="array" aca="1" ref="O37" ca="1">IF(ISBLANK(INDIRECT("'["&amp;Index!$A$1&amp;"]Werte und Ergebnisse 4a'!B"&amp;ROW($R$37)-22,TRUE)),"",INDIRECT("'["&amp;Index!$A$1&amp;"]Werte und Ergebnisse 4a'!B"&amp;ROW($R$37)-22,TRUE))</f>
        <v>#REF!</v>
      </c>
      <c r="R37">
        <v>12</v>
      </c>
      <c r="X37" t="e" cm="1">
        <f t="array" aca="1" ref="X37" ca="1">INDIRECT("'["&amp;Index!$A$1&amp;"]Werte und Ergebnisse 4a'!g63",TRUE)</f>
        <v>#REF!</v>
      </c>
      <c r="Z37" t="s">
        <v>110</v>
      </c>
      <c r="AG37" t="e" cm="1">
        <f t="array" aca="1" ref="AG37" ca="1">IF(INDIRECT("'["&amp;Index!$A$1&amp;"]Werte und Ergebnisse 4a'!C"&amp;ROW($R$37)-22,TRUE)&gt;0,INDIRECT("'["&amp;Index!$A$1&amp;"]Werte und Ergebnisse 4a'!C"&amp;ROW($R$37)-22,TRUE),"")</f>
        <v>#REF!</v>
      </c>
      <c r="AK37" t="e" cm="1">
        <f t="array" aca="1" ref="AK37" ca="1">IF(INDIRECT("'["&amp;Index!$A$1&amp;"]Werte und Ergebnisse 4a'!F"&amp;ROW($R$37)-22,TRUE)&gt;0,INDIRECT("'["&amp;Index!$A$1&amp;"]Werte und Ergebnisse 4a'!F"&amp;ROW($R$37)-22,TRUE),"")</f>
        <v>#REF!</v>
      </c>
      <c r="AN37" t="e" cm="1">
        <f t="array" aca="1" ref="AN37" ca="1">IF(INDIRECT("'["&amp;Index!$A$1&amp;"]Werte und Ergebnisse 4a'!D"&amp;ROW($R$37)-22,TRUE)&gt;0,INDIRECT("'["&amp;Index!$A$1&amp;"]Werte und Ergebnisse 4a'!D"&amp;ROW($R$37)-22,TRUE),"")</f>
        <v>#REF!</v>
      </c>
      <c r="AQ37" t="e" cm="1">
        <f t="array" aca="1" ref="AQ37" ca="1">IF(INDIRECT("'["&amp;Index!$A$1&amp;"]Werte und Ergebnisse 4a'!E"&amp;ROW($R$37)-22,TRUE)&gt;0,INDIRECT("'["&amp;Index!$A$1&amp;"]Werte und Ergebnisse 4a'!E"&amp;ROW($R$37)-22,TRUE),"")</f>
        <v>#REF!</v>
      </c>
      <c r="BM37" t="str">
        <f t="shared" ca="1" si="1"/>
        <v/>
      </c>
    </row>
    <row r="38" spans="1:65" x14ac:dyDescent="0.25">
      <c r="A38" t="e" cm="1">
        <f t="array" aca="1" ref="A38" ca="1">INDIRECT("'["&amp;Index!$A$1&amp;"]Übersicht Messungen'!E6",TRUE)</f>
        <v>#REF!</v>
      </c>
      <c r="B38" t="e">
        <f ca="1">IF(Index!$D$3="v0",11007,"")</f>
        <v>#N/A</v>
      </c>
      <c r="C38" t="e">
        <f ca="1">VLOOKUP(Facts!$B38,Aux_Table!$W$1:$X$50,2,FALSE)</f>
        <v>#N/A</v>
      </c>
      <c r="D38" t="e">
        <f>NA()</f>
        <v>#N/A</v>
      </c>
      <c r="E38" t="e" cm="1">
        <f t="array" aca="1" ref="E38" ca="1">INDIRECT("'["&amp;Index!$A$1&amp;"]Übersicht Messungen'!C6",TRUE)</f>
        <v>#REF!</v>
      </c>
      <c r="F38" t="e" cm="1">
        <f t="array" aca="1" ref="F38" ca="1">INDIRECT("'["&amp;Index!$A$1&amp;"]Übersicht Messungen'!B6",TRUE)</f>
        <v>#REF!</v>
      </c>
      <c r="G38" t="e" cm="1">
        <f t="array" aca="1" ref="G38" ca="1">INDIRECT("'["&amp;Index!$A$1&amp;"]Übersicht Messungen'!B6",TRUE)</f>
        <v>#REF!</v>
      </c>
      <c r="H38" t="e">
        <f t="shared" ca="1" si="0"/>
        <v>#REF!</v>
      </c>
      <c r="I38" s="15" t="e" cm="1">
        <f t="array" aca="1" ref="I38" ca="1">INDIRECT("'["&amp;Index!$A$1&amp;"]Übersicht Messungen'!F6",TRUE)-730</f>
        <v>#REF!</v>
      </c>
      <c r="K38" t="str">
        <f>Index!$A$1</f>
        <v>intem US 42430001 RN+RP für Sichtprüfung.xlsx</v>
      </c>
      <c r="N38" t="s">
        <v>74</v>
      </c>
      <c r="O38" t="e" cm="1">
        <f t="array" aca="1" ref="O38" ca="1">IF(ISBLANK(INDIRECT("'["&amp;Index!$A$1&amp;"]Werte und Ergebnisse 4a'!B"&amp;ROW($R$38)-22,TRUE)),"",INDIRECT("'["&amp;Index!$A$1&amp;"]Werte und Ergebnisse 4a'!B"&amp;ROW($R$38)-22,TRUE))</f>
        <v>#REF!</v>
      </c>
      <c r="R38">
        <v>13</v>
      </c>
      <c r="X38" t="e" cm="1">
        <f t="array" aca="1" ref="X38" ca="1">INDIRECT("'["&amp;Index!$A$1&amp;"]Werte und Ergebnisse 4a'!g63",TRUE)</f>
        <v>#REF!</v>
      </c>
      <c r="Z38" t="s">
        <v>110</v>
      </c>
      <c r="AG38" t="e" cm="1">
        <f t="array" aca="1" ref="AG38" ca="1">IF(INDIRECT("'["&amp;Index!$A$1&amp;"]Werte und Ergebnisse 4a'!C"&amp;ROW($R$38)-22,TRUE)&gt;0,INDIRECT("'["&amp;Index!$A$1&amp;"]Werte und Ergebnisse 4a'!C"&amp;ROW($R$38)-22,TRUE),"")</f>
        <v>#REF!</v>
      </c>
      <c r="AK38" t="e" cm="1">
        <f t="array" aca="1" ref="AK38" ca="1">IF(INDIRECT("'["&amp;Index!$A$1&amp;"]Werte und Ergebnisse 4a'!F"&amp;ROW($R$38)-22,TRUE)&gt;0,INDIRECT("'["&amp;Index!$A$1&amp;"]Werte und Ergebnisse 4a'!F"&amp;ROW($R$38)-22,TRUE),"")</f>
        <v>#REF!</v>
      </c>
      <c r="AN38" t="e" cm="1">
        <f t="array" aca="1" ref="AN38" ca="1">IF(INDIRECT("'["&amp;Index!$A$1&amp;"]Werte und Ergebnisse 4a'!D"&amp;ROW($R$38)-22,TRUE)&gt;0,INDIRECT("'["&amp;Index!$A$1&amp;"]Werte und Ergebnisse 4a'!D"&amp;ROW($R$38)-22,TRUE),"")</f>
        <v>#REF!</v>
      </c>
      <c r="AQ38" t="e" cm="1">
        <f t="array" aca="1" ref="AQ38" ca="1">IF(INDIRECT("'["&amp;Index!$A$1&amp;"]Werte und Ergebnisse 4a'!E"&amp;ROW($R$38)-22,TRUE)&gt;0,INDIRECT("'["&amp;Index!$A$1&amp;"]Werte und Ergebnisse 4a'!E"&amp;ROW($R$38)-22,TRUE),"")</f>
        <v>#REF!</v>
      </c>
      <c r="BM38" t="str">
        <f t="shared" ca="1" si="1"/>
        <v/>
      </c>
    </row>
    <row r="39" spans="1:65" x14ac:dyDescent="0.25">
      <c r="A39" t="e" cm="1">
        <f t="array" aca="1" ref="A39" ca="1">INDIRECT("'["&amp;Index!$A$1&amp;"]Übersicht Messungen'!E6",TRUE)</f>
        <v>#REF!</v>
      </c>
      <c r="B39" t="e">
        <f ca="1">IF(Index!$D$3="v0",11007,"")</f>
        <v>#N/A</v>
      </c>
      <c r="C39" t="e">
        <f ca="1">VLOOKUP(Facts!$B39,Aux_Table!$W$1:$X$50,2,FALSE)</f>
        <v>#N/A</v>
      </c>
      <c r="D39" t="e">
        <f>NA()</f>
        <v>#N/A</v>
      </c>
      <c r="E39" t="e" cm="1">
        <f t="array" aca="1" ref="E39" ca="1">INDIRECT("'["&amp;Index!$A$1&amp;"]Übersicht Messungen'!C6",TRUE)</f>
        <v>#REF!</v>
      </c>
      <c r="F39" t="e" cm="1">
        <f t="array" aca="1" ref="F39" ca="1">INDIRECT("'["&amp;Index!$A$1&amp;"]Übersicht Messungen'!B6",TRUE)</f>
        <v>#REF!</v>
      </c>
      <c r="G39" t="e" cm="1">
        <f t="array" aca="1" ref="G39" ca="1">INDIRECT("'["&amp;Index!$A$1&amp;"]Übersicht Messungen'!B6",TRUE)</f>
        <v>#REF!</v>
      </c>
      <c r="H39" t="e">
        <f t="shared" ca="1" si="0"/>
        <v>#REF!</v>
      </c>
      <c r="I39" s="15" t="e" cm="1">
        <f t="array" aca="1" ref="I39" ca="1">INDIRECT("'["&amp;Index!$A$1&amp;"]Übersicht Messungen'!F6",TRUE)-730</f>
        <v>#REF!</v>
      </c>
      <c r="K39" t="str">
        <f>Index!$A$1</f>
        <v>intem US 42430001 RN+RP für Sichtprüfung.xlsx</v>
      </c>
      <c r="N39" t="s">
        <v>74</v>
      </c>
      <c r="O39" t="e" cm="1">
        <f t="array" aca="1" ref="O39" ca="1">IF(ISBLANK(INDIRECT("'["&amp;Index!$A$1&amp;"]Werte und Ergebnisse 4a'!B"&amp;ROW($R$39)-22,TRUE)),"",INDIRECT("'["&amp;Index!$A$1&amp;"]Werte und Ergebnisse 4a'!B"&amp;ROW($R$39)-22,TRUE))</f>
        <v>#REF!</v>
      </c>
      <c r="R39">
        <v>14</v>
      </c>
      <c r="X39" t="e" cm="1">
        <f t="array" aca="1" ref="X39" ca="1">INDIRECT("'["&amp;Index!$A$1&amp;"]Werte und Ergebnisse 4a'!g63",TRUE)</f>
        <v>#REF!</v>
      </c>
      <c r="Z39" t="s">
        <v>110</v>
      </c>
      <c r="AG39" t="e" cm="1">
        <f t="array" aca="1" ref="AG39" ca="1">IF(INDIRECT("'["&amp;Index!$A$1&amp;"]Werte und Ergebnisse 4a'!C"&amp;ROW($R$39)-22,TRUE)&gt;0,INDIRECT("'["&amp;Index!$A$1&amp;"]Werte und Ergebnisse 4a'!C"&amp;ROW($R$39)-22,TRUE),"")</f>
        <v>#REF!</v>
      </c>
      <c r="AK39" t="e" cm="1">
        <f t="array" aca="1" ref="AK39" ca="1">IF(INDIRECT("'["&amp;Index!$A$1&amp;"]Werte und Ergebnisse 4a'!F"&amp;ROW($R$39)-22,TRUE)&gt;0,INDIRECT("'["&amp;Index!$A$1&amp;"]Werte und Ergebnisse 4a'!F"&amp;ROW($R$39)-22,TRUE),"")</f>
        <v>#REF!</v>
      </c>
      <c r="AN39" t="e" cm="1">
        <f t="array" aca="1" ref="AN39" ca="1">IF(INDIRECT("'["&amp;Index!$A$1&amp;"]Werte und Ergebnisse 4a'!D"&amp;ROW($R$39)-22,TRUE)&gt;0,INDIRECT("'["&amp;Index!$A$1&amp;"]Werte und Ergebnisse 4a'!D"&amp;ROW($R$39)-22,TRUE),"")</f>
        <v>#REF!</v>
      </c>
      <c r="AQ39" t="e" cm="1">
        <f t="array" aca="1" ref="AQ39" ca="1">IF(INDIRECT("'["&amp;Index!$A$1&amp;"]Werte und Ergebnisse 4a'!E"&amp;ROW($R$39)-22,TRUE)&gt;0,INDIRECT("'["&amp;Index!$A$1&amp;"]Werte und Ergebnisse 4a'!E"&amp;ROW($R$39)-22,TRUE),"")</f>
        <v>#REF!</v>
      </c>
      <c r="BM39" t="str">
        <f t="shared" ca="1" si="1"/>
        <v/>
      </c>
    </row>
    <row r="40" spans="1:65" x14ac:dyDescent="0.25">
      <c r="A40" t="e" cm="1">
        <f t="array" aca="1" ref="A40" ca="1">INDIRECT("'["&amp;Index!$A$1&amp;"]Übersicht Messungen'!E6",TRUE)</f>
        <v>#REF!</v>
      </c>
      <c r="B40" t="e">
        <f ca="1">IF(Index!$D$3="v0",11007,"")</f>
        <v>#N/A</v>
      </c>
      <c r="C40" t="e">
        <f ca="1">VLOOKUP(Facts!$B40,Aux_Table!$W$1:$X$50,2,FALSE)</f>
        <v>#N/A</v>
      </c>
      <c r="D40" t="e">
        <f>NA()</f>
        <v>#N/A</v>
      </c>
      <c r="E40" t="e" cm="1">
        <f t="array" aca="1" ref="E40" ca="1">INDIRECT("'["&amp;Index!$A$1&amp;"]Übersicht Messungen'!C6",TRUE)</f>
        <v>#REF!</v>
      </c>
      <c r="F40" t="e" cm="1">
        <f t="array" aca="1" ref="F40" ca="1">INDIRECT("'["&amp;Index!$A$1&amp;"]Übersicht Messungen'!B6",TRUE)</f>
        <v>#REF!</v>
      </c>
      <c r="G40" t="e" cm="1">
        <f t="array" aca="1" ref="G40" ca="1">INDIRECT("'["&amp;Index!$A$1&amp;"]Übersicht Messungen'!B6",TRUE)</f>
        <v>#REF!</v>
      </c>
      <c r="H40" t="e">
        <f t="shared" ca="1" si="0"/>
        <v>#REF!</v>
      </c>
      <c r="I40" s="15" t="e" cm="1">
        <f t="array" aca="1" ref="I40" ca="1">INDIRECT("'["&amp;Index!$A$1&amp;"]Übersicht Messungen'!F6",TRUE)-730</f>
        <v>#REF!</v>
      </c>
      <c r="K40" t="str">
        <f>Index!$A$1</f>
        <v>intem US 42430001 RN+RP für Sichtprüfung.xlsx</v>
      </c>
      <c r="N40" t="s">
        <v>74</v>
      </c>
      <c r="O40" t="e" cm="1">
        <f t="array" aca="1" ref="O40" ca="1">IF(ISBLANK(INDIRECT("'["&amp;Index!$A$1&amp;"]Werte und Ergebnisse 4a'!B"&amp;ROW($R$40)-22,TRUE)),"",INDIRECT("'["&amp;Index!$A$1&amp;"]Werte und Ergebnisse 4a'!B"&amp;ROW($R$40)-22,TRUE))</f>
        <v>#REF!</v>
      </c>
      <c r="R40">
        <v>15</v>
      </c>
      <c r="X40" t="e" cm="1">
        <f t="array" aca="1" ref="X40" ca="1">INDIRECT("'["&amp;Index!$A$1&amp;"]Werte und Ergebnisse 4a'!g63",TRUE)</f>
        <v>#REF!</v>
      </c>
      <c r="Z40" t="s">
        <v>110</v>
      </c>
      <c r="AG40" t="e" cm="1">
        <f t="array" aca="1" ref="AG40" ca="1">IF(INDIRECT("'["&amp;Index!$A$1&amp;"]Werte und Ergebnisse 4a'!C"&amp;ROW($R$40)-22,TRUE)&gt;0,INDIRECT("'["&amp;Index!$A$1&amp;"]Werte und Ergebnisse 4a'!C"&amp;ROW($R$40)-22,TRUE),"")</f>
        <v>#REF!</v>
      </c>
      <c r="AK40" t="e" cm="1">
        <f t="array" aca="1" ref="AK40" ca="1">IF(INDIRECT("'["&amp;Index!$A$1&amp;"]Werte und Ergebnisse 4a'!F"&amp;ROW($R$40)-22,TRUE)&gt;0,INDIRECT("'["&amp;Index!$A$1&amp;"]Werte und Ergebnisse 4a'!F"&amp;ROW($R$40)-22,TRUE),"")</f>
        <v>#REF!</v>
      </c>
      <c r="AN40" t="e" cm="1">
        <f t="array" aca="1" ref="AN40" ca="1">IF(INDIRECT("'["&amp;Index!$A$1&amp;"]Werte und Ergebnisse 4a'!D"&amp;ROW($R$40)-22,TRUE)&gt;0,INDIRECT("'["&amp;Index!$A$1&amp;"]Werte und Ergebnisse 4a'!D"&amp;ROW($R$40)-22,TRUE),"")</f>
        <v>#REF!</v>
      </c>
      <c r="AQ40" t="e" cm="1">
        <f t="array" aca="1" ref="AQ40" ca="1">IF(INDIRECT("'["&amp;Index!$A$1&amp;"]Werte und Ergebnisse 4a'!E"&amp;ROW($R$40)-22,TRUE)&gt;0,INDIRECT("'["&amp;Index!$A$1&amp;"]Werte und Ergebnisse 4a'!E"&amp;ROW($R$40)-22,TRUE),"")</f>
        <v>#REF!</v>
      </c>
      <c r="BM40" t="str">
        <f t="shared" ca="1" si="1"/>
        <v/>
      </c>
    </row>
    <row r="41" spans="1:65" x14ac:dyDescent="0.25">
      <c r="A41" t="e" cm="1">
        <f t="array" aca="1" ref="A41" ca="1">INDIRECT("'["&amp;Index!$A$1&amp;"]Übersicht Messungen'!E6",TRUE)</f>
        <v>#REF!</v>
      </c>
      <c r="B41" t="e">
        <f ca="1">IF(Index!$D$3="v0",11007,"")</f>
        <v>#N/A</v>
      </c>
      <c r="C41" t="e">
        <f ca="1">VLOOKUP(Facts!$B41,Aux_Table!$W$1:$X$50,2,FALSE)</f>
        <v>#N/A</v>
      </c>
      <c r="D41" t="e">
        <f>NA()</f>
        <v>#N/A</v>
      </c>
      <c r="E41" t="e" cm="1">
        <f t="array" aca="1" ref="E41" ca="1">INDIRECT("'["&amp;Index!$A$1&amp;"]Übersicht Messungen'!C6",TRUE)</f>
        <v>#REF!</v>
      </c>
      <c r="F41" t="e" cm="1">
        <f t="array" aca="1" ref="F41" ca="1">INDIRECT("'["&amp;Index!$A$1&amp;"]Übersicht Messungen'!B6",TRUE)</f>
        <v>#REF!</v>
      </c>
      <c r="G41" t="e" cm="1">
        <f t="array" aca="1" ref="G41" ca="1">INDIRECT("'["&amp;Index!$A$1&amp;"]Übersicht Messungen'!B6",TRUE)</f>
        <v>#REF!</v>
      </c>
      <c r="H41" t="e">
        <f t="shared" ca="1" si="0"/>
        <v>#REF!</v>
      </c>
      <c r="I41" s="15" t="e" cm="1">
        <f t="array" aca="1" ref="I41" ca="1">INDIRECT("'["&amp;Index!$A$1&amp;"]Übersicht Messungen'!F6",TRUE)-730</f>
        <v>#REF!</v>
      </c>
      <c r="K41" t="str">
        <f>Index!$A$1</f>
        <v>intem US 42430001 RN+RP für Sichtprüfung.xlsx</v>
      </c>
      <c r="N41" t="s">
        <v>74</v>
      </c>
      <c r="O41" t="e" cm="1">
        <f t="array" aca="1" ref="O41" ca="1">IF(ISBLANK(INDIRECT("'["&amp;Index!$A$1&amp;"]Werte und Ergebnisse 4a'!B"&amp;ROW($R$41)-22,TRUE)),"",INDIRECT("'["&amp;Index!$A$1&amp;"]Werte und Ergebnisse 4a'!B"&amp;ROW($R$41)-22,TRUE))</f>
        <v>#REF!</v>
      </c>
      <c r="R41">
        <v>16</v>
      </c>
      <c r="X41" t="e" cm="1">
        <f t="array" aca="1" ref="X41" ca="1">INDIRECT("'["&amp;Index!$A$1&amp;"]Werte und Ergebnisse 4a'!g63",TRUE)</f>
        <v>#REF!</v>
      </c>
      <c r="Z41" t="s">
        <v>110</v>
      </c>
      <c r="AG41" t="e" cm="1">
        <f t="array" aca="1" ref="AG41" ca="1">IF(INDIRECT("'["&amp;Index!$A$1&amp;"]Werte und Ergebnisse 4a'!C"&amp;ROW($R$41)-22,TRUE)&gt;0,INDIRECT("'["&amp;Index!$A$1&amp;"]Werte und Ergebnisse 4a'!C"&amp;ROW($R$41)-22,TRUE),"")</f>
        <v>#REF!</v>
      </c>
      <c r="AK41" t="e" cm="1">
        <f t="array" aca="1" ref="AK41" ca="1">IF(INDIRECT("'["&amp;Index!$A$1&amp;"]Werte und Ergebnisse 4a'!F"&amp;ROW($R$41)-22,TRUE)&gt;0,INDIRECT("'["&amp;Index!$A$1&amp;"]Werte und Ergebnisse 4a'!F"&amp;ROW($R$41)-22,TRUE),"")</f>
        <v>#REF!</v>
      </c>
      <c r="AN41" t="e" cm="1">
        <f t="array" aca="1" ref="AN41" ca="1">IF(INDIRECT("'["&amp;Index!$A$1&amp;"]Werte und Ergebnisse 4a'!D"&amp;ROW($R$41)-22,TRUE)&gt;0,INDIRECT("'["&amp;Index!$A$1&amp;"]Werte und Ergebnisse 4a'!D"&amp;ROW($R$41)-22,TRUE),"")</f>
        <v>#REF!</v>
      </c>
      <c r="AQ41" t="e" cm="1">
        <f t="array" aca="1" ref="AQ41" ca="1">IF(INDIRECT("'["&amp;Index!$A$1&amp;"]Werte und Ergebnisse 4a'!E"&amp;ROW($R$41)-22,TRUE)&gt;0,INDIRECT("'["&amp;Index!$A$1&amp;"]Werte und Ergebnisse 4a'!E"&amp;ROW($R$41)-22,TRUE),"")</f>
        <v>#REF!</v>
      </c>
      <c r="BM41" t="str">
        <f t="shared" ca="1" si="1"/>
        <v/>
      </c>
    </row>
    <row r="42" spans="1:65" x14ac:dyDescent="0.25">
      <c r="A42" t="e" cm="1">
        <f t="array" aca="1" ref="A42" ca="1">INDIRECT("'["&amp;Index!$A$1&amp;"]Übersicht Messungen'!E6",TRUE)</f>
        <v>#REF!</v>
      </c>
      <c r="B42" t="e">
        <f ca="1">IF(Index!$D$3="v0",11007,"")</f>
        <v>#N/A</v>
      </c>
      <c r="C42" t="e">
        <f ca="1">VLOOKUP(Facts!$B42,Aux_Table!$W$1:$X$50,2,FALSE)</f>
        <v>#N/A</v>
      </c>
      <c r="D42" t="e">
        <f>NA()</f>
        <v>#N/A</v>
      </c>
      <c r="E42" t="e" cm="1">
        <f t="array" aca="1" ref="E42" ca="1">INDIRECT("'["&amp;Index!$A$1&amp;"]Übersicht Messungen'!C6",TRUE)</f>
        <v>#REF!</v>
      </c>
      <c r="F42" t="e" cm="1">
        <f t="array" aca="1" ref="F42" ca="1">INDIRECT("'["&amp;Index!$A$1&amp;"]Übersicht Messungen'!B6",TRUE)</f>
        <v>#REF!</v>
      </c>
      <c r="G42" t="e" cm="1">
        <f t="array" aca="1" ref="G42" ca="1">INDIRECT("'["&amp;Index!$A$1&amp;"]Übersicht Messungen'!B6",TRUE)</f>
        <v>#REF!</v>
      </c>
      <c r="H42" t="e">
        <f t="shared" ca="1" si="0"/>
        <v>#REF!</v>
      </c>
      <c r="I42" s="15" t="e" cm="1">
        <f t="array" aca="1" ref="I42" ca="1">INDIRECT("'["&amp;Index!$A$1&amp;"]Übersicht Messungen'!F6",TRUE)-730</f>
        <v>#REF!</v>
      </c>
      <c r="K42" t="str">
        <f>Index!$A$1</f>
        <v>intem US 42430001 RN+RP für Sichtprüfung.xlsx</v>
      </c>
      <c r="N42" t="s">
        <v>74</v>
      </c>
      <c r="O42" t="e" cm="1">
        <f t="array" aca="1" ref="O42" ca="1">IF(ISBLANK(INDIRECT("'["&amp;Index!$A$1&amp;"]Werte und Ergebnisse 4a'!B"&amp;ROW($R$42)-22,TRUE)),"",INDIRECT("'["&amp;Index!$A$1&amp;"]Werte und Ergebnisse 4a'!B"&amp;ROW($R$42)-22,TRUE))</f>
        <v>#REF!</v>
      </c>
      <c r="R42">
        <v>17</v>
      </c>
      <c r="X42" t="e" cm="1">
        <f t="array" aca="1" ref="X42" ca="1">INDIRECT("'["&amp;Index!$A$1&amp;"]Werte und Ergebnisse 4a'!g63",TRUE)</f>
        <v>#REF!</v>
      </c>
      <c r="Z42" t="s">
        <v>110</v>
      </c>
      <c r="AG42" t="e" cm="1">
        <f t="array" aca="1" ref="AG42" ca="1">IF(INDIRECT("'["&amp;Index!$A$1&amp;"]Werte und Ergebnisse 4a'!C"&amp;ROW($R$42)-22,TRUE)&gt;0,INDIRECT("'["&amp;Index!$A$1&amp;"]Werte und Ergebnisse 4a'!C"&amp;ROW($R$42)-22,TRUE),"")</f>
        <v>#REF!</v>
      </c>
      <c r="AK42" t="e" cm="1">
        <f t="array" aca="1" ref="AK42" ca="1">IF(INDIRECT("'["&amp;Index!$A$1&amp;"]Werte und Ergebnisse 4a'!F"&amp;ROW($R$42)-22,TRUE)&gt;0,INDIRECT("'["&amp;Index!$A$1&amp;"]Werte und Ergebnisse 4a'!F"&amp;ROW($R$42)-22,TRUE),"")</f>
        <v>#REF!</v>
      </c>
      <c r="AN42" t="e" cm="1">
        <f t="array" aca="1" ref="AN42" ca="1">IF(INDIRECT("'["&amp;Index!$A$1&amp;"]Werte und Ergebnisse 4a'!D"&amp;ROW($R$42)-22,TRUE)&gt;0,INDIRECT("'["&amp;Index!$A$1&amp;"]Werte und Ergebnisse 4a'!D"&amp;ROW($R$42)-22,TRUE),"")</f>
        <v>#REF!</v>
      </c>
      <c r="AQ42" t="e" cm="1">
        <f t="array" aca="1" ref="AQ42" ca="1">IF(INDIRECT("'["&amp;Index!$A$1&amp;"]Werte und Ergebnisse 4a'!E"&amp;ROW($R$42)-22,TRUE)&gt;0,INDIRECT("'["&amp;Index!$A$1&amp;"]Werte und Ergebnisse 4a'!E"&amp;ROW($R$42)-22,TRUE),"")</f>
        <v>#REF!</v>
      </c>
      <c r="BM42" t="str">
        <f t="shared" ca="1" si="1"/>
        <v/>
      </c>
    </row>
    <row r="43" spans="1:65" x14ac:dyDescent="0.25">
      <c r="A43" t="e" cm="1">
        <f t="array" aca="1" ref="A43" ca="1">INDIRECT("'["&amp;Index!$A$1&amp;"]Übersicht Messungen'!E6",TRUE)</f>
        <v>#REF!</v>
      </c>
      <c r="B43" t="e">
        <f ca="1">IF(Index!$D$3="v0",11007,"")</f>
        <v>#N/A</v>
      </c>
      <c r="C43" t="e">
        <f ca="1">VLOOKUP(Facts!$B43,Aux_Table!$W$1:$X$50,2,FALSE)</f>
        <v>#N/A</v>
      </c>
      <c r="D43" t="e">
        <f>NA()</f>
        <v>#N/A</v>
      </c>
      <c r="E43" t="e" cm="1">
        <f t="array" aca="1" ref="E43" ca="1">INDIRECT("'["&amp;Index!$A$1&amp;"]Übersicht Messungen'!C6",TRUE)</f>
        <v>#REF!</v>
      </c>
      <c r="F43" t="e" cm="1">
        <f t="array" aca="1" ref="F43" ca="1">INDIRECT("'["&amp;Index!$A$1&amp;"]Übersicht Messungen'!B6",TRUE)</f>
        <v>#REF!</v>
      </c>
      <c r="G43" t="e" cm="1">
        <f t="array" aca="1" ref="G43" ca="1">INDIRECT("'["&amp;Index!$A$1&amp;"]Übersicht Messungen'!B6",TRUE)</f>
        <v>#REF!</v>
      </c>
      <c r="H43" t="e">
        <f t="shared" ca="1" si="0"/>
        <v>#REF!</v>
      </c>
      <c r="I43" s="15" t="e" cm="1">
        <f t="array" aca="1" ref="I43" ca="1">INDIRECT("'["&amp;Index!$A$1&amp;"]Übersicht Messungen'!F6",TRUE)-730</f>
        <v>#REF!</v>
      </c>
      <c r="K43" t="str">
        <f>Index!$A$1</f>
        <v>intem US 42430001 RN+RP für Sichtprüfung.xlsx</v>
      </c>
      <c r="N43" t="s">
        <v>74</v>
      </c>
      <c r="O43" t="e" cm="1">
        <f t="array" aca="1" ref="O43" ca="1">IF(ISBLANK(INDIRECT("'["&amp;Index!$A$1&amp;"]Werte und Ergebnisse 4a'!B"&amp;ROW($R$43)-22,TRUE)),"",INDIRECT("'["&amp;Index!$A$1&amp;"]Werte und Ergebnisse 4a'!B"&amp;ROW($R$43)-22,TRUE))</f>
        <v>#REF!</v>
      </c>
      <c r="R43">
        <v>18</v>
      </c>
      <c r="X43" t="e" cm="1">
        <f t="array" aca="1" ref="X43" ca="1">INDIRECT("'["&amp;Index!$A$1&amp;"]Werte und Ergebnisse 4a'!g63",TRUE)</f>
        <v>#REF!</v>
      </c>
      <c r="Z43" t="s">
        <v>110</v>
      </c>
      <c r="AG43" t="e" cm="1">
        <f t="array" aca="1" ref="AG43" ca="1">IF(INDIRECT("'["&amp;Index!$A$1&amp;"]Werte und Ergebnisse 4a'!C"&amp;ROW($R$43)-22,TRUE)&gt;0,INDIRECT("'["&amp;Index!$A$1&amp;"]Werte und Ergebnisse 4a'!C"&amp;ROW($R$43)-22,TRUE),"")</f>
        <v>#REF!</v>
      </c>
      <c r="AK43" t="e" cm="1">
        <f t="array" aca="1" ref="AK43" ca="1">IF(INDIRECT("'["&amp;Index!$A$1&amp;"]Werte und Ergebnisse 4a'!F"&amp;ROW($R$43)-22,TRUE)&gt;0,INDIRECT("'["&amp;Index!$A$1&amp;"]Werte und Ergebnisse 4a'!F"&amp;ROW($R$43)-22,TRUE),"")</f>
        <v>#REF!</v>
      </c>
      <c r="AN43" t="e" cm="1">
        <f t="array" aca="1" ref="AN43" ca="1">IF(INDIRECT("'["&amp;Index!$A$1&amp;"]Werte und Ergebnisse 4a'!D"&amp;ROW($R$43)-22,TRUE)&gt;0,INDIRECT("'["&amp;Index!$A$1&amp;"]Werte und Ergebnisse 4a'!D"&amp;ROW($R$43)-22,TRUE),"")</f>
        <v>#REF!</v>
      </c>
      <c r="AQ43" t="e" cm="1">
        <f t="array" aca="1" ref="AQ43" ca="1">IF(INDIRECT("'["&amp;Index!$A$1&amp;"]Werte und Ergebnisse 4a'!E"&amp;ROW($R$43)-22,TRUE)&gt;0,INDIRECT("'["&amp;Index!$A$1&amp;"]Werte und Ergebnisse 4a'!E"&amp;ROW($R$43)-22,TRUE),"")</f>
        <v>#REF!</v>
      </c>
      <c r="BM43" t="str">
        <f t="shared" ca="1" si="1"/>
        <v/>
      </c>
    </row>
    <row r="44" spans="1:65" x14ac:dyDescent="0.25">
      <c r="A44" t="e" cm="1">
        <f t="array" aca="1" ref="A44" ca="1">INDIRECT("'["&amp;Index!$A$1&amp;"]Übersicht Messungen'!E6",TRUE)</f>
        <v>#REF!</v>
      </c>
      <c r="B44" t="e">
        <f ca="1">IF(Index!$D$3="v0",11007,"")</f>
        <v>#N/A</v>
      </c>
      <c r="C44" t="e">
        <f ca="1">VLOOKUP(Facts!$B44,Aux_Table!$W$1:$X$50,2,FALSE)</f>
        <v>#N/A</v>
      </c>
      <c r="D44" t="e">
        <f>NA()</f>
        <v>#N/A</v>
      </c>
      <c r="E44" t="e" cm="1">
        <f t="array" aca="1" ref="E44" ca="1">INDIRECT("'["&amp;Index!$A$1&amp;"]Übersicht Messungen'!C6",TRUE)</f>
        <v>#REF!</v>
      </c>
      <c r="F44" t="e" cm="1">
        <f t="array" aca="1" ref="F44" ca="1">INDIRECT("'["&amp;Index!$A$1&amp;"]Übersicht Messungen'!B6",TRUE)</f>
        <v>#REF!</v>
      </c>
      <c r="G44" t="e" cm="1">
        <f t="array" aca="1" ref="G44" ca="1">INDIRECT("'["&amp;Index!$A$1&amp;"]Übersicht Messungen'!B6",TRUE)</f>
        <v>#REF!</v>
      </c>
      <c r="H44" t="e">
        <f t="shared" ca="1" si="0"/>
        <v>#REF!</v>
      </c>
      <c r="I44" s="15" t="e" cm="1">
        <f t="array" aca="1" ref="I44" ca="1">INDIRECT("'["&amp;Index!$A$1&amp;"]Übersicht Messungen'!F6",TRUE)-730</f>
        <v>#REF!</v>
      </c>
      <c r="K44" t="str">
        <f>Index!$A$1</f>
        <v>intem US 42430001 RN+RP für Sichtprüfung.xlsx</v>
      </c>
      <c r="N44" t="s">
        <v>74</v>
      </c>
      <c r="O44" t="e" cm="1">
        <f t="array" aca="1" ref="O44" ca="1">IF(ISBLANK(INDIRECT("'["&amp;Index!$A$1&amp;"]Werte und Ergebnisse 4a'!B"&amp;ROW($R$44)-22,TRUE)),"",INDIRECT("'["&amp;Index!$A$1&amp;"]Werte und Ergebnisse 4a'!B"&amp;ROW($R$44)-22,TRUE))</f>
        <v>#REF!</v>
      </c>
      <c r="R44">
        <v>19</v>
      </c>
      <c r="X44" t="e" cm="1">
        <f t="array" aca="1" ref="X44" ca="1">INDIRECT("'["&amp;Index!$A$1&amp;"]Werte und Ergebnisse 4a'!g63",TRUE)</f>
        <v>#REF!</v>
      </c>
      <c r="Z44" t="s">
        <v>110</v>
      </c>
      <c r="AG44" t="e" cm="1">
        <f t="array" aca="1" ref="AG44" ca="1">IF(INDIRECT("'["&amp;Index!$A$1&amp;"]Werte und Ergebnisse 4a'!C"&amp;ROW($R$44)-22,TRUE)&gt;0,INDIRECT("'["&amp;Index!$A$1&amp;"]Werte und Ergebnisse 4a'!C"&amp;ROW($R$44)-22,TRUE),"")</f>
        <v>#REF!</v>
      </c>
      <c r="AK44" t="e" cm="1">
        <f t="array" aca="1" ref="AK44" ca="1">IF(INDIRECT("'["&amp;Index!$A$1&amp;"]Werte und Ergebnisse 4a'!F"&amp;ROW($R$44)-22,TRUE)&gt;0,INDIRECT("'["&amp;Index!$A$1&amp;"]Werte und Ergebnisse 4a'!F"&amp;ROW($R$44)-22,TRUE),"")</f>
        <v>#REF!</v>
      </c>
      <c r="AN44" t="e" cm="1">
        <f t="array" aca="1" ref="AN44" ca="1">IF(INDIRECT("'["&amp;Index!$A$1&amp;"]Werte und Ergebnisse 4a'!D"&amp;ROW($R$44)-22,TRUE)&gt;0,INDIRECT("'["&amp;Index!$A$1&amp;"]Werte und Ergebnisse 4a'!D"&amp;ROW($R$44)-22,TRUE),"")</f>
        <v>#REF!</v>
      </c>
      <c r="AQ44" t="e" cm="1">
        <f t="array" aca="1" ref="AQ44" ca="1">IF(INDIRECT("'["&amp;Index!$A$1&amp;"]Werte und Ergebnisse 4a'!E"&amp;ROW($R$44)-22,TRUE)&gt;0,INDIRECT("'["&amp;Index!$A$1&amp;"]Werte und Ergebnisse 4a'!E"&amp;ROW($R$44)-22,TRUE),"")</f>
        <v>#REF!</v>
      </c>
      <c r="BM44" t="str">
        <f t="shared" ca="1" si="1"/>
        <v/>
      </c>
    </row>
    <row r="45" spans="1:65" x14ac:dyDescent="0.25">
      <c r="A45" t="e" cm="1">
        <f t="array" aca="1" ref="A45" ca="1">INDIRECT("'["&amp;Index!$A$1&amp;"]Übersicht Messungen'!E6",TRUE)</f>
        <v>#REF!</v>
      </c>
      <c r="B45" t="e">
        <f ca="1">IF(Index!$D$3="v0",11007,"")</f>
        <v>#N/A</v>
      </c>
      <c r="C45" t="e">
        <f ca="1">VLOOKUP(Facts!$B45,Aux_Table!$W$1:$X$50,2,FALSE)</f>
        <v>#N/A</v>
      </c>
      <c r="D45" t="e">
        <f>NA()</f>
        <v>#N/A</v>
      </c>
      <c r="E45" t="e" cm="1">
        <f t="array" aca="1" ref="E45" ca="1">INDIRECT("'["&amp;Index!$A$1&amp;"]Übersicht Messungen'!C6",TRUE)</f>
        <v>#REF!</v>
      </c>
      <c r="F45" t="e" cm="1">
        <f t="array" aca="1" ref="F45" ca="1">INDIRECT("'["&amp;Index!$A$1&amp;"]Übersicht Messungen'!B6",TRUE)</f>
        <v>#REF!</v>
      </c>
      <c r="G45" t="e" cm="1">
        <f t="array" aca="1" ref="G45" ca="1">INDIRECT("'["&amp;Index!$A$1&amp;"]Übersicht Messungen'!B6",TRUE)</f>
        <v>#REF!</v>
      </c>
      <c r="H45" t="e">
        <f t="shared" ca="1" si="0"/>
        <v>#REF!</v>
      </c>
      <c r="I45" s="15" t="e" cm="1">
        <f t="array" aca="1" ref="I45" ca="1">INDIRECT("'["&amp;Index!$A$1&amp;"]Übersicht Messungen'!F6",TRUE)-730</f>
        <v>#REF!</v>
      </c>
      <c r="K45" t="str">
        <f>Index!$A$1</f>
        <v>intem US 42430001 RN+RP für Sichtprüfung.xlsx</v>
      </c>
      <c r="N45" t="s">
        <v>74</v>
      </c>
      <c r="O45" t="e" cm="1">
        <f t="array" aca="1" ref="O45" ca="1">IF(ISBLANK(INDIRECT("'["&amp;Index!$A$1&amp;"]Werte und Ergebnisse 4a'!B"&amp;ROW($R$45)-22,TRUE)),"",INDIRECT("'["&amp;Index!$A$1&amp;"]Werte und Ergebnisse 4a'!B"&amp;ROW($R$45)-22,TRUE))</f>
        <v>#REF!</v>
      </c>
      <c r="R45">
        <v>20</v>
      </c>
      <c r="X45" t="e" cm="1">
        <f t="array" aca="1" ref="X45" ca="1">INDIRECT("'["&amp;Index!$A$1&amp;"]Werte und Ergebnisse 4a'!g63",TRUE)</f>
        <v>#REF!</v>
      </c>
      <c r="Z45" t="s">
        <v>110</v>
      </c>
      <c r="AG45" t="e" cm="1">
        <f t="array" aca="1" ref="AG45" ca="1">IF(INDIRECT("'["&amp;Index!$A$1&amp;"]Werte und Ergebnisse 4a'!C"&amp;ROW($R$45)-22,TRUE)&gt;0,INDIRECT("'["&amp;Index!$A$1&amp;"]Werte und Ergebnisse 4a'!C"&amp;ROW($R$45)-22,TRUE),"")</f>
        <v>#REF!</v>
      </c>
      <c r="AK45" t="e" cm="1">
        <f t="array" aca="1" ref="AK45" ca="1">IF(INDIRECT("'["&amp;Index!$A$1&amp;"]Werte und Ergebnisse 4a'!F"&amp;ROW($R$45)-22,TRUE)&gt;0,INDIRECT("'["&amp;Index!$A$1&amp;"]Werte und Ergebnisse 4a'!F"&amp;ROW($R$45)-22,TRUE),"")</f>
        <v>#REF!</v>
      </c>
      <c r="AN45" t="e" cm="1">
        <f t="array" aca="1" ref="AN45" ca="1">IF(INDIRECT("'["&amp;Index!$A$1&amp;"]Werte und Ergebnisse 4a'!D"&amp;ROW($R$45)-22,TRUE)&gt;0,INDIRECT("'["&amp;Index!$A$1&amp;"]Werte und Ergebnisse 4a'!D"&amp;ROW($R$45)-22,TRUE),"")</f>
        <v>#REF!</v>
      </c>
      <c r="AQ45" t="e" cm="1">
        <f t="array" aca="1" ref="AQ45" ca="1">IF(INDIRECT("'["&amp;Index!$A$1&amp;"]Werte und Ergebnisse 4a'!E"&amp;ROW($R$45)-22,TRUE)&gt;0,INDIRECT("'["&amp;Index!$A$1&amp;"]Werte und Ergebnisse 4a'!E"&amp;ROW($R$45)-22,TRUE),"")</f>
        <v>#REF!</v>
      </c>
      <c r="BM45" t="str">
        <f t="shared" ca="1" si="1"/>
        <v/>
      </c>
    </row>
    <row r="46" spans="1:65" x14ac:dyDescent="0.25">
      <c r="A46" t="e" cm="1">
        <f t="array" aca="1" ref="A46" ca="1">INDIRECT("'["&amp;Index!$A$1&amp;"]Übersicht Messungen'!E6",TRUE)</f>
        <v>#REF!</v>
      </c>
      <c r="B46" t="e">
        <f ca="1">IF(Index!$D$3="v0",11008,"")</f>
        <v>#N/A</v>
      </c>
      <c r="C46" t="e">
        <f ca="1">VLOOKUP(Facts!$B46,Aux_Table!$W$1:$X$50,2,FALSE)</f>
        <v>#N/A</v>
      </c>
      <c r="D46" t="e">
        <f>NA()</f>
        <v>#N/A</v>
      </c>
      <c r="E46" t="e" cm="1">
        <f t="array" aca="1" ref="E46" ca="1">INDIRECT("'["&amp;Index!$A$1&amp;"]Übersicht Messungen'!C6",TRUE)</f>
        <v>#REF!</v>
      </c>
      <c r="F46" t="e" cm="1">
        <f t="array" aca="1" ref="F46" ca="1">INDIRECT("'["&amp;Index!$A$1&amp;"]Übersicht Messungen'!B6",TRUE)</f>
        <v>#REF!</v>
      </c>
      <c r="G46" t="e" cm="1">
        <f t="array" aca="1" ref="G46" ca="1">INDIRECT("'["&amp;Index!$A$1&amp;"]Übersicht Messungen'!B6",TRUE)</f>
        <v>#REF!</v>
      </c>
      <c r="H46" t="e">
        <f t="shared" ca="1" si="0"/>
        <v>#REF!</v>
      </c>
      <c r="I46" s="15" t="e" cm="1">
        <f t="array" aca="1" ref="I46" ca="1">INDIRECT("'["&amp;Index!$A$1&amp;"]Übersicht Messungen'!F6",TRUE)-730</f>
        <v>#REF!</v>
      </c>
      <c r="K46" t="str">
        <f>Index!$A$1</f>
        <v>intem US 42430001 RN+RP für Sichtprüfung.xlsx</v>
      </c>
      <c r="N46" t="s">
        <v>107</v>
      </c>
      <c r="O46" t="e" cm="1">
        <f t="array" aca="1" ref="O46" ca="1">IF(ISBLANK(INDIRECT("'["&amp;Index!$A$1&amp;"]Werte und Ergebnisse 4b'!B"&amp;ROW($R29)-22,TRUE)),"",INDIRECT("'["&amp;Index!$A$1&amp;"]Werte und Ergebnisse 4b'!B"&amp;ROW($R29)-22,TRUE))</f>
        <v>#REF!</v>
      </c>
      <c r="R46">
        <v>1</v>
      </c>
      <c r="X46" t="e" cm="1">
        <f t="array" aca="1" ref="X46" ca="1">INDIRECT("'["&amp;Index!$A$1&amp;"]Werte und Ergebnisse 4b'!h47",TRUE)</f>
        <v>#REF!</v>
      </c>
      <c r="Z46" t="s">
        <v>110</v>
      </c>
      <c r="AG46" t="e" cm="1">
        <f t="array" aca="1" ref="AG46" ca="1">IF(INDIRECT("'["&amp;Index!$A$1&amp;"]Werte und Ergebnisse 4b'!C"&amp;ROW($R29)-22,TRUE)&gt;0,INDIRECT("'["&amp;Index!$A$1&amp;"]Werte und Ergebnisse 4b'!C"&amp;ROW($R29)-22,TRUE),"")</f>
        <v>#REF!</v>
      </c>
      <c r="AK46" t="e" cm="1">
        <f t="array" aca="1" ref="AK46" ca="1">IF(INDIRECT("'["&amp;Index!$A$1&amp;"]Werte und Ergebnisse 4b'!F"&amp;ROW($R29)-22,TRUE)&gt;0,INDIRECT("'["&amp;Index!$A$1&amp;"]Werte und Ergebnisse 4b'!F"&amp;ROW($R29)-22,TRUE),"")</f>
        <v>#REF!</v>
      </c>
      <c r="AN46" t="e" cm="1">
        <f t="array" aca="1" ref="AN46" ca="1">IF(INDIRECT("'["&amp;Index!$A$1&amp;"]Werte und Ergebnisse 4b'!D"&amp;ROW($R29)-22,TRUE)&gt;0,INDIRECT("'["&amp;Index!$A$1&amp;"]Werte und Ergebnisse 4b'!D"&amp;ROW($R29)-22,TRUE),"")</f>
        <v>#REF!</v>
      </c>
      <c r="AQ46" t="e" cm="1">
        <f t="array" aca="1" ref="AQ46" ca="1">IF(INDIRECT("'["&amp;Index!$A$1&amp;"]Werte und Ergebnisse 4b'!E"&amp;ROW($R29)-22,TRUE)&gt;0,INDIRECT("'["&amp;Index!$A$1&amp;"]Werte und Ergebnisse 4b'!E"&amp;ROW($R29)-22,TRUE),"")</f>
        <v>#REF!</v>
      </c>
      <c r="BM46" t="str">
        <f t="shared" ca="1" si="1"/>
        <v/>
      </c>
    </row>
    <row r="47" spans="1:65" x14ac:dyDescent="0.25">
      <c r="A47" t="e" cm="1">
        <f t="array" aca="1" ref="A47" ca="1">INDIRECT("'["&amp;Index!$A$1&amp;"]Übersicht Messungen'!E6",TRUE)</f>
        <v>#REF!</v>
      </c>
      <c r="B47" t="e">
        <f ca="1">IF(Index!$D$3="v0",11008,"")</f>
        <v>#N/A</v>
      </c>
      <c r="C47" t="e">
        <f ca="1">VLOOKUP(Facts!$B47,Aux_Table!$W$1:$X$50,2,FALSE)</f>
        <v>#N/A</v>
      </c>
      <c r="D47" t="e">
        <f>NA()</f>
        <v>#N/A</v>
      </c>
      <c r="E47" t="e" cm="1">
        <f t="array" aca="1" ref="E47" ca="1">INDIRECT("'["&amp;Index!$A$1&amp;"]Übersicht Messungen'!C6",TRUE)</f>
        <v>#REF!</v>
      </c>
      <c r="F47" t="e" cm="1">
        <f t="array" aca="1" ref="F47" ca="1">INDIRECT("'["&amp;Index!$A$1&amp;"]Übersicht Messungen'!B6",TRUE)</f>
        <v>#REF!</v>
      </c>
      <c r="G47" t="e" cm="1">
        <f t="array" aca="1" ref="G47" ca="1">INDIRECT("'["&amp;Index!$A$1&amp;"]Übersicht Messungen'!B6",TRUE)</f>
        <v>#REF!</v>
      </c>
      <c r="H47" t="e">
        <f t="shared" ca="1" si="0"/>
        <v>#REF!</v>
      </c>
      <c r="I47" s="15" t="e" cm="1">
        <f t="array" aca="1" ref="I47" ca="1">INDIRECT("'["&amp;Index!$A$1&amp;"]Übersicht Messungen'!F6",TRUE)-730</f>
        <v>#REF!</v>
      </c>
      <c r="K47" t="str">
        <f>Index!$A$1</f>
        <v>intem US 42430001 RN+RP für Sichtprüfung.xlsx</v>
      </c>
      <c r="N47" t="s">
        <v>107</v>
      </c>
      <c r="O47" t="e" cm="1">
        <f t="array" aca="1" ref="O47" ca="1">IF(ISBLANK(INDIRECT("'["&amp;Index!$A$1&amp;"]Werte und Ergebnisse 4b'!B"&amp;ROW($R30)-22,TRUE)),"",INDIRECT("'["&amp;Index!$A$1&amp;"]Werte und Ergebnisse 4b'!B"&amp;ROW($R30)-22,TRUE))</f>
        <v>#REF!</v>
      </c>
      <c r="R47">
        <v>2</v>
      </c>
      <c r="X47" t="e" cm="1">
        <f t="array" aca="1" ref="X47" ca="1">INDIRECT("'["&amp;Index!$A$1&amp;"]Werte und Ergebnisse 4b'!h47",TRUE)</f>
        <v>#REF!</v>
      </c>
      <c r="Z47" t="s">
        <v>110</v>
      </c>
      <c r="AG47" t="e" cm="1">
        <f t="array" aca="1" ref="AG47" ca="1">IF(INDIRECT("'["&amp;Index!$A$1&amp;"]Werte und Ergebnisse 4b'!C"&amp;ROW($R30)-22,TRUE)&gt;0,INDIRECT("'["&amp;Index!$A$1&amp;"]Werte und Ergebnisse 4b'!C"&amp;ROW($R30)-22,TRUE),"")</f>
        <v>#REF!</v>
      </c>
      <c r="AK47" t="e" cm="1">
        <f t="array" aca="1" ref="AK47" ca="1">IF(INDIRECT("'["&amp;Index!$A$1&amp;"]Werte und Ergebnisse 4b'!F"&amp;ROW($R30)-22,TRUE)&gt;0,INDIRECT("'["&amp;Index!$A$1&amp;"]Werte und Ergebnisse 4b'!F"&amp;ROW($R30)-22,TRUE),"")</f>
        <v>#REF!</v>
      </c>
      <c r="AN47" t="e" cm="1">
        <f t="array" aca="1" ref="AN47" ca="1">IF(INDIRECT("'["&amp;Index!$A$1&amp;"]Werte und Ergebnisse 4b'!D"&amp;ROW($R30)-22,TRUE)&gt;0,INDIRECT("'["&amp;Index!$A$1&amp;"]Werte und Ergebnisse 4b'!D"&amp;ROW($R30)-22,TRUE),"")</f>
        <v>#REF!</v>
      </c>
      <c r="AQ47" t="e" cm="1">
        <f t="array" aca="1" ref="AQ47" ca="1">IF(INDIRECT("'["&amp;Index!$A$1&amp;"]Werte und Ergebnisse 4b'!E"&amp;ROW($R30)-22,TRUE)&gt;0,INDIRECT("'["&amp;Index!$A$1&amp;"]Werte und Ergebnisse 4b'!E"&amp;ROW($R30)-22,TRUE),"")</f>
        <v>#REF!</v>
      </c>
      <c r="BM47" t="str">
        <f t="shared" ca="1" si="1"/>
        <v/>
      </c>
    </row>
    <row r="48" spans="1:65" x14ac:dyDescent="0.25">
      <c r="A48" t="e" cm="1">
        <f t="array" aca="1" ref="A48" ca="1">INDIRECT("'["&amp;Index!$A$1&amp;"]Übersicht Messungen'!E6",TRUE)</f>
        <v>#REF!</v>
      </c>
      <c r="B48" t="e">
        <f ca="1">IF(Index!$D$3="v0",11008,"")</f>
        <v>#N/A</v>
      </c>
      <c r="C48" t="e">
        <f ca="1">VLOOKUP(Facts!$B48,Aux_Table!$W$1:$X$50,2,FALSE)</f>
        <v>#N/A</v>
      </c>
      <c r="D48" t="e">
        <f>NA()</f>
        <v>#N/A</v>
      </c>
      <c r="E48" t="e" cm="1">
        <f t="array" aca="1" ref="E48" ca="1">INDIRECT("'["&amp;Index!$A$1&amp;"]Übersicht Messungen'!C6",TRUE)</f>
        <v>#REF!</v>
      </c>
      <c r="F48" t="e" cm="1">
        <f t="array" aca="1" ref="F48" ca="1">INDIRECT("'["&amp;Index!$A$1&amp;"]Übersicht Messungen'!B6",TRUE)</f>
        <v>#REF!</v>
      </c>
      <c r="G48" t="e" cm="1">
        <f t="array" aca="1" ref="G48" ca="1">INDIRECT("'["&amp;Index!$A$1&amp;"]Übersicht Messungen'!B6",TRUE)</f>
        <v>#REF!</v>
      </c>
      <c r="H48" t="e">
        <f t="shared" ca="1" si="0"/>
        <v>#REF!</v>
      </c>
      <c r="I48" s="15" t="e" cm="1">
        <f t="array" aca="1" ref="I48" ca="1">INDIRECT("'["&amp;Index!$A$1&amp;"]Übersicht Messungen'!F6",TRUE)-730</f>
        <v>#REF!</v>
      </c>
      <c r="K48" t="str">
        <f>Index!$A$1</f>
        <v>intem US 42430001 RN+RP für Sichtprüfung.xlsx</v>
      </c>
      <c r="N48" t="s">
        <v>107</v>
      </c>
      <c r="O48" t="e" cm="1">
        <f t="array" aca="1" ref="O48" ca="1">IF(ISBLANK(INDIRECT("'["&amp;Index!$A$1&amp;"]Werte und Ergebnisse 4b'!B"&amp;ROW($R31)-22,TRUE)),"",INDIRECT("'["&amp;Index!$A$1&amp;"]Werte und Ergebnisse 4b'!B"&amp;ROW($R31)-22,TRUE))</f>
        <v>#REF!</v>
      </c>
      <c r="R48">
        <v>3</v>
      </c>
      <c r="X48" t="e" cm="1">
        <f t="array" aca="1" ref="X48" ca="1">INDIRECT("'["&amp;Index!$A$1&amp;"]Werte und Ergebnisse 4b'!h47",TRUE)</f>
        <v>#REF!</v>
      </c>
      <c r="Z48" t="s">
        <v>110</v>
      </c>
      <c r="AG48" t="e" cm="1">
        <f t="array" aca="1" ref="AG48" ca="1">IF(INDIRECT("'["&amp;Index!$A$1&amp;"]Werte und Ergebnisse 4b'!C"&amp;ROW($R31)-22,TRUE)&gt;0,INDIRECT("'["&amp;Index!$A$1&amp;"]Werte und Ergebnisse 4b'!C"&amp;ROW($R31)-22,TRUE),"")</f>
        <v>#REF!</v>
      </c>
      <c r="AK48" t="e" cm="1">
        <f t="array" aca="1" ref="AK48" ca="1">IF(INDIRECT("'["&amp;Index!$A$1&amp;"]Werte und Ergebnisse 4b'!F"&amp;ROW($R31)-22,TRUE)&gt;0,INDIRECT("'["&amp;Index!$A$1&amp;"]Werte und Ergebnisse 4b'!F"&amp;ROW($R31)-22,TRUE),"")</f>
        <v>#REF!</v>
      </c>
      <c r="AN48" t="e" cm="1">
        <f t="array" aca="1" ref="AN48" ca="1">IF(INDIRECT("'["&amp;Index!$A$1&amp;"]Werte und Ergebnisse 4b'!D"&amp;ROW($R31)-22,TRUE)&gt;0,INDIRECT("'["&amp;Index!$A$1&amp;"]Werte und Ergebnisse 4b'!D"&amp;ROW($R31)-22,TRUE),"")</f>
        <v>#REF!</v>
      </c>
      <c r="AQ48" t="e" cm="1">
        <f t="array" aca="1" ref="AQ48" ca="1">IF(INDIRECT("'["&amp;Index!$A$1&amp;"]Werte und Ergebnisse 4b'!E"&amp;ROW($R31)-22,TRUE)&gt;0,INDIRECT("'["&amp;Index!$A$1&amp;"]Werte und Ergebnisse 4b'!E"&amp;ROW($R31)-22,TRUE),"")</f>
        <v>#REF!</v>
      </c>
      <c r="BM48" t="str">
        <f t="shared" ca="1" si="1"/>
        <v/>
      </c>
    </row>
    <row r="49" spans="1:65" x14ac:dyDescent="0.25">
      <c r="A49" t="e" cm="1">
        <f t="array" aca="1" ref="A49" ca="1">INDIRECT("'["&amp;Index!$A$1&amp;"]Übersicht Messungen'!E6",TRUE)</f>
        <v>#REF!</v>
      </c>
      <c r="B49" t="e">
        <f ca="1">IF(Index!$D$3="v0",11008,"")</f>
        <v>#N/A</v>
      </c>
      <c r="C49" t="e">
        <f ca="1">VLOOKUP(Facts!$B49,Aux_Table!$W$1:$X$50,2,FALSE)</f>
        <v>#N/A</v>
      </c>
      <c r="D49" t="e">
        <f>NA()</f>
        <v>#N/A</v>
      </c>
      <c r="E49" t="e" cm="1">
        <f t="array" aca="1" ref="E49" ca="1">INDIRECT("'["&amp;Index!$A$1&amp;"]Übersicht Messungen'!C6",TRUE)</f>
        <v>#REF!</v>
      </c>
      <c r="F49" t="e" cm="1">
        <f t="array" aca="1" ref="F49" ca="1">INDIRECT("'["&amp;Index!$A$1&amp;"]Übersicht Messungen'!B6",TRUE)</f>
        <v>#REF!</v>
      </c>
      <c r="G49" t="e" cm="1">
        <f t="array" aca="1" ref="G49" ca="1">INDIRECT("'["&amp;Index!$A$1&amp;"]Übersicht Messungen'!B6",TRUE)</f>
        <v>#REF!</v>
      </c>
      <c r="H49" t="e">
        <f t="shared" ca="1" si="0"/>
        <v>#REF!</v>
      </c>
      <c r="I49" s="15" t="e" cm="1">
        <f t="array" aca="1" ref="I49" ca="1">INDIRECT("'["&amp;Index!$A$1&amp;"]Übersicht Messungen'!F6",TRUE)-730</f>
        <v>#REF!</v>
      </c>
      <c r="K49" t="str">
        <f>Index!$A$1</f>
        <v>intem US 42430001 RN+RP für Sichtprüfung.xlsx</v>
      </c>
      <c r="N49" t="s">
        <v>107</v>
      </c>
      <c r="O49" t="e" cm="1">
        <f t="array" aca="1" ref="O49" ca="1">IF(ISBLANK(INDIRECT("'["&amp;Index!$A$1&amp;"]Werte und Ergebnisse 4b'!B"&amp;ROW($R32)-22,TRUE)),"",INDIRECT("'["&amp;Index!$A$1&amp;"]Werte und Ergebnisse 4b'!B"&amp;ROW($R32)-22,TRUE))</f>
        <v>#REF!</v>
      </c>
      <c r="R49">
        <v>4</v>
      </c>
      <c r="X49" t="e" cm="1">
        <f t="array" aca="1" ref="X49" ca="1">INDIRECT("'["&amp;Index!$A$1&amp;"]Werte und Ergebnisse 4b'!h47",TRUE)</f>
        <v>#REF!</v>
      </c>
      <c r="Z49" t="s">
        <v>110</v>
      </c>
      <c r="AG49" t="e" cm="1">
        <f t="array" aca="1" ref="AG49" ca="1">IF(INDIRECT("'["&amp;Index!$A$1&amp;"]Werte und Ergebnisse 4b'!C"&amp;ROW($R32)-22,TRUE)&gt;0,INDIRECT("'["&amp;Index!$A$1&amp;"]Werte und Ergebnisse 4b'!C"&amp;ROW($R32)-22,TRUE),"")</f>
        <v>#REF!</v>
      </c>
      <c r="AK49" t="e" cm="1">
        <f t="array" aca="1" ref="AK49" ca="1">IF(INDIRECT("'["&amp;Index!$A$1&amp;"]Werte und Ergebnisse 4b'!F"&amp;ROW($R32)-22,TRUE)&gt;0,INDIRECT("'["&amp;Index!$A$1&amp;"]Werte und Ergebnisse 4b'!F"&amp;ROW($R32)-22,TRUE),"")</f>
        <v>#REF!</v>
      </c>
      <c r="AN49" t="e" cm="1">
        <f t="array" aca="1" ref="AN49" ca="1">IF(INDIRECT("'["&amp;Index!$A$1&amp;"]Werte und Ergebnisse 4b'!D"&amp;ROW($R32)-22,TRUE)&gt;0,INDIRECT("'["&amp;Index!$A$1&amp;"]Werte und Ergebnisse 4b'!D"&amp;ROW($R32)-22,TRUE),"")</f>
        <v>#REF!</v>
      </c>
      <c r="AQ49" t="e" cm="1">
        <f t="array" aca="1" ref="AQ49" ca="1">IF(INDIRECT("'["&amp;Index!$A$1&amp;"]Werte und Ergebnisse 4b'!E"&amp;ROW($R32)-22,TRUE)&gt;0,INDIRECT("'["&amp;Index!$A$1&amp;"]Werte und Ergebnisse 4b'!E"&amp;ROW($R32)-22,TRUE),"")</f>
        <v>#REF!</v>
      </c>
      <c r="BM49" t="str">
        <f t="shared" ca="1" si="1"/>
        <v/>
      </c>
    </row>
    <row r="50" spans="1:65" x14ac:dyDescent="0.25">
      <c r="A50" t="e" cm="1">
        <f t="array" aca="1" ref="A50" ca="1">INDIRECT("'["&amp;Index!$A$1&amp;"]Übersicht Messungen'!E6",TRUE)</f>
        <v>#REF!</v>
      </c>
      <c r="B50" t="e">
        <f ca="1">IF(Index!$D$3="v0",11008,"")</f>
        <v>#N/A</v>
      </c>
      <c r="C50" t="e">
        <f ca="1">VLOOKUP(Facts!$B50,Aux_Table!$W$1:$X$50,2,FALSE)</f>
        <v>#N/A</v>
      </c>
      <c r="D50" t="e">
        <f>NA()</f>
        <v>#N/A</v>
      </c>
      <c r="E50" t="e" cm="1">
        <f t="array" aca="1" ref="E50" ca="1">INDIRECT("'["&amp;Index!$A$1&amp;"]Übersicht Messungen'!C6",TRUE)</f>
        <v>#REF!</v>
      </c>
      <c r="F50" t="e" cm="1">
        <f t="array" aca="1" ref="F50" ca="1">INDIRECT("'["&amp;Index!$A$1&amp;"]Übersicht Messungen'!B6",TRUE)</f>
        <v>#REF!</v>
      </c>
      <c r="G50" t="e" cm="1">
        <f t="array" aca="1" ref="G50" ca="1">INDIRECT("'["&amp;Index!$A$1&amp;"]Übersicht Messungen'!B6",TRUE)</f>
        <v>#REF!</v>
      </c>
      <c r="H50" t="e">
        <f t="shared" ca="1" si="0"/>
        <v>#REF!</v>
      </c>
      <c r="I50" s="15" t="e" cm="1">
        <f t="array" aca="1" ref="I50" ca="1">INDIRECT("'["&amp;Index!$A$1&amp;"]Übersicht Messungen'!F6",TRUE)-730</f>
        <v>#REF!</v>
      </c>
      <c r="K50" t="str">
        <f>Index!$A$1</f>
        <v>intem US 42430001 RN+RP für Sichtprüfung.xlsx</v>
      </c>
      <c r="N50" t="s">
        <v>107</v>
      </c>
      <c r="O50" t="e" cm="1">
        <f t="array" aca="1" ref="O50" ca="1">IF(ISBLANK(INDIRECT("'["&amp;Index!$A$1&amp;"]Werte und Ergebnisse 4b'!B"&amp;ROW($R33)-22,TRUE)),"",INDIRECT("'["&amp;Index!$A$1&amp;"]Werte und Ergebnisse 4b'!B"&amp;ROW($R33)-22,TRUE))</f>
        <v>#REF!</v>
      </c>
      <c r="R50">
        <v>5</v>
      </c>
      <c r="X50" t="e" cm="1">
        <f t="array" aca="1" ref="X50" ca="1">INDIRECT("'["&amp;Index!$A$1&amp;"]Werte und Ergebnisse 4b'!h47",TRUE)</f>
        <v>#REF!</v>
      </c>
      <c r="Z50" t="s">
        <v>110</v>
      </c>
      <c r="AG50" t="e" cm="1">
        <f t="array" aca="1" ref="AG50" ca="1">IF(INDIRECT("'["&amp;Index!$A$1&amp;"]Werte und Ergebnisse 4b'!C"&amp;ROW($R33)-22,TRUE)&gt;0,INDIRECT("'["&amp;Index!$A$1&amp;"]Werte und Ergebnisse 4b'!C"&amp;ROW($R33)-22,TRUE),"")</f>
        <v>#REF!</v>
      </c>
      <c r="AK50" t="e" cm="1">
        <f t="array" aca="1" ref="AK50" ca="1">IF(INDIRECT("'["&amp;Index!$A$1&amp;"]Werte und Ergebnisse 4b'!F"&amp;ROW($R33)-22,TRUE)&gt;0,INDIRECT("'["&amp;Index!$A$1&amp;"]Werte und Ergebnisse 4b'!F"&amp;ROW($R33)-22,TRUE),"")</f>
        <v>#REF!</v>
      </c>
      <c r="AN50" t="e" cm="1">
        <f t="array" aca="1" ref="AN50" ca="1">IF(INDIRECT("'["&amp;Index!$A$1&amp;"]Werte und Ergebnisse 4b'!D"&amp;ROW($R33)-22,TRUE)&gt;0,INDIRECT("'["&amp;Index!$A$1&amp;"]Werte und Ergebnisse 4b'!D"&amp;ROW($R33)-22,TRUE),"")</f>
        <v>#REF!</v>
      </c>
      <c r="AQ50" t="e" cm="1">
        <f t="array" aca="1" ref="AQ50" ca="1">IF(INDIRECT("'["&amp;Index!$A$1&amp;"]Werte und Ergebnisse 4b'!E"&amp;ROW($R33)-22,TRUE)&gt;0,INDIRECT("'["&amp;Index!$A$1&amp;"]Werte und Ergebnisse 4b'!E"&amp;ROW($R33)-22,TRUE),"")</f>
        <v>#REF!</v>
      </c>
      <c r="BM50" t="str">
        <f t="shared" ca="1" si="1"/>
        <v/>
      </c>
    </row>
    <row r="51" spans="1:65" x14ac:dyDescent="0.25">
      <c r="A51" t="e" cm="1">
        <f t="array" aca="1" ref="A51" ca="1">INDIRECT("'["&amp;Index!$A$1&amp;"]Übersicht Messungen'!E6",TRUE)</f>
        <v>#REF!</v>
      </c>
      <c r="B51" t="e">
        <f ca="1">IF(Index!$D$3="v0",11008,"")</f>
        <v>#N/A</v>
      </c>
      <c r="C51" t="e">
        <f ca="1">VLOOKUP(Facts!$B51,Aux_Table!$W$1:$X$50,2,FALSE)</f>
        <v>#N/A</v>
      </c>
      <c r="D51" t="e">
        <f>NA()</f>
        <v>#N/A</v>
      </c>
      <c r="E51" t="e" cm="1">
        <f t="array" aca="1" ref="E51" ca="1">INDIRECT("'["&amp;Index!$A$1&amp;"]Übersicht Messungen'!C6",TRUE)</f>
        <v>#REF!</v>
      </c>
      <c r="F51" t="e" cm="1">
        <f t="array" aca="1" ref="F51" ca="1">INDIRECT("'["&amp;Index!$A$1&amp;"]Übersicht Messungen'!B6",TRUE)</f>
        <v>#REF!</v>
      </c>
      <c r="G51" t="e" cm="1">
        <f t="array" aca="1" ref="G51" ca="1">INDIRECT("'["&amp;Index!$A$1&amp;"]Übersicht Messungen'!B6",TRUE)</f>
        <v>#REF!</v>
      </c>
      <c r="H51" t="e">
        <f t="shared" ref="H51:H64" ca="1" si="2">X51=A51</f>
        <v>#REF!</v>
      </c>
      <c r="I51" s="15" t="e" cm="1">
        <f t="array" aca="1" ref="I51" ca="1">INDIRECT("'["&amp;Index!$A$1&amp;"]Übersicht Messungen'!F6",TRUE)-730</f>
        <v>#REF!</v>
      </c>
      <c r="K51" t="str">
        <f>Index!$A$1</f>
        <v>intem US 42430001 RN+RP für Sichtprüfung.xlsx</v>
      </c>
      <c r="N51" t="s">
        <v>107</v>
      </c>
      <c r="O51" t="e" cm="1">
        <f t="array" aca="1" ref="O51" ca="1">IF(ISBLANK(INDIRECT("'["&amp;Index!$A$1&amp;"]Werte und Ergebnisse 4b'!B"&amp;ROW($R34)-22,TRUE)),"",INDIRECT("'["&amp;Index!$A$1&amp;"]Werte und Ergebnisse 4b'!B"&amp;ROW($R34)-22,TRUE))</f>
        <v>#REF!</v>
      </c>
      <c r="R51">
        <v>6</v>
      </c>
      <c r="X51" t="e" cm="1">
        <f t="array" aca="1" ref="X51" ca="1">INDIRECT("'["&amp;Index!$A$1&amp;"]Werte und Ergebnisse 4b'!h47",TRUE)</f>
        <v>#REF!</v>
      </c>
      <c r="Z51" t="s">
        <v>110</v>
      </c>
      <c r="AG51" t="e" cm="1">
        <f t="array" aca="1" ref="AG51" ca="1">IF(INDIRECT("'["&amp;Index!$A$1&amp;"]Werte und Ergebnisse 4b'!C"&amp;ROW($R34)-22,TRUE)&gt;0,INDIRECT("'["&amp;Index!$A$1&amp;"]Werte und Ergebnisse 4b'!C"&amp;ROW($R34)-22,TRUE),"")</f>
        <v>#REF!</v>
      </c>
      <c r="AK51" t="e" cm="1">
        <f t="array" aca="1" ref="AK51" ca="1">IF(INDIRECT("'["&amp;Index!$A$1&amp;"]Werte und Ergebnisse 4b'!F"&amp;ROW($R34)-22,TRUE)&gt;0,INDIRECT("'["&amp;Index!$A$1&amp;"]Werte und Ergebnisse 4b'!F"&amp;ROW($R34)-22,TRUE),"")</f>
        <v>#REF!</v>
      </c>
      <c r="AN51" t="e" cm="1">
        <f t="array" aca="1" ref="AN51" ca="1">IF(INDIRECT("'["&amp;Index!$A$1&amp;"]Werte und Ergebnisse 4b'!D"&amp;ROW($R34)-22,TRUE)&gt;0,INDIRECT("'["&amp;Index!$A$1&amp;"]Werte und Ergebnisse 4b'!D"&amp;ROW($R34)-22,TRUE),"")</f>
        <v>#REF!</v>
      </c>
      <c r="AQ51" t="e" cm="1">
        <f t="array" aca="1" ref="AQ51" ca="1">IF(INDIRECT("'["&amp;Index!$A$1&amp;"]Werte und Ergebnisse 4b'!E"&amp;ROW($R34)-22,TRUE)&gt;0,INDIRECT("'["&amp;Index!$A$1&amp;"]Werte und Ergebnisse 4b'!E"&amp;ROW($R34)-22,TRUE),"")</f>
        <v>#REF!</v>
      </c>
      <c r="BM51" t="str">
        <f t="shared" ca="1" si="1"/>
        <v/>
      </c>
    </row>
    <row r="52" spans="1:65" x14ac:dyDescent="0.25">
      <c r="A52" t="e" cm="1">
        <f t="array" aca="1" ref="A52" ca="1">INDIRECT("'["&amp;Index!$A$1&amp;"]Übersicht Messungen'!E6",TRUE)</f>
        <v>#REF!</v>
      </c>
      <c r="B52" t="e">
        <f ca="1">IF(Index!$D$3="v0",11008,"")</f>
        <v>#N/A</v>
      </c>
      <c r="C52" t="e">
        <f ca="1">VLOOKUP(Facts!$B52,Aux_Table!$W$1:$X$50,2,FALSE)</f>
        <v>#N/A</v>
      </c>
      <c r="D52" t="e">
        <f>NA()</f>
        <v>#N/A</v>
      </c>
      <c r="E52" t="e" cm="1">
        <f t="array" aca="1" ref="E52" ca="1">INDIRECT("'["&amp;Index!$A$1&amp;"]Übersicht Messungen'!C6",TRUE)</f>
        <v>#REF!</v>
      </c>
      <c r="F52" t="e" cm="1">
        <f t="array" aca="1" ref="F52" ca="1">INDIRECT("'["&amp;Index!$A$1&amp;"]Übersicht Messungen'!B6",TRUE)</f>
        <v>#REF!</v>
      </c>
      <c r="G52" t="e" cm="1">
        <f t="array" aca="1" ref="G52" ca="1">INDIRECT("'["&amp;Index!$A$1&amp;"]Übersicht Messungen'!B6",TRUE)</f>
        <v>#REF!</v>
      </c>
      <c r="H52" t="e">
        <f t="shared" ca="1" si="2"/>
        <v>#REF!</v>
      </c>
      <c r="I52" s="15" t="e" cm="1">
        <f t="array" aca="1" ref="I52" ca="1">INDIRECT("'["&amp;Index!$A$1&amp;"]Übersicht Messungen'!F6",TRUE)-730</f>
        <v>#REF!</v>
      </c>
      <c r="K52" t="str">
        <f>Index!$A$1</f>
        <v>intem US 42430001 RN+RP für Sichtprüfung.xlsx</v>
      </c>
      <c r="N52" t="s">
        <v>107</v>
      </c>
      <c r="O52" t="e" cm="1">
        <f t="array" aca="1" ref="O52" ca="1">IF(ISBLANK(INDIRECT("'["&amp;Index!$A$1&amp;"]Werte und Ergebnisse 4b'!B"&amp;ROW($R35)-22,TRUE)),"",INDIRECT("'["&amp;Index!$A$1&amp;"]Werte und Ergebnisse 4b'!B"&amp;ROW($R35)-22,TRUE))</f>
        <v>#REF!</v>
      </c>
      <c r="R52">
        <v>7</v>
      </c>
      <c r="X52" t="e" cm="1">
        <f t="array" aca="1" ref="X52" ca="1">INDIRECT("'["&amp;Index!$A$1&amp;"]Werte und Ergebnisse 4b'!h47",TRUE)</f>
        <v>#REF!</v>
      </c>
      <c r="Z52" t="s">
        <v>110</v>
      </c>
      <c r="AG52" t="e" cm="1">
        <f t="array" aca="1" ref="AG52" ca="1">IF(INDIRECT("'["&amp;Index!$A$1&amp;"]Werte und Ergebnisse 4b'!C"&amp;ROW($R35)-22,TRUE)&gt;0,INDIRECT("'["&amp;Index!$A$1&amp;"]Werte und Ergebnisse 4b'!C"&amp;ROW($R35)-22,TRUE),"")</f>
        <v>#REF!</v>
      </c>
      <c r="AK52" t="e" cm="1">
        <f t="array" aca="1" ref="AK52" ca="1">IF(INDIRECT("'["&amp;Index!$A$1&amp;"]Werte und Ergebnisse 4b'!F"&amp;ROW($R35)-22,TRUE)&gt;0,INDIRECT("'["&amp;Index!$A$1&amp;"]Werte und Ergebnisse 4b'!F"&amp;ROW($R35)-22,TRUE),"")</f>
        <v>#REF!</v>
      </c>
      <c r="AN52" t="e" cm="1">
        <f t="array" aca="1" ref="AN52" ca="1">IF(INDIRECT("'["&amp;Index!$A$1&amp;"]Werte und Ergebnisse 4b'!D"&amp;ROW($R35)-22,TRUE)&gt;0,INDIRECT("'["&amp;Index!$A$1&amp;"]Werte und Ergebnisse 4b'!D"&amp;ROW($R35)-22,TRUE),"")</f>
        <v>#REF!</v>
      </c>
      <c r="AQ52" t="e" cm="1">
        <f t="array" aca="1" ref="AQ52" ca="1">IF(INDIRECT("'["&amp;Index!$A$1&amp;"]Werte und Ergebnisse 4b'!E"&amp;ROW($R35)-22,TRUE)&gt;0,INDIRECT("'["&amp;Index!$A$1&amp;"]Werte und Ergebnisse 4b'!E"&amp;ROW($R35)-22,TRUE),"")</f>
        <v>#REF!</v>
      </c>
      <c r="BM52" t="str">
        <f t="shared" ca="1" si="1"/>
        <v/>
      </c>
    </row>
    <row r="53" spans="1:65" x14ac:dyDescent="0.25">
      <c r="A53" t="e" cm="1">
        <f t="array" aca="1" ref="A53" ca="1">INDIRECT("'["&amp;Index!$A$1&amp;"]Übersicht Messungen'!E6",TRUE)</f>
        <v>#REF!</v>
      </c>
      <c r="B53" t="e">
        <f ca="1">IF(Index!$D$3="v0",11008,"")</f>
        <v>#N/A</v>
      </c>
      <c r="C53" t="e">
        <f ca="1">VLOOKUP(Facts!$B53,Aux_Table!$W$1:$X$50,2,FALSE)</f>
        <v>#N/A</v>
      </c>
      <c r="D53" t="e">
        <f>NA()</f>
        <v>#N/A</v>
      </c>
      <c r="E53" t="e" cm="1">
        <f t="array" aca="1" ref="E53" ca="1">INDIRECT("'["&amp;Index!$A$1&amp;"]Übersicht Messungen'!C6",TRUE)</f>
        <v>#REF!</v>
      </c>
      <c r="F53" t="e" cm="1">
        <f t="array" aca="1" ref="F53" ca="1">INDIRECT("'["&amp;Index!$A$1&amp;"]Übersicht Messungen'!B6",TRUE)</f>
        <v>#REF!</v>
      </c>
      <c r="G53" t="e" cm="1">
        <f t="array" aca="1" ref="G53" ca="1">INDIRECT("'["&amp;Index!$A$1&amp;"]Übersicht Messungen'!B6",TRUE)</f>
        <v>#REF!</v>
      </c>
      <c r="H53" t="e">
        <f t="shared" ca="1" si="2"/>
        <v>#REF!</v>
      </c>
      <c r="I53" s="15" t="e" cm="1">
        <f t="array" aca="1" ref="I53" ca="1">INDIRECT("'["&amp;Index!$A$1&amp;"]Übersicht Messungen'!F6",TRUE)-730</f>
        <v>#REF!</v>
      </c>
      <c r="K53" t="str">
        <f>Index!$A$1</f>
        <v>intem US 42430001 RN+RP für Sichtprüfung.xlsx</v>
      </c>
      <c r="N53" t="s">
        <v>107</v>
      </c>
      <c r="O53" t="e" cm="1">
        <f t="array" aca="1" ref="O53" ca="1">IF(ISBLANK(INDIRECT("'["&amp;Index!$A$1&amp;"]Werte und Ergebnisse 4b'!B"&amp;ROW($R36)-22,TRUE)),"",INDIRECT("'["&amp;Index!$A$1&amp;"]Werte und Ergebnisse 4b'!B"&amp;ROW($R36)-22,TRUE))</f>
        <v>#REF!</v>
      </c>
      <c r="R53">
        <v>8</v>
      </c>
      <c r="X53" t="e" cm="1">
        <f t="array" aca="1" ref="X53" ca="1">INDIRECT("'["&amp;Index!$A$1&amp;"]Werte und Ergebnisse 4b'!h47",TRUE)</f>
        <v>#REF!</v>
      </c>
      <c r="Z53" t="s">
        <v>110</v>
      </c>
      <c r="AG53" t="e" cm="1">
        <f t="array" aca="1" ref="AG53" ca="1">IF(INDIRECT("'["&amp;Index!$A$1&amp;"]Werte und Ergebnisse 4b'!C"&amp;ROW($R36)-22,TRUE)&gt;0,INDIRECT("'["&amp;Index!$A$1&amp;"]Werte und Ergebnisse 4b'!C"&amp;ROW($R36)-22,TRUE),"")</f>
        <v>#REF!</v>
      </c>
      <c r="AK53" t="e" cm="1">
        <f t="array" aca="1" ref="AK53" ca="1">IF(INDIRECT("'["&amp;Index!$A$1&amp;"]Werte und Ergebnisse 4b'!F"&amp;ROW($R36)-22,TRUE)&gt;0,INDIRECT("'["&amp;Index!$A$1&amp;"]Werte und Ergebnisse 4b'!F"&amp;ROW($R36)-22,TRUE),"")</f>
        <v>#REF!</v>
      </c>
      <c r="AN53" t="e" cm="1">
        <f t="array" aca="1" ref="AN53" ca="1">IF(INDIRECT("'["&amp;Index!$A$1&amp;"]Werte und Ergebnisse 4b'!D"&amp;ROW($R36)-22,TRUE)&gt;0,INDIRECT("'["&amp;Index!$A$1&amp;"]Werte und Ergebnisse 4b'!D"&amp;ROW($R36)-22,TRUE),"")</f>
        <v>#REF!</v>
      </c>
      <c r="AQ53" t="e" cm="1">
        <f t="array" aca="1" ref="AQ53" ca="1">IF(INDIRECT("'["&amp;Index!$A$1&amp;"]Werte und Ergebnisse 4b'!E"&amp;ROW($R36)-22,TRUE)&gt;0,INDIRECT("'["&amp;Index!$A$1&amp;"]Werte und Ergebnisse 4b'!E"&amp;ROW($R36)-22,TRUE),"")</f>
        <v>#REF!</v>
      </c>
      <c r="BM53" t="str">
        <f t="shared" ca="1" si="1"/>
        <v/>
      </c>
    </row>
    <row r="54" spans="1:65" x14ac:dyDescent="0.25">
      <c r="A54" t="e" cm="1">
        <f t="array" aca="1" ref="A54" ca="1">INDIRECT("'["&amp;Index!$A$1&amp;"]Übersicht Messungen'!E6",TRUE)</f>
        <v>#REF!</v>
      </c>
      <c r="B54" t="e">
        <f ca="1">IF(Index!$D$3="v0",11008,"")</f>
        <v>#N/A</v>
      </c>
      <c r="C54" t="e">
        <f ca="1">VLOOKUP(Facts!$B54,Aux_Table!$W$1:$X$50,2,FALSE)</f>
        <v>#N/A</v>
      </c>
      <c r="D54" t="e">
        <f>NA()</f>
        <v>#N/A</v>
      </c>
      <c r="E54" t="e" cm="1">
        <f t="array" aca="1" ref="E54" ca="1">INDIRECT("'["&amp;Index!$A$1&amp;"]Übersicht Messungen'!C6",TRUE)</f>
        <v>#REF!</v>
      </c>
      <c r="F54" t="e" cm="1">
        <f t="array" aca="1" ref="F54" ca="1">INDIRECT("'["&amp;Index!$A$1&amp;"]Übersicht Messungen'!B6",TRUE)</f>
        <v>#REF!</v>
      </c>
      <c r="G54" t="e" cm="1">
        <f t="array" aca="1" ref="G54" ca="1">INDIRECT("'["&amp;Index!$A$1&amp;"]Übersicht Messungen'!B6",TRUE)</f>
        <v>#REF!</v>
      </c>
      <c r="H54" t="e">
        <f t="shared" ca="1" si="2"/>
        <v>#REF!</v>
      </c>
      <c r="I54" s="15" t="e" cm="1">
        <f t="array" aca="1" ref="I54" ca="1">INDIRECT("'["&amp;Index!$A$1&amp;"]Übersicht Messungen'!F6",TRUE)-730</f>
        <v>#REF!</v>
      </c>
      <c r="K54" t="str">
        <f>Index!$A$1</f>
        <v>intem US 42430001 RN+RP für Sichtprüfung.xlsx</v>
      </c>
      <c r="N54" t="s">
        <v>107</v>
      </c>
      <c r="O54" t="e" cm="1">
        <f t="array" aca="1" ref="O54" ca="1">IF(ISBLANK(INDIRECT("'["&amp;Index!$A$1&amp;"]Werte und Ergebnisse 4b'!B"&amp;ROW($R37)-22,TRUE)),"",INDIRECT("'["&amp;Index!$A$1&amp;"]Werte und Ergebnisse 4b'!B"&amp;ROW($R37)-22,TRUE))</f>
        <v>#REF!</v>
      </c>
      <c r="R54">
        <v>9</v>
      </c>
      <c r="X54" t="e" cm="1">
        <f t="array" aca="1" ref="X54" ca="1">INDIRECT("'["&amp;Index!$A$1&amp;"]Werte und Ergebnisse 4b'!h47",TRUE)</f>
        <v>#REF!</v>
      </c>
      <c r="Z54" t="s">
        <v>110</v>
      </c>
      <c r="AG54" t="e" cm="1">
        <f t="array" aca="1" ref="AG54" ca="1">IF(INDIRECT("'["&amp;Index!$A$1&amp;"]Werte und Ergebnisse 4b'!C"&amp;ROW($R37)-22,TRUE)&gt;0,INDIRECT("'["&amp;Index!$A$1&amp;"]Werte und Ergebnisse 4b'!C"&amp;ROW($R37)-22,TRUE),"")</f>
        <v>#REF!</v>
      </c>
      <c r="AK54" t="e" cm="1">
        <f t="array" aca="1" ref="AK54" ca="1">IF(INDIRECT("'["&amp;Index!$A$1&amp;"]Werte und Ergebnisse 4b'!F"&amp;ROW($R37)-22,TRUE)&gt;0,INDIRECT("'["&amp;Index!$A$1&amp;"]Werte und Ergebnisse 4b'!F"&amp;ROW($R37)-22,TRUE),"")</f>
        <v>#REF!</v>
      </c>
      <c r="AN54" t="e" cm="1">
        <f t="array" aca="1" ref="AN54" ca="1">IF(INDIRECT("'["&amp;Index!$A$1&amp;"]Werte und Ergebnisse 4b'!D"&amp;ROW($R37)-22,TRUE)&gt;0,INDIRECT("'["&amp;Index!$A$1&amp;"]Werte und Ergebnisse 4b'!D"&amp;ROW($R37)-22,TRUE),"")</f>
        <v>#REF!</v>
      </c>
      <c r="AQ54" t="e" cm="1">
        <f t="array" aca="1" ref="AQ54" ca="1">IF(INDIRECT("'["&amp;Index!$A$1&amp;"]Werte und Ergebnisse 4b'!E"&amp;ROW($R37)-22,TRUE)&gt;0,INDIRECT("'["&amp;Index!$A$1&amp;"]Werte und Ergebnisse 4b'!E"&amp;ROW($R37)-22,TRUE),"")</f>
        <v>#REF!</v>
      </c>
      <c r="BM54" t="str">
        <f t="shared" ca="1" si="1"/>
        <v/>
      </c>
    </row>
    <row r="55" spans="1:65" x14ac:dyDescent="0.25">
      <c r="A55" t="e" cm="1">
        <f t="array" aca="1" ref="A55" ca="1">INDIRECT("'["&amp;Index!$A$1&amp;"]Übersicht Messungen'!E6",TRUE)</f>
        <v>#REF!</v>
      </c>
      <c r="B55" t="e">
        <f ca="1">IF(Index!$D$3="v0",11008,"")</f>
        <v>#N/A</v>
      </c>
      <c r="C55" t="e">
        <f ca="1">VLOOKUP(Facts!$B55,Aux_Table!$W$1:$X$50,2,FALSE)</f>
        <v>#N/A</v>
      </c>
      <c r="D55" t="e">
        <f>NA()</f>
        <v>#N/A</v>
      </c>
      <c r="E55" t="e" cm="1">
        <f t="array" aca="1" ref="E55" ca="1">INDIRECT("'["&amp;Index!$A$1&amp;"]Übersicht Messungen'!C6",TRUE)</f>
        <v>#REF!</v>
      </c>
      <c r="F55" t="e" cm="1">
        <f t="array" aca="1" ref="F55" ca="1">INDIRECT("'["&amp;Index!$A$1&amp;"]Übersicht Messungen'!B6",TRUE)</f>
        <v>#REF!</v>
      </c>
      <c r="G55" t="e" cm="1">
        <f t="array" aca="1" ref="G55" ca="1">INDIRECT("'["&amp;Index!$A$1&amp;"]Übersicht Messungen'!B6",TRUE)</f>
        <v>#REF!</v>
      </c>
      <c r="H55" t="e">
        <f t="shared" ca="1" si="2"/>
        <v>#REF!</v>
      </c>
      <c r="I55" s="15" t="e" cm="1">
        <f t="array" aca="1" ref="I55" ca="1">INDIRECT("'["&amp;Index!$A$1&amp;"]Übersicht Messungen'!F6",TRUE)-730</f>
        <v>#REF!</v>
      </c>
      <c r="K55" t="str">
        <f>Index!$A$1</f>
        <v>intem US 42430001 RN+RP für Sichtprüfung.xlsx</v>
      </c>
      <c r="N55" t="s">
        <v>107</v>
      </c>
      <c r="O55" t="e" cm="1">
        <f t="array" aca="1" ref="O55" ca="1">IF(ISBLANK(INDIRECT("'["&amp;Index!$A$1&amp;"]Werte und Ergebnisse 4b'!B"&amp;ROW($R38)-22,TRUE)),"",INDIRECT("'["&amp;Index!$A$1&amp;"]Werte und Ergebnisse 4b'!B"&amp;ROW($R38)-22,TRUE))</f>
        <v>#REF!</v>
      </c>
      <c r="R55">
        <v>10</v>
      </c>
      <c r="X55" t="e" cm="1">
        <f t="array" aca="1" ref="X55" ca="1">INDIRECT("'["&amp;Index!$A$1&amp;"]Werte und Ergebnisse 4b'!h47",TRUE)</f>
        <v>#REF!</v>
      </c>
      <c r="Z55" t="s">
        <v>110</v>
      </c>
      <c r="AG55" t="e" cm="1">
        <f t="array" aca="1" ref="AG55" ca="1">IF(INDIRECT("'["&amp;Index!$A$1&amp;"]Werte und Ergebnisse 4b'!C"&amp;ROW($R38)-22,TRUE)&gt;0,INDIRECT("'["&amp;Index!$A$1&amp;"]Werte und Ergebnisse 4b'!C"&amp;ROW($R38)-22,TRUE),"")</f>
        <v>#REF!</v>
      </c>
      <c r="AK55" t="e" cm="1">
        <f t="array" aca="1" ref="AK55" ca="1">IF(INDIRECT("'["&amp;Index!$A$1&amp;"]Werte und Ergebnisse 4b'!F"&amp;ROW($R38)-22,TRUE)&gt;0,INDIRECT("'["&amp;Index!$A$1&amp;"]Werte und Ergebnisse 4b'!F"&amp;ROW($R38)-22,TRUE),"")</f>
        <v>#REF!</v>
      </c>
      <c r="AN55" t="e" cm="1">
        <f t="array" aca="1" ref="AN55" ca="1">IF(INDIRECT("'["&amp;Index!$A$1&amp;"]Werte und Ergebnisse 4b'!D"&amp;ROW($R38)-22,TRUE)&gt;0,INDIRECT("'["&amp;Index!$A$1&amp;"]Werte und Ergebnisse 4b'!D"&amp;ROW($R38)-22,TRUE),"")</f>
        <v>#REF!</v>
      </c>
      <c r="AQ55" t="e" cm="1">
        <f t="array" aca="1" ref="AQ55" ca="1">IF(INDIRECT("'["&amp;Index!$A$1&amp;"]Werte und Ergebnisse 4b'!E"&amp;ROW($R38)-22,TRUE)&gt;0,INDIRECT("'["&amp;Index!$A$1&amp;"]Werte und Ergebnisse 4b'!E"&amp;ROW($R38)-22,TRUE),"")</f>
        <v>#REF!</v>
      </c>
      <c r="BM55" t="str">
        <f t="shared" ca="1" si="1"/>
        <v/>
      </c>
    </row>
    <row r="56" spans="1:65" x14ac:dyDescent="0.25">
      <c r="A56" t="e" cm="1">
        <f t="array" aca="1" ref="A56" ca="1">INDIRECT("'["&amp;Index!$A$1&amp;"]Übersicht Messungen'!E6",TRUE)</f>
        <v>#REF!</v>
      </c>
      <c r="B56" t="e">
        <f ca="1">IF(Index!$D$3="v0",11008,"")</f>
        <v>#N/A</v>
      </c>
      <c r="C56" t="e">
        <f ca="1">VLOOKUP(Facts!$B56,Aux_Table!$W$1:$X$50,2,FALSE)</f>
        <v>#N/A</v>
      </c>
      <c r="D56" t="e">
        <f>NA()</f>
        <v>#N/A</v>
      </c>
      <c r="E56" t="e" cm="1">
        <f t="array" aca="1" ref="E56" ca="1">INDIRECT("'["&amp;Index!$A$1&amp;"]Übersicht Messungen'!C6",TRUE)</f>
        <v>#REF!</v>
      </c>
      <c r="F56" t="e" cm="1">
        <f t="array" aca="1" ref="F56" ca="1">INDIRECT("'["&amp;Index!$A$1&amp;"]Übersicht Messungen'!B6",TRUE)</f>
        <v>#REF!</v>
      </c>
      <c r="G56" t="e" cm="1">
        <f t="array" aca="1" ref="G56" ca="1">INDIRECT("'["&amp;Index!$A$1&amp;"]Übersicht Messungen'!B6",TRUE)</f>
        <v>#REF!</v>
      </c>
      <c r="H56" t="e">
        <f t="shared" ca="1" si="2"/>
        <v>#REF!</v>
      </c>
      <c r="I56" s="15" t="e" cm="1">
        <f t="array" aca="1" ref="I56" ca="1">INDIRECT("'["&amp;Index!$A$1&amp;"]Übersicht Messungen'!F6",TRUE)-730</f>
        <v>#REF!</v>
      </c>
      <c r="K56" t="str">
        <f>Index!$A$1</f>
        <v>intem US 42430001 RN+RP für Sichtprüfung.xlsx</v>
      </c>
      <c r="N56" t="s">
        <v>107</v>
      </c>
      <c r="O56" t="e" cm="1">
        <f t="array" aca="1" ref="O56" ca="1">IF(ISBLANK(INDIRECT("'["&amp;Index!$A$1&amp;"]Werte und Ergebnisse 4b'!B"&amp;ROW($R39)-22,TRUE)),"",INDIRECT("'["&amp;Index!$A$1&amp;"]Werte und Ergebnisse 4b'!B"&amp;ROW($R39)-22,TRUE))</f>
        <v>#REF!</v>
      </c>
      <c r="R56">
        <v>11</v>
      </c>
      <c r="X56" t="e" cm="1">
        <f t="array" aca="1" ref="X56" ca="1">INDIRECT("'["&amp;Index!$A$1&amp;"]Werte und Ergebnisse 4b'!h47",TRUE)</f>
        <v>#REF!</v>
      </c>
      <c r="Z56" t="s">
        <v>110</v>
      </c>
      <c r="AG56" t="e" cm="1">
        <f t="array" aca="1" ref="AG56" ca="1">IF(INDIRECT("'["&amp;Index!$A$1&amp;"]Werte und Ergebnisse 4b'!C"&amp;ROW($R39)-22,TRUE)&gt;0,INDIRECT("'["&amp;Index!$A$1&amp;"]Werte und Ergebnisse 4b'!C"&amp;ROW($R39)-22,TRUE),"")</f>
        <v>#REF!</v>
      </c>
      <c r="AK56" t="e" cm="1">
        <f t="array" aca="1" ref="AK56" ca="1">IF(INDIRECT("'["&amp;Index!$A$1&amp;"]Werte und Ergebnisse 4b'!F"&amp;ROW($R39)-22,TRUE)&gt;0,INDIRECT("'["&amp;Index!$A$1&amp;"]Werte und Ergebnisse 4b'!F"&amp;ROW($R39)-22,TRUE),"")</f>
        <v>#REF!</v>
      </c>
      <c r="AN56" t="e" cm="1">
        <f t="array" aca="1" ref="AN56" ca="1">IF(INDIRECT("'["&amp;Index!$A$1&amp;"]Werte und Ergebnisse 4b'!D"&amp;ROW($R39)-22,TRUE)&gt;0,INDIRECT("'["&amp;Index!$A$1&amp;"]Werte und Ergebnisse 4b'!D"&amp;ROW($R39)-22,TRUE),"")</f>
        <v>#REF!</v>
      </c>
      <c r="AQ56" t="e" cm="1">
        <f t="array" aca="1" ref="AQ56" ca="1">IF(INDIRECT("'["&amp;Index!$A$1&amp;"]Werte und Ergebnisse 4b'!E"&amp;ROW($R39)-22,TRUE)&gt;0,INDIRECT("'["&amp;Index!$A$1&amp;"]Werte und Ergebnisse 4b'!E"&amp;ROW($R39)-22,TRUE),"")</f>
        <v>#REF!</v>
      </c>
      <c r="BM56" t="str">
        <f t="shared" ca="1" si="1"/>
        <v/>
      </c>
    </row>
    <row r="57" spans="1:65" x14ac:dyDescent="0.25">
      <c r="A57" t="e" cm="1">
        <f t="array" aca="1" ref="A57" ca="1">INDIRECT("'["&amp;Index!$A$1&amp;"]Übersicht Messungen'!E6",TRUE)</f>
        <v>#REF!</v>
      </c>
      <c r="B57" t="e">
        <f ca="1">IF(Index!$D$3="v0",11008,"")</f>
        <v>#N/A</v>
      </c>
      <c r="C57" t="e">
        <f ca="1">VLOOKUP(Facts!$B57,Aux_Table!$W$1:$X$50,2,FALSE)</f>
        <v>#N/A</v>
      </c>
      <c r="D57" t="e">
        <f>NA()</f>
        <v>#N/A</v>
      </c>
      <c r="E57" t="e" cm="1">
        <f t="array" aca="1" ref="E57" ca="1">INDIRECT("'["&amp;Index!$A$1&amp;"]Übersicht Messungen'!C6",TRUE)</f>
        <v>#REF!</v>
      </c>
      <c r="F57" t="e" cm="1">
        <f t="array" aca="1" ref="F57" ca="1">INDIRECT("'["&amp;Index!$A$1&amp;"]Übersicht Messungen'!B6",TRUE)</f>
        <v>#REF!</v>
      </c>
      <c r="G57" t="e" cm="1">
        <f t="array" aca="1" ref="G57" ca="1">INDIRECT("'["&amp;Index!$A$1&amp;"]Übersicht Messungen'!B6",TRUE)</f>
        <v>#REF!</v>
      </c>
      <c r="H57" t="e">
        <f t="shared" ca="1" si="2"/>
        <v>#REF!</v>
      </c>
      <c r="I57" s="15" t="e" cm="1">
        <f t="array" aca="1" ref="I57" ca="1">INDIRECT("'["&amp;Index!$A$1&amp;"]Übersicht Messungen'!F6",TRUE)-730</f>
        <v>#REF!</v>
      </c>
      <c r="K57" t="str">
        <f>Index!$A$1</f>
        <v>intem US 42430001 RN+RP für Sichtprüfung.xlsx</v>
      </c>
      <c r="N57" t="s">
        <v>107</v>
      </c>
      <c r="O57" t="e" cm="1">
        <f t="array" aca="1" ref="O57" ca="1">IF(ISBLANK(INDIRECT("'["&amp;Index!$A$1&amp;"]Werte und Ergebnisse 4b'!B"&amp;ROW($R40)-22,TRUE)),"",INDIRECT("'["&amp;Index!$A$1&amp;"]Werte und Ergebnisse 4b'!B"&amp;ROW($R40)-22,TRUE))</f>
        <v>#REF!</v>
      </c>
      <c r="R57">
        <v>12</v>
      </c>
      <c r="X57" t="e" cm="1">
        <f t="array" aca="1" ref="X57" ca="1">INDIRECT("'["&amp;Index!$A$1&amp;"]Werte und Ergebnisse 4b'!h47",TRUE)</f>
        <v>#REF!</v>
      </c>
      <c r="Z57" t="s">
        <v>110</v>
      </c>
      <c r="AG57" t="e" cm="1">
        <f t="array" aca="1" ref="AG57" ca="1">IF(INDIRECT("'["&amp;Index!$A$1&amp;"]Werte und Ergebnisse 4b'!C"&amp;ROW($R40)-22,TRUE)&gt;0,INDIRECT("'["&amp;Index!$A$1&amp;"]Werte und Ergebnisse 4b'!C"&amp;ROW($R40)-22,TRUE),"")</f>
        <v>#REF!</v>
      </c>
      <c r="AK57" t="e" cm="1">
        <f t="array" aca="1" ref="AK57" ca="1">IF(INDIRECT("'["&amp;Index!$A$1&amp;"]Werte und Ergebnisse 4b'!F"&amp;ROW($R40)-22,TRUE)&gt;0,INDIRECT("'["&amp;Index!$A$1&amp;"]Werte und Ergebnisse 4b'!F"&amp;ROW($R40)-22,TRUE),"")</f>
        <v>#REF!</v>
      </c>
      <c r="AN57" t="e" cm="1">
        <f t="array" aca="1" ref="AN57" ca="1">IF(INDIRECT("'["&amp;Index!$A$1&amp;"]Werte und Ergebnisse 4b'!D"&amp;ROW($R40)-22,TRUE)&gt;0,INDIRECT("'["&amp;Index!$A$1&amp;"]Werte und Ergebnisse 4b'!D"&amp;ROW($R40)-22,TRUE),"")</f>
        <v>#REF!</v>
      </c>
      <c r="AQ57" t="e" cm="1">
        <f t="array" aca="1" ref="AQ57" ca="1">IF(INDIRECT("'["&amp;Index!$A$1&amp;"]Werte und Ergebnisse 4b'!E"&amp;ROW($R40)-22,TRUE)&gt;0,INDIRECT("'["&amp;Index!$A$1&amp;"]Werte und Ergebnisse 4b'!E"&amp;ROW($R40)-22,TRUE),"")</f>
        <v>#REF!</v>
      </c>
      <c r="BM57" t="str">
        <f t="shared" ca="1" si="1"/>
        <v/>
      </c>
    </row>
    <row r="58" spans="1:65" x14ac:dyDescent="0.25">
      <c r="A58" t="e" cm="1">
        <f t="array" aca="1" ref="A58" ca="1">INDIRECT("'["&amp;Index!$A$1&amp;"]Übersicht Messungen'!E6",TRUE)</f>
        <v>#REF!</v>
      </c>
      <c r="B58" t="e">
        <f ca="1">IF(Index!$D$3="v0",11008,"")</f>
        <v>#N/A</v>
      </c>
      <c r="C58" t="e">
        <f ca="1">VLOOKUP(Facts!$B58,Aux_Table!$W$1:$X$50,2,FALSE)</f>
        <v>#N/A</v>
      </c>
      <c r="D58" t="e">
        <f>NA()</f>
        <v>#N/A</v>
      </c>
      <c r="E58" t="e" cm="1">
        <f t="array" aca="1" ref="E58" ca="1">INDIRECT("'["&amp;Index!$A$1&amp;"]Übersicht Messungen'!C6",TRUE)</f>
        <v>#REF!</v>
      </c>
      <c r="F58" t="e" cm="1">
        <f t="array" aca="1" ref="F58" ca="1">INDIRECT("'["&amp;Index!$A$1&amp;"]Übersicht Messungen'!B6",TRUE)</f>
        <v>#REF!</v>
      </c>
      <c r="G58" t="e" cm="1">
        <f t="array" aca="1" ref="G58" ca="1">INDIRECT("'["&amp;Index!$A$1&amp;"]Übersicht Messungen'!B6",TRUE)</f>
        <v>#REF!</v>
      </c>
      <c r="H58" t="e">
        <f t="shared" ca="1" si="2"/>
        <v>#REF!</v>
      </c>
      <c r="I58" s="15" t="e" cm="1">
        <f t="array" aca="1" ref="I58" ca="1">INDIRECT("'["&amp;Index!$A$1&amp;"]Übersicht Messungen'!F6",TRUE)-730</f>
        <v>#REF!</v>
      </c>
      <c r="K58" t="str">
        <f>Index!$A$1</f>
        <v>intem US 42430001 RN+RP für Sichtprüfung.xlsx</v>
      </c>
      <c r="N58" t="s">
        <v>107</v>
      </c>
      <c r="O58" t="e" cm="1">
        <f t="array" aca="1" ref="O58" ca="1">IF(ISBLANK(INDIRECT("'["&amp;Index!$A$1&amp;"]Werte und Ergebnisse 4b'!B"&amp;ROW($R41)-22,TRUE)),"",INDIRECT("'["&amp;Index!$A$1&amp;"]Werte und Ergebnisse 4b'!B"&amp;ROW($R41)-22,TRUE))</f>
        <v>#REF!</v>
      </c>
      <c r="R58">
        <v>13</v>
      </c>
      <c r="X58" t="e" cm="1">
        <f t="array" aca="1" ref="X58" ca="1">INDIRECT("'["&amp;Index!$A$1&amp;"]Werte und Ergebnisse 4b'!h47",TRUE)</f>
        <v>#REF!</v>
      </c>
      <c r="Z58" t="s">
        <v>110</v>
      </c>
      <c r="AG58" t="e" cm="1">
        <f t="array" aca="1" ref="AG58" ca="1">IF(INDIRECT("'["&amp;Index!$A$1&amp;"]Werte und Ergebnisse 4b'!C"&amp;ROW($R41)-22,TRUE)&gt;0,INDIRECT("'["&amp;Index!$A$1&amp;"]Werte und Ergebnisse 4b'!C"&amp;ROW($R41)-22,TRUE),"")</f>
        <v>#REF!</v>
      </c>
      <c r="AK58" t="e" cm="1">
        <f t="array" aca="1" ref="AK58" ca="1">IF(INDIRECT("'["&amp;Index!$A$1&amp;"]Werte und Ergebnisse 4b'!F"&amp;ROW($R41)-22,TRUE)&gt;0,INDIRECT("'["&amp;Index!$A$1&amp;"]Werte und Ergebnisse 4b'!F"&amp;ROW($R41)-22,TRUE),"")</f>
        <v>#REF!</v>
      </c>
      <c r="AN58" t="e" cm="1">
        <f t="array" aca="1" ref="AN58" ca="1">IF(INDIRECT("'["&amp;Index!$A$1&amp;"]Werte und Ergebnisse 4b'!D"&amp;ROW($R41)-22,TRUE)&gt;0,INDIRECT("'["&amp;Index!$A$1&amp;"]Werte und Ergebnisse 4b'!D"&amp;ROW($R41)-22,TRUE),"")</f>
        <v>#REF!</v>
      </c>
      <c r="AQ58" t="e" cm="1">
        <f t="array" aca="1" ref="AQ58" ca="1">IF(INDIRECT("'["&amp;Index!$A$1&amp;"]Werte und Ergebnisse 4b'!E"&amp;ROW($R41)-22,TRUE)&gt;0,INDIRECT("'["&amp;Index!$A$1&amp;"]Werte und Ergebnisse 4b'!E"&amp;ROW($R41)-22,TRUE),"")</f>
        <v>#REF!</v>
      </c>
      <c r="BM58" t="str">
        <f t="shared" ca="1" si="1"/>
        <v/>
      </c>
    </row>
    <row r="59" spans="1:65" x14ac:dyDescent="0.25">
      <c r="A59" t="e" cm="1">
        <f t="array" aca="1" ref="A59" ca="1">INDIRECT("'["&amp;Index!$A$1&amp;"]Übersicht Messungen'!E6",TRUE)</f>
        <v>#REF!</v>
      </c>
      <c r="B59" t="e">
        <f ca="1">IF(Index!$D$3="v0",11008,"")</f>
        <v>#N/A</v>
      </c>
      <c r="C59" t="e">
        <f ca="1">VLOOKUP(Facts!$B59,Aux_Table!$W$1:$X$50,2,FALSE)</f>
        <v>#N/A</v>
      </c>
      <c r="D59" t="e">
        <f>NA()</f>
        <v>#N/A</v>
      </c>
      <c r="E59" t="e" cm="1">
        <f t="array" aca="1" ref="E59" ca="1">INDIRECT("'["&amp;Index!$A$1&amp;"]Übersicht Messungen'!C6",TRUE)</f>
        <v>#REF!</v>
      </c>
      <c r="F59" t="e" cm="1">
        <f t="array" aca="1" ref="F59" ca="1">INDIRECT("'["&amp;Index!$A$1&amp;"]Übersicht Messungen'!B6",TRUE)</f>
        <v>#REF!</v>
      </c>
      <c r="G59" t="e" cm="1">
        <f t="array" aca="1" ref="G59" ca="1">INDIRECT("'["&amp;Index!$A$1&amp;"]Übersicht Messungen'!B6",TRUE)</f>
        <v>#REF!</v>
      </c>
      <c r="H59" t="e">
        <f t="shared" ca="1" si="2"/>
        <v>#REF!</v>
      </c>
      <c r="I59" s="15" t="e" cm="1">
        <f t="array" aca="1" ref="I59" ca="1">INDIRECT("'["&amp;Index!$A$1&amp;"]Übersicht Messungen'!F6",TRUE)-730</f>
        <v>#REF!</v>
      </c>
      <c r="K59" t="str">
        <f>Index!$A$1</f>
        <v>intem US 42430001 RN+RP für Sichtprüfung.xlsx</v>
      </c>
      <c r="N59" t="s">
        <v>107</v>
      </c>
      <c r="O59" t="e" cm="1">
        <f t="array" aca="1" ref="O59" ca="1">IF(ISBLANK(INDIRECT("'["&amp;Index!$A$1&amp;"]Werte und Ergebnisse 4b'!B"&amp;ROW($R42)-22,TRUE)),"",INDIRECT("'["&amp;Index!$A$1&amp;"]Werte und Ergebnisse 4b'!B"&amp;ROW($R42)-22,TRUE))</f>
        <v>#REF!</v>
      </c>
      <c r="R59">
        <v>14</v>
      </c>
      <c r="X59" t="e" cm="1">
        <f t="array" aca="1" ref="X59" ca="1">INDIRECT("'["&amp;Index!$A$1&amp;"]Werte und Ergebnisse 4b'!h47",TRUE)</f>
        <v>#REF!</v>
      </c>
      <c r="Z59" t="s">
        <v>110</v>
      </c>
      <c r="AG59" t="e" cm="1">
        <f t="array" aca="1" ref="AG59" ca="1">IF(INDIRECT("'["&amp;Index!$A$1&amp;"]Werte und Ergebnisse 4b'!C"&amp;ROW($R42)-22,TRUE)&gt;0,INDIRECT("'["&amp;Index!$A$1&amp;"]Werte und Ergebnisse 4b'!C"&amp;ROW($R42)-22,TRUE),"")</f>
        <v>#REF!</v>
      </c>
      <c r="AK59" t="e" cm="1">
        <f t="array" aca="1" ref="AK59" ca="1">IF(INDIRECT("'["&amp;Index!$A$1&amp;"]Werte und Ergebnisse 4b'!F"&amp;ROW($R42)-22,TRUE)&gt;0,INDIRECT("'["&amp;Index!$A$1&amp;"]Werte und Ergebnisse 4b'!F"&amp;ROW($R42)-22,TRUE),"")</f>
        <v>#REF!</v>
      </c>
      <c r="AN59" t="e" cm="1">
        <f t="array" aca="1" ref="AN59" ca="1">IF(INDIRECT("'["&amp;Index!$A$1&amp;"]Werte und Ergebnisse 4b'!D"&amp;ROW($R42)-22,TRUE)&gt;0,INDIRECT("'["&amp;Index!$A$1&amp;"]Werte und Ergebnisse 4b'!D"&amp;ROW($R42)-22,TRUE),"")</f>
        <v>#REF!</v>
      </c>
      <c r="AQ59" t="e" cm="1">
        <f t="array" aca="1" ref="AQ59" ca="1">IF(INDIRECT("'["&amp;Index!$A$1&amp;"]Werte und Ergebnisse 4b'!E"&amp;ROW($R42)-22,TRUE)&gt;0,INDIRECT("'["&amp;Index!$A$1&amp;"]Werte und Ergebnisse 4b'!E"&amp;ROW($R42)-22,TRUE),"")</f>
        <v>#REF!</v>
      </c>
      <c r="BM59" t="str">
        <f t="shared" ca="1" si="1"/>
        <v/>
      </c>
    </row>
    <row r="60" spans="1:65" x14ac:dyDescent="0.25">
      <c r="A60" t="e" cm="1">
        <f t="array" aca="1" ref="A60" ca="1">INDIRECT("'["&amp;Index!$A$1&amp;"]Übersicht Messungen'!E6",TRUE)</f>
        <v>#REF!</v>
      </c>
      <c r="B60" t="e">
        <f ca="1">IF(Index!$D$3="v0",11008,"")</f>
        <v>#N/A</v>
      </c>
      <c r="C60" t="e">
        <f ca="1">VLOOKUP(Facts!$B60,Aux_Table!$W$1:$X$50,2,FALSE)</f>
        <v>#N/A</v>
      </c>
      <c r="D60" t="e">
        <f>NA()</f>
        <v>#N/A</v>
      </c>
      <c r="E60" t="e" cm="1">
        <f t="array" aca="1" ref="E60" ca="1">INDIRECT("'["&amp;Index!$A$1&amp;"]Übersicht Messungen'!C6",TRUE)</f>
        <v>#REF!</v>
      </c>
      <c r="F60" t="e" cm="1">
        <f t="array" aca="1" ref="F60" ca="1">INDIRECT("'["&amp;Index!$A$1&amp;"]Übersicht Messungen'!B6",TRUE)</f>
        <v>#REF!</v>
      </c>
      <c r="G60" t="e" cm="1">
        <f t="array" aca="1" ref="G60" ca="1">INDIRECT("'["&amp;Index!$A$1&amp;"]Übersicht Messungen'!B6",TRUE)</f>
        <v>#REF!</v>
      </c>
      <c r="H60" t="e">
        <f t="shared" ca="1" si="2"/>
        <v>#REF!</v>
      </c>
      <c r="I60" s="15" t="e" cm="1">
        <f t="array" aca="1" ref="I60" ca="1">INDIRECT("'["&amp;Index!$A$1&amp;"]Übersicht Messungen'!F6",TRUE)-730</f>
        <v>#REF!</v>
      </c>
      <c r="K60" t="str">
        <f>Index!$A$1</f>
        <v>intem US 42430001 RN+RP für Sichtprüfung.xlsx</v>
      </c>
      <c r="N60" t="s">
        <v>107</v>
      </c>
      <c r="O60" t="e" cm="1">
        <f t="array" aca="1" ref="O60" ca="1">IF(ISBLANK(INDIRECT("'["&amp;Index!$A$1&amp;"]Werte und Ergebnisse 4b'!B"&amp;ROW($R43)-22,TRUE)),"",INDIRECT("'["&amp;Index!$A$1&amp;"]Werte und Ergebnisse 4b'!B"&amp;ROW($R43)-22,TRUE))</f>
        <v>#REF!</v>
      </c>
      <c r="R60">
        <v>15</v>
      </c>
      <c r="X60" t="e" cm="1">
        <f t="array" aca="1" ref="X60" ca="1">INDIRECT("'["&amp;Index!$A$1&amp;"]Werte und Ergebnisse 4b'!h47",TRUE)</f>
        <v>#REF!</v>
      </c>
      <c r="Z60" t="s">
        <v>110</v>
      </c>
      <c r="AG60" t="e" cm="1">
        <f t="array" aca="1" ref="AG60" ca="1">IF(INDIRECT("'["&amp;Index!$A$1&amp;"]Werte und Ergebnisse 4b'!C"&amp;ROW($R43)-22,TRUE)&gt;0,INDIRECT("'["&amp;Index!$A$1&amp;"]Werte und Ergebnisse 4b'!C"&amp;ROW($R43)-22,TRUE),"")</f>
        <v>#REF!</v>
      </c>
      <c r="AK60" t="e" cm="1">
        <f t="array" aca="1" ref="AK60" ca="1">IF(INDIRECT("'["&amp;Index!$A$1&amp;"]Werte und Ergebnisse 4b'!F"&amp;ROW($R43)-22,TRUE)&gt;0,INDIRECT("'["&amp;Index!$A$1&amp;"]Werte und Ergebnisse 4b'!F"&amp;ROW($R43)-22,TRUE),"")</f>
        <v>#REF!</v>
      </c>
      <c r="AN60" t="e" cm="1">
        <f t="array" aca="1" ref="AN60" ca="1">IF(INDIRECT("'["&amp;Index!$A$1&amp;"]Werte und Ergebnisse 4b'!D"&amp;ROW($R43)-22,TRUE)&gt;0,INDIRECT("'["&amp;Index!$A$1&amp;"]Werte und Ergebnisse 4b'!D"&amp;ROW($R43)-22,TRUE),"")</f>
        <v>#REF!</v>
      </c>
      <c r="AQ60" t="e" cm="1">
        <f t="array" aca="1" ref="AQ60" ca="1">IF(INDIRECT("'["&amp;Index!$A$1&amp;"]Werte und Ergebnisse 4b'!E"&amp;ROW($R43)-22,TRUE)&gt;0,INDIRECT("'["&amp;Index!$A$1&amp;"]Werte und Ergebnisse 4b'!E"&amp;ROW($R43)-22,TRUE),"")</f>
        <v>#REF!</v>
      </c>
      <c r="BM60" t="str">
        <f t="shared" ca="1" si="1"/>
        <v/>
      </c>
    </row>
    <row r="61" spans="1:65" x14ac:dyDescent="0.25">
      <c r="A61" t="e" cm="1">
        <f t="array" aca="1" ref="A61" ca="1">INDIRECT("'["&amp;Index!$A$1&amp;"]Übersicht Messungen'!E6",TRUE)</f>
        <v>#REF!</v>
      </c>
      <c r="B61" t="e">
        <f ca="1">IF(Index!$D$3="v0",11008,"")</f>
        <v>#N/A</v>
      </c>
      <c r="C61" t="e">
        <f ca="1">VLOOKUP(Facts!$B61,Aux_Table!$W$1:$X$50,2,FALSE)</f>
        <v>#N/A</v>
      </c>
      <c r="D61" t="e">
        <f>NA()</f>
        <v>#N/A</v>
      </c>
      <c r="E61" t="e" cm="1">
        <f t="array" aca="1" ref="E61" ca="1">INDIRECT("'["&amp;Index!$A$1&amp;"]Übersicht Messungen'!C6",TRUE)</f>
        <v>#REF!</v>
      </c>
      <c r="F61" t="e" cm="1">
        <f t="array" aca="1" ref="F61" ca="1">INDIRECT("'["&amp;Index!$A$1&amp;"]Übersicht Messungen'!B6",TRUE)</f>
        <v>#REF!</v>
      </c>
      <c r="G61" t="e" cm="1">
        <f t="array" aca="1" ref="G61" ca="1">INDIRECT("'["&amp;Index!$A$1&amp;"]Übersicht Messungen'!B6",TRUE)</f>
        <v>#REF!</v>
      </c>
      <c r="H61" t="e">
        <f t="shared" ca="1" si="2"/>
        <v>#REF!</v>
      </c>
      <c r="I61" s="15" t="e" cm="1">
        <f t="array" aca="1" ref="I61" ca="1">INDIRECT("'["&amp;Index!$A$1&amp;"]Übersicht Messungen'!F6",TRUE)-730</f>
        <v>#REF!</v>
      </c>
      <c r="K61" t="str">
        <f>Index!$A$1</f>
        <v>intem US 42430001 RN+RP für Sichtprüfung.xlsx</v>
      </c>
      <c r="N61" t="s">
        <v>107</v>
      </c>
      <c r="O61" t="e" cm="1">
        <f t="array" aca="1" ref="O61" ca="1">IF(ISBLANK(INDIRECT("'["&amp;Index!$A$1&amp;"]Werte und Ergebnisse 4b'!B"&amp;ROW($R44)-22,TRUE)),"",INDIRECT("'["&amp;Index!$A$1&amp;"]Werte und Ergebnisse 4b'!B"&amp;ROW($R44)-22,TRUE))</f>
        <v>#REF!</v>
      </c>
      <c r="R61">
        <v>16</v>
      </c>
      <c r="X61" t="e" cm="1">
        <f t="array" aca="1" ref="X61" ca="1">INDIRECT("'["&amp;Index!$A$1&amp;"]Werte und Ergebnisse 4b'!h47",TRUE)</f>
        <v>#REF!</v>
      </c>
      <c r="Z61" t="s">
        <v>110</v>
      </c>
      <c r="AG61" t="e" cm="1">
        <f t="array" aca="1" ref="AG61" ca="1">IF(INDIRECT("'["&amp;Index!$A$1&amp;"]Werte und Ergebnisse 4b'!C"&amp;ROW($R44)-22,TRUE)&gt;0,INDIRECT("'["&amp;Index!$A$1&amp;"]Werte und Ergebnisse 4b'!C"&amp;ROW($R44)-22,TRUE),"")</f>
        <v>#REF!</v>
      </c>
      <c r="AK61" t="e" cm="1">
        <f t="array" aca="1" ref="AK61" ca="1">IF(INDIRECT("'["&amp;Index!$A$1&amp;"]Werte und Ergebnisse 4b'!F"&amp;ROW($R44)-22,TRUE)&gt;0,INDIRECT("'["&amp;Index!$A$1&amp;"]Werte und Ergebnisse 4b'!F"&amp;ROW($R44)-22,TRUE),"")</f>
        <v>#REF!</v>
      </c>
      <c r="AN61" t="e" cm="1">
        <f t="array" aca="1" ref="AN61" ca="1">IF(INDIRECT("'["&amp;Index!$A$1&amp;"]Werte und Ergebnisse 4b'!D"&amp;ROW($R44)-22,TRUE)&gt;0,INDIRECT("'["&amp;Index!$A$1&amp;"]Werte und Ergebnisse 4b'!D"&amp;ROW($R44)-22,TRUE),"")</f>
        <v>#REF!</v>
      </c>
      <c r="AQ61" t="e" cm="1">
        <f t="array" aca="1" ref="AQ61" ca="1">IF(INDIRECT("'["&amp;Index!$A$1&amp;"]Werte und Ergebnisse 4b'!E"&amp;ROW($R44)-22,TRUE)&gt;0,INDIRECT("'["&amp;Index!$A$1&amp;"]Werte und Ergebnisse 4b'!E"&amp;ROW($R44)-22,TRUE),"")</f>
        <v>#REF!</v>
      </c>
      <c r="BM61" t="str">
        <f t="shared" ca="1" si="1"/>
        <v/>
      </c>
    </row>
    <row r="62" spans="1:65" x14ac:dyDescent="0.25">
      <c r="A62" t="e" cm="1">
        <f t="array" aca="1" ref="A62" ca="1">INDIRECT("'["&amp;Index!$A$1&amp;"]Übersicht Messungen'!E6",TRUE)</f>
        <v>#REF!</v>
      </c>
      <c r="B62" t="e">
        <f ca="1">IF(Index!$D$3="v0",11008,"")</f>
        <v>#N/A</v>
      </c>
      <c r="C62" t="e">
        <f ca="1">VLOOKUP(Facts!$B62,Aux_Table!$W$1:$X$50,2,FALSE)</f>
        <v>#N/A</v>
      </c>
      <c r="D62" t="e">
        <f>NA()</f>
        <v>#N/A</v>
      </c>
      <c r="E62" t="e" cm="1">
        <f t="array" aca="1" ref="E62" ca="1">INDIRECT("'["&amp;Index!$A$1&amp;"]Übersicht Messungen'!C6",TRUE)</f>
        <v>#REF!</v>
      </c>
      <c r="F62" t="e" cm="1">
        <f t="array" aca="1" ref="F62" ca="1">INDIRECT("'["&amp;Index!$A$1&amp;"]Übersicht Messungen'!B6",TRUE)</f>
        <v>#REF!</v>
      </c>
      <c r="G62" t="e" cm="1">
        <f t="array" aca="1" ref="G62" ca="1">INDIRECT("'["&amp;Index!$A$1&amp;"]Übersicht Messungen'!B6",TRUE)</f>
        <v>#REF!</v>
      </c>
      <c r="H62" t="e">
        <f t="shared" ca="1" si="2"/>
        <v>#REF!</v>
      </c>
      <c r="I62" s="15" t="e" cm="1">
        <f t="array" aca="1" ref="I62" ca="1">INDIRECT("'["&amp;Index!$A$1&amp;"]Übersicht Messungen'!F6",TRUE)-730</f>
        <v>#REF!</v>
      </c>
      <c r="K62" t="str">
        <f>Index!$A$1</f>
        <v>intem US 42430001 RN+RP für Sichtprüfung.xlsx</v>
      </c>
      <c r="N62" t="s">
        <v>107</v>
      </c>
      <c r="O62" t="e" cm="1">
        <f t="array" aca="1" ref="O62" ca="1">IF(ISBLANK(INDIRECT("'["&amp;Index!$A$1&amp;"]Werte und Ergebnisse 4b'!B"&amp;ROW($R45)-22,TRUE)),"",INDIRECT("'["&amp;Index!$A$1&amp;"]Werte und Ergebnisse 4b'!B"&amp;ROW($R45)-22,TRUE))</f>
        <v>#REF!</v>
      </c>
      <c r="R62">
        <v>17</v>
      </c>
      <c r="X62" t="e" cm="1">
        <f t="array" aca="1" ref="X62" ca="1">INDIRECT("'["&amp;Index!$A$1&amp;"]Werte und Ergebnisse 4b'!h47",TRUE)</f>
        <v>#REF!</v>
      </c>
      <c r="Z62" t="s">
        <v>110</v>
      </c>
      <c r="AG62" t="e" cm="1">
        <f t="array" aca="1" ref="AG62" ca="1">IF(INDIRECT("'["&amp;Index!$A$1&amp;"]Werte und Ergebnisse 4b'!C"&amp;ROW($R45)-22,TRUE)&gt;0,INDIRECT("'["&amp;Index!$A$1&amp;"]Werte und Ergebnisse 4b'!C"&amp;ROW($R45)-22,TRUE),"")</f>
        <v>#REF!</v>
      </c>
      <c r="AK62" t="e" cm="1">
        <f t="array" aca="1" ref="AK62" ca="1">IF(INDIRECT("'["&amp;Index!$A$1&amp;"]Werte und Ergebnisse 4b'!F"&amp;ROW($R45)-22,TRUE)&gt;0,INDIRECT("'["&amp;Index!$A$1&amp;"]Werte und Ergebnisse 4b'!F"&amp;ROW($R45)-22,TRUE),"")</f>
        <v>#REF!</v>
      </c>
      <c r="AN62" t="e" cm="1">
        <f t="array" aca="1" ref="AN62" ca="1">IF(INDIRECT("'["&amp;Index!$A$1&amp;"]Werte und Ergebnisse 4b'!D"&amp;ROW($R45)-22,TRUE)&gt;0,INDIRECT("'["&amp;Index!$A$1&amp;"]Werte und Ergebnisse 4b'!D"&amp;ROW($R45)-22,TRUE),"")</f>
        <v>#REF!</v>
      </c>
      <c r="AQ62" t="e" cm="1">
        <f t="array" aca="1" ref="AQ62" ca="1">IF(INDIRECT("'["&amp;Index!$A$1&amp;"]Werte und Ergebnisse 4b'!E"&amp;ROW($R45)-22,TRUE)&gt;0,INDIRECT("'["&amp;Index!$A$1&amp;"]Werte und Ergebnisse 4b'!E"&amp;ROW($R45)-22,TRUE),"")</f>
        <v>#REF!</v>
      </c>
      <c r="BM62" t="str">
        <f t="shared" ca="1" si="1"/>
        <v/>
      </c>
    </row>
    <row r="63" spans="1:65" x14ac:dyDescent="0.25">
      <c r="A63" t="e" cm="1">
        <f t="array" aca="1" ref="A63" ca="1">INDIRECT("'["&amp;Index!$A$1&amp;"]Übersicht Messungen'!E6",TRUE)</f>
        <v>#REF!</v>
      </c>
      <c r="B63" t="e">
        <f ca="1">IF(Index!$D$3="v0",11008,"")</f>
        <v>#N/A</v>
      </c>
      <c r="C63" t="e">
        <f ca="1">VLOOKUP(Facts!$B63,Aux_Table!$W$1:$X$50,2,FALSE)</f>
        <v>#N/A</v>
      </c>
      <c r="D63" t="e">
        <f>NA()</f>
        <v>#N/A</v>
      </c>
      <c r="E63" t="e" cm="1">
        <f t="array" aca="1" ref="E63" ca="1">INDIRECT("'["&amp;Index!$A$1&amp;"]Übersicht Messungen'!C6",TRUE)</f>
        <v>#REF!</v>
      </c>
      <c r="F63" t="e" cm="1">
        <f t="array" aca="1" ref="F63" ca="1">INDIRECT("'["&amp;Index!$A$1&amp;"]Übersicht Messungen'!B6",TRUE)</f>
        <v>#REF!</v>
      </c>
      <c r="G63" t="e" cm="1">
        <f t="array" aca="1" ref="G63" ca="1">INDIRECT("'["&amp;Index!$A$1&amp;"]Übersicht Messungen'!B6",TRUE)</f>
        <v>#REF!</v>
      </c>
      <c r="H63" t="e">
        <f t="shared" ca="1" si="2"/>
        <v>#REF!</v>
      </c>
      <c r="I63" s="15" t="e" cm="1">
        <f t="array" aca="1" ref="I63" ca="1">INDIRECT("'["&amp;Index!$A$1&amp;"]Übersicht Messungen'!F6",TRUE)-730</f>
        <v>#REF!</v>
      </c>
      <c r="K63" t="str">
        <f>Index!$A$1</f>
        <v>intem US 42430001 RN+RP für Sichtprüfung.xlsx</v>
      </c>
      <c r="N63" t="s">
        <v>107</v>
      </c>
      <c r="O63" t="e" cm="1">
        <f t="array" aca="1" ref="O63" ca="1">IF(ISBLANK(INDIRECT("'["&amp;Index!$A$1&amp;"]Werte und Ergebnisse 4b'!B"&amp;ROW($R46)-22,TRUE)),"",INDIRECT("'["&amp;Index!$A$1&amp;"]Werte und Ergebnisse 4b'!B"&amp;ROW($R46)-22,TRUE))</f>
        <v>#REF!</v>
      </c>
      <c r="R63">
        <v>18</v>
      </c>
      <c r="X63" t="e" cm="1">
        <f t="array" aca="1" ref="X63" ca="1">INDIRECT("'["&amp;Index!$A$1&amp;"]Werte und Ergebnisse 4b'!h47",TRUE)</f>
        <v>#REF!</v>
      </c>
      <c r="Z63" t="s">
        <v>110</v>
      </c>
      <c r="AG63" t="e" cm="1">
        <f t="array" aca="1" ref="AG63" ca="1">IF(INDIRECT("'["&amp;Index!$A$1&amp;"]Werte und Ergebnisse 4b'!C"&amp;ROW($R46)-22,TRUE)&gt;0,INDIRECT("'["&amp;Index!$A$1&amp;"]Werte und Ergebnisse 4b'!C"&amp;ROW($R46)-22,TRUE),"")</f>
        <v>#REF!</v>
      </c>
      <c r="AK63" t="e" cm="1">
        <f t="array" aca="1" ref="AK63" ca="1">IF(INDIRECT("'["&amp;Index!$A$1&amp;"]Werte und Ergebnisse 4b'!F"&amp;ROW($R46)-22,TRUE)&gt;0,INDIRECT("'["&amp;Index!$A$1&amp;"]Werte und Ergebnisse 4b'!F"&amp;ROW($R46)-22,TRUE),"")</f>
        <v>#REF!</v>
      </c>
      <c r="AN63" t="e" cm="1">
        <f t="array" aca="1" ref="AN63" ca="1">IF(INDIRECT("'["&amp;Index!$A$1&amp;"]Werte und Ergebnisse 4b'!D"&amp;ROW($R46)-22,TRUE)&gt;0,INDIRECT("'["&amp;Index!$A$1&amp;"]Werte und Ergebnisse 4b'!D"&amp;ROW($R46)-22,TRUE),"")</f>
        <v>#REF!</v>
      </c>
      <c r="AQ63" t="e" cm="1">
        <f t="array" aca="1" ref="AQ63" ca="1">IF(INDIRECT("'["&amp;Index!$A$1&amp;"]Werte und Ergebnisse 4b'!E"&amp;ROW($R46)-22,TRUE)&gt;0,INDIRECT("'["&amp;Index!$A$1&amp;"]Werte und Ergebnisse 4b'!E"&amp;ROW($R46)-22,TRUE),"")</f>
        <v>#REF!</v>
      </c>
      <c r="BM63" t="str">
        <f t="shared" ca="1" si="1"/>
        <v/>
      </c>
    </row>
    <row r="64" spans="1:65" x14ac:dyDescent="0.25">
      <c r="A64" t="e" cm="1">
        <f t="array" aca="1" ref="A64" ca="1">INDIRECT("'["&amp;Index!$A$1&amp;"]Übersicht Messungen'!E6",TRUE)</f>
        <v>#REF!</v>
      </c>
      <c r="B64" t="e">
        <f ca="1">IF(Index!$D$3="v0",11008,"")</f>
        <v>#N/A</v>
      </c>
      <c r="C64" t="e">
        <f ca="1">VLOOKUP(Facts!$B64,Aux_Table!$W$1:$X$50,2,FALSE)</f>
        <v>#N/A</v>
      </c>
      <c r="D64" t="e">
        <f>NA()</f>
        <v>#N/A</v>
      </c>
      <c r="E64" t="e" cm="1">
        <f t="array" aca="1" ref="E64" ca="1">INDIRECT("'["&amp;Index!$A$1&amp;"]Übersicht Messungen'!C6",TRUE)</f>
        <v>#REF!</v>
      </c>
      <c r="F64" t="e" cm="1">
        <f t="array" aca="1" ref="F64" ca="1">INDIRECT("'["&amp;Index!$A$1&amp;"]Übersicht Messungen'!B6",TRUE)</f>
        <v>#REF!</v>
      </c>
      <c r="G64" t="e" cm="1">
        <f t="array" aca="1" ref="G64" ca="1">INDIRECT("'["&amp;Index!$A$1&amp;"]Übersicht Messungen'!B6",TRUE)</f>
        <v>#REF!</v>
      </c>
      <c r="H64" t="e">
        <f t="shared" ca="1" si="2"/>
        <v>#REF!</v>
      </c>
      <c r="I64" s="15" t="e" cm="1">
        <f t="array" aca="1" ref="I64" ca="1">INDIRECT("'["&amp;Index!$A$1&amp;"]Übersicht Messungen'!F6",TRUE)-730</f>
        <v>#REF!</v>
      </c>
      <c r="K64" t="str">
        <f>Index!$A$1</f>
        <v>intem US 42430001 RN+RP für Sichtprüfung.xlsx</v>
      </c>
      <c r="N64" t="s">
        <v>107</v>
      </c>
      <c r="O64" t="e" cm="1">
        <f t="array" aca="1" ref="O64" ca="1">IF(ISBLANK(INDIRECT("'["&amp;Index!$A$1&amp;"]Werte und Ergebnisse 4b'!B"&amp;ROW($R47)-22,TRUE)),"",INDIRECT("'["&amp;Index!$A$1&amp;"]Werte und Ergebnisse 4b'!B"&amp;ROW($R47)-22,TRUE))</f>
        <v>#REF!</v>
      </c>
      <c r="R64">
        <v>19</v>
      </c>
      <c r="X64" t="e" cm="1">
        <f t="array" aca="1" ref="X64" ca="1">INDIRECT("'["&amp;Index!$A$1&amp;"]Werte und Ergebnisse 4b'!h47",TRUE)</f>
        <v>#REF!</v>
      </c>
      <c r="Z64" t="s">
        <v>110</v>
      </c>
      <c r="AG64" t="e" cm="1">
        <f t="array" aca="1" ref="AG64" ca="1">IF(INDIRECT("'["&amp;Index!$A$1&amp;"]Werte und Ergebnisse 4b'!C"&amp;ROW($R47)-22,TRUE)&gt;0,INDIRECT("'["&amp;Index!$A$1&amp;"]Werte und Ergebnisse 4b'!C"&amp;ROW($R47)-22,TRUE),"")</f>
        <v>#REF!</v>
      </c>
      <c r="AK64" t="e" cm="1">
        <f t="array" aca="1" ref="AK64" ca="1">IF(INDIRECT("'["&amp;Index!$A$1&amp;"]Werte und Ergebnisse 4b'!F"&amp;ROW($R47)-22,TRUE)&gt;0,INDIRECT("'["&amp;Index!$A$1&amp;"]Werte und Ergebnisse 4b'!F"&amp;ROW($R47)-22,TRUE),"")</f>
        <v>#REF!</v>
      </c>
      <c r="AN64" t="e" cm="1">
        <f t="array" aca="1" ref="AN64" ca="1">IF(INDIRECT("'["&amp;Index!$A$1&amp;"]Werte und Ergebnisse 4b'!D"&amp;ROW($R47)-22,TRUE)&gt;0,INDIRECT("'["&amp;Index!$A$1&amp;"]Werte und Ergebnisse 4b'!D"&amp;ROW($R47)-22,TRUE),"")</f>
        <v>#REF!</v>
      </c>
      <c r="AQ64" t="e" cm="1">
        <f t="array" aca="1" ref="AQ64" ca="1">IF(INDIRECT("'["&amp;Index!$A$1&amp;"]Werte und Ergebnisse 4b'!E"&amp;ROW($R47)-22,TRUE)&gt;0,INDIRECT("'["&amp;Index!$A$1&amp;"]Werte und Ergebnisse 4b'!E"&amp;ROW($R47)-22,TRUE),"")</f>
        <v>#REF!</v>
      </c>
      <c r="BM64" t="str">
        <f t="shared" ca="1" si="1"/>
        <v/>
      </c>
    </row>
    <row r="65" spans="1:65" x14ac:dyDescent="0.25">
      <c r="A65" t="e" cm="1">
        <f t="array" aca="1" ref="A65" ca="1">INDIRECT("'["&amp;Index!$A$1&amp;"]Übersicht Messungen'!E6",TRUE)</f>
        <v>#REF!</v>
      </c>
      <c r="B65" t="e">
        <f ca="1">IF(Index!$D$3="v0",11008,"")</f>
        <v>#N/A</v>
      </c>
      <c r="C65" t="e">
        <f ca="1">VLOOKUP(Facts!$B65,Aux_Table!$W$1:$X$50,2,FALSE)</f>
        <v>#N/A</v>
      </c>
      <c r="D65" t="e">
        <f>NA()</f>
        <v>#N/A</v>
      </c>
      <c r="E65" t="e" cm="1">
        <f t="array" aca="1" ref="E65" ca="1">INDIRECT("'["&amp;Index!$A$1&amp;"]Übersicht Messungen'!C6",TRUE)</f>
        <v>#REF!</v>
      </c>
      <c r="F65" t="e" cm="1">
        <f t="array" aca="1" ref="F65" ca="1">INDIRECT("'["&amp;Index!$A$1&amp;"]Übersicht Messungen'!B6",TRUE)</f>
        <v>#REF!</v>
      </c>
      <c r="G65" t="e" cm="1">
        <f t="array" aca="1" ref="G65" ca="1">INDIRECT("'["&amp;Index!$A$1&amp;"]Übersicht Messungen'!B6",TRUE)</f>
        <v>#REF!</v>
      </c>
      <c r="H65" t="e">
        <f t="shared" ref="H65" ca="1" si="3">X65=A65</f>
        <v>#REF!</v>
      </c>
      <c r="I65" s="15" t="e" cm="1">
        <f t="array" aca="1" ref="I65" ca="1">INDIRECT("'["&amp;Index!$A$1&amp;"]Übersicht Messungen'!F6",TRUE)-730</f>
        <v>#REF!</v>
      </c>
      <c r="K65" t="str">
        <f>Index!$A$1</f>
        <v>intem US 42430001 RN+RP für Sichtprüfung.xlsx</v>
      </c>
      <c r="N65" t="s">
        <v>107</v>
      </c>
      <c r="O65" t="e" cm="1">
        <f t="array" aca="1" ref="O65" ca="1">IF(ISBLANK(INDIRECT("'["&amp;Index!$A$1&amp;"]Werte und Ergebnisse 4b'!B"&amp;ROW($R48)-22,TRUE)),"",INDIRECT("'["&amp;Index!$A$1&amp;"]Werte und Ergebnisse 4b'!B"&amp;ROW($R48)-22,TRUE))</f>
        <v>#REF!</v>
      </c>
      <c r="R65">
        <v>20</v>
      </c>
      <c r="X65" t="e" cm="1">
        <f t="array" aca="1" ref="X65" ca="1">INDIRECT("'["&amp;Index!$A$1&amp;"]Werte und Ergebnisse 4b'!h47",TRUE)</f>
        <v>#REF!</v>
      </c>
      <c r="Z65" t="s">
        <v>110</v>
      </c>
      <c r="AG65" t="e" cm="1">
        <f t="array" aca="1" ref="AG65" ca="1">IF(INDIRECT("'["&amp;Index!$A$1&amp;"]Werte und Ergebnisse 4b'!C"&amp;ROW($R48)-22,TRUE)&gt;0,INDIRECT("'["&amp;Index!$A$1&amp;"]Werte und Ergebnisse 4b'!C"&amp;ROW($R48)-22,TRUE),"")</f>
        <v>#REF!</v>
      </c>
      <c r="AK65" t="e" cm="1">
        <f t="array" aca="1" ref="AK65" ca="1">IF(INDIRECT("'["&amp;Index!$A$1&amp;"]Werte und Ergebnisse 4b'!F"&amp;ROW($R48)-22,TRUE)&gt;0,INDIRECT("'["&amp;Index!$A$1&amp;"]Werte und Ergebnisse 4b'!F"&amp;ROW($R48)-22,TRUE),"")</f>
        <v>#REF!</v>
      </c>
      <c r="AN65" t="e" cm="1">
        <f t="array" aca="1" ref="AN65" ca="1">IF(INDIRECT("'["&amp;Index!$A$1&amp;"]Werte und Ergebnisse 4b'!D"&amp;ROW($R48)-22,TRUE)&gt;0,INDIRECT("'["&amp;Index!$A$1&amp;"]Werte und Ergebnisse 4b'!D"&amp;ROW($R48)-22,TRUE),"")</f>
        <v>#REF!</v>
      </c>
      <c r="AQ65" t="e" cm="1">
        <f t="array" aca="1" ref="AQ65" ca="1">IF(INDIRECT("'["&amp;Index!$A$1&amp;"]Werte und Ergebnisse 4b'!E"&amp;ROW($R48)-22,TRUE)&gt;0,INDIRECT("'["&amp;Index!$A$1&amp;"]Werte und Ergebnisse 4b'!E"&amp;ROW($R48)-22,TRUE),"")</f>
        <v>#REF!</v>
      </c>
      <c r="BM65" t="str">
        <f t="shared" ca="1" si="1"/>
        <v/>
      </c>
    </row>
    <row r="66" spans="1:65" x14ac:dyDescent="0.25">
      <c r="A66" t="e" cm="1">
        <f t="array" aca="1" ref="A66" ca="1">INDIRECT("'["&amp;Index!$A$1&amp;"]Übersicht Messungen'!E6",TRUE)</f>
        <v>#REF!</v>
      </c>
      <c r="B66" t="e">
        <f ca="1">IF(Index!$D$3="v3",11025,"")</f>
        <v>#N/A</v>
      </c>
      <c r="C66" t="e">
        <f ca="1">VLOOKUP(Facts!$B66,Aux_Table!$W$1:$X$50,2,FALSE)</f>
        <v>#N/A</v>
      </c>
      <c r="D66" t="e">
        <f>NA()</f>
        <v>#N/A</v>
      </c>
      <c r="E66" t="e" cm="1">
        <f t="array" aca="1" ref="E66" ca="1">INDIRECT("'["&amp;Index!$A$1&amp;"]Übersicht Messungen'!C6",TRUE)</f>
        <v>#REF!</v>
      </c>
      <c r="F66" t="e" cm="1">
        <f t="array" aca="1" ref="F66" ca="1">INDIRECT("'["&amp;Index!$A$1&amp;"]Übersicht Messungen'!B6",TRUE)</f>
        <v>#REF!</v>
      </c>
      <c r="G66" t="e" cm="1">
        <f t="array" aca="1" ref="G66" ca="1">INDIRECT("'["&amp;Index!$A$1&amp;"]Übersicht Messungen'!B6",TRUE)</f>
        <v>#REF!</v>
      </c>
      <c r="H66" t="e">
        <f t="shared" ref="H66:H93" ca="1" si="4">X66=A66</f>
        <v>#REF!</v>
      </c>
      <c r="I66" s="15" t="e" cm="1">
        <f t="array" aca="1" ref="I66" ca="1">IFERROR(DATEVALUE(TEXT(INDIRECT("'["&amp;Index!$A$1&amp;"]Übersicht Messungen'!C100",TRUE),"yyyy-mm-dd")),INDIRECT("'["&amp;Index!$A$1&amp;"]Übersicht Messungen'!F6",TRUE)-730)</f>
        <v>#REF!</v>
      </c>
      <c r="J66" t="e" cm="1">
        <f t="array" aca="1" ref="J66" ca="1">INDIRECT("'["&amp;Index!$A$1&amp;"]Übersicht Messungen'!C177",TRUE)</f>
        <v>#REF!</v>
      </c>
      <c r="K66" t="str">
        <f>Index!$A$1</f>
        <v>intem US 42430001 RN+RP für Sichtprüfung.xlsx</v>
      </c>
      <c r="N66" t="s">
        <v>74</v>
      </c>
      <c r="O66" t="e" cm="1">
        <f t="array" aca="1" ref="O66" ca="1">INDIRECT("'["&amp;Index!$A$1&amp;"]Auswertung 1a + 1b'!L2",TRUE)</f>
        <v>#REF!</v>
      </c>
      <c r="R66">
        <v>1</v>
      </c>
      <c r="X66" t="e" cm="1">
        <f t="array" aca="1" ref="X66" ca="1">INDIRECT("'["&amp;Index!$A$1&amp;"]Auswertung 1a + 1b'!b2",TRUE)</f>
        <v>#REF!</v>
      </c>
      <c r="Z66" t="s">
        <v>110</v>
      </c>
      <c r="AG66" t="e" cm="1">
        <f t="array" aca="1" ref="AG66" ca="1">IF(INDIRECT("'["&amp;Index!$A$1&amp;"]Auswertung 1a + 1b'!E2",TRUE)&gt;0,INDIRECT("'["&amp;Index!$A$1&amp;"]Auswertung 1a + 1b'!E2",TRUE),"")</f>
        <v>#REF!</v>
      </c>
      <c r="AH66" t="e" cm="1">
        <f t="array" aca="1" ref="AH66" ca="1">IF(INDIRECT("'["&amp;Index!$A$1&amp;"]Auswertung 1a + 1b'!G2",TRUE)&gt;0,INDIRECT("'["&amp;Index!$A$1&amp;"]Auswertung 1a + 1b'!G2",TRUE),"")</f>
        <v>#REF!</v>
      </c>
      <c r="AI66" t="e" cm="1">
        <f t="array" aca="1" ref="AI66" ca="1">IF(INDIRECT("'["&amp;Index!$A$1&amp;"]Auswertung 1a + 1b'!H2",TRUE)&gt;0,INDIRECT("'["&amp;Index!$A$1&amp;"]Auswertung 1a + 1b'!H2",TRUE),"")</f>
        <v>#REF!</v>
      </c>
      <c r="AJ66" t="e" cm="1">
        <f t="array" aca="1" ref="AJ66" ca="1">IF(INDIRECT("'["&amp;Index!$A$1&amp;"]Auswertung 1a + 1b'!I2",TRUE)&gt;0,INDIRECT("'["&amp;Index!$A$1&amp;"]Auswertung 1a + 1b'!I2",TRUE),"")</f>
        <v>#REF!</v>
      </c>
      <c r="AK66" t="e" cm="1">
        <f t="array" aca="1" ref="AK66" ca="1">IF(INDIRECT("'["&amp;Index!$A$1&amp;"]Auswertung 1a + 1b'!J2",TRUE)&gt;0,INDIRECT("'["&amp;Index!$A$1&amp;"]Auswertung 1a + 1b'!J2",TRUE),"")</f>
        <v>#REF!</v>
      </c>
      <c r="AN66" t="e" cm="1">
        <f t="array" aca="1" ref="AN66" ca="1">IF(INDIRECT("'["&amp;Index!$A$1&amp;"]Auswertung 1a + 1b'!F2",TRUE)&gt;0,INDIRECT("'["&amp;Index!$A$1&amp;"]Auswertung 1a + 1b'!F2",TRUE),"")</f>
        <v>#REF!</v>
      </c>
      <c r="AQ66" t="e" cm="1">
        <f t="array" aca="1" ref="AQ66" ca="1">IF(INDIRECT("'["&amp;Index!$A$1&amp;"]Auswertung 1a + 1b'!K2",TRUE)&gt;0,INDIRECT("'["&amp;Index!$A$1&amp;"]Auswertung 1a + 1b'!K2",TRUE),"")</f>
        <v>#REF!</v>
      </c>
      <c r="BM66" t="str">
        <f t="shared" ca="1" si="1"/>
        <v/>
      </c>
    </row>
    <row r="67" spans="1:65" x14ac:dyDescent="0.25">
      <c r="A67" t="e" cm="1">
        <f t="array" aca="1" ref="A67" ca="1">INDIRECT("'["&amp;Index!$A$1&amp;"]Übersicht Messungen'!E6",TRUE)</f>
        <v>#REF!</v>
      </c>
      <c r="B67" t="e">
        <f ca="1">IF(Index!$D$3="v3",11025,"")</f>
        <v>#N/A</v>
      </c>
      <c r="C67" t="e">
        <f ca="1">VLOOKUP(Facts!$B67,Aux_Table!$W$1:$X$50,2,FALSE)</f>
        <v>#N/A</v>
      </c>
      <c r="D67" t="e">
        <f>NA()</f>
        <v>#N/A</v>
      </c>
      <c r="E67" t="e" cm="1">
        <f t="array" aca="1" ref="E67" ca="1">INDIRECT("'["&amp;Index!$A$1&amp;"]Übersicht Messungen'!C6",TRUE)</f>
        <v>#REF!</v>
      </c>
      <c r="F67" t="e" cm="1">
        <f t="array" aca="1" ref="F67" ca="1">INDIRECT("'["&amp;Index!$A$1&amp;"]Übersicht Messungen'!B6",TRUE)</f>
        <v>#REF!</v>
      </c>
      <c r="G67" t="e" cm="1">
        <f t="array" aca="1" ref="G67" ca="1">INDIRECT("'["&amp;Index!$A$1&amp;"]Übersicht Messungen'!B6",TRUE)</f>
        <v>#REF!</v>
      </c>
      <c r="H67" t="e">
        <f t="shared" ca="1" si="4"/>
        <v>#REF!</v>
      </c>
      <c r="I67" s="15" t="e" cm="1">
        <f t="array" aca="1" ref="I67" ca="1">IFERROR(DATEVALUE(TEXT(INDIRECT("'["&amp;Index!$A$1&amp;"]Übersicht Messungen'!C100",TRUE),"yyyy-mm-dd")),INDIRECT("'["&amp;Index!$A$1&amp;"]Übersicht Messungen'!F6",TRUE)-730)</f>
        <v>#REF!</v>
      </c>
      <c r="J67" t="e" cm="1">
        <f t="array" aca="1" ref="J67" ca="1">INDIRECT("'["&amp;Index!$A$1&amp;"]Übersicht Messungen'!C177",TRUE)</f>
        <v>#REF!</v>
      </c>
      <c r="K67" t="str">
        <f>Index!$A$1</f>
        <v>intem US 42430001 RN+RP für Sichtprüfung.xlsx</v>
      </c>
      <c r="N67" t="s">
        <v>74</v>
      </c>
      <c r="O67" t="e" cm="1">
        <f t="array" aca="1" ref="O67" ca="1">INDIRECT("'["&amp;Index!$A$1&amp;"]Auswertung 1a + 1b'!L2",TRUE)</f>
        <v>#REF!</v>
      </c>
      <c r="R67">
        <v>2</v>
      </c>
      <c r="X67" t="e" cm="1">
        <f t="array" aca="1" ref="X67" ca="1">INDIRECT("'["&amp;Index!$A$1&amp;"]Auswertung 1a + 1b'!b3",TRUE)</f>
        <v>#REF!</v>
      </c>
      <c r="Z67" t="s">
        <v>110</v>
      </c>
      <c r="AG67" t="e" cm="1">
        <f t="array" aca="1" ref="AG67" ca="1">IF(INDIRECT("'["&amp;Index!$A$1&amp;"]Auswertung 1a + 1b'!E3",TRUE)&gt;0,INDIRECT("'["&amp;Index!$A$1&amp;"]Auswertung 1a + 1b'!E3",TRUE),"")</f>
        <v>#REF!</v>
      </c>
      <c r="AH67" t="e" cm="1">
        <f t="array" aca="1" ref="AH67" ca="1">IF(INDIRECT("'["&amp;Index!$A$1&amp;"]Auswertung 1a + 1b'!G3",TRUE)&gt;0,INDIRECT("'["&amp;Index!$A$1&amp;"]Auswertung 1a + 1b'!G3",TRUE),"")</f>
        <v>#REF!</v>
      </c>
      <c r="AI67" t="e" cm="1">
        <f t="array" aca="1" ref="AI67" ca="1">IF(INDIRECT("'["&amp;Index!$A$1&amp;"]Auswertung 1a + 1b'!H3",TRUE)&gt;0,INDIRECT("'["&amp;Index!$A$1&amp;"]Auswertung 1a + 1b'!H3",TRUE),"")</f>
        <v>#REF!</v>
      </c>
      <c r="AJ67" t="e" cm="1">
        <f t="array" aca="1" ref="AJ67" ca="1">IF(INDIRECT("'["&amp;Index!$A$1&amp;"]Auswertung 1a + 1b'!I3",TRUE)&gt;0,INDIRECT("'["&amp;Index!$A$1&amp;"]Auswertung 1a + 1b'!I3",TRUE),"")</f>
        <v>#REF!</v>
      </c>
      <c r="AK67" t="e" cm="1">
        <f t="array" aca="1" ref="AK67" ca="1">IF(INDIRECT("'["&amp;Index!$A$1&amp;"]Auswertung 1a + 1b'!J3",TRUE)&gt;0,INDIRECT("'["&amp;Index!$A$1&amp;"]Auswertung 1a + 1b'!J3",TRUE),"")</f>
        <v>#REF!</v>
      </c>
      <c r="AN67" t="e" cm="1">
        <f t="array" aca="1" ref="AN67" ca="1">IF(INDIRECT("'["&amp;Index!$A$1&amp;"]Auswertung 1a + 1b'!F3",TRUE)&gt;0,INDIRECT("'["&amp;Index!$A$1&amp;"]Auswertung 1a + 1b'!F3",TRUE),"")</f>
        <v>#REF!</v>
      </c>
      <c r="AQ67" t="e" cm="1">
        <f t="array" aca="1" ref="AQ67" ca="1">IF(INDIRECT("'["&amp;Index!$A$1&amp;"]Auswertung 1a + 1b'!K3",TRUE)&gt;0,INDIRECT("'["&amp;Index!$A$1&amp;"]Auswertung 1a + 1b'!K3",TRUE),"")</f>
        <v>#REF!</v>
      </c>
      <c r="BM67" t="str">
        <f t="shared" ref="BM67:BM130" ca="1" si="5">IFERROR(IF(OR(ISERROR(B67),NOT(ISNUMBER(AG67)),AG67=0),"",B67&amp;"/"&amp;X67&amp;"/"&amp;N67&amp;"/"&amp;O67&amp;"/"&amp;R67),"")</f>
        <v/>
      </c>
    </row>
    <row r="68" spans="1:65" x14ac:dyDescent="0.25">
      <c r="A68" t="e" cm="1">
        <f t="array" aca="1" ref="A68" ca="1">INDIRECT("'["&amp;Index!$A$1&amp;"]Übersicht Messungen'!E6",TRUE)</f>
        <v>#REF!</v>
      </c>
      <c r="B68" t="e">
        <f ca="1">IF(Index!$D$3="v3",11025,"")</f>
        <v>#N/A</v>
      </c>
      <c r="C68" t="e">
        <f ca="1">VLOOKUP(Facts!$B68,Aux_Table!$W$1:$X$50,2,FALSE)</f>
        <v>#N/A</v>
      </c>
      <c r="D68" t="e">
        <f>NA()</f>
        <v>#N/A</v>
      </c>
      <c r="E68" t="e" cm="1">
        <f t="array" aca="1" ref="E68" ca="1">INDIRECT("'["&amp;Index!$A$1&amp;"]Übersicht Messungen'!C6",TRUE)</f>
        <v>#REF!</v>
      </c>
      <c r="F68" t="e" cm="1">
        <f t="array" aca="1" ref="F68" ca="1">INDIRECT("'["&amp;Index!$A$1&amp;"]Übersicht Messungen'!B6",TRUE)</f>
        <v>#REF!</v>
      </c>
      <c r="G68" t="e" cm="1">
        <f t="array" aca="1" ref="G68" ca="1">INDIRECT("'["&amp;Index!$A$1&amp;"]Übersicht Messungen'!B6",TRUE)</f>
        <v>#REF!</v>
      </c>
      <c r="H68" t="e">
        <f t="shared" ca="1" si="4"/>
        <v>#REF!</v>
      </c>
      <c r="I68" s="15" t="e" cm="1">
        <f t="array" aca="1" ref="I68" ca="1">IFERROR(DATEVALUE(TEXT(INDIRECT("'["&amp;Index!$A$1&amp;"]Übersicht Messungen'!C100",TRUE),"yyyy-mm-dd")),INDIRECT("'["&amp;Index!$A$1&amp;"]Übersicht Messungen'!F6",TRUE)-730)</f>
        <v>#REF!</v>
      </c>
      <c r="J68" t="e" cm="1">
        <f t="array" aca="1" ref="J68" ca="1">INDIRECT("'["&amp;Index!$A$1&amp;"]Übersicht Messungen'!C177",TRUE)</f>
        <v>#REF!</v>
      </c>
      <c r="K68" t="str">
        <f>Index!$A$1</f>
        <v>intem US 42430001 RN+RP für Sichtprüfung.xlsx</v>
      </c>
      <c r="N68" t="s">
        <v>74</v>
      </c>
      <c r="O68" t="e" cm="1">
        <f t="array" aca="1" ref="O68" ca="1">INDIRECT("'["&amp;Index!$A$1&amp;"]Auswertung 1a + 1b'!L2",TRUE)</f>
        <v>#REF!</v>
      </c>
      <c r="R68">
        <v>3</v>
      </c>
      <c r="X68" t="e" cm="1">
        <f t="array" aca="1" ref="X68" ca="1">INDIRECT("'["&amp;Index!$A$1&amp;"]Auswertung 1a + 1b'!b20",TRUE)</f>
        <v>#REF!</v>
      </c>
      <c r="Z68" t="s">
        <v>110</v>
      </c>
      <c r="AG68" t="e" cm="1">
        <f t="array" aca="1" ref="AG68" ca="1">IF(INDIRECT("'["&amp;Index!$A$1&amp;"]Auswertung 1a + 1b'!E20",TRUE)&gt;0,INDIRECT("'["&amp;Index!$A$1&amp;"]Auswertung 1a + 1b'!E20",TRUE),"")</f>
        <v>#REF!</v>
      </c>
      <c r="AH68" t="e" cm="1">
        <f t="array" aca="1" ref="AH68" ca="1">IF(INDIRECT("'["&amp;Index!$A$1&amp;"]Auswertung 1a + 1b'!G20",TRUE)&gt;0,INDIRECT("'["&amp;Index!$A$1&amp;"]Auswertung 1a + 1b'!G20",TRUE),"")</f>
        <v>#REF!</v>
      </c>
      <c r="AI68" t="e" cm="1">
        <f t="array" aca="1" ref="AI68" ca="1">IF(INDIRECT("'["&amp;Index!$A$1&amp;"]Auswertung 1a + 1b'!H20",TRUE)&gt;0,INDIRECT("'["&amp;Index!$A$1&amp;"]Auswertung 1a + 1b'!H20",TRUE),"")</f>
        <v>#REF!</v>
      </c>
      <c r="AJ68" t="e" cm="1">
        <f t="array" aca="1" ref="AJ68" ca="1">IF(INDIRECT("'["&amp;Index!$A$1&amp;"]Auswertung 1a + 1b'!I20",TRUE)&gt;0,INDIRECT("'["&amp;Index!$A$1&amp;"]Auswertung 1a + 1b'!I20",TRUE),"")</f>
        <v>#REF!</v>
      </c>
      <c r="AK68" t="e" cm="1">
        <f t="array" aca="1" ref="AK68" ca="1">IF(INDIRECT("'["&amp;Index!$A$1&amp;"]Auswertung 1a + 1b'!J20",TRUE)&gt;0,INDIRECT("'["&amp;Index!$A$1&amp;"]Auswertung 1a + 1b'!J20",TRUE),"")</f>
        <v>#REF!</v>
      </c>
      <c r="AN68" t="e" cm="1">
        <f t="array" aca="1" ref="AN68" ca="1">IF(INDIRECT("'["&amp;Index!$A$1&amp;"]Auswertung 1a + 1b'!F20",TRUE)&gt;0,INDIRECT("'["&amp;Index!$A$1&amp;"]Auswertung 1a + 1b'!F20",TRUE),"")</f>
        <v>#REF!</v>
      </c>
      <c r="AQ68" t="e" cm="1">
        <f t="array" aca="1" ref="AQ68" ca="1">IF(INDIRECT("'["&amp;Index!$A$1&amp;"]Auswertung 1a + 1b'!K20",TRUE)&gt;0,INDIRECT("'["&amp;Index!$A$1&amp;"]Auswertung 1a + 1b'!K20",TRUE),"")</f>
        <v>#REF!</v>
      </c>
      <c r="BM68" t="str">
        <f t="shared" ca="1" si="5"/>
        <v/>
      </c>
    </row>
    <row r="69" spans="1:65" x14ac:dyDescent="0.25">
      <c r="A69" t="e" cm="1">
        <f t="array" aca="1" ref="A69" ca="1">INDIRECT("'["&amp;Index!$A$1&amp;"]Übersicht Messungen'!E6",TRUE)</f>
        <v>#REF!</v>
      </c>
      <c r="B69" t="e">
        <f ca="1">IF(Index!$D$3="v3",11025,"")</f>
        <v>#N/A</v>
      </c>
      <c r="C69" t="e">
        <f ca="1">VLOOKUP(Facts!$B69,Aux_Table!$W$1:$X$50,2,FALSE)</f>
        <v>#N/A</v>
      </c>
      <c r="D69" t="e">
        <f>NA()</f>
        <v>#N/A</v>
      </c>
      <c r="E69" t="e" cm="1">
        <f t="array" aca="1" ref="E69" ca="1">INDIRECT("'["&amp;Index!$A$1&amp;"]Übersicht Messungen'!C6",TRUE)</f>
        <v>#REF!</v>
      </c>
      <c r="F69" t="e" cm="1">
        <f t="array" aca="1" ref="F69" ca="1">INDIRECT("'["&amp;Index!$A$1&amp;"]Übersicht Messungen'!B6",TRUE)</f>
        <v>#REF!</v>
      </c>
      <c r="G69" t="e" cm="1">
        <f t="array" aca="1" ref="G69" ca="1">INDIRECT("'["&amp;Index!$A$1&amp;"]Übersicht Messungen'!B6",TRUE)</f>
        <v>#REF!</v>
      </c>
      <c r="H69" t="e">
        <f t="shared" ca="1" si="4"/>
        <v>#REF!</v>
      </c>
      <c r="I69" s="15" t="e" cm="1">
        <f t="array" aca="1" ref="I69" ca="1">IFERROR(DATEVALUE(TEXT(INDIRECT("'["&amp;Index!$A$1&amp;"]Übersicht Messungen'!C100",TRUE),"yyyy-mm-dd")),INDIRECT("'["&amp;Index!$A$1&amp;"]Übersicht Messungen'!F6",TRUE)-730)</f>
        <v>#REF!</v>
      </c>
      <c r="J69" t="e" cm="1">
        <f t="array" aca="1" ref="J69" ca="1">INDIRECT("'["&amp;Index!$A$1&amp;"]Übersicht Messungen'!C177",TRUE)</f>
        <v>#REF!</v>
      </c>
      <c r="K69" t="str">
        <f>Index!$A$1</f>
        <v>intem US 42430001 RN+RP für Sichtprüfung.xlsx</v>
      </c>
      <c r="N69" t="s">
        <v>74</v>
      </c>
      <c r="O69" t="e" cm="1">
        <f t="array" aca="1" ref="O69" ca="1">INDIRECT("'["&amp;Index!$A$1&amp;"]Auswertung 1a + 1b'!L2",TRUE)</f>
        <v>#REF!</v>
      </c>
      <c r="R69">
        <v>4</v>
      </c>
      <c r="X69" t="e" cm="1">
        <f t="array" aca="1" ref="X69" ca="1">INDIRECT("'["&amp;Index!$A$1&amp;"]Auswertung 1a + 1b'!b21",TRUE)</f>
        <v>#REF!</v>
      </c>
      <c r="Z69" t="s">
        <v>110</v>
      </c>
      <c r="AG69" t="e" cm="1">
        <f t="array" aca="1" ref="AG69" ca="1">IF(INDIRECT("'["&amp;Index!$A$1&amp;"]Auswertung 1a + 1b'!E21",TRUE)&gt;0,INDIRECT("'["&amp;Index!$A$1&amp;"]Auswertung 1a + 1b'!E21",TRUE),"")</f>
        <v>#REF!</v>
      </c>
      <c r="AH69" t="e" cm="1">
        <f t="array" aca="1" ref="AH69" ca="1">IF(INDIRECT("'["&amp;Index!$A$1&amp;"]Auswertung 1a + 1b'!G21",TRUE)&gt;0,INDIRECT("'["&amp;Index!$A$1&amp;"]Auswertung 1a + 1b'!G21",TRUE),"")</f>
        <v>#REF!</v>
      </c>
      <c r="AI69" t="e" cm="1">
        <f t="array" aca="1" ref="AI69" ca="1">IF(INDIRECT("'["&amp;Index!$A$1&amp;"]Auswertung 1a + 1b'!H21",TRUE)&gt;0,INDIRECT("'["&amp;Index!$A$1&amp;"]Auswertung 1a + 1b'!H21",TRUE),"")</f>
        <v>#REF!</v>
      </c>
      <c r="AJ69" t="e" cm="1">
        <f t="array" aca="1" ref="AJ69" ca="1">IF(INDIRECT("'["&amp;Index!$A$1&amp;"]Auswertung 1a + 1b'!I21",TRUE)&gt;0,INDIRECT("'["&amp;Index!$A$1&amp;"]Auswertung 1a + 1b'!I21",TRUE),"")</f>
        <v>#REF!</v>
      </c>
      <c r="AK69" t="e" cm="1">
        <f t="array" aca="1" ref="AK69" ca="1">IF(INDIRECT("'["&amp;Index!$A$1&amp;"]Auswertung 1a + 1b'!J21",TRUE)&gt;0,INDIRECT("'["&amp;Index!$A$1&amp;"]Auswertung 1a + 1b'!J21",TRUE),"")</f>
        <v>#REF!</v>
      </c>
      <c r="AN69" t="e" cm="1">
        <f t="array" aca="1" ref="AN69" ca="1">IF(INDIRECT("'["&amp;Index!$A$1&amp;"]Auswertung 1a + 1b'!F21",TRUE)&gt;0,INDIRECT("'["&amp;Index!$A$1&amp;"]Auswertung 1a + 1b'!F21",TRUE),"")</f>
        <v>#REF!</v>
      </c>
      <c r="AQ69" t="e" cm="1">
        <f t="array" aca="1" ref="AQ69" ca="1">IF(INDIRECT("'["&amp;Index!$A$1&amp;"]Auswertung 1a + 1b'!K21",TRUE)&gt;0,INDIRECT("'["&amp;Index!$A$1&amp;"]Auswertung 1a + 1b'!K21",TRUE),"")</f>
        <v>#REF!</v>
      </c>
      <c r="BM69" t="str">
        <f t="shared" ca="1" si="5"/>
        <v/>
      </c>
    </row>
    <row r="70" spans="1:65" x14ac:dyDescent="0.25">
      <c r="A70" t="e" cm="1">
        <f t="array" aca="1" ref="A70" ca="1">INDIRECT("'["&amp;Index!$A$1&amp;"]Übersicht Messungen'!E6",TRUE)</f>
        <v>#REF!</v>
      </c>
      <c r="B70" t="e">
        <f ca="1">IF(Index!$D$3="v3",11025,"")</f>
        <v>#N/A</v>
      </c>
      <c r="C70" t="e">
        <f ca="1">VLOOKUP(Facts!$B70,Aux_Table!$W$1:$X$50,2,FALSE)</f>
        <v>#N/A</v>
      </c>
      <c r="D70" t="e">
        <f>NA()</f>
        <v>#N/A</v>
      </c>
      <c r="E70" t="e" cm="1">
        <f t="array" aca="1" ref="E70" ca="1">INDIRECT("'["&amp;Index!$A$1&amp;"]Übersicht Messungen'!C6",TRUE)</f>
        <v>#REF!</v>
      </c>
      <c r="F70" t="e" cm="1">
        <f t="array" aca="1" ref="F70" ca="1">INDIRECT("'["&amp;Index!$A$1&amp;"]Übersicht Messungen'!B6",TRUE)</f>
        <v>#REF!</v>
      </c>
      <c r="G70" t="e" cm="1">
        <f t="array" aca="1" ref="G70" ca="1">INDIRECT("'["&amp;Index!$A$1&amp;"]Übersicht Messungen'!B6",TRUE)</f>
        <v>#REF!</v>
      </c>
      <c r="H70" t="e">
        <f t="shared" ca="1" si="4"/>
        <v>#REF!</v>
      </c>
      <c r="I70" s="15" t="e" cm="1">
        <f t="array" aca="1" ref="I70" ca="1">IFERROR(DATEVALUE(TEXT(INDIRECT("'["&amp;Index!$A$1&amp;"]Übersicht Messungen'!C100",TRUE),"yyyy-mm-dd")),INDIRECT("'["&amp;Index!$A$1&amp;"]Übersicht Messungen'!F6",TRUE)-730)</f>
        <v>#REF!</v>
      </c>
      <c r="J70" t="e" cm="1">
        <f t="array" aca="1" ref="J70" ca="1">INDIRECT("'["&amp;Index!$A$1&amp;"]Übersicht Messungen'!C177",TRUE)</f>
        <v>#REF!</v>
      </c>
      <c r="K70" t="str">
        <f>Index!$A$1</f>
        <v>intem US 42430001 RN+RP für Sichtprüfung.xlsx</v>
      </c>
      <c r="N70" t="s">
        <v>74</v>
      </c>
      <c r="O70" t="e" cm="1">
        <f t="array" aca="1" ref="O70" ca="1">INDIRECT("'["&amp;Index!$A$1&amp;"]Auswertung 1a + 1b'!L2",TRUE)</f>
        <v>#REF!</v>
      </c>
      <c r="R70">
        <v>5</v>
      </c>
      <c r="X70" t="e" cm="1">
        <f t="array" aca="1" ref="X70" ca="1">INDIRECT("'["&amp;Index!$A$1&amp;"]Auswertung 1a + 1b'!b4",TRUE)</f>
        <v>#REF!</v>
      </c>
      <c r="Z70" t="s">
        <v>110</v>
      </c>
      <c r="AG70" t="e" cm="1">
        <f t="array" aca="1" ref="AG70" ca="1">IF(INDIRECT("'["&amp;Index!$A$1&amp;"]Auswertung 1a + 1b'!E4",TRUE)&gt;0,INDIRECT("'["&amp;Index!$A$1&amp;"]Auswertung 1a + 1b'!E4",TRUE),"")</f>
        <v>#REF!</v>
      </c>
      <c r="AH70" t="e" cm="1">
        <f t="array" aca="1" ref="AH70" ca="1">IF(INDIRECT("'["&amp;Index!$A$1&amp;"]Auswertung 1a + 1b'!G4",TRUE)&gt;0,INDIRECT("'["&amp;Index!$A$1&amp;"]Auswertung 1a + 1b'!G4",TRUE),"")</f>
        <v>#REF!</v>
      </c>
      <c r="AI70" t="e" cm="1">
        <f t="array" aca="1" ref="AI70" ca="1">IF(INDIRECT("'["&amp;Index!$A$1&amp;"]Auswertung 1a + 1b'!H4",TRUE)&gt;0,INDIRECT("'["&amp;Index!$A$1&amp;"]Auswertung 1a + 1b'!H4",TRUE),"")</f>
        <v>#REF!</v>
      </c>
      <c r="AJ70" t="e" cm="1">
        <f t="array" aca="1" ref="AJ70" ca="1">IF(INDIRECT("'["&amp;Index!$A$1&amp;"]Auswertung 1a + 1b'!I4",TRUE)&gt;0,INDIRECT("'["&amp;Index!$A$1&amp;"]Auswertung 1a + 1b'!I4",TRUE),"")</f>
        <v>#REF!</v>
      </c>
      <c r="AK70" t="e" cm="1">
        <f t="array" aca="1" ref="AK70" ca="1">IF(INDIRECT("'["&amp;Index!$A$1&amp;"]Auswertung 1a + 1b'!J4",TRUE)&gt;0,INDIRECT("'["&amp;Index!$A$1&amp;"]Auswertung 1a + 1b'!J4",TRUE),"")</f>
        <v>#REF!</v>
      </c>
      <c r="AN70" t="e" cm="1">
        <f t="array" aca="1" ref="AN70" ca="1">IF(INDIRECT("'["&amp;Index!$A$1&amp;"]Auswertung 1a + 1b'!F4",TRUE)&gt;0,INDIRECT("'["&amp;Index!$A$1&amp;"]Auswertung 1a + 1b'!F4",TRUE),"")</f>
        <v>#REF!</v>
      </c>
      <c r="AQ70" t="e" cm="1">
        <f t="array" aca="1" ref="AQ70" ca="1">IF(INDIRECT("'["&amp;Index!$A$1&amp;"]Auswertung 1a + 1b'!K4",TRUE)&gt;0,INDIRECT("'["&amp;Index!$A$1&amp;"]Auswertung 1a + 1b'!K4",TRUE),"")</f>
        <v>#REF!</v>
      </c>
      <c r="BM70" t="str">
        <f t="shared" ca="1" si="5"/>
        <v/>
      </c>
    </row>
    <row r="71" spans="1:65" x14ac:dyDescent="0.25">
      <c r="A71" t="e" cm="1">
        <f t="array" aca="1" ref="A71" ca="1">INDIRECT("'["&amp;Index!$A$1&amp;"]Übersicht Messungen'!E6",TRUE)</f>
        <v>#REF!</v>
      </c>
      <c r="B71" t="e">
        <f ca="1">IF(Index!$D$3="v3",11025,"")</f>
        <v>#N/A</v>
      </c>
      <c r="C71" t="e">
        <f ca="1">VLOOKUP(Facts!$B71,Aux_Table!$W$1:$X$50,2,FALSE)</f>
        <v>#N/A</v>
      </c>
      <c r="D71" t="e">
        <f>NA()</f>
        <v>#N/A</v>
      </c>
      <c r="E71" t="e" cm="1">
        <f t="array" aca="1" ref="E71" ca="1">INDIRECT("'["&amp;Index!$A$1&amp;"]Übersicht Messungen'!C6",TRUE)</f>
        <v>#REF!</v>
      </c>
      <c r="F71" t="e" cm="1">
        <f t="array" aca="1" ref="F71" ca="1">INDIRECT("'["&amp;Index!$A$1&amp;"]Übersicht Messungen'!B6",TRUE)</f>
        <v>#REF!</v>
      </c>
      <c r="G71" t="e" cm="1">
        <f t="array" aca="1" ref="G71" ca="1">INDIRECT("'["&amp;Index!$A$1&amp;"]Übersicht Messungen'!B6",TRUE)</f>
        <v>#REF!</v>
      </c>
      <c r="H71" t="e">
        <f t="shared" ca="1" si="4"/>
        <v>#REF!</v>
      </c>
      <c r="I71" s="15" t="e" cm="1">
        <f t="array" aca="1" ref="I71" ca="1">IFERROR(DATEVALUE(TEXT(INDIRECT("'["&amp;Index!$A$1&amp;"]Übersicht Messungen'!C100",TRUE),"yyyy-mm-dd")),INDIRECT("'["&amp;Index!$A$1&amp;"]Übersicht Messungen'!F6",TRUE)-730)</f>
        <v>#REF!</v>
      </c>
      <c r="J71" t="e" cm="1">
        <f t="array" aca="1" ref="J71" ca="1">INDIRECT("'["&amp;Index!$A$1&amp;"]Übersicht Messungen'!C177",TRUE)</f>
        <v>#REF!</v>
      </c>
      <c r="K71" t="str">
        <f>Index!$A$1</f>
        <v>intem US 42430001 RN+RP für Sichtprüfung.xlsx</v>
      </c>
      <c r="N71" t="s">
        <v>74</v>
      </c>
      <c r="O71" t="e" cm="1">
        <f t="array" aca="1" ref="O71" ca="1">INDIRECT("'["&amp;Index!$A$1&amp;"]Auswertung 1a + 1b'!L2",TRUE)</f>
        <v>#REF!</v>
      </c>
      <c r="R71">
        <v>6</v>
      </c>
      <c r="X71" t="e" cm="1">
        <f t="array" aca="1" ref="X71" ca="1">INDIRECT("'["&amp;Index!$A$1&amp;"]Auswertung 1a + 1b'!b5",TRUE)</f>
        <v>#REF!</v>
      </c>
      <c r="Z71" t="s">
        <v>110</v>
      </c>
      <c r="AG71" t="e" cm="1">
        <f t="array" aca="1" ref="AG71" ca="1">IF(INDIRECT("'["&amp;Index!$A$1&amp;"]Auswertung 1a + 1b'!E5",TRUE)&gt;0,INDIRECT("'["&amp;Index!$A$1&amp;"]Auswertung 1a + 1b'!E5",TRUE),"")</f>
        <v>#REF!</v>
      </c>
      <c r="AH71" t="e" cm="1">
        <f t="array" aca="1" ref="AH71" ca="1">IF(INDIRECT("'["&amp;Index!$A$1&amp;"]Auswertung 1a + 1b'!G5",TRUE)&gt;0,INDIRECT("'["&amp;Index!$A$1&amp;"]Auswertung 1a + 1b'!G5",TRUE),"")</f>
        <v>#REF!</v>
      </c>
      <c r="AI71" t="e" cm="1">
        <f t="array" aca="1" ref="AI71" ca="1">IF(INDIRECT("'["&amp;Index!$A$1&amp;"]Auswertung 1a + 1b'!H5",TRUE)&gt;0,INDIRECT("'["&amp;Index!$A$1&amp;"]Auswertung 1a + 1b'!H5",TRUE),"")</f>
        <v>#REF!</v>
      </c>
      <c r="AJ71" t="e" cm="1">
        <f t="array" aca="1" ref="AJ71" ca="1">IF(INDIRECT("'["&amp;Index!$A$1&amp;"]Auswertung 1a + 1b'!I5",TRUE)&gt;0,INDIRECT("'["&amp;Index!$A$1&amp;"]Auswertung 1a + 1b'!I5",TRUE),"")</f>
        <v>#REF!</v>
      </c>
      <c r="AK71" t="e" cm="1">
        <f t="array" aca="1" ref="AK71" ca="1">IF(INDIRECT("'["&amp;Index!$A$1&amp;"]Auswertung 1a + 1b'!J5",TRUE)&gt;0,INDIRECT("'["&amp;Index!$A$1&amp;"]Auswertung 1a + 1b'!J5",TRUE),"")</f>
        <v>#REF!</v>
      </c>
      <c r="AN71" t="e" cm="1">
        <f t="array" aca="1" ref="AN71" ca="1">IF(INDIRECT("'["&amp;Index!$A$1&amp;"]Auswertung 1a + 1b'!F5",TRUE)&gt;0,INDIRECT("'["&amp;Index!$A$1&amp;"]Auswertung 1a + 1b'!F5",TRUE),"")</f>
        <v>#REF!</v>
      </c>
      <c r="AQ71" t="e" cm="1">
        <f t="array" aca="1" ref="AQ71" ca="1">IF(INDIRECT("'["&amp;Index!$A$1&amp;"]Auswertung 1a + 1b'!K5",TRUE)&gt;0,INDIRECT("'["&amp;Index!$A$1&amp;"]Auswertung 1a + 1b'!K5",TRUE),"")</f>
        <v>#REF!</v>
      </c>
      <c r="BM71" t="str">
        <f t="shared" ca="1" si="5"/>
        <v/>
      </c>
    </row>
    <row r="72" spans="1:65" x14ac:dyDescent="0.25">
      <c r="A72" t="e" cm="1">
        <f t="array" aca="1" ref="A72" ca="1">INDIRECT("'["&amp;Index!$A$1&amp;"]Übersicht Messungen'!E6",TRUE)</f>
        <v>#REF!</v>
      </c>
      <c r="B72" t="e">
        <f ca="1">IF(Index!$D$3="v3",11025,"")</f>
        <v>#N/A</v>
      </c>
      <c r="C72" t="e">
        <f ca="1">VLOOKUP(Facts!$B72,Aux_Table!$W$1:$X$50,2,FALSE)</f>
        <v>#N/A</v>
      </c>
      <c r="D72" t="e">
        <f>NA()</f>
        <v>#N/A</v>
      </c>
      <c r="E72" t="e" cm="1">
        <f t="array" aca="1" ref="E72" ca="1">INDIRECT("'["&amp;Index!$A$1&amp;"]Übersicht Messungen'!C6",TRUE)</f>
        <v>#REF!</v>
      </c>
      <c r="F72" t="e" cm="1">
        <f t="array" aca="1" ref="F72" ca="1">INDIRECT("'["&amp;Index!$A$1&amp;"]Übersicht Messungen'!B6",TRUE)</f>
        <v>#REF!</v>
      </c>
      <c r="G72" t="e" cm="1">
        <f t="array" aca="1" ref="G72" ca="1">INDIRECT("'["&amp;Index!$A$1&amp;"]Übersicht Messungen'!B6",TRUE)</f>
        <v>#REF!</v>
      </c>
      <c r="H72" t="e">
        <f t="shared" ca="1" si="4"/>
        <v>#REF!</v>
      </c>
      <c r="I72" s="15" t="e" cm="1">
        <f t="array" aca="1" ref="I72" ca="1">IFERROR(DATEVALUE(TEXT(INDIRECT("'["&amp;Index!$A$1&amp;"]Übersicht Messungen'!C100",TRUE),"yyyy-mm-dd")),INDIRECT("'["&amp;Index!$A$1&amp;"]Übersicht Messungen'!F6",TRUE)-730)</f>
        <v>#REF!</v>
      </c>
      <c r="J72" t="e" cm="1">
        <f t="array" aca="1" ref="J72" ca="1">INDIRECT("'["&amp;Index!$A$1&amp;"]Übersicht Messungen'!C177",TRUE)</f>
        <v>#REF!</v>
      </c>
      <c r="K72" t="str">
        <f>Index!$A$1</f>
        <v>intem US 42430001 RN+RP für Sichtprüfung.xlsx</v>
      </c>
      <c r="N72" t="s">
        <v>74</v>
      </c>
      <c r="O72" t="e" cm="1">
        <f t="array" aca="1" ref="O72" ca="1">INDIRECT("'["&amp;Index!$A$1&amp;"]Auswertung 1a + 1b'!L2",TRUE)</f>
        <v>#REF!</v>
      </c>
      <c r="R72">
        <v>7</v>
      </c>
      <c r="X72" t="e" cm="1">
        <f t="array" aca="1" ref="X72" ca="1">INDIRECT("'["&amp;Index!$A$1&amp;"]Auswertung 1a + 1b'!b18",TRUE)</f>
        <v>#REF!</v>
      </c>
      <c r="Z72" t="s">
        <v>110</v>
      </c>
      <c r="AG72" t="e" cm="1">
        <f t="array" aca="1" ref="AG72" ca="1">IF(INDIRECT("'["&amp;Index!$A$1&amp;"]Auswertung 1a + 1b'!E18",TRUE)&gt;0,INDIRECT("'["&amp;Index!$A$1&amp;"]Auswertung 1a + 1b'!E18",TRUE),"")</f>
        <v>#REF!</v>
      </c>
      <c r="AH72" t="e" cm="1">
        <f t="array" aca="1" ref="AH72" ca="1">IF(INDIRECT("'["&amp;Index!$A$1&amp;"]Auswertung 1a + 1b'!G18",TRUE)&gt;0,INDIRECT("'["&amp;Index!$A$1&amp;"]Auswertung 1a + 1b'!G18",TRUE),"")</f>
        <v>#REF!</v>
      </c>
      <c r="AI72" t="e" cm="1">
        <f t="array" aca="1" ref="AI72" ca="1">IF(INDIRECT("'["&amp;Index!$A$1&amp;"]Auswertung 1a + 1b'!H18",TRUE)&gt;0,INDIRECT("'["&amp;Index!$A$1&amp;"]Auswertung 1a + 1b'!H18",TRUE),"")</f>
        <v>#REF!</v>
      </c>
      <c r="AJ72" t="e" cm="1">
        <f t="array" aca="1" ref="AJ72" ca="1">IF(INDIRECT("'["&amp;Index!$A$1&amp;"]Auswertung 1a + 1b'!I18",TRUE)&gt;0,INDIRECT("'["&amp;Index!$A$1&amp;"]Auswertung 1a + 1b'!I18",TRUE),"")</f>
        <v>#REF!</v>
      </c>
      <c r="AK72" t="e" cm="1">
        <f t="array" aca="1" ref="AK72" ca="1">IF(INDIRECT("'["&amp;Index!$A$1&amp;"]Auswertung 1a + 1b'!J18",TRUE)&gt;0,INDIRECT("'["&amp;Index!$A$1&amp;"]Auswertung 1a + 1b'!J18",TRUE),"")</f>
        <v>#REF!</v>
      </c>
      <c r="AN72" t="e" cm="1">
        <f t="array" aca="1" ref="AN72" ca="1">IF(INDIRECT("'["&amp;Index!$A$1&amp;"]Auswertung 1a + 1b'!F18",TRUE)&gt;0,INDIRECT("'["&amp;Index!$A$1&amp;"]Auswertung 1a + 1b'!F18",TRUE),"")</f>
        <v>#REF!</v>
      </c>
      <c r="AQ72" t="e" cm="1">
        <f t="array" aca="1" ref="AQ72" ca="1">IF(INDIRECT("'["&amp;Index!$A$1&amp;"]Auswertung 1a + 1b'!K18",TRUE)&gt;0,INDIRECT("'["&amp;Index!$A$1&amp;"]Auswertung 1a + 1b'!K18",TRUE),"")</f>
        <v>#REF!</v>
      </c>
      <c r="BM72" t="str">
        <f t="shared" ca="1" si="5"/>
        <v/>
      </c>
    </row>
    <row r="73" spans="1:65" x14ac:dyDescent="0.25">
      <c r="A73" t="e" cm="1">
        <f t="array" aca="1" ref="A73" ca="1">INDIRECT("'["&amp;Index!$A$1&amp;"]Übersicht Messungen'!E6",TRUE)</f>
        <v>#REF!</v>
      </c>
      <c r="B73" t="e">
        <f ca="1">IF(Index!$D$3="v3",11025,"")</f>
        <v>#N/A</v>
      </c>
      <c r="C73" t="e">
        <f ca="1">VLOOKUP(Facts!$B73,Aux_Table!$W$1:$X$50,2,FALSE)</f>
        <v>#N/A</v>
      </c>
      <c r="D73" t="e">
        <f>NA()</f>
        <v>#N/A</v>
      </c>
      <c r="E73" t="e" cm="1">
        <f t="array" aca="1" ref="E73" ca="1">INDIRECT("'["&amp;Index!$A$1&amp;"]Übersicht Messungen'!C6",TRUE)</f>
        <v>#REF!</v>
      </c>
      <c r="F73" t="e" cm="1">
        <f t="array" aca="1" ref="F73" ca="1">INDIRECT("'["&amp;Index!$A$1&amp;"]Übersicht Messungen'!B6",TRUE)</f>
        <v>#REF!</v>
      </c>
      <c r="G73" t="e" cm="1">
        <f t="array" aca="1" ref="G73" ca="1">INDIRECT("'["&amp;Index!$A$1&amp;"]Übersicht Messungen'!B6",TRUE)</f>
        <v>#REF!</v>
      </c>
      <c r="H73" t="e">
        <f t="shared" ca="1" si="4"/>
        <v>#REF!</v>
      </c>
      <c r="I73" s="15" t="e" cm="1">
        <f t="array" aca="1" ref="I73" ca="1">IFERROR(DATEVALUE(TEXT(INDIRECT("'["&amp;Index!$A$1&amp;"]Übersicht Messungen'!C100",TRUE),"yyyy-mm-dd")),INDIRECT("'["&amp;Index!$A$1&amp;"]Übersicht Messungen'!F6",TRUE)-730)</f>
        <v>#REF!</v>
      </c>
      <c r="J73" t="e" cm="1">
        <f t="array" aca="1" ref="J73" ca="1">INDIRECT("'["&amp;Index!$A$1&amp;"]Übersicht Messungen'!C177",TRUE)</f>
        <v>#REF!</v>
      </c>
      <c r="K73" t="str">
        <f>Index!$A$1</f>
        <v>intem US 42430001 RN+RP für Sichtprüfung.xlsx</v>
      </c>
      <c r="N73" t="s">
        <v>74</v>
      </c>
      <c r="O73" t="e" cm="1">
        <f t="array" aca="1" ref="O73" ca="1">INDIRECT("'["&amp;Index!$A$1&amp;"]Auswertung 1a + 1b'!L2",TRUE)</f>
        <v>#REF!</v>
      </c>
      <c r="R73">
        <v>8</v>
      </c>
      <c r="X73" t="e" cm="1">
        <f t="array" aca="1" ref="X73" ca="1">INDIRECT("'["&amp;Index!$A$1&amp;"]Auswertung 1a + 1b'!b19",TRUE)</f>
        <v>#REF!</v>
      </c>
      <c r="Z73" t="s">
        <v>110</v>
      </c>
      <c r="AG73" t="e" cm="1">
        <f t="array" aca="1" ref="AG73" ca="1">IF(INDIRECT("'["&amp;Index!$A$1&amp;"]Auswertung 1a + 1b'!E19",TRUE)&gt;0,INDIRECT("'["&amp;Index!$A$1&amp;"]Auswertung 1a + 1b'!E19",TRUE),"")</f>
        <v>#REF!</v>
      </c>
      <c r="AH73" t="e" cm="1">
        <f t="array" aca="1" ref="AH73" ca="1">IF(INDIRECT("'["&amp;Index!$A$1&amp;"]Auswertung 1a + 1b'!G19",TRUE)&gt;0,INDIRECT("'["&amp;Index!$A$1&amp;"]Auswertung 1a + 1b'!G19",TRUE),"")</f>
        <v>#REF!</v>
      </c>
      <c r="AI73" t="e" cm="1">
        <f t="array" aca="1" ref="AI73" ca="1">IF(INDIRECT("'["&amp;Index!$A$1&amp;"]Auswertung 1a + 1b'!H19",TRUE)&gt;0,INDIRECT("'["&amp;Index!$A$1&amp;"]Auswertung 1a + 1b'!H19",TRUE),"")</f>
        <v>#REF!</v>
      </c>
      <c r="AJ73" t="e" cm="1">
        <f t="array" aca="1" ref="AJ73" ca="1">IF(INDIRECT("'["&amp;Index!$A$1&amp;"]Auswertung 1a + 1b'!I19",TRUE)&gt;0,INDIRECT("'["&amp;Index!$A$1&amp;"]Auswertung 1a + 1b'!I19",TRUE),"")</f>
        <v>#REF!</v>
      </c>
      <c r="AK73" t="e" cm="1">
        <f t="array" aca="1" ref="AK73" ca="1">IF(INDIRECT("'["&amp;Index!$A$1&amp;"]Auswertung 1a + 1b'!J19",TRUE)&gt;0,INDIRECT("'["&amp;Index!$A$1&amp;"]Auswertung 1a + 1b'!J19",TRUE),"")</f>
        <v>#REF!</v>
      </c>
      <c r="AN73" t="e" cm="1">
        <f t="array" aca="1" ref="AN73" ca="1">IF(INDIRECT("'["&amp;Index!$A$1&amp;"]Auswertung 1a + 1b'!F19",TRUE)&gt;0,INDIRECT("'["&amp;Index!$A$1&amp;"]Auswertung 1a + 1b'!F19",TRUE),"")</f>
        <v>#REF!</v>
      </c>
      <c r="AQ73" t="e" cm="1">
        <f t="array" aca="1" ref="AQ73" ca="1">IF(INDIRECT("'["&amp;Index!$A$1&amp;"]Auswertung 1a + 1b'!K19",TRUE)&gt;0,INDIRECT("'["&amp;Index!$A$1&amp;"]Auswertung 1a + 1b'!K19",TRUE),"")</f>
        <v>#REF!</v>
      </c>
      <c r="BM73" t="str">
        <f t="shared" ca="1" si="5"/>
        <v/>
      </c>
    </row>
    <row r="74" spans="1:65" x14ac:dyDescent="0.25">
      <c r="A74" t="e" cm="1">
        <f t="array" aca="1" ref="A74" ca="1">INDIRECT("'["&amp;Index!$A$1&amp;"]Übersicht Messungen'!E6",TRUE)</f>
        <v>#REF!</v>
      </c>
      <c r="B74" t="e">
        <f ca="1">IF(Index!$D$3="v3",11026,"")</f>
        <v>#N/A</v>
      </c>
      <c r="C74" t="e">
        <f ca="1">VLOOKUP(Facts!$B74,Aux_Table!$W$1:$X$50,2,FALSE)</f>
        <v>#N/A</v>
      </c>
      <c r="D74" t="e">
        <f>NA()</f>
        <v>#N/A</v>
      </c>
      <c r="E74" t="e" cm="1">
        <f t="array" aca="1" ref="E74" ca="1">INDIRECT("'["&amp;Index!$A$1&amp;"]Übersicht Messungen'!C6",TRUE)</f>
        <v>#REF!</v>
      </c>
      <c r="F74" t="e" cm="1">
        <f t="array" aca="1" ref="F74" ca="1">INDIRECT("'["&amp;Index!$A$1&amp;"]Übersicht Messungen'!B6",TRUE)</f>
        <v>#REF!</v>
      </c>
      <c r="G74" t="e" cm="1">
        <f t="array" aca="1" ref="G74" ca="1">INDIRECT("'["&amp;Index!$A$1&amp;"]Übersicht Messungen'!B6",TRUE)</f>
        <v>#REF!</v>
      </c>
      <c r="H74" t="e">
        <f t="shared" ca="1" si="4"/>
        <v>#REF!</v>
      </c>
      <c r="I74" s="15" t="e" cm="1">
        <f t="array" aca="1" ref="I74" ca="1">IFERROR(DATEVALUE(TEXT(INDIRECT("'["&amp;Index!$A$1&amp;"]Übersicht Messungen'!C100",TRUE),"yyyy-mm-dd")),INDIRECT("'["&amp;Index!$A$1&amp;"]Übersicht Messungen'!F6",TRUE)-730)</f>
        <v>#REF!</v>
      </c>
      <c r="J74" t="e" cm="1">
        <f t="array" aca="1" ref="J74" ca="1">INDIRECT("'["&amp;Index!$A$1&amp;"]Übersicht Messungen'!C177",TRUE)</f>
        <v>#REF!</v>
      </c>
      <c r="K74" t="str">
        <f>Index!$A$1</f>
        <v>intem US 42430001 RN+RP für Sichtprüfung.xlsx</v>
      </c>
      <c r="N74" t="e" cm="1">
        <f t="array" aca="1" ref="N74" ca="1">INDIRECT("'["&amp;Index!$A$1&amp;"]Auswertung 2a+2b'!A2",TRUE)&amp;" "&amp;INDIRECT("'["&amp;Index!$A$1&amp;"]Auswertung 2a+2b'!C2",TRUE)</f>
        <v>#REF!</v>
      </c>
      <c r="O74" t="e" cm="1">
        <f t="array" aca="1" ref="O74" ca="1">INDIRECT("'["&amp;Index!$A$1&amp;"]Auswertung 2a+2b'!M2",TRUE)</f>
        <v>#REF!</v>
      </c>
      <c r="R74">
        <v>1</v>
      </c>
      <c r="X74" t="e" cm="1">
        <f t="array" aca="1" ref="X74" ca="1">INDIRECT("'["&amp;Index!$A$1&amp;"]Auswertung 2a+2b'!b2",TRUE)</f>
        <v>#REF!</v>
      </c>
      <c r="Z74" t="s">
        <v>110</v>
      </c>
      <c r="AG74" t="e" cm="1">
        <f t="array" aca="1" ref="AG74" ca="1">IF(INDIRECT("'["&amp;Index!$A$1&amp;"]Auswertung 2a+2b'!F2",TRUE)&gt;0,INDIRECT("'["&amp;Index!$A$1&amp;"]Auswertung 2a+2b'!F2",TRUE),"")</f>
        <v>#REF!</v>
      </c>
      <c r="AH74" t="e" cm="1">
        <f t="array" aca="1" ref="AH74" ca="1">IF(INDIRECT("'["&amp;Index!$A$1&amp;"]Auswertung 2a+2b'!H2",TRUE)&gt;0,INDIRECT("'["&amp;Index!$A$1&amp;"]Auswertung 2a+2b'!H2",TRUE),"")</f>
        <v>#REF!</v>
      </c>
      <c r="AI74" t="e" cm="1">
        <f t="array" aca="1" ref="AI74" ca="1">IF(INDIRECT("'["&amp;Index!$A$1&amp;"]Auswertung 2a+2b'!I2",TRUE)&gt;0,INDIRECT("'["&amp;Index!$A$1&amp;"]Auswertung 2a+2b'!I2",TRUE),"")</f>
        <v>#REF!</v>
      </c>
      <c r="AJ74" t="e" cm="1">
        <f t="array" aca="1" ref="AJ74" ca="1">IF(INDIRECT("'["&amp;Index!$A$1&amp;"]Auswertung 2a+2b'!J2",TRUE)&gt;0,INDIRECT("'["&amp;Index!$A$1&amp;"]Auswertung 2a+2b'!J2",TRUE),"")</f>
        <v>#REF!</v>
      </c>
      <c r="AK74" t="e" cm="1">
        <f t="array" aca="1" ref="AK74" ca="1">IF(INDIRECT("'["&amp;Index!$A$1&amp;"]Auswertung 2a+2b'!K2",TRUE)&gt;0,INDIRECT("'["&amp;Index!$A$1&amp;"]Auswertung 2a+2b'!K2",TRUE),"")</f>
        <v>#REF!</v>
      </c>
      <c r="AN74" t="e" cm="1">
        <f t="array" aca="1" ref="AN74" ca="1">IF(INDIRECT("'["&amp;Index!$A$1&amp;"]Auswertung 2a+2b'!G2",TRUE)&gt;0,INDIRECT("'["&amp;Index!$A$1&amp;"]Auswertung 2a+2b'!G2",TRUE),"")</f>
        <v>#REF!</v>
      </c>
      <c r="AQ74" t="e" cm="1">
        <f t="array" aca="1" ref="AQ74" ca="1">IF(INDIRECT("'["&amp;Index!$A$1&amp;"]Auswertung 2a+2b'!L2",TRUE)&gt;0,INDIRECT("'["&amp;Index!$A$1&amp;"]Auswertung 2a+2b'!L2",TRUE),"")</f>
        <v>#REF!</v>
      </c>
      <c r="BM74" t="str">
        <f t="shared" ca="1" si="5"/>
        <v/>
      </c>
    </row>
    <row r="75" spans="1:65" x14ac:dyDescent="0.25">
      <c r="A75" t="e" cm="1">
        <f t="array" aca="1" ref="A75" ca="1">INDIRECT("'["&amp;Index!$A$1&amp;"]Übersicht Messungen'!E6",TRUE)</f>
        <v>#REF!</v>
      </c>
      <c r="B75" t="e">
        <f ca="1">IF(Index!$D$3="v3",11026,"")</f>
        <v>#N/A</v>
      </c>
      <c r="C75" t="e">
        <f ca="1">VLOOKUP(Facts!$B75,Aux_Table!$W$1:$X$50,2,FALSE)</f>
        <v>#N/A</v>
      </c>
      <c r="D75" t="e">
        <f>NA()</f>
        <v>#N/A</v>
      </c>
      <c r="E75" t="e" cm="1">
        <f t="array" aca="1" ref="E75" ca="1">INDIRECT("'["&amp;Index!$A$1&amp;"]Übersicht Messungen'!C6",TRUE)</f>
        <v>#REF!</v>
      </c>
      <c r="F75" t="e" cm="1">
        <f t="array" aca="1" ref="F75" ca="1">INDIRECT("'["&amp;Index!$A$1&amp;"]Übersicht Messungen'!B6",TRUE)</f>
        <v>#REF!</v>
      </c>
      <c r="G75" t="e" cm="1">
        <f t="array" aca="1" ref="G75" ca="1">INDIRECT("'["&amp;Index!$A$1&amp;"]Übersicht Messungen'!B6",TRUE)</f>
        <v>#REF!</v>
      </c>
      <c r="H75" t="e">
        <f t="shared" ca="1" si="4"/>
        <v>#REF!</v>
      </c>
      <c r="I75" s="15" t="e" cm="1">
        <f t="array" aca="1" ref="I75" ca="1">IFERROR(DATEVALUE(TEXT(INDIRECT("'["&amp;Index!$A$1&amp;"]Übersicht Messungen'!C100",TRUE),"yyyy-mm-dd")),INDIRECT("'["&amp;Index!$A$1&amp;"]Übersicht Messungen'!F6",TRUE)-730)</f>
        <v>#REF!</v>
      </c>
      <c r="J75" t="e" cm="1">
        <f t="array" aca="1" ref="J75" ca="1">INDIRECT("'["&amp;Index!$A$1&amp;"]Übersicht Messungen'!C177",TRUE)</f>
        <v>#REF!</v>
      </c>
      <c r="K75" t="str">
        <f>Index!$A$1</f>
        <v>intem US 42430001 RN+RP für Sichtprüfung.xlsx</v>
      </c>
      <c r="N75" t="e" cm="1">
        <f t="array" aca="1" ref="N75" ca="1">INDIRECT("'["&amp;Index!$A$1&amp;"]Auswertung 2a+2b'!A2",TRUE)&amp;" "&amp;INDIRECT("'["&amp;Index!$A$1&amp;"]Auswertung 2a+2b'!C2",TRUE)</f>
        <v>#REF!</v>
      </c>
      <c r="O75" t="e" cm="1">
        <f t="array" aca="1" ref="O75" ca="1">INDIRECT("'["&amp;Index!$A$1&amp;"]Auswertung 2a+2b'!M2",TRUE)</f>
        <v>#REF!</v>
      </c>
      <c r="R75">
        <v>2</v>
      </c>
      <c r="X75" t="e" cm="1">
        <f t="array" aca="1" ref="X75" ca="1">INDIRECT("'["&amp;Index!$A$1&amp;"]Auswertung 2a+2b'!b3",TRUE)</f>
        <v>#REF!</v>
      </c>
      <c r="Z75" t="s">
        <v>110</v>
      </c>
      <c r="AG75" t="e" cm="1">
        <f t="array" aca="1" ref="AG75" ca="1">IF(INDIRECT("'["&amp;Index!$A$1&amp;"]Auswertung 2a+2b'!F3",TRUE)&gt;0,INDIRECT("'["&amp;Index!$A$1&amp;"]Auswertung 2a+2b'!F3",TRUE),"")</f>
        <v>#REF!</v>
      </c>
      <c r="AH75" t="e" cm="1">
        <f t="array" aca="1" ref="AH75" ca="1">IF(INDIRECT("'["&amp;Index!$A$1&amp;"]Auswertung 2a+2b'!H3",TRUE)&gt;0,INDIRECT("'["&amp;Index!$A$1&amp;"]Auswertung 2a+2b'!H3",TRUE),"")</f>
        <v>#REF!</v>
      </c>
      <c r="AI75" t="e" cm="1">
        <f t="array" aca="1" ref="AI75" ca="1">IF(INDIRECT("'["&amp;Index!$A$1&amp;"]Auswertung 2a+2b'!I3",TRUE)&gt;0,INDIRECT("'["&amp;Index!$A$1&amp;"]Auswertung 2a+2b'!I3",TRUE),"")</f>
        <v>#REF!</v>
      </c>
      <c r="AJ75" t="e" cm="1">
        <f t="array" aca="1" ref="AJ75" ca="1">IF(INDIRECT("'["&amp;Index!$A$1&amp;"]Auswertung 2a+2b'!J3",TRUE)&gt;0,INDIRECT("'["&amp;Index!$A$1&amp;"]Auswertung 2a+2b'!J3",TRUE),"")</f>
        <v>#REF!</v>
      </c>
      <c r="AK75" t="e" cm="1">
        <f t="array" aca="1" ref="AK75" ca="1">IF(INDIRECT("'["&amp;Index!$A$1&amp;"]Auswertung 2a+2b'!K3",TRUE)&gt;0,INDIRECT("'["&amp;Index!$A$1&amp;"]Auswertung 2a+2b'!K3",TRUE),"")</f>
        <v>#REF!</v>
      </c>
      <c r="AN75" t="e" cm="1">
        <f t="array" aca="1" ref="AN75" ca="1">IF(INDIRECT("'["&amp;Index!$A$1&amp;"]Auswertung 2a+2b'!G3",TRUE)&gt;0,INDIRECT("'["&amp;Index!$A$1&amp;"]Auswertung 2a+2b'!G3",TRUE),"")</f>
        <v>#REF!</v>
      </c>
      <c r="AQ75" t="e" cm="1">
        <f t="array" aca="1" ref="AQ75" ca="1">IF(INDIRECT("'["&amp;Index!$A$1&amp;"]Auswertung 2a+2b'!L3",TRUE)&gt;0,INDIRECT("'["&amp;Index!$A$1&amp;"]Auswertung 2a+2b'!L3",TRUE),"")</f>
        <v>#REF!</v>
      </c>
      <c r="BM75" t="str">
        <f t="shared" ca="1" si="5"/>
        <v/>
      </c>
    </row>
    <row r="76" spans="1:65" x14ac:dyDescent="0.25">
      <c r="A76" t="e" cm="1">
        <f t="array" aca="1" ref="A76" ca="1">INDIRECT("'["&amp;Index!$A$1&amp;"]Übersicht Messungen'!E6",TRUE)</f>
        <v>#REF!</v>
      </c>
      <c r="B76" t="e">
        <f ca="1">IF(Index!$D$3="v3",11026,"")</f>
        <v>#N/A</v>
      </c>
      <c r="C76" t="e">
        <f ca="1">VLOOKUP(Facts!$B76,Aux_Table!$W$1:$X$50,2,FALSE)</f>
        <v>#N/A</v>
      </c>
      <c r="D76" t="e">
        <f>NA()</f>
        <v>#N/A</v>
      </c>
      <c r="E76" t="e" cm="1">
        <f t="array" aca="1" ref="E76" ca="1">INDIRECT("'["&amp;Index!$A$1&amp;"]Übersicht Messungen'!C6",TRUE)</f>
        <v>#REF!</v>
      </c>
      <c r="F76" t="e" cm="1">
        <f t="array" aca="1" ref="F76" ca="1">INDIRECT("'["&amp;Index!$A$1&amp;"]Übersicht Messungen'!B6",TRUE)</f>
        <v>#REF!</v>
      </c>
      <c r="G76" t="e" cm="1">
        <f t="array" aca="1" ref="G76" ca="1">INDIRECT("'["&amp;Index!$A$1&amp;"]Übersicht Messungen'!B6",TRUE)</f>
        <v>#REF!</v>
      </c>
      <c r="H76" t="e">
        <f t="shared" ca="1" si="4"/>
        <v>#REF!</v>
      </c>
      <c r="I76" s="15" t="e" cm="1">
        <f t="array" aca="1" ref="I76" ca="1">IFERROR(DATEVALUE(TEXT(INDIRECT("'["&amp;Index!$A$1&amp;"]Übersicht Messungen'!C100",TRUE),"yyyy-mm-dd")),INDIRECT("'["&amp;Index!$A$1&amp;"]Übersicht Messungen'!F6",TRUE)-730)</f>
        <v>#REF!</v>
      </c>
      <c r="J76" t="e" cm="1">
        <f t="array" aca="1" ref="J76" ca="1">INDIRECT("'["&amp;Index!$A$1&amp;"]Übersicht Messungen'!C177",TRUE)</f>
        <v>#REF!</v>
      </c>
      <c r="K76" t="str">
        <f>Index!$A$1</f>
        <v>intem US 42430001 RN+RP für Sichtprüfung.xlsx</v>
      </c>
      <c r="N76" t="e" cm="1">
        <f t="array" aca="1" ref="N76" ca="1">INDIRECT("'["&amp;Index!$A$1&amp;"]Auswertung 2a+2b'!A2",TRUE)&amp;" "&amp;INDIRECT("'["&amp;Index!$A$1&amp;"]Auswertung 2a+2b'!C2",TRUE)</f>
        <v>#REF!</v>
      </c>
      <c r="O76" t="e" cm="1">
        <f t="array" aca="1" ref="O76" ca="1">INDIRECT("'["&amp;Index!$A$1&amp;"]Auswertung 2a+2b'!M2",TRUE)</f>
        <v>#REF!</v>
      </c>
      <c r="R76">
        <v>3</v>
      </c>
      <c r="X76" t="e" cm="1">
        <f t="array" aca="1" ref="X76" ca="1">INDIRECT("'["&amp;Index!$A$1&amp;"]Auswertung 2a+2b'!b20",TRUE)</f>
        <v>#REF!</v>
      </c>
      <c r="Z76" t="s">
        <v>110</v>
      </c>
      <c r="AG76" t="e" cm="1">
        <f t="array" aca="1" ref="AG76" ca="1">IF(INDIRECT("'["&amp;Index!$A$1&amp;"]Auswertung 2a+2b'!F20",TRUE)&gt;0,INDIRECT("'["&amp;Index!$A$1&amp;"]Auswertung 2a+2b'!F20",TRUE),"")</f>
        <v>#REF!</v>
      </c>
      <c r="AH76" t="e" cm="1">
        <f t="array" aca="1" ref="AH76" ca="1">IF(INDIRECT("'["&amp;Index!$A$1&amp;"]Auswertung 2a+2b'!H20",TRUE)&gt;0,INDIRECT("'["&amp;Index!$A$1&amp;"]Auswertung 2a+2b'!H20",TRUE),"")</f>
        <v>#REF!</v>
      </c>
      <c r="AI76" t="e" cm="1">
        <f t="array" aca="1" ref="AI76" ca="1">IF(INDIRECT("'["&amp;Index!$A$1&amp;"]Auswertung 2a+2b'!I20",TRUE)&gt;0,INDIRECT("'["&amp;Index!$A$1&amp;"]Auswertung 2a+2b'!I20",TRUE),"")</f>
        <v>#REF!</v>
      </c>
      <c r="AJ76" t="e" cm="1">
        <f t="array" aca="1" ref="AJ76" ca="1">IF(INDIRECT("'["&amp;Index!$A$1&amp;"]Auswertung 2a+2b'!J20",TRUE)&gt;0,INDIRECT("'["&amp;Index!$A$1&amp;"]Auswertung 2a+2b'!J20",TRUE),"")</f>
        <v>#REF!</v>
      </c>
      <c r="AK76" t="e" cm="1">
        <f t="array" aca="1" ref="AK76" ca="1">IF(INDIRECT("'["&amp;Index!$A$1&amp;"]Auswertung 2a+2b'!K20",TRUE)&gt;0,INDIRECT("'["&amp;Index!$A$1&amp;"]Auswertung 2a+2b'!K20",TRUE),"")</f>
        <v>#REF!</v>
      </c>
      <c r="AN76" t="e" cm="1">
        <f t="array" aca="1" ref="AN76" ca="1">IF(INDIRECT("'["&amp;Index!$A$1&amp;"]Auswertung 2a+2b'!G20",TRUE)&gt;0,INDIRECT("'["&amp;Index!$A$1&amp;"]Auswertung 2a+2b'!G20",TRUE),"")</f>
        <v>#REF!</v>
      </c>
      <c r="AQ76" t="e" cm="1">
        <f t="array" aca="1" ref="AQ76" ca="1">IF(INDIRECT("'["&amp;Index!$A$1&amp;"]Auswertung 2a+2b'!L20",TRUE)&gt;0,INDIRECT("'["&amp;Index!$A$1&amp;"]Auswertung 2a+2b'!L20",TRUE),"")</f>
        <v>#REF!</v>
      </c>
      <c r="BM76" t="str">
        <f t="shared" ca="1" si="5"/>
        <v/>
      </c>
    </row>
    <row r="77" spans="1:65" x14ac:dyDescent="0.25">
      <c r="A77" t="e" cm="1">
        <f t="array" aca="1" ref="A77" ca="1">INDIRECT("'["&amp;Index!$A$1&amp;"]Übersicht Messungen'!E6",TRUE)</f>
        <v>#REF!</v>
      </c>
      <c r="B77" t="e">
        <f ca="1">IF(Index!$D$3="v3",11026,"")</f>
        <v>#N/A</v>
      </c>
      <c r="C77" t="e">
        <f ca="1">VLOOKUP(Facts!$B77,Aux_Table!$W$1:$X$50,2,FALSE)</f>
        <v>#N/A</v>
      </c>
      <c r="D77" t="e">
        <f>NA()</f>
        <v>#N/A</v>
      </c>
      <c r="E77" t="e" cm="1">
        <f t="array" aca="1" ref="E77" ca="1">INDIRECT("'["&amp;Index!$A$1&amp;"]Übersicht Messungen'!C6",TRUE)</f>
        <v>#REF!</v>
      </c>
      <c r="F77" t="e" cm="1">
        <f t="array" aca="1" ref="F77" ca="1">INDIRECT("'["&amp;Index!$A$1&amp;"]Übersicht Messungen'!B6",TRUE)</f>
        <v>#REF!</v>
      </c>
      <c r="G77" t="e" cm="1">
        <f t="array" aca="1" ref="G77" ca="1">INDIRECT("'["&amp;Index!$A$1&amp;"]Übersicht Messungen'!B6",TRUE)</f>
        <v>#REF!</v>
      </c>
      <c r="H77" t="e">
        <f t="shared" ca="1" si="4"/>
        <v>#REF!</v>
      </c>
      <c r="I77" s="15" t="e" cm="1">
        <f t="array" aca="1" ref="I77" ca="1">IFERROR(DATEVALUE(TEXT(INDIRECT("'["&amp;Index!$A$1&amp;"]Übersicht Messungen'!C100",TRUE),"yyyy-mm-dd")),INDIRECT("'["&amp;Index!$A$1&amp;"]Übersicht Messungen'!F6",TRUE)-730)</f>
        <v>#REF!</v>
      </c>
      <c r="J77" t="e" cm="1">
        <f t="array" aca="1" ref="J77" ca="1">INDIRECT("'["&amp;Index!$A$1&amp;"]Übersicht Messungen'!C177",TRUE)</f>
        <v>#REF!</v>
      </c>
      <c r="K77" t="str">
        <f>Index!$A$1</f>
        <v>intem US 42430001 RN+RP für Sichtprüfung.xlsx</v>
      </c>
      <c r="N77" t="e" cm="1">
        <f t="array" aca="1" ref="N77" ca="1">INDIRECT("'["&amp;Index!$A$1&amp;"]Auswertung 2a+2b'!A2",TRUE)&amp;" "&amp;INDIRECT("'["&amp;Index!$A$1&amp;"]Auswertung 2a+2b'!C2",TRUE)</f>
        <v>#REF!</v>
      </c>
      <c r="O77" t="e" cm="1">
        <f t="array" aca="1" ref="O77" ca="1">INDIRECT("'["&amp;Index!$A$1&amp;"]Auswertung 2a+2b'!M2",TRUE)</f>
        <v>#REF!</v>
      </c>
      <c r="R77">
        <v>4</v>
      </c>
      <c r="X77" t="e" cm="1">
        <f t="array" aca="1" ref="X77" ca="1">INDIRECT("'["&amp;Index!$A$1&amp;"]Auswertung 2a+2b'!b21",TRUE)</f>
        <v>#REF!</v>
      </c>
      <c r="Z77" t="s">
        <v>110</v>
      </c>
      <c r="AG77" t="e" cm="1">
        <f t="array" aca="1" ref="AG77" ca="1">IF(INDIRECT("'["&amp;Index!$A$1&amp;"]Auswertung 2a+2b'!F21",TRUE)&gt;0,INDIRECT("'["&amp;Index!$A$1&amp;"]Auswertung 2a+2b'!F21",TRUE),"")</f>
        <v>#REF!</v>
      </c>
      <c r="AH77" t="e" cm="1">
        <f t="array" aca="1" ref="AH77" ca="1">IF(INDIRECT("'["&amp;Index!$A$1&amp;"]Auswertung 2a+2b'!H21",TRUE)&gt;0,INDIRECT("'["&amp;Index!$A$1&amp;"]Auswertung 2a+2b'!H21",TRUE),"")</f>
        <v>#REF!</v>
      </c>
      <c r="AI77" t="e" cm="1">
        <f t="array" aca="1" ref="AI77" ca="1">IF(INDIRECT("'["&amp;Index!$A$1&amp;"]Auswertung 2a+2b'!I21",TRUE)&gt;0,INDIRECT("'["&amp;Index!$A$1&amp;"]Auswertung 2a+2b'!I21",TRUE),"")</f>
        <v>#REF!</v>
      </c>
      <c r="AJ77" t="e" cm="1">
        <f t="array" aca="1" ref="AJ77" ca="1">IF(INDIRECT("'["&amp;Index!$A$1&amp;"]Auswertung 2a+2b'!J21",TRUE)&gt;0,INDIRECT("'["&amp;Index!$A$1&amp;"]Auswertung 2a+2b'!J21",TRUE),"")</f>
        <v>#REF!</v>
      </c>
      <c r="AK77" t="e" cm="1">
        <f t="array" aca="1" ref="AK77" ca="1">IF(INDIRECT("'["&amp;Index!$A$1&amp;"]Auswertung 2a+2b'!K21",TRUE)&gt;0,INDIRECT("'["&amp;Index!$A$1&amp;"]Auswertung 2a+2b'!K21",TRUE),"")</f>
        <v>#REF!</v>
      </c>
      <c r="AN77" t="e" cm="1">
        <f t="array" aca="1" ref="AN77" ca="1">IF(INDIRECT("'["&amp;Index!$A$1&amp;"]Auswertung 2a+2b'!G21",TRUE)&gt;0,INDIRECT("'["&amp;Index!$A$1&amp;"]Auswertung 2a+2b'!G21",TRUE),"")</f>
        <v>#REF!</v>
      </c>
      <c r="AQ77" t="e" cm="1">
        <f t="array" aca="1" ref="AQ77" ca="1">IF(INDIRECT("'["&amp;Index!$A$1&amp;"]Auswertung 2a+2b'!L21",TRUE)&gt;0,INDIRECT("'["&amp;Index!$A$1&amp;"]Auswertung 2a+2b'!L21",TRUE),"")</f>
        <v>#REF!</v>
      </c>
      <c r="BM77" t="str">
        <f t="shared" ca="1" si="5"/>
        <v/>
      </c>
    </row>
    <row r="78" spans="1:65" x14ac:dyDescent="0.25">
      <c r="A78" t="e" cm="1">
        <f t="array" aca="1" ref="A78" ca="1">INDIRECT("'["&amp;Index!$A$1&amp;"]Übersicht Messungen'!E6",TRUE)</f>
        <v>#REF!</v>
      </c>
      <c r="B78" t="e">
        <f ca="1">IF(Index!$D$3="v3",11026,"")</f>
        <v>#N/A</v>
      </c>
      <c r="C78" t="e">
        <f ca="1">VLOOKUP(Facts!$B78,Aux_Table!$W$1:$X$50,2,FALSE)</f>
        <v>#N/A</v>
      </c>
      <c r="D78" t="e">
        <f>NA()</f>
        <v>#N/A</v>
      </c>
      <c r="E78" t="e" cm="1">
        <f t="array" aca="1" ref="E78" ca="1">INDIRECT("'["&amp;Index!$A$1&amp;"]Übersicht Messungen'!C6",TRUE)</f>
        <v>#REF!</v>
      </c>
      <c r="F78" t="e" cm="1">
        <f t="array" aca="1" ref="F78" ca="1">INDIRECT("'["&amp;Index!$A$1&amp;"]Übersicht Messungen'!B6",TRUE)</f>
        <v>#REF!</v>
      </c>
      <c r="G78" t="e" cm="1">
        <f t="array" aca="1" ref="G78" ca="1">INDIRECT("'["&amp;Index!$A$1&amp;"]Übersicht Messungen'!B6",TRUE)</f>
        <v>#REF!</v>
      </c>
      <c r="H78" t="e">
        <f t="shared" ca="1" si="4"/>
        <v>#REF!</v>
      </c>
      <c r="I78" s="15" t="e" cm="1">
        <f t="array" aca="1" ref="I78" ca="1">IFERROR(DATEVALUE(TEXT(INDIRECT("'["&amp;Index!$A$1&amp;"]Übersicht Messungen'!C100",TRUE),"yyyy-mm-dd")),INDIRECT("'["&amp;Index!$A$1&amp;"]Übersicht Messungen'!F6",TRUE)-730)</f>
        <v>#REF!</v>
      </c>
      <c r="J78" t="e" cm="1">
        <f t="array" aca="1" ref="J78" ca="1">INDIRECT("'["&amp;Index!$A$1&amp;"]Übersicht Messungen'!C177",TRUE)</f>
        <v>#REF!</v>
      </c>
      <c r="K78" t="str">
        <f>Index!$A$1</f>
        <v>intem US 42430001 RN+RP für Sichtprüfung.xlsx</v>
      </c>
      <c r="N78" t="e" cm="1">
        <f t="array" aca="1" ref="N78" ca="1">INDIRECT("'["&amp;Index!$A$1&amp;"]Auswertung 2a+2b'!A4",TRUE)&amp;" "&amp;INDIRECT("'["&amp;Index!$A$1&amp;"]Auswertung 2a+2b'!C4",TRUE)</f>
        <v>#REF!</v>
      </c>
      <c r="O78" t="e" cm="1">
        <f t="array" aca="1" ref="O78" ca="1">INDIRECT("'["&amp;Index!$A$1&amp;"]Auswertung 2a+2b'!M2",TRUE)</f>
        <v>#REF!</v>
      </c>
      <c r="R78">
        <v>5</v>
      </c>
      <c r="X78" t="e" cm="1">
        <f t="array" aca="1" ref="X78" ca="1">INDIRECT("'["&amp;Index!$A$1&amp;"]Auswertung 2a+2b'!b4",TRUE)</f>
        <v>#REF!</v>
      </c>
      <c r="Z78" t="s">
        <v>110</v>
      </c>
      <c r="AG78" t="e" cm="1">
        <f t="array" aca="1" ref="AG78" ca="1">IF(INDIRECT("'["&amp;Index!$A$1&amp;"]Auswertung 2a+2b'!F4",TRUE)&gt;0,INDIRECT("'["&amp;Index!$A$1&amp;"]Auswertung 2a+2b'!F4",TRUE),"")</f>
        <v>#REF!</v>
      </c>
      <c r="AH78" t="e" cm="1">
        <f t="array" aca="1" ref="AH78" ca="1">IF(INDIRECT("'["&amp;Index!$A$1&amp;"]Auswertung 2a+2b'!H4",TRUE)&gt;0,INDIRECT("'["&amp;Index!$A$1&amp;"]Auswertung 2a+2b'!H4",TRUE),"")</f>
        <v>#REF!</v>
      </c>
      <c r="AI78" t="e" cm="1">
        <f t="array" aca="1" ref="AI78" ca="1">IF(INDIRECT("'["&amp;Index!$A$1&amp;"]Auswertung 2a+2b'!I4",TRUE)&gt;0,INDIRECT("'["&amp;Index!$A$1&amp;"]Auswertung 2a+2b'!I4",TRUE),"")</f>
        <v>#REF!</v>
      </c>
      <c r="AJ78" t="e" cm="1">
        <f t="array" aca="1" ref="AJ78" ca="1">IF(INDIRECT("'["&amp;Index!$A$1&amp;"]Auswertung 2a+2b'!J4",TRUE)&gt;0,INDIRECT("'["&amp;Index!$A$1&amp;"]Auswertung 2a+2b'!J4",TRUE),"")</f>
        <v>#REF!</v>
      </c>
      <c r="AK78" t="e" cm="1">
        <f t="array" aca="1" ref="AK78" ca="1">IF(INDIRECT("'["&amp;Index!$A$1&amp;"]Auswertung 2a+2b'!K4",TRUE)&gt;0,INDIRECT("'["&amp;Index!$A$1&amp;"]Auswertung 2a+2b'!K4",TRUE),"")</f>
        <v>#REF!</v>
      </c>
      <c r="AN78" t="e" cm="1">
        <f t="array" aca="1" ref="AN78" ca="1">IF(INDIRECT("'["&amp;Index!$A$1&amp;"]Auswertung 2a+2b'!G4",TRUE)&gt;0,INDIRECT("'["&amp;Index!$A$1&amp;"]Auswertung 2a+2b'!G4",TRUE),"")</f>
        <v>#REF!</v>
      </c>
      <c r="AQ78" t="e" cm="1">
        <f t="array" aca="1" ref="AQ78" ca="1">IF(INDIRECT("'["&amp;Index!$A$1&amp;"]Auswertung 2a+2b'!L4",TRUE)&gt;0,INDIRECT("'["&amp;Index!$A$1&amp;"]Auswertung 2a+2b'!L4",TRUE),"")</f>
        <v>#REF!</v>
      </c>
      <c r="BM78" t="str">
        <f t="shared" ca="1" si="5"/>
        <v/>
      </c>
    </row>
    <row r="79" spans="1:65" x14ac:dyDescent="0.25">
      <c r="A79" t="e" cm="1">
        <f t="array" aca="1" ref="A79" ca="1">INDIRECT("'["&amp;Index!$A$1&amp;"]Übersicht Messungen'!E6",TRUE)</f>
        <v>#REF!</v>
      </c>
      <c r="B79" t="e">
        <f ca="1">IF(Index!$D$3="v3",11026,"")</f>
        <v>#N/A</v>
      </c>
      <c r="C79" t="e">
        <f ca="1">VLOOKUP(Facts!$B79,Aux_Table!$W$1:$X$50,2,FALSE)</f>
        <v>#N/A</v>
      </c>
      <c r="D79" t="e">
        <f>NA()</f>
        <v>#N/A</v>
      </c>
      <c r="E79" t="e" cm="1">
        <f t="array" aca="1" ref="E79" ca="1">INDIRECT("'["&amp;Index!$A$1&amp;"]Übersicht Messungen'!C6",TRUE)</f>
        <v>#REF!</v>
      </c>
      <c r="F79" t="e" cm="1">
        <f t="array" aca="1" ref="F79" ca="1">INDIRECT("'["&amp;Index!$A$1&amp;"]Übersicht Messungen'!B6",TRUE)</f>
        <v>#REF!</v>
      </c>
      <c r="G79" t="e" cm="1">
        <f t="array" aca="1" ref="G79" ca="1">INDIRECT("'["&amp;Index!$A$1&amp;"]Übersicht Messungen'!B6",TRUE)</f>
        <v>#REF!</v>
      </c>
      <c r="H79" t="e">
        <f t="shared" ca="1" si="4"/>
        <v>#REF!</v>
      </c>
      <c r="I79" s="15" t="e" cm="1">
        <f t="array" aca="1" ref="I79" ca="1">IFERROR(DATEVALUE(TEXT(INDIRECT("'["&amp;Index!$A$1&amp;"]Übersicht Messungen'!C100",TRUE),"yyyy-mm-dd")),INDIRECT("'["&amp;Index!$A$1&amp;"]Übersicht Messungen'!F6",TRUE)-730)</f>
        <v>#REF!</v>
      </c>
      <c r="J79" t="e" cm="1">
        <f t="array" aca="1" ref="J79" ca="1">INDIRECT("'["&amp;Index!$A$1&amp;"]Übersicht Messungen'!C177",TRUE)</f>
        <v>#REF!</v>
      </c>
      <c r="K79" t="str">
        <f>Index!$A$1</f>
        <v>intem US 42430001 RN+RP für Sichtprüfung.xlsx</v>
      </c>
      <c r="N79" t="e" cm="1">
        <f t="array" aca="1" ref="N79" ca="1">INDIRECT("'["&amp;Index!$A$1&amp;"]Auswertung 2a+2b'!A4",TRUE)&amp;" "&amp;INDIRECT("'["&amp;Index!$A$1&amp;"]Auswertung 2a+2b'!C4",TRUE)</f>
        <v>#REF!</v>
      </c>
      <c r="O79" t="e" cm="1">
        <f t="array" aca="1" ref="O79" ca="1">INDIRECT("'["&amp;Index!$A$1&amp;"]Auswertung 2a+2b'!M2",TRUE)</f>
        <v>#REF!</v>
      </c>
      <c r="R79">
        <v>6</v>
      </c>
      <c r="X79" t="e" cm="1">
        <f t="array" aca="1" ref="X79" ca="1">INDIRECT("'["&amp;Index!$A$1&amp;"]Auswertung 2a+2b'!b5",TRUE)</f>
        <v>#REF!</v>
      </c>
      <c r="Z79" t="s">
        <v>110</v>
      </c>
      <c r="AG79" t="e" cm="1">
        <f t="array" aca="1" ref="AG79" ca="1">IF(INDIRECT("'["&amp;Index!$A$1&amp;"]Auswertung 2a+2b'!F5",TRUE)&gt;0,INDIRECT("'["&amp;Index!$A$1&amp;"]Auswertung 2a+2b'!F5",TRUE),"")</f>
        <v>#REF!</v>
      </c>
      <c r="AH79" t="e" cm="1">
        <f t="array" aca="1" ref="AH79" ca="1">IF(INDIRECT("'["&amp;Index!$A$1&amp;"]Auswertung 2a+2b'!H5",TRUE)&gt;0,INDIRECT("'["&amp;Index!$A$1&amp;"]Auswertung 2a+2b'!H5",TRUE),"")</f>
        <v>#REF!</v>
      </c>
      <c r="AI79" t="e" cm="1">
        <f t="array" aca="1" ref="AI79" ca="1">IF(INDIRECT("'["&amp;Index!$A$1&amp;"]Auswertung 2a+2b'!I5",TRUE)&gt;0,INDIRECT("'["&amp;Index!$A$1&amp;"]Auswertung 2a+2b'!I5",TRUE),"")</f>
        <v>#REF!</v>
      </c>
      <c r="AJ79" t="e" cm="1">
        <f t="array" aca="1" ref="AJ79" ca="1">IF(INDIRECT("'["&amp;Index!$A$1&amp;"]Auswertung 2a+2b'!J5",TRUE)&gt;0,INDIRECT("'["&amp;Index!$A$1&amp;"]Auswertung 2a+2b'!J5",TRUE),"")</f>
        <v>#REF!</v>
      </c>
      <c r="AK79" t="e" cm="1">
        <f t="array" aca="1" ref="AK79" ca="1">IF(INDIRECT("'["&amp;Index!$A$1&amp;"]Auswertung 2a+2b'!K5",TRUE)&gt;0,INDIRECT("'["&amp;Index!$A$1&amp;"]Auswertung 2a+2b'!K5",TRUE),"")</f>
        <v>#REF!</v>
      </c>
      <c r="AN79" t="e" cm="1">
        <f t="array" aca="1" ref="AN79" ca="1">IF(INDIRECT("'["&amp;Index!$A$1&amp;"]Auswertung 2a+2b'!G5",TRUE)&gt;0,INDIRECT("'["&amp;Index!$A$1&amp;"]Auswertung 2a+2b'!G5",TRUE),"")</f>
        <v>#REF!</v>
      </c>
      <c r="AQ79" t="e" cm="1">
        <f t="array" aca="1" ref="AQ79" ca="1">IF(INDIRECT("'["&amp;Index!$A$1&amp;"]Auswertung 2a+2b'!L5",TRUE)&gt;0,INDIRECT("'["&amp;Index!$A$1&amp;"]Auswertung 2a+2b'!L5",TRUE),"")</f>
        <v>#REF!</v>
      </c>
      <c r="BM79" t="str">
        <f t="shared" ca="1" si="5"/>
        <v/>
      </c>
    </row>
    <row r="80" spans="1:65" x14ac:dyDescent="0.25">
      <c r="A80" t="e" cm="1">
        <f t="array" aca="1" ref="A80" ca="1">INDIRECT("'["&amp;Index!$A$1&amp;"]Übersicht Messungen'!E6",TRUE)</f>
        <v>#REF!</v>
      </c>
      <c r="B80" t="e">
        <f ca="1">IF(Index!$D$3="v3",11026,"")</f>
        <v>#N/A</v>
      </c>
      <c r="C80" t="e">
        <f ca="1">VLOOKUP(Facts!$B80,Aux_Table!$W$1:$X$50,2,FALSE)</f>
        <v>#N/A</v>
      </c>
      <c r="D80" t="e">
        <f>NA()</f>
        <v>#N/A</v>
      </c>
      <c r="E80" t="e" cm="1">
        <f t="array" aca="1" ref="E80" ca="1">INDIRECT("'["&amp;Index!$A$1&amp;"]Übersicht Messungen'!C6",TRUE)</f>
        <v>#REF!</v>
      </c>
      <c r="F80" t="e" cm="1">
        <f t="array" aca="1" ref="F80" ca="1">INDIRECT("'["&amp;Index!$A$1&amp;"]Übersicht Messungen'!B6",TRUE)</f>
        <v>#REF!</v>
      </c>
      <c r="G80" t="e" cm="1">
        <f t="array" aca="1" ref="G80" ca="1">INDIRECT("'["&amp;Index!$A$1&amp;"]Übersicht Messungen'!B6",TRUE)</f>
        <v>#REF!</v>
      </c>
      <c r="H80" t="e">
        <f t="shared" ca="1" si="4"/>
        <v>#REF!</v>
      </c>
      <c r="I80" s="15" t="e" cm="1">
        <f t="array" aca="1" ref="I80" ca="1">IFERROR(DATEVALUE(TEXT(INDIRECT("'["&amp;Index!$A$1&amp;"]Übersicht Messungen'!C100",TRUE),"yyyy-mm-dd")),INDIRECT("'["&amp;Index!$A$1&amp;"]Übersicht Messungen'!F6",TRUE)-730)</f>
        <v>#REF!</v>
      </c>
      <c r="J80" t="e" cm="1">
        <f t="array" aca="1" ref="J80" ca="1">INDIRECT("'["&amp;Index!$A$1&amp;"]Übersicht Messungen'!C177",TRUE)</f>
        <v>#REF!</v>
      </c>
      <c r="K80" t="str">
        <f>Index!$A$1</f>
        <v>intem US 42430001 RN+RP für Sichtprüfung.xlsx</v>
      </c>
      <c r="N80" t="e" cm="1">
        <f t="array" aca="1" ref="N80" ca="1">INDIRECT("'["&amp;Index!$A$1&amp;"]Auswertung 2a+2b'!A4",TRUE)&amp;" "&amp;INDIRECT("'["&amp;Index!$A$1&amp;"]Auswertung 2a+2b'!C4",TRUE)</f>
        <v>#REF!</v>
      </c>
      <c r="O80" t="e" cm="1">
        <f t="array" aca="1" ref="O80" ca="1">INDIRECT("'["&amp;Index!$A$1&amp;"]Auswertung 2a+2b'!M2",TRUE)</f>
        <v>#REF!</v>
      </c>
      <c r="R80">
        <v>7</v>
      </c>
      <c r="X80" t="e" cm="1">
        <f t="array" aca="1" ref="X80" ca="1">INDIRECT("'["&amp;Index!$A$1&amp;"]Auswertung 2a+2b'!b18",TRUE)</f>
        <v>#REF!</v>
      </c>
      <c r="Z80" t="s">
        <v>110</v>
      </c>
      <c r="AG80" t="e" cm="1">
        <f t="array" aca="1" ref="AG80" ca="1">IF(INDIRECT("'["&amp;Index!$A$1&amp;"]Auswertung 2a+2b'!F18",TRUE)&gt;0,INDIRECT("'["&amp;Index!$A$1&amp;"]Auswertung 2a+2b'!F18",TRUE),"")</f>
        <v>#REF!</v>
      </c>
      <c r="AH80" t="e" cm="1">
        <f t="array" aca="1" ref="AH80" ca="1">IF(INDIRECT("'["&amp;Index!$A$1&amp;"]Auswertung 2a+2b'!H18",TRUE)&gt;0,INDIRECT("'["&amp;Index!$A$1&amp;"]Auswertung 2a+2b'!H18",TRUE),"")</f>
        <v>#REF!</v>
      </c>
      <c r="AI80" t="e" cm="1">
        <f t="array" aca="1" ref="AI80" ca="1">IF(INDIRECT("'["&amp;Index!$A$1&amp;"]Auswertung 2a+2b'!I18",TRUE)&gt;0,INDIRECT("'["&amp;Index!$A$1&amp;"]Auswertung 2a+2b'!I18",TRUE),"")</f>
        <v>#REF!</v>
      </c>
      <c r="AJ80" t="e" cm="1">
        <f t="array" aca="1" ref="AJ80" ca="1">IF(INDIRECT("'["&amp;Index!$A$1&amp;"]Auswertung 2a+2b'!J18",TRUE)&gt;0,INDIRECT("'["&amp;Index!$A$1&amp;"]Auswertung 2a+2b'!J18",TRUE),"")</f>
        <v>#REF!</v>
      </c>
      <c r="AK80" t="e" cm="1">
        <f t="array" aca="1" ref="AK80" ca="1">IF(INDIRECT("'["&amp;Index!$A$1&amp;"]Auswertung 2a+2b'!K18",TRUE)&gt;0,INDIRECT("'["&amp;Index!$A$1&amp;"]Auswertung 2a+2b'!K18",TRUE),"")</f>
        <v>#REF!</v>
      </c>
      <c r="AN80" t="e" cm="1">
        <f t="array" aca="1" ref="AN80" ca="1">IF(INDIRECT("'["&amp;Index!$A$1&amp;"]Auswertung 2a+2b'!G18",TRUE)&gt;0,INDIRECT("'["&amp;Index!$A$1&amp;"]Auswertung 2a+2b'!G18",TRUE),"")</f>
        <v>#REF!</v>
      </c>
      <c r="AQ80" t="e" cm="1">
        <f t="array" aca="1" ref="AQ80" ca="1">IF(INDIRECT("'["&amp;Index!$A$1&amp;"]Auswertung 2a+2b'!L18",TRUE)&gt;0,INDIRECT("'["&amp;Index!$A$1&amp;"]Auswertung 2a+2b'!L18",TRUE),"")</f>
        <v>#REF!</v>
      </c>
      <c r="BM80" t="str">
        <f t="shared" ca="1" si="5"/>
        <v/>
      </c>
    </row>
    <row r="81" spans="1:65" x14ac:dyDescent="0.25">
      <c r="A81" t="e" cm="1">
        <f t="array" aca="1" ref="A81" ca="1">INDIRECT("'["&amp;Index!$A$1&amp;"]Übersicht Messungen'!E6",TRUE)</f>
        <v>#REF!</v>
      </c>
      <c r="B81" t="e">
        <f ca="1">IF(Index!$D$3="v3",11026,"")</f>
        <v>#N/A</v>
      </c>
      <c r="C81" t="e">
        <f ca="1">VLOOKUP(Facts!$B81,Aux_Table!$W$1:$X$50,2,FALSE)</f>
        <v>#N/A</v>
      </c>
      <c r="D81" t="e">
        <f>NA()</f>
        <v>#N/A</v>
      </c>
      <c r="E81" t="e" cm="1">
        <f t="array" aca="1" ref="E81" ca="1">INDIRECT("'["&amp;Index!$A$1&amp;"]Übersicht Messungen'!C6",TRUE)</f>
        <v>#REF!</v>
      </c>
      <c r="F81" t="e" cm="1">
        <f t="array" aca="1" ref="F81" ca="1">INDIRECT("'["&amp;Index!$A$1&amp;"]Übersicht Messungen'!B6",TRUE)</f>
        <v>#REF!</v>
      </c>
      <c r="G81" t="e" cm="1">
        <f t="array" aca="1" ref="G81" ca="1">INDIRECT("'["&amp;Index!$A$1&amp;"]Übersicht Messungen'!B6",TRUE)</f>
        <v>#REF!</v>
      </c>
      <c r="H81" t="e">
        <f t="shared" ca="1" si="4"/>
        <v>#REF!</v>
      </c>
      <c r="I81" s="15" t="e" cm="1">
        <f t="array" aca="1" ref="I81" ca="1">IFERROR(DATEVALUE(TEXT(INDIRECT("'["&amp;Index!$A$1&amp;"]Übersicht Messungen'!C100",TRUE),"yyyy-mm-dd")),INDIRECT("'["&amp;Index!$A$1&amp;"]Übersicht Messungen'!F6",TRUE)-730)</f>
        <v>#REF!</v>
      </c>
      <c r="J81" t="e" cm="1">
        <f t="array" aca="1" ref="J81" ca="1">INDIRECT("'["&amp;Index!$A$1&amp;"]Übersicht Messungen'!C177",TRUE)</f>
        <v>#REF!</v>
      </c>
      <c r="K81" t="str">
        <f>Index!$A$1</f>
        <v>intem US 42430001 RN+RP für Sichtprüfung.xlsx</v>
      </c>
      <c r="N81" t="e" cm="1">
        <f t="array" aca="1" ref="N81" ca="1">INDIRECT("'["&amp;Index!$A$1&amp;"]Auswertung 2a+2b'!A4",TRUE)&amp;" "&amp;INDIRECT("'["&amp;Index!$A$1&amp;"]Auswertung 2a+2b'!C4",TRUE)</f>
        <v>#REF!</v>
      </c>
      <c r="O81" t="e" cm="1">
        <f t="array" aca="1" ref="O81" ca="1">INDIRECT("'["&amp;Index!$A$1&amp;"]Auswertung 2a+2b'!M2",TRUE)</f>
        <v>#REF!</v>
      </c>
      <c r="R81">
        <v>8</v>
      </c>
      <c r="X81" t="e" cm="1">
        <f t="array" aca="1" ref="X81" ca="1">INDIRECT("'["&amp;Index!$A$1&amp;"]Auswertung 2a+2b'!b19",TRUE)</f>
        <v>#REF!</v>
      </c>
      <c r="Z81" t="s">
        <v>110</v>
      </c>
      <c r="AG81" t="e" cm="1">
        <f t="array" aca="1" ref="AG81" ca="1">IF(INDIRECT("'["&amp;Index!$A$1&amp;"]Auswertung 2a+2b'!F19",TRUE)&gt;0,INDIRECT("'["&amp;Index!$A$1&amp;"]Auswertung 2a+2b'!F19",TRUE),"")</f>
        <v>#REF!</v>
      </c>
      <c r="AH81" t="e" cm="1">
        <f t="array" aca="1" ref="AH81" ca="1">IF(INDIRECT("'["&amp;Index!$A$1&amp;"]Auswertung 2a+2b'!H19",TRUE)&gt;0,INDIRECT("'["&amp;Index!$A$1&amp;"]Auswertung 2a+2b'!H19",TRUE),"")</f>
        <v>#REF!</v>
      </c>
      <c r="AI81" t="e" cm="1">
        <f t="array" aca="1" ref="AI81" ca="1">IF(INDIRECT("'["&amp;Index!$A$1&amp;"]Auswertung 2a+2b'!I19",TRUE)&gt;0,INDIRECT("'["&amp;Index!$A$1&amp;"]Auswertung 2a+2b'!I19",TRUE),"")</f>
        <v>#REF!</v>
      </c>
      <c r="AJ81" t="e" cm="1">
        <f t="array" aca="1" ref="AJ81" ca="1">IF(INDIRECT("'["&amp;Index!$A$1&amp;"]Auswertung 2a+2b'!J19",TRUE)&gt;0,INDIRECT("'["&amp;Index!$A$1&amp;"]Auswertung 2a+2b'!J19",TRUE),"")</f>
        <v>#REF!</v>
      </c>
      <c r="AK81" t="e" cm="1">
        <f t="array" aca="1" ref="AK81" ca="1">IF(INDIRECT("'["&amp;Index!$A$1&amp;"]Auswertung 2a+2b'!K19",TRUE)&gt;0,INDIRECT("'["&amp;Index!$A$1&amp;"]Auswertung 2a+2b'!K19",TRUE),"")</f>
        <v>#REF!</v>
      </c>
      <c r="AN81" t="e" cm="1">
        <f t="array" aca="1" ref="AN81" ca="1">IF(INDIRECT("'["&amp;Index!$A$1&amp;"]Auswertung 2a+2b'!G19",TRUE)&gt;0,INDIRECT("'["&amp;Index!$A$1&amp;"]Auswertung 2a+2b'!G19",TRUE),"")</f>
        <v>#REF!</v>
      </c>
      <c r="AQ81" t="e" cm="1">
        <f t="array" aca="1" ref="AQ81" ca="1">IF(INDIRECT("'["&amp;Index!$A$1&amp;"]Auswertung 2a+2b'!L19",TRUE)&gt;0,INDIRECT("'["&amp;Index!$A$1&amp;"]Auswertung 2a+2b'!L19",TRUE),"")</f>
        <v>#REF!</v>
      </c>
      <c r="BM81" t="str">
        <f t="shared" ca="1" si="5"/>
        <v/>
      </c>
    </row>
    <row r="82" spans="1:65" x14ac:dyDescent="0.25">
      <c r="A82" t="e" cm="1">
        <f t="array" aca="1" ref="A82" ca="1">INDIRECT("'["&amp;Index!$A$1&amp;"]Übersicht Messungen'!E6",TRUE)</f>
        <v>#REF!</v>
      </c>
      <c r="B82" t="e">
        <f ca="1">IF(Index!$D$3="v3",11029,"")</f>
        <v>#N/A</v>
      </c>
      <c r="C82" t="e">
        <f ca="1">VLOOKUP(Facts!$B82,Aux_Table!$W$1:$X$50,2,FALSE)</f>
        <v>#N/A</v>
      </c>
      <c r="D82" t="e">
        <f>NA()</f>
        <v>#N/A</v>
      </c>
      <c r="E82" t="e" cm="1">
        <f t="array" aca="1" ref="E82" ca="1">INDIRECT("'["&amp;Index!$A$1&amp;"]Übersicht Messungen'!C6",TRUE)</f>
        <v>#REF!</v>
      </c>
      <c r="F82" t="e" cm="1">
        <f t="array" aca="1" ref="F82" ca="1">INDIRECT("'["&amp;Index!$A$1&amp;"]Übersicht Messungen'!B6",TRUE)</f>
        <v>#REF!</v>
      </c>
      <c r="G82" t="e" cm="1">
        <f t="array" aca="1" ref="G82" ca="1">INDIRECT("'["&amp;Index!$A$1&amp;"]Übersicht Messungen'!B6",TRUE)</f>
        <v>#REF!</v>
      </c>
      <c r="H82" t="e">
        <f t="shared" ca="1" si="4"/>
        <v>#REF!</v>
      </c>
      <c r="I82" s="15" t="e" cm="1">
        <f t="array" aca="1" ref="I82" ca="1">IFERROR(DATEVALUE(TEXT(INDIRECT("'["&amp;Index!$A$1&amp;"]Übersicht Messungen'!C100",TRUE),"yyyy-mm-dd")),INDIRECT("'["&amp;Index!$A$1&amp;"]Übersicht Messungen'!F6",TRUE)-730)</f>
        <v>#REF!</v>
      </c>
      <c r="J82" t="e" cm="1">
        <f t="array" aca="1" ref="J82" ca="1">INDIRECT("'["&amp;Index!$A$1&amp;"]Übersicht Messungen'!C177",TRUE)</f>
        <v>#REF!</v>
      </c>
      <c r="K82" t="str">
        <f>Index!$A$1</f>
        <v>intem US 42430001 RN+RP für Sichtprüfung.xlsx</v>
      </c>
      <c r="N82" t="e" cm="1">
        <f t="array" aca="1" ref="N82" ca="1">INDIRECT("'["&amp;Index!$A$1&amp;"]Auswertung 3a+3b'!M1",TRUE)</f>
        <v>#REF!</v>
      </c>
      <c r="O82" t="e" cm="1">
        <f t="array" aca="1" ref="O82" ca="1">INDIRECT("'["&amp;Index!$A$1&amp;"]Auswertung 3a+3b'!M2",TRUE)</f>
        <v>#REF!</v>
      </c>
      <c r="R82">
        <v>1</v>
      </c>
      <c r="X82" t="e" cm="1">
        <f t="array" aca="1" ref="X82" ca="1">INDIRECT("'["&amp;Index!$A$1&amp;"]Auswertung 3a+3b'!b2",TRUE)</f>
        <v>#REF!</v>
      </c>
      <c r="Z82" t="s">
        <v>110</v>
      </c>
      <c r="AG82" t="e" cm="1">
        <f t="array" aca="1" ref="AG82" ca="1">IF(INDIRECT("'["&amp;Index!$A$1&amp;"]Auswertung 3a+3b'!F"&amp;ROW($R$2),TRUE)&gt;0,INDIRECT("'["&amp;Index!$A$1&amp;"]Auswertung 3a+3b'!F"&amp;ROW($R$2),TRUE),"")</f>
        <v>#REF!</v>
      </c>
      <c r="AH82" t="e" cm="1">
        <f t="array" aca="1" ref="AH82" ca="1">IF(INDIRECT("'["&amp;Index!$A$1&amp;"]Auswertung 3a+3b'!H"&amp;ROW($R$2),TRUE)&gt;0,INDIRECT("'["&amp;Index!$A$1&amp;"]Auswertung 3a+3b'!H"&amp;ROW($R$2),TRUE),"")</f>
        <v>#REF!</v>
      </c>
      <c r="AI82" t="e" cm="1">
        <f t="array" aca="1" ref="AI82" ca="1">IF(INDIRECT("'["&amp;Index!$A$1&amp;"]Auswertung 3a+3b'!I"&amp;ROW($R$2),TRUE)&gt;0,INDIRECT("'["&amp;Index!$A$1&amp;"]Auswertung 3a+3b'!I"&amp;ROW($R$2),TRUE),"")</f>
        <v>#REF!</v>
      </c>
      <c r="AJ82" t="e" cm="1">
        <f t="array" aca="1" ref="AJ82" ca="1">IF(INDIRECT("'["&amp;Index!$A$1&amp;"]Auswertung 3a+3b'!J"&amp;ROW($R$2),TRUE)&gt;0,INDIRECT("'["&amp;Index!$A$1&amp;"]Auswertung 3a+3b'!J"&amp;ROW($R$2),TRUE),"")</f>
        <v>#REF!</v>
      </c>
      <c r="AK82" t="e" cm="1">
        <f t="array" aca="1" ref="AK82" ca="1">IF(INDIRECT("'["&amp;Index!$A$1&amp;"]Auswertung 3a+3b'!K"&amp;ROW($R$2),TRUE)&gt;0,INDIRECT("'["&amp;Index!$A$1&amp;"]Auswertung 3a+3b'!K"&amp;ROW($R$2),TRUE),"")</f>
        <v>#REF!</v>
      </c>
      <c r="AN82" t="e" cm="1">
        <f t="array" aca="1" ref="AN82" ca="1">IF(INDIRECT("'["&amp;Index!$A$1&amp;"]Auswertung 3a+3b'!G"&amp;ROW($R$2),TRUE)&gt;0,INDIRECT("'["&amp;Index!$A$1&amp;"]Auswertung 3a+3b'!G"&amp;ROW($R$2),TRUE),"")</f>
        <v>#REF!</v>
      </c>
      <c r="AQ82" t="e" cm="1">
        <f t="array" aca="1" ref="AQ82" ca="1">IF(INDIRECT("'["&amp;Index!$A$1&amp;"]Auswertung 3a+3b'!L"&amp;ROW($R$2),TRUE)&gt;0,INDIRECT("'["&amp;Index!$A$1&amp;"]Auswertung 3a+3b'!L"&amp;ROW($R$2),TRUE),"")</f>
        <v>#REF!</v>
      </c>
      <c r="BM82" t="str">
        <f t="shared" ca="1" si="5"/>
        <v/>
      </c>
    </row>
    <row r="83" spans="1:65" x14ac:dyDescent="0.25">
      <c r="A83" t="e" cm="1">
        <f t="array" aca="1" ref="A83" ca="1">INDIRECT("'["&amp;Index!$A$1&amp;"]Übersicht Messungen'!E6",TRUE)</f>
        <v>#REF!</v>
      </c>
      <c r="B83" t="e">
        <f ca="1">IF(Index!$D$3="v3",11029,"")</f>
        <v>#N/A</v>
      </c>
      <c r="C83" t="e">
        <f ca="1">VLOOKUP(Facts!$B83,Aux_Table!$W$1:$X$50,2,FALSE)</f>
        <v>#N/A</v>
      </c>
      <c r="D83" t="e">
        <f>NA()</f>
        <v>#N/A</v>
      </c>
      <c r="E83" t="e" cm="1">
        <f t="array" aca="1" ref="E83" ca="1">INDIRECT("'["&amp;Index!$A$1&amp;"]Übersicht Messungen'!C6",TRUE)</f>
        <v>#REF!</v>
      </c>
      <c r="F83" t="e" cm="1">
        <f t="array" aca="1" ref="F83" ca="1">INDIRECT("'["&amp;Index!$A$1&amp;"]Übersicht Messungen'!B6",TRUE)</f>
        <v>#REF!</v>
      </c>
      <c r="G83" t="e" cm="1">
        <f t="array" aca="1" ref="G83" ca="1">INDIRECT("'["&amp;Index!$A$1&amp;"]Übersicht Messungen'!B6",TRUE)</f>
        <v>#REF!</v>
      </c>
      <c r="H83" t="e">
        <f t="shared" ca="1" si="4"/>
        <v>#REF!</v>
      </c>
      <c r="I83" s="15" t="e" cm="1">
        <f t="array" aca="1" ref="I83" ca="1">IFERROR(DATEVALUE(TEXT(INDIRECT("'["&amp;Index!$A$1&amp;"]Übersicht Messungen'!C100",TRUE),"yyyy-mm-dd")),INDIRECT("'["&amp;Index!$A$1&amp;"]Übersicht Messungen'!F6",TRUE)-730)</f>
        <v>#REF!</v>
      </c>
      <c r="J83" t="e" cm="1">
        <f t="array" aca="1" ref="J83" ca="1">INDIRECT("'["&amp;Index!$A$1&amp;"]Übersicht Messungen'!C177",TRUE)</f>
        <v>#REF!</v>
      </c>
      <c r="K83" t="str">
        <f>Index!$A$1</f>
        <v>intem US 42430001 RN+RP für Sichtprüfung.xlsx</v>
      </c>
      <c r="N83" t="e" cm="1">
        <f t="array" aca="1" ref="N83" ca="1">INDIRECT("'["&amp;Index!$A$1&amp;"]Auswertung 3a+3b'!M1",TRUE)</f>
        <v>#REF!</v>
      </c>
      <c r="O83" t="e" cm="1">
        <f t="array" aca="1" ref="O83" ca="1">INDIRECT("'["&amp;Index!$A$1&amp;"]Auswertung 3a+3b'!M2",TRUE)</f>
        <v>#REF!</v>
      </c>
      <c r="R83">
        <v>2</v>
      </c>
      <c r="X83" t="e" cm="1">
        <f t="array" aca="1" ref="X83" ca="1">INDIRECT("'["&amp;Index!$A$1&amp;"]Auswertung 3a+3b'!b3",TRUE)</f>
        <v>#REF!</v>
      </c>
      <c r="Z83" t="s">
        <v>110</v>
      </c>
      <c r="AG83" t="e" cm="1">
        <f t="array" aca="1" ref="AG83" ca="1">IF(INDIRECT("'["&amp;Index!$A$1&amp;"]Auswertung 3a+3b'!F"&amp;ROW($R$3),TRUE)&gt;0,INDIRECT("'["&amp;Index!$A$1&amp;"]Auswertung 3a+3b'!F"&amp;ROW($R$3),TRUE),"")</f>
        <v>#REF!</v>
      </c>
      <c r="AH83" t="e" cm="1">
        <f t="array" aca="1" ref="AH83" ca="1">IF(INDIRECT("'["&amp;Index!$A$1&amp;"]Auswertung 3a+3b'!H"&amp;ROW($R$3),TRUE)&gt;0,INDIRECT("'["&amp;Index!$A$1&amp;"]Auswertung 3a+3b'!H"&amp;ROW($R$3),TRUE),"")</f>
        <v>#REF!</v>
      </c>
      <c r="AI83" t="e" cm="1">
        <f t="array" aca="1" ref="AI83" ca="1">IF(INDIRECT("'["&amp;Index!$A$1&amp;"]Auswertung 3a+3b'!I"&amp;ROW($R$3),TRUE)&gt;0,INDIRECT("'["&amp;Index!$A$1&amp;"]Auswertung 3a+3b'!I"&amp;ROW($R$3),TRUE),"")</f>
        <v>#REF!</v>
      </c>
      <c r="AJ83" t="e" cm="1">
        <f t="array" aca="1" ref="AJ83" ca="1">IF(INDIRECT("'["&amp;Index!$A$1&amp;"]Auswertung 3a+3b'!J"&amp;ROW($R$3),TRUE)&gt;0,INDIRECT("'["&amp;Index!$A$1&amp;"]Auswertung 3a+3b'!J"&amp;ROW($R$3),TRUE),"")</f>
        <v>#REF!</v>
      </c>
      <c r="AK83" t="e" cm="1">
        <f t="array" aca="1" ref="AK83" ca="1">IF(INDIRECT("'["&amp;Index!$A$1&amp;"]Auswertung 3a+3b'!K"&amp;ROW($R$3),TRUE)&gt;0,INDIRECT("'["&amp;Index!$A$1&amp;"]Auswertung 3a+3b'!K"&amp;ROW($R$3),TRUE),"")</f>
        <v>#REF!</v>
      </c>
      <c r="AN83" t="e" cm="1">
        <f t="array" aca="1" ref="AN83" ca="1">IF(INDIRECT("'["&amp;Index!$A$1&amp;"]Auswertung 3a+3b'!G"&amp;ROW($R$3),TRUE)&gt;0,INDIRECT("'["&amp;Index!$A$1&amp;"]Auswertung 3a+3b'!G"&amp;ROW($R$3),TRUE),"")</f>
        <v>#REF!</v>
      </c>
      <c r="AQ83" t="e" cm="1">
        <f t="array" aca="1" ref="AQ83" ca="1">IF(INDIRECT("'["&amp;Index!$A$1&amp;"]Auswertung 3a+3b'!L"&amp;ROW($R$3),TRUE)&gt;0,INDIRECT("'["&amp;Index!$A$1&amp;"]Auswertung 3a+3b'!L"&amp;ROW($R$3),TRUE),"")</f>
        <v>#REF!</v>
      </c>
      <c r="BM83" t="str">
        <f t="shared" ca="1" si="5"/>
        <v/>
      </c>
    </row>
    <row r="84" spans="1:65" x14ac:dyDescent="0.25">
      <c r="A84" t="e" cm="1">
        <f t="array" aca="1" ref="A84" ca="1">INDIRECT("'["&amp;Index!$A$1&amp;"]Übersicht Messungen'!E6",TRUE)</f>
        <v>#REF!</v>
      </c>
      <c r="B84" t="e">
        <f ca="1">IF(Index!$D$3="v3",11029,"")</f>
        <v>#N/A</v>
      </c>
      <c r="C84" t="e">
        <f ca="1">VLOOKUP(Facts!$B84,Aux_Table!$W$1:$X$50,2,FALSE)</f>
        <v>#N/A</v>
      </c>
      <c r="D84" t="e">
        <f>NA()</f>
        <v>#N/A</v>
      </c>
      <c r="E84" t="e" cm="1">
        <f t="array" aca="1" ref="E84" ca="1">INDIRECT("'["&amp;Index!$A$1&amp;"]Übersicht Messungen'!C6",TRUE)</f>
        <v>#REF!</v>
      </c>
      <c r="F84" t="e" cm="1">
        <f t="array" aca="1" ref="F84" ca="1">INDIRECT("'["&amp;Index!$A$1&amp;"]Übersicht Messungen'!B6",TRUE)</f>
        <v>#REF!</v>
      </c>
      <c r="G84" t="e" cm="1">
        <f t="array" aca="1" ref="G84" ca="1">INDIRECT("'["&amp;Index!$A$1&amp;"]Übersicht Messungen'!B6",TRUE)</f>
        <v>#REF!</v>
      </c>
      <c r="H84" t="e">
        <f t="shared" ca="1" si="4"/>
        <v>#REF!</v>
      </c>
      <c r="I84" s="15" t="e" cm="1">
        <f t="array" aca="1" ref="I84" ca="1">IFERROR(DATEVALUE(TEXT(INDIRECT("'["&amp;Index!$A$1&amp;"]Übersicht Messungen'!C100",TRUE),"yyyy-mm-dd")),INDIRECT("'["&amp;Index!$A$1&amp;"]Übersicht Messungen'!F6",TRUE)-730)</f>
        <v>#REF!</v>
      </c>
      <c r="J84" t="e" cm="1">
        <f t="array" aca="1" ref="J84" ca="1">INDIRECT("'["&amp;Index!$A$1&amp;"]Übersicht Messungen'!C177",TRUE)</f>
        <v>#REF!</v>
      </c>
      <c r="K84" t="str">
        <f>Index!$A$1</f>
        <v>intem US 42430001 RN+RP für Sichtprüfung.xlsx</v>
      </c>
      <c r="N84" t="e" cm="1">
        <f t="array" aca="1" ref="N84" ca="1">INDIRECT("'["&amp;Index!$A$1&amp;"]Auswertung 3a+3b'!M1",TRUE)</f>
        <v>#REF!</v>
      </c>
      <c r="O84" t="e" cm="1">
        <f t="array" aca="1" ref="O84" ca="1">INDIRECT("'["&amp;Index!$A$1&amp;"]Auswertung 3a+3b'!M2",TRUE)</f>
        <v>#REF!</v>
      </c>
      <c r="R84">
        <v>3</v>
      </c>
      <c r="X84" t="e" cm="1">
        <f t="array" aca="1" ref="X84" ca="1">INDIRECT("'["&amp;Index!$A$1&amp;"]Auswertung 3a+3b'!b2",TRUE)</f>
        <v>#REF!</v>
      </c>
      <c r="Z84" t="s">
        <v>110</v>
      </c>
      <c r="AG84" t="e" cm="1">
        <f t="array" aca="1" ref="AG84" ca="1">IF(INDIRECT("'["&amp;Index!$A$1&amp;"]Auswertung 3a+3b'!F"&amp;ROW($R$4),TRUE)&gt;0,INDIRECT("'["&amp;Index!$A$1&amp;"]Auswertung 3a+3b'!F"&amp;ROW($R$4),TRUE),"")</f>
        <v>#REF!</v>
      </c>
      <c r="AH84" t="e" cm="1">
        <f t="array" aca="1" ref="AH84" ca="1">IF(INDIRECT("'["&amp;Index!$A$1&amp;"]Auswertung 3a+3b'!H"&amp;ROW($R$4),TRUE)&gt;0,INDIRECT("'["&amp;Index!$A$1&amp;"]Auswertung 3a+3b'!H"&amp;ROW($R$4),TRUE),"")</f>
        <v>#REF!</v>
      </c>
      <c r="AI84" t="e" cm="1">
        <f t="array" aca="1" ref="AI84" ca="1">IF(INDIRECT("'["&amp;Index!$A$1&amp;"]Auswertung 3a+3b'!I"&amp;ROW($R$4),TRUE)&gt;0,INDIRECT("'["&amp;Index!$A$1&amp;"]Auswertung 3a+3b'!I"&amp;ROW($R$4),TRUE),"")</f>
        <v>#REF!</v>
      </c>
      <c r="AJ84" t="e" cm="1">
        <f t="array" aca="1" ref="AJ84" ca="1">IF(INDIRECT("'["&amp;Index!$A$1&amp;"]Auswertung 3a+3b'!J"&amp;ROW($R$4),TRUE)&gt;0,INDIRECT("'["&amp;Index!$A$1&amp;"]Auswertung 3a+3b'!J"&amp;ROW($R$4),TRUE),"")</f>
        <v>#REF!</v>
      </c>
      <c r="AK84" t="e" cm="1">
        <f t="array" aca="1" ref="AK84" ca="1">IF(INDIRECT("'["&amp;Index!$A$1&amp;"]Auswertung 3a+3b'!K"&amp;ROW($R$4),TRUE)&gt;0,INDIRECT("'["&amp;Index!$A$1&amp;"]Auswertung 3a+3b'!K"&amp;ROW($R$4),TRUE),"")</f>
        <v>#REF!</v>
      </c>
      <c r="AN84" t="e" cm="1">
        <f t="array" aca="1" ref="AN84" ca="1">IF(INDIRECT("'["&amp;Index!$A$1&amp;"]Auswertung 3a+3b'!G"&amp;ROW($R$4),TRUE)&gt;0,INDIRECT("'["&amp;Index!$A$1&amp;"]Auswertung 3a+3b'!G"&amp;ROW($R$4),TRUE),"")</f>
        <v>#REF!</v>
      </c>
      <c r="AQ84" t="e" cm="1">
        <f t="array" aca="1" ref="AQ84" ca="1">IF(INDIRECT("'["&amp;Index!$A$1&amp;"]Auswertung 3a+3b'!L"&amp;ROW($R$4),TRUE)&gt;0,INDIRECT("'["&amp;Index!$A$1&amp;"]Auswertung 3a+3b'!L"&amp;ROW($R$4),TRUE),"")</f>
        <v>#REF!</v>
      </c>
      <c r="BM84" t="str">
        <f t="shared" ca="1" si="5"/>
        <v/>
      </c>
    </row>
    <row r="85" spans="1:65" x14ac:dyDescent="0.25">
      <c r="A85" t="e" cm="1">
        <f t="array" aca="1" ref="A85" ca="1">INDIRECT("'["&amp;Index!$A$1&amp;"]Übersicht Messungen'!E6",TRUE)</f>
        <v>#REF!</v>
      </c>
      <c r="B85" t="e">
        <f ca="1">IF(Index!$D$3="v3",11029,"")</f>
        <v>#N/A</v>
      </c>
      <c r="C85" t="e">
        <f ca="1">VLOOKUP(Facts!$B85,Aux_Table!$W$1:$X$50,2,FALSE)</f>
        <v>#N/A</v>
      </c>
      <c r="D85" t="e">
        <f>NA()</f>
        <v>#N/A</v>
      </c>
      <c r="E85" t="e" cm="1">
        <f t="array" aca="1" ref="E85" ca="1">INDIRECT("'["&amp;Index!$A$1&amp;"]Übersicht Messungen'!C6",TRUE)</f>
        <v>#REF!</v>
      </c>
      <c r="F85" t="e" cm="1">
        <f t="array" aca="1" ref="F85" ca="1">INDIRECT("'["&amp;Index!$A$1&amp;"]Übersicht Messungen'!B6",TRUE)</f>
        <v>#REF!</v>
      </c>
      <c r="G85" t="e" cm="1">
        <f t="array" aca="1" ref="G85" ca="1">INDIRECT("'["&amp;Index!$A$1&amp;"]Übersicht Messungen'!B6",TRUE)</f>
        <v>#REF!</v>
      </c>
      <c r="H85" t="e">
        <f t="shared" ca="1" si="4"/>
        <v>#REF!</v>
      </c>
      <c r="I85" s="15" t="e" cm="1">
        <f t="array" aca="1" ref="I85" ca="1">IFERROR(DATEVALUE(TEXT(INDIRECT("'["&amp;Index!$A$1&amp;"]Übersicht Messungen'!C100",TRUE),"yyyy-mm-dd")),INDIRECT("'["&amp;Index!$A$1&amp;"]Übersicht Messungen'!F6",TRUE)-730)</f>
        <v>#REF!</v>
      </c>
      <c r="J85" t="e" cm="1">
        <f t="array" aca="1" ref="J85" ca="1">INDIRECT("'["&amp;Index!$A$1&amp;"]Übersicht Messungen'!C177",TRUE)</f>
        <v>#REF!</v>
      </c>
      <c r="K85" t="str">
        <f>Index!$A$1</f>
        <v>intem US 42430001 RN+RP für Sichtprüfung.xlsx</v>
      </c>
      <c r="N85" t="e" cm="1">
        <f t="array" aca="1" ref="N85" ca="1">INDIRECT("'["&amp;Index!$A$1&amp;"]Auswertung 3a+3b'!M1",TRUE)</f>
        <v>#REF!</v>
      </c>
      <c r="O85" t="e" cm="1">
        <f t="array" aca="1" ref="O85" ca="1">INDIRECT("'["&amp;Index!$A$1&amp;"]Auswertung 3a+3b'!M2",TRUE)</f>
        <v>#REF!</v>
      </c>
      <c r="R85">
        <v>4</v>
      </c>
      <c r="X85" t="e" cm="1">
        <f t="array" aca="1" ref="X85" ca="1">INDIRECT("'["&amp;Index!$A$1&amp;"]Auswertung 3a+3b'!b3",TRUE)</f>
        <v>#REF!</v>
      </c>
      <c r="Z85" t="s">
        <v>110</v>
      </c>
      <c r="AG85" t="e" cm="1">
        <f t="array" aca="1" ref="AG85" ca="1">IF(INDIRECT("'["&amp;Index!$A$1&amp;"]Auswertung 3a+3b'!F"&amp;ROW($R$5),TRUE)&gt;0,INDIRECT("'["&amp;Index!$A$1&amp;"]Auswertung 3a+3b'!F"&amp;ROW($R$5),TRUE),"")</f>
        <v>#REF!</v>
      </c>
      <c r="AH85" t="e" cm="1">
        <f t="array" aca="1" ref="AH85" ca="1">IF(INDIRECT("'["&amp;Index!$A$1&amp;"]Auswertung 3a+3b'!H"&amp;ROW($R$5),TRUE)&gt;0,INDIRECT("'["&amp;Index!$A$1&amp;"]Auswertung 3a+3b'!H"&amp;ROW($R$5),TRUE),"")</f>
        <v>#REF!</v>
      </c>
      <c r="AI85" t="e" cm="1">
        <f t="array" aca="1" ref="AI85" ca="1">IF(INDIRECT("'["&amp;Index!$A$1&amp;"]Auswertung 3a+3b'!I"&amp;ROW($R$5),TRUE)&gt;0,INDIRECT("'["&amp;Index!$A$1&amp;"]Auswertung 3a+3b'!I"&amp;ROW($R$5),TRUE),"")</f>
        <v>#REF!</v>
      </c>
      <c r="AJ85" t="e" cm="1">
        <f t="array" aca="1" ref="AJ85" ca="1">IF(INDIRECT("'["&amp;Index!$A$1&amp;"]Auswertung 3a+3b'!J"&amp;ROW($R$5),TRUE)&gt;0,INDIRECT("'["&amp;Index!$A$1&amp;"]Auswertung 3a+3b'!J"&amp;ROW($R$5),TRUE),"")</f>
        <v>#REF!</v>
      </c>
      <c r="AK85" t="e" cm="1">
        <f t="array" aca="1" ref="AK85" ca="1">IF(INDIRECT("'["&amp;Index!$A$1&amp;"]Auswertung 3a+3b'!K"&amp;ROW($R$5),TRUE)&gt;0,INDIRECT("'["&amp;Index!$A$1&amp;"]Auswertung 3a+3b'!K"&amp;ROW($R$5),TRUE),"")</f>
        <v>#REF!</v>
      </c>
      <c r="AN85" t="e" cm="1">
        <f t="array" aca="1" ref="AN85" ca="1">IF(INDIRECT("'["&amp;Index!$A$1&amp;"]Auswertung 3a+3b'!G"&amp;ROW($R$5),TRUE)&gt;0,INDIRECT("'["&amp;Index!$A$1&amp;"]Auswertung 3a+3b'!G"&amp;ROW($R$5),TRUE),"")</f>
        <v>#REF!</v>
      </c>
      <c r="AQ85" t="e" cm="1">
        <f t="array" aca="1" ref="AQ85" ca="1">IF(INDIRECT("'["&amp;Index!$A$1&amp;"]Auswertung 3a+3b'!L"&amp;ROW($R$5),TRUE)&gt;0,INDIRECT("'["&amp;Index!$A$1&amp;"]Auswertung 3a+3b'!L"&amp;ROW($R$5),TRUE),"")</f>
        <v>#REF!</v>
      </c>
      <c r="BM85" t="str">
        <f t="shared" ca="1" si="5"/>
        <v/>
      </c>
    </row>
    <row r="86" spans="1:65" x14ac:dyDescent="0.25">
      <c r="A86" t="e" cm="1">
        <f t="array" aca="1" ref="A86" ca="1">INDIRECT("'["&amp;Index!$A$1&amp;"]Übersicht Messungen'!E6",TRUE)</f>
        <v>#REF!</v>
      </c>
      <c r="B86" t="e">
        <f ca="1">IF(Index!$D$3="v3",11029,"")</f>
        <v>#N/A</v>
      </c>
      <c r="C86" t="e">
        <f ca="1">VLOOKUP(Facts!$B86,Aux_Table!$W$1:$X$50,2,FALSE)</f>
        <v>#N/A</v>
      </c>
      <c r="D86" t="e">
        <f>NA()</f>
        <v>#N/A</v>
      </c>
      <c r="E86" t="e" cm="1">
        <f t="array" aca="1" ref="E86" ca="1">INDIRECT("'["&amp;Index!$A$1&amp;"]Übersicht Messungen'!C6",TRUE)</f>
        <v>#REF!</v>
      </c>
      <c r="F86" t="e" cm="1">
        <f t="array" aca="1" ref="F86" ca="1">INDIRECT("'["&amp;Index!$A$1&amp;"]Übersicht Messungen'!B6",TRUE)</f>
        <v>#REF!</v>
      </c>
      <c r="G86" t="e" cm="1">
        <f t="array" aca="1" ref="G86" ca="1">INDIRECT("'["&amp;Index!$A$1&amp;"]Übersicht Messungen'!B6",TRUE)</f>
        <v>#REF!</v>
      </c>
      <c r="H86" t="e">
        <f t="shared" ca="1" si="4"/>
        <v>#REF!</v>
      </c>
      <c r="I86" s="15" t="e" cm="1">
        <f t="array" aca="1" ref="I86" ca="1">IFERROR(DATEVALUE(TEXT(INDIRECT("'["&amp;Index!$A$1&amp;"]Übersicht Messungen'!C100",TRUE),"yyyy-mm-dd")),INDIRECT("'["&amp;Index!$A$1&amp;"]Übersicht Messungen'!F6",TRUE)-730)</f>
        <v>#REF!</v>
      </c>
      <c r="J86" t="e" cm="1">
        <f t="array" aca="1" ref="J86" ca="1">INDIRECT("'["&amp;Index!$A$1&amp;"]Übersicht Messungen'!C177",TRUE)</f>
        <v>#REF!</v>
      </c>
      <c r="K86" t="str">
        <f>Index!$A$1</f>
        <v>intem US 42430001 RN+RP für Sichtprüfung.xlsx</v>
      </c>
      <c r="N86" t="e" cm="1">
        <f t="array" aca="1" ref="N86" ca="1">INDIRECT("'["&amp;Index!$A$1&amp;"]Auswertung 3a+3b'!M1",TRUE)</f>
        <v>#REF!</v>
      </c>
      <c r="O86" t="e" cm="1">
        <f t="array" aca="1" ref="O86" ca="1">INDIRECT("'["&amp;Index!$A$1&amp;"]Auswertung 3a+3b'!M2",TRUE)</f>
        <v>#REF!</v>
      </c>
      <c r="R86">
        <v>5</v>
      </c>
      <c r="X86" t="e" cm="1">
        <f t="array" aca="1" ref="X86" ca="1">INDIRECT("'["&amp;Index!$A$1&amp;"]Auswertung 3a+3b'!b2",TRUE)</f>
        <v>#REF!</v>
      </c>
      <c r="Z86" t="s">
        <v>110</v>
      </c>
      <c r="AG86" t="e" cm="1">
        <f t="array" aca="1" ref="AG86" ca="1">IF(INDIRECT("'["&amp;Index!$A$1&amp;"]Auswertung 3a+3b'!F"&amp;ROW($R$6),TRUE)&gt;0,INDIRECT("'["&amp;Index!$A$1&amp;"]Auswertung 3a+3b'!F"&amp;ROW($R$6),TRUE),"")</f>
        <v>#REF!</v>
      </c>
      <c r="AH86" t="e" cm="1">
        <f t="array" aca="1" ref="AH86" ca="1">IF(INDIRECT("'["&amp;Index!$A$1&amp;"]Auswertung 3a+3b'!H"&amp;ROW($R$6),TRUE)&gt;0,INDIRECT("'["&amp;Index!$A$1&amp;"]Auswertung 3a+3b'!H"&amp;ROW($R$6),TRUE),"")</f>
        <v>#REF!</v>
      </c>
      <c r="AI86" t="e" cm="1">
        <f t="array" aca="1" ref="AI86" ca="1">IF(INDIRECT("'["&amp;Index!$A$1&amp;"]Auswertung 3a+3b'!I"&amp;ROW($R$6),TRUE)&gt;0,INDIRECT("'["&amp;Index!$A$1&amp;"]Auswertung 3a+3b'!I"&amp;ROW($R$6),TRUE),"")</f>
        <v>#REF!</v>
      </c>
      <c r="AJ86" t="e" cm="1">
        <f t="array" aca="1" ref="AJ86" ca="1">IF(INDIRECT("'["&amp;Index!$A$1&amp;"]Auswertung 3a+3b'!J"&amp;ROW($R$6),TRUE)&gt;0,INDIRECT("'["&amp;Index!$A$1&amp;"]Auswertung 3a+3b'!J"&amp;ROW($R$6),TRUE),"")</f>
        <v>#REF!</v>
      </c>
      <c r="AK86" t="e" cm="1">
        <f t="array" aca="1" ref="AK86" ca="1">IF(INDIRECT("'["&amp;Index!$A$1&amp;"]Auswertung 3a+3b'!K"&amp;ROW($R$6),TRUE)&gt;0,INDIRECT("'["&amp;Index!$A$1&amp;"]Auswertung 3a+3b'!K"&amp;ROW($R$6),TRUE),"")</f>
        <v>#REF!</v>
      </c>
      <c r="AN86" t="e" cm="1">
        <f t="array" aca="1" ref="AN86" ca="1">IF(INDIRECT("'["&amp;Index!$A$1&amp;"]Auswertung 3a+3b'!G"&amp;ROW($R$6),TRUE)&gt;0,INDIRECT("'["&amp;Index!$A$1&amp;"]Auswertung 3a+3b'!G"&amp;ROW($R$6),TRUE),"")</f>
        <v>#REF!</v>
      </c>
      <c r="AQ86" t="e" cm="1">
        <f t="array" aca="1" ref="AQ86" ca="1">IF(INDIRECT("'["&amp;Index!$A$1&amp;"]Auswertung 3a+3b'!L"&amp;ROW($R$6),TRUE)&gt;0,INDIRECT("'["&amp;Index!$A$1&amp;"]Auswertung 3a+3b'!L"&amp;ROW($R$6),TRUE),"")</f>
        <v>#REF!</v>
      </c>
      <c r="BM86" t="str">
        <f t="shared" ca="1" si="5"/>
        <v/>
      </c>
    </row>
    <row r="87" spans="1:65" x14ac:dyDescent="0.25">
      <c r="A87" t="e" cm="1">
        <f t="array" aca="1" ref="A87" ca="1">INDIRECT("'["&amp;Index!$A$1&amp;"]Übersicht Messungen'!E6",TRUE)</f>
        <v>#REF!</v>
      </c>
      <c r="B87" t="e">
        <f ca="1">IF(Index!$D$3="v3",11029,"")</f>
        <v>#N/A</v>
      </c>
      <c r="C87" t="e">
        <f ca="1">VLOOKUP(Facts!$B87,Aux_Table!$W$1:$X$50,2,FALSE)</f>
        <v>#N/A</v>
      </c>
      <c r="D87" t="e">
        <f>NA()</f>
        <v>#N/A</v>
      </c>
      <c r="E87" t="e" cm="1">
        <f t="array" aca="1" ref="E87" ca="1">INDIRECT("'["&amp;Index!$A$1&amp;"]Übersicht Messungen'!C6",TRUE)</f>
        <v>#REF!</v>
      </c>
      <c r="F87" t="e" cm="1">
        <f t="array" aca="1" ref="F87" ca="1">INDIRECT("'["&amp;Index!$A$1&amp;"]Übersicht Messungen'!B6",TRUE)</f>
        <v>#REF!</v>
      </c>
      <c r="G87" t="e" cm="1">
        <f t="array" aca="1" ref="G87" ca="1">INDIRECT("'["&amp;Index!$A$1&amp;"]Übersicht Messungen'!B6",TRUE)</f>
        <v>#REF!</v>
      </c>
      <c r="H87" t="e">
        <f t="shared" ca="1" si="4"/>
        <v>#REF!</v>
      </c>
      <c r="I87" s="15" t="e" cm="1">
        <f t="array" aca="1" ref="I87" ca="1">IFERROR(DATEVALUE(TEXT(INDIRECT("'["&amp;Index!$A$1&amp;"]Übersicht Messungen'!C100",TRUE),"yyyy-mm-dd")),INDIRECT("'["&amp;Index!$A$1&amp;"]Übersicht Messungen'!F6",TRUE)-730)</f>
        <v>#REF!</v>
      </c>
      <c r="J87" t="e" cm="1">
        <f t="array" aca="1" ref="J87" ca="1">INDIRECT("'["&amp;Index!$A$1&amp;"]Übersicht Messungen'!C177",TRUE)</f>
        <v>#REF!</v>
      </c>
      <c r="K87" t="str">
        <f>Index!$A$1</f>
        <v>intem US 42430001 RN+RP für Sichtprüfung.xlsx</v>
      </c>
      <c r="N87" t="e" cm="1">
        <f t="array" aca="1" ref="N87" ca="1">INDIRECT("'["&amp;Index!$A$1&amp;"]Auswertung 3a+3b'!M1",TRUE)</f>
        <v>#REF!</v>
      </c>
      <c r="O87" t="e" cm="1">
        <f t="array" aca="1" ref="O87" ca="1">INDIRECT("'["&amp;Index!$A$1&amp;"]Auswertung 3a+3b'!M2",TRUE)</f>
        <v>#REF!</v>
      </c>
      <c r="R87">
        <v>6</v>
      </c>
      <c r="X87" t="e" cm="1">
        <f t="array" aca="1" ref="X87" ca="1">INDIRECT("'["&amp;Index!$A$1&amp;"]Auswertung 3a+3b'!b3",TRUE)</f>
        <v>#REF!</v>
      </c>
      <c r="Z87" t="s">
        <v>110</v>
      </c>
      <c r="AG87" t="e" cm="1">
        <f t="array" aca="1" ref="AG87" ca="1">IF(INDIRECT("'["&amp;Index!$A$1&amp;"]Auswertung 3a+3b'!F"&amp;ROW($R$7),TRUE)&gt;0,INDIRECT("'["&amp;Index!$A$1&amp;"]Auswertung 3a+3b'!F"&amp;ROW($R$7),TRUE),"")</f>
        <v>#REF!</v>
      </c>
      <c r="AH87" t="e" cm="1">
        <f t="array" aca="1" ref="AH87" ca="1">IF(INDIRECT("'["&amp;Index!$A$1&amp;"]Auswertung 3a+3b'!H"&amp;ROW($R$7),TRUE)&gt;0,INDIRECT("'["&amp;Index!$A$1&amp;"]Auswertung 3a+3b'!H"&amp;ROW($R$7),TRUE),"")</f>
        <v>#REF!</v>
      </c>
      <c r="AI87" t="e" cm="1">
        <f t="array" aca="1" ref="AI87" ca="1">IF(INDIRECT("'["&amp;Index!$A$1&amp;"]Auswertung 3a+3b'!I"&amp;ROW($R$7),TRUE)&gt;0,INDIRECT("'["&amp;Index!$A$1&amp;"]Auswertung 3a+3b'!I"&amp;ROW($R$7),TRUE),"")</f>
        <v>#REF!</v>
      </c>
      <c r="AJ87" t="e" cm="1">
        <f t="array" aca="1" ref="AJ87" ca="1">IF(INDIRECT("'["&amp;Index!$A$1&amp;"]Auswertung 3a+3b'!J"&amp;ROW($R$7),TRUE)&gt;0,INDIRECT("'["&amp;Index!$A$1&amp;"]Auswertung 3a+3b'!J"&amp;ROW($R$7),TRUE),"")</f>
        <v>#REF!</v>
      </c>
      <c r="AK87" t="e" cm="1">
        <f t="array" aca="1" ref="AK87" ca="1">IF(INDIRECT("'["&amp;Index!$A$1&amp;"]Auswertung 3a+3b'!K"&amp;ROW($R$7),TRUE)&gt;0,INDIRECT("'["&amp;Index!$A$1&amp;"]Auswertung 3a+3b'!K"&amp;ROW($R$7),TRUE),"")</f>
        <v>#REF!</v>
      </c>
      <c r="AN87" t="e" cm="1">
        <f t="array" aca="1" ref="AN87" ca="1">IF(INDIRECT("'["&amp;Index!$A$1&amp;"]Auswertung 3a+3b'!G"&amp;ROW($R$7),TRUE)&gt;0,INDIRECT("'["&amp;Index!$A$1&amp;"]Auswertung 3a+3b'!G"&amp;ROW($R$7),TRUE),"")</f>
        <v>#REF!</v>
      </c>
      <c r="AQ87" t="e" cm="1">
        <f t="array" aca="1" ref="AQ87" ca="1">IF(INDIRECT("'["&amp;Index!$A$1&amp;"]Auswertung 3a+3b'!L"&amp;ROW($R$7),TRUE)&gt;0,INDIRECT("'["&amp;Index!$A$1&amp;"]Auswertung 3a+3b'!L"&amp;ROW($R$7),TRUE),"")</f>
        <v>#REF!</v>
      </c>
      <c r="BM87" t="str">
        <f t="shared" ca="1" si="5"/>
        <v/>
      </c>
    </row>
    <row r="88" spans="1:65" x14ac:dyDescent="0.25">
      <c r="A88" t="e" cm="1">
        <f t="array" aca="1" ref="A88" ca="1">INDIRECT("'["&amp;Index!$A$1&amp;"]Übersicht Messungen'!E6",TRUE)</f>
        <v>#REF!</v>
      </c>
      <c r="B88" t="e">
        <f ca="1">IF(Index!$D$3="v3",11029,"")</f>
        <v>#N/A</v>
      </c>
      <c r="C88" t="e">
        <f ca="1">VLOOKUP(Facts!$B88,Aux_Table!$W$1:$X$50,2,FALSE)</f>
        <v>#N/A</v>
      </c>
      <c r="D88" t="e">
        <f>NA()</f>
        <v>#N/A</v>
      </c>
      <c r="E88" t="e" cm="1">
        <f t="array" aca="1" ref="E88" ca="1">INDIRECT("'["&amp;Index!$A$1&amp;"]Übersicht Messungen'!C6",TRUE)</f>
        <v>#REF!</v>
      </c>
      <c r="F88" t="e" cm="1">
        <f t="array" aca="1" ref="F88" ca="1">INDIRECT("'["&amp;Index!$A$1&amp;"]Übersicht Messungen'!B6",TRUE)</f>
        <v>#REF!</v>
      </c>
      <c r="G88" t="e" cm="1">
        <f t="array" aca="1" ref="G88" ca="1">INDIRECT("'["&amp;Index!$A$1&amp;"]Übersicht Messungen'!B6",TRUE)</f>
        <v>#REF!</v>
      </c>
      <c r="H88" t="e">
        <f t="shared" ca="1" si="4"/>
        <v>#REF!</v>
      </c>
      <c r="I88" s="15" t="e" cm="1">
        <f t="array" aca="1" ref="I88" ca="1">IFERROR(DATEVALUE(TEXT(INDIRECT("'["&amp;Index!$A$1&amp;"]Übersicht Messungen'!C100",TRUE),"yyyy-mm-dd")),INDIRECT("'["&amp;Index!$A$1&amp;"]Übersicht Messungen'!F6",TRUE)-730)</f>
        <v>#REF!</v>
      </c>
      <c r="J88" t="e" cm="1">
        <f t="array" aca="1" ref="J88" ca="1">INDIRECT("'["&amp;Index!$A$1&amp;"]Übersicht Messungen'!C177",TRUE)</f>
        <v>#REF!</v>
      </c>
      <c r="K88" t="str">
        <f>Index!$A$1</f>
        <v>intem US 42430001 RN+RP für Sichtprüfung.xlsx</v>
      </c>
      <c r="N88" t="e" cm="1">
        <f t="array" aca="1" ref="N88" ca="1">INDIRECT("'["&amp;Index!$A$1&amp;"]Auswertung 3a+3b'!M1",TRUE)</f>
        <v>#REF!</v>
      </c>
      <c r="O88" t="e" cm="1">
        <f t="array" aca="1" ref="O88" ca="1">INDIRECT("'["&amp;Index!$A$1&amp;"]Auswertung 3a+3b'!M2",TRUE)</f>
        <v>#REF!</v>
      </c>
      <c r="R88">
        <v>7</v>
      </c>
      <c r="X88" t="e" cm="1">
        <f t="array" aca="1" ref="X88" ca="1">INDIRECT("'["&amp;Index!$A$1&amp;"]Auswertung 3a+3b'!b2",TRUE)</f>
        <v>#REF!</v>
      </c>
      <c r="Z88" t="s">
        <v>110</v>
      </c>
      <c r="AG88" t="e" cm="1">
        <f t="array" aca="1" ref="AG88" ca="1">IF(INDIRECT("'["&amp;Index!$A$1&amp;"]Auswertung 3a+3b'!F"&amp;ROW($R$8),TRUE)&gt;0,INDIRECT("'["&amp;Index!$A$1&amp;"]Auswertung 3a+3b'!F"&amp;ROW($R$8),TRUE),"")</f>
        <v>#REF!</v>
      </c>
      <c r="AH88" t="e" cm="1">
        <f t="array" aca="1" ref="AH88" ca="1">IF(INDIRECT("'["&amp;Index!$A$1&amp;"]Auswertung 3a+3b'!H"&amp;ROW($R$8),TRUE)&gt;0,INDIRECT("'["&amp;Index!$A$1&amp;"]Auswertung 3a+3b'!H"&amp;ROW($R$8),TRUE),"")</f>
        <v>#REF!</v>
      </c>
      <c r="AI88" t="e" cm="1">
        <f t="array" aca="1" ref="AI88" ca="1">IF(INDIRECT("'["&amp;Index!$A$1&amp;"]Auswertung 3a+3b'!I"&amp;ROW($R$8),TRUE)&gt;0,INDIRECT("'["&amp;Index!$A$1&amp;"]Auswertung 3a+3b'!I"&amp;ROW($R$8),TRUE),"")</f>
        <v>#REF!</v>
      </c>
      <c r="AJ88" t="e" cm="1">
        <f t="array" aca="1" ref="AJ88" ca="1">IF(INDIRECT("'["&amp;Index!$A$1&amp;"]Auswertung 3a+3b'!J"&amp;ROW($R$8),TRUE)&gt;0,INDIRECT("'["&amp;Index!$A$1&amp;"]Auswertung 3a+3b'!J"&amp;ROW($R$8),TRUE),"")</f>
        <v>#REF!</v>
      </c>
      <c r="AK88" t="e" cm="1">
        <f t="array" aca="1" ref="AK88" ca="1">IF(INDIRECT("'["&amp;Index!$A$1&amp;"]Auswertung 3a+3b'!K"&amp;ROW($R$8),TRUE)&gt;0,INDIRECT("'["&amp;Index!$A$1&amp;"]Auswertung 3a+3b'!K"&amp;ROW($R$8),TRUE),"")</f>
        <v>#REF!</v>
      </c>
      <c r="AN88" t="e" cm="1">
        <f t="array" aca="1" ref="AN88" ca="1">IF(INDIRECT("'["&amp;Index!$A$1&amp;"]Auswertung 3a+3b'!G"&amp;ROW($R$8),TRUE)&gt;0,INDIRECT("'["&amp;Index!$A$1&amp;"]Auswertung 3a+3b'!G"&amp;ROW($R$8),TRUE),"")</f>
        <v>#REF!</v>
      </c>
      <c r="AQ88" t="e" cm="1">
        <f t="array" aca="1" ref="AQ88" ca="1">IF(INDIRECT("'["&amp;Index!$A$1&amp;"]Auswertung 3a+3b'!L"&amp;ROW($R$8),TRUE)&gt;0,INDIRECT("'["&amp;Index!$A$1&amp;"]Auswertung 3a+3b'!L"&amp;ROW($R$8),TRUE),"")</f>
        <v>#REF!</v>
      </c>
      <c r="BM88" t="str">
        <f t="shared" ca="1" si="5"/>
        <v/>
      </c>
    </row>
    <row r="89" spans="1:65" x14ac:dyDescent="0.25">
      <c r="A89" t="e" cm="1">
        <f t="array" aca="1" ref="A89" ca="1">INDIRECT("'["&amp;Index!$A$1&amp;"]Übersicht Messungen'!E6",TRUE)</f>
        <v>#REF!</v>
      </c>
      <c r="B89" t="e">
        <f ca="1">IF(Index!$D$3="v3",11029,"")</f>
        <v>#N/A</v>
      </c>
      <c r="C89" t="e">
        <f ca="1">VLOOKUP(Facts!$B89,Aux_Table!$W$1:$X$50,2,FALSE)</f>
        <v>#N/A</v>
      </c>
      <c r="D89" t="e">
        <f>NA()</f>
        <v>#N/A</v>
      </c>
      <c r="E89" t="e" cm="1">
        <f t="array" aca="1" ref="E89" ca="1">INDIRECT("'["&amp;Index!$A$1&amp;"]Übersicht Messungen'!C6",TRUE)</f>
        <v>#REF!</v>
      </c>
      <c r="F89" t="e" cm="1">
        <f t="array" aca="1" ref="F89" ca="1">INDIRECT("'["&amp;Index!$A$1&amp;"]Übersicht Messungen'!B6",TRUE)</f>
        <v>#REF!</v>
      </c>
      <c r="G89" t="e" cm="1">
        <f t="array" aca="1" ref="G89" ca="1">INDIRECT("'["&amp;Index!$A$1&amp;"]Übersicht Messungen'!B6",TRUE)</f>
        <v>#REF!</v>
      </c>
      <c r="H89" t="e">
        <f t="shared" ca="1" si="4"/>
        <v>#REF!</v>
      </c>
      <c r="I89" s="15" t="e" cm="1">
        <f t="array" aca="1" ref="I89" ca="1">IFERROR(DATEVALUE(TEXT(INDIRECT("'["&amp;Index!$A$1&amp;"]Übersicht Messungen'!C100",TRUE),"yyyy-mm-dd")),INDIRECT("'["&amp;Index!$A$1&amp;"]Übersicht Messungen'!F6",TRUE)-730)</f>
        <v>#REF!</v>
      </c>
      <c r="J89" t="e" cm="1">
        <f t="array" aca="1" ref="J89" ca="1">INDIRECT("'["&amp;Index!$A$1&amp;"]Übersicht Messungen'!C177",TRUE)</f>
        <v>#REF!</v>
      </c>
      <c r="K89" t="str">
        <f>Index!$A$1</f>
        <v>intem US 42430001 RN+RP für Sichtprüfung.xlsx</v>
      </c>
      <c r="N89" t="e" cm="1">
        <f t="array" aca="1" ref="N89" ca="1">INDIRECT("'["&amp;Index!$A$1&amp;"]Auswertung 3a+3b'!M1",TRUE)</f>
        <v>#REF!</v>
      </c>
      <c r="O89" t="e" cm="1">
        <f t="array" aca="1" ref="O89" ca="1">INDIRECT("'["&amp;Index!$A$1&amp;"]Auswertung 3a+3b'!M2",TRUE)</f>
        <v>#REF!</v>
      </c>
      <c r="R89">
        <v>8</v>
      </c>
      <c r="X89" t="e" cm="1">
        <f t="array" aca="1" ref="X89" ca="1">INDIRECT("'["&amp;Index!$A$1&amp;"]Auswertung 3a+3b'!b3",TRUE)</f>
        <v>#REF!</v>
      </c>
      <c r="Z89" t="s">
        <v>110</v>
      </c>
      <c r="AG89" t="e" cm="1">
        <f t="array" aca="1" ref="AG89" ca="1">IF(INDIRECT("'["&amp;Index!$A$1&amp;"]Auswertung 3a+3b'!F"&amp;ROW($R$9),TRUE)&gt;0,INDIRECT("'["&amp;Index!$A$1&amp;"]Auswertung 3a+3b'!F"&amp;ROW($R$9),TRUE),"")</f>
        <v>#REF!</v>
      </c>
      <c r="AH89" t="e" cm="1">
        <f t="array" aca="1" ref="AH89" ca="1">IF(INDIRECT("'["&amp;Index!$A$1&amp;"]Auswertung 3a+3b'!H"&amp;ROW($R$9),TRUE)&gt;0,INDIRECT("'["&amp;Index!$A$1&amp;"]Auswertung 3a+3b'!H"&amp;ROW($R$9),TRUE),"")</f>
        <v>#REF!</v>
      </c>
      <c r="AI89" t="e" cm="1">
        <f t="array" aca="1" ref="AI89" ca="1">IF(INDIRECT("'["&amp;Index!$A$1&amp;"]Auswertung 3a+3b'!I"&amp;ROW($R$9),TRUE)&gt;0,INDIRECT("'["&amp;Index!$A$1&amp;"]Auswertung 3a+3b'!I"&amp;ROW($R$9),TRUE),"")</f>
        <v>#REF!</v>
      </c>
      <c r="AJ89" t="e" cm="1">
        <f t="array" aca="1" ref="AJ89" ca="1">IF(INDIRECT("'["&amp;Index!$A$1&amp;"]Auswertung 3a+3b'!J"&amp;ROW($R$9),TRUE)&gt;0,INDIRECT("'["&amp;Index!$A$1&amp;"]Auswertung 3a+3b'!J"&amp;ROW($R$9),TRUE),"")</f>
        <v>#REF!</v>
      </c>
      <c r="AK89" t="e" cm="1">
        <f t="array" aca="1" ref="AK89" ca="1">IF(INDIRECT("'["&amp;Index!$A$1&amp;"]Auswertung 3a+3b'!K"&amp;ROW($R$9),TRUE)&gt;0,INDIRECT("'["&amp;Index!$A$1&amp;"]Auswertung 3a+3b'!K"&amp;ROW($R$9),TRUE),"")</f>
        <v>#REF!</v>
      </c>
      <c r="AN89" t="e" cm="1">
        <f t="array" aca="1" ref="AN89" ca="1">IF(INDIRECT("'["&amp;Index!$A$1&amp;"]Auswertung 3a+3b'!G"&amp;ROW($R$9),TRUE)&gt;0,INDIRECT("'["&amp;Index!$A$1&amp;"]Auswertung 3a+3b'!G"&amp;ROW($R$9),TRUE),"")</f>
        <v>#REF!</v>
      </c>
      <c r="AQ89" t="e" cm="1">
        <f t="array" aca="1" ref="AQ89" ca="1">IF(INDIRECT("'["&amp;Index!$A$1&amp;"]Auswertung 3a+3b'!L"&amp;ROW($R$9),TRUE)&gt;0,INDIRECT("'["&amp;Index!$A$1&amp;"]Auswertung 3a+3b'!L"&amp;ROW($R$9),TRUE),"")</f>
        <v>#REF!</v>
      </c>
      <c r="BM89" t="str">
        <f t="shared" ca="1" si="5"/>
        <v/>
      </c>
    </row>
    <row r="90" spans="1:65" x14ac:dyDescent="0.25">
      <c r="A90" t="e" cm="1">
        <f t="array" aca="1" ref="A90" ca="1">INDIRECT("'["&amp;Index!$A$1&amp;"]Übersicht Messungen'!E6",TRUE)</f>
        <v>#REF!</v>
      </c>
      <c r="B90" t="e">
        <f ca="1">IF(Index!$D$3="v3",11029,"")</f>
        <v>#N/A</v>
      </c>
      <c r="C90" t="e">
        <f ca="1">VLOOKUP(Facts!$B90,Aux_Table!$W$1:$X$50,2,FALSE)</f>
        <v>#N/A</v>
      </c>
      <c r="D90" t="e">
        <f>NA()</f>
        <v>#N/A</v>
      </c>
      <c r="E90" t="e" cm="1">
        <f t="array" aca="1" ref="E90" ca="1">INDIRECT("'["&amp;Index!$A$1&amp;"]Übersicht Messungen'!C6",TRUE)</f>
        <v>#REF!</v>
      </c>
      <c r="F90" t="e" cm="1">
        <f t="array" aca="1" ref="F90" ca="1">INDIRECT("'["&amp;Index!$A$1&amp;"]Übersicht Messungen'!B6",TRUE)</f>
        <v>#REF!</v>
      </c>
      <c r="G90" t="e" cm="1">
        <f t="array" aca="1" ref="G90" ca="1">INDIRECT("'["&amp;Index!$A$1&amp;"]Übersicht Messungen'!B6",TRUE)</f>
        <v>#REF!</v>
      </c>
      <c r="H90" t="e">
        <f t="shared" ca="1" si="4"/>
        <v>#REF!</v>
      </c>
      <c r="I90" s="15" t="e" cm="1">
        <f t="array" aca="1" ref="I90" ca="1">IFERROR(DATEVALUE(TEXT(INDIRECT("'["&amp;Index!$A$1&amp;"]Übersicht Messungen'!C100",TRUE),"yyyy-mm-dd")),INDIRECT("'["&amp;Index!$A$1&amp;"]Übersicht Messungen'!F6",TRUE)-730)</f>
        <v>#REF!</v>
      </c>
      <c r="J90" t="e" cm="1">
        <f t="array" aca="1" ref="J90" ca="1">INDIRECT("'["&amp;Index!$A$1&amp;"]Übersicht Messungen'!C177",TRUE)</f>
        <v>#REF!</v>
      </c>
      <c r="K90" t="str">
        <f>Index!$A$1</f>
        <v>intem US 42430001 RN+RP für Sichtprüfung.xlsx</v>
      </c>
      <c r="N90" t="e" cm="1">
        <f t="array" aca="1" ref="N90" ca="1">INDIRECT("'["&amp;Index!$A$1&amp;"]Auswertung 3a+3b'!M1",TRUE)</f>
        <v>#REF!</v>
      </c>
      <c r="O90" t="e" cm="1">
        <f t="array" aca="1" ref="O90" ca="1">INDIRECT("'["&amp;Index!$A$1&amp;"]Auswertung 3a+3b'!M2",TRUE)</f>
        <v>#REF!</v>
      </c>
      <c r="R90">
        <v>9</v>
      </c>
      <c r="X90" t="e" cm="1">
        <f t="array" aca="1" ref="X90" ca="1">INDIRECT("'["&amp;Index!$A$1&amp;"]Auswertung 3a+3b'!b2",TRUE)</f>
        <v>#REF!</v>
      </c>
      <c r="Z90" t="s">
        <v>110</v>
      </c>
      <c r="AG90" t="e" cm="1">
        <f t="array" aca="1" ref="AG90" ca="1">IF(INDIRECT("'["&amp;Index!$A$1&amp;"]Auswertung 3a+3b'!F"&amp;ROW($R$10),TRUE)&gt;0,INDIRECT("'["&amp;Index!$A$1&amp;"]Auswertung 3a+3b'!F"&amp;ROW($R$10),TRUE),"")</f>
        <v>#REF!</v>
      </c>
      <c r="AH90" t="e" cm="1">
        <f t="array" aca="1" ref="AH90" ca="1">IF(INDIRECT("'["&amp;Index!$A$1&amp;"]Auswertung 3a+3b'!H"&amp;ROW($R$10),TRUE)&gt;0,INDIRECT("'["&amp;Index!$A$1&amp;"]Auswertung 3a+3b'!H"&amp;ROW($R$10),TRUE),"")</f>
        <v>#REF!</v>
      </c>
      <c r="AI90" t="e" cm="1">
        <f t="array" aca="1" ref="AI90" ca="1">IF(INDIRECT("'["&amp;Index!$A$1&amp;"]Auswertung 3a+3b'!I"&amp;ROW($R$10),TRUE)&gt;0,INDIRECT("'["&amp;Index!$A$1&amp;"]Auswertung 3a+3b'!I"&amp;ROW($R$10),TRUE),"")</f>
        <v>#REF!</v>
      </c>
      <c r="AJ90" t="e" cm="1">
        <f t="array" aca="1" ref="AJ90" ca="1">IF(INDIRECT("'["&amp;Index!$A$1&amp;"]Auswertung 3a+3b'!J"&amp;ROW($R$10),TRUE)&gt;0,INDIRECT("'["&amp;Index!$A$1&amp;"]Auswertung 3a+3b'!J"&amp;ROW($R$10),TRUE),"")</f>
        <v>#REF!</v>
      </c>
      <c r="AK90" t="e" cm="1">
        <f t="array" aca="1" ref="AK90" ca="1">IF(INDIRECT("'["&amp;Index!$A$1&amp;"]Auswertung 3a+3b'!K"&amp;ROW($R$10),TRUE)&gt;0,INDIRECT("'["&amp;Index!$A$1&amp;"]Auswertung 3a+3b'!K"&amp;ROW($R$10),TRUE),"")</f>
        <v>#REF!</v>
      </c>
      <c r="AN90" t="e" cm="1">
        <f t="array" aca="1" ref="AN90" ca="1">IF(INDIRECT("'["&amp;Index!$A$1&amp;"]Auswertung 3a+3b'!G"&amp;ROW($R$10),TRUE)&gt;0,INDIRECT("'["&amp;Index!$A$1&amp;"]Auswertung 3a+3b'!G"&amp;ROW($R$10),TRUE),"")</f>
        <v>#REF!</v>
      </c>
      <c r="AQ90" t="e" cm="1">
        <f t="array" aca="1" ref="AQ90" ca="1">IF(INDIRECT("'["&amp;Index!$A$1&amp;"]Auswertung 3a+3b'!L"&amp;ROW($R$10),TRUE)&gt;0,INDIRECT("'["&amp;Index!$A$1&amp;"]Auswertung 3a+3b'!L"&amp;ROW($R$10),TRUE),"")</f>
        <v>#REF!</v>
      </c>
      <c r="BM90" t="str">
        <f t="shared" ca="1" si="5"/>
        <v/>
      </c>
    </row>
    <row r="91" spans="1:65" x14ac:dyDescent="0.25">
      <c r="A91" t="e" cm="1">
        <f t="array" aca="1" ref="A91" ca="1">INDIRECT("'["&amp;Index!$A$1&amp;"]Übersicht Messungen'!E6",TRUE)</f>
        <v>#REF!</v>
      </c>
      <c r="B91" t="e">
        <f ca="1">IF(Index!$D$3="v3",11029,"")</f>
        <v>#N/A</v>
      </c>
      <c r="C91" t="e">
        <f ca="1">VLOOKUP(Facts!$B91,Aux_Table!$W$1:$X$50,2,FALSE)</f>
        <v>#N/A</v>
      </c>
      <c r="D91" t="e">
        <f>NA()</f>
        <v>#N/A</v>
      </c>
      <c r="E91" t="e" cm="1">
        <f t="array" aca="1" ref="E91" ca="1">INDIRECT("'["&amp;Index!$A$1&amp;"]Übersicht Messungen'!C6",TRUE)</f>
        <v>#REF!</v>
      </c>
      <c r="F91" t="e" cm="1">
        <f t="array" aca="1" ref="F91" ca="1">INDIRECT("'["&amp;Index!$A$1&amp;"]Übersicht Messungen'!B6",TRUE)</f>
        <v>#REF!</v>
      </c>
      <c r="G91" t="e" cm="1">
        <f t="array" aca="1" ref="G91" ca="1">INDIRECT("'["&amp;Index!$A$1&amp;"]Übersicht Messungen'!B6",TRUE)</f>
        <v>#REF!</v>
      </c>
      <c r="H91" t="e">
        <f t="shared" ca="1" si="4"/>
        <v>#REF!</v>
      </c>
      <c r="I91" s="15" t="e" cm="1">
        <f t="array" aca="1" ref="I91" ca="1">IFERROR(DATEVALUE(TEXT(INDIRECT("'["&amp;Index!$A$1&amp;"]Übersicht Messungen'!C100",TRUE),"yyyy-mm-dd")),INDIRECT("'["&amp;Index!$A$1&amp;"]Übersicht Messungen'!F6",TRUE)-730)</f>
        <v>#REF!</v>
      </c>
      <c r="J91" t="e" cm="1">
        <f t="array" aca="1" ref="J91" ca="1">INDIRECT("'["&amp;Index!$A$1&amp;"]Übersicht Messungen'!C177",TRUE)</f>
        <v>#REF!</v>
      </c>
      <c r="K91" t="str">
        <f>Index!$A$1</f>
        <v>intem US 42430001 RN+RP für Sichtprüfung.xlsx</v>
      </c>
      <c r="N91" t="e" cm="1">
        <f t="array" aca="1" ref="N91" ca="1">INDIRECT("'["&amp;Index!$A$1&amp;"]Auswertung 3a+3b'!M1",TRUE)</f>
        <v>#REF!</v>
      </c>
      <c r="O91" t="e" cm="1">
        <f t="array" aca="1" ref="O91" ca="1">INDIRECT("'["&amp;Index!$A$1&amp;"]Auswertung 3a+3b'!M2",TRUE)</f>
        <v>#REF!</v>
      </c>
      <c r="R91">
        <v>10</v>
      </c>
      <c r="X91" t="e" cm="1">
        <f t="array" aca="1" ref="X91" ca="1">INDIRECT("'["&amp;Index!$A$1&amp;"]Auswertung 3a+3b'!b3",TRUE)</f>
        <v>#REF!</v>
      </c>
      <c r="Z91" t="s">
        <v>110</v>
      </c>
      <c r="AG91" t="e" cm="1">
        <f t="array" aca="1" ref="AG91" ca="1">IF(INDIRECT("'["&amp;Index!$A$1&amp;"]Auswertung 3a+3b'!F"&amp;ROW($R$11),TRUE)&gt;0,INDIRECT("'["&amp;Index!$A$1&amp;"]Auswertung 3a+3b'!F"&amp;ROW($R$11),TRUE),"")</f>
        <v>#REF!</v>
      </c>
      <c r="AH91" t="e" cm="1">
        <f t="array" aca="1" ref="AH91" ca="1">IF(INDIRECT("'["&amp;Index!$A$1&amp;"]Auswertung 3a+3b'!H"&amp;ROW($R$11),TRUE)&gt;0,INDIRECT("'["&amp;Index!$A$1&amp;"]Auswertung 3a+3b'!H"&amp;ROW($R$11),TRUE),"")</f>
        <v>#REF!</v>
      </c>
      <c r="AI91" t="e" cm="1">
        <f t="array" aca="1" ref="AI91" ca="1">IF(INDIRECT("'["&amp;Index!$A$1&amp;"]Auswertung 3a+3b'!I"&amp;ROW($R$11),TRUE)&gt;0,INDIRECT("'["&amp;Index!$A$1&amp;"]Auswertung 3a+3b'!I"&amp;ROW($R$11),TRUE),"")</f>
        <v>#REF!</v>
      </c>
      <c r="AJ91" t="e" cm="1">
        <f t="array" aca="1" ref="AJ91" ca="1">IF(INDIRECT("'["&amp;Index!$A$1&amp;"]Auswertung 3a+3b'!J"&amp;ROW($R$11),TRUE)&gt;0,INDIRECT("'["&amp;Index!$A$1&amp;"]Auswertung 3a+3b'!J"&amp;ROW($R$11),TRUE),"")</f>
        <v>#REF!</v>
      </c>
      <c r="AK91" t="e" cm="1">
        <f t="array" aca="1" ref="AK91" ca="1">IF(INDIRECT("'["&amp;Index!$A$1&amp;"]Auswertung 3a+3b'!K"&amp;ROW($R$11),TRUE)&gt;0,INDIRECT("'["&amp;Index!$A$1&amp;"]Auswertung 3a+3b'!K"&amp;ROW($R$11),TRUE),"")</f>
        <v>#REF!</v>
      </c>
      <c r="AN91" t="e" cm="1">
        <f t="array" aca="1" ref="AN91" ca="1">IF(INDIRECT("'["&amp;Index!$A$1&amp;"]Auswertung 3a+3b'!G"&amp;ROW($R$11),TRUE)&gt;0,INDIRECT("'["&amp;Index!$A$1&amp;"]Auswertung 3a+3b'!G"&amp;ROW($R$11),TRUE),"")</f>
        <v>#REF!</v>
      </c>
      <c r="AQ91" t="e" cm="1">
        <f t="array" aca="1" ref="AQ91" ca="1">IF(INDIRECT("'["&amp;Index!$A$1&amp;"]Auswertung 3a+3b'!L"&amp;ROW($R$11),TRUE)&gt;0,INDIRECT("'["&amp;Index!$A$1&amp;"]Auswertung 3a+3b'!L"&amp;ROW($R$11),TRUE),"")</f>
        <v>#REF!</v>
      </c>
      <c r="BM91" t="str">
        <f t="shared" ca="1" si="5"/>
        <v/>
      </c>
    </row>
    <row r="92" spans="1:65" x14ac:dyDescent="0.25">
      <c r="A92" t="e" cm="1">
        <f t="array" aca="1" ref="A92" ca="1">INDIRECT("'["&amp;Index!$A$1&amp;"]Übersicht Messungen'!E6",TRUE)</f>
        <v>#REF!</v>
      </c>
      <c r="B92" t="e">
        <f ca="1">IF(Index!$D$3="v3",11029,"")</f>
        <v>#N/A</v>
      </c>
      <c r="C92" t="e">
        <f ca="1">VLOOKUP(Facts!$B92,Aux_Table!$W$1:$X$50,2,FALSE)</f>
        <v>#N/A</v>
      </c>
      <c r="D92" t="e">
        <f>NA()</f>
        <v>#N/A</v>
      </c>
      <c r="E92" t="e" cm="1">
        <f t="array" aca="1" ref="E92" ca="1">INDIRECT("'["&amp;Index!$A$1&amp;"]Übersicht Messungen'!C6",TRUE)</f>
        <v>#REF!</v>
      </c>
      <c r="F92" t="e" cm="1">
        <f t="array" aca="1" ref="F92" ca="1">INDIRECT("'["&amp;Index!$A$1&amp;"]Übersicht Messungen'!B6",TRUE)</f>
        <v>#REF!</v>
      </c>
      <c r="G92" t="e" cm="1">
        <f t="array" aca="1" ref="G92" ca="1">INDIRECT("'["&amp;Index!$A$1&amp;"]Übersicht Messungen'!B6",TRUE)</f>
        <v>#REF!</v>
      </c>
      <c r="H92" t="e">
        <f t="shared" ca="1" si="4"/>
        <v>#REF!</v>
      </c>
      <c r="I92" s="15" t="e" cm="1">
        <f t="array" aca="1" ref="I92" ca="1">IFERROR(DATEVALUE(TEXT(INDIRECT("'["&amp;Index!$A$1&amp;"]Übersicht Messungen'!C100",TRUE),"yyyy-mm-dd")),INDIRECT("'["&amp;Index!$A$1&amp;"]Übersicht Messungen'!F6",TRUE)-730)</f>
        <v>#REF!</v>
      </c>
      <c r="J92" t="e" cm="1">
        <f t="array" aca="1" ref="J92" ca="1">INDIRECT("'["&amp;Index!$A$1&amp;"]Übersicht Messungen'!C177",TRUE)</f>
        <v>#REF!</v>
      </c>
      <c r="K92" t="str">
        <f>Index!$A$1</f>
        <v>intem US 42430001 RN+RP für Sichtprüfung.xlsx</v>
      </c>
      <c r="N92" t="e" cm="1">
        <f t="array" aca="1" ref="N92" ca="1">INDIRECT("'["&amp;Index!$A$1&amp;"]Auswertung 3a+3b'!M1",TRUE)</f>
        <v>#REF!</v>
      </c>
      <c r="O92" t="e" cm="1">
        <f t="array" aca="1" ref="O92" ca="1">INDIRECT("'["&amp;Index!$A$1&amp;"]Auswertung 3a+3b'!M2",TRUE)</f>
        <v>#REF!</v>
      </c>
      <c r="R92">
        <v>11</v>
      </c>
      <c r="X92" t="e" cm="1">
        <f t="array" aca="1" ref="X92" ca="1">INDIRECT("'["&amp;Index!$A$1&amp;"]Auswertung 3a+3b'!b2",TRUE)</f>
        <v>#REF!</v>
      </c>
      <c r="Z92" t="s">
        <v>110</v>
      </c>
      <c r="AG92" t="e" cm="1">
        <f t="array" aca="1" ref="AG92" ca="1">IF(INDIRECT("'["&amp;Index!$A$1&amp;"]Auswertung 3a+3b'!F"&amp;ROW($R$12),TRUE)&gt;0,INDIRECT("'["&amp;Index!$A$1&amp;"]Auswertung 3a+3b'!F"&amp;ROW($R$12),TRUE),"")</f>
        <v>#REF!</v>
      </c>
      <c r="AH92" t="e" cm="1">
        <f t="array" aca="1" ref="AH92" ca="1">IF(INDIRECT("'["&amp;Index!$A$1&amp;"]Auswertung 3a+3b'!H"&amp;ROW($R$12),TRUE)&gt;0,INDIRECT("'["&amp;Index!$A$1&amp;"]Auswertung 3a+3b'!H"&amp;ROW($R$12),TRUE),"")</f>
        <v>#REF!</v>
      </c>
      <c r="AI92" t="e" cm="1">
        <f t="array" aca="1" ref="AI92" ca="1">IF(INDIRECT("'["&amp;Index!$A$1&amp;"]Auswertung 3a+3b'!I"&amp;ROW($R$12),TRUE)&gt;0,INDIRECT("'["&amp;Index!$A$1&amp;"]Auswertung 3a+3b'!I"&amp;ROW($R$12),TRUE),"")</f>
        <v>#REF!</v>
      </c>
      <c r="AJ92" t="e" cm="1">
        <f t="array" aca="1" ref="AJ92" ca="1">IF(INDIRECT("'["&amp;Index!$A$1&amp;"]Auswertung 3a+3b'!J"&amp;ROW($R$12),TRUE)&gt;0,INDIRECT("'["&amp;Index!$A$1&amp;"]Auswertung 3a+3b'!J"&amp;ROW($R$12),TRUE),"")</f>
        <v>#REF!</v>
      </c>
      <c r="AK92" t="e" cm="1">
        <f t="array" aca="1" ref="AK92" ca="1">IF(INDIRECT("'["&amp;Index!$A$1&amp;"]Auswertung 3a+3b'!K"&amp;ROW($R$12),TRUE)&gt;0,INDIRECT("'["&amp;Index!$A$1&amp;"]Auswertung 3a+3b'!K"&amp;ROW($R$12),TRUE),"")</f>
        <v>#REF!</v>
      </c>
      <c r="AN92" t="e" cm="1">
        <f t="array" aca="1" ref="AN92" ca="1">IF(INDIRECT("'["&amp;Index!$A$1&amp;"]Auswertung 3a+3b'!G"&amp;ROW($R$12),TRUE)&gt;0,INDIRECT("'["&amp;Index!$A$1&amp;"]Auswertung 3a+3b'!G"&amp;ROW($R$12),TRUE),"")</f>
        <v>#REF!</v>
      </c>
      <c r="AQ92" t="e" cm="1">
        <f t="array" aca="1" ref="AQ92" ca="1">IF(INDIRECT("'["&amp;Index!$A$1&amp;"]Auswertung 3a+3b'!L"&amp;ROW($R$12),TRUE)&gt;0,INDIRECT("'["&amp;Index!$A$1&amp;"]Auswertung 3a+3b'!L"&amp;ROW($R$12),TRUE),"")</f>
        <v>#REF!</v>
      </c>
      <c r="BM92" t="str">
        <f t="shared" ca="1" si="5"/>
        <v/>
      </c>
    </row>
    <row r="93" spans="1:65" x14ac:dyDescent="0.25">
      <c r="A93" t="e" cm="1">
        <f t="array" aca="1" ref="A93" ca="1">INDIRECT("'["&amp;Index!$A$1&amp;"]Übersicht Messungen'!E6",TRUE)</f>
        <v>#REF!</v>
      </c>
      <c r="B93" t="e">
        <f ca="1">IF(Index!$D$3="v3",11029,"")</f>
        <v>#N/A</v>
      </c>
      <c r="C93" t="e">
        <f ca="1">VLOOKUP(Facts!$B93,Aux_Table!$W$1:$X$50,2,FALSE)</f>
        <v>#N/A</v>
      </c>
      <c r="D93" t="e">
        <f>NA()</f>
        <v>#N/A</v>
      </c>
      <c r="E93" t="e" cm="1">
        <f t="array" aca="1" ref="E93" ca="1">INDIRECT("'["&amp;Index!$A$1&amp;"]Übersicht Messungen'!C6",TRUE)</f>
        <v>#REF!</v>
      </c>
      <c r="F93" t="e" cm="1">
        <f t="array" aca="1" ref="F93" ca="1">INDIRECT("'["&amp;Index!$A$1&amp;"]Übersicht Messungen'!B6",TRUE)</f>
        <v>#REF!</v>
      </c>
      <c r="G93" t="e" cm="1">
        <f t="array" aca="1" ref="G93" ca="1">INDIRECT("'["&amp;Index!$A$1&amp;"]Übersicht Messungen'!B6",TRUE)</f>
        <v>#REF!</v>
      </c>
      <c r="H93" t="e">
        <f t="shared" ca="1" si="4"/>
        <v>#REF!</v>
      </c>
      <c r="I93" s="15" t="e" cm="1">
        <f t="array" aca="1" ref="I93" ca="1">IFERROR(DATEVALUE(TEXT(INDIRECT("'["&amp;Index!$A$1&amp;"]Übersicht Messungen'!C100",TRUE),"yyyy-mm-dd")),INDIRECT("'["&amp;Index!$A$1&amp;"]Übersicht Messungen'!F6",TRUE)-730)</f>
        <v>#REF!</v>
      </c>
      <c r="J93" t="e" cm="1">
        <f t="array" aca="1" ref="J93" ca="1">INDIRECT("'["&amp;Index!$A$1&amp;"]Übersicht Messungen'!C177",TRUE)</f>
        <v>#REF!</v>
      </c>
      <c r="K93" t="str">
        <f>Index!$A$1</f>
        <v>intem US 42430001 RN+RP für Sichtprüfung.xlsx</v>
      </c>
      <c r="N93" t="e" cm="1">
        <f t="array" aca="1" ref="N93" ca="1">INDIRECT("'["&amp;Index!$A$1&amp;"]Auswertung 3a+3b'!M1",TRUE)</f>
        <v>#REF!</v>
      </c>
      <c r="O93" t="e" cm="1">
        <f t="array" aca="1" ref="O93" ca="1">INDIRECT("'["&amp;Index!$A$1&amp;"]Auswertung 3a+3b'!M2",TRUE)</f>
        <v>#REF!</v>
      </c>
      <c r="R93">
        <v>12</v>
      </c>
      <c r="X93" t="e" cm="1">
        <f t="array" aca="1" ref="X93" ca="1">INDIRECT("'["&amp;Index!$A$1&amp;"]Auswertung 3a+3b'!b3",TRUE)</f>
        <v>#REF!</v>
      </c>
      <c r="Z93" t="s">
        <v>110</v>
      </c>
      <c r="AG93" t="e" cm="1">
        <f t="array" aca="1" ref="AG93" ca="1">IF(INDIRECT("'["&amp;Index!$A$1&amp;"]Auswertung 3a+3b'!F"&amp;ROW($R$13),TRUE)&gt;0,INDIRECT("'["&amp;Index!$A$1&amp;"]Auswertung 3a+3b'!F"&amp;ROW($R$13),TRUE),"")</f>
        <v>#REF!</v>
      </c>
      <c r="AH93" t="e" cm="1">
        <f t="array" aca="1" ref="AH93" ca="1">IF(INDIRECT("'["&amp;Index!$A$1&amp;"]Auswertung 3a+3b'!H"&amp;ROW($R$13),TRUE)&gt;0,INDIRECT("'["&amp;Index!$A$1&amp;"]Auswertung 3a+3b'!H"&amp;ROW($R$13),TRUE),"")</f>
        <v>#REF!</v>
      </c>
      <c r="AI93" t="e" cm="1">
        <f t="array" aca="1" ref="AI93" ca="1">IF(INDIRECT("'["&amp;Index!$A$1&amp;"]Auswertung 3a+3b'!I"&amp;ROW($R$13),TRUE)&gt;0,INDIRECT("'["&amp;Index!$A$1&amp;"]Auswertung 3a+3b'!I"&amp;ROW($R$13),TRUE),"")</f>
        <v>#REF!</v>
      </c>
      <c r="AJ93" t="e" cm="1">
        <f t="array" aca="1" ref="AJ93" ca="1">IF(INDIRECT("'["&amp;Index!$A$1&amp;"]Auswertung 3a+3b'!J"&amp;ROW($R$13),TRUE)&gt;0,INDIRECT("'["&amp;Index!$A$1&amp;"]Auswertung 3a+3b'!J"&amp;ROW($R$13),TRUE),"")</f>
        <v>#REF!</v>
      </c>
      <c r="AK93" t="e" cm="1">
        <f t="array" aca="1" ref="AK93" ca="1">IF(INDIRECT("'["&amp;Index!$A$1&amp;"]Auswertung 3a+3b'!K"&amp;ROW($R$13),TRUE)&gt;0,INDIRECT("'["&amp;Index!$A$1&amp;"]Auswertung 3a+3b'!K"&amp;ROW($R$13),TRUE),"")</f>
        <v>#REF!</v>
      </c>
      <c r="AN93" t="e" cm="1">
        <f t="array" aca="1" ref="AN93" ca="1">IF(INDIRECT("'["&amp;Index!$A$1&amp;"]Auswertung 3a+3b'!G"&amp;ROW($R$13),TRUE)&gt;0,INDIRECT("'["&amp;Index!$A$1&amp;"]Auswertung 3a+3b'!G"&amp;ROW($R$13),TRUE),"")</f>
        <v>#REF!</v>
      </c>
      <c r="AQ93" t="e" cm="1">
        <f t="array" aca="1" ref="AQ93" ca="1">IF(INDIRECT("'["&amp;Index!$A$1&amp;"]Auswertung 3a+3b'!L"&amp;ROW($R$13),TRUE)&gt;0,INDIRECT("'["&amp;Index!$A$1&amp;"]Auswertung 3a+3b'!L"&amp;ROW($R$13),TRUE),"")</f>
        <v>#REF!</v>
      </c>
      <c r="BM93" t="str">
        <f t="shared" ca="1" si="5"/>
        <v/>
      </c>
    </row>
    <row r="94" spans="1:65" x14ac:dyDescent="0.25">
      <c r="A94" t="e" cm="1">
        <f t="array" aca="1" ref="A94" ca="1">INDIRECT("'["&amp;Index!$A$1&amp;"]Übersicht Messungen'!E6",TRUE)</f>
        <v>#REF!</v>
      </c>
      <c r="B94" t="e">
        <f ca="1">IF(Index!$D$3="v3",11030,"")</f>
        <v>#N/A</v>
      </c>
      <c r="C94" t="e">
        <f ca="1">VLOOKUP(Facts!$B94,Aux_Table!$W$1:$X$50,2,FALSE)</f>
        <v>#N/A</v>
      </c>
      <c r="D94" t="e">
        <f>NA()</f>
        <v>#N/A</v>
      </c>
      <c r="E94" t="e" cm="1">
        <f t="array" aca="1" ref="E94" ca="1">INDIRECT("'["&amp;Index!$A$1&amp;"]Übersicht Messungen'!C6",TRUE)</f>
        <v>#REF!</v>
      </c>
      <c r="F94" t="e" cm="1">
        <f t="array" aca="1" ref="F94" ca="1">INDIRECT("'["&amp;Index!$A$1&amp;"]Übersicht Messungen'!B6",TRUE)</f>
        <v>#REF!</v>
      </c>
      <c r="G94" t="e" cm="1">
        <f t="array" aca="1" ref="G94" ca="1">INDIRECT("'["&amp;Index!$A$1&amp;"]Übersicht Messungen'!B6",TRUE)</f>
        <v>#REF!</v>
      </c>
      <c r="H94" t="e">
        <f t="shared" ref="H94:H184" ca="1" si="6">X94=A94</f>
        <v>#REF!</v>
      </c>
      <c r="I94" s="15" t="e" cm="1">
        <f t="array" aca="1" ref="I94" ca="1">IFERROR(DATEVALUE(TEXT(INDIRECT("'["&amp;Index!$A$1&amp;"]Übersicht Messungen'!C100",TRUE),"yyyy-mm-dd")),INDIRECT("'["&amp;Index!$A$1&amp;"]Übersicht Messungen'!F6",TRUE)-730)</f>
        <v>#REF!</v>
      </c>
      <c r="J94" t="e" cm="1">
        <f t="array" aca="1" ref="J94" ca="1">INDIRECT("'["&amp;Index!$A$1&amp;"]Übersicht Messungen'!C177",TRUE)</f>
        <v>#REF!</v>
      </c>
      <c r="K94" t="str">
        <f>Index!$A$1</f>
        <v>intem US 42430001 RN+RP für Sichtprüfung.xlsx</v>
      </c>
      <c r="N94" t="e" cm="1">
        <f t="array" aca="1" ref="N94" ca="1">INDIRECT("'["&amp;Index!$A$1&amp;"]Auswertung 3a+3b'!M29",TRUE)</f>
        <v>#REF!</v>
      </c>
      <c r="O94" t="e" cm="1">
        <f t="array" aca="1" ref="O94" ca="1">INDIRECT("'["&amp;Index!$A$1&amp;"]Auswertung 3a+3b'!M2",TRUE)</f>
        <v>#REF!</v>
      </c>
      <c r="R94">
        <v>1</v>
      </c>
      <c r="X94" t="e" cm="1">
        <f t="array" aca="1" ref="X94" ca="1">INDIRECT("'["&amp;Index!$A$1&amp;"]Auswertung 3a+3b'!b2",TRUE)</f>
        <v>#REF!</v>
      </c>
      <c r="Z94" t="s">
        <v>110</v>
      </c>
      <c r="AG94" t="e" cm="1">
        <f t="array" aca="1" ref="AG94" ca="1">IF(INDIRECT("'["&amp;Index!$A$1&amp;"]Auswertung 3a+3b'!F"&amp;ROW($R$30),TRUE)&gt;0,INDIRECT("'["&amp;Index!$A$1&amp;"]Auswertung 3a+3b'!F"&amp;ROW($R$30),TRUE),"")</f>
        <v>#REF!</v>
      </c>
      <c r="AH94" t="e" cm="1">
        <f t="array" aca="1" ref="AH94" ca="1">IF(INDIRECT("'["&amp;Index!$A$1&amp;"]Auswertung 3a+3b'!H"&amp;ROW($R$30),TRUE)&gt;0,INDIRECT("'["&amp;Index!$A$1&amp;"]Auswertung 3a+3b'!H"&amp;ROW($R$30),TRUE),"")</f>
        <v>#REF!</v>
      </c>
      <c r="AI94" t="e" cm="1">
        <f t="array" aca="1" ref="AI94" ca="1">IF(INDIRECT("'["&amp;Index!$A$1&amp;"]Auswertung 3a+3b'!I"&amp;ROW($R$30),TRUE)&gt;0,INDIRECT("'["&amp;Index!$A$1&amp;"]Auswertung 3a+3b'!I"&amp;ROW($R$30),TRUE),"")</f>
        <v>#REF!</v>
      </c>
      <c r="AJ94" t="e" cm="1">
        <f t="array" aca="1" ref="AJ94" ca="1">IF(INDIRECT("'["&amp;Index!$A$1&amp;"]Auswertung 3a+3b'!J"&amp;ROW($R$30),TRUE)&gt;0,INDIRECT("'["&amp;Index!$A$1&amp;"]Auswertung 3a+3b'!J"&amp;ROW($R$30),TRUE),"")</f>
        <v>#REF!</v>
      </c>
      <c r="AK94" t="e" cm="1">
        <f t="array" aca="1" ref="AK94" ca="1">IF(INDIRECT("'["&amp;Index!$A$1&amp;"]Auswertung 3a+3b'!K"&amp;ROW($R$30),TRUE)&gt;0,INDIRECT("'["&amp;Index!$A$1&amp;"]Auswertung 3a+3b'!K"&amp;ROW($R$30),TRUE),"")</f>
        <v>#REF!</v>
      </c>
      <c r="AN94" t="e" cm="1">
        <f t="array" aca="1" ref="AN94" ca="1">IF(INDIRECT("'["&amp;Index!$A$1&amp;"]Auswertung 3a+3b'!G"&amp;ROW($R$30),TRUE)&gt;0,INDIRECT("'["&amp;Index!$A$1&amp;"]Auswertung 3a+3b'!G"&amp;ROW($R$30),TRUE),"")</f>
        <v>#REF!</v>
      </c>
      <c r="AQ94" t="e" cm="1">
        <f t="array" aca="1" ref="AQ94" ca="1">IF(INDIRECT("'["&amp;Index!$A$1&amp;"]Auswertung 3a+3b'!L"&amp;ROW($R$30),TRUE)&gt;0,INDIRECT("'["&amp;Index!$A$1&amp;"]Auswertung 3a+3b'!L"&amp;ROW($R$30),TRUE),"")</f>
        <v>#REF!</v>
      </c>
      <c r="BM94" t="str">
        <f t="shared" ca="1" si="5"/>
        <v/>
      </c>
    </row>
    <row r="95" spans="1:65" x14ac:dyDescent="0.25">
      <c r="A95" t="e" cm="1">
        <f t="array" aca="1" ref="A95" ca="1">INDIRECT("'["&amp;Index!$A$1&amp;"]Übersicht Messungen'!E6",TRUE)</f>
        <v>#REF!</v>
      </c>
      <c r="B95" t="e">
        <f ca="1">IF(Index!$D$3="v3",11030,"")</f>
        <v>#N/A</v>
      </c>
      <c r="C95" t="e">
        <f ca="1">VLOOKUP(Facts!$B95,Aux_Table!$W$1:$X$50,2,FALSE)</f>
        <v>#N/A</v>
      </c>
      <c r="D95" t="e">
        <f>NA()</f>
        <v>#N/A</v>
      </c>
      <c r="E95" t="e" cm="1">
        <f t="array" aca="1" ref="E95" ca="1">INDIRECT("'["&amp;Index!$A$1&amp;"]Übersicht Messungen'!C6",TRUE)</f>
        <v>#REF!</v>
      </c>
      <c r="F95" t="e" cm="1">
        <f t="array" aca="1" ref="F95" ca="1">INDIRECT("'["&amp;Index!$A$1&amp;"]Übersicht Messungen'!B6",TRUE)</f>
        <v>#REF!</v>
      </c>
      <c r="G95" t="e" cm="1">
        <f t="array" aca="1" ref="G95" ca="1">INDIRECT("'["&amp;Index!$A$1&amp;"]Übersicht Messungen'!B6",TRUE)</f>
        <v>#REF!</v>
      </c>
      <c r="H95" t="e">
        <f t="shared" ca="1" si="6"/>
        <v>#REF!</v>
      </c>
      <c r="I95" s="15" t="e" cm="1">
        <f t="array" aca="1" ref="I95" ca="1">IFERROR(DATEVALUE(TEXT(INDIRECT("'["&amp;Index!$A$1&amp;"]Übersicht Messungen'!C100",TRUE),"yyyy-mm-dd")),INDIRECT("'["&amp;Index!$A$1&amp;"]Übersicht Messungen'!F6",TRUE)-730)</f>
        <v>#REF!</v>
      </c>
      <c r="J95" t="e" cm="1">
        <f t="array" aca="1" ref="J95" ca="1">INDIRECT("'["&amp;Index!$A$1&amp;"]Übersicht Messungen'!C177",TRUE)</f>
        <v>#REF!</v>
      </c>
      <c r="K95" t="str">
        <f>Index!$A$1</f>
        <v>intem US 42430001 RN+RP für Sichtprüfung.xlsx</v>
      </c>
      <c r="N95" t="e" cm="1">
        <f t="array" aca="1" ref="N95" ca="1">INDIRECT("'["&amp;Index!$A$1&amp;"]Auswertung 3a+3b'!M29",TRUE)</f>
        <v>#REF!</v>
      </c>
      <c r="O95" t="e" cm="1">
        <f t="array" aca="1" ref="O95" ca="1">INDIRECT("'["&amp;Index!$A$1&amp;"]Auswertung 3a+3b'!M2",TRUE)</f>
        <v>#REF!</v>
      </c>
      <c r="R95">
        <v>2</v>
      </c>
      <c r="X95" t="e" cm="1">
        <f t="array" aca="1" ref="X95" ca="1">INDIRECT("'["&amp;Index!$A$1&amp;"]Auswertung 3a+3b'!b3",TRUE)</f>
        <v>#REF!</v>
      </c>
      <c r="Z95" t="s">
        <v>110</v>
      </c>
      <c r="AG95" t="e" cm="1">
        <f t="array" aca="1" ref="AG95" ca="1">IF(INDIRECT("'["&amp;Index!$A$1&amp;"]Auswertung 3a+3b'!F"&amp;ROW($R$31),TRUE)&gt;0,INDIRECT("'["&amp;Index!$A$1&amp;"]Auswertung 3a+3b'!F"&amp;ROW($R$31),TRUE),"")</f>
        <v>#REF!</v>
      </c>
      <c r="AH95" t="e" cm="1">
        <f t="array" aca="1" ref="AH95" ca="1">IF(INDIRECT("'["&amp;Index!$A$1&amp;"]Auswertung 3a+3b'!H"&amp;ROW($R$31),TRUE)&gt;0,INDIRECT("'["&amp;Index!$A$1&amp;"]Auswertung 3a+3b'!H"&amp;ROW($R$31),TRUE),"")</f>
        <v>#REF!</v>
      </c>
      <c r="AI95" t="e" cm="1">
        <f t="array" aca="1" ref="AI95" ca="1">IF(INDIRECT("'["&amp;Index!$A$1&amp;"]Auswertung 3a+3b'!I"&amp;ROW($R$31),TRUE)&gt;0,INDIRECT("'["&amp;Index!$A$1&amp;"]Auswertung 3a+3b'!I"&amp;ROW($R$31),TRUE),"")</f>
        <v>#REF!</v>
      </c>
      <c r="AJ95" t="e" cm="1">
        <f t="array" aca="1" ref="AJ95" ca="1">IF(INDIRECT("'["&amp;Index!$A$1&amp;"]Auswertung 3a+3b'!J"&amp;ROW($R$31),TRUE)&gt;0,INDIRECT("'["&amp;Index!$A$1&amp;"]Auswertung 3a+3b'!J"&amp;ROW($R$31),TRUE),"")</f>
        <v>#REF!</v>
      </c>
      <c r="AK95" t="e" cm="1">
        <f t="array" aca="1" ref="AK95" ca="1">IF(INDIRECT("'["&amp;Index!$A$1&amp;"]Auswertung 3a+3b'!K"&amp;ROW($R$31),TRUE)&gt;0,INDIRECT("'["&amp;Index!$A$1&amp;"]Auswertung 3a+3b'!K"&amp;ROW($R$31),TRUE),"")</f>
        <v>#REF!</v>
      </c>
      <c r="AN95" t="e" cm="1">
        <f t="array" aca="1" ref="AN95" ca="1">IF(INDIRECT("'["&amp;Index!$A$1&amp;"]Auswertung 3a+3b'!G"&amp;ROW($R$31),TRUE)&gt;0,INDIRECT("'["&amp;Index!$A$1&amp;"]Auswertung 3a+3b'!G"&amp;ROW($R$31),TRUE),"")</f>
        <v>#REF!</v>
      </c>
      <c r="AQ95" t="e" cm="1">
        <f t="array" aca="1" ref="AQ95" ca="1">IF(INDIRECT("'["&amp;Index!$A$1&amp;"]Auswertung 3a+3b'!L"&amp;ROW($R$31),TRUE)&gt;0,INDIRECT("'["&amp;Index!$A$1&amp;"]Auswertung 3a+3b'!L"&amp;ROW($R$31),TRUE),"")</f>
        <v>#REF!</v>
      </c>
      <c r="BM95" t="str">
        <f t="shared" ca="1" si="5"/>
        <v/>
      </c>
    </row>
    <row r="96" spans="1:65" x14ac:dyDescent="0.25">
      <c r="A96" t="e" cm="1">
        <f t="array" aca="1" ref="A96" ca="1">INDIRECT("'["&amp;Index!$A$1&amp;"]Übersicht Messungen'!E6",TRUE)</f>
        <v>#REF!</v>
      </c>
      <c r="B96" t="e">
        <f ca="1">IF(Index!$D$3="v3",11030,"")</f>
        <v>#N/A</v>
      </c>
      <c r="C96" t="e">
        <f ca="1">VLOOKUP(Facts!$B96,Aux_Table!$W$1:$X$50,2,FALSE)</f>
        <v>#N/A</v>
      </c>
      <c r="D96" t="e">
        <f>NA()</f>
        <v>#N/A</v>
      </c>
      <c r="E96" t="e" cm="1">
        <f t="array" aca="1" ref="E96" ca="1">INDIRECT("'["&amp;Index!$A$1&amp;"]Übersicht Messungen'!C6",TRUE)</f>
        <v>#REF!</v>
      </c>
      <c r="F96" t="e" cm="1">
        <f t="array" aca="1" ref="F96" ca="1">INDIRECT("'["&amp;Index!$A$1&amp;"]Übersicht Messungen'!B6",TRUE)</f>
        <v>#REF!</v>
      </c>
      <c r="G96" t="e" cm="1">
        <f t="array" aca="1" ref="G96" ca="1">INDIRECT("'["&amp;Index!$A$1&amp;"]Übersicht Messungen'!B6",TRUE)</f>
        <v>#REF!</v>
      </c>
      <c r="H96" t="e">
        <f t="shared" ca="1" si="6"/>
        <v>#REF!</v>
      </c>
      <c r="I96" s="15" t="e" cm="1">
        <f t="array" aca="1" ref="I96" ca="1">IFERROR(DATEVALUE(TEXT(INDIRECT("'["&amp;Index!$A$1&amp;"]Übersicht Messungen'!C100",TRUE),"yyyy-mm-dd")),INDIRECT("'["&amp;Index!$A$1&amp;"]Übersicht Messungen'!F6",TRUE)-730)</f>
        <v>#REF!</v>
      </c>
      <c r="J96" t="e" cm="1">
        <f t="array" aca="1" ref="J96" ca="1">INDIRECT("'["&amp;Index!$A$1&amp;"]Übersicht Messungen'!C177",TRUE)</f>
        <v>#REF!</v>
      </c>
      <c r="K96" t="str">
        <f>Index!$A$1</f>
        <v>intem US 42430001 RN+RP für Sichtprüfung.xlsx</v>
      </c>
      <c r="N96" t="e" cm="1">
        <f t="array" aca="1" ref="N96" ca="1">INDIRECT("'["&amp;Index!$A$1&amp;"]Auswertung 3a+3b'!M29",TRUE)</f>
        <v>#REF!</v>
      </c>
      <c r="O96" t="e" cm="1">
        <f t="array" aca="1" ref="O96" ca="1">INDIRECT("'["&amp;Index!$A$1&amp;"]Auswertung 3a+3b'!M2",TRUE)</f>
        <v>#REF!</v>
      </c>
      <c r="R96">
        <v>3</v>
      </c>
      <c r="X96" t="e" cm="1">
        <f t="array" aca="1" ref="X96" ca="1">INDIRECT("'["&amp;Index!$A$1&amp;"]Auswertung 3a+3b'!b2",TRUE)</f>
        <v>#REF!</v>
      </c>
      <c r="Z96" t="s">
        <v>110</v>
      </c>
      <c r="AG96" t="e" cm="1">
        <f t="array" aca="1" ref="AG96" ca="1">IF(INDIRECT("'["&amp;Index!$A$1&amp;"]Auswertung 3a+3b'!F"&amp;ROW($R$32),TRUE)&gt;0,INDIRECT("'["&amp;Index!$A$1&amp;"]Auswertung 3a+3b'!F"&amp;ROW($R$32),TRUE),"")</f>
        <v>#REF!</v>
      </c>
      <c r="AH96" t="e" cm="1">
        <f t="array" aca="1" ref="AH96" ca="1">IF(INDIRECT("'["&amp;Index!$A$1&amp;"]Auswertung 3a+3b'!H"&amp;ROW($R$32),TRUE)&gt;0,INDIRECT("'["&amp;Index!$A$1&amp;"]Auswertung 3a+3b'!H"&amp;ROW($R$32),TRUE),"")</f>
        <v>#REF!</v>
      </c>
      <c r="AI96" t="e" cm="1">
        <f t="array" aca="1" ref="AI96" ca="1">IF(INDIRECT("'["&amp;Index!$A$1&amp;"]Auswertung 3a+3b'!I"&amp;ROW($R$32),TRUE)&gt;0,INDIRECT("'["&amp;Index!$A$1&amp;"]Auswertung 3a+3b'!I"&amp;ROW($R$32),TRUE),"")</f>
        <v>#REF!</v>
      </c>
      <c r="AJ96" t="e" cm="1">
        <f t="array" aca="1" ref="AJ96" ca="1">IF(INDIRECT("'["&amp;Index!$A$1&amp;"]Auswertung 3a+3b'!J"&amp;ROW($R$32),TRUE)&gt;0,INDIRECT("'["&amp;Index!$A$1&amp;"]Auswertung 3a+3b'!J"&amp;ROW($R$32),TRUE),"")</f>
        <v>#REF!</v>
      </c>
      <c r="AK96" t="e" cm="1">
        <f t="array" aca="1" ref="AK96" ca="1">IF(INDIRECT("'["&amp;Index!$A$1&amp;"]Auswertung 3a+3b'!K"&amp;ROW($R$32),TRUE)&gt;0,INDIRECT("'["&amp;Index!$A$1&amp;"]Auswertung 3a+3b'!K"&amp;ROW($R$32),TRUE),"")</f>
        <v>#REF!</v>
      </c>
      <c r="AN96" t="e" cm="1">
        <f t="array" aca="1" ref="AN96" ca="1">IF(INDIRECT("'["&amp;Index!$A$1&amp;"]Auswertung 3a+3b'!G"&amp;ROW($R$32),TRUE)&gt;0,INDIRECT("'["&amp;Index!$A$1&amp;"]Auswertung 3a+3b'!G"&amp;ROW($R$32),TRUE),"")</f>
        <v>#REF!</v>
      </c>
      <c r="AQ96" t="e" cm="1">
        <f t="array" aca="1" ref="AQ96" ca="1">IF(INDIRECT("'["&amp;Index!$A$1&amp;"]Auswertung 3a+3b'!L"&amp;ROW($R$32),TRUE)&gt;0,INDIRECT("'["&amp;Index!$A$1&amp;"]Auswertung 3a+3b'!L"&amp;ROW($R$32),TRUE),"")</f>
        <v>#REF!</v>
      </c>
      <c r="BM96" t="str">
        <f t="shared" ca="1" si="5"/>
        <v/>
      </c>
    </row>
    <row r="97" spans="1:65" x14ac:dyDescent="0.25">
      <c r="A97" t="e" cm="1">
        <f t="array" aca="1" ref="A97" ca="1">INDIRECT("'["&amp;Index!$A$1&amp;"]Übersicht Messungen'!E6",TRUE)</f>
        <v>#REF!</v>
      </c>
      <c r="B97" t="e">
        <f ca="1">IF(Index!$D$3="v3",11030,"")</f>
        <v>#N/A</v>
      </c>
      <c r="C97" t="e">
        <f ca="1">VLOOKUP(Facts!$B97,Aux_Table!$W$1:$X$50,2,FALSE)</f>
        <v>#N/A</v>
      </c>
      <c r="D97" t="e">
        <f>NA()</f>
        <v>#N/A</v>
      </c>
      <c r="E97" t="e" cm="1">
        <f t="array" aca="1" ref="E97" ca="1">INDIRECT("'["&amp;Index!$A$1&amp;"]Übersicht Messungen'!C6",TRUE)</f>
        <v>#REF!</v>
      </c>
      <c r="F97" t="e" cm="1">
        <f t="array" aca="1" ref="F97" ca="1">INDIRECT("'["&amp;Index!$A$1&amp;"]Übersicht Messungen'!B6",TRUE)</f>
        <v>#REF!</v>
      </c>
      <c r="G97" t="e" cm="1">
        <f t="array" aca="1" ref="G97" ca="1">INDIRECT("'["&amp;Index!$A$1&amp;"]Übersicht Messungen'!B6",TRUE)</f>
        <v>#REF!</v>
      </c>
      <c r="H97" t="e">
        <f t="shared" ca="1" si="6"/>
        <v>#REF!</v>
      </c>
      <c r="I97" s="15" t="e" cm="1">
        <f t="array" aca="1" ref="I97" ca="1">IFERROR(DATEVALUE(TEXT(INDIRECT("'["&amp;Index!$A$1&amp;"]Übersicht Messungen'!C100",TRUE),"yyyy-mm-dd")),INDIRECT("'["&amp;Index!$A$1&amp;"]Übersicht Messungen'!F6",TRUE)-730)</f>
        <v>#REF!</v>
      </c>
      <c r="J97" t="e" cm="1">
        <f t="array" aca="1" ref="J97" ca="1">INDIRECT("'["&amp;Index!$A$1&amp;"]Übersicht Messungen'!C177",TRUE)</f>
        <v>#REF!</v>
      </c>
      <c r="K97" t="str">
        <f>Index!$A$1</f>
        <v>intem US 42430001 RN+RP für Sichtprüfung.xlsx</v>
      </c>
      <c r="N97" t="e" cm="1">
        <f t="array" aca="1" ref="N97" ca="1">INDIRECT("'["&amp;Index!$A$1&amp;"]Auswertung 3a+3b'!M29",TRUE)</f>
        <v>#REF!</v>
      </c>
      <c r="O97" t="e" cm="1">
        <f t="array" aca="1" ref="O97" ca="1">INDIRECT("'["&amp;Index!$A$1&amp;"]Auswertung 3a+3b'!M2",TRUE)</f>
        <v>#REF!</v>
      </c>
      <c r="R97">
        <v>4</v>
      </c>
      <c r="X97" t="e" cm="1">
        <f t="array" aca="1" ref="X97" ca="1">INDIRECT("'["&amp;Index!$A$1&amp;"]Auswertung 3a+3b'!b3",TRUE)</f>
        <v>#REF!</v>
      </c>
      <c r="Z97" t="s">
        <v>110</v>
      </c>
      <c r="AG97" t="e" cm="1">
        <f t="array" aca="1" ref="AG97" ca="1">IF(INDIRECT("'["&amp;Index!$A$1&amp;"]Auswertung 3a+3b'!F"&amp;ROW($R$33),TRUE)&gt;0,INDIRECT("'["&amp;Index!$A$1&amp;"]Auswertung 3a+3b'!F"&amp;ROW($R$33),TRUE),"")</f>
        <v>#REF!</v>
      </c>
      <c r="AH97" t="e" cm="1">
        <f t="array" aca="1" ref="AH97" ca="1">IF(INDIRECT("'["&amp;Index!$A$1&amp;"]Auswertung 3a+3b'!H"&amp;ROW($R$33),TRUE)&gt;0,INDIRECT("'["&amp;Index!$A$1&amp;"]Auswertung 3a+3b'!H"&amp;ROW($R$33),TRUE),"")</f>
        <v>#REF!</v>
      </c>
      <c r="AI97" t="e" cm="1">
        <f t="array" aca="1" ref="AI97" ca="1">IF(INDIRECT("'["&amp;Index!$A$1&amp;"]Auswertung 3a+3b'!I"&amp;ROW($R$33),TRUE)&gt;0,INDIRECT("'["&amp;Index!$A$1&amp;"]Auswertung 3a+3b'!I"&amp;ROW($R$33),TRUE),"")</f>
        <v>#REF!</v>
      </c>
      <c r="AJ97" t="e" cm="1">
        <f t="array" aca="1" ref="AJ97" ca="1">IF(INDIRECT("'["&amp;Index!$A$1&amp;"]Auswertung 3a+3b'!J"&amp;ROW($R$33),TRUE)&gt;0,INDIRECT("'["&amp;Index!$A$1&amp;"]Auswertung 3a+3b'!J"&amp;ROW($R$33),TRUE),"")</f>
        <v>#REF!</v>
      </c>
      <c r="AK97" t="e" cm="1">
        <f t="array" aca="1" ref="AK97" ca="1">IF(INDIRECT("'["&amp;Index!$A$1&amp;"]Auswertung 3a+3b'!K"&amp;ROW($R$33),TRUE)&gt;0,INDIRECT("'["&amp;Index!$A$1&amp;"]Auswertung 3a+3b'!K"&amp;ROW($R$33),TRUE),"")</f>
        <v>#REF!</v>
      </c>
      <c r="AN97" t="e" cm="1">
        <f t="array" aca="1" ref="AN97" ca="1">IF(INDIRECT("'["&amp;Index!$A$1&amp;"]Auswertung 3a+3b'!G"&amp;ROW($R$33),TRUE)&gt;0,INDIRECT("'["&amp;Index!$A$1&amp;"]Auswertung 3a+3b'!G"&amp;ROW($R$33),TRUE),"")</f>
        <v>#REF!</v>
      </c>
      <c r="AQ97" t="e" cm="1">
        <f t="array" aca="1" ref="AQ97" ca="1">IF(INDIRECT("'["&amp;Index!$A$1&amp;"]Auswertung 3a+3b'!L"&amp;ROW($R$33),TRUE)&gt;0,INDIRECT("'["&amp;Index!$A$1&amp;"]Auswertung 3a+3b'!L"&amp;ROW($R$33),TRUE),"")</f>
        <v>#REF!</v>
      </c>
      <c r="BM97" t="str">
        <f t="shared" ca="1" si="5"/>
        <v/>
      </c>
    </row>
    <row r="98" spans="1:65" x14ac:dyDescent="0.25">
      <c r="A98" t="e" cm="1">
        <f t="array" aca="1" ref="A98" ca="1">INDIRECT("'["&amp;Index!$A$1&amp;"]Übersicht Messungen'!E6",TRUE)</f>
        <v>#REF!</v>
      </c>
      <c r="B98" t="e">
        <f ca="1">IF(Index!$D$3="v3",11030,"")</f>
        <v>#N/A</v>
      </c>
      <c r="C98" t="e">
        <f ca="1">VLOOKUP(Facts!$B98,Aux_Table!$W$1:$X$50,2,FALSE)</f>
        <v>#N/A</v>
      </c>
      <c r="D98" t="e">
        <f>NA()</f>
        <v>#N/A</v>
      </c>
      <c r="E98" t="e" cm="1">
        <f t="array" aca="1" ref="E98" ca="1">INDIRECT("'["&amp;Index!$A$1&amp;"]Übersicht Messungen'!C6",TRUE)</f>
        <v>#REF!</v>
      </c>
      <c r="F98" t="e" cm="1">
        <f t="array" aca="1" ref="F98" ca="1">INDIRECT("'["&amp;Index!$A$1&amp;"]Übersicht Messungen'!B6",TRUE)</f>
        <v>#REF!</v>
      </c>
      <c r="G98" t="e" cm="1">
        <f t="array" aca="1" ref="G98" ca="1">INDIRECT("'["&amp;Index!$A$1&amp;"]Übersicht Messungen'!B6",TRUE)</f>
        <v>#REF!</v>
      </c>
      <c r="H98" t="e">
        <f t="shared" ca="1" si="6"/>
        <v>#REF!</v>
      </c>
      <c r="I98" s="15" t="e" cm="1">
        <f t="array" aca="1" ref="I98" ca="1">IFERROR(DATEVALUE(TEXT(INDIRECT("'["&amp;Index!$A$1&amp;"]Übersicht Messungen'!C100",TRUE),"yyyy-mm-dd")),INDIRECT("'["&amp;Index!$A$1&amp;"]Übersicht Messungen'!F6",TRUE)-730)</f>
        <v>#REF!</v>
      </c>
      <c r="J98" t="e" cm="1">
        <f t="array" aca="1" ref="J98" ca="1">INDIRECT("'["&amp;Index!$A$1&amp;"]Übersicht Messungen'!C177",TRUE)</f>
        <v>#REF!</v>
      </c>
      <c r="K98" t="str">
        <f>Index!$A$1</f>
        <v>intem US 42430001 RN+RP für Sichtprüfung.xlsx</v>
      </c>
      <c r="N98" t="e" cm="1">
        <f t="array" aca="1" ref="N98" ca="1">INDIRECT("'["&amp;Index!$A$1&amp;"]Auswertung 3a+3b'!M29",TRUE)</f>
        <v>#REF!</v>
      </c>
      <c r="O98" t="e" cm="1">
        <f t="array" aca="1" ref="O98" ca="1">INDIRECT("'["&amp;Index!$A$1&amp;"]Auswertung 3a+3b'!M2",TRUE)</f>
        <v>#REF!</v>
      </c>
      <c r="R98">
        <v>5</v>
      </c>
      <c r="X98" t="e" cm="1">
        <f t="array" aca="1" ref="X98" ca="1">INDIRECT("'["&amp;Index!$A$1&amp;"]Auswertung 3a+3b'!b3",TRUE)</f>
        <v>#REF!</v>
      </c>
      <c r="Z98" t="s">
        <v>110</v>
      </c>
      <c r="AG98" t="e" cm="1">
        <f t="array" aca="1" ref="AG98" ca="1">IF(INDIRECT("'["&amp;Index!$A$1&amp;"]Auswertung 3a+3b'!F"&amp;ROW($R$34),TRUE)&gt;0,INDIRECT("'["&amp;Index!$A$1&amp;"]Auswertung 3a+3b'!F"&amp;ROW($R$34),TRUE),"")</f>
        <v>#REF!</v>
      </c>
      <c r="AH98" t="e" cm="1">
        <f t="array" aca="1" ref="AH98" ca="1">IF(INDIRECT("'["&amp;Index!$A$1&amp;"]Auswertung 3a+3b'!H"&amp;ROW($R$34),TRUE)&gt;0,INDIRECT("'["&amp;Index!$A$1&amp;"]Auswertung 3a+3b'!H"&amp;ROW($R$34),TRUE),"")</f>
        <v>#REF!</v>
      </c>
      <c r="AI98" t="e" cm="1">
        <f t="array" aca="1" ref="AI98" ca="1">IF(INDIRECT("'["&amp;Index!$A$1&amp;"]Auswertung 3a+3b'!I"&amp;ROW($R$34),TRUE)&gt;0,INDIRECT("'["&amp;Index!$A$1&amp;"]Auswertung 3a+3b'!I"&amp;ROW($R$34),TRUE),"")</f>
        <v>#REF!</v>
      </c>
      <c r="AJ98" t="e" cm="1">
        <f t="array" aca="1" ref="AJ98" ca="1">IF(INDIRECT("'["&amp;Index!$A$1&amp;"]Auswertung 3a+3b'!J"&amp;ROW($R$34),TRUE)&gt;0,INDIRECT("'["&amp;Index!$A$1&amp;"]Auswertung 3a+3b'!J"&amp;ROW($R$34),TRUE),"")</f>
        <v>#REF!</v>
      </c>
      <c r="AK98" t="e" cm="1">
        <f t="array" aca="1" ref="AK98" ca="1">IF(INDIRECT("'["&amp;Index!$A$1&amp;"]Auswertung 3a+3b'!K"&amp;ROW($R$34),TRUE)&gt;0,INDIRECT("'["&amp;Index!$A$1&amp;"]Auswertung 3a+3b'!K"&amp;ROW($R$34),TRUE),"")</f>
        <v>#REF!</v>
      </c>
      <c r="AN98" t="e" cm="1">
        <f t="array" aca="1" ref="AN98" ca="1">IF(INDIRECT("'["&amp;Index!$A$1&amp;"]Auswertung 3a+3b'!G"&amp;ROW($R$34),TRUE)&gt;0,INDIRECT("'["&amp;Index!$A$1&amp;"]Auswertung 3a+3b'!G"&amp;ROW($R$34),TRUE),"")</f>
        <v>#REF!</v>
      </c>
      <c r="AQ98" t="e" cm="1">
        <f t="array" aca="1" ref="AQ98" ca="1">IF(INDIRECT("'["&amp;Index!$A$1&amp;"]Auswertung 3a+3b'!L"&amp;ROW($R$34),TRUE)&gt;0,INDIRECT("'["&amp;Index!$A$1&amp;"]Auswertung 3a+3b'!L"&amp;ROW($R$34),TRUE),"")</f>
        <v>#REF!</v>
      </c>
      <c r="BM98" t="str">
        <f t="shared" ca="1" si="5"/>
        <v/>
      </c>
    </row>
    <row r="99" spans="1:65" x14ac:dyDescent="0.25">
      <c r="A99" t="e" cm="1">
        <f t="array" aca="1" ref="A99" ca="1">INDIRECT("'["&amp;Index!$A$1&amp;"]Übersicht Messungen'!E6",TRUE)</f>
        <v>#REF!</v>
      </c>
      <c r="B99" t="e">
        <f ca="1">IF(Index!$D$3="v3",11030,"")</f>
        <v>#N/A</v>
      </c>
      <c r="C99" t="e">
        <f ca="1">VLOOKUP(Facts!$B99,Aux_Table!$W$1:$X$50,2,FALSE)</f>
        <v>#N/A</v>
      </c>
      <c r="D99" t="e">
        <f>NA()</f>
        <v>#N/A</v>
      </c>
      <c r="E99" t="e" cm="1">
        <f t="array" aca="1" ref="E99" ca="1">INDIRECT("'["&amp;Index!$A$1&amp;"]Übersicht Messungen'!C6",TRUE)</f>
        <v>#REF!</v>
      </c>
      <c r="F99" t="e" cm="1">
        <f t="array" aca="1" ref="F99" ca="1">INDIRECT("'["&amp;Index!$A$1&amp;"]Übersicht Messungen'!B6",TRUE)</f>
        <v>#REF!</v>
      </c>
      <c r="G99" t="e" cm="1">
        <f t="array" aca="1" ref="G99" ca="1">INDIRECT("'["&amp;Index!$A$1&amp;"]Übersicht Messungen'!B6",TRUE)</f>
        <v>#REF!</v>
      </c>
      <c r="H99" t="e">
        <f t="shared" ca="1" si="6"/>
        <v>#REF!</v>
      </c>
      <c r="I99" s="15" t="e" cm="1">
        <f t="array" aca="1" ref="I99" ca="1">IFERROR(DATEVALUE(TEXT(INDIRECT("'["&amp;Index!$A$1&amp;"]Übersicht Messungen'!C100",TRUE),"yyyy-mm-dd")),INDIRECT("'["&amp;Index!$A$1&amp;"]Übersicht Messungen'!F6",TRUE)-730)</f>
        <v>#REF!</v>
      </c>
      <c r="J99" t="e" cm="1">
        <f t="array" aca="1" ref="J99" ca="1">INDIRECT("'["&amp;Index!$A$1&amp;"]Übersicht Messungen'!C177",TRUE)</f>
        <v>#REF!</v>
      </c>
      <c r="K99" t="str">
        <f>Index!$A$1</f>
        <v>intem US 42430001 RN+RP für Sichtprüfung.xlsx</v>
      </c>
      <c r="N99" t="e" cm="1">
        <f t="array" aca="1" ref="N99" ca="1">INDIRECT("'["&amp;Index!$A$1&amp;"]Auswertung 3a+3b'!M29",TRUE)</f>
        <v>#REF!</v>
      </c>
      <c r="O99" t="e" cm="1">
        <f t="array" aca="1" ref="O99" ca="1">INDIRECT("'["&amp;Index!$A$1&amp;"]Auswertung 3a+3b'!M2",TRUE)</f>
        <v>#REF!</v>
      </c>
      <c r="R99">
        <v>6</v>
      </c>
      <c r="X99" t="e" cm="1">
        <f t="array" aca="1" ref="X99" ca="1">INDIRECT("'["&amp;Index!$A$1&amp;"]Auswertung 3a+3b'!b3",TRUE)</f>
        <v>#REF!</v>
      </c>
      <c r="Z99" t="s">
        <v>110</v>
      </c>
      <c r="AG99" t="e" cm="1">
        <f t="array" aca="1" ref="AG99" ca="1">IF(INDIRECT("'["&amp;Index!$A$1&amp;"]Auswertung 3a+3b'!F"&amp;ROW($R$35),TRUE)&gt;0,INDIRECT("'["&amp;Index!$A$1&amp;"]Auswertung 3a+3b'!F"&amp;ROW($R$35),TRUE),"")</f>
        <v>#REF!</v>
      </c>
      <c r="AH99" t="e" cm="1">
        <f t="array" aca="1" ref="AH99" ca="1">IF(INDIRECT("'["&amp;Index!$A$1&amp;"]Auswertung 3a+3b'!H"&amp;ROW($R$35),TRUE)&gt;0,INDIRECT("'["&amp;Index!$A$1&amp;"]Auswertung 3a+3b'!H"&amp;ROW($R$35),TRUE),"")</f>
        <v>#REF!</v>
      </c>
      <c r="AI99" t="e" cm="1">
        <f t="array" aca="1" ref="AI99" ca="1">IF(INDIRECT("'["&amp;Index!$A$1&amp;"]Auswertung 3a+3b'!I"&amp;ROW($R$35),TRUE)&gt;0,INDIRECT("'["&amp;Index!$A$1&amp;"]Auswertung 3a+3b'!I"&amp;ROW($R$35),TRUE),"")</f>
        <v>#REF!</v>
      </c>
      <c r="AJ99" t="e" cm="1">
        <f t="array" aca="1" ref="AJ99" ca="1">IF(INDIRECT("'["&amp;Index!$A$1&amp;"]Auswertung 3a+3b'!J"&amp;ROW($R$35),TRUE)&gt;0,INDIRECT("'["&amp;Index!$A$1&amp;"]Auswertung 3a+3b'!J"&amp;ROW($R$35),TRUE),"")</f>
        <v>#REF!</v>
      </c>
      <c r="AK99" t="e" cm="1">
        <f t="array" aca="1" ref="AK99" ca="1">IF(INDIRECT("'["&amp;Index!$A$1&amp;"]Auswertung 3a+3b'!K"&amp;ROW($R$35),TRUE)&gt;0,INDIRECT("'["&amp;Index!$A$1&amp;"]Auswertung 3a+3b'!K"&amp;ROW($R$35),TRUE),"")</f>
        <v>#REF!</v>
      </c>
      <c r="AN99" t="e" cm="1">
        <f t="array" aca="1" ref="AN99" ca="1">IF(INDIRECT("'["&amp;Index!$A$1&amp;"]Auswertung 3a+3b'!G"&amp;ROW($R$35),TRUE)&gt;0,INDIRECT("'["&amp;Index!$A$1&amp;"]Auswertung 3a+3b'!G"&amp;ROW($R$35),TRUE),"")</f>
        <v>#REF!</v>
      </c>
      <c r="AQ99" t="e" cm="1">
        <f t="array" aca="1" ref="AQ99" ca="1">IF(INDIRECT("'["&amp;Index!$A$1&amp;"]Auswertung 3a+3b'!L"&amp;ROW($R$35),TRUE)&gt;0,INDIRECT("'["&amp;Index!$A$1&amp;"]Auswertung 3a+3b'!L"&amp;ROW($R$35),TRUE),"")</f>
        <v>#REF!</v>
      </c>
      <c r="BM99" t="str">
        <f t="shared" ca="1" si="5"/>
        <v/>
      </c>
    </row>
    <row r="100" spans="1:65" x14ac:dyDescent="0.25">
      <c r="A100" t="e" cm="1">
        <f t="array" aca="1" ref="A100" ca="1">INDIRECT("'["&amp;Index!$A$1&amp;"]Übersicht Messungen'!E6",TRUE)</f>
        <v>#REF!</v>
      </c>
      <c r="B100" t="e">
        <f ca="1">IF(Index!$D$3="v3",11030,"")</f>
        <v>#N/A</v>
      </c>
      <c r="C100" t="e">
        <f ca="1">VLOOKUP(Facts!$B100,Aux_Table!$W$1:$X$50,2,FALSE)</f>
        <v>#N/A</v>
      </c>
      <c r="D100" t="e">
        <f>NA()</f>
        <v>#N/A</v>
      </c>
      <c r="E100" t="e" cm="1">
        <f t="array" aca="1" ref="E100" ca="1">INDIRECT("'["&amp;Index!$A$1&amp;"]Übersicht Messungen'!C6",TRUE)</f>
        <v>#REF!</v>
      </c>
      <c r="F100" t="e" cm="1">
        <f t="array" aca="1" ref="F100" ca="1">INDIRECT("'["&amp;Index!$A$1&amp;"]Übersicht Messungen'!B6",TRUE)</f>
        <v>#REF!</v>
      </c>
      <c r="G100" t="e" cm="1">
        <f t="array" aca="1" ref="G100" ca="1">INDIRECT("'["&amp;Index!$A$1&amp;"]Übersicht Messungen'!B6",TRUE)</f>
        <v>#REF!</v>
      </c>
      <c r="H100" t="e">
        <f t="shared" ca="1" si="6"/>
        <v>#REF!</v>
      </c>
      <c r="I100" s="15" t="e" cm="1">
        <f t="array" aca="1" ref="I100" ca="1">IFERROR(DATEVALUE(TEXT(INDIRECT("'["&amp;Index!$A$1&amp;"]Übersicht Messungen'!C100",TRUE),"yyyy-mm-dd")),INDIRECT("'["&amp;Index!$A$1&amp;"]Übersicht Messungen'!F6",TRUE)-730)</f>
        <v>#REF!</v>
      </c>
      <c r="J100" t="e" cm="1">
        <f t="array" aca="1" ref="J100" ca="1">INDIRECT("'["&amp;Index!$A$1&amp;"]Übersicht Messungen'!C177",TRUE)</f>
        <v>#REF!</v>
      </c>
      <c r="K100" t="str">
        <f>Index!$A$1</f>
        <v>intem US 42430001 RN+RP für Sichtprüfung.xlsx</v>
      </c>
      <c r="N100" t="e" cm="1">
        <f t="array" aca="1" ref="N100" ca="1">INDIRECT("'["&amp;Index!$A$1&amp;"]Auswertung 3a+3b'!M29",TRUE)</f>
        <v>#REF!</v>
      </c>
      <c r="O100" t="e" cm="1">
        <f t="array" aca="1" ref="O100" ca="1">INDIRECT("'["&amp;Index!$A$1&amp;"]Auswertung 3a+3b'!M2",TRUE)</f>
        <v>#REF!</v>
      </c>
      <c r="R100">
        <v>7</v>
      </c>
      <c r="X100" t="e" cm="1">
        <f t="array" aca="1" ref="X100" ca="1">INDIRECT("'["&amp;Index!$A$1&amp;"]Auswertung 3a+3b'!b3",TRUE)</f>
        <v>#REF!</v>
      </c>
      <c r="Z100" t="s">
        <v>110</v>
      </c>
      <c r="AG100" t="e" cm="1">
        <f t="array" aca="1" ref="AG100" ca="1">IF(INDIRECT("'["&amp;Index!$A$1&amp;"]Auswertung 3a+3b'!F"&amp;ROW($R$36),TRUE)&gt;0,INDIRECT("'["&amp;Index!$A$1&amp;"]Auswertung 3a+3b'!F"&amp;ROW($R$36),TRUE),"")</f>
        <v>#REF!</v>
      </c>
      <c r="AH100" t="e" cm="1">
        <f t="array" aca="1" ref="AH100" ca="1">IF(INDIRECT("'["&amp;Index!$A$1&amp;"]Auswertung 3a+3b'!H"&amp;ROW($R$36),TRUE)&gt;0,INDIRECT("'["&amp;Index!$A$1&amp;"]Auswertung 3a+3b'!H"&amp;ROW($R$36),TRUE),"")</f>
        <v>#REF!</v>
      </c>
      <c r="AI100" t="e" cm="1">
        <f t="array" aca="1" ref="AI100" ca="1">IF(INDIRECT("'["&amp;Index!$A$1&amp;"]Auswertung 3a+3b'!I"&amp;ROW($R$36),TRUE)&gt;0,INDIRECT("'["&amp;Index!$A$1&amp;"]Auswertung 3a+3b'!I"&amp;ROW($R$36),TRUE),"")</f>
        <v>#REF!</v>
      </c>
      <c r="AJ100" t="e" cm="1">
        <f t="array" aca="1" ref="AJ100" ca="1">IF(INDIRECT("'["&amp;Index!$A$1&amp;"]Auswertung 3a+3b'!J"&amp;ROW($R$36),TRUE)&gt;0,INDIRECT("'["&amp;Index!$A$1&amp;"]Auswertung 3a+3b'!J"&amp;ROW($R$36),TRUE),"")</f>
        <v>#REF!</v>
      </c>
      <c r="AK100" t="e" cm="1">
        <f t="array" aca="1" ref="AK100" ca="1">IF(INDIRECT("'["&amp;Index!$A$1&amp;"]Auswertung 3a+3b'!K"&amp;ROW($R$36),TRUE)&gt;0,INDIRECT("'["&amp;Index!$A$1&amp;"]Auswertung 3a+3b'!K"&amp;ROW($R$36),TRUE),"")</f>
        <v>#REF!</v>
      </c>
      <c r="AN100" t="e" cm="1">
        <f t="array" aca="1" ref="AN100" ca="1">IF(INDIRECT("'["&amp;Index!$A$1&amp;"]Auswertung 3a+3b'!G"&amp;ROW($R$36),TRUE)&gt;0,INDIRECT("'["&amp;Index!$A$1&amp;"]Auswertung 3a+3b'!G"&amp;ROW($R$36),TRUE),"")</f>
        <v>#REF!</v>
      </c>
      <c r="AQ100" t="e" cm="1">
        <f t="array" aca="1" ref="AQ100" ca="1">IF(INDIRECT("'["&amp;Index!$A$1&amp;"]Auswertung 3a+3b'!L"&amp;ROW($R$36),TRUE)&gt;0,INDIRECT("'["&amp;Index!$A$1&amp;"]Auswertung 3a+3b'!L"&amp;ROW($R$36),TRUE),"")</f>
        <v>#REF!</v>
      </c>
      <c r="BM100" t="str">
        <f t="shared" ca="1" si="5"/>
        <v/>
      </c>
    </row>
    <row r="101" spans="1:65" x14ac:dyDescent="0.25">
      <c r="A101" t="e" cm="1">
        <f t="array" aca="1" ref="A101" ca="1">INDIRECT("'["&amp;Index!$A$1&amp;"]Übersicht Messungen'!E6",TRUE)</f>
        <v>#REF!</v>
      </c>
      <c r="B101" t="e">
        <f ca="1">IF(Index!$D$3="v3",11030,"")</f>
        <v>#N/A</v>
      </c>
      <c r="C101" t="e">
        <f ca="1">VLOOKUP(Facts!$B101,Aux_Table!$W$1:$X$50,2,FALSE)</f>
        <v>#N/A</v>
      </c>
      <c r="D101" t="e">
        <f>NA()</f>
        <v>#N/A</v>
      </c>
      <c r="E101" t="e" cm="1">
        <f t="array" aca="1" ref="E101" ca="1">INDIRECT("'["&amp;Index!$A$1&amp;"]Übersicht Messungen'!C6",TRUE)</f>
        <v>#REF!</v>
      </c>
      <c r="F101" t="e" cm="1">
        <f t="array" aca="1" ref="F101" ca="1">INDIRECT("'["&amp;Index!$A$1&amp;"]Übersicht Messungen'!B6",TRUE)</f>
        <v>#REF!</v>
      </c>
      <c r="G101" t="e" cm="1">
        <f t="array" aca="1" ref="G101" ca="1">INDIRECT("'["&amp;Index!$A$1&amp;"]Übersicht Messungen'!B6",TRUE)</f>
        <v>#REF!</v>
      </c>
      <c r="H101" t="e">
        <f t="shared" ca="1" si="6"/>
        <v>#REF!</v>
      </c>
      <c r="I101" s="15" t="e" cm="1">
        <f t="array" aca="1" ref="I101" ca="1">IFERROR(DATEVALUE(TEXT(INDIRECT("'["&amp;Index!$A$1&amp;"]Übersicht Messungen'!C100",TRUE),"yyyy-mm-dd")),INDIRECT("'["&amp;Index!$A$1&amp;"]Übersicht Messungen'!F6",TRUE)-730)</f>
        <v>#REF!</v>
      </c>
      <c r="J101" t="e" cm="1">
        <f t="array" aca="1" ref="J101" ca="1">INDIRECT("'["&amp;Index!$A$1&amp;"]Übersicht Messungen'!C177",TRUE)</f>
        <v>#REF!</v>
      </c>
      <c r="K101" t="str">
        <f>Index!$A$1</f>
        <v>intem US 42430001 RN+RP für Sichtprüfung.xlsx</v>
      </c>
      <c r="N101" t="e" cm="1">
        <f t="array" aca="1" ref="N101" ca="1">INDIRECT("'["&amp;Index!$A$1&amp;"]Auswertung 3a+3b'!M29",TRUE)</f>
        <v>#REF!</v>
      </c>
      <c r="O101" t="e" cm="1">
        <f t="array" aca="1" ref="O101" ca="1">INDIRECT("'["&amp;Index!$A$1&amp;"]Auswertung 3a+3b'!M2",TRUE)</f>
        <v>#REF!</v>
      </c>
      <c r="R101">
        <v>8</v>
      </c>
      <c r="X101" t="e" cm="1">
        <f t="array" aca="1" ref="X101" ca="1">INDIRECT("'["&amp;Index!$A$1&amp;"]Auswertung 3a+3b'!b3",TRUE)</f>
        <v>#REF!</v>
      </c>
      <c r="Z101" t="s">
        <v>110</v>
      </c>
      <c r="AG101" t="e" cm="1">
        <f t="array" aca="1" ref="AG101" ca="1">IF(INDIRECT("'["&amp;Index!$A$1&amp;"]Auswertung 3a+3b'!F"&amp;ROW($R$37),TRUE)&gt;0,INDIRECT("'["&amp;Index!$A$1&amp;"]Auswertung 3a+3b'!F"&amp;ROW($R$37),TRUE),"")</f>
        <v>#REF!</v>
      </c>
      <c r="AH101" t="e" cm="1">
        <f t="array" aca="1" ref="AH101" ca="1">IF(INDIRECT("'["&amp;Index!$A$1&amp;"]Auswertung 3a+3b'!H"&amp;ROW($R$37),TRUE)&gt;0,INDIRECT("'["&amp;Index!$A$1&amp;"]Auswertung 3a+3b'!H"&amp;ROW($R$37),TRUE),"")</f>
        <v>#REF!</v>
      </c>
      <c r="AI101" t="e" cm="1">
        <f t="array" aca="1" ref="AI101" ca="1">IF(INDIRECT("'["&amp;Index!$A$1&amp;"]Auswertung 3a+3b'!I"&amp;ROW($R$37),TRUE)&gt;0,INDIRECT("'["&amp;Index!$A$1&amp;"]Auswertung 3a+3b'!I"&amp;ROW($R$37),TRUE),"")</f>
        <v>#REF!</v>
      </c>
      <c r="AJ101" t="e" cm="1">
        <f t="array" aca="1" ref="AJ101" ca="1">IF(INDIRECT("'["&amp;Index!$A$1&amp;"]Auswertung 3a+3b'!J"&amp;ROW($R$37),TRUE)&gt;0,INDIRECT("'["&amp;Index!$A$1&amp;"]Auswertung 3a+3b'!J"&amp;ROW($R$37),TRUE),"")</f>
        <v>#REF!</v>
      </c>
      <c r="AK101" t="e" cm="1">
        <f t="array" aca="1" ref="AK101" ca="1">IF(INDIRECT("'["&amp;Index!$A$1&amp;"]Auswertung 3a+3b'!K"&amp;ROW($R$37),TRUE)&gt;0,INDIRECT("'["&amp;Index!$A$1&amp;"]Auswertung 3a+3b'!K"&amp;ROW($R$37),TRUE),"")</f>
        <v>#REF!</v>
      </c>
      <c r="AN101" t="e" cm="1">
        <f t="array" aca="1" ref="AN101" ca="1">IF(INDIRECT("'["&amp;Index!$A$1&amp;"]Auswertung 3a+3b'!G"&amp;ROW($R$37),TRUE)&gt;0,INDIRECT("'["&amp;Index!$A$1&amp;"]Auswertung 3a+3b'!G"&amp;ROW($R$37),TRUE),"")</f>
        <v>#REF!</v>
      </c>
      <c r="AQ101" t="e" cm="1">
        <f t="array" aca="1" ref="AQ101" ca="1">IF(INDIRECT("'["&amp;Index!$A$1&amp;"]Auswertung 3a+3b'!L"&amp;ROW($R$37),TRUE)&gt;0,INDIRECT("'["&amp;Index!$A$1&amp;"]Auswertung 3a+3b'!L"&amp;ROW($R$37),TRUE),"")</f>
        <v>#REF!</v>
      </c>
      <c r="BM101" t="str">
        <f t="shared" ca="1" si="5"/>
        <v/>
      </c>
    </row>
    <row r="102" spans="1:65" x14ac:dyDescent="0.25">
      <c r="A102" t="e" cm="1">
        <f t="array" aca="1" ref="A102" ca="1">INDIRECT("'["&amp;Index!$A$1&amp;"]Übersicht Messungen'!E6",TRUE)</f>
        <v>#REF!</v>
      </c>
      <c r="B102" t="e">
        <f ca="1">IF(Index!$D$3="v3",11030,"")</f>
        <v>#N/A</v>
      </c>
      <c r="C102" t="e">
        <f ca="1">VLOOKUP(Facts!$B102,Aux_Table!$W$1:$X$50,2,FALSE)</f>
        <v>#N/A</v>
      </c>
      <c r="D102" t="e">
        <f>NA()</f>
        <v>#N/A</v>
      </c>
      <c r="E102" t="e" cm="1">
        <f t="array" aca="1" ref="E102" ca="1">INDIRECT("'["&amp;Index!$A$1&amp;"]Übersicht Messungen'!C6",TRUE)</f>
        <v>#REF!</v>
      </c>
      <c r="F102" t="e" cm="1">
        <f t="array" aca="1" ref="F102" ca="1">INDIRECT("'["&amp;Index!$A$1&amp;"]Übersicht Messungen'!B6",TRUE)</f>
        <v>#REF!</v>
      </c>
      <c r="G102" t="e" cm="1">
        <f t="array" aca="1" ref="G102" ca="1">INDIRECT("'["&amp;Index!$A$1&amp;"]Übersicht Messungen'!B6",TRUE)</f>
        <v>#REF!</v>
      </c>
      <c r="H102" t="e">
        <f t="shared" ca="1" si="6"/>
        <v>#REF!</v>
      </c>
      <c r="I102" s="15" t="e" cm="1">
        <f t="array" aca="1" ref="I102" ca="1">IFERROR(DATEVALUE(TEXT(INDIRECT("'["&amp;Index!$A$1&amp;"]Übersicht Messungen'!C100",TRUE),"yyyy-mm-dd")),INDIRECT("'["&amp;Index!$A$1&amp;"]Übersicht Messungen'!F6",TRUE)-730)</f>
        <v>#REF!</v>
      </c>
      <c r="J102" t="e" cm="1">
        <f t="array" aca="1" ref="J102" ca="1">INDIRECT("'["&amp;Index!$A$1&amp;"]Übersicht Messungen'!C177",TRUE)</f>
        <v>#REF!</v>
      </c>
      <c r="K102" t="str">
        <f>Index!$A$1</f>
        <v>intem US 42430001 RN+RP für Sichtprüfung.xlsx</v>
      </c>
      <c r="N102" t="e" cm="1">
        <f t="array" aca="1" ref="N102" ca="1">INDIRECT("'["&amp;Index!$A$1&amp;"]Auswertung 3a+3b'!M29",TRUE)</f>
        <v>#REF!</v>
      </c>
      <c r="O102" t="e" cm="1">
        <f t="array" aca="1" ref="O102" ca="1">INDIRECT("'["&amp;Index!$A$1&amp;"]Auswertung 3a+3b'!M2",TRUE)</f>
        <v>#REF!</v>
      </c>
      <c r="R102">
        <v>9</v>
      </c>
      <c r="X102" t="e" cm="1">
        <f t="array" aca="1" ref="X102" ca="1">INDIRECT("'["&amp;Index!$A$1&amp;"]Auswertung 3a+3b'!b3",TRUE)</f>
        <v>#REF!</v>
      </c>
      <c r="Z102" t="s">
        <v>110</v>
      </c>
      <c r="AG102" t="e" cm="1">
        <f t="array" aca="1" ref="AG102" ca="1">IF(INDIRECT("'["&amp;Index!$A$1&amp;"]Auswertung 3a+3b'!F"&amp;ROW($R$38),TRUE)&gt;0,INDIRECT("'["&amp;Index!$A$1&amp;"]Auswertung 3a+3b'!F"&amp;ROW($R$38),TRUE),"")</f>
        <v>#REF!</v>
      </c>
      <c r="AH102" t="e" cm="1">
        <f t="array" aca="1" ref="AH102" ca="1">IF(INDIRECT("'["&amp;Index!$A$1&amp;"]Auswertung 3a+3b'!H"&amp;ROW($R$38),TRUE)&gt;0,INDIRECT("'["&amp;Index!$A$1&amp;"]Auswertung 3a+3b'!H"&amp;ROW($R$38),TRUE),"")</f>
        <v>#REF!</v>
      </c>
      <c r="AI102" t="e" cm="1">
        <f t="array" aca="1" ref="AI102" ca="1">IF(INDIRECT("'["&amp;Index!$A$1&amp;"]Auswertung 3a+3b'!I"&amp;ROW($R$38),TRUE)&gt;0,INDIRECT("'["&amp;Index!$A$1&amp;"]Auswertung 3a+3b'!I"&amp;ROW($R$38),TRUE),"")</f>
        <v>#REF!</v>
      </c>
      <c r="AJ102" t="e" cm="1">
        <f t="array" aca="1" ref="AJ102" ca="1">IF(INDIRECT("'["&amp;Index!$A$1&amp;"]Auswertung 3a+3b'!J"&amp;ROW($R$38),TRUE)&gt;0,INDIRECT("'["&amp;Index!$A$1&amp;"]Auswertung 3a+3b'!J"&amp;ROW($R$38),TRUE),"")</f>
        <v>#REF!</v>
      </c>
      <c r="AK102" t="e" cm="1">
        <f t="array" aca="1" ref="AK102" ca="1">IF(INDIRECT("'["&amp;Index!$A$1&amp;"]Auswertung 3a+3b'!K"&amp;ROW($R$38),TRUE)&gt;0,INDIRECT("'["&amp;Index!$A$1&amp;"]Auswertung 3a+3b'!K"&amp;ROW($R$38),TRUE),"")</f>
        <v>#REF!</v>
      </c>
      <c r="AN102" t="e" cm="1">
        <f t="array" aca="1" ref="AN102" ca="1">IF(INDIRECT("'["&amp;Index!$A$1&amp;"]Auswertung 3a+3b'!G"&amp;ROW($R$38),TRUE)&gt;0,INDIRECT("'["&amp;Index!$A$1&amp;"]Auswertung 3a+3b'!G"&amp;ROW($R$38),TRUE),"")</f>
        <v>#REF!</v>
      </c>
      <c r="AQ102" t="e" cm="1">
        <f t="array" aca="1" ref="AQ102" ca="1">IF(INDIRECT("'["&amp;Index!$A$1&amp;"]Auswertung 3a+3b'!L"&amp;ROW($R$38),TRUE)&gt;0,INDIRECT("'["&amp;Index!$A$1&amp;"]Auswertung 3a+3b'!L"&amp;ROW($R$38),TRUE),"")</f>
        <v>#REF!</v>
      </c>
      <c r="BM102" t="str">
        <f t="shared" ca="1" si="5"/>
        <v/>
      </c>
    </row>
    <row r="103" spans="1:65" x14ac:dyDescent="0.25">
      <c r="A103" t="e" cm="1">
        <f t="array" aca="1" ref="A103" ca="1">INDIRECT("'["&amp;Index!$A$1&amp;"]Übersicht Messungen'!E6",TRUE)</f>
        <v>#REF!</v>
      </c>
      <c r="B103" t="e">
        <f ca="1">IF(Index!$D$3="v3",11030,"")</f>
        <v>#N/A</v>
      </c>
      <c r="C103" t="e">
        <f ca="1">VLOOKUP(Facts!$B103,Aux_Table!$W$1:$X$50,2,FALSE)</f>
        <v>#N/A</v>
      </c>
      <c r="D103" t="e">
        <f>NA()</f>
        <v>#N/A</v>
      </c>
      <c r="E103" t="e" cm="1">
        <f t="array" aca="1" ref="E103" ca="1">INDIRECT("'["&amp;Index!$A$1&amp;"]Übersicht Messungen'!C6",TRUE)</f>
        <v>#REF!</v>
      </c>
      <c r="F103" t="e" cm="1">
        <f t="array" aca="1" ref="F103" ca="1">INDIRECT("'["&amp;Index!$A$1&amp;"]Übersicht Messungen'!B6",TRUE)</f>
        <v>#REF!</v>
      </c>
      <c r="G103" t="e" cm="1">
        <f t="array" aca="1" ref="G103" ca="1">INDIRECT("'["&amp;Index!$A$1&amp;"]Übersicht Messungen'!B6",TRUE)</f>
        <v>#REF!</v>
      </c>
      <c r="H103" t="e">
        <f t="shared" ca="1" si="6"/>
        <v>#REF!</v>
      </c>
      <c r="I103" s="15" t="e" cm="1">
        <f t="array" aca="1" ref="I103" ca="1">IFERROR(DATEVALUE(TEXT(INDIRECT("'["&amp;Index!$A$1&amp;"]Übersicht Messungen'!C100",TRUE),"yyyy-mm-dd")),INDIRECT("'["&amp;Index!$A$1&amp;"]Übersicht Messungen'!F6",TRUE)-730)</f>
        <v>#REF!</v>
      </c>
      <c r="J103" t="e" cm="1">
        <f t="array" aca="1" ref="J103" ca="1">INDIRECT("'["&amp;Index!$A$1&amp;"]Übersicht Messungen'!C177",TRUE)</f>
        <v>#REF!</v>
      </c>
      <c r="K103" t="str">
        <f>Index!$A$1</f>
        <v>intem US 42430001 RN+RP für Sichtprüfung.xlsx</v>
      </c>
      <c r="N103" t="e" cm="1">
        <f t="array" aca="1" ref="N103" ca="1">INDIRECT("'["&amp;Index!$A$1&amp;"]Auswertung 3a+3b'!M29",TRUE)</f>
        <v>#REF!</v>
      </c>
      <c r="O103" t="e" cm="1">
        <f t="array" aca="1" ref="O103" ca="1">INDIRECT("'["&amp;Index!$A$1&amp;"]Auswertung 3a+3b'!M2",TRUE)</f>
        <v>#REF!</v>
      </c>
      <c r="R103">
        <v>10</v>
      </c>
      <c r="X103" t="e" cm="1">
        <f t="array" aca="1" ref="X103" ca="1">INDIRECT("'["&amp;Index!$A$1&amp;"]Auswertung 3a+3b'!b3",TRUE)</f>
        <v>#REF!</v>
      </c>
      <c r="Z103" t="s">
        <v>110</v>
      </c>
      <c r="AG103" t="e" cm="1">
        <f t="array" aca="1" ref="AG103" ca="1">IF(INDIRECT("'["&amp;Index!$A$1&amp;"]Auswertung 3a+3b'!F"&amp;ROW($R$39),TRUE)&gt;0,INDIRECT("'["&amp;Index!$A$1&amp;"]Auswertung 3a+3b'!F"&amp;ROW($R$39),TRUE),"")</f>
        <v>#REF!</v>
      </c>
      <c r="AH103" t="e" cm="1">
        <f t="array" aca="1" ref="AH103" ca="1">IF(INDIRECT("'["&amp;Index!$A$1&amp;"]Auswertung 3a+3b'!H"&amp;ROW($R$39),TRUE)&gt;0,INDIRECT("'["&amp;Index!$A$1&amp;"]Auswertung 3a+3b'!H"&amp;ROW($R$39),TRUE),"")</f>
        <v>#REF!</v>
      </c>
      <c r="AI103" t="e" cm="1">
        <f t="array" aca="1" ref="AI103" ca="1">IF(INDIRECT("'["&amp;Index!$A$1&amp;"]Auswertung 3a+3b'!I"&amp;ROW($R$39),TRUE)&gt;0,INDIRECT("'["&amp;Index!$A$1&amp;"]Auswertung 3a+3b'!I"&amp;ROW($R$39),TRUE),"")</f>
        <v>#REF!</v>
      </c>
      <c r="AJ103" t="e" cm="1">
        <f t="array" aca="1" ref="AJ103" ca="1">IF(INDIRECT("'["&amp;Index!$A$1&amp;"]Auswertung 3a+3b'!J"&amp;ROW($R$39),TRUE)&gt;0,INDIRECT("'["&amp;Index!$A$1&amp;"]Auswertung 3a+3b'!J"&amp;ROW($R$39),TRUE),"")</f>
        <v>#REF!</v>
      </c>
      <c r="AK103" t="e" cm="1">
        <f t="array" aca="1" ref="AK103" ca="1">IF(INDIRECT("'["&amp;Index!$A$1&amp;"]Auswertung 3a+3b'!K"&amp;ROW($R$39),TRUE)&gt;0,INDIRECT("'["&amp;Index!$A$1&amp;"]Auswertung 3a+3b'!K"&amp;ROW($R$39),TRUE),"")</f>
        <v>#REF!</v>
      </c>
      <c r="AN103" t="e" cm="1">
        <f t="array" aca="1" ref="AN103" ca="1">IF(INDIRECT("'["&amp;Index!$A$1&amp;"]Auswertung 3a+3b'!G"&amp;ROW($R$39),TRUE)&gt;0,INDIRECT("'["&amp;Index!$A$1&amp;"]Auswertung 3a+3b'!G"&amp;ROW($R$39),TRUE),"")</f>
        <v>#REF!</v>
      </c>
      <c r="AQ103" t="e" cm="1">
        <f t="array" aca="1" ref="AQ103" ca="1">IF(INDIRECT("'["&amp;Index!$A$1&amp;"]Auswertung 3a+3b'!L"&amp;ROW($R$39),TRUE)&gt;0,INDIRECT("'["&amp;Index!$A$1&amp;"]Auswertung 3a+3b'!L"&amp;ROW($R$39),TRUE),"")</f>
        <v>#REF!</v>
      </c>
      <c r="BM103" t="str">
        <f t="shared" ca="1" si="5"/>
        <v/>
      </c>
    </row>
    <row r="104" spans="1:65" x14ac:dyDescent="0.25">
      <c r="A104" t="e" cm="1">
        <f t="array" aca="1" ref="A104" ca="1">INDIRECT("'["&amp;Index!$A$1&amp;"]Übersicht Messungen'!E6",TRUE)</f>
        <v>#REF!</v>
      </c>
      <c r="B104" t="e">
        <f ca="1">IF(Index!$D$3="v3",11030,"")</f>
        <v>#N/A</v>
      </c>
      <c r="C104" t="e">
        <f ca="1">VLOOKUP(Facts!$B104,Aux_Table!$W$1:$X$50,2,FALSE)</f>
        <v>#N/A</v>
      </c>
      <c r="D104" t="e">
        <f>NA()</f>
        <v>#N/A</v>
      </c>
      <c r="E104" t="e" cm="1">
        <f t="array" aca="1" ref="E104" ca="1">INDIRECT("'["&amp;Index!$A$1&amp;"]Übersicht Messungen'!C6",TRUE)</f>
        <v>#REF!</v>
      </c>
      <c r="F104" t="e" cm="1">
        <f t="array" aca="1" ref="F104" ca="1">INDIRECT("'["&amp;Index!$A$1&amp;"]Übersicht Messungen'!B6",TRUE)</f>
        <v>#REF!</v>
      </c>
      <c r="G104" t="e" cm="1">
        <f t="array" aca="1" ref="G104" ca="1">INDIRECT("'["&amp;Index!$A$1&amp;"]Übersicht Messungen'!B6",TRUE)</f>
        <v>#REF!</v>
      </c>
      <c r="H104" t="e">
        <f t="shared" ca="1" si="6"/>
        <v>#REF!</v>
      </c>
      <c r="I104" s="15" t="e" cm="1">
        <f t="array" aca="1" ref="I104" ca="1">IFERROR(DATEVALUE(TEXT(INDIRECT("'["&amp;Index!$A$1&amp;"]Übersicht Messungen'!C100",TRUE),"yyyy-mm-dd")),INDIRECT("'["&amp;Index!$A$1&amp;"]Übersicht Messungen'!F6",TRUE)-730)</f>
        <v>#REF!</v>
      </c>
      <c r="J104" t="e" cm="1">
        <f t="array" aca="1" ref="J104" ca="1">INDIRECT("'["&amp;Index!$A$1&amp;"]Übersicht Messungen'!C177",TRUE)</f>
        <v>#REF!</v>
      </c>
      <c r="K104" t="str">
        <f>Index!$A$1</f>
        <v>intem US 42430001 RN+RP für Sichtprüfung.xlsx</v>
      </c>
      <c r="N104" t="e" cm="1">
        <f t="array" aca="1" ref="N104" ca="1">INDIRECT("'["&amp;Index!$A$1&amp;"]Auswertung 3a+3b'!M29",TRUE)</f>
        <v>#REF!</v>
      </c>
      <c r="O104" t="e" cm="1">
        <f t="array" aca="1" ref="O104" ca="1">INDIRECT("'["&amp;Index!$A$1&amp;"]Auswertung 3a+3b'!M2",TRUE)</f>
        <v>#REF!</v>
      </c>
      <c r="R104">
        <v>11</v>
      </c>
      <c r="X104" t="e" cm="1">
        <f t="array" aca="1" ref="X104" ca="1">INDIRECT("'["&amp;Index!$A$1&amp;"]Auswertung 3a+3b'!b3",TRUE)</f>
        <v>#REF!</v>
      </c>
      <c r="Z104" t="s">
        <v>110</v>
      </c>
      <c r="AG104" t="e" cm="1">
        <f t="array" aca="1" ref="AG104" ca="1">IF(INDIRECT("'["&amp;Index!$A$1&amp;"]Auswertung 3a+3b'!F"&amp;ROW($R$40),TRUE)&gt;0,INDIRECT("'["&amp;Index!$A$1&amp;"]Auswertung 3a+3b'!F"&amp;ROW($R$40),TRUE),"")</f>
        <v>#REF!</v>
      </c>
      <c r="AH104" t="e" cm="1">
        <f t="array" aca="1" ref="AH104" ca="1">IF(INDIRECT("'["&amp;Index!$A$1&amp;"]Auswertung 3a+3b'!H"&amp;ROW($R$40),TRUE)&gt;0,INDIRECT("'["&amp;Index!$A$1&amp;"]Auswertung 3a+3b'!H"&amp;ROW($R$40),TRUE),"")</f>
        <v>#REF!</v>
      </c>
      <c r="AI104" t="e" cm="1">
        <f t="array" aca="1" ref="AI104" ca="1">IF(INDIRECT("'["&amp;Index!$A$1&amp;"]Auswertung 3a+3b'!I"&amp;ROW($R$40),TRUE)&gt;0,INDIRECT("'["&amp;Index!$A$1&amp;"]Auswertung 3a+3b'!I"&amp;ROW($R$40),TRUE),"")</f>
        <v>#REF!</v>
      </c>
      <c r="AJ104" t="e" cm="1">
        <f t="array" aca="1" ref="AJ104" ca="1">IF(INDIRECT("'["&amp;Index!$A$1&amp;"]Auswertung 3a+3b'!J"&amp;ROW($R$40),TRUE)&gt;0,INDIRECT("'["&amp;Index!$A$1&amp;"]Auswertung 3a+3b'!J"&amp;ROW($R$40),TRUE),"")</f>
        <v>#REF!</v>
      </c>
      <c r="AK104" t="e" cm="1">
        <f t="array" aca="1" ref="AK104" ca="1">IF(INDIRECT("'["&amp;Index!$A$1&amp;"]Auswertung 3a+3b'!K"&amp;ROW($R$40),TRUE)&gt;0,INDIRECT("'["&amp;Index!$A$1&amp;"]Auswertung 3a+3b'!K"&amp;ROW($R$40),TRUE),"")</f>
        <v>#REF!</v>
      </c>
      <c r="AN104" t="e" cm="1">
        <f t="array" aca="1" ref="AN104" ca="1">IF(INDIRECT("'["&amp;Index!$A$1&amp;"]Auswertung 3a+3b'!G"&amp;ROW($R$40),TRUE)&gt;0,INDIRECT("'["&amp;Index!$A$1&amp;"]Auswertung 3a+3b'!G"&amp;ROW($R$40),TRUE),"")</f>
        <v>#REF!</v>
      </c>
      <c r="AQ104" t="e" cm="1">
        <f t="array" aca="1" ref="AQ104" ca="1">IF(INDIRECT("'["&amp;Index!$A$1&amp;"]Auswertung 3a+3b'!L"&amp;ROW($R$40),TRUE)&gt;0,INDIRECT("'["&amp;Index!$A$1&amp;"]Auswertung 3a+3b'!L"&amp;ROW($R$40),TRUE),"")</f>
        <v>#REF!</v>
      </c>
      <c r="BM104" t="str">
        <f t="shared" ca="1" si="5"/>
        <v/>
      </c>
    </row>
    <row r="105" spans="1:65" x14ac:dyDescent="0.25">
      <c r="A105" t="e" cm="1">
        <f t="array" aca="1" ref="A105" ca="1">INDIRECT("'["&amp;Index!$A$1&amp;"]Übersicht Messungen'!E6",TRUE)</f>
        <v>#REF!</v>
      </c>
      <c r="B105" t="e">
        <f ca="1">IF(Index!$D$3="v3",11030,"")</f>
        <v>#N/A</v>
      </c>
      <c r="C105" t="e">
        <f ca="1">VLOOKUP(Facts!$B105,Aux_Table!$W$1:$X$50,2,FALSE)</f>
        <v>#N/A</v>
      </c>
      <c r="D105" t="e">
        <f>NA()</f>
        <v>#N/A</v>
      </c>
      <c r="E105" t="e" cm="1">
        <f t="array" aca="1" ref="E105" ca="1">INDIRECT("'["&amp;Index!$A$1&amp;"]Übersicht Messungen'!C6",TRUE)</f>
        <v>#REF!</v>
      </c>
      <c r="F105" t="e" cm="1">
        <f t="array" aca="1" ref="F105" ca="1">INDIRECT("'["&amp;Index!$A$1&amp;"]Übersicht Messungen'!B6",TRUE)</f>
        <v>#REF!</v>
      </c>
      <c r="G105" t="e" cm="1">
        <f t="array" aca="1" ref="G105" ca="1">INDIRECT("'["&amp;Index!$A$1&amp;"]Übersicht Messungen'!B6",TRUE)</f>
        <v>#REF!</v>
      </c>
      <c r="H105" t="e">
        <f t="shared" ca="1" si="6"/>
        <v>#REF!</v>
      </c>
      <c r="I105" s="15" t="e" cm="1">
        <f t="array" aca="1" ref="I105" ca="1">IFERROR(DATEVALUE(TEXT(INDIRECT("'["&amp;Index!$A$1&amp;"]Übersicht Messungen'!C100",TRUE),"yyyy-mm-dd")),INDIRECT("'["&amp;Index!$A$1&amp;"]Übersicht Messungen'!F6",TRUE)-730)</f>
        <v>#REF!</v>
      </c>
      <c r="J105" t="e" cm="1">
        <f t="array" aca="1" ref="J105" ca="1">INDIRECT("'["&amp;Index!$A$1&amp;"]Übersicht Messungen'!C177",TRUE)</f>
        <v>#REF!</v>
      </c>
      <c r="K105" t="str">
        <f>Index!$A$1</f>
        <v>intem US 42430001 RN+RP für Sichtprüfung.xlsx</v>
      </c>
      <c r="N105" t="e" cm="1">
        <f t="array" aca="1" ref="N105" ca="1">INDIRECT("'["&amp;Index!$A$1&amp;"]Auswertung 3a+3b'!M29",TRUE)</f>
        <v>#REF!</v>
      </c>
      <c r="O105" t="e" cm="1">
        <f t="array" aca="1" ref="O105" ca="1">INDIRECT("'["&amp;Index!$A$1&amp;"]Auswertung 3a+3b'!M2",TRUE)</f>
        <v>#REF!</v>
      </c>
      <c r="R105">
        <v>12</v>
      </c>
      <c r="X105" t="e" cm="1">
        <f t="array" aca="1" ref="X105" ca="1">INDIRECT("'["&amp;Index!$A$1&amp;"]Auswertung 3a+3b'!b3",TRUE)</f>
        <v>#REF!</v>
      </c>
      <c r="Z105" t="s">
        <v>110</v>
      </c>
      <c r="AG105" t="e" cm="1">
        <f t="array" aca="1" ref="AG105" ca="1">IF(INDIRECT("'["&amp;Index!$A$1&amp;"]Auswertung 3a+3b'!F"&amp;ROW($R$41),TRUE)&gt;0,INDIRECT("'["&amp;Index!$A$1&amp;"]Auswertung 3a+3b'!F"&amp;ROW($R$41),TRUE),"")</f>
        <v>#REF!</v>
      </c>
      <c r="AH105" t="e" cm="1">
        <f t="array" aca="1" ref="AH105" ca="1">IF(INDIRECT("'["&amp;Index!$A$1&amp;"]Auswertung 3a+3b'!H"&amp;ROW($R$41),TRUE)&gt;0,INDIRECT("'["&amp;Index!$A$1&amp;"]Auswertung 3a+3b'!H"&amp;ROW($R$41),TRUE),"")</f>
        <v>#REF!</v>
      </c>
      <c r="AI105" t="e" cm="1">
        <f t="array" aca="1" ref="AI105" ca="1">IF(INDIRECT("'["&amp;Index!$A$1&amp;"]Auswertung 3a+3b'!I"&amp;ROW($R$41),TRUE)&gt;0,INDIRECT("'["&amp;Index!$A$1&amp;"]Auswertung 3a+3b'!I"&amp;ROW($R$41),TRUE),"")</f>
        <v>#REF!</v>
      </c>
      <c r="AJ105" t="e" cm="1">
        <f t="array" aca="1" ref="AJ105" ca="1">IF(INDIRECT("'["&amp;Index!$A$1&amp;"]Auswertung 3a+3b'!J"&amp;ROW($R$41),TRUE)&gt;0,INDIRECT("'["&amp;Index!$A$1&amp;"]Auswertung 3a+3b'!J"&amp;ROW($R$41),TRUE),"")</f>
        <v>#REF!</v>
      </c>
      <c r="AK105" t="e" cm="1">
        <f t="array" aca="1" ref="AK105" ca="1">IF(INDIRECT("'["&amp;Index!$A$1&amp;"]Auswertung 3a+3b'!K"&amp;ROW($R$41),TRUE)&gt;0,INDIRECT("'["&amp;Index!$A$1&amp;"]Auswertung 3a+3b'!K"&amp;ROW($R$41),TRUE),"")</f>
        <v>#REF!</v>
      </c>
      <c r="AN105" t="e" cm="1">
        <f t="array" aca="1" ref="AN105" ca="1">IF(INDIRECT("'["&amp;Index!$A$1&amp;"]Auswertung 3a+3b'!G"&amp;ROW($R$41),TRUE)&gt;0,INDIRECT("'["&amp;Index!$A$1&amp;"]Auswertung 3a+3b'!G"&amp;ROW($R$41),TRUE),"")</f>
        <v>#REF!</v>
      </c>
      <c r="AQ105" t="e" cm="1">
        <f t="array" aca="1" ref="AQ105" ca="1">IF(INDIRECT("'["&amp;Index!$A$1&amp;"]Auswertung 3a+3b'!L"&amp;ROW($R$41),TRUE)&gt;0,INDIRECT("'["&amp;Index!$A$1&amp;"]Auswertung 3a+3b'!L"&amp;ROW($R$41),TRUE),"")</f>
        <v>#REF!</v>
      </c>
      <c r="BM105" t="str">
        <f t="shared" ca="1" si="5"/>
        <v/>
      </c>
    </row>
    <row r="106" spans="1:65" x14ac:dyDescent="0.25">
      <c r="A106" t="e" cm="1">
        <f t="array" aca="1" ref="A106" ca="1">INDIRECT("'["&amp;Index!$A$1&amp;"]Übersicht Messungen'!E6",TRUE)</f>
        <v>#REF!</v>
      </c>
      <c r="B106" t="e">
        <f ca="1">IF(Index!$D$3="v3",11031,"")</f>
        <v>#N/A</v>
      </c>
      <c r="C106" t="e">
        <f ca="1">VLOOKUP(Facts!$B106,Aux_Table!$W$1:$X$50,2,FALSE)</f>
        <v>#N/A</v>
      </c>
      <c r="D106" t="e">
        <f>NA()</f>
        <v>#N/A</v>
      </c>
      <c r="E106" t="e" cm="1">
        <f t="array" aca="1" ref="E106" ca="1">INDIRECT("'["&amp;Index!$A$1&amp;"]Übersicht Messungen'!C6",TRUE)</f>
        <v>#REF!</v>
      </c>
      <c r="F106" t="e" cm="1">
        <f t="array" aca="1" ref="F106" ca="1">INDIRECT("'["&amp;Index!$A$1&amp;"]Übersicht Messungen'!B6",TRUE)</f>
        <v>#REF!</v>
      </c>
      <c r="G106" t="e" cm="1">
        <f t="array" aca="1" ref="G106" ca="1">INDIRECT("'["&amp;Index!$A$1&amp;"]Übersicht Messungen'!B6",TRUE)</f>
        <v>#REF!</v>
      </c>
      <c r="H106" t="e">
        <f t="shared" ca="1" si="6"/>
        <v>#REF!</v>
      </c>
      <c r="I106" s="15" t="e" cm="1">
        <f t="array" aca="1" ref="I106" ca="1">IFERROR(DATEVALUE(TEXT(INDIRECT("'["&amp;Index!$A$1&amp;"]Übersicht Messungen'!C100",TRUE),"yyyy-mm-dd")),INDIRECT("'["&amp;Index!$A$1&amp;"]Übersicht Messungen'!F6",TRUE)-730)</f>
        <v>#REF!</v>
      </c>
      <c r="J106" t="e" cm="1">
        <f t="array" aca="1" ref="J106" ca="1">INDIRECT("'["&amp;Index!$A$1&amp;"]Übersicht Messungen'!C177",TRUE)</f>
        <v>#REF!</v>
      </c>
      <c r="K106" t="str">
        <f>Index!$A$1</f>
        <v>intem US 42430001 RN+RP für Sichtprüfung.xlsx</v>
      </c>
      <c r="N106" t="s">
        <v>74</v>
      </c>
      <c r="O106" t="e" cm="1">
        <f t="array" aca="1" ref="O106" ca="1">IF(ISBLANK(INDIRECT("'["&amp;Index!$A$1&amp;"]Auswertung 4a'!C"&amp;ROW($R$26)-20,TRUE)),"",INDIRECT("'["&amp;Index!$A$1&amp;"]Auswertung 4a'!C"&amp;ROW($R$26)-20,TRUE))</f>
        <v>#REF!</v>
      </c>
      <c r="R106">
        <v>1</v>
      </c>
      <c r="X106" t="e" cm="1">
        <f t="array" aca="1" ref="X106" ca="1">INDIRECT("'["&amp;Index!$A$1&amp;"]Übersicht Messungen'!E6",TRUE)</f>
        <v>#REF!</v>
      </c>
      <c r="Z106" t="s">
        <v>110</v>
      </c>
      <c r="AG106" t="e" cm="1">
        <f t="array" aca="1" ref="AG106" ca="1">IF(ISBLANK(INDIRECT("'["&amp;Index!$A$1&amp;"]Auswertung 4a'!D"&amp;ROW($R$26)-20,TRUE)),"",INDIRECT("'["&amp;Index!$A$1&amp;"]Auswertung 4a'!D"&amp;ROW($R$26)-20,TRUE))</f>
        <v>#REF!</v>
      </c>
      <c r="AK106" t="e" cm="1">
        <f t="array" aca="1" ref="AK106" ca="1">IF(ISBLANK(INDIRECT("'["&amp;Index!$A$1&amp;"]Auswertung 4a'!G"&amp;ROW($R$26)-20,TRUE)),"",INDIRECT("'["&amp;Index!$A$1&amp;"]Auswertung 4a'!G"&amp;ROW($R$26)-20,TRUE))</f>
        <v>#REF!</v>
      </c>
      <c r="AN106" t="e" cm="1">
        <f t="array" aca="1" ref="AN106" ca="1">IF(ISBLANK(INDIRECT("'["&amp;Index!$A$1&amp;"]Auswertung 4a'!E"&amp;ROW($R$26)-20,TRUE)),"",INDIRECT("'["&amp;Index!$A$1&amp;"]Auswertung 4a'!E"&amp;ROW($R$26)-20,TRUE))</f>
        <v>#REF!</v>
      </c>
      <c r="AQ106" t="e" cm="1">
        <f t="array" aca="1" ref="AQ106" ca="1">IF(ISBLANK(INDIRECT("'["&amp;Index!$A$1&amp;"]Auswertung 4a'!F"&amp;ROW($R$26)-20,TRUE)),"",INDIRECT("'["&amp;Index!$A$1&amp;"]Auswertung 4a'!F"&amp;ROW($R$26)-20,TRUE))</f>
        <v>#REF!</v>
      </c>
      <c r="BM106" t="str">
        <f t="shared" ca="1" si="5"/>
        <v/>
      </c>
    </row>
    <row r="107" spans="1:65" x14ac:dyDescent="0.25">
      <c r="A107" t="e" cm="1">
        <f t="array" aca="1" ref="A107" ca="1">INDIRECT("'["&amp;Index!$A$1&amp;"]Übersicht Messungen'!E6",TRUE)</f>
        <v>#REF!</v>
      </c>
      <c r="B107" t="e">
        <f ca="1">IF(Index!$D$3="v3",11031,"")</f>
        <v>#N/A</v>
      </c>
      <c r="C107" t="e">
        <f ca="1">VLOOKUP(Facts!$B107,Aux_Table!$W$1:$X$50,2,FALSE)</f>
        <v>#N/A</v>
      </c>
      <c r="D107" t="e">
        <f>NA()</f>
        <v>#N/A</v>
      </c>
      <c r="E107" t="e" cm="1">
        <f t="array" aca="1" ref="E107" ca="1">INDIRECT("'["&amp;Index!$A$1&amp;"]Übersicht Messungen'!C6",TRUE)</f>
        <v>#REF!</v>
      </c>
      <c r="F107" t="e" cm="1">
        <f t="array" aca="1" ref="F107" ca="1">INDIRECT("'["&amp;Index!$A$1&amp;"]Übersicht Messungen'!B6",TRUE)</f>
        <v>#REF!</v>
      </c>
      <c r="G107" t="e" cm="1">
        <f t="array" aca="1" ref="G107" ca="1">INDIRECT("'["&amp;Index!$A$1&amp;"]Übersicht Messungen'!B6",TRUE)</f>
        <v>#REF!</v>
      </c>
      <c r="H107" t="e">
        <f t="shared" ca="1" si="6"/>
        <v>#REF!</v>
      </c>
      <c r="I107" s="15" t="e" cm="1">
        <f t="array" aca="1" ref="I107" ca="1">IFERROR(DATEVALUE(TEXT(INDIRECT("'["&amp;Index!$A$1&amp;"]Übersicht Messungen'!C100",TRUE),"yyyy-mm-dd")),INDIRECT("'["&amp;Index!$A$1&amp;"]Übersicht Messungen'!F6",TRUE)-730)</f>
        <v>#REF!</v>
      </c>
      <c r="J107" t="e" cm="1">
        <f t="array" aca="1" ref="J107" ca="1">INDIRECT("'["&amp;Index!$A$1&amp;"]Übersicht Messungen'!C177",TRUE)</f>
        <v>#REF!</v>
      </c>
      <c r="K107" t="str">
        <f>Index!$A$1</f>
        <v>intem US 42430001 RN+RP für Sichtprüfung.xlsx</v>
      </c>
      <c r="N107" t="s">
        <v>74</v>
      </c>
      <c r="O107" t="e" cm="1">
        <f t="array" aca="1" ref="O107" ca="1">IF(ISBLANK(INDIRECT("'["&amp;Index!$A$1&amp;"]Auswertung 4a'!C"&amp;ROW($R$27)-20,TRUE)),"",INDIRECT("'["&amp;Index!$A$1&amp;"]Auswertung 4a'!C"&amp;ROW($R$27)-20,TRUE))</f>
        <v>#REF!</v>
      </c>
      <c r="R107">
        <v>2</v>
      </c>
      <c r="X107" t="e" cm="1">
        <f t="array" aca="1" ref="X107" ca="1">INDIRECT("'["&amp;Index!$A$1&amp;"]Übersicht Messungen'!E6",TRUE)</f>
        <v>#REF!</v>
      </c>
      <c r="Z107" t="s">
        <v>110</v>
      </c>
      <c r="AG107" t="e" cm="1">
        <f t="array" aca="1" ref="AG107" ca="1">IF(ISBLANK(INDIRECT("'["&amp;Index!$A$1&amp;"]Auswertung 4a'!D"&amp;ROW($R$27)-20,TRUE)),"",INDIRECT("'["&amp;Index!$A$1&amp;"]Auswertung 4a'!D"&amp;ROW($R$27)-20,TRUE))</f>
        <v>#REF!</v>
      </c>
      <c r="AK107" t="e" cm="1">
        <f t="array" aca="1" ref="AK107" ca="1">IF(ISBLANK(INDIRECT("'["&amp;Index!$A$1&amp;"]Auswertung 4a'!G"&amp;ROW($R$27)-20,TRUE)),"",INDIRECT("'["&amp;Index!$A$1&amp;"]Auswertung 4a'!G"&amp;ROW($R$27)-20,TRUE))</f>
        <v>#REF!</v>
      </c>
      <c r="AN107" t="e" cm="1">
        <f t="array" aca="1" ref="AN107" ca="1">IF(ISBLANK(INDIRECT("'["&amp;Index!$A$1&amp;"]Auswertung 4a'!E"&amp;ROW($R$27)-20,TRUE)),"",INDIRECT("'["&amp;Index!$A$1&amp;"]Auswertung 4a'!E"&amp;ROW($R$27)-20,TRUE))</f>
        <v>#REF!</v>
      </c>
      <c r="AQ107" t="e" cm="1">
        <f t="array" aca="1" ref="AQ107" ca="1">IF(ISBLANK(INDIRECT("'["&amp;Index!$A$1&amp;"]Auswertung 4a'!F"&amp;ROW($R$27)-20,TRUE)),"",INDIRECT("'["&amp;Index!$A$1&amp;"]Auswertung 4a'!F"&amp;ROW($R$27)-20,TRUE))</f>
        <v>#REF!</v>
      </c>
      <c r="BM107" t="str">
        <f t="shared" ca="1" si="5"/>
        <v/>
      </c>
    </row>
    <row r="108" spans="1:65" x14ac:dyDescent="0.25">
      <c r="A108" t="e" cm="1">
        <f t="array" aca="1" ref="A108" ca="1">INDIRECT("'["&amp;Index!$A$1&amp;"]Übersicht Messungen'!E6",TRUE)</f>
        <v>#REF!</v>
      </c>
      <c r="B108" t="e">
        <f ca="1">IF(Index!$D$3="v3",11031,"")</f>
        <v>#N/A</v>
      </c>
      <c r="C108" t="e">
        <f ca="1">VLOOKUP(Facts!$B108,Aux_Table!$W$1:$X$50,2,FALSE)</f>
        <v>#N/A</v>
      </c>
      <c r="D108" t="e">
        <f>NA()</f>
        <v>#N/A</v>
      </c>
      <c r="E108" t="e" cm="1">
        <f t="array" aca="1" ref="E108" ca="1">INDIRECT("'["&amp;Index!$A$1&amp;"]Übersicht Messungen'!C6",TRUE)</f>
        <v>#REF!</v>
      </c>
      <c r="F108" t="e" cm="1">
        <f t="array" aca="1" ref="F108" ca="1">INDIRECT("'["&amp;Index!$A$1&amp;"]Übersicht Messungen'!B6",TRUE)</f>
        <v>#REF!</v>
      </c>
      <c r="G108" t="e" cm="1">
        <f t="array" aca="1" ref="G108" ca="1">INDIRECT("'["&amp;Index!$A$1&amp;"]Übersicht Messungen'!B6",TRUE)</f>
        <v>#REF!</v>
      </c>
      <c r="H108" t="e">
        <f t="shared" ca="1" si="6"/>
        <v>#REF!</v>
      </c>
      <c r="I108" s="15" t="e" cm="1">
        <f t="array" aca="1" ref="I108" ca="1">IFERROR(DATEVALUE(TEXT(INDIRECT("'["&amp;Index!$A$1&amp;"]Übersicht Messungen'!C100",TRUE),"yyyy-mm-dd")),INDIRECT("'["&amp;Index!$A$1&amp;"]Übersicht Messungen'!F6",TRUE)-730)</f>
        <v>#REF!</v>
      </c>
      <c r="J108" t="e" cm="1">
        <f t="array" aca="1" ref="J108" ca="1">INDIRECT("'["&amp;Index!$A$1&amp;"]Übersicht Messungen'!C177",TRUE)</f>
        <v>#REF!</v>
      </c>
      <c r="K108" t="str">
        <f>Index!$A$1</f>
        <v>intem US 42430001 RN+RP für Sichtprüfung.xlsx</v>
      </c>
      <c r="N108" t="s">
        <v>74</v>
      </c>
      <c r="O108" t="e" cm="1">
        <f t="array" aca="1" ref="O108" ca="1">IF(ISBLANK(INDIRECT("'["&amp;Index!$A$1&amp;"]Auswertung 4a'!C"&amp;ROW($R$28)-20,TRUE)),"",INDIRECT("'["&amp;Index!$A$1&amp;"]Auswertung 4a'!C"&amp;ROW($R$28)-20,TRUE))</f>
        <v>#REF!</v>
      </c>
      <c r="R108">
        <v>3</v>
      </c>
      <c r="X108" t="e" cm="1">
        <f t="array" aca="1" ref="X108" ca="1">INDIRECT("'["&amp;Index!$A$1&amp;"]Übersicht Messungen'!E6",TRUE)</f>
        <v>#REF!</v>
      </c>
      <c r="Z108" t="s">
        <v>110</v>
      </c>
      <c r="AG108" t="e" cm="1">
        <f t="array" aca="1" ref="AG108" ca="1">IF(ISBLANK(INDIRECT("'["&amp;Index!$A$1&amp;"]Auswertung 4a'!D"&amp;ROW($R$28)-20,TRUE)),"",INDIRECT("'["&amp;Index!$A$1&amp;"]Auswertung 4a'!D"&amp;ROW($R$28)-20,TRUE))</f>
        <v>#REF!</v>
      </c>
      <c r="AK108" t="e" cm="1">
        <f t="array" aca="1" ref="AK108" ca="1">IF(ISBLANK(INDIRECT("'["&amp;Index!$A$1&amp;"]Auswertung 4a'!G"&amp;ROW($R$28)-20,TRUE)),"",INDIRECT("'["&amp;Index!$A$1&amp;"]Auswertung 4a'!G"&amp;ROW($R$28)-20,TRUE))</f>
        <v>#REF!</v>
      </c>
      <c r="AN108" t="e" cm="1">
        <f t="array" aca="1" ref="AN108" ca="1">IF(ISBLANK(INDIRECT("'["&amp;Index!$A$1&amp;"]Auswertung 4a'!E"&amp;ROW($R$28)-20,TRUE)),"",INDIRECT("'["&amp;Index!$A$1&amp;"]Auswertung 4a'!E"&amp;ROW($R$28)-20,TRUE))</f>
        <v>#REF!</v>
      </c>
      <c r="AQ108" t="e" cm="1">
        <f t="array" aca="1" ref="AQ108" ca="1">IF(ISBLANK(INDIRECT("'["&amp;Index!$A$1&amp;"]Auswertung 4a'!F"&amp;ROW($R$28)-20,TRUE)),"",INDIRECT("'["&amp;Index!$A$1&amp;"]Auswertung 4a'!F"&amp;ROW($R$28)-20,TRUE))</f>
        <v>#REF!</v>
      </c>
      <c r="BM108" t="str">
        <f t="shared" ca="1" si="5"/>
        <v/>
      </c>
    </row>
    <row r="109" spans="1:65" x14ac:dyDescent="0.25">
      <c r="A109" t="e" cm="1">
        <f t="array" aca="1" ref="A109" ca="1">INDIRECT("'["&amp;Index!$A$1&amp;"]Übersicht Messungen'!E6",TRUE)</f>
        <v>#REF!</v>
      </c>
      <c r="B109" t="e">
        <f ca="1">IF(Index!$D$3="v3",11031,"")</f>
        <v>#N/A</v>
      </c>
      <c r="C109" t="e">
        <f ca="1">VLOOKUP(Facts!$B109,Aux_Table!$W$1:$X$50,2,FALSE)</f>
        <v>#N/A</v>
      </c>
      <c r="D109" t="e">
        <f>NA()</f>
        <v>#N/A</v>
      </c>
      <c r="E109" t="e" cm="1">
        <f t="array" aca="1" ref="E109" ca="1">INDIRECT("'["&amp;Index!$A$1&amp;"]Übersicht Messungen'!C6",TRUE)</f>
        <v>#REF!</v>
      </c>
      <c r="F109" t="e" cm="1">
        <f t="array" aca="1" ref="F109" ca="1">INDIRECT("'["&amp;Index!$A$1&amp;"]Übersicht Messungen'!B6",TRUE)</f>
        <v>#REF!</v>
      </c>
      <c r="G109" t="e" cm="1">
        <f t="array" aca="1" ref="G109" ca="1">INDIRECT("'["&amp;Index!$A$1&amp;"]Übersicht Messungen'!B6",TRUE)</f>
        <v>#REF!</v>
      </c>
      <c r="H109" t="e">
        <f t="shared" ca="1" si="6"/>
        <v>#REF!</v>
      </c>
      <c r="I109" s="15" t="e" cm="1">
        <f t="array" aca="1" ref="I109" ca="1">IFERROR(DATEVALUE(TEXT(INDIRECT("'["&amp;Index!$A$1&amp;"]Übersicht Messungen'!C100",TRUE),"yyyy-mm-dd")),INDIRECT("'["&amp;Index!$A$1&amp;"]Übersicht Messungen'!F6",TRUE)-730)</f>
        <v>#REF!</v>
      </c>
      <c r="J109" t="e" cm="1">
        <f t="array" aca="1" ref="J109" ca="1">INDIRECT("'["&amp;Index!$A$1&amp;"]Übersicht Messungen'!C177",TRUE)</f>
        <v>#REF!</v>
      </c>
      <c r="K109" t="str">
        <f>Index!$A$1</f>
        <v>intem US 42430001 RN+RP für Sichtprüfung.xlsx</v>
      </c>
      <c r="N109" t="s">
        <v>74</v>
      </c>
      <c r="O109" t="e" cm="1">
        <f t="array" aca="1" ref="O109" ca="1">IF(ISBLANK(INDIRECT("'["&amp;Index!$A$1&amp;"]Auswertung 4a'!C"&amp;ROW($R$29)-20,TRUE)),"",INDIRECT("'["&amp;Index!$A$1&amp;"]Auswertung 4a'!C"&amp;ROW($R$29)-20,TRUE))</f>
        <v>#REF!</v>
      </c>
      <c r="R109">
        <v>4</v>
      </c>
      <c r="X109" t="e" cm="1">
        <f t="array" aca="1" ref="X109" ca="1">INDIRECT("'["&amp;Index!$A$1&amp;"]Übersicht Messungen'!E6",TRUE)</f>
        <v>#REF!</v>
      </c>
      <c r="Z109" t="s">
        <v>110</v>
      </c>
      <c r="AG109" t="e" cm="1">
        <f t="array" aca="1" ref="AG109" ca="1">IF(ISBLANK(INDIRECT("'["&amp;Index!$A$1&amp;"]Auswertung 4a'!D"&amp;ROW($R$29)-20,TRUE)),"",INDIRECT("'["&amp;Index!$A$1&amp;"]Auswertung 4a'!D"&amp;ROW($R$29)-20,TRUE))</f>
        <v>#REF!</v>
      </c>
      <c r="AK109" t="e" cm="1">
        <f t="array" aca="1" ref="AK109" ca="1">IF(ISBLANK(INDIRECT("'["&amp;Index!$A$1&amp;"]Auswertung 4a'!G"&amp;ROW($R$29)-20,TRUE)),"",INDIRECT("'["&amp;Index!$A$1&amp;"]Auswertung 4a'!G"&amp;ROW($R$29)-20,TRUE))</f>
        <v>#REF!</v>
      </c>
      <c r="AN109" t="e" cm="1">
        <f t="array" aca="1" ref="AN109" ca="1">IF(ISBLANK(INDIRECT("'["&amp;Index!$A$1&amp;"]Auswertung 4a'!E"&amp;ROW($R$29)-20,TRUE)),"",INDIRECT("'["&amp;Index!$A$1&amp;"]Auswertung 4a'!E"&amp;ROW($R$29)-20,TRUE))</f>
        <v>#REF!</v>
      </c>
      <c r="AQ109" t="e" cm="1">
        <f t="array" aca="1" ref="AQ109" ca="1">IF(ISBLANK(INDIRECT("'["&amp;Index!$A$1&amp;"]Auswertung 4a'!F"&amp;ROW($R$29)-20,TRUE)),"",INDIRECT("'["&amp;Index!$A$1&amp;"]Auswertung 4a'!F"&amp;ROW($R$29)-20,TRUE))</f>
        <v>#REF!</v>
      </c>
      <c r="BM109" t="str">
        <f t="shared" ca="1" si="5"/>
        <v/>
      </c>
    </row>
    <row r="110" spans="1:65" x14ac:dyDescent="0.25">
      <c r="A110" t="e" cm="1">
        <f t="array" aca="1" ref="A110" ca="1">INDIRECT("'["&amp;Index!$A$1&amp;"]Übersicht Messungen'!E6",TRUE)</f>
        <v>#REF!</v>
      </c>
      <c r="B110" t="e">
        <f ca="1">IF(Index!$D$3="v3",11031,"")</f>
        <v>#N/A</v>
      </c>
      <c r="C110" t="e">
        <f ca="1">VLOOKUP(Facts!$B110,Aux_Table!$W$1:$X$50,2,FALSE)</f>
        <v>#N/A</v>
      </c>
      <c r="D110" t="e">
        <f>NA()</f>
        <v>#N/A</v>
      </c>
      <c r="E110" t="e" cm="1">
        <f t="array" aca="1" ref="E110" ca="1">INDIRECT("'["&amp;Index!$A$1&amp;"]Übersicht Messungen'!C6",TRUE)</f>
        <v>#REF!</v>
      </c>
      <c r="F110" t="e" cm="1">
        <f t="array" aca="1" ref="F110" ca="1">INDIRECT("'["&amp;Index!$A$1&amp;"]Übersicht Messungen'!B6",TRUE)</f>
        <v>#REF!</v>
      </c>
      <c r="G110" t="e" cm="1">
        <f t="array" aca="1" ref="G110" ca="1">INDIRECT("'["&amp;Index!$A$1&amp;"]Übersicht Messungen'!B6",TRUE)</f>
        <v>#REF!</v>
      </c>
      <c r="H110" t="e">
        <f t="shared" ca="1" si="6"/>
        <v>#REF!</v>
      </c>
      <c r="I110" s="15" t="e" cm="1">
        <f t="array" aca="1" ref="I110" ca="1">IFERROR(DATEVALUE(TEXT(INDIRECT("'["&amp;Index!$A$1&amp;"]Übersicht Messungen'!C100",TRUE),"yyyy-mm-dd")),INDIRECT("'["&amp;Index!$A$1&amp;"]Übersicht Messungen'!F6",TRUE)-730)</f>
        <v>#REF!</v>
      </c>
      <c r="J110" t="e" cm="1">
        <f t="array" aca="1" ref="J110" ca="1">INDIRECT("'["&amp;Index!$A$1&amp;"]Übersicht Messungen'!C177",TRUE)</f>
        <v>#REF!</v>
      </c>
      <c r="K110" t="str">
        <f>Index!$A$1</f>
        <v>intem US 42430001 RN+RP für Sichtprüfung.xlsx</v>
      </c>
      <c r="N110" t="s">
        <v>74</v>
      </c>
      <c r="O110" t="e" cm="1">
        <f t="array" aca="1" ref="O110" ca="1">IF(ISBLANK(INDIRECT("'["&amp;Index!$A$1&amp;"]Auswertung 4a'!C"&amp;ROW($R$30)-20,TRUE)),"",INDIRECT("'["&amp;Index!$A$1&amp;"]Auswertung 4a'!C"&amp;ROW($R$30)-20,TRUE))</f>
        <v>#REF!</v>
      </c>
      <c r="R110">
        <v>5</v>
      </c>
      <c r="X110" t="e" cm="1">
        <f t="array" aca="1" ref="X110" ca="1">INDIRECT("'["&amp;Index!$A$1&amp;"]Übersicht Messungen'!E6",TRUE)</f>
        <v>#REF!</v>
      </c>
      <c r="Z110" t="s">
        <v>110</v>
      </c>
      <c r="AG110" t="e" cm="1">
        <f t="array" aca="1" ref="AG110" ca="1">IF(ISBLANK(INDIRECT("'["&amp;Index!$A$1&amp;"]Auswertung 4a'!D"&amp;ROW($R$30)-20,TRUE)),"",INDIRECT("'["&amp;Index!$A$1&amp;"]Auswertung 4a'!D"&amp;ROW($R$30)-20,TRUE))</f>
        <v>#REF!</v>
      </c>
      <c r="AK110" t="e" cm="1">
        <f t="array" aca="1" ref="AK110" ca="1">IF(ISBLANK(INDIRECT("'["&amp;Index!$A$1&amp;"]Auswertung 4a'!G"&amp;ROW($R$30)-20,TRUE)),"",INDIRECT("'["&amp;Index!$A$1&amp;"]Auswertung 4a'!G"&amp;ROW($R$30)-20,TRUE))</f>
        <v>#REF!</v>
      </c>
      <c r="AN110" t="e" cm="1">
        <f t="array" aca="1" ref="AN110" ca="1">IF(ISBLANK(INDIRECT("'["&amp;Index!$A$1&amp;"]Auswertung 4a'!E"&amp;ROW($R$30)-20,TRUE)),"",INDIRECT("'["&amp;Index!$A$1&amp;"]Auswertung 4a'!E"&amp;ROW($R$30)-20,TRUE))</f>
        <v>#REF!</v>
      </c>
      <c r="AQ110" t="e" cm="1">
        <f t="array" aca="1" ref="AQ110" ca="1">IF(ISBLANK(INDIRECT("'["&amp;Index!$A$1&amp;"]Auswertung 4a'!F"&amp;ROW($R$30)-20,TRUE)),"",INDIRECT("'["&amp;Index!$A$1&amp;"]Auswertung 4a'!F"&amp;ROW($R$30)-20,TRUE))</f>
        <v>#REF!</v>
      </c>
      <c r="BM110" t="str">
        <f t="shared" ca="1" si="5"/>
        <v/>
      </c>
    </row>
    <row r="111" spans="1:65" x14ac:dyDescent="0.25">
      <c r="A111" t="e" cm="1">
        <f t="array" aca="1" ref="A111" ca="1">INDIRECT("'["&amp;Index!$A$1&amp;"]Übersicht Messungen'!E6",TRUE)</f>
        <v>#REF!</v>
      </c>
      <c r="B111" t="e">
        <f ca="1">IF(Index!$D$3="v3",11031,"")</f>
        <v>#N/A</v>
      </c>
      <c r="C111" t="e">
        <f ca="1">VLOOKUP(Facts!$B111,Aux_Table!$W$1:$X$50,2,FALSE)</f>
        <v>#N/A</v>
      </c>
      <c r="D111" t="e">
        <f>NA()</f>
        <v>#N/A</v>
      </c>
      <c r="E111" t="e" cm="1">
        <f t="array" aca="1" ref="E111" ca="1">INDIRECT("'["&amp;Index!$A$1&amp;"]Übersicht Messungen'!C6",TRUE)</f>
        <v>#REF!</v>
      </c>
      <c r="F111" t="e" cm="1">
        <f t="array" aca="1" ref="F111" ca="1">INDIRECT("'["&amp;Index!$A$1&amp;"]Übersicht Messungen'!B6",TRUE)</f>
        <v>#REF!</v>
      </c>
      <c r="G111" t="e" cm="1">
        <f t="array" aca="1" ref="G111" ca="1">INDIRECT("'["&amp;Index!$A$1&amp;"]Übersicht Messungen'!B6",TRUE)</f>
        <v>#REF!</v>
      </c>
      <c r="H111" t="e">
        <f t="shared" ca="1" si="6"/>
        <v>#REF!</v>
      </c>
      <c r="I111" s="15" t="e" cm="1">
        <f t="array" aca="1" ref="I111" ca="1">IFERROR(DATEVALUE(TEXT(INDIRECT("'["&amp;Index!$A$1&amp;"]Übersicht Messungen'!C100",TRUE),"yyyy-mm-dd")),INDIRECT("'["&amp;Index!$A$1&amp;"]Übersicht Messungen'!F6",TRUE)-730)</f>
        <v>#REF!</v>
      </c>
      <c r="J111" t="e" cm="1">
        <f t="array" aca="1" ref="J111" ca="1">INDIRECT("'["&amp;Index!$A$1&amp;"]Übersicht Messungen'!C177",TRUE)</f>
        <v>#REF!</v>
      </c>
      <c r="K111" t="str">
        <f>Index!$A$1</f>
        <v>intem US 42430001 RN+RP für Sichtprüfung.xlsx</v>
      </c>
      <c r="N111" t="s">
        <v>74</v>
      </c>
      <c r="O111" t="e" cm="1">
        <f t="array" aca="1" ref="O111" ca="1">IF(ISBLANK(INDIRECT("'["&amp;Index!$A$1&amp;"]Auswertung 4a'!C"&amp;ROW($R$31)-20,TRUE)),"",INDIRECT("'["&amp;Index!$A$1&amp;"]Auswertung 4a'!C"&amp;ROW($R$31)-20,TRUE))</f>
        <v>#REF!</v>
      </c>
      <c r="R111">
        <v>6</v>
      </c>
      <c r="X111" t="e" cm="1">
        <f t="array" aca="1" ref="X111" ca="1">INDIRECT("'["&amp;Index!$A$1&amp;"]Übersicht Messungen'!E6",TRUE)</f>
        <v>#REF!</v>
      </c>
      <c r="Z111" t="s">
        <v>110</v>
      </c>
      <c r="AG111" t="e" cm="1">
        <f t="array" aca="1" ref="AG111" ca="1">IF(ISBLANK(INDIRECT("'["&amp;Index!$A$1&amp;"]Auswertung 4a'!D"&amp;ROW($R$31)-20,TRUE)),"",INDIRECT("'["&amp;Index!$A$1&amp;"]Auswertung 4a'!D"&amp;ROW($R$31)-20,TRUE))</f>
        <v>#REF!</v>
      </c>
      <c r="AK111" t="e" cm="1">
        <f t="array" aca="1" ref="AK111" ca="1">IF(ISBLANK(INDIRECT("'["&amp;Index!$A$1&amp;"]Auswertung 4a'!G"&amp;ROW($R$31)-20,TRUE)),"",INDIRECT("'["&amp;Index!$A$1&amp;"]Auswertung 4a'!G"&amp;ROW($R$31)-20,TRUE))</f>
        <v>#REF!</v>
      </c>
      <c r="AN111" t="e" cm="1">
        <f t="array" aca="1" ref="AN111" ca="1">IF(ISBLANK(INDIRECT("'["&amp;Index!$A$1&amp;"]Auswertung 4a'!E"&amp;ROW($R$31)-20,TRUE)),"",INDIRECT("'["&amp;Index!$A$1&amp;"]Auswertung 4a'!E"&amp;ROW($R$31)-20,TRUE))</f>
        <v>#REF!</v>
      </c>
      <c r="AQ111" t="e" cm="1">
        <f t="array" aca="1" ref="AQ111" ca="1">IF(ISBLANK(INDIRECT("'["&amp;Index!$A$1&amp;"]Auswertung 4a'!F"&amp;ROW($R$31)-20,TRUE)),"",INDIRECT("'["&amp;Index!$A$1&amp;"]Auswertung 4a'!F"&amp;ROW($R$31)-20,TRUE))</f>
        <v>#REF!</v>
      </c>
      <c r="BM111" t="str">
        <f t="shared" ca="1" si="5"/>
        <v/>
      </c>
    </row>
    <row r="112" spans="1:65" x14ac:dyDescent="0.25">
      <c r="A112" t="e" cm="1">
        <f t="array" aca="1" ref="A112" ca="1">INDIRECT("'["&amp;Index!$A$1&amp;"]Übersicht Messungen'!E6",TRUE)</f>
        <v>#REF!</v>
      </c>
      <c r="B112" t="e">
        <f ca="1">IF(Index!$D$3="v3",11031,"")</f>
        <v>#N/A</v>
      </c>
      <c r="C112" t="e">
        <f ca="1">VLOOKUP(Facts!$B112,Aux_Table!$W$1:$X$50,2,FALSE)</f>
        <v>#N/A</v>
      </c>
      <c r="D112" t="e">
        <f>NA()</f>
        <v>#N/A</v>
      </c>
      <c r="E112" t="e" cm="1">
        <f t="array" aca="1" ref="E112" ca="1">INDIRECT("'["&amp;Index!$A$1&amp;"]Übersicht Messungen'!C6",TRUE)</f>
        <v>#REF!</v>
      </c>
      <c r="F112" t="e" cm="1">
        <f t="array" aca="1" ref="F112" ca="1">INDIRECT("'["&amp;Index!$A$1&amp;"]Übersicht Messungen'!B6",TRUE)</f>
        <v>#REF!</v>
      </c>
      <c r="G112" t="e" cm="1">
        <f t="array" aca="1" ref="G112" ca="1">INDIRECT("'["&amp;Index!$A$1&amp;"]Übersicht Messungen'!B6",TRUE)</f>
        <v>#REF!</v>
      </c>
      <c r="H112" t="e">
        <f t="shared" ca="1" si="6"/>
        <v>#REF!</v>
      </c>
      <c r="I112" s="15" t="e" cm="1">
        <f t="array" aca="1" ref="I112" ca="1">IFERROR(DATEVALUE(TEXT(INDIRECT("'["&amp;Index!$A$1&amp;"]Übersicht Messungen'!C100",TRUE),"yyyy-mm-dd")),INDIRECT("'["&amp;Index!$A$1&amp;"]Übersicht Messungen'!F6",TRUE)-730)</f>
        <v>#REF!</v>
      </c>
      <c r="J112" t="e" cm="1">
        <f t="array" aca="1" ref="J112" ca="1">INDIRECT("'["&amp;Index!$A$1&amp;"]Übersicht Messungen'!C177",TRUE)</f>
        <v>#REF!</v>
      </c>
      <c r="K112" t="str">
        <f>Index!$A$1</f>
        <v>intem US 42430001 RN+RP für Sichtprüfung.xlsx</v>
      </c>
      <c r="N112" t="s">
        <v>74</v>
      </c>
      <c r="O112" t="e" cm="1">
        <f t="array" aca="1" ref="O112" ca="1">IF(ISBLANK(INDIRECT("'["&amp;Index!$A$1&amp;"]Auswertung 4a'!C"&amp;ROW($R$32)-20,TRUE)),"",INDIRECT("'["&amp;Index!$A$1&amp;"]Auswertung 4a'!C"&amp;ROW($R$32)-20,TRUE))</f>
        <v>#REF!</v>
      </c>
      <c r="R112">
        <v>7</v>
      </c>
      <c r="X112" t="e" cm="1">
        <f t="array" aca="1" ref="X112" ca="1">INDIRECT("'["&amp;Index!$A$1&amp;"]Übersicht Messungen'!E6",TRUE)</f>
        <v>#REF!</v>
      </c>
      <c r="Z112" t="s">
        <v>110</v>
      </c>
      <c r="AG112" t="e" cm="1">
        <f t="array" aca="1" ref="AG112" ca="1">IF(ISBLANK(INDIRECT("'["&amp;Index!$A$1&amp;"]Auswertung 4a'!D"&amp;ROW($R$32)-20,TRUE)),"",INDIRECT("'["&amp;Index!$A$1&amp;"]Auswertung 4a'!D"&amp;ROW($R$32)-20,TRUE))</f>
        <v>#REF!</v>
      </c>
      <c r="AK112" t="e" cm="1">
        <f t="array" aca="1" ref="AK112" ca="1">IF(ISBLANK(INDIRECT("'["&amp;Index!$A$1&amp;"]Auswertung 4a'!G"&amp;ROW($R$32)-20,TRUE)),"",INDIRECT("'["&amp;Index!$A$1&amp;"]Auswertung 4a'!G"&amp;ROW($R$32)-20,TRUE))</f>
        <v>#REF!</v>
      </c>
      <c r="AN112" t="e" cm="1">
        <f t="array" aca="1" ref="AN112" ca="1">IF(ISBLANK(INDIRECT("'["&amp;Index!$A$1&amp;"]Auswertung 4a'!E"&amp;ROW($R$32)-20,TRUE)),"",INDIRECT("'["&amp;Index!$A$1&amp;"]Auswertung 4a'!E"&amp;ROW($R$32)-20,TRUE))</f>
        <v>#REF!</v>
      </c>
      <c r="AQ112" t="e" cm="1">
        <f t="array" aca="1" ref="AQ112" ca="1">IF(ISBLANK(INDIRECT("'["&amp;Index!$A$1&amp;"]Auswertung 4a'!F"&amp;ROW($R$32)-20,TRUE)),"",INDIRECT("'["&amp;Index!$A$1&amp;"]Auswertung 4a'!F"&amp;ROW($R$32)-20,TRUE))</f>
        <v>#REF!</v>
      </c>
      <c r="BM112" t="str">
        <f t="shared" ca="1" si="5"/>
        <v/>
      </c>
    </row>
    <row r="113" spans="1:65" x14ac:dyDescent="0.25">
      <c r="A113" t="e" cm="1">
        <f t="array" aca="1" ref="A113" ca="1">INDIRECT("'["&amp;Index!$A$1&amp;"]Übersicht Messungen'!E6",TRUE)</f>
        <v>#REF!</v>
      </c>
      <c r="B113" t="e">
        <f ca="1">IF(Index!$D$3="v3",11031,"")</f>
        <v>#N/A</v>
      </c>
      <c r="C113" t="e">
        <f ca="1">VLOOKUP(Facts!$B113,Aux_Table!$W$1:$X$50,2,FALSE)</f>
        <v>#N/A</v>
      </c>
      <c r="D113" t="e">
        <f>NA()</f>
        <v>#N/A</v>
      </c>
      <c r="E113" t="e" cm="1">
        <f t="array" aca="1" ref="E113" ca="1">INDIRECT("'["&amp;Index!$A$1&amp;"]Übersicht Messungen'!C6",TRUE)</f>
        <v>#REF!</v>
      </c>
      <c r="F113" t="e" cm="1">
        <f t="array" aca="1" ref="F113" ca="1">INDIRECT("'["&amp;Index!$A$1&amp;"]Übersicht Messungen'!B6",TRUE)</f>
        <v>#REF!</v>
      </c>
      <c r="G113" t="e" cm="1">
        <f t="array" aca="1" ref="G113" ca="1">INDIRECT("'["&amp;Index!$A$1&amp;"]Übersicht Messungen'!B6",TRUE)</f>
        <v>#REF!</v>
      </c>
      <c r="H113" t="e">
        <f t="shared" ca="1" si="6"/>
        <v>#REF!</v>
      </c>
      <c r="I113" s="15" t="e" cm="1">
        <f t="array" aca="1" ref="I113" ca="1">IFERROR(DATEVALUE(TEXT(INDIRECT("'["&amp;Index!$A$1&amp;"]Übersicht Messungen'!C100",TRUE),"yyyy-mm-dd")),INDIRECT("'["&amp;Index!$A$1&amp;"]Übersicht Messungen'!F6",TRUE)-730)</f>
        <v>#REF!</v>
      </c>
      <c r="J113" t="e" cm="1">
        <f t="array" aca="1" ref="J113" ca="1">INDIRECT("'["&amp;Index!$A$1&amp;"]Übersicht Messungen'!C177",TRUE)</f>
        <v>#REF!</v>
      </c>
      <c r="K113" t="str">
        <f>Index!$A$1</f>
        <v>intem US 42430001 RN+RP für Sichtprüfung.xlsx</v>
      </c>
      <c r="N113" t="s">
        <v>74</v>
      </c>
      <c r="O113" t="e" cm="1">
        <f t="array" aca="1" ref="O113" ca="1">IF(ISBLANK(INDIRECT("'["&amp;Index!$A$1&amp;"]Auswertung 4a'!C"&amp;ROW($R$33)-20,TRUE)),"",INDIRECT("'["&amp;Index!$A$1&amp;"]Auswertung 4a'!C"&amp;ROW($R$33)-20,TRUE))</f>
        <v>#REF!</v>
      </c>
      <c r="R113">
        <v>8</v>
      </c>
      <c r="X113" t="e" cm="1">
        <f t="array" aca="1" ref="X113" ca="1">INDIRECT("'["&amp;Index!$A$1&amp;"]Übersicht Messungen'!E6",TRUE)</f>
        <v>#REF!</v>
      </c>
      <c r="Z113" t="s">
        <v>110</v>
      </c>
      <c r="AG113" t="e" cm="1">
        <f t="array" aca="1" ref="AG113" ca="1">IF(ISBLANK(INDIRECT("'["&amp;Index!$A$1&amp;"]Auswertung 4a'!D"&amp;ROW($R$33)-20,TRUE)),"",INDIRECT("'["&amp;Index!$A$1&amp;"]Auswertung 4a'!D"&amp;ROW($R$33)-20,TRUE))</f>
        <v>#REF!</v>
      </c>
      <c r="AK113" t="e" cm="1">
        <f t="array" aca="1" ref="AK113" ca="1">IF(ISBLANK(INDIRECT("'["&amp;Index!$A$1&amp;"]Auswertung 4a'!G"&amp;ROW($R$33)-20,TRUE)),"",INDIRECT("'["&amp;Index!$A$1&amp;"]Auswertung 4a'!G"&amp;ROW($R$33)-20,TRUE))</f>
        <v>#REF!</v>
      </c>
      <c r="AN113" t="e" cm="1">
        <f t="array" aca="1" ref="AN113" ca="1">IF(ISBLANK(INDIRECT("'["&amp;Index!$A$1&amp;"]Auswertung 4a'!E"&amp;ROW($R$33)-20,TRUE)),"",INDIRECT("'["&amp;Index!$A$1&amp;"]Auswertung 4a'!E"&amp;ROW($R$33)-20,TRUE))</f>
        <v>#REF!</v>
      </c>
      <c r="AQ113" t="e" cm="1">
        <f t="array" aca="1" ref="AQ113" ca="1">IF(ISBLANK(INDIRECT("'["&amp;Index!$A$1&amp;"]Auswertung 4a'!F"&amp;ROW($R$33)-20,TRUE)),"",INDIRECT("'["&amp;Index!$A$1&amp;"]Auswertung 4a'!F"&amp;ROW($R$33)-20,TRUE))</f>
        <v>#REF!</v>
      </c>
      <c r="BM113" t="str">
        <f t="shared" ca="1" si="5"/>
        <v/>
      </c>
    </row>
    <row r="114" spans="1:65" x14ac:dyDescent="0.25">
      <c r="A114" t="e" cm="1">
        <f t="array" aca="1" ref="A114" ca="1">INDIRECT("'["&amp;Index!$A$1&amp;"]Übersicht Messungen'!E6",TRUE)</f>
        <v>#REF!</v>
      </c>
      <c r="B114" t="e">
        <f ca="1">IF(Index!$D$3="v3",11031,"")</f>
        <v>#N/A</v>
      </c>
      <c r="C114" t="e">
        <f ca="1">VLOOKUP(Facts!$B114,Aux_Table!$W$1:$X$50,2,FALSE)</f>
        <v>#N/A</v>
      </c>
      <c r="D114" t="e">
        <f>NA()</f>
        <v>#N/A</v>
      </c>
      <c r="E114" t="e" cm="1">
        <f t="array" aca="1" ref="E114" ca="1">INDIRECT("'["&amp;Index!$A$1&amp;"]Übersicht Messungen'!C6",TRUE)</f>
        <v>#REF!</v>
      </c>
      <c r="F114" t="e" cm="1">
        <f t="array" aca="1" ref="F114" ca="1">INDIRECT("'["&amp;Index!$A$1&amp;"]Übersicht Messungen'!B6",TRUE)</f>
        <v>#REF!</v>
      </c>
      <c r="G114" t="e" cm="1">
        <f t="array" aca="1" ref="G114" ca="1">INDIRECT("'["&amp;Index!$A$1&amp;"]Übersicht Messungen'!B6",TRUE)</f>
        <v>#REF!</v>
      </c>
      <c r="H114" t="e">
        <f t="shared" ca="1" si="6"/>
        <v>#REF!</v>
      </c>
      <c r="I114" s="15" t="e" cm="1">
        <f t="array" aca="1" ref="I114" ca="1">IFERROR(DATEVALUE(TEXT(INDIRECT("'["&amp;Index!$A$1&amp;"]Übersicht Messungen'!C100",TRUE),"yyyy-mm-dd")),INDIRECT("'["&amp;Index!$A$1&amp;"]Übersicht Messungen'!F6",TRUE)-730)</f>
        <v>#REF!</v>
      </c>
      <c r="J114" t="e" cm="1">
        <f t="array" aca="1" ref="J114" ca="1">INDIRECT("'["&amp;Index!$A$1&amp;"]Übersicht Messungen'!C177",TRUE)</f>
        <v>#REF!</v>
      </c>
      <c r="K114" t="str">
        <f>Index!$A$1</f>
        <v>intem US 42430001 RN+RP für Sichtprüfung.xlsx</v>
      </c>
      <c r="N114" t="s">
        <v>74</v>
      </c>
      <c r="O114" t="e" cm="1">
        <f t="array" aca="1" ref="O114" ca="1">IF(ISBLANK(INDIRECT("'["&amp;Index!$A$1&amp;"]Auswertung 4a'!C"&amp;ROW($R$34)-20,TRUE)),"",INDIRECT("'["&amp;Index!$A$1&amp;"]Auswertung 4a'!C"&amp;ROW($R$34)-20,TRUE))</f>
        <v>#REF!</v>
      </c>
      <c r="R114">
        <v>9</v>
      </c>
      <c r="X114" t="e" cm="1">
        <f t="array" aca="1" ref="X114" ca="1">INDIRECT("'["&amp;Index!$A$1&amp;"]Übersicht Messungen'!E6",TRUE)</f>
        <v>#REF!</v>
      </c>
      <c r="Z114" t="s">
        <v>110</v>
      </c>
      <c r="AG114" t="e" cm="1">
        <f t="array" aca="1" ref="AG114" ca="1">IF(ISBLANK(INDIRECT("'["&amp;Index!$A$1&amp;"]Auswertung 4a'!D"&amp;ROW($R$34)-20,TRUE)),"",INDIRECT("'["&amp;Index!$A$1&amp;"]Auswertung 4a'!D"&amp;ROW($R$34)-20,TRUE))</f>
        <v>#REF!</v>
      </c>
      <c r="AK114" t="e" cm="1">
        <f t="array" aca="1" ref="AK114" ca="1">IF(ISBLANK(INDIRECT("'["&amp;Index!$A$1&amp;"]Auswertung 4a'!G"&amp;ROW($R$34)-20,TRUE)),"",INDIRECT("'["&amp;Index!$A$1&amp;"]Auswertung 4a'!G"&amp;ROW($R$34)-20,TRUE))</f>
        <v>#REF!</v>
      </c>
      <c r="AN114" t="e" cm="1">
        <f t="array" aca="1" ref="AN114" ca="1">IF(ISBLANK(INDIRECT("'["&amp;Index!$A$1&amp;"]Auswertung 4a'!E"&amp;ROW($R$34)-20,TRUE)),"",INDIRECT("'["&amp;Index!$A$1&amp;"]Auswertung 4a'!E"&amp;ROW($R$34)-20,TRUE))</f>
        <v>#REF!</v>
      </c>
      <c r="AQ114" t="e" cm="1">
        <f t="array" aca="1" ref="AQ114" ca="1">IF(ISBLANK(INDIRECT("'["&amp;Index!$A$1&amp;"]Auswertung 4a'!F"&amp;ROW($R$34)-20,TRUE)),"",INDIRECT("'["&amp;Index!$A$1&amp;"]Auswertung 4a'!F"&amp;ROW($R$34)-20,TRUE))</f>
        <v>#REF!</v>
      </c>
      <c r="BM114" t="str">
        <f t="shared" ca="1" si="5"/>
        <v/>
      </c>
    </row>
    <row r="115" spans="1:65" x14ac:dyDescent="0.25">
      <c r="A115" t="e" cm="1">
        <f t="array" aca="1" ref="A115" ca="1">INDIRECT("'["&amp;Index!$A$1&amp;"]Übersicht Messungen'!E6",TRUE)</f>
        <v>#REF!</v>
      </c>
      <c r="B115" t="e">
        <f ca="1">IF(Index!$D$3="v3",11031,"")</f>
        <v>#N/A</v>
      </c>
      <c r="C115" t="e">
        <f ca="1">VLOOKUP(Facts!$B115,Aux_Table!$W$1:$X$50,2,FALSE)</f>
        <v>#N/A</v>
      </c>
      <c r="D115" t="e">
        <f>NA()</f>
        <v>#N/A</v>
      </c>
      <c r="E115" t="e" cm="1">
        <f t="array" aca="1" ref="E115" ca="1">INDIRECT("'["&amp;Index!$A$1&amp;"]Übersicht Messungen'!C6",TRUE)</f>
        <v>#REF!</v>
      </c>
      <c r="F115" t="e" cm="1">
        <f t="array" aca="1" ref="F115" ca="1">INDIRECT("'["&amp;Index!$A$1&amp;"]Übersicht Messungen'!B6",TRUE)</f>
        <v>#REF!</v>
      </c>
      <c r="G115" t="e" cm="1">
        <f t="array" aca="1" ref="G115" ca="1">INDIRECT("'["&amp;Index!$A$1&amp;"]Übersicht Messungen'!B6",TRUE)</f>
        <v>#REF!</v>
      </c>
      <c r="H115" t="e">
        <f t="shared" ca="1" si="6"/>
        <v>#REF!</v>
      </c>
      <c r="I115" s="15" t="e" cm="1">
        <f t="array" aca="1" ref="I115" ca="1">IFERROR(DATEVALUE(TEXT(INDIRECT("'["&amp;Index!$A$1&amp;"]Übersicht Messungen'!C100",TRUE),"yyyy-mm-dd")),INDIRECT("'["&amp;Index!$A$1&amp;"]Übersicht Messungen'!F6",TRUE)-730)</f>
        <v>#REF!</v>
      </c>
      <c r="J115" t="e" cm="1">
        <f t="array" aca="1" ref="J115" ca="1">INDIRECT("'["&amp;Index!$A$1&amp;"]Übersicht Messungen'!C177",TRUE)</f>
        <v>#REF!</v>
      </c>
      <c r="K115" t="str">
        <f>Index!$A$1</f>
        <v>intem US 42430001 RN+RP für Sichtprüfung.xlsx</v>
      </c>
      <c r="N115" t="s">
        <v>74</v>
      </c>
      <c r="O115" t="e" cm="1">
        <f t="array" aca="1" ref="O115" ca="1">IF(ISBLANK(INDIRECT("'["&amp;Index!$A$1&amp;"]Auswertung 4a'!C"&amp;ROW($R$35)-20,TRUE)),"",INDIRECT("'["&amp;Index!$A$1&amp;"]Auswertung 4a'!C"&amp;ROW($R$35)-20,TRUE))</f>
        <v>#REF!</v>
      </c>
      <c r="R115">
        <v>10</v>
      </c>
      <c r="X115" t="e" cm="1">
        <f t="array" aca="1" ref="X115" ca="1">INDIRECT("'["&amp;Index!$A$1&amp;"]Übersicht Messungen'!E6",TRUE)</f>
        <v>#REF!</v>
      </c>
      <c r="Z115" t="s">
        <v>110</v>
      </c>
      <c r="AG115" t="e" cm="1">
        <f t="array" aca="1" ref="AG115" ca="1">IF(ISBLANK(INDIRECT("'["&amp;Index!$A$1&amp;"]Auswertung 4a'!D"&amp;ROW($R$35)-20,TRUE)),"",INDIRECT("'["&amp;Index!$A$1&amp;"]Auswertung 4a'!D"&amp;ROW($R$35)-20,TRUE))</f>
        <v>#REF!</v>
      </c>
      <c r="AK115" t="e" cm="1">
        <f t="array" aca="1" ref="AK115" ca="1">IF(ISBLANK(INDIRECT("'["&amp;Index!$A$1&amp;"]Auswertung 4a'!G"&amp;ROW($R$35)-20,TRUE)),"",INDIRECT("'["&amp;Index!$A$1&amp;"]Auswertung 4a'!G"&amp;ROW($R$35)-20,TRUE))</f>
        <v>#REF!</v>
      </c>
      <c r="AN115" t="e" cm="1">
        <f t="array" aca="1" ref="AN115" ca="1">IF(ISBLANK(INDIRECT("'["&amp;Index!$A$1&amp;"]Auswertung 4a'!E"&amp;ROW($R$35)-20,TRUE)),"",INDIRECT("'["&amp;Index!$A$1&amp;"]Auswertung 4a'!E"&amp;ROW($R$35)-20,TRUE))</f>
        <v>#REF!</v>
      </c>
      <c r="AQ115" t="e" cm="1">
        <f t="array" aca="1" ref="AQ115" ca="1">IF(ISBLANK(INDIRECT("'["&amp;Index!$A$1&amp;"]Auswertung 4a'!F"&amp;ROW($R$35)-20,TRUE)),"",INDIRECT("'["&amp;Index!$A$1&amp;"]Auswertung 4a'!F"&amp;ROW($R$35)-20,TRUE))</f>
        <v>#REF!</v>
      </c>
      <c r="BM115" t="str">
        <f t="shared" ca="1" si="5"/>
        <v/>
      </c>
    </row>
    <row r="116" spans="1:65" x14ac:dyDescent="0.25">
      <c r="A116" t="e" cm="1">
        <f t="array" aca="1" ref="A116" ca="1">INDIRECT("'["&amp;Index!$A$1&amp;"]Übersicht Messungen'!E6",TRUE)</f>
        <v>#REF!</v>
      </c>
      <c r="B116" t="e">
        <f ca="1">IF(Index!$D$3="v3",11031,"")</f>
        <v>#N/A</v>
      </c>
      <c r="C116" t="e">
        <f ca="1">VLOOKUP(Facts!$B116,Aux_Table!$W$1:$X$50,2,FALSE)</f>
        <v>#N/A</v>
      </c>
      <c r="D116" t="e">
        <f>NA()</f>
        <v>#N/A</v>
      </c>
      <c r="E116" t="e" cm="1">
        <f t="array" aca="1" ref="E116" ca="1">INDIRECT("'["&amp;Index!$A$1&amp;"]Übersicht Messungen'!C6",TRUE)</f>
        <v>#REF!</v>
      </c>
      <c r="F116" t="e" cm="1">
        <f t="array" aca="1" ref="F116" ca="1">INDIRECT("'["&amp;Index!$A$1&amp;"]Übersicht Messungen'!B6",TRUE)</f>
        <v>#REF!</v>
      </c>
      <c r="G116" t="e" cm="1">
        <f t="array" aca="1" ref="G116" ca="1">INDIRECT("'["&amp;Index!$A$1&amp;"]Übersicht Messungen'!B6",TRUE)</f>
        <v>#REF!</v>
      </c>
      <c r="H116" t="e">
        <f t="shared" ca="1" si="6"/>
        <v>#REF!</v>
      </c>
      <c r="I116" s="15" t="e" cm="1">
        <f t="array" aca="1" ref="I116" ca="1">IFERROR(DATEVALUE(TEXT(INDIRECT("'["&amp;Index!$A$1&amp;"]Übersicht Messungen'!C100",TRUE),"yyyy-mm-dd")),INDIRECT("'["&amp;Index!$A$1&amp;"]Übersicht Messungen'!F6",TRUE)-730)</f>
        <v>#REF!</v>
      </c>
      <c r="J116" t="e" cm="1">
        <f t="array" aca="1" ref="J116" ca="1">INDIRECT("'["&amp;Index!$A$1&amp;"]Übersicht Messungen'!C177",TRUE)</f>
        <v>#REF!</v>
      </c>
      <c r="K116" t="str">
        <f>Index!$A$1</f>
        <v>intem US 42430001 RN+RP für Sichtprüfung.xlsx</v>
      </c>
      <c r="N116" t="s">
        <v>74</v>
      </c>
      <c r="O116" t="e" cm="1">
        <f t="array" aca="1" ref="O116" ca="1">IF(ISBLANK(INDIRECT("'["&amp;Index!$A$1&amp;"]Auswertung 4a'!C"&amp;ROW($R$36)-20,TRUE)),"",INDIRECT("'["&amp;Index!$A$1&amp;"]Auswertung 4a'!C"&amp;ROW($R$36)-20,TRUE))</f>
        <v>#REF!</v>
      </c>
      <c r="R116">
        <v>11</v>
      </c>
      <c r="X116" t="e" cm="1">
        <f t="array" aca="1" ref="X116" ca="1">INDIRECT("'["&amp;Index!$A$1&amp;"]Übersicht Messungen'!E6",TRUE)</f>
        <v>#REF!</v>
      </c>
      <c r="Z116" t="s">
        <v>110</v>
      </c>
      <c r="AG116" t="e" cm="1">
        <f t="array" aca="1" ref="AG116" ca="1">IF(ISBLANK(INDIRECT("'["&amp;Index!$A$1&amp;"]Auswertung 4a'!D"&amp;ROW($R$36)-20,TRUE)),"",INDIRECT("'["&amp;Index!$A$1&amp;"]Auswertung 4a'!D"&amp;ROW($R$36)-20,TRUE))</f>
        <v>#REF!</v>
      </c>
      <c r="AK116" t="e" cm="1">
        <f t="array" aca="1" ref="AK116" ca="1">IF(ISBLANK(INDIRECT("'["&amp;Index!$A$1&amp;"]Auswertung 4a'!G"&amp;ROW($R$36)-20,TRUE)),"",INDIRECT("'["&amp;Index!$A$1&amp;"]Auswertung 4a'!G"&amp;ROW($R$36)-20,TRUE))</f>
        <v>#REF!</v>
      </c>
      <c r="AN116" t="e" cm="1">
        <f t="array" aca="1" ref="AN116" ca="1">IF(ISBLANK(INDIRECT("'["&amp;Index!$A$1&amp;"]Auswertung 4a'!E"&amp;ROW($R$36)-20,TRUE)),"",INDIRECT("'["&amp;Index!$A$1&amp;"]Auswertung 4a'!E"&amp;ROW($R$36)-20,TRUE))</f>
        <v>#REF!</v>
      </c>
      <c r="AQ116" t="e" cm="1">
        <f t="array" aca="1" ref="AQ116" ca="1">IF(ISBLANK(INDIRECT("'["&amp;Index!$A$1&amp;"]Auswertung 4a'!F"&amp;ROW($R$36)-20,TRUE)),"",INDIRECT("'["&amp;Index!$A$1&amp;"]Auswertung 4a'!F"&amp;ROW($R$36)-20,TRUE))</f>
        <v>#REF!</v>
      </c>
      <c r="BM116" t="str">
        <f t="shared" ca="1" si="5"/>
        <v/>
      </c>
    </row>
    <row r="117" spans="1:65" x14ac:dyDescent="0.25">
      <c r="A117" t="e" cm="1">
        <f t="array" aca="1" ref="A117" ca="1">INDIRECT("'["&amp;Index!$A$1&amp;"]Übersicht Messungen'!E6",TRUE)</f>
        <v>#REF!</v>
      </c>
      <c r="B117" t="e">
        <f ca="1">IF(Index!$D$3="v3",11031,"")</f>
        <v>#N/A</v>
      </c>
      <c r="C117" t="e">
        <f ca="1">VLOOKUP(Facts!$B117,Aux_Table!$W$1:$X$50,2,FALSE)</f>
        <v>#N/A</v>
      </c>
      <c r="D117" t="e">
        <f>NA()</f>
        <v>#N/A</v>
      </c>
      <c r="E117" t="e" cm="1">
        <f t="array" aca="1" ref="E117" ca="1">INDIRECT("'["&amp;Index!$A$1&amp;"]Übersicht Messungen'!C6",TRUE)</f>
        <v>#REF!</v>
      </c>
      <c r="F117" t="e" cm="1">
        <f t="array" aca="1" ref="F117" ca="1">INDIRECT("'["&amp;Index!$A$1&amp;"]Übersicht Messungen'!B6",TRUE)</f>
        <v>#REF!</v>
      </c>
      <c r="G117" t="e" cm="1">
        <f t="array" aca="1" ref="G117" ca="1">INDIRECT("'["&amp;Index!$A$1&amp;"]Übersicht Messungen'!B6",TRUE)</f>
        <v>#REF!</v>
      </c>
      <c r="H117" t="e">
        <f t="shared" ca="1" si="6"/>
        <v>#REF!</v>
      </c>
      <c r="I117" s="15" t="e" cm="1">
        <f t="array" aca="1" ref="I117" ca="1">IFERROR(DATEVALUE(TEXT(INDIRECT("'["&amp;Index!$A$1&amp;"]Übersicht Messungen'!C100",TRUE),"yyyy-mm-dd")),INDIRECT("'["&amp;Index!$A$1&amp;"]Übersicht Messungen'!F6",TRUE)-730)</f>
        <v>#REF!</v>
      </c>
      <c r="J117" t="e" cm="1">
        <f t="array" aca="1" ref="J117" ca="1">INDIRECT("'["&amp;Index!$A$1&amp;"]Übersicht Messungen'!C177",TRUE)</f>
        <v>#REF!</v>
      </c>
      <c r="K117" t="str">
        <f>Index!$A$1</f>
        <v>intem US 42430001 RN+RP für Sichtprüfung.xlsx</v>
      </c>
      <c r="N117" t="s">
        <v>74</v>
      </c>
      <c r="O117" t="e" cm="1">
        <f t="array" aca="1" ref="O117" ca="1">IF(ISBLANK(INDIRECT("'["&amp;Index!$A$1&amp;"]Auswertung 4a'!C"&amp;ROW($R$37)-20,TRUE)),"",INDIRECT("'["&amp;Index!$A$1&amp;"]Auswertung 4a'!C"&amp;ROW($R$37)-20,TRUE))</f>
        <v>#REF!</v>
      </c>
      <c r="R117">
        <v>12</v>
      </c>
      <c r="X117" t="e" cm="1">
        <f t="array" aca="1" ref="X117" ca="1">INDIRECT("'["&amp;Index!$A$1&amp;"]Übersicht Messungen'!E6",TRUE)</f>
        <v>#REF!</v>
      </c>
      <c r="Z117" t="s">
        <v>110</v>
      </c>
      <c r="AG117" t="e" cm="1">
        <f t="array" aca="1" ref="AG117" ca="1">IF(ISBLANK(INDIRECT("'["&amp;Index!$A$1&amp;"]Auswertung 4a'!D"&amp;ROW($R$37)-20,TRUE)),"",INDIRECT("'["&amp;Index!$A$1&amp;"]Auswertung 4a'!D"&amp;ROW($R$37)-20,TRUE))</f>
        <v>#REF!</v>
      </c>
      <c r="AK117" t="e" cm="1">
        <f t="array" aca="1" ref="AK117" ca="1">IF(ISBLANK(INDIRECT("'["&amp;Index!$A$1&amp;"]Auswertung 4a'!G"&amp;ROW($R$37)-20,TRUE)),"",INDIRECT("'["&amp;Index!$A$1&amp;"]Auswertung 4a'!G"&amp;ROW($R$37)-20,TRUE))</f>
        <v>#REF!</v>
      </c>
      <c r="AN117" t="e" cm="1">
        <f t="array" aca="1" ref="AN117" ca="1">IF(ISBLANK(INDIRECT("'["&amp;Index!$A$1&amp;"]Auswertung 4a'!E"&amp;ROW($R$37)-20,TRUE)),"",INDIRECT("'["&amp;Index!$A$1&amp;"]Auswertung 4a'!E"&amp;ROW($R$37)-20,TRUE))</f>
        <v>#REF!</v>
      </c>
      <c r="AQ117" t="e" cm="1">
        <f t="array" aca="1" ref="AQ117" ca="1">IF(ISBLANK(INDIRECT("'["&amp;Index!$A$1&amp;"]Auswertung 4a'!F"&amp;ROW($R$37)-20,TRUE)),"",INDIRECT("'["&amp;Index!$A$1&amp;"]Auswertung 4a'!F"&amp;ROW($R$37)-20,TRUE))</f>
        <v>#REF!</v>
      </c>
      <c r="BM117" t="str">
        <f t="shared" ca="1" si="5"/>
        <v/>
      </c>
    </row>
    <row r="118" spans="1:65" x14ac:dyDescent="0.25">
      <c r="A118" t="e" cm="1">
        <f t="array" aca="1" ref="A118" ca="1">INDIRECT("'["&amp;Index!$A$1&amp;"]Übersicht Messungen'!E6",TRUE)</f>
        <v>#REF!</v>
      </c>
      <c r="B118" t="e">
        <f ca="1">IF(Index!$D$3="v3",11031,"")</f>
        <v>#N/A</v>
      </c>
      <c r="C118" t="e">
        <f ca="1">VLOOKUP(Facts!$B118,Aux_Table!$W$1:$X$50,2,FALSE)</f>
        <v>#N/A</v>
      </c>
      <c r="D118" t="e">
        <f>NA()</f>
        <v>#N/A</v>
      </c>
      <c r="E118" t="e" cm="1">
        <f t="array" aca="1" ref="E118" ca="1">INDIRECT("'["&amp;Index!$A$1&amp;"]Übersicht Messungen'!C6",TRUE)</f>
        <v>#REF!</v>
      </c>
      <c r="F118" t="e" cm="1">
        <f t="array" aca="1" ref="F118" ca="1">INDIRECT("'["&amp;Index!$A$1&amp;"]Übersicht Messungen'!B6",TRUE)</f>
        <v>#REF!</v>
      </c>
      <c r="G118" t="e" cm="1">
        <f t="array" aca="1" ref="G118" ca="1">INDIRECT("'["&amp;Index!$A$1&amp;"]Übersicht Messungen'!B6",TRUE)</f>
        <v>#REF!</v>
      </c>
      <c r="H118" t="e">
        <f t="shared" ca="1" si="6"/>
        <v>#REF!</v>
      </c>
      <c r="I118" s="15" t="e" cm="1">
        <f t="array" aca="1" ref="I118" ca="1">IFERROR(DATEVALUE(TEXT(INDIRECT("'["&amp;Index!$A$1&amp;"]Übersicht Messungen'!C100",TRUE),"yyyy-mm-dd")),INDIRECT("'["&amp;Index!$A$1&amp;"]Übersicht Messungen'!F6",TRUE)-730)</f>
        <v>#REF!</v>
      </c>
      <c r="J118" t="e" cm="1">
        <f t="array" aca="1" ref="J118" ca="1">INDIRECT("'["&amp;Index!$A$1&amp;"]Übersicht Messungen'!C177",TRUE)</f>
        <v>#REF!</v>
      </c>
      <c r="K118" t="str">
        <f>Index!$A$1</f>
        <v>intem US 42430001 RN+RP für Sichtprüfung.xlsx</v>
      </c>
      <c r="N118" t="s">
        <v>74</v>
      </c>
      <c r="O118" t="e" cm="1">
        <f t="array" aca="1" ref="O118" ca="1">IF(ISBLANK(INDIRECT("'["&amp;Index!$A$1&amp;"]Auswertung 4a'!C"&amp;ROW($R$38)-20,TRUE)),"",INDIRECT("'["&amp;Index!$A$1&amp;"]Auswertung 4a'!C"&amp;ROW($R$38)-20,TRUE))</f>
        <v>#REF!</v>
      </c>
      <c r="R118">
        <v>13</v>
      </c>
      <c r="X118" t="e" cm="1">
        <f t="array" aca="1" ref="X118" ca="1">INDIRECT("'["&amp;Index!$A$1&amp;"]Übersicht Messungen'!E6",TRUE)</f>
        <v>#REF!</v>
      </c>
      <c r="Z118" t="s">
        <v>110</v>
      </c>
      <c r="AG118" t="e" cm="1">
        <f t="array" aca="1" ref="AG118" ca="1">IF(ISBLANK(INDIRECT("'["&amp;Index!$A$1&amp;"]Auswertung 4a'!D"&amp;ROW($R$38)-20,TRUE)),"",INDIRECT("'["&amp;Index!$A$1&amp;"]Auswertung 4a'!D"&amp;ROW($R$38)-20,TRUE))</f>
        <v>#REF!</v>
      </c>
      <c r="AK118" t="e" cm="1">
        <f t="array" aca="1" ref="AK118" ca="1">IF(ISBLANK(INDIRECT("'["&amp;Index!$A$1&amp;"]Auswertung 4a'!G"&amp;ROW($R$38)-20,TRUE)),"",INDIRECT("'["&amp;Index!$A$1&amp;"]Auswertung 4a'!G"&amp;ROW($R$38)-20,TRUE))</f>
        <v>#REF!</v>
      </c>
      <c r="AN118" t="e" cm="1">
        <f t="array" aca="1" ref="AN118" ca="1">IF(ISBLANK(INDIRECT("'["&amp;Index!$A$1&amp;"]Auswertung 4a'!E"&amp;ROW($R$38)-20,TRUE)),"",INDIRECT("'["&amp;Index!$A$1&amp;"]Auswertung 4a'!E"&amp;ROW($R$38)-20,TRUE))</f>
        <v>#REF!</v>
      </c>
      <c r="AQ118" t="e" cm="1">
        <f t="array" aca="1" ref="AQ118" ca="1">IF(ISBLANK(INDIRECT("'["&amp;Index!$A$1&amp;"]Auswertung 4a'!F"&amp;ROW($R$38)-20,TRUE)),"",INDIRECT("'["&amp;Index!$A$1&amp;"]Auswertung 4a'!F"&amp;ROW($R$38)-20,TRUE))</f>
        <v>#REF!</v>
      </c>
      <c r="BM118" t="str">
        <f t="shared" ca="1" si="5"/>
        <v/>
      </c>
    </row>
    <row r="119" spans="1:65" x14ac:dyDescent="0.25">
      <c r="A119" t="e" cm="1">
        <f t="array" aca="1" ref="A119" ca="1">INDIRECT("'["&amp;Index!$A$1&amp;"]Übersicht Messungen'!E6",TRUE)</f>
        <v>#REF!</v>
      </c>
      <c r="B119" t="e">
        <f ca="1">IF(Index!$D$3="v3",11031,"")</f>
        <v>#N/A</v>
      </c>
      <c r="C119" t="e">
        <f ca="1">VLOOKUP(Facts!$B119,Aux_Table!$W$1:$X$50,2,FALSE)</f>
        <v>#N/A</v>
      </c>
      <c r="D119" t="e">
        <f>NA()</f>
        <v>#N/A</v>
      </c>
      <c r="E119" t="e" cm="1">
        <f t="array" aca="1" ref="E119" ca="1">INDIRECT("'["&amp;Index!$A$1&amp;"]Übersicht Messungen'!C6",TRUE)</f>
        <v>#REF!</v>
      </c>
      <c r="F119" t="e" cm="1">
        <f t="array" aca="1" ref="F119" ca="1">INDIRECT("'["&amp;Index!$A$1&amp;"]Übersicht Messungen'!B6",TRUE)</f>
        <v>#REF!</v>
      </c>
      <c r="G119" t="e" cm="1">
        <f t="array" aca="1" ref="G119" ca="1">INDIRECT("'["&amp;Index!$A$1&amp;"]Übersicht Messungen'!B6",TRUE)</f>
        <v>#REF!</v>
      </c>
      <c r="H119" t="e">
        <f t="shared" ca="1" si="6"/>
        <v>#REF!</v>
      </c>
      <c r="I119" s="15" t="e" cm="1">
        <f t="array" aca="1" ref="I119" ca="1">IFERROR(DATEVALUE(TEXT(INDIRECT("'["&amp;Index!$A$1&amp;"]Übersicht Messungen'!C100",TRUE),"yyyy-mm-dd")),INDIRECT("'["&amp;Index!$A$1&amp;"]Übersicht Messungen'!F6",TRUE)-730)</f>
        <v>#REF!</v>
      </c>
      <c r="J119" t="e" cm="1">
        <f t="array" aca="1" ref="J119" ca="1">INDIRECT("'["&amp;Index!$A$1&amp;"]Übersicht Messungen'!C177",TRUE)</f>
        <v>#REF!</v>
      </c>
      <c r="K119" t="str">
        <f>Index!$A$1</f>
        <v>intem US 42430001 RN+RP für Sichtprüfung.xlsx</v>
      </c>
      <c r="N119" t="s">
        <v>74</v>
      </c>
      <c r="O119" t="e" cm="1">
        <f t="array" aca="1" ref="O119" ca="1">IF(ISBLANK(INDIRECT("'["&amp;Index!$A$1&amp;"]Auswertung 4a'!C"&amp;ROW($R$39)-20,TRUE)),"",INDIRECT("'["&amp;Index!$A$1&amp;"]Auswertung 4a'!C"&amp;ROW($R$39)-20,TRUE))</f>
        <v>#REF!</v>
      </c>
      <c r="R119">
        <v>14</v>
      </c>
      <c r="X119" t="e" cm="1">
        <f t="array" aca="1" ref="X119" ca="1">INDIRECT("'["&amp;Index!$A$1&amp;"]Übersicht Messungen'!E6",TRUE)</f>
        <v>#REF!</v>
      </c>
      <c r="Z119" t="s">
        <v>110</v>
      </c>
      <c r="AG119" t="e" cm="1">
        <f t="array" aca="1" ref="AG119" ca="1">IF(ISBLANK(INDIRECT("'["&amp;Index!$A$1&amp;"]Auswertung 4a'!D"&amp;ROW($R$39)-20,TRUE)),"",INDIRECT("'["&amp;Index!$A$1&amp;"]Auswertung 4a'!D"&amp;ROW($R$39)-20,TRUE))</f>
        <v>#REF!</v>
      </c>
      <c r="AK119" t="e" cm="1">
        <f t="array" aca="1" ref="AK119" ca="1">IF(ISBLANK(INDIRECT("'["&amp;Index!$A$1&amp;"]Auswertung 4a'!G"&amp;ROW($R$39)-20,TRUE)),"",INDIRECT("'["&amp;Index!$A$1&amp;"]Auswertung 4a'!G"&amp;ROW($R$39)-20,TRUE))</f>
        <v>#REF!</v>
      </c>
      <c r="AN119" t="e" cm="1">
        <f t="array" aca="1" ref="AN119" ca="1">IF(ISBLANK(INDIRECT("'["&amp;Index!$A$1&amp;"]Auswertung 4a'!E"&amp;ROW($R$39)-20,TRUE)),"",INDIRECT("'["&amp;Index!$A$1&amp;"]Auswertung 4a'!E"&amp;ROW($R$39)-20,TRUE))</f>
        <v>#REF!</v>
      </c>
      <c r="AQ119" t="e" cm="1">
        <f t="array" aca="1" ref="AQ119" ca="1">IF(ISBLANK(INDIRECT("'["&amp;Index!$A$1&amp;"]Auswertung 4a'!F"&amp;ROW($R$39)-20,TRUE)),"",INDIRECT("'["&amp;Index!$A$1&amp;"]Auswertung 4a'!F"&amp;ROW($R$39)-20,TRUE))</f>
        <v>#REF!</v>
      </c>
      <c r="BM119" t="str">
        <f t="shared" ca="1" si="5"/>
        <v/>
      </c>
    </row>
    <row r="120" spans="1:65" x14ac:dyDescent="0.25">
      <c r="A120" t="e" cm="1">
        <f t="array" aca="1" ref="A120" ca="1">INDIRECT("'["&amp;Index!$A$1&amp;"]Übersicht Messungen'!E6",TRUE)</f>
        <v>#REF!</v>
      </c>
      <c r="B120" t="e">
        <f ca="1">IF(Index!$D$3="v3",11031,"")</f>
        <v>#N/A</v>
      </c>
      <c r="C120" t="e">
        <f ca="1">VLOOKUP(Facts!$B120,Aux_Table!$W$1:$X$50,2,FALSE)</f>
        <v>#N/A</v>
      </c>
      <c r="D120" t="e">
        <f>NA()</f>
        <v>#N/A</v>
      </c>
      <c r="E120" t="e" cm="1">
        <f t="array" aca="1" ref="E120" ca="1">INDIRECT("'["&amp;Index!$A$1&amp;"]Übersicht Messungen'!C6",TRUE)</f>
        <v>#REF!</v>
      </c>
      <c r="F120" t="e" cm="1">
        <f t="array" aca="1" ref="F120" ca="1">INDIRECT("'["&amp;Index!$A$1&amp;"]Übersicht Messungen'!B6",TRUE)</f>
        <v>#REF!</v>
      </c>
      <c r="G120" t="e" cm="1">
        <f t="array" aca="1" ref="G120" ca="1">INDIRECT("'["&amp;Index!$A$1&amp;"]Übersicht Messungen'!B6",TRUE)</f>
        <v>#REF!</v>
      </c>
      <c r="H120" t="e">
        <f t="shared" ca="1" si="6"/>
        <v>#REF!</v>
      </c>
      <c r="I120" s="15" t="e" cm="1">
        <f t="array" aca="1" ref="I120" ca="1">IFERROR(DATEVALUE(TEXT(INDIRECT("'["&amp;Index!$A$1&amp;"]Übersicht Messungen'!C100",TRUE),"yyyy-mm-dd")),INDIRECT("'["&amp;Index!$A$1&amp;"]Übersicht Messungen'!F6",TRUE)-730)</f>
        <v>#REF!</v>
      </c>
      <c r="J120" t="e" cm="1">
        <f t="array" aca="1" ref="J120" ca="1">INDIRECT("'["&amp;Index!$A$1&amp;"]Übersicht Messungen'!C177",TRUE)</f>
        <v>#REF!</v>
      </c>
      <c r="K120" t="str">
        <f>Index!$A$1</f>
        <v>intem US 42430001 RN+RP für Sichtprüfung.xlsx</v>
      </c>
      <c r="N120" t="s">
        <v>74</v>
      </c>
      <c r="O120" t="e" cm="1">
        <f t="array" aca="1" ref="O120" ca="1">IF(ISBLANK(INDIRECT("'["&amp;Index!$A$1&amp;"]Auswertung 4a'!C"&amp;ROW($R$40)-20,TRUE)),"",INDIRECT("'["&amp;Index!$A$1&amp;"]Auswertung 4a'!C"&amp;ROW($R$40)-20,TRUE))</f>
        <v>#REF!</v>
      </c>
      <c r="R120">
        <v>15</v>
      </c>
      <c r="X120" t="e" cm="1">
        <f t="array" aca="1" ref="X120" ca="1">INDIRECT("'["&amp;Index!$A$1&amp;"]Übersicht Messungen'!E6",TRUE)</f>
        <v>#REF!</v>
      </c>
      <c r="Z120" t="s">
        <v>110</v>
      </c>
      <c r="AG120" t="e" cm="1">
        <f t="array" aca="1" ref="AG120" ca="1">IF(ISBLANK(INDIRECT("'["&amp;Index!$A$1&amp;"]Auswertung 4a'!D"&amp;ROW($R$40)-20,TRUE)),"",INDIRECT("'["&amp;Index!$A$1&amp;"]Auswertung 4a'!D"&amp;ROW($R$40)-20,TRUE))</f>
        <v>#REF!</v>
      </c>
      <c r="AK120" t="e" cm="1">
        <f t="array" aca="1" ref="AK120" ca="1">IF(ISBLANK(INDIRECT("'["&amp;Index!$A$1&amp;"]Auswertung 4a'!G"&amp;ROW($R$40)-20,TRUE)),"",INDIRECT("'["&amp;Index!$A$1&amp;"]Auswertung 4a'!G"&amp;ROW($R$40)-20,TRUE))</f>
        <v>#REF!</v>
      </c>
      <c r="AN120" t="e" cm="1">
        <f t="array" aca="1" ref="AN120" ca="1">IF(ISBLANK(INDIRECT("'["&amp;Index!$A$1&amp;"]Auswertung 4a'!E"&amp;ROW($R$40)-20,TRUE)),"",INDIRECT("'["&amp;Index!$A$1&amp;"]Auswertung 4a'!E"&amp;ROW($R$40)-20,TRUE))</f>
        <v>#REF!</v>
      </c>
      <c r="AQ120" t="e" cm="1">
        <f t="array" aca="1" ref="AQ120" ca="1">IF(ISBLANK(INDIRECT("'["&amp;Index!$A$1&amp;"]Auswertung 4a'!F"&amp;ROW($R$40)-20,TRUE)),"",INDIRECT("'["&amp;Index!$A$1&amp;"]Auswertung 4a'!F"&amp;ROW($R$40)-20,TRUE))</f>
        <v>#REF!</v>
      </c>
      <c r="BM120" t="str">
        <f t="shared" ca="1" si="5"/>
        <v/>
      </c>
    </row>
    <row r="121" spans="1:65" x14ac:dyDescent="0.25">
      <c r="A121" t="e" cm="1">
        <f t="array" aca="1" ref="A121" ca="1">INDIRECT("'["&amp;Index!$A$1&amp;"]Übersicht Messungen'!E6",TRUE)</f>
        <v>#REF!</v>
      </c>
      <c r="B121" t="e">
        <f ca="1">IF(Index!$D$3="v3",11031,"")</f>
        <v>#N/A</v>
      </c>
      <c r="C121" t="e">
        <f ca="1">VLOOKUP(Facts!$B121,Aux_Table!$W$1:$X$50,2,FALSE)</f>
        <v>#N/A</v>
      </c>
      <c r="D121" t="e">
        <f>NA()</f>
        <v>#N/A</v>
      </c>
      <c r="E121" t="e" cm="1">
        <f t="array" aca="1" ref="E121" ca="1">INDIRECT("'["&amp;Index!$A$1&amp;"]Übersicht Messungen'!C6",TRUE)</f>
        <v>#REF!</v>
      </c>
      <c r="F121" t="e" cm="1">
        <f t="array" aca="1" ref="F121" ca="1">INDIRECT("'["&amp;Index!$A$1&amp;"]Übersicht Messungen'!B6",TRUE)</f>
        <v>#REF!</v>
      </c>
      <c r="G121" t="e" cm="1">
        <f t="array" aca="1" ref="G121" ca="1">INDIRECT("'["&amp;Index!$A$1&amp;"]Übersicht Messungen'!B6",TRUE)</f>
        <v>#REF!</v>
      </c>
      <c r="H121" t="e">
        <f t="shared" ca="1" si="6"/>
        <v>#REF!</v>
      </c>
      <c r="I121" s="15" t="e" cm="1">
        <f t="array" aca="1" ref="I121" ca="1">IFERROR(DATEVALUE(TEXT(INDIRECT("'["&amp;Index!$A$1&amp;"]Übersicht Messungen'!C100",TRUE),"yyyy-mm-dd")),INDIRECT("'["&amp;Index!$A$1&amp;"]Übersicht Messungen'!F6",TRUE)-730)</f>
        <v>#REF!</v>
      </c>
      <c r="J121" t="e" cm="1">
        <f t="array" aca="1" ref="J121" ca="1">INDIRECT("'["&amp;Index!$A$1&amp;"]Übersicht Messungen'!C177",TRUE)</f>
        <v>#REF!</v>
      </c>
      <c r="K121" t="str">
        <f>Index!$A$1</f>
        <v>intem US 42430001 RN+RP für Sichtprüfung.xlsx</v>
      </c>
      <c r="N121" t="s">
        <v>74</v>
      </c>
      <c r="O121" t="e" cm="1">
        <f t="array" aca="1" ref="O121" ca="1">IF(ISBLANK(INDIRECT("'["&amp;Index!$A$1&amp;"]Auswertung 4a'!C"&amp;ROW($R$41)-20,TRUE)),"",INDIRECT("'["&amp;Index!$A$1&amp;"]Auswertung 4a'!C"&amp;ROW($R$41)-20,TRUE))</f>
        <v>#REF!</v>
      </c>
      <c r="R121">
        <v>16</v>
      </c>
      <c r="X121" t="e" cm="1">
        <f t="array" aca="1" ref="X121" ca="1">INDIRECT("'["&amp;Index!$A$1&amp;"]Übersicht Messungen'!E6",TRUE)</f>
        <v>#REF!</v>
      </c>
      <c r="Z121" t="s">
        <v>110</v>
      </c>
      <c r="AG121" t="e" cm="1">
        <f t="array" aca="1" ref="AG121" ca="1">IF(ISBLANK(INDIRECT("'["&amp;Index!$A$1&amp;"]Auswertung 4a'!D"&amp;ROW($R$41)-20,TRUE)),"",INDIRECT("'["&amp;Index!$A$1&amp;"]Auswertung 4a'!D"&amp;ROW($R$41)-20,TRUE))</f>
        <v>#REF!</v>
      </c>
      <c r="AK121" t="e" cm="1">
        <f t="array" aca="1" ref="AK121" ca="1">IF(ISBLANK(INDIRECT("'["&amp;Index!$A$1&amp;"]Auswertung 4a'!G"&amp;ROW($R$41)-20,TRUE)),"",INDIRECT("'["&amp;Index!$A$1&amp;"]Auswertung 4a'!G"&amp;ROW($R$41)-20,TRUE))</f>
        <v>#REF!</v>
      </c>
      <c r="AN121" t="e" cm="1">
        <f t="array" aca="1" ref="AN121" ca="1">IF(ISBLANK(INDIRECT("'["&amp;Index!$A$1&amp;"]Auswertung 4a'!E"&amp;ROW($R$41)-20,TRUE)),"",INDIRECT("'["&amp;Index!$A$1&amp;"]Auswertung 4a'!E"&amp;ROW($R$41)-20,TRUE))</f>
        <v>#REF!</v>
      </c>
      <c r="AQ121" t="e" cm="1">
        <f t="array" aca="1" ref="AQ121" ca="1">IF(ISBLANK(INDIRECT("'["&amp;Index!$A$1&amp;"]Auswertung 4a'!F"&amp;ROW($R$41)-20,TRUE)),"",INDIRECT("'["&amp;Index!$A$1&amp;"]Auswertung 4a'!F"&amp;ROW($R$41)-20,TRUE))</f>
        <v>#REF!</v>
      </c>
      <c r="BM121" t="str">
        <f t="shared" ca="1" si="5"/>
        <v/>
      </c>
    </row>
    <row r="122" spans="1:65" x14ac:dyDescent="0.25">
      <c r="A122" t="e" cm="1">
        <f t="array" aca="1" ref="A122" ca="1">INDIRECT("'["&amp;Index!$A$1&amp;"]Übersicht Messungen'!E6",TRUE)</f>
        <v>#REF!</v>
      </c>
      <c r="B122" t="e">
        <f ca="1">IF(Index!$D$3="v3",11031,"")</f>
        <v>#N/A</v>
      </c>
      <c r="C122" t="e">
        <f ca="1">VLOOKUP(Facts!$B122,Aux_Table!$W$1:$X$50,2,FALSE)</f>
        <v>#N/A</v>
      </c>
      <c r="D122" t="e">
        <f>NA()</f>
        <v>#N/A</v>
      </c>
      <c r="E122" t="e" cm="1">
        <f t="array" aca="1" ref="E122" ca="1">INDIRECT("'["&amp;Index!$A$1&amp;"]Übersicht Messungen'!C6",TRUE)</f>
        <v>#REF!</v>
      </c>
      <c r="F122" t="e" cm="1">
        <f t="array" aca="1" ref="F122" ca="1">INDIRECT("'["&amp;Index!$A$1&amp;"]Übersicht Messungen'!B6",TRUE)</f>
        <v>#REF!</v>
      </c>
      <c r="G122" t="e" cm="1">
        <f t="array" aca="1" ref="G122" ca="1">INDIRECT("'["&amp;Index!$A$1&amp;"]Übersicht Messungen'!B6",TRUE)</f>
        <v>#REF!</v>
      </c>
      <c r="H122" t="e">
        <f t="shared" ca="1" si="6"/>
        <v>#REF!</v>
      </c>
      <c r="I122" s="15" t="e" cm="1">
        <f t="array" aca="1" ref="I122" ca="1">IFERROR(DATEVALUE(TEXT(INDIRECT("'["&amp;Index!$A$1&amp;"]Übersicht Messungen'!C100",TRUE),"yyyy-mm-dd")),INDIRECT("'["&amp;Index!$A$1&amp;"]Übersicht Messungen'!F6",TRUE)-730)</f>
        <v>#REF!</v>
      </c>
      <c r="J122" t="e" cm="1">
        <f t="array" aca="1" ref="J122" ca="1">INDIRECT("'["&amp;Index!$A$1&amp;"]Übersicht Messungen'!C177",TRUE)</f>
        <v>#REF!</v>
      </c>
      <c r="K122" t="str">
        <f>Index!$A$1</f>
        <v>intem US 42430001 RN+RP für Sichtprüfung.xlsx</v>
      </c>
      <c r="N122" t="s">
        <v>74</v>
      </c>
      <c r="O122" t="e" cm="1">
        <f t="array" aca="1" ref="O122" ca="1">IF(ISBLANK(INDIRECT("'["&amp;Index!$A$1&amp;"]Auswertung 4a'!C"&amp;ROW($R$42)-20,TRUE)),"",INDIRECT("'["&amp;Index!$A$1&amp;"]Auswertung 4a'!C"&amp;ROW($R$42)-20,TRUE))</f>
        <v>#REF!</v>
      </c>
      <c r="R122">
        <v>17</v>
      </c>
      <c r="X122" t="e" cm="1">
        <f t="array" aca="1" ref="X122" ca="1">INDIRECT("'["&amp;Index!$A$1&amp;"]Übersicht Messungen'!E6",TRUE)</f>
        <v>#REF!</v>
      </c>
      <c r="Z122" t="s">
        <v>110</v>
      </c>
      <c r="AG122" t="e" cm="1">
        <f t="array" aca="1" ref="AG122" ca="1">IF(ISBLANK(INDIRECT("'["&amp;Index!$A$1&amp;"]Auswertung 4a'!D"&amp;ROW($R$42)-20,TRUE)),"",INDIRECT("'["&amp;Index!$A$1&amp;"]Auswertung 4a'!D"&amp;ROW($R$42)-20,TRUE))</f>
        <v>#REF!</v>
      </c>
      <c r="AK122" t="e" cm="1">
        <f t="array" aca="1" ref="AK122" ca="1">IF(ISBLANK(INDIRECT("'["&amp;Index!$A$1&amp;"]Auswertung 4a'!G"&amp;ROW($R$42)-20,TRUE)),"",INDIRECT("'["&amp;Index!$A$1&amp;"]Auswertung 4a'!G"&amp;ROW($R$42)-20,TRUE))</f>
        <v>#REF!</v>
      </c>
      <c r="AN122" t="e" cm="1">
        <f t="array" aca="1" ref="AN122" ca="1">IF(ISBLANK(INDIRECT("'["&amp;Index!$A$1&amp;"]Auswertung 4a'!E"&amp;ROW($R$42)-20,TRUE)),"",INDIRECT("'["&amp;Index!$A$1&amp;"]Auswertung 4a'!E"&amp;ROW($R$42)-20,TRUE))</f>
        <v>#REF!</v>
      </c>
      <c r="AQ122" t="e" cm="1">
        <f t="array" aca="1" ref="AQ122" ca="1">IF(ISBLANK(INDIRECT("'["&amp;Index!$A$1&amp;"]Auswertung 4a'!F"&amp;ROW($R$42)-20,TRUE)),"",INDIRECT("'["&amp;Index!$A$1&amp;"]Auswertung 4a'!F"&amp;ROW($R$42)-20,TRUE))</f>
        <v>#REF!</v>
      </c>
      <c r="BM122" t="str">
        <f t="shared" ca="1" si="5"/>
        <v/>
      </c>
    </row>
    <row r="123" spans="1:65" x14ac:dyDescent="0.25">
      <c r="A123" t="e" cm="1">
        <f t="array" aca="1" ref="A123" ca="1">INDIRECT("'["&amp;Index!$A$1&amp;"]Übersicht Messungen'!E6",TRUE)</f>
        <v>#REF!</v>
      </c>
      <c r="B123" t="e">
        <f ca="1">IF(Index!$D$3="v3",11031,"")</f>
        <v>#N/A</v>
      </c>
      <c r="C123" t="e">
        <f ca="1">VLOOKUP(Facts!$B123,Aux_Table!$W$1:$X$50,2,FALSE)</f>
        <v>#N/A</v>
      </c>
      <c r="D123" t="e">
        <f>NA()</f>
        <v>#N/A</v>
      </c>
      <c r="E123" t="e" cm="1">
        <f t="array" aca="1" ref="E123" ca="1">INDIRECT("'["&amp;Index!$A$1&amp;"]Übersicht Messungen'!C6",TRUE)</f>
        <v>#REF!</v>
      </c>
      <c r="F123" t="e" cm="1">
        <f t="array" aca="1" ref="F123" ca="1">INDIRECT("'["&amp;Index!$A$1&amp;"]Übersicht Messungen'!B6",TRUE)</f>
        <v>#REF!</v>
      </c>
      <c r="G123" t="e" cm="1">
        <f t="array" aca="1" ref="G123" ca="1">INDIRECT("'["&amp;Index!$A$1&amp;"]Übersicht Messungen'!B6",TRUE)</f>
        <v>#REF!</v>
      </c>
      <c r="H123" t="e">
        <f t="shared" ca="1" si="6"/>
        <v>#REF!</v>
      </c>
      <c r="I123" s="15" t="e" cm="1">
        <f t="array" aca="1" ref="I123" ca="1">IFERROR(DATEVALUE(TEXT(INDIRECT("'["&amp;Index!$A$1&amp;"]Übersicht Messungen'!C100",TRUE),"yyyy-mm-dd")),INDIRECT("'["&amp;Index!$A$1&amp;"]Übersicht Messungen'!F6",TRUE)-730)</f>
        <v>#REF!</v>
      </c>
      <c r="J123" t="e" cm="1">
        <f t="array" aca="1" ref="J123" ca="1">INDIRECT("'["&amp;Index!$A$1&amp;"]Übersicht Messungen'!C177",TRUE)</f>
        <v>#REF!</v>
      </c>
      <c r="K123" t="str">
        <f>Index!$A$1</f>
        <v>intem US 42430001 RN+RP für Sichtprüfung.xlsx</v>
      </c>
      <c r="N123" t="s">
        <v>74</v>
      </c>
      <c r="O123" t="e" cm="1">
        <f t="array" aca="1" ref="O123" ca="1">IF(ISBLANK(INDIRECT("'["&amp;Index!$A$1&amp;"]Auswertung 4a'!C"&amp;ROW($R$43)-20,TRUE)),"",INDIRECT("'["&amp;Index!$A$1&amp;"]Auswertung 4a'!C"&amp;ROW($R$43)-20,TRUE))</f>
        <v>#REF!</v>
      </c>
      <c r="R123">
        <v>18</v>
      </c>
      <c r="X123" t="e" cm="1">
        <f t="array" aca="1" ref="X123" ca="1">INDIRECT("'["&amp;Index!$A$1&amp;"]Übersicht Messungen'!E6",TRUE)</f>
        <v>#REF!</v>
      </c>
      <c r="Z123" t="s">
        <v>110</v>
      </c>
      <c r="AG123" t="e" cm="1">
        <f t="array" aca="1" ref="AG123" ca="1">IF(ISBLANK(INDIRECT("'["&amp;Index!$A$1&amp;"]Auswertung 4a'!D"&amp;ROW($R$43)-20,TRUE)),"",INDIRECT("'["&amp;Index!$A$1&amp;"]Auswertung 4a'!D"&amp;ROW($R$43)-20,TRUE))</f>
        <v>#REF!</v>
      </c>
      <c r="AK123" t="e" cm="1">
        <f t="array" aca="1" ref="AK123" ca="1">IF(ISBLANK(INDIRECT("'["&amp;Index!$A$1&amp;"]Auswertung 4a'!G"&amp;ROW($R$43)-20,TRUE)),"",INDIRECT("'["&amp;Index!$A$1&amp;"]Auswertung 4a'!G"&amp;ROW($R$43)-20,TRUE))</f>
        <v>#REF!</v>
      </c>
      <c r="AN123" t="e" cm="1">
        <f t="array" aca="1" ref="AN123" ca="1">IF(ISBLANK(INDIRECT("'["&amp;Index!$A$1&amp;"]Auswertung 4a'!E"&amp;ROW($R$43)-20,TRUE)),"",INDIRECT("'["&amp;Index!$A$1&amp;"]Auswertung 4a'!E"&amp;ROW($R$43)-20,TRUE))</f>
        <v>#REF!</v>
      </c>
      <c r="AQ123" t="e" cm="1">
        <f t="array" aca="1" ref="AQ123" ca="1">IF(ISBLANK(INDIRECT("'["&amp;Index!$A$1&amp;"]Auswertung 4a'!F"&amp;ROW($R$43)-20,TRUE)),"",INDIRECT("'["&amp;Index!$A$1&amp;"]Auswertung 4a'!F"&amp;ROW($R$43)-20,TRUE))</f>
        <v>#REF!</v>
      </c>
      <c r="BM123" t="str">
        <f t="shared" ca="1" si="5"/>
        <v/>
      </c>
    </row>
    <row r="124" spans="1:65" x14ac:dyDescent="0.25">
      <c r="A124" t="e" cm="1">
        <f t="array" aca="1" ref="A124" ca="1">INDIRECT("'["&amp;Index!$A$1&amp;"]Übersicht Messungen'!E6",TRUE)</f>
        <v>#REF!</v>
      </c>
      <c r="B124" t="e">
        <f ca="1">IF(Index!$D$3="v3",11031,"")</f>
        <v>#N/A</v>
      </c>
      <c r="C124" t="e">
        <f ca="1">VLOOKUP(Facts!$B124,Aux_Table!$W$1:$X$50,2,FALSE)</f>
        <v>#N/A</v>
      </c>
      <c r="D124" t="e">
        <f>NA()</f>
        <v>#N/A</v>
      </c>
      <c r="E124" t="e" cm="1">
        <f t="array" aca="1" ref="E124" ca="1">INDIRECT("'["&amp;Index!$A$1&amp;"]Übersicht Messungen'!C6",TRUE)</f>
        <v>#REF!</v>
      </c>
      <c r="F124" t="e" cm="1">
        <f t="array" aca="1" ref="F124" ca="1">INDIRECT("'["&amp;Index!$A$1&amp;"]Übersicht Messungen'!B6",TRUE)</f>
        <v>#REF!</v>
      </c>
      <c r="G124" t="e" cm="1">
        <f t="array" aca="1" ref="G124" ca="1">INDIRECT("'["&amp;Index!$A$1&amp;"]Übersicht Messungen'!B6",TRUE)</f>
        <v>#REF!</v>
      </c>
      <c r="H124" t="e">
        <f t="shared" ca="1" si="6"/>
        <v>#REF!</v>
      </c>
      <c r="I124" s="15" t="e" cm="1">
        <f t="array" aca="1" ref="I124" ca="1">IFERROR(DATEVALUE(TEXT(INDIRECT("'["&amp;Index!$A$1&amp;"]Übersicht Messungen'!C100",TRUE),"yyyy-mm-dd")),INDIRECT("'["&amp;Index!$A$1&amp;"]Übersicht Messungen'!F6",TRUE)-730)</f>
        <v>#REF!</v>
      </c>
      <c r="J124" t="e" cm="1">
        <f t="array" aca="1" ref="J124" ca="1">INDIRECT("'["&amp;Index!$A$1&amp;"]Übersicht Messungen'!C177",TRUE)</f>
        <v>#REF!</v>
      </c>
      <c r="K124" t="str">
        <f>Index!$A$1</f>
        <v>intem US 42430001 RN+RP für Sichtprüfung.xlsx</v>
      </c>
      <c r="N124" t="s">
        <v>74</v>
      </c>
      <c r="O124" t="e" cm="1">
        <f t="array" aca="1" ref="O124" ca="1">IF(ISBLANK(INDIRECT("'["&amp;Index!$A$1&amp;"]Auswertung 4a'!C"&amp;ROW($R$44)-20,TRUE)),"",INDIRECT("'["&amp;Index!$A$1&amp;"]Auswertung 4a'!C"&amp;ROW($R$44)-20,TRUE))</f>
        <v>#REF!</v>
      </c>
      <c r="R124">
        <v>19</v>
      </c>
      <c r="X124" t="e" cm="1">
        <f t="array" aca="1" ref="X124" ca="1">INDIRECT("'["&amp;Index!$A$1&amp;"]Übersicht Messungen'!E6",TRUE)</f>
        <v>#REF!</v>
      </c>
      <c r="Z124" t="s">
        <v>110</v>
      </c>
      <c r="AG124" t="e" cm="1">
        <f t="array" aca="1" ref="AG124" ca="1">IF(ISBLANK(INDIRECT("'["&amp;Index!$A$1&amp;"]Auswertung 4a'!D"&amp;ROW($R$44)-20,TRUE)),"",INDIRECT("'["&amp;Index!$A$1&amp;"]Auswertung 4a'!D"&amp;ROW($R$44)-20,TRUE))</f>
        <v>#REF!</v>
      </c>
      <c r="AK124" t="e" cm="1">
        <f t="array" aca="1" ref="AK124" ca="1">IF(ISBLANK(INDIRECT("'["&amp;Index!$A$1&amp;"]Auswertung 4a'!G"&amp;ROW($R$44)-20,TRUE)),"",INDIRECT("'["&amp;Index!$A$1&amp;"]Auswertung 4a'!G"&amp;ROW($R$44)-20,TRUE))</f>
        <v>#REF!</v>
      </c>
      <c r="AN124" t="e" cm="1">
        <f t="array" aca="1" ref="AN124" ca="1">IF(ISBLANK(INDIRECT("'["&amp;Index!$A$1&amp;"]Auswertung 4a'!E"&amp;ROW($R$44)-20,TRUE)),"",INDIRECT("'["&amp;Index!$A$1&amp;"]Auswertung 4a'!E"&amp;ROW($R$44)-20,TRUE))</f>
        <v>#REF!</v>
      </c>
      <c r="AQ124" t="e" cm="1">
        <f t="array" aca="1" ref="AQ124" ca="1">IF(ISBLANK(INDIRECT("'["&amp;Index!$A$1&amp;"]Auswertung 4a'!F"&amp;ROW($R$44)-20,TRUE)),"",INDIRECT("'["&amp;Index!$A$1&amp;"]Auswertung 4a'!F"&amp;ROW($R$44)-20,TRUE))</f>
        <v>#REF!</v>
      </c>
      <c r="BM124" t="str">
        <f t="shared" ca="1" si="5"/>
        <v/>
      </c>
    </row>
    <row r="125" spans="1:65" x14ac:dyDescent="0.25">
      <c r="A125" t="e" cm="1">
        <f t="array" aca="1" ref="A125" ca="1">INDIRECT("'["&amp;Index!$A$1&amp;"]Übersicht Messungen'!E6",TRUE)</f>
        <v>#REF!</v>
      </c>
      <c r="B125" t="e">
        <f ca="1">IF(Index!$D$3="v3",11031,"")</f>
        <v>#N/A</v>
      </c>
      <c r="C125" t="e">
        <f ca="1">VLOOKUP(Facts!$B125,Aux_Table!$W$1:$X$50,2,FALSE)</f>
        <v>#N/A</v>
      </c>
      <c r="D125" t="e">
        <f>NA()</f>
        <v>#N/A</v>
      </c>
      <c r="E125" t="e" cm="1">
        <f t="array" aca="1" ref="E125" ca="1">INDIRECT("'["&amp;Index!$A$1&amp;"]Übersicht Messungen'!C6",TRUE)</f>
        <v>#REF!</v>
      </c>
      <c r="F125" t="e" cm="1">
        <f t="array" aca="1" ref="F125" ca="1">INDIRECT("'["&amp;Index!$A$1&amp;"]Übersicht Messungen'!B6",TRUE)</f>
        <v>#REF!</v>
      </c>
      <c r="G125" t="e" cm="1">
        <f t="array" aca="1" ref="G125" ca="1">INDIRECT("'["&amp;Index!$A$1&amp;"]Übersicht Messungen'!B6",TRUE)</f>
        <v>#REF!</v>
      </c>
      <c r="H125" t="e">
        <f t="shared" ca="1" si="6"/>
        <v>#REF!</v>
      </c>
      <c r="I125" s="15" t="e" cm="1">
        <f t="array" aca="1" ref="I125" ca="1">IFERROR(DATEVALUE(TEXT(INDIRECT("'["&amp;Index!$A$1&amp;"]Übersicht Messungen'!C100",TRUE),"yyyy-mm-dd")),INDIRECT("'["&amp;Index!$A$1&amp;"]Übersicht Messungen'!F6",TRUE)-730)</f>
        <v>#REF!</v>
      </c>
      <c r="J125" t="e" cm="1">
        <f t="array" aca="1" ref="J125" ca="1">INDIRECT("'["&amp;Index!$A$1&amp;"]Übersicht Messungen'!C177",TRUE)</f>
        <v>#REF!</v>
      </c>
      <c r="K125" t="str">
        <f>Index!$A$1</f>
        <v>intem US 42430001 RN+RP für Sichtprüfung.xlsx</v>
      </c>
      <c r="N125" t="s">
        <v>74</v>
      </c>
      <c r="O125" t="e" cm="1">
        <f t="array" aca="1" ref="O125" ca="1">IF(ISBLANK(INDIRECT("'["&amp;Index!$A$1&amp;"]Auswertung 4a'!C"&amp;ROW($R$45)-20,TRUE)),"",INDIRECT("'["&amp;Index!$A$1&amp;"]Auswertung 4a'!C"&amp;ROW($R$45)-20,TRUE))</f>
        <v>#REF!</v>
      </c>
      <c r="R125">
        <v>20</v>
      </c>
      <c r="X125" t="e" cm="1">
        <f t="array" aca="1" ref="X125" ca="1">INDIRECT("'["&amp;Index!$A$1&amp;"]Übersicht Messungen'!E6",TRUE)</f>
        <v>#REF!</v>
      </c>
      <c r="Z125" t="s">
        <v>110</v>
      </c>
      <c r="AG125" t="e" cm="1">
        <f t="array" aca="1" ref="AG125" ca="1">IF(ISBLANK(INDIRECT("'["&amp;Index!$A$1&amp;"]Auswertung 4a'!D"&amp;ROW($R$45)-20,TRUE)),"",INDIRECT("'["&amp;Index!$A$1&amp;"]Auswertung 4a'!D"&amp;ROW($R$45)-20,TRUE))</f>
        <v>#REF!</v>
      </c>
      <c r="AK125" t="e" cm="1">
        <f t="array" aca="1" ref="AK125" ca="1">IF(ISBLANK(INDIRECT("'["&amp;Index!$A$1&amp;"]Auswertung 4a'!G"&amp;ROW($R$45)-20,TRUE)),"",INDIRECT("'["&amp;Index!$A$1&amp;"]Auswertung 4a'!G"&amp;ROW($R$45)-20,TRUE))</f>
        <v>#REF!</v>
      </c>
      <c r="AN125" t="e" cm="1">
        <f t="array" aca="1" ref="AN125" ca="1">IF(ISBLANK(INDIRECT("'["&amp;Index!$A$1&amp;"]Auswertung 4a'!E"&amp;ROW($R$45)-20,TRUE)),"",INDIRECT("'["&amp;Index!$A$1&amp;"]Auswertung 4a'!E"&amp;ROW($R$45)-20,TRUE))</f>
        <v>#REF!</v>
      </c>
      <c r="AQ125" t="e" cm="1">
        <f t="array" aca="1" ref="AQ125" ca="1">IF(ISBLANK(INDIRECT("'["&amp;Index!$A$1&amp;"]Auswertung 4a'!F"&amp;ROW($R$45)-20,TRUE)),"",INDIRECT("'["&amp;Index!$A$1&amp;"]Auswertung 4a'!F"&amp;ROW($R$45)-20,TRUE))</f>
        <v>#REF!</v>
      </c>
      <c r="BM125" t="str">
        <f t="shared" ca="1" si="5"/>
        <v/>
      </c>
    </row>
    <row r="126" spans="1:65" x14ac:dyDescent="0.25">
      <c r="A126" t="e" cm="1">
        <f t="array" aca="1" ref="A126" ca="1">INDIRECT("'["&amp;Index!$A$1&amp;"]Übersicht Messungen'!E6",TRUE)</f>
        <v>#REF!</v>
      </c>
      <c r="B126" t="e">
        <f ca="1">IF(Index!$D$3="v3",11031,"")</f>
        <v>#N/A</v>
      </c>
      <c r="C126" t="e">
        <f ca="1">VLOOKUP(Facts!$B126,Aux_Table!$W$1:$X$50,2,FALSE)</f>
        <v>#N/A</v>
      </c>
      <c r="D126" t="e">
        <f>NA()</f>
        <v>#N/A</v>
      </c>
      <c r="E126" t="e" cm="1">
        <f t="array" aca="1" ref="E126" ca="1">INDIRECT("'["&amp;Index!$A$1&amp;"]Übersicht Messungen'!C6",TRUE)</f>
        <v>#REF!</v>
      </c>
      <c r="F126" t="e" cm="1">
        <f t="array" aca="1" ref="F126" ca="1">INDIRECT("'["&amp;Index!$A$1&amp;"]Übersicht Messungen'!B6",TRUE)</f>
        <v>#REF!</v>
      </c>
      <c r="G126" t="e" cm="1">
        <f t="array" aca="1" ref="G126" ca="1">INDIRECT("'["&amp;Index!$A$1&amp;"]Übersicht Messungen'!B6",TRUE)</f>
        <v>#REF!</v>
      </c>
      <c r="H126" t="e">
        <f t="shared" ca="1" si="6"/>
        <v>#REF!</v>
      </c>
      <c r="I126" s="15" t="e" cm="1">
        <f t="array" aca="1" ref="I126" ca="1">IFERROR(DATEVALUE(TEXT(INDIRECT("'["&amp;Index!$A$1&amp;"]Übersicht Messungen'!C100",TRUE),"yyyy-mm-dd")),INDIRECT("'["&amp;Index!$A$1&amp;"]Übersicht Messungen'!F6",TRUE)-730)</f>
        <v>#REF!</v>
      </c>
      <c r="J126" t="e" cm="1">
        <f t="array" aca="1" ref="J126" ca="1">INDIRECT("'["&amp;Index!$A$1&amp;"]Übersicht Messungen'!C177",TRUE)</f>
        <v>#REF!</v>
      </c>
      <c r="K126" t="str">
        <f>Index!$A$1</f>
        <v>intem US 42430001 RN+RP für Sichtprüfung.xlsx</v>
      </c>
      <c r="N126" t="s">
        <v>74</v>
      </c>
      <c r="O126" t="e" cm="1">
        <f t="array" aca="1" ref="O126" ca="1">IF(ISBLANK(INDIRECT("'["&amp;Index!$A$1&amp;"]Auswertung 4a'!C"&amp;ROW($R26)-20,TRUE)),"",INDIRECT("'["&amp;Index!$A$1&amp;"]Auswertung 4a'!C"&amp;ROW($R26)-20,TRUE))</f>
        <v>#REF!</v>
      </c>
      <c r="R126">
        <v>1</v>
      </c>
      <c r="X126" t="e" cm="1">
        <f t="array" aca="1" ref="X126" ca="1">INDIRECT("'["&amp;Index!$A$1&amp;"]Übersicht Messungen'!C6",TRUE)</f>
        <v>#REF!</v>
      </c>
      <c r="Z126" t="s">
        <v>110</v>
      </c>
      <c r="AG126" t="e" cm="1">
        <f t="array" aca="1" ref="AG126" ca="1">IF(ISBLANK(INDIRECT("'["&amp;Index!$A$1&amp;"]Auswertung 4a'!H"&amp;ROW($R26)-20,TRUE)),"",INDIRECT("'["&amp;Index!$A$1&amp;"]Auswertung 4a'!H"&amp;ROW($R26)-20,TRUE))</f>
        <v>#REF!</v>
      </c>
      <c r="AK126" t="e" cm="1">
        <f t="array" aca="1" ref="AK126" ca="1">IF(ISBLANK(INDIRECT("'["&amp;Index!$A$1&amp;"]Auswertung 4a'!K"&amp;ROW($R26)-20,TRUE)),"",INDIRECT("'["&amp;Index!$A$1&amp;"]Auswertung 4a'!K"&amp;ROW($R26)-20,TRUE))</f>
        <v>#REF!</v>
      </c>
      <c r="AN126" t="e" cm="1">
        <f t="array" aca="1" ref="AN126" ca="1">IF(ISBLANK(INDIRECT("'["&amp;Index!$A$1&amp;"]Auswertung 4a'!I"&amp;ROW($R26)-20,TRUE)),"",INDIRECT("'["&amp;Index!$A$1&amp;"]Auswertung 4a'!I"&amp;ROW($R26)-20,TRUE))</f>
        <v>#REF!</v>
      </c>
      <c r="AQ126" t="e" cm="1">
        <f t="array" aca="1" ref="AQ126" ca="1">IF(ISBLANK(INDIRECT("'["&amp;Index!$A$1&amp;"]Auswertung 4a'!J"&amp;ROW($R26)-20,TRUE)),"",INDIRECT("'["&amp;Index!$A$1&amp;"]Auswertung 4a'!J"&amp;ROW($R26)-20,TRUE))</f>
        <v>#REF!</v>
      </c>
      <c r="BM126" t="str">
        <f t="shared" ca="1" si="5"/>
        <v/>
      </c>
    </row>
    <row r="127" spans="1:65" x14ac:dyDescent="0.25">
      <c r="A127" t="e" cm="1">
        <f t="array" aca="1" ref="A127" ca="1">INDIRECT("'["&amp;Index!$A$1&amp;"]Übersicht Messungen'!E6",TRUE)</f>
        <v>#REF!</v>
      </c>
      <c r="B127" t="e">
        <f ca="1">IF(Index!$D$3="v3",11031,"")</f>
        <v>#N/A</v>
      </c>
      <c r="C127" t="e">
        <f ca="1">VLOOKUP(Facts!$B127,Aux_Table!$W$1:$X$50,2,FALSE)</f>
        <v>#N/A</v>
      </c>
      <c r="D127" t="e">
        <f>NA()</f>
        <v>#N/A</v>
      </c>
      <c r="E127" t="e" cm="1">
        <f t="array" aca="1" ref="E127" ca="1">INDIRECT("'["&amp;Index!$A$1&amp;"]Übersicht Messungen'!C6",TRUE)</f>
        <v>#REF!</v>
      </c>
      <c r="F127" t="e" cm="1">
        <f t="array" aca="1" ref="F127" ca="1">INDIRECT("'["&amp;Index!$A$1&amp;"]Übersicht Messungen'!B6",TRUE)</f>
        <v>#REF!</v>
      </c>
      <c r="G127" t="e" cm="1">
        <f t="array" aca="1" ref="G127" ca="1">INDIRECT("'["&amp;Index!$A$1&amp;"]Übersicht Messungen'!B6",TRUE)</f>
        <v>#REF!</v>
      </c>
      <c r="H127" t="e">
        <f t="shared" ca="1" si="6"/>
        <v>#REF!</v>
      </c>
      <c r="I127" s="15" t="e" cm="1">
        <f t="array" aca="1" ref="I127" ca="1">IFERROR(DATEVALUE(TEXT(INDIRECT("'["&amp;Index!$A$1&amp;"]Übersicht Messungen'!C100",TRUE),"yyyy-mm-dd")),INDIRECT("'["&amp;Index!$A$1&amp;"]Übersicht Messungen'!F6",TRUE)-730)</f>
        <v>#REF!</v>
      </c>
      <c r="J127" t="e" cm="1">
        <f t="array" aca="1" ref="J127" ca="1">INDIRECT("'["&amp;Index!$A$1&amp;"]Übersicht Messungen'!C177",TRUE)</f>
        <v>#REF!</v>
      </c>
      <c r="K127" t="str">
        <f>Index!$A$1</f>
        <v>intem US 42430001 RN+RP für Sichtprüfung.xlsx</v>
      </c>
      <c r="N127" t="s">
        <v>74</v>
      </c>
      <c r="O127" t="e" cm="1">
        <f t="array" aca="1" ref="O127" ca="1">IF(ISBLANK(INDIRECT("'["&amp;Index!$A$1&amp;"]Auswertung 4a'!C"&amp;ROW($R27)-20,TRUE)),"",INDIRECT("'["&amp;Index!$A$1&amp;"]Auswertung 4a'!C"&amp;ROW($R27)-20,TRUE))</f>
        <v>#REF!</v>
      </c>
      <c r="R127">
        <v>2</v>
      </c>
      <c r="X127" t="e" cm="1">
        <f t="array" aca="1" ref="X127" ca="1">INDIRECT("'["&amp;Index!$A$1&amp;"]Übersicht Messungen'!C6",TRUE)</f>
        <v>#REF!</v>
      </c>
      <c r="Z127" t="s">
        <v>110</v>
      </c>
      <c r="AG127" t="e" cm="1">
        <f t="array" aca="1" ref="AG127" ca="1">IF(ISBLANK(INDIRECT("'["&amp;Index!$A$1&amp;"]Auswertung 4a'!H"&amp;ROW($R27)-20,TRUE)),"",INDIRECT("'["&amp;Index!$A$1&amp;"]Auswertung 4a'!H"&amp;ROW($R27)-20,TRUE))</f>
        <v>#REF!</v>
      </c>
      <c r="AK127" t="e" cm="1">
        <f t="array" aca="1" ref="AK127" ca="1">IF(ISBLANK(INDIRECT("'["&amp;Index!$A$1&amp;"]Auswertung 4a'!K"&amp;ROW($R27)-20,TRUE)),"",INDIRECT("'["&amp;Index!$A$1&amp;"]Auswertung 4a'!K"&amp;ROW($R27)-20,TRUE))</f>
        <v>#REF!</v>
      </c>
      <c r="AN127" t="e" cm="1">
        <f t="array" aca="1" ref="AN127" ca="1">IF(ISBLANK(INDIRECT("'["&amp;Index!$A$1&amp;"]Auswertung 4a'!I"&amp;ROW($R27)-20,TRUE)),"",INDIRECT("'["&amp;Index!$A$1&amp;"]Auswertung 4a'!I"&amp;ROW($R27)-20,TRUE))</f>
        <v>#REF!</v>
      </c>
      <c r="AQ127" t="e" cm="1">
        <f t="array" aca="1" ref="AQ127" ca="1">IF(ISBLANK(INDIRECT("'["&amp;Index!$A$1&amp;"]Auswertung 4a'!J"&amp;ROW($R27)-20,TRUE)),"",INDIRECT("'["&amp;Index!$A$1&amp;"]Auswertung 4a'!J"&amp;ROW($R27)-20,TRUE))</f>
        <v>#REF!</v>
      </c>
      <c r="BM127" t="str">
        <f t="shared" ca="1" si="5"/>
        <v/>
      </c>
    </row>
    <row r="128" spans="1:65" x14ac:dyDescent="0.25">
      <c r="A128" t="e" cm="1">
        <f t="array" aca="1" ref="A128" ca="1">INDIRECT("'["&amp;Index!$A$1&amp;"]Übersicht Messungen'!E6",TRUE)</f>
        <v>#REF!</v>
      </c>
      <c r="B128" t="e">
        <f ca="1">IF(Index!$D$3="v3",11031,"")</f>
        <v>#N/A</v>
      </c>
      <c r="C128" t="e">
        <f ca="1">VLOOKUP(Facts!$B128,Aux_Table!$W$1:$X$50,2,FALSE)</f>
        <v>#N/A</v>
      </c>
      <c r="D128" t="e">
        <f>NA()</f>
        <v>#N/A</v>
      </c>
      <c r="E128" t="e" cm="1">
        <f t="array" aca="1" ref="E128" ca="1">INDIRECT("'["&amp;Index!$A$1&amp;"]Übersicht Messungen'!C6",TRUE)</f>
        <v>#REF!</v>
      </c>
      <c r="F128" t="e" cm="1">
        <f t="array" aca="1" ref="F128" ca="1">INDIRECT("'["&amp;Index!$A$1&amp;"]Übersicht Messungen'!B6",TRUE)</f>
        <v>#REF!</v>
      </c>
      <c r="G128" t="e" cm="1">
        <f t="array" aca="1" ref="G128" ca="1">INDIRECT("'["&amp;Index!$A$1&amp;"]Übersicht Messungen'!B6",TRUE)</f>
        <v>#REF!</v>
      </c>
      <c r="H128" t="e">
        <f t="shared" ca="1" si="6"/>
        <v>#REF!</v>
      </c>
      <c r="I128" s="15" t="e" cm="1">
        <f t="array" aca="1" ref="I128" ca="1">IFERROR(DATEVALUE(TEXT(INDIRECT("'["&amp;Index!$A$1&amp;"]Übersicht Messungen'!C100",TRUE),"yyyy-mm-dd")),INDIRECT("'["&amp;Index!$A$1&amp;"]Übersicht Messungen'!F6",TRUE)-730)</f>
        <v>#REF!</v>
      </c>
      <c r="J128" t="e" cm="1">
        <f t="array" aca="1" ref="J128" ca="1">INDIRECT("'["&amp;Index!$A$1&amp;"]Übersicht Messungen'!C177",TRUE)</f>
        <v>#REF!</v>
      </c>
      <c r="K128" t="str">
        <f>Index!$A$1</f>
        <v>intem US 42430001 RN+RP für Sichtprüfung.xlsx</v>
      </c>
      <c r="N128" t="s">
        <v>74</v>
      </c>
      <c r="O128" t="e" cm="1">
        <f t="array" aca="1" ref="O128" ca="1">IF(ISBLANK(INDIRECT("'["&amp;Index!$A$1&amp;"]Auswertung 4a'!C"&amp;ROW($R28)-20,TRUE)),"",INDIRECT("'["&amp;Index!$A$1&amp;"]Auswertung 4a'!C"&amp;ROW($R28)-20,TRUE))</f>
        <v>#REF!</v>
      </c>
      <c r="R128">
        <v>3</v>
      </c>
      <c r="X128" t="e" cm="1">
        <f t="array" aca="1" ref="X128" ca="1">INDIRECT("'["&amp;Index!$A$1&amp;"]Übersicht Messungen'!C6",TRUE)</f>
        <v>#REF!</v>
      </c>
      <c r="Z128" t="s">
        <v>110</v>
      </c>
      <c r="AG128" t="e" cm="1">
        <f t="array" aca="1" ref="AG128" ca="1">IF(ISBLANK(INDIRECT("'["&amp;Index!$A$1&amp;"]Auswertung 4a'!H"&amp;ROW($R28)-20,TRUE)),"",INDIRECT("'["&amp;Index!$A$1&amp;"]Auswertung 4a'!H"&amp;ROW($R28)-20,TRUE))</f>
        <v>#REF!</v>
      </c>
      <c r="AK128" t="e" cm="1">
        <f t="array" aca="1" ref="AK128" ca="1">IF(ISBLANK(INDIRECT("'["&amp;Index!$A$1&amp;"]Auswertung 4a'!K"&amp;ROW($R28)-20,TRUE)),"",INDIRECT("'["&amp;Index!$A$1&amp;"]Auswertung 4a'!K"&amp;ROW($R28)-20,TRUE))</f>
        <v>#REF!</v>
      </c>
      <c r="AN128" t="e" cm="1">
        <f t="array" aca="1" ref="AN128" ca="1">IF(ISBLANK(INDIRECT("'["&amp;Index!$A$1&amp;"]Auswertung 4a'!I"&amp;ROW($R28)-20,TRUE)),"",INDIRECT("'["&amp;Index!$A$1&amp;"]Auswertung 4a'!I"&amp;ROW($R28)-20,TRUE))</f>
        <v>#REF!</v>
      </c>
      <c r="AQ128" t="e" cm="1">
        <f t="array" aca="1" ref="AQ128" ca="1">IF(ISBLANK(INDIRECT("'["&amp;Index!$A$1&amp;"]Auswertung 4a'!J"&amp;ROW($R28)-20,TRUE)),"",INDIRECT("'["&amp;Index!$A$1&amp;"]Auswertung 4a'!J"&amp;ROW($R28)-20,TRUE))</f>
        <v>#REF!</v>
      </c>
      <c r="BM128" t="str">
        <f t="shared" ca="1" si="5"/>
        <v/>
      </c>
    </row>
    <row r="129" spans="1:65" x14ac:dyDescent="0.25">
      <c r="A129" t="e" cm="1">
        <f t="array" aca="1" ref="A129" ca="1">INDIRECT("'["&amp;Index!$A$1&amp;"]Übersicht Messungen'!E6",TRUE)</f>
        <v>#REF!</v>
      </c>
      <c r="B129" t="e">
        <f ca="1">IF(Index!$D$3="v3",11031,"")</f>
        <v>#N/A</v>
      </c>
      <c r="C129" t="e">
        <f ca="1">VLOOKUP(Facts!$B129,Aux_Table!$W$1:$X$50,2,FALSE)</f>
        <v>#N/A</v>
      </c>
      <c r="D129" t="e">
        <f>NA()</f>
        <v>#N/A</v>
      </c>
      <c r="E129" t="e" cm="1">
        <f t="array" aca="1" ref="E129" ca="1">INDIRECT("'["&amp;Index!$A$1&amp;"]Übersicht Messungen'!C6",TRUE)</f>
        <v>#REF!</v>
      </c>
      <c r="F129" t="e" cm="1">
        <f t="array" aca="1" ref="F129" ca="1">INDIRECT("'["&amp;Index!$A$1&amp;"]Übersicht Messungen'!B6",TRUE)</f>
        <v>#REF!</v>
      </c>
      <c r="G129" t="e" cm="1">
        <f t="array" aca="1" ref="G129" ca="1">INDIRECT("'["&amp;Index!$A$1&amp;"]Übersicht Messungen'!B6",TRUE)</f>
        <v>#REF!</v>
      </c>
      <c r="H129" t="e">
        <f t="shared" ca="1" si="6"/>
        <v>#REF!</v>
      </c>
      <c r="I129" s="15" t="e" cm="1">
        <f t="array" aca="1" ref="I129" ca="1">IFERROR(DATEVALUE(TEXT(INDIRECT("'["&amp;Index!$A$1&amp;"]Übersicht Messungen'!C100",TRUE),"yyyy-mm-dd")),INDIRECT("'["&amp;Index!$A$1&amp;"]Übersicht Messungen'!F6",TRUE)-730)</f>
        <v>#REF!</v>
      </c>
      <c r="J129" t="e" cm="1">
        <f t="array" aca="1" ref="J129" ca="1">INDIRECT("'["&amp;Index!$A$1&amp;"]Übersicht Messungen'!C177",TRUE)</f>
        <v>#REF!</v>
      </c>
      <c r="K129" t="str">
        <f>Index!$A$1</f>
        <v>intem US 42430001 RN+RP für Sichtprüfung.xlsx</v>
      </c>
      <c r="N129" t="s">
        <v>74</v>
      </c>
      <c r="O129" t="e" cm="1">
        <f t="array" aca="1" ref="O129" ca="1">IF(ISBLANK(INDIRECT("'["&amp;Index!$A$1&amp;"]Auswertung 4a'!C"&amp;ROW($R29)-20,TRUE)),"",INDIRECT("'["&amp;Index!$A$1&amp;"]Auswertung 4a'!C"&amp;ROW($R29)-20,TRUE))</f>
        <v>#REF!</v>
      </c>
      <c r="R129">
        <v>4</v>
      </c>
      <c r="X129" t="e" cm="1">
        <f t="array" aca="1" ref="X129" ca="1">INDIRECT("'["&amp;Index!$A$1&amp;"]Übersicht Messungen'!C6",TRUE)</f>
        <v>#REF!</v>
      </c>
      <c r="Z129" t="s">
        <v>110</v>
      </c>
      <c r="AG129" t="e" cm="1">
        <f t="array" aca="1" ref="AG129" ca="1">IF(ISBLANK(INDIRECT("'["&amp;Index!$A$1&amp;"]Auswertung 4a'!H"&amp;ROW($R29)-20,TRUE)),"",INDIRECT("'["&amp;Index!$A$1&amp;"]Auswertung 4a'!H"&amp;ROW($R29)-20,TRUE))</f>
        <v>#REF!</v>
      </c>
      <c r="AK129" t="e" cm="1">
        <f t="array" aca="1" ref="AK129" ca="1">IF(ISBLANK(INDIRECT("'["&amp;Index!$A$1&amp;"]Auswertung 4a'!K"&amp;ROW($R29)-20,TRUE)),"",INDIRECT("'["&amp;Index!$A$1&amp;"]Auswertung 4a'!K"&amp;ROW($R29)-20,TRUE))</f>
        <v>#REF!</v>
      </c>
      <c r="AN129" t="e" cm="1">
        <f t="array" aca="1" ref="AN129" ca="1">IF(ISBLANK(INDIRECT("'["&amp;Index!$A$1&amp;"]Auswertung 4a'!I"&amp;ROW($R29)-20,TRUE)),"",INDIRECT("'["&amp;Index!$A$1&amp;"]Auswertung 4a'!I"&amp;ROW($R29)-20,TRUE))</f>
        <v>#REF!</v>
      </c>
      <c r="AQ129" t="e" cm="1">
        <f t="array" aca="1" ref="AQ129" ca="1">IF(ISBLANK(INDIRECT("'["&amp;Index!$A$1&amp;"]Auswertung 4a'!J"&amp;ROW($R29)-20,TRUE)),"",INDIRECT("'["&amp;Index!$A$1&amp;"]Auswertung 4a'!J"&amp;ROW($R29)-20,TRUE))</f>
        <v>#REF!</v>
      </c>
      <c r="BM129" t="str">
        <f t="shared" ca="1" si="5"/>
        <v/>
      </c>
    </row>
    <row r="130" spans="1:65" x14ac:dyDescent="0.25">
      <c r="A130" t="e" cm="1">
        <f t="array" aca="1" ref="A130" ca="1">INDIRECT("'["&amp;Index!$A$1&amp;"]Übersicht Messungen'!E6",TRUE)</f>
        <v>#REF!</v>
      </c>
      <c r="B130" t="e">
        <f ca="1">IF(Index!$D$3="v3",11031,"")</f>
        <v>#N/A</v>
      </c>
      <c r="C130" t="e">
        <f ca="1">VLOOKUP(Facts!$B130,Aux_Table!$W$1:$X$50,2,FALSE)</f>
        <v>#N/A</v>
      </c>
      <c r="D130" t="e">
        <f>NA()</f>
        <v>#N/A</v>
      </c>
      <c r="E130" t="e" cm="1">
        <f t="array" aca="1" ref="E130" ca="1">INDIRECT("'["&amp;Index!$A$1&amp;"]Übersicht Messungen'!C6",TRUE)</f>
        <v>#REF!</v>
      </c>
      <c r="F130" t="e" cm="1">
        <f t="array" aca="1" ref="F130" ca="1">INDIRECT("'["&amp;Index!$A$1&amp;"]Übersicht Messungen'!B6",TRUE)</f>
        <v>#REF!</v>
      </c>
      <c r="G130" t="e" cm="1">
        <f t="array" aca="1" ref="G130" ca="1">INDIRECT("'["&amp;Index!$A$1&amp;"]Übersicht Messungen'!B6",TRUE)</f>
        <v>#REF!</v>
      </c>
      <c r="H130" t="e">
        <f t="shared" ca="1" si="6"/>
        <v>#REF!</v>
      </c>
      <c r="I130" s="15" t="e" cm="1">
        <f t="array" aca="1" ref="I130" ca="1">IFERROR(DATEVALUE(TEXT(INDIRECT("'["&amp;Index!$A$1&amp;"]Übersicht Messungen'!C100",TRUE),"yyyy-mm-dd")),INDIRECT("'["&amp;Index!$A$1&amp;"]Übersicht Messungen'!F6",TRUE)-730)</f>
        <v>#REF!</v>
      </c>
      <c r="J130" t="e" cm="1">
        <f t="array" aca="1" ref="J130" ca="1">INDIRECT("'["&amp;Index!$A$1&amp;"]Übersicht Messungen'!C177",TRUE)</f>
        <v>#REF!</v>
      </c>
      <c r="K130" t="str">
        <f>Index!$A$1</f>
        <v>intem US 42430001 RN+RP für Sichtprüfung.xlsx</v>
      </c>
      <c r="N130" t="s">
        <v>74</v>
      </c>
      <c r="O130" t="e" cm="1">
        <f t="array" aca="1" ref="O130" ca="1">IF(ISBLANK(INDIRECT("'["&amp;Index!$A$1&amp;"]Auswertung 4a'!C"&amp;ROW($R30)-20,TRUE)),"",INDIRECT("'["&amp;Index!$A$1&amp;"]Auswertung 4a'!C"&amp;ROW($R30)-20,TRUE))</f>
        <v>#REF!</v>
      </c>
      <c r="R130">
        <v>5</v>
      </c>
      <c r="X130" t="e" cm="1">
        <f t="array" aca="1" ref="X130" ca="1">INDIRECT("'["&amp;Index!$A$1&amp;"]Übersicht Messungen'!C6",TRUE)</f>
        <v>#REF!</v>
      </c>
      <c r="Z130" t="s">
        <v>110</v>
      </c>
      <c r="AG130" t="e" cm="1">
        <f t="array" aca="1" ref="AG130" ca="1">IF(ISBLANK(INDIRECT("'["&amp;Index!$A$1&amp;"]Auswertung 4a'!H"&amp;ROW($R30)-20,TRUE)),"",INDIRECT("'["&amp;Index!$A$1&amp;"]Auswertung 4a'!H"&amp;ROW($R30)-20,TRUE))</f>
        <v>#REF!</v>
      </c>
      <c r="AK130" t="e" cm="1">
        <f t="array" aca="1" ref="AK130" ca="1">IF(ISBLANK(INDIRECT("'["&amp;Index!$A$1&amp;"]Auswertung 4a'!K"&amp;ROW($R30)-20,TRUE)),"",INDIRECT("'["&amp;Index!$A$1&amp;"]Auswertung 4a'!K"&amp;ROW($R30)-20,TRUE))</f>
        <v>#REF!</v>
      </c>
      <c r="AN130" t="e" cm="1">
        <f t="array" aca="1" ref="AN130" ca="1">IF(ISBLANK(INDIRECT("'["&amp;Index!$A$1&amp;"]Auswertung 4a'!I"&amp;ROW($R30)-20,TRUE)),"",INDIRECT("'["&amp;Index!$A$1&amp;"]Auswertung 4a'!I"&amp;ROW($R30)-20,TRUE))</f>
        <v>#REF!</v>
      </c>
      <c r="AQ130" t="e" cm="1">
        <f t="array" aca="1" ref="AQ130" ca="1">IF(ISBLANK(INDIRECT("'["&amp;Index!$A$1&amp;"]Auswertung 4a'!J"&amp;ROW($R30)-20,TRUE)),"",INDIRECT("'["&amp;Index!$A$1&amp;"]Auswertung 4a'!J"&amp;ROW($R30)-20,TRUE))</f>
        <v>#REF!</v>
      </c>
      <c r="BM130" t="str">
        <f t="shared" ca="1" si="5"/>
        <v/>
      </c>
    </row>
    <row r="131" spans="1:65" x14ac:dyDescent="0.25">
      <c r="A131" t="e" cm="1">
        <f t="array" aca="1" ref="A131" ca="1">INDIRECT("'["&amp;Index!$A$1&amp;"]Übersicht Messungen'!E6",TRUE)</f>
        <v>#REF!</v>
      </c>
      <c r="B131" t="e">
        <f ca="1">IF(Index!$D$3="v3",11031,"")</f>
        <v>#N/A</v>
      </c>
      <c r="C131" t="e">
        <f ca="1">VLOOKUP(Facts!$B131,Aux_Table!$W$1:$X$50,2,FALSE)</f>
        <v>#N/A</v>
      </c>
      <c r="D131" t="e">
        <f>NA()</f>
        <v>#N/A</v>
      </c>
      <c r="E131" t="e" cm="1">
        <f t="array" aca="1" ref="E131" ca="1">INDIRECT("'["&amp;Index!$A$1&amp;"]Übersicht Messungen'!C6",TRUE)</f>
        <v>#REF!</v>
      </c>
      <c r="F131" t="e" cm="1">
        <f t="array" aca="1" ref="F131" ca="1">INDIRECT("'["&amp;Index!$A$1&amp;"]Übersicht Messungen'!B6",TRUE)</f>
        <v>#REF!</v>
      </c>
      <c r="G131" t="e" cm="1">
        <f t="array" aca="1" ref="G131" ca="1">INDIRECT("'["&amp;Index!$A$1&amp;"]Übersicht Messungen'!B6",TRUE)</f>
        <v>#REF!</v>
      </c>
      <c r="H131" t="e">
        <f t="shared" ca="1" si="6"/>
        <v>#REF!</v>
      </c>
      <c r="I131" s="15" t="e" cm="1">
        <f t="array" aca="1" ref="I131" ca="1">IFERROR(DATEVALUE(TEXT(INDIRECT("'["&amp;Index!$A$1&amp;"]Übersicht Messungen'!C100",TRUE),"yyyy-mm-dd")),INDIRECT("'["&amp;Index!$A$1&amp;"]Übersicht Messungen'!F6",TRUE)-730)</f>
        <v>#REF!</v>
      </c>
      <c r="J131" t="e" cm="1">
        <f t="array" aca="1" ref="J131" ca="1">INDIRECT("'["&amp;Index!$A$1&amp;"]Übersicht Messungen'!C177",TRUE)</f>
        <v>#REF!</v>
      </c>
      <c r="K131" t="str">
        <f>Index!$A$1</f>
        <v>intem US 42430001 RN+RP für Sichtprüfung.xlsx</v>
      </c>
      <c r="N131" t="s">
        <v>74</v>
      </c>
      <c r="O131" t="e" cm="1">
        <f t="array" aca="1" ref="O131" ca="1">IF(ISBLANK(INDIRECT("'["&amp;Index!$A$1&amp;"]Auswertung 4a'!C"&amp;ROW($R31)-20,TRUE)),"",INDIRECT("'["&amp;Index!$A$1&amp;"]Auswertung 4a'!C"&amp;ROW($R31)-20,TRUE))</f>
        <v>#REF!</v>
      </c>
      <c r="R131">
        <v>6</v>
      </c>
      <c r="X131" t="e" cm="1">
        <f t="array" aca="1" ref="X131" ca="1">INDIRECT("'["&amp;Index!$A$1&amp;"]Übersicht Messungen'!C6",TRUE)</f>
        <v>#REF!</v>
      </c>
      <c r="Z131" t="s">
        <v>110</v>
      </c>
      <c r="AG131" t="e" cm="1">
        <f t="array" aca="1" ref="AG131" ca="1">IF(ISBLANK(INDIRECT("'["&amp;Index!$A$1&amp;"]Auswertung 4a'!H"&amp;ROW($R31)-20,TRUE)),"",INDIRECT("'["&amp;Index!$A$1&amp;"]Auswertung 4a'!H"&amp;ROW($R31)-20,TRUE))</f>
        <v>#REF!</v>
      </c>
      <c r="AK131" t="e" cm="1">
        <f t="array" aca="1" ref="AK131" ca="1">IF(ISBLANK(INDIRECT("'["&amp;Index!$A$1&amp;"]Auswertung 4a'!K"&amp;ROW($R31)-20,TRUE)),"",INDIRECT("'["&amp;Index!$A$1&amp;"]Auswertung 4a'!K"&amp;ROW($R31)-20,TRUE))</f>
        <v>#REF!</v>
      </c>
      <c r="AN131" t="e" cm="1">
        <f t="array" aca="1" ref="AN131" ca="1">IF(ISBLANK(INDIRECT("'["&amp;Index!$A$1&amp;"]Auswertung 4a'!I"&amp;ROW($R31)-20,TRUE)),"",INDIRECT("'["&amp;Index!$A$1&amp;"]Auswertung 4a'!I"&amp;ROW($R31)-20,TRUE))</f>
        <v>#REF!</v>
      </c>
      <c r="AQ131" t="e" cm="1">
        <f t="array" aca="1" ref="AQ131" ca="1">IF(ISBLANK(INDIRECT("'["&amp;Index!$A$1&amp;"]Auswertung 4a'!J"&amp;ROW($R31)-20,TRUE)),"",INDIRECT("'["&amp;Index!$A$1&amp;"]Auswertung 4a'!J"&amp;ROW($R31)-20,TRUE))</f>
        <v>#REF!</v>
      </c>
      <c r="BM131" t="str">
        <f t="shared" ref="BM131:BM194" ca="1" si="7">IFERROR(IF(OR(ISERROR(B131),NOT(ISNUMBER(AG131)),AG131=0),"",B131&amp;"/"&amp;X131&amp;"/"&amp;N131&amp;"/"&amp;O131&amp;"/"&amp;R131),"")</f>
        <v/>
      </c>
    </row>
    <row r="132" spans="1:65" x14ac:dyDescent="0.25">
      <c r="A132" t="e" cm="1">
        <f t="array" aca="1" ref="A132" ca="1">INDIRECT("'["&amp;Index!$A$1&amp;"]Übersicht Messungen'!E6",TRUE)</f>
        <v>#REF!</v>
      </c>
      <c r="B132" t="e">
        <f ca="1">IF(Index!$D$3="v3",11031,"")</f>
        <v>#N/A</v>
      </c>
      <c r="C132" t="e">
        <f ca="1">VLOOKUP(Facts!$B132,Aux_Table!$W$1:$X$50,2,FALSE)</f>
        <v>#N/A</v>
      </c>
      <c r="D132" t="e">
        <f>NA()</f>
        <v>#N/A</v>
      </c>
      <c r="E132" t="e" cm="1">
        <f t="array" aca="1" ref="E132" ca="1">INDIRECT("'["&amp;Index!$A$1&amp;"]Übersicht Messungen'!C6",TRUE)</f>
        <v>#REF!</v>
      </c>
      <c r="F132" t="e" cm="1">
        <f t="array" aca="1" ref="F132" ca="1">INDIRECT("'["&amp;Index!$A$1&amp;"]Übersicht Messungen'!B6",TRUE)</f>
        <v>#REF!</v>
      </c>
      <c r="G132" t="e" cm="1">
        <f t="array" aca="1" ref="G132" ca="1">INDIRECT("'["&amp;Index!$A$1&amp;"]Übersicht Messungen'!B6",TRUE)</f>
        <v>#REF!</v>
      </c>
      <c r="H132" t="e">
        <f t="shared" ca="1" si="6"/>
        <v>#REF!</v>
      </c>
      <c r="I132" s="15" t="e" cm="1">
        <f t="array" aca="1" ref="I132" ca="1">IFERROR(DATEVALUE(TEXT(INDIRECT("'["&amp;Index!$A$1&amp;"]Übersicht Messungen'!C100",TRUE),"yyyy-mm-dd")),INDIRECT("'["&amp;Index!$A$1&amp;"]Übersicht Messungen'!F6",TRUE)-730)</f>
        <v>#REF!</v>
      </c>
      <c r="J132" t="e" cm="1">
        <f t="array" aca="1" ref="J132" ca="1">INDIRECT("'["&amp;Index!$A$1&amp;"]Übersicht Messungen'!C177",TRUE)</f>
        <v>#REF!</v>
      </c>
      <c r="K132" t="str">
        <f>Index!$A$1</f>
        <v>intem US 42430001 RN+RP für Sichtprüfung.xlsx</v>
      </c>
      <c r="N132" t="s">
        <v>74</v>
      </c>
      <c r="O132" t="e" cm="1">
        <f t="array" aca="1" ref="O132" ca="1">IF(ISBLANK(INDIRECT("'["&amp;Index!$A$1&amp;"]Auswertung 4a'!C"&amp;ROW($R32)-20,TRUE)),"",INDIRECT("'["&amp;Index!$A$1&amp;"]Auswertung 4a'!C"&amp;ROW($R32)-20,TRUE))</f>
        <v>#REF!</v>
      </c>
      <c r="R132">
        <v>7</v>
      </c>
      <c r="X132" t="e" cm="1">
        <f t="array" aca="1" ref="X132" ca="1">INDIRECT("'["&amp;Index!$A$1&amp;"]Übersicht Messungen'!C6",TRUE)</f>
        <v>#REF!</v>
      </c>
      <c r="Z132" t="s">
        <v>110</v>
      </c>
      <c r="AG132" t="e" cm="1">
        <f t="array" aca="1" ref="AG132" ca="1">IF(ISBLANK(INDIRECT("'["&amp;Index!$A$1&amp;"]Auswertung 4a'!H"&amp;ROW($R32)-20,TRUE)),"",INDIRECT("'["&amp;Index!$A$1&amp;"]Auswertung 4a'!H"&amp;ROW($R32)-20,TRUE))</f>
        <v>#REF!</v>
      </c>
      <c r="AK132" t="e" cm="1">
        <f t="array" aca="1" ref="AK132" ca="1">IF(ISBLANK(INDIRECT("'["&amp;Index!$A$1&amp;"]Auswertung 4a'!K"&amp;ROW($R32)-20,TRUE)),"",INDIRECT("'["&amp;Index!$A$1&amp;"]Auswertung 4a'!K"&amp;ROW($R32)-20,TRUE))</f>
        <v>#REF!</v>
      </c>
      <c r="AN132" t="e" cm="1">
        <f t="array" aca="1" ref="AN132" ca="1">IF(ISBLANK(INDIRECT("'["&amp;Index!$A$1&amp;"]Auswertung 4a'!I"&amp;ROW($R32)-20,TRUE)),"",INDIRECT("'["&amp;Index!$A$1&amp;"]Auswertung 4a'!I"&amp;ROW($R32)-20,TRUE))</f>
        <v>#REF!</v>
      </c>
      <c r="AQ132" t="e" cm="1">
        <f t="array" aca="1" ref="AQ132" ca="1">IF(ISBLANK(INDIRECT("'["&amp;Index!$A$1&amp;"]Auswertung 4a'!J"&amp;ROW($R32)-20,TRUE)),"",INDIRECT("'["&amp;Index!$A$1&amp;"]Auswertung 4a'!J"&amp;ROW($R32)-20,TRUE))</f>
        <v>#REF!</v>
      </c>
      <c r="BM132" t="str">
        <f t="shared" ca="1" si="7"/>
        <v/>
      </c>
    </row>
    <row r="133" spans="1:65" x14ac:dyDescent="0.25">
      <c r="A133" t="e" cm="1">
        <f t="array" aca="1" ref="A133" ca="1">INDIRECT("'["&amp;Index!$A$1&amp;"]Übersicht Messungen'!E6",TRUE)</f>
        <v>#REF!</v>
      </c>
      <c r="B133" t="e">
        <f ca="1">IF(Index!$D$3="v3",11031,"")</f>
        <v>#N/A</v>
      </c>
      <c r="C133" t="e">
        <f ca="1">VLOOKUP(Facts!$B133,Aux_Table!$W$1:$X$50,2,FALSE)</f>
        <v>#N/A</v>
      </c>
      <c r="D133" t="e">
        <f>NA()</f>
        <v>#N/A</v>
      </c>
      <c r="E133" t="e" cm="1">
        <f t="array" aca="1" ref="E133" ca="1">INDIRECT("'["&amp;Index!$A$1&amp;"]Übersicht Messungen'!C6",TRUE)</f>
        <v>#REF!</v>
      </c>
      <c r="F133" t="e" cm="1">
        <f t="array" aca="1" ref="F133" ca="1">INDIRECT("'["&amp;Index!$A$1&amp;"]Übersicht Messungen'!B6",TRUE)</f>
        <v>#REF!</v>
      </c>
      <c r="G133" t="e" cm="1">
        <f t="array" aca="1" ref="G133" ca="1">INDIRECT("'["&amp;Index!$A$1&amp;"]Übersicht Messungen'!B6",TRUE)</f>
        <v>#REF!</v>
      </c>
      <c r="H133" t="e">
        <f t="shared" ca="1" si="6"/>
        <v>#REF!</v>
      </c>
      <c r="I133" s="15" t="e" cm="1">
        <f t="array" aca="1" ref="I133" ca="1">IFERROR(DATEVALUE(TEXT(INDIRECT("'["&amp;Index!$A$1&amp;"]Übersicht Messungen'!C100",TRUE),"yyyy-mm-dd")),INDIRECT("'["&amp;Index!$A$1&amp;"]Übersicht Messungen'!F6",TRUE)-730)</f>
        <v>#REF!</v>
      </c>
      <c r="J133" t="e" cm="1">
        <f t="array" aca="1" ref="J133" ca="1">INDIRECT("'["&amp;Index!$A$1&amp;"]Übersicht Messungen'!C177",TRUE)</f>
        <v>#REF!</v>
      </c>
      <c r="K133" t="str">
        <f>Index!$A$1</f>
        <v>intem US 42430001 RN+RP für Sichtprüfung.xlsx</v>
      </c>
      <c r="N133" t="s">
        <v>74</v>
      </c>
      <c r="O133" t="e" cm="1">
        <f t="array" aca="1" ref="O133" ca="1">IF(ISBLANK(INDIRECT("'["&amp;Index!$A$1&amp;"]Auswertung 4a'!C"&amp;ROW($R33)-20,TRUE)),"",INDIRECT("'["&amp;Index!$A$1&amp;"]Auswertung 4a'!C"&amp;ROW($R33)-20,TRUE))</f>
        <v>#REF!</v>
      </c>
      <c r="R133">
        <v>8</v>
      </c>
      <c r="X133" t="e" cm="1">
        <f t="array" aca="1" ref="X133" ca="1">INDIRECT("'["&amp;Index!$A$1&amp;"]Übersicht Messungen'!C6",TRUE)</f>
        <v>#REF!</v>
      </c>
      <c r="Z133" t="s">
        <v>110</v>
      </c>
      <c r="AG133" t="e" cm="1">
        <f t="array" aca="1" ref="AG133" ca="1">IF(ISBLANK(INDIRECT("'["&amp;Index!$A$1&amp;"]Auswertung 4a'!H"&amp;ROW($R33)-20,TRUE)),"",INDIRECT("'["&amp;Index!$A$1&amp;"]Auswertung 4a'!H"&amp;ROW($R33)-20,TRUE))</f>
        <v>#REF!</v>
      </c>
      <c r="AK133" t="e" cm="1">
        <f t="array" aca="1" ref="AK133" ca="1">IF(ISBLANK(INDIRECT("'["&amp;Index!$A$1&amp;"]Auswertung 4a'!K"&amp;ROW($R33)-20,TRUE)),"",INDIRECT("'["&amp;Index!$A$1&amp;"]Auswertung 4a'!K"&amp;ROW($R33)-20,TRUE))</f>
        <v>#REF!</v>
      </c>
      <c r="AN133" t="e" cm="1">
        <f t="array" aca="1" ref="AN133" ca="1">IF(ISBLANK(INDIRECT("'["&amp;Index!$A$1&amp;"]Auswertung 4a'!I"&amp;ROW($R33)-20,TRUE)),"",INDIRECT("'["&amp;Index!$A$1&amp;"]Auswertung 4a'!I"&amp;ROW($R33)-20,TRUE))</f>
        <v>#REF!</v>
      </c>
      <c r="AQ133" t="e" cm="1">
        <f t="array" aca="1" ref="AQ133" ca="1">IF(ISBLANK(INDIRECT("'["&amp;Index!$A$1&amp;"]Auswertung 4a'!J"&amp;ROW($R33)-20,TRUE)),"",INDIRECT("'["&amp;Index!$A$1&amp;"]Auswertung 4a'!J"&amp;ROW($R33)-20,TRUE))</f>
        <v>#REF!</v>
      </c>
      <c r="BM133" t="str">
        <f t="shared" ca="1" si="7"/>
        <v/>
      </c>
    </row>
    <row r="134" spans="1:65" x14ac:dyDescent="0.25">
      <c r="A134" t="e" cm="1">
        <f t="array" aca="1" ref="A134" ca="1">INDIRECT("'["&amp;Index!$A$1&amp;"]Übersicht Messungen'!E6",TRUE)</f>
        <v>#REF!</v>
      </c>
      <c r="B134" t="e">
        <f ca="1">IF(Index!$D$3="v3",11031,"")</f>
        <v>#N/A</v>
      </c>
      <c r="C134" t="e">
        <f ca="1">VLOOKUP(Facts!$B134,Aux_Table!$W$1:$X$50,2,FALSE)</f>
        <v>#N/A</v>
      </c>
      <c r="D134" t="e">
        <f>NA()</f>
        <v>#N/A</v>
      </c>
      <c r="E134" t="e" cm="1">
        <f t="array" aca="1" ref="E134" ca="1">INDIRECT("'["&amp;Index!$A$1&amp;"]Übersicht Messungen'!C6",TRUE)</f>
        <v>#REF!</v>
      </c>
      <c r="F134" t="e" cm="1">
        <f t="array" aca="1" ref="F134" ca="1">INDIRECT("'["&amp;Index!$A$1&amp;"]Übersicht Messungen'!B6",TRUE)</f>
        <v>#REF!</v>
      </c>
      <c r="G134" t="e" cm="1">
        <f t="array" aca="1" ref="G134" ca="1">INDIRECT("'["&amp;Index!$A$1&amp;"]Übersicht Messungen'!B6",TRUE)</f>
        <v>#REF!</v>
      </c>
      <c r="H134" t="e">
        <f t="shared" ca="1" si="6"/>
        <v>#REF!</v>
      </c>
      <c r="I134" s="15" t="e" cm="1">
        <f t="array" aca="1" ref="I134" ca="1">IFERROR(DATEVALUE(TEXT(INDIRECT("'["&amp;Index!$A$1&amp;"]Übersicht Messungen'!C100",TRUE),"yyyy-mm-dd")),INDIRECT("'["&amp;Index!$A$1&amp;"]Übersicht Messungen'!F6",TRUE)-730)</f>
        <v>#REF!</v>
      </c>
      <c r="J134" t="e" cm="1">
        <f t="array" aca="1" ref="J134" ca="1">INDIRECT("'["&amp;Index!$A$1&amp;"]Übersicht Messungen'!C177",TRUE)</f>
        <v>#REF!</v>
      </c>
      <c r="K134" t="str">
        <f>Index!$A$1</f>
        <v>intem US 42430001 RN+RP für Sichtprüfung.xlsx</v>
      </c>
      <c r="N134" t="s">
        <v>74</v>
      </c>
      <c r="O134" t="e" cm="1">
        <f t="array" aca="1" ref="O134" ca="1">IF(ISBLANK(INDIRECT("'["&amp;Index!$A$1&amp;"]Auswertung 4a'!C"&amp;ROW($R34)-20,TRUE)),"",INDIRECT("'["&amp;Index!$A$1&amp;"]Auswertung 4a'!C"&amp;ROW($R34)-20,TRUE))</f>
        <v>#REF!</v>
      </c>
      <c r="R134">
        <v>9</v>
      </c>
      <c r="X134" t="e" cm="1">
        <f t="array" aca="1" ref="X134" ca="1">INDIRECT("'["&amp;Index!$A$1&amp;"]Übersicht Messungen'!C6",TRUE)</f>
        <v>#REF!</v>
      </c>
      <c r="Z134" t="s">
        <v>110</v>
      </c>
      <c r="AG134" t="e" cm="1">
        <f t="array" aca="1" ref="AG134" ca="1">IF(ISBLANK(INDIRECT("'["&amp;Index!$A$1&amp;"]Auswertung 4a'!H"&amp;ROW($R34)-20,TRUE)),"",INDIRECT("'["&amp;Index!$A$1&amp;"]Auswertung 4a'!H"&amp;ROW($R34)-20,TRUE))</f>
        <v>#REF!</v>
      </c>
      <c r="AK134" t="e" cm="1">
        <f t="array" aca="1" ref="AK134" ca="1">IF(ISBLANK(INDIRECT("'["&amp;Index!$A$1&amp;"]Auswertung 4a'!K"&amp;ROW($R34)-20,TRUE)),"",INDIRECT("'["&amp;Index!$A$1&amp;"]Auswertung 4a'!K"&amp;ROW($R34)-20,TRUE))</f>
        <v>#REF!</v>
      </c>
      <c r="AN134" t="e" cm="1">
        <f t="array" aca="1" ref="AN134" ca="1">IF(ISBLANK(INDIRECT("'["&amp;Index!$A$1&amp;"]Auswertung 4a'!I"&amp;ROW($R34)-20,TRUE)),"",INDIRECT("'["&amp;Index!$A$1&amp;"]Auswertung 4a'!I"&amp;ROW($R34)-20,TRUE))</f>
        <v>#REF!</v>
      </c>
      <c r="AQ134" t="e" cm="1">
        <f t="array" aca="1" ref="AQ134" ca="1">IF(ISBLANK(INDIRECT("'["&amp;Index!$A$1&amp;"]Auswertung 4a'!J"&amp;ROW($R34)-20,TRUE)),"",INDIRECT("'["&amp;Index!$A$1&amp;"]Auswertung 4a'!J"&amp;ROW($R34)-20,TRUE))</f>
        <v>#REF!</v>
      </c>
      <c r="BM134" t="str">
        <f t="shared" ca="1" si="7"/>
        <v/>
      </c>
    </row>
    <row r="135" spans="1:65" x14ac:dyDescent="0.25">
      <c r="A135" t="e" cm="1">
        <f t="array" aca="1" ref="A135" ca="1">INDIRECT("'["&amp;Index!$A$1&amp;"]Übersicht Messungen'!E6",TRUE)</f>
        <v>#REF!</v>
      </c>
      <c r="B135" t="e">
        <f ca="1">IF(Index!$D$3="v3",11031,"")</f>
        <v>#N/A</v>
      </c>
      <c r="C135" t="e">
        <f ca="1">VLOOKUP(Facts!$B135,Aux_Table!$W$1:$X$50,2,FALSE)</f>
        <v>#N/A</v>
      </c>
      <c r="D135" t="e">
        <f>NA()</f>
        <v>#N/A</v>
      </c>
      <c r="E135" t="e" cm="1">
        <f t="array" aca="1" ref="E135" ca="1">INDIRECT("'["&amp;Index!$A$1&amp;"]Übersicht Messungen'!C6",TRUE)</f>
        <v>#REF!</v>
      </c>
      <c r="F135" t="e" cm="1">
        <f t="array" aca="1" ref="F135" ca="1">INDIRECT("'["&amp;Index!$A$1&amp;"]Übersicht Messungen'!B6",TRUE)</f>
        <v>#REF!</v>
      </c>
      <c r="G135" t="e" cm="1">
        <f t="array" aca="1" ref="G135" ca="1">INDIRECT("'["&amp;Index!$A$1&amp;"]Übersicht Messungen'!B6",TRUE)</f>
        <v>#REF!</v>
      </c>
      <c r="H135" t="e">
        <f t="shared" ca="1" si="6"/>
        <v>#REF!</v>
      </c>
      <c r="I135" s="15" t="e" cm="1">
        <f t="array" aca="1" ref="I135" ca="1">IFERROR(DATEVALUE(TEXT(INDIRECT("'["&amp;Index!$A$1&amp;"]Übersicht Messungen'!C100",TRUE),"yyyy-mm-dd")),INDIRECT("'["&amp;Index!$A$1&amp;"]Übersicht Messungen'!F6",TRUE)-730)</f>
        <v>#REF!</v>
      </c>
      <c r="J135" t="e" cm="1">
        <f t="array" aca="1" ref="J135" ca="1">INDIRECT("'["&amp;Index!$A$1&amp;"]Übersicht Messungen'!C177",TRUE)</f>
        <v>#REF!</v>
      </c>
      <c r="K135" t="str">
        <f>Index!$A$1</f>
        <v>intem US 42430001 RN+RP für Sichtprüfung.xlsx</v>
      </c>
      <c r="N135" t="s">
        <v>74</v>
      </c>
      <c r="O135" t="e" cm="1">
        <f t="array" aca="1" ref="O135" ca="1">IF(ISBLANK(INDIRECT("'["&amp;Index!$A$1&amp;"]Auswertung 4a'!C"&amp;ROW($R35)-20,TRUE)),"",INDIRECT("'["&amp;Index!$A$1&amp;"]Auswertung 4a'!C"&amp;ROW($R35)-20,TRUE))</f>
        <v>#REF!</v>
      </c>
      <c r="R135">
        <v>10</v>
      </c>
      <c r="X135" t="e" cm="1">
        <f t="array" aca="1" ref="X135" ca="1">INDIRECT("'["&amp;Index!$A$1&amp;"]Übersicht Messungen'!C6",TRUE)</f>
        <v>#REF!</v>
      </c>
      <c r="Z135" t="s">
        <v>110</v>
      </c>
      <c r="AG135" t="e" cm="1">
        <f t="array" aca="1" ref="AG135" ca="1">IF(ISBLANK(INDIRECT("'["&amp;Index!$A$1&amp;"]Auswertung 4a'!H"&amp;ROW($R35)-20,TRUE)),"",INDIRECT("'["&amp;Index!$A$1&amp;"]Auswertung 4a'!H"&amp;ROW($R35)-20,TRUE))</f>
        <v>#REF!</v>
      </c>
      <c r="AK135" t="e" cm="1">
        <f t="array" aca="1" ref="AK135" ca="1">IF(ISBLANK(INDIRECT("'["&amp;Index!$A$1&amp;"]Auswertung 4a'!K"&amp;ROW($R35)-20,TRUE)),"",INDIRECT("'["&amp;Index!$A$1&amp;"]Auswertung 4a'!K"&amp;ROW($R35)-20,TRUE))</f>
        <v>#REF!</v>
      </c>
      <c r="AN135" t="e" cm="1">
        <f t="array" aca="1" ref="AN135" ca="1">IF(ISBLANK(INDIRECT("'["&amp;Index!$A$1&amp;"]Auswertung 4a'!I"&amp;ROW($R35)-20,TRUE)),"",INDIRECT("'["&amp;Index!$A$1&amp;"]Auswertung 4a'!I"&amp;ROW($R35)-20,TRUE))</f>
        <v>#REF!</v>
      </c>
      <c r="AQ135" t="e" cm="1">
        <f t="array" aca="1" ref="AQ135" ca="1">IF(ISBLANK(INDIRECT("'["&amp;Index!$A$1&amp;"]Auswertung 4a'!J"&amp;ROW($R35)-20,TRUE)),"",INDIRECT("'["&amp;Index!$A$1&amp;"]Auswertung 4a'!J"&amp;ROW($R35)-20,TRUE))</f>
        <v>#REF!</v>
      </c>
      <c r="BM135" t="str">
        <f t="shared" ca="1" si="7"/>
        <v/>
      </c>
    </row>
    <row r="136" spans="1:65" x14ac:dyDescent="0.25">
      <c r="A136" t="e" cm="1">
        <f t="array" aca="1" ref="A136" ca="1">INDIRECT("'["&amp;Index!$A$1&amp;"]Übersicht Messungen'!E6",TRUE)</f>
        <v>#REF!</v>
      </c>
      <c r="B136" t="e">
        <f ca="1">IF(Index!$D$3="v3",11031,"")</f>
        <v>#N/A</v>
      </c>
      <c r="C136" t="e">
        <f ca="1">VLOOKUP(Facts!$B136,Aux_Table!$W$1:$X$50,2,FALSE)</f>
        <v>#N/A</v>
      </c>
      <c r="D136" t="e">
        <f>NA()</f>
        <v>#N/A</v>
      </c>
      <c r="E136" t="e" cm="1">
        <f t="array" aca="1" ref="E136" ca="1">INDIRECT("'["&amp;Index!$A$1&amp;"]Übersicht Messungen'!C6",TRUE)</f>
        <v>#REF!</v>
      </c>
      <c r="F136" t="e" cm="1">
        <f t="array" aca="1" ref="F136" ca="1">INDIRECT("'["&amp;Index!$A$1&amp;"]Übersicht Messungen'!B6",TRUE)</f>
        <v>#REF!</v>
      </c>
      <c r="G136" t="e" cm="1">
        <f t="array" aca="1" ref="G136" ca="1">INDIRECT("'["&amp;Index!$A$1&amp;"]Übersicht Messungen'!B6",TRUE)</f>
        <v>#REF!</v>
      </c>
      <c r="H136" t="e">
        <f t="shared" ca="1" si="6"/>
        <v>#REF!</v>
      </c>
      <c r="I136" s="15" t="e" cm="1">
        <f t="array" aca="1" ref="I136" ca="1">IFERROR(DATEVALUE(TEXT(INDIRECT("'["&amp;Index!$A$1&amp;"]Übersicht Messungen'!C100",TRUE),"yyyy-mm-dd")),INDIRECT("'["&amp;Index!$A$1&amp;"]Übersicht Messungen'!F6",TRUE)-730)</f>
        <v>#REF!</v>
      </c>
      <c r="J136" t="e" cm="1">
        <f t="array" aca="1" ref="J136" ca="1">INDIRECT("'["&amp;Index!$A$1&amp;"]Übersicht Messungen'!C177",TRUE)</f>
        <v>#REF!</v>
      </c>
      <c r="K136" t="str">
        <f>Index!$A$1</f>
        <v>intem US 42430001 RN+RP für Sichtprüfung.xlsx</v>
      </c>
      <c r="N136" t="s">
        <v>74</v>
      </c>
      <c r="O136" t="e" cm="1">
        <f t="array" aca="1" ref="O136" ca="1">IF(ISBLANK(INDIRECT("'["&amp;Index!$A$1&amp;"]Auswertung 4a'!C"&amp;ROW($R36)-20,TRUE)),"",INDIRECT("'["&amp;Index!$A$1&amp;"]Auswertung 4a'!C"&amp;ROW($R36)-20,TRUE))</f>
        <v>#REF!</v>
      </c>
      <c r="R136">
        <v>11</v>
      </c>
      <c r="X136" t="e" cm="1">
        <f t="array" aca="1" ref="X136" ca="1">INDIRECT("'["&amp;Index!$A$1&amp;"]Übersicht Messungen'!C6",TRUE)</f>
        <v>#REF!</v>
      </c>
      <c r="Z136" t="s">
        <v>110</v>
      </c>
      <c r="AG136" t="e" cm="1">
        <f t="array" aca="1" ref="AG136" ca="1">IF(ISBLANK(INDIRECT("'["&amp;Index!$A$1&amp;"]Auswertung 4a'!H"&amp;ROW($R36)-20,TRUE)),"",INDIRECT("'["&amp;Index!$A$1&amp;"]Auswertung 4a'!H"&amp;ROW($R36)-20,TRUE))</f>
        <v>#REF!</v>
      </c>
      <c r="AK136" t="e" cm="1">
        <f t="array" aca="1" ref="AK136" ca="1">IF(ISBLANK(INDIRECT("'["&amp;Index!$A$1&amp;"]Auswertung 4a'!K"&amp;ROW($R36)-20,TRUE)),"",INDIRECT("'["&amp;Index!$A$1&amp;"]Auswertung 4a'!K"&amp;ROW($R36)-20,TRUE))</f>
        <v>#REF!</v>
      </c>
      <c r="AN136" t="e" cm="1">
        <f t="array" aca="1" ref="AN136" ca="1">IF(ISBLANK(INDIRECT("'["&amp;Index!$A$1&amp;"]Auswertung 4a'!I"&amp;ROW($R36)-20,TRUE)),"",INDIRECT("'["&amp;Index!$A$1&amp;"]Auswertung 4a'!I"&amp;ROW($R36)-20,TRUE))</f>
        <v>#REF!</v>
      </c>
      <c r="AQ136" t="e" cm="1">
        <f t="array" aca="1" ref="AQ136" ca="1">IF(ISBLANK(INDIRECT("'["&amp;Index!$A$1&amp;"]Auswertung 4a'!J"&amp;ROW($R36)-20,TRUE)),"",INDIRECT("'["&amp;Index!$A$1&amp;"]Auswertung 4a'!J"&amp;ROW($R36)-20,TRUE))</f>
        <v>#REF!</v>
      </c>
      <c r="BM136" t="str">
        <f t="shared" ca="1" si="7"/>
        <v/>
      </c>
    </row>
    <row r="137" spans="1:65" x14ac:dyDescent="0.25">
      <c r="A137" t="e" cm="1">
        <f t="array" aca="1" ref="A137" ca="1">INDIRECT("'["&amp;Index!$A$1&amp;"]Übersicht Messungen'!E6",TRUE)</f>
        <v>#REF!</v>
      </c>
      <c r="B137" t="e">
        <f ca="1">IF(Index!$D$3="v3",11031,"")</f>
        <v>#N/A</v>
      </c>
      <c r="C137" t="e">
        <f ca="1">VLOOKUP(Facts!$B137,Aux_Table!$W$1:$X$50,2,FALSE)</f>
        <v>#N/A</v>
      </c>
      <c r="D137" t="e">
        <f>NA()</f>
        <v>#N/A</v>
      </c>
      <c r="E137" t="e" cm="1">
        <f t="array" aca="1" ref="E137" ca="1">INDIRECT("'["&amp;Index!$A$1&amp;"]Übersicht Messungen'!C6",TRUE)</f>
        <v>#REF!</v>
      </c>
      <c r="F137" t="e" cm="1">
        <f t="array" aca="1" ref="F137" ca="1">INDIRECT("'["&amp;Index!$A$1&amp;"]Übersicht Messungen'!B6",TRUE)</f>
        <v>#REF!</v>
      </c>
      <c r="G137" t="e" cm="1">
        <f t="array" aca="1" ref="G137" ca="1">INDIRECT("'["&amp;Index!$A$1&amp;"]Übersicht Messungen'!B6",TRUE)</f>
        <v>#REF!</v>
      </c>
      <c r="H137" t="e">
        <f t="shared" ca="1" si="6"/>
        <v>#REF!</v>
      </c>
      <c r="I137" s="15" t="e" cm="1">
        <f t="array" aca="1" ref="I137" ca="1">IFERROR(DATEVALUE(TEXT(INDIRECT("'["&amp;Index!$A$1&amp;"]Übersicht Messungen'!C100",TRUE),"yyyy-mm-dd")),INDIRECT("'["&amp;Index!$A$1&amp;"]Übersicht Messungen'!F6",TRUE)-730)</f>
        <v>#REF!</v>
      </c>
      <c r="J137" t="e" cm="1">
        <f t="array" aca="1" ref="J137" ca="1">INDIRECT("'["&amp;Index!$A$1&amp;"]Übersicht Messungen'!C177",TRUE)</f>
        <v>#REF!</v>
      </c>
      <c r="K137" t="str">
        <f>Index!$A$1</f>
        <v>intem US 42430001 RN+RP für Sichtprüfung.xlsx</v>
      </c>
      <c r="N137" t="s">
        <v>74</v>
      </c>
      <c r="O137" t="e" cm="1">
        <f t="array" aca="1" ref="O137" ca="1">IF(ISBLANK(INDIRECT("'["&amp;Index!$A$1&amp;"]Auswertung 4a'!C"&amp;ROW($R37)-20,TRUE)),"",INDIRECT("'["&amp;Index!$A$1&amp;"]Auswertung 4a'!C"&amp;ROW($R37)-20,TRUE))</f>
        <v>#REF!</v>
      </c>
      <c r="R137">
        <v>12</v>
      </c>
      <c r="X137" t="e" cm="1">
        <f t="array" aca="1" ref="X137" ca="1">INDIRECT("'["&amp;Index!$A$1&amp;"]Übersicht Messungen'!C6",TRUE)</f>
        <v>#REF!</v>
      </c>
      <c r="Z137" t="s">
        <v>110</v>
      </c>
      <c r="AG137" t="e" cm="1">
        <f t="array" aca="1" ref="AG137" ca="1">IF(ISBLANK(INDIRECT("'["&amp;Index!$A$1&amp;"]Auswertung 4a'!H"&amp;ROW($R37)-20,TRUE)),"",INDIRECT("'["&amp;Index!$A$1&amp;"]Auswertung 4a'!H"&amp;ROW($R37)-20,TRUE))</f>
        <v>#REF!</v>
      </c>
      <c r="AK137" t="e" cm="1">
        <f t="array" aca="1" ref="AK137" ca="1">IF(ISBLANK(INDIRECT("'["&amp;Index!$A$1&amp;"]Auswertung 4a'!K"&amp;ROW($R37)-20,TRUE)),"",INDIRECT("'["&amp;Index!$A$1&amp;"]Auswertung 4a'!K"&amp;ROW($R37)-20,TRUE))</f>
        <v>#REF!</v>
      </c>
      <c r="AN137" t="e" cm="1">
        <f t="array" aca="1" ref="AN137" ca="1">IF(ISBLANK(INDIRECT("'["&amp;Index!$A$1&amp;"]Auswertung 4a'!I"&amp;ROW($R37)-20,TRUE)),"",INDIRECT("'["&amp;Index!$A$1&amp;"]Auswertung 4a'!I"&amp;ROW($R37)-20,TRUE))</f>
        <v>#REF!</v>
      </c>
      <c r="AQ137" t="e" cm="1">
        <f t="array" aca="1" ref="AQ137" ca="1">IF(ISBLANK(INDIRECT("'["&amp;Index!$A$1&amp;"]Auswertung 4a'!J"&amp;ROW($R37)-20,TRUE)),"",INDIRECT("'["&amp;Index!$A$1&amp;"]Auswertung 4a'!J"&amp;ROW($R37)-20,TRUE))</f>
        <v>#REF!</v>
      </c>
      <c r="BM137" t="str">
        <f t="shared" ca="1" si="7"/>
        <v/>
      </c>
    </row>
    <row r="138" spans="1:65" x14ac:dyDescent="0.25">
      <c r="A138" t="e" cm="1">
        <f t="array" aca="1" ref="A138" ca="1">INDIRECT("'["&amp;Index!$A$1&amp;"]Übersicht Messungen'!E6",TRUE)</f>
        <v>#REF!</v>
      </c>
      <c r="B138" t="e">
        <f ca="1">IF(Index!$D$3="v3",11031,"")</f>
        <v>#N/A</v>
      </c>
      <c r="C138" t="e">
        <f ca="1">VLOOKUP(Facts!$B138,Aux_Table!$W$1:$X$50,2,FALSE)</f>
        <v>#N/A</v>
      </c>
      <c r="D138" t="e">
        <f>NA()</f>
        <v>#N/A</v>
      </c>
      <c r="E138" t="e" cm="1">
        <f t="array" aca="1" ref="E138" ca="1">INDIRECT("'["&amp;Index!$A$1&amp;"]Übersicht Messungen'!C6",TRUE)</f>
        <v>#REF!</v>
      </c>
      <c r="F138" t="e" cm="1">
        <f t="array" aca="1" ref="F138" ca="1">INDIRECT("'["&amp;Index!$A$1&amp;"]Übersicht Messungen'!B6",TRUE)</f>
        <v>#REF!</v>
      </c>
      <c r="G138" t="e" cm="1">
        <f t="array" aca="1" ref="G138" ca="1">INDIRECT("'["&amp;Index!$A$1&amp;"]Übersicht Messungen'!B6",TRUE)</f>
        <v>#REF!</v>
      </c>
      <c r="H138" t="e">
        <f t="shared" ca="1" si="6"/>
        <v>#REF!</v>
      </c>
      <c r="I138" s="15" t="e" cm="1">
        <f t="array" aca="1" ref="I138" ca="1">IFERROR(DATEVALUE(TEXT(INDIRECT("'["&amp;Index!$A$1&amp;"]Übersicht Messungen'!C100",TRUE),"yyyy-mm-dd")),INDIRECT("'["&amp;Index!$A$1&amp;"]Übersicht Messungen'!F6",TRUE)-730)</f>
        <v>#REF!</v>
      </c>
      <c r="J138" t="e" cm="1">
        <f t="array" aca="1" ref="J138" ca="1">INDIRECT("'["&amp;Index!$A$1&amp;"]Übersicht Messungen'!C177",TRUE)</f>
        <v>#REF!</v>
      </c>
      <c r="K138" t="str">
        <f>Index!$A$1</f>
        <v>intem US 42430001 RN+RP für Sichtprüfung.xlsx</v>
      </c>
      <c r="N138" t="s">
        <v>74</v>
      </c>
      <c r="O138" t="e" cm="1">
        <f t="array" aca="1" ref="O138" ca="1">IF(ISBLANK(INDIRECT("'["&amp;Index!$A$1&amp;"]Auswertung 4a'!C"&amp;ROW($R38)-20,TRUE)),"",INDIRECT("'["&amp;Index!$A$1&amp;"]Auswertung 4a'!C"&amp;ROW($R38)-20,TRUE))</f>
        <v>#REF!</v>
      </c>
      <c r="R138">
        <v>13</v>
      </c>
      <c r="X138" t="e" cm="1">
        <f t="array" aca="1" ref="X138" ca="1">INDIRECT("'["&amp;Index!$A$1&amp;"]Übersicht Messungen'!C6",TRUE)</f>
        <v>#REF!</v>
      </c>
      <c r="Z138" t="s">
        <v>110</v>
      </c>
      <c r="AG138" t="e" cm="1">
        <f t="array" aca="1" ref="AG138" ca="1">IF(ISBLANK(INDIRECT("'["&amp;Index!$A$1&amp;"]Auswertung 4a'!H"&amp;ROW($R38)-20,TRUE)),"",INDIRECT("'["&amp;Index!$A$1&amp;"]Auswertung 4a'!H"&amp;ROW($R38)-20,TRUE))</f>
        <v>#REF!</v>
      </c>
      <c r="AK138" t="e" cm="1">
        <f t="array" aca="1" ref="AK138" ca="1">IF(ISBLANK(INDIRECT("'["&amp;Index!$A$1&amp;"]Auswertung 4a'!K"&amp;ROW($R38)-20,TRUE)),"",INDIRECT("'["&amp;Index!$A$1&amp;"]Auswertung 4a'!K"&amp;ROW($R38)-20,TRUE))</f>
        <v>#REF!</v>
      </c>
      <c r="AN138" t="e" cm="1">
        <f t="array" aca="1" ref="AN138" ca="1">IF(ISBLANK(INDIRECT("'["&amp;Index!$A$1&amp;"]Auswertung 4a'!I"&amp;ROW($R38)-20,TRUE)),"",INDIRECT("'["&amp;Index!$A$1&amp;"]Auswertung 4a'!I"&amp;ROW($R38)-20,TRUE))</f>
        <v>#REF!</v>
      </c>
      <c r="AQ138" t="e" cm="1">
        <f t="array" aca="1" ref="AQ138" ca="1">IF(ISBLANK(INDIRECT("'["&amp;Index!$A$1&amp;"]Auswertung 4a'!J"&amp;ROW($R38)-20,TRUE)),"",INDIRECT("'["&amp;Index!$A$1&amp;"]Auswertung 4a'!J"&amp;ROW($R38)-20,TRUE))</f>
        <v>#REF!</v>
      </c>
      <c r="BM138" t="str">
        <f t="shared" ca="1" si="7"/>
        <v/>
      </c>
    </row>
    <row r="139" spans="1:65" x14ac:dyDescent="0.25">
      <c r="A139" t="e" cm="1">
        <f t="array" aca="1" ref="A139" ca="1">INDIRECT("'["&amp;Index!$A$1&amp;"]Übersicht Messungen'!E6",TRUE)</f>
        <v>#REF!</v>
      </c>
      <c r="B139" t="e">
        <f ca="1">IF(Index!$D$3="v3",11031,"")</f>
        <v>#N/A</v>
      </c>
      <c r="C139" t="e">
        <f ca="1">VLOOKUP(Facts!$B139,Aux_Table!$W$1:$X$50,2,FALSE)</f>
        <v>#N/A</v>
      </c>
      <c r="D139" t="e">
        <f>NA()</f>
        <v>#N/A</v>
      </c>
      <c r="E139" t="e" cm="1">
        <f t="array" aca="1" ref="E139" ca="1">INDIRECT("'["&amp;Index!$A$1&amp;"]Übersicht Messungen'!C6",TRUE)</f>
        <v>#REF!</v>
      </c>
      <c r="F139" t="e" cm="1">
        <f t="array" aca="1" ref="F139" ca="1">INDIRECT("'["&amp;Index!$A$1&amp;"]Übersicht Messungen'!B6",TRUE)</f>
        <v>#REF!</v>
      </c>
      <c r="G139" t="e" cm="1">
        <f t="array" aca="1" ref="G139" ca="1">INDIRECT("'["&amp;Index!$A$1&amp;"]Übersicht Messungen'!B6",TRUE)</f>
        <v>#REF!</v>
      </c>
      <c r="H139" t="e">
        <f t="shared" ca="1" si="6"/>
        <v>#REF!</v>
      </c>
      <c r="I139" s="15" t="e" cm="1">
        <f t="array" aca="1" ref="I139" ca="1">IFERROR(DATEVALUE(TEXT(INDIRECT("'["&amp;Index!$A$1&amp;"]Übersicht Messungen'!C100",TRUE),"yyyy-mm-dd")),INDIRECT("'["&amp;Index!$A$1&amp;"]Übersicht Messungen'!F6",TRUE)-730)</f>
        <v>#REF!</v>
      </c>
      <c r="J139" t="e" cm="1">
        <f t="array" aca="1" ref="J139" ca="1">INDIRECT("'["&amp;Index!$A$1&amp;"]Übersicht Messungen'!C177",TRUE)</f>
        <v>#REF!</v>
      </c>
      <c r="K139" t="str">
        <f>Index!$A$1</f>
        <v>intem US 42430001 RN+RP für Sichtprüfung.xlsx</v>
      </c>
      <c r="N139" t="s">
        <v>74</v>
      </c>
      <c r="O139" t="e" cm="1">
        <f t="array" aca="1" ref="O139" ca="1">IF(ISBLANK(INDIRECT("'["&amp;Index!$A$1&amp;"]Auswertung 4a'!C"&amp;ROW($R39)-20,TRUE)),"",INDIRECT("'["&amp;Index!$A$1&amp;"]Auswertung 4a'!C"&amp;ROW($R39)-20,TRUE))</f>
        <v>#REF!</v>
      </c>
      <c r="R139">
        <v>14</v>
      </c>
      <c r="X139" t="e" cm="1">
        <f t="array" aca="1" ref="X139" ca="1">INDIRECT("'["&amp;Index!$A$1&amp;"]Übersicht Messungen'!C6",TRUE)</f>
        <v>#REF!</v>
      </c>
      <c r="Z139" t="s">
        <v>110</v>
      </c>
      <c r="AG139" t="e" cm="1">
        <f t="array" aca="1" ref="AG139" ca="1">IF(ISBLANK(INDIRECT("'["&amp;Index!$A$1&amp;"]Auswertung 4a'!H"&amp;ROW($R39)-20,TRUE)),"",INDIRECT("'["&amp;Index!$A$1&amp;"]Auswertung 4a'!H"&amp;ROW($R39)-20,TRUE))</f>
        <v>#REF!</v>
      </c>
      <c r="AK139" t="e" cm="1">
        <f t="array" aca="1" ref="AK139" ca="1">IF(ISBLANK(INDIRECT("'["&amp;Index!$A$1&amp;"]Auswertung 4a'!K"&amp;ROW($R39)-20,TRUE)),"",INDIRECT("'["&amp;Index!$A$1&amp;"]Auswertung 4a'!K"&amp;ROW($R39)-20,TRUE))</f>
        <v>#REF!</v>
      </c>
      <c r="AN139" t="e" cm="1">
        <f t="array" aca="1" ref="AN139" ca="1">IF(ISBLANK(INDIRECT("'["&amp;Index!$A$1&amp;"]Auswertung 4a'!I"&amp;ROW($R39)-20,TRUE)),"",INDIRECT("'["&amp;Index!$A$1&amp;"]Auswertung 4a'!I"&amp;ROW($R39)-20,TRUE))</f>
        <v>#REF!</v>
      </c>
      <c r="AQ139" t="e" cm="1">
        <f t="array" aca="1" ref="AQ139" ca="1">IF(ISBLANK(INDIRECT("'["&amp;Index!$A$1&amp;"]Auswertung 4a'!J"&amp;ROW($R39)-20,TRUE)),"",INDIRECT("'["&amp;Index!$A$1&amp;"]Auswertung 4a'!J"&amp;ROW($R39)-20,TRUE))</f>
        <v>#REF!</v>
      </c>
      <c r="BM139" t="str">
        <f t="shared" ca="1" si="7"/>
        <v/>
      </c>
    </row>
    <row r="140" spans="1:65" x14ac:dyDescent="0.25">
      <c r="A140" t="e" cm="1">
        <f t="array" aca="1" ref="A140" ca="1">INDIRECT("'["&amp;Index!$A$1&amp;"]Übersicht Messungen'!E6",TRUE)</f>
        <v>#REF!</v>
      </c>
      <c r="B140" t="e">
        <f ca="1">IF(Index!$D$3="v3",11031,"")</f>
        <v>#N/A</v>
      </c>
      <c r="C140" t="e">
        <f ca="1">VLOOKUP(Facts!$B140,Aux_Table!$W$1:$X$50,2,FALSE)</f>
        <v>#N/A</v>
      </c>
      <c r="D140" t="e">
        <f>NA()</f>
        <v>#N/A</v>
      </c>
      <c r="E140" t="e" cm="1">
        <f t="array" aca="1" ref="E140" ca="1">INDIRECT("'["&amp;Index!$A$1&amp;"]Übersicht Messungen'!C6",TRUE)</f>
        <v>#REF!</v>
      </c>
      <c r="F140" t="e" cm="1">
        <f t="array" aca="1" ref="F140" ca="1">INDIRECT("'["&amp;Index!$A$1&amp;"]Übersicht Messungen'!B6",TRUE)</f>
        <v>#REF!</v>
      </c>
      <c r="G140" t="e" cm="1">
        <f t="array" aca="1" ref="G140" ca="1">INDIRECT("'["&amp;Index!$A$1&amp;"]Übersicht Messungen'!B6",TRUE)</f>
        <v>#REF!</v>
      </c>
      <c r="H140" t="e">
        <f t="shared" ca="1" si="6"/>
        <v>#REF!</v>
      </c>
      <c r="I140" s="15" t="e" cm="1">
        <f t="array" aca="1" ref="I140" ca="1">IFERROR(DATEVALUE(TEXT(INDIRECT("'["&amp;Index!$A$1&amp;"]Übersicht Messungen'!C100",TRUE),"yyyy-mm-dd")),INDIRECT("'["&amp;Index!$A$1&amp;"]Übersicht Messungen'!F6",TRUE)-730)</f>
        <v>#REF!</v>
      </c>
      <c r="J140" t="e" cm="1">
        <f t="array" aca="1" ref="J140" ca="1">INDIRECT("'["&amp;Index!$A$1&amp;"]Übersicht Messungen'!C177",TRUE)</f>
        <v>#REF!</v>
      </c>
      <c r="K140" t="str">
        <f>Index!$A$1</f>
        <v>intem US 42430001 RN+RP für Sichtprüfung.xlsx</v>
      </c>
      <c r="N140" t="s">
        <v>74</v>
      </c>
      <c r="O140" t="e" cm="1">
        <f t="array" aca="1" ref="O140" ca="1">IF(ISBLANK(INDIRECT("'["&amp;Index!$A$1&amp;"]Auswertung 4a'!C"&amp;ROW($R40)-20,TRUE)),"",INDIRECT("'["&amp;Index!$A$1&amp;"]Auswertung 4a'!C"&amp;ROW($R40)-20,TRUE))</f>
        <v>#REF!</v>
      </c>
      <c r="R140">
        <v>15</v>
      </c>
      <c r="X140" t="e" cm="1">
        <f t="array" aca="1" ref="X140" ca="1">INDIRECT("'["&amp;Index!$A$1&amp;"]Übersicht Messungen'!C6",TRUE)</f>
        <v>#REF!</v>
      </c>
      <c r="Z140" t="s">
        <v>110</v>
      </c>
      <c r="AG140" t="e" cm="1">
        <f t="array" aca="1" ref="AG140" ca="1">IF(ISBLANK(INDIRECT("'["&amp;Index!$A$1&amp;"]Auswertung 4a'!H"&amp;ROW($R40)-20,TRUE)),"",INDIRECT("'["&amp;Index!$A$1&amp;"]Auswertung 4a'!H"&amp;ROW($R40)-20,TRUE))</f>
        <v>#REF!</v>
      </c>
      <c r="AK140" t="e" cm="1">
        <f t="array" aca="1" ref="AK140" ca="1">IF(ISBLANK(INDIRECT("'["&amp;Index!$A$1&amp;"]Auswertung 4a'!K"&amp;ROW($R40)-20,TRUE)),"",INDIRECT("'["&amp;Index!$A$1&amp;"]Auswertung 4a'!K"&amp;ROW($R40)-20,TRUE))</f>
        <v>#REF!</v>
      </c>
      <c r="AN140" t="e" cm="1">
        <f t="array" aca="1" ref="AN140" ca="1">IF(ISBLANK(INDIRECT("'["&amp;Index!$A$1&amp;"]Auswertung 4a'!I"&amp;ROW($R40)-20,TRUE)),"",INDIRECT("'["&amp;Index!$A$1&amp;"]Auswertung 4a'!I"&amp;ROW($R40)-20,TRUE))</f>
        <v>#REF!</v>
      </c>
      <c r="AQ140" t="e" cm="1">
        <f t="array" aca="1" ref="AQ140" ca="1">IF(ISBLANK(INDIRECT("'["&amp;Index!$A$1&amp;"]Auswertung 4a'!J"&amp;ROW($R40)-20,TRUE)),"",INDIRECT("'["&amp;Index!$A$1&amp;"]Auswertung 4a'!J"&amp;ROW($R40)-20,TRUE))</f>
        <v>#REF!</v>
      </c>
      <c r="BM140" t="str">
        <f t="shared" ca="1" si="7"/>
        <v/>
      </c>
    </row>
    <row r="141" spans="1:65" x14ac:dyDescent="0.25">
      <c r="A141" t="e" cm="1">
        <f t="array" aca="1" ref="A141" ca="1">INDIRECT("'["&amp;Index!$A$1&amp;"]Übersicht Messungen'!E6",TRUE)</f>
        <v>#REF!</v>
      </c>
      <c r="B141" t="e">
        <f ca="1">IF(Index!$D$3="v3",11031,"")</f>
        <v>#N/A</v>
      </c>
      <c r="C141" t="e">
        <f ca="1">VLOOKUP(Facts!$B141,Aux_Table!$W$1:$X$50,2,FALSE)</f>
        <v>#N/A</v>
      </c>
      <c r="D141" t="e">
        <f>NA()</f>
        <v>#N/A</v>
      </c>
      <c r="E141" t="e" cm="1">
        <f t="array" aca="1" ref="E141" ca="1">INDIRECT("'["&amp;Index!$A$1&amp;"]Übersicht Messungen'!C6",TRUE)</f>
        <v>#REF!</v>
      </c>
      <c r="F141" t="e" cm="1">
        <f t="array" aca="1" ref="F141" ca="1">INDIRECT("'["&amp;Index!$A$1&amp;"]Übersicht Messungen'!B6",TRUE)</f>
        <v>#REF!</v>
      </c>
      <c r="G141" t="e" cm="1">
        <f t="array" aca="1" ref="G141" ca="1">INDIRECT("'["&amp;Index!$A$1&amp;"]Übersicht Messungen'!B6",TRUE)</f>
        <v>#REF!</v>
      </c>
      <c r="H141" t="e">
        <f t="shared" ca="1" si="6"/>
        <v>#REF!</v>
      </c>
      <c r="I141" s="15" t="e" cm="1">
        <f t="array" aca="1" ref="I141" ca="1">IFERROR(DATEVALUE(TEXT(INDIRECT("'["&amp;Index!$A$1&amp;"]Übersicht Messungen'!C100",TRUE),"yyyy-mm-dd")),INDIRECT("'["&amp;Index!$A$1&amp;"]Übersicht Messungen'!F6",TRUE)-730)</f>
        <v>#REF!</v>
      </c>
      <c r="J141" t="e" cm="1">
        <f t="array" aca="1" ref="J141" ca="1">INDIRECT("'["&amp;Index!$A$1&amp;"]Übersicht Messungen'!C177",TRUE)</f>
        <v>#REF!</v>
      </c>
      <c r="K141" t="str">
        <f>Index!$A$1</f>
        <v>intem US 42430001 RN+RP für Sichtprüfung.xlsx</v>
      </c>
      <c r="N141" t="s">
        <v>74</v>
      </c>
      <c r="O141" t="e" cm="1">
        <f t="array" aca="1" ref="O141" ca="1">IF(ISBLANK(INDIRECT("'["&amp;Index!$A$1&amp;"]Auswertung 4a'!C"&amp;ROW($R41)-20,TRUE)),"",INDIRECT("'["&amp;Index!$A$1&amp;"]Auswertung 4a'!C"&amp;ROW($R41)-20,TRUE))</f>
        <v>#REF!</v>
      </c>
      <c r="R141">
        <v>16</v>
      </c>
      <c r="X141" t="e" cm="1">
        <f t="array" aca="1" ref="X141" ca="1">INDIRECT("'["&amp;Index!$A$1&amp;"]Übersicht Messungen'!C6",TRUE)</f>
        <v>#REF!</v>
      </c>
      <c r="Z141" t="s">
        <v>110</v>
      </c>
      <c r="AG141" t="e" cm="1">
        <f t="array" aca="1" ref="AG141" ca="1">IF(ISBLANK(INDIRECT("'["&amp;Index!$A$1&amp;"]Auswertung 4a'!H"&amp;ROW($R41)-20,TRUE)),"",INDIRECT("'["&amp;Index!$A$1&amp;"]Auswertung 4a'!H"&amp;ROW($R41)-20,TRUE))</f>
        <v>#REF!</v>
      </c>
      <c r="AK141" t="e" cm="1">
        <f t="array" aca="1" ref="AK141" ca="1">IF(ISBLANK(INDIRECT("'["&amp;Index!$A$1&amp;"]Auswertung 4a'!K"&amp;ROW($R41)-20,TRUE)),"",INDIRECT("'["&amp;Index!$A$1&amp;"]Auswertung 4a'!K"&amp;ROW($R41)-20,TRUE))</f>
        <v>#REF!</v>
      </c>
      <c r="AN141" t="e" cm="1">
        <f t="array" aca="1" ref="AN141" ca="1">IF(ISBLANK(INDIRECT("'["&amp;Index!$A$1&amp;"]Auswertung 4a'!I"&amp;ROW($R41)-20,TRUE)),"",INDIRECT("'["&amp;Index!$A$1&amp;"]Auswertung 4a'!I"&amp;ROW($R41)-20,TRUE))</f>
        <v>#REF!</v>
      </c>
      <c r="AQ141" t="e" cm="1">
        <f t="array" aca="1" ref="AQ141" ca="1">IF(ISBLANK(INDIRECT("'["&amp;Index!$A$1&amp;"]Auswertung 4a'!J"&amp;ROW($R41)-20,TRUE)),"",INDIRECT("'["&amp;Index!$A$1&amp;"]Auswertung 4a'!J"&amp;ROW($R41)-20,TRUE))</f>
        <v>#REF!</v>
      </c>
      <c r="BM141" t="str">
        <f t="shared" ca="1" si="7"/>
        <v/>
      </c>
    </row>
    <row r="142" spans="1:65" x14ac:dyDescent="0.25">
      <c r="A142" t="e" cm="1">
        <f t="array" aca="1" ref="A142" ca="1">INDIRECT("'["&amp;Index!$A$1&amp;"]Übersicht Messungen'!E6",TRUE)</f>
        <v>#REF!</v>
      </c>
      <c r="B142" t="e">
        <f ca="1">IF(Index!$D$3="v3",11031,"")</f>
        <v>#N/A</v>
      </c>
      <c r="C142" t="e">
        <f ca="1">VLOOKUP(Facts!$B142,Aux_Table!$W$1:$X$50,2,FALSE)</f>
        <v>#N/A</v>
      </c>
      <c r="D142" t="e">
        <f>NA()</f>
        <v>#N/A</v>
      </c>
      <c r="E142" t="e" cm="1">
        <f t="array" aca="1" ref="E142" ca="1">INDIRECT("'["&amp;Index!$A$1&amp;"]Übersicht Messungen'!C6",TRUE)</f>
        <v>#REF!</v>
      </c>
      <c r="F142" t="e" cm="1">
        <f t="array" aca="1" ref="F142" ca="1">INDIRECT("'["&amp;Index!$A$1&amp;"]Übersicht Messungen'!B6",TRUE)</f>
        <v>#REF!</v>
      </c>
      <c r="G142" t="e" cm="1">
        <f t="array" aca="1" ref="G142" ca="1">INDIRECT("'["&amp;Index!$A$1&amp;"]Übersicht Messungen'!B6",TRUE)</f>
        <v>#REF!</v>
      </c>
      <c r="H142" t="e">
        <f t="shared" ca="1" si="6"/>
        <v>#REF!</v>
      </c>
      <c r="I142" s="15" t="e" cm="1">
        <f t="array" aca="1" ref="I142" ca="1">IFERROR(DATEVALUE(TEXT(INDIRECT("'["&amp;Index!$A$1&amp;"]Übersicht Messungen'!C100",TRUE),"yyyy-mm-dd")),INDIRECT("'["&amp;Index!$A$1&amp;"]Übersicht Messungen'!F6",TRUE)-730)</f>
        <v>#REF!</v>
      </c>
      <c r="J142" t="e" cm="1">
        <f t="array" aca="1" ref="J142" ca="1">INDIRECT("'["&amp;Index!$A$1&amp;"]Übersicht Messungen'!C177",TRUE)</f>
        <v>#REF!</v>
      </c>
      <c r="K142" t="str">
        <f>Index!$A$1</f>
        <v>intem US 42430001 RN+RP für Sichtprüfung.xlsx</v>
      </c>
      <c r="N142" t="s">
        <v>74</v>
      </c>
      <c r="O142" t="e" cm="1">
        <f t="array" aca="1" ref="O142" ca="1">IF(ISBLANK(INDIRECT("'["&amp;Index!$A$1&amp;"]Auswertung 4a'!C"&amp;ROW($R42)-20,TRUE)),"",INDIRECT("'["&amp;Index!$A$1&amp;"]Auswertung 4a'!C"&amp;ROW($R42)-20,TRUE))</f>
        <v>#REF!</v>
      </c>
      <c r="R142">
        <v>17</v>
      </c>
      <c r="X142" t="e" cm="1">
        <f t="array" aca="1" ref="X142" ca="1">INDIRECT("'["&amp;Index!$A$1&amp;"]Übersicht Messungen'!C6",TRUE)</f>
        <v>#REF!</v>
      </c>
      <c r="Z142" t="s">
        <v>110</v>
      </c>
      <c r="AG142" t="e" cm="1">
        <f t="array" aca="1" ref="AG142" ca="1">IF(ISBLANK(INDIRECT("'["&amp;Index!$A$1&amp;"]Auswertung 4a'!H"&amp;ROW($R42)-20,TRUE)),"",INDIRECT("'["&amp;Index!$A$1&amp;"]Auswertung 4a'!H"&amp;ROW($R42)-20,TRUE))</f>
        <v>#REF!</v>
      </c>
      <c r="AK142" t="e" cm="1">
        <f t="array" aca="1" ref="AK142" ca="1">IF(ISBLANK(INDIRECT("'["&amp;Index!$A$1&amp;"]Auswertung 4a'!K"&amp;ROW($R42)-20,TRUE)),"",INDIRECT("'["&amp;Index!$A$1&amp;"]Auswertung 4a'!K"&amp;ROW($R42)-20,TRUE))</f>
        <v>#REF!</v>
      </c>
      <c r="AN142" t="e" cm="1">
        <f t="array" aca="1" ref="AN142" ca="1">IF(ISBLANK(INDIRECT("'["&amp;Index!$A$1&amp;"]Auswertung 4a'!I"&amp;ROW($R42)-20,TRUE)),"",INDIRECT("'["&amp;Index!$A$1&amp;"]Auswertung 4a'!I"&amp;ROW($R42)-20,TRUE))</f>
        <v>#REF!</v>
      </c>
      <c r="AQ142" t="e" cm="1">
        <f t="array" aca="1" ref="AQ142" ca="1">IF(ISBLANK(INDIRECT("'["&amp;Index!$A$1&amp;"]Auswertung 4a'!J"&amp;ROW($R42)-20,TRUE)),"",INDIRECT("'["&amp;Index!$A$1&amp;"]Auswertung 4a'!J"&amp;ROW($R42)-20,TRUE))</f>
        <v>#REF!</v>
      </c>
      <c r="BM142" t="str">
        <f t="shared" ca="1" si="7"/>
        <v/>
      </c>
    </row>
    <row r="143" spans="1:65" x14ac:dyDescent="0.25">
      <c r="A143" t="e" cm="1">
        <f t="array" aca="1" ref="A143" ca="1">INDIRECT("'["&amp;Index!$A$1&amp;"]Übersicht Messungen'!E6",TRUE)</f>
        <v>#REF!</v>
      </c>
      <c r="B143" t="e">
        <f ca="1">IF(Index!$D$3="v3",11031,"")</f>
        <v>#N/A</v>
      </c>
      <c r="C143" t="e">
        <f ca="1">VLOOKUP(Facts!$B143,Aux_Table!$W$1:$X$50,2,FALSE)</f>
        <v>#N/A</v>
      </c>
      <c r="D143" t="e">
        <f>NA()</f>
        <v>#N/A</v>
      </c>
      <c r="E143" t="e" cm="1">
        <f t="array" aca="1" ref="E143" ca="1">INDIRECT("'["&amp;Index!$A$1&amp;"]Übersicht Messungen'!C6",TRUE)</f>
        <v>#REF!</v>
      </c>
      <c r="F143" t="e" cm="1">
        <f t="array" aca="1" ref="F143" ca="1">INDIRECT("'["&amp;Index!$A$1&amp;"]Übersicht Messungen'!B6",TRUE)</f>
        <v>#REF!</v>
      </c>
      <c r="G143" t="e" cm="1">
        <f t="array" aca="1" ref="G143" ca="1">INDIRECT("'["&amp;Index!$A$1&amp;"]Übersicht Messungen'!B6",TRUE)</f>
        <v>#REF!</v>
      </c>
      <c r="H143" t="e">
        <f t="shared" ca="1" si="6"/>
        <v>#REF!</v>
      </c>
      <c r="I143" s="15" t="e" cm="1">
        <f t="array" aca="1" ref="I143" ca="1">IFERROR(DATEVALUE(TEXT(INDIRECT("'["&amp;Index!$A$1&amp;"]Übersicht Messungen'!C100",TRUE),"yyyy-mm-dd")),INDIRECT("'["&amp;Index!$A$1&amp;"]Übersicht Messungen'!F6",TRUE)-730)</f>
        <v>#REF!</v>
      </c>
      <c r="J143" t="e" cm="1">
        <f t="array" aca="1" ref="J143" ca="1">INDIRECT("'["&amp;Index!$A$1&amp;"]Übersicht Messungen'!C177",TRUE)</f>
        <v>#REF!</v>
      </c>
      <c r="K143" t="str">
        <f>Index!$A$1</f>
        <v>intem US 42430001 RN+RP für Sichtprüfung.xlsx</v>
      </c>
      <c r="N143" t="s">
        <v>74</v>
      </c>
      <c r="O143" t="e" cm="1">
        <f t="array" aca="1" ref="O143" ca="1">IF(ISBLANK(INDIRECT("'["&amp;Index!$A$1&amp;"]Auswertung 4a'!C"&amp;ROW($R43)-20,TRUE)),"",INDIRECT("'["&amp;Index!$A$1&amp;"]Auswertung 4a'!C"&amp;ROW($R43)-20,TRUE))</f>
        <v>#REF!</v>
      </c>
      <c r="R143">
        <v>18</v>
      </c>
      <c r="X143" t="e" cm="1">
        <f t="array" aca="1" ref="X143" ca="1">INDIRECT("'["&amp;Index!$A$1&amp;"]Übersicht Messungen'!C6",TRUE)</f>
        <v>#REF!</v>
      </c>
      <c r="Z143" t="s">
        <v>110</v>
      </c>
      <c r="AG143" t="e" cm="1">
        <f t="array" aca="1" ref="AG143" ca="1">IF(ISBLANK(INDIRECT("'["&amp;Index!$A$1&amp;"]Auswertung 4a'!H"&amp;ROW($R43)-20,TRUE)),"",INDIRECT("'["&amp;Index!$A$1&amp;"]Auswertung 4a'!H"&amp;ROW($R43)-20,TRUE))</f>
        <v>#REF!</v>
      </c>
      <c r="AK143" t="e" cm="1">
        <f t="array" aca="1" ref="AK143" ca="1">IF(ISBLANK(INDIRECT("'["&amp;Index!$A$1&amp;"]Auswertung 4a'!K"&amp;ROW($R43)-20,TRUE)),"",INDIRECT("'["&amp;Index!$A$1&amp;"]Auswertung 4a'!K"&amp;ROW($R43)-20,TRUE))</f>
        <v>#REF!</v>
      </c>
      <c r="AN143" t="e" cm="1">
        <f t="array" aca="1" ref="AN143" ca="1">IF(ISBLANK(INDIRECT("'["&amp;Index!$A$1&amp;"]Auswertung 4a'!I"&amp;ROW($R43)-20,TRUE)),"",INDIRECT("'["&amp;Index!$A$1&amp;"]Auswertung 4a'!I"&amp;ROW($R43)-20,TRUE))</f>
        <v>#REF!</v>
      </c>
      <c r="AQ143" t="e" cm="1">
        <f t="array" aca="1" ref="AQ143" ca="1">IF(ISBLANK(INDIRECT("'["&amp;Index!$A$1&amp;"]Auswertung 4a'!J"&amp;ROW($R43)-20,TRUE)),"",INDIRECT("'["&amp;Index!$A$1&amp;"]Auswertung 4a'!J"&amp;ROW($R43)-20,TRUE))</f>
        <v>#REF!</v>
      </c>
      <c r="BM143" t="str">
        <f t="shared" ca="1" si="7"/>
        <v/>
      </c>
    </row>
    <row r="144" spans="1:65" x14ac:dyDescent="0.25">
      <c r="A144" t="e" cm="1">
        <f t="array" aca="1" ref="A144" ca="1">INDIRECT("'["&amp;Index!$A$1&amp;"]Übersicht Messungen'!E6",TRUE)</f>
        <v>#REF!</v>
      </c>
      <c r="B144" t="e">
        <f ca="1">IF(Index!$D$3="v3",11031,"")</f>
        <v>#N/A</v>
      </c>
      <c r="C144" t="e">
        <f ca="1">VLOOKUP(Facts!$B144,Aux_Table!$W$1:$X$50,2,FALSE)</f>
        <v>#N/A</v>
      </c>
      <c r="D144" t="e">
        <f>NA()</f>
        <v>#N/A</v>
      </c>
      <c r="E144" t="e" cm="1">
        <f t="array" aca="1" ref="E144" ca="1">INDIRECT("'["&amp;Index!$A$1&amp;"]Übersicht Messungen'!C6",TRUE)</f>
        <v>#REF!</v>
      </c>
      <c r="F144" t="e" cm="1">
        <f t="array" aca="1" ref="F144" ca="1">INDIRECT("'["&amp;Index!$A$1&amp;"]Übersicht Messungen'!B6",TRUE)</f>
        <v>#REF!</v>
      </c>
      <c r="G144" t="e" cm="1">
        <f t="array" aca="1" ref="G144" ca="1">INDIRECT("'["&amp;Index!$A$1&amp;"]Übersicht Messungen'!B6",TRUE)</f>
        <v>#REF!</v>
      </c>
      <c r="H144" t="e">
        <f t="shared" ca="1" si="6"/>
        <v>#REF!</v>
      </c>
      <c r="I144" s="15" t="e" cm="1">
        <f t="array" aca="1" ref="I144" ca="1">IFERROR(DATEVALUE(TEXT(INDIRECT("'["&amp;Index!$A$1&amp;"]Übersicht Messungen'!C100",TRUE),"yyyy-mm-dd")),INDIRECT("'["&amp;Index!$A$1&amp;"]Übersicht Messungen'!F6",TRUE)-730)</f>
        <v>#REF!</v>
      </c>
      <c r="J144" t="e" cm="1">
        <f t="array" aca="1" ref="J144" ca="1">INDIRECT("'["&amp;Index!$A$1&amp;"]Übersicht Messungen'!C177",TRUE)</f>
        <v>#REF!</v>
      </c>
      <c r="K144" t="str">
        <f>Index!$A$1</f>
        <v>intem US 42430001 RN+RP für Sichtprüfung.xlsx</v>
      </c>
      <c r="N144" t="s">
        <v>74</v>
      </c>
      <c r="O144" t="e" cm="1">
        <f t="array" aca="1" ref="O144" ca="1">IF(ISBLANK(INDIRECT("'["&amp;Index!$A$1&amp;"]Auswertung 4a'!C"&amp;ROW($R44)-20,TRUE)),"",INDIRECT("'["&amp;Index!$A$1&amp;"]Auswertung 4a'!C"&amp;ROW($R44)-20,TRUE))</f>
        <v>#REF!</v>
      </c>
      <c r="R144">
        <v>19</v>
      </c>
      <c r="X144" t="e" cm="1">
        <f t="array" aca="1" ref="X144" ca="1">INDIRECT("'["&amp;Index!$A$1&amp;"]Übersicht Messungen'!C6",TRUE)</f>
        <v>#REF!</v>
      </c>
      <c r="Z144" t="s">
        <v>110</v>
      </c>
      <c r="AG144" t="e" cm="1">
        <f t="array" aca="1" ref="AG144" ca="1">IF(ISBLANK(INDIRECT("'["&amp;Index!$A$1&amp;"]Auswertung 4a'!H"&amp;ROW($R44)-20,TRUE)),"",INDIRECT("'["&amp;Index!$A$1&amp;"]Auswertung 4a'!H"&amp;ROW($R44)-20,TRUE))</f>
        <v>#REF!</v>
      </c>
      <c r="AK144" t="e" cm="1">
        <f t="array" aca="1" ref="AK144" ca="1">IF(ISBLANK(INDIRECT("'["&amp;Index!$A$1&amp;"]Auswertung 4a'!K"&amp;ROW($R44)-20,TRUE)),"",INDIRECT("'["&amp;Index!$A$1&amp;"]Auswertung 4a'!K"&amp;ROW($R44)-20,TRUE))</f>
        <v>#REF!</v>
      </c>
      <c r="AN144" t="e" cm="1">
        <f t="array" aca="1" ref="AN144" ca="1">IF(ISBLANK(INDIRECT("'["&amp;Index!$A$1&amp;"]Auswertung 4a'!I"&amp;ROW($R44)-20,TRUE)),"",INDIRECT("'["&amp;Index!$A$1&amp;"]Auswertung 4a'!I"&amp;ROW($R44)-20,TRUE))</f>
        <v>#REF!</v>
      </c>
      <c r="AQ144" t="e" cm="1">
        <f t="array" aca="1" ref="AQ144" ca="1">IF(ISBLANK(INDIRECT("'["&amp;Index!$A$1&amp;"]Auswertung 4a'!J"&amp;ROW($R44)-20,TRUE)),"",INDIRECT("'["&amp;Index!$A$1&amp;"]Auswertung 4a'!J"&amp;ROW($R44)-20,TRUE))</f>
        <v>#REF!</v>
      </c>
      <c r="BM144" t="str">
        <f t="shared" ca="1" si="7"/>
        <v/>
      </c>
    </row>
    <row r="145" spans="1:65" x14ac:dyDescent="0.25">
      <c r="A145" t="e" cm="1">
        <f t="array" aca="1" ref="A145" ca="1">INDIRECT("'["&amp;Index!$A$1&amp;"]Übersicht Messungen'!E6",TRUE)</f>
        <v>#REF!</v>
      </c>
      <c r="B145" t="e">
        <f ca="1">IF(Index!$D$3="v3",11031,"")</f>
        <v>#N/A</v>
      </c>
      <c r="C145" t="e">
        <f ca="1">VLOOKUP(Facts!$B145,Aux_Table!$W$1:$X$50,2,FALSE)</f>
        <v>#N/A</v>
      </c>
      <c r="D145" t="e">
        <f>NA()</f>
        <v>#N/A</v>
      </c>
      <c r="E145" t="e" cm="1">
        <f t="array" aca="1" ref="E145" ca="1">INDIRECT("'["&amp;Index!$A$1&amp;"]Übersicht Messungen'!C6",TRUE)</f>
        <v>#REF!</v>
      </c>
      <c r="F145" t="e" cm="1">
        <f t="array" aca="1" ref="F145" ca="1">INDIRECT("'["&amp;Index!$A$1&amp;"]Übersicht Messungen'!B6",TRUE)</f>
        <v>#REF!</v>
      </c>
      <c r="G145" t="e" cm="1">
        <f t="array" aca="1" ref="G145" ca="1">INDIRECT("'["&amp;Index!$A$1&amp;"]Übersicht Messungen'!B6",TRUE)</f>
        <v>#REF!</v>
      </c>
      <c r="H145" t="e">
        <f t="shared" ca="1" si="6"/>
        <v>#REF!</v>
      </c>
      <c r="I145" s="15" t="e" cm="1">
        <f t="array" aca="1" ref="I145" ca="1">IFERROR(DATEVALUE(TEXT(INDIRECT("'["&amp;Index!$A$1&amp;"]Übersicht Messungen'!C100",TRUE),"yyyy-mm-dd")),INDIRECT("'["&amp;Index!$A$1&amp;"]Übersicht Messungen'!F6",TRUE)-730)</f>
        <v>#REF!</v>
      </c>
      <c r="J145" t="e" cm="1">
        <f t="array" aca="1" ref="J145" ca="1">INDIRECT("'["&amp;Index!$A$1&amp;"]Übersicht Messungen'!C177",TRUE)</f>
        <v>#REF!</v>
      </c>
      <c r="K145" t="str">
        <f>Index!$A$1</f>
        <v>intem US 42430001 RN+RP für Sichtprüfung.xlsx</v>
      </c>
      <c r="N145" t="s">
        <v>74</v>
      </c>
      <c r="O145" t="e" cm="1">
        <f t="array" aca="1" ref="O145" ca="1">IF(ISBLANK(INDIRECT("'["&amp;Index!$A$1&amp;"]Auswertung 4a'!C"&amp;ROW($R45)-20,TRUE)),"",INDIRECT("'["&amp;Index!$A$1&amp;"]Auswertung 4a'!C"&amp;ROW($R45)-20,TRUE))</f>
        <v>#REF!</v>
      </c>
      <c r="R145">
        <v>20</v>
      </c>
      <c r="X145" t="e" cm="1">
        <f t="array" aca="1" ref="X145" ca="1">INDIRECT("'["&amp;Index!$A$1&amp;"]Übersicht Messungen'!C6",TRUE)</f>
        <v>#REF!</v>
      </c>
      <c r="Z145" t="s">
        <v>110</v>
      </c>
      <c r="AG145" t="e" cm="1">
        <f t="array" aca="1" ref="AG145" ca="1">IF(ISBLANK(INDIRECT("'["&amp;Index!$A$1&amp;"]Auswertung 4a'!H"&amp;ROW($R45)-20,TRUE)),"",INDIRECT("'["&amp;Index!$A$1&amp;"]Auswertung 4a'!H"&amp;ROW($R45)-20,TRUE))</f>
        <v>#REF!</v>
      </c>
      <c r="AK145" t="e" cm="1">
        <f t="array" aca="1" ref="AK145" ca="1">IF(ISBLANK(INDIRECT("'["&amp;Index!$A$1&amp;"]Auswertung 4a'!K"&amp;ROW($R45)-20,TRUE)),"",INDIRECT("'["&amp;Index!$A$1&amp;"]Auswertung 4a'!K"&amp;ROW($R45)-20,TRUE))</f>
        <v>#REF!</v>
      </c>
      <c r="AN145" t="e" cm="1">
        <f t="array" aca="1" ref="AN145" ca="1">IF(ISBLANK(INDIRECT("'["&amp;Index!$A$1&amp;"]Auswertung 4a'!I"&amp;ROW($R45)-20,TRUE)),"",INDIRECT("'["&amp;Index!$A$1&amp;"]Auswertung 4a'!I"&amp;ROW($R45)-20,TRUE))</f>
        <v>#REF!</v>
      </c>
      <c r="AQ145" t="e" cm="1">
        <f t="array" aca="1" ref="AQ145" ca="1">IF(ISBLANK(INDIRECT("'["&amp;Index!$A$1&amp;"]Auswertung 4a'!J"&amp;ROW($R45)-20,TRUE)),"",INDIRECT("'["&amp;Index!$A$1&amp;"]Auswertung 4a'!J"&amp;ROW($R45)-20,TRUE))</f>
        <v>#REF!</v>
      </c>
      <c r="BM145" t="str">
        <f t="shared" ca="1" si="7"/>
        <v/>
      </c>
    </row>
    <row r="146" spans="1:65" x14ac:dyDescent="0.25">
      <c r="A146" t="e" cm="1">
        <f t="array" aca="1" ref="A146" ca="1">INDIRECT("'["&amp;Index!$A$1&amp;"]Übersicht Messungen'!E6",TRUE)</f>
        <v>#REF!</v>
      </c>
      <c r="B146" t="e">
        <f ca="1">IF(Index!$D$3="v3",11032,"")</f>
        <v>#N/A</v>
      </c>
      <c r="C146" t="e">
        <f ca="1">VLOOKUP(Facts!$B146,Aux_Table!$W$1:$X$50,2,FALSE)</f>
        <v>#N/A</v>
      </c>
      <c r="D146" t="e">
        <f>NA()</f>
        <v>#N/A</v>
      </c>
      <c r="E146" t="e" cm="1">
        <f t="array" aca="1" ref="E146" ca="1">INDIRECT("'["&amp;Index!$A$1&amp;"]Übersicht Messungen'!C6",TRUE)</f>
        <v>#REF!</v>
      </c>
      <c r="F146" t="e" cm="1">
        <f t="array" aca="1" ref="F146" ca="1">INDIRECT("'["&amp;Index!$A$1&amp;"]Übersicht Messungen'!B6",TRUE)</f>
        <v>#REF!</v>
      </c>
      <c r="G146" t="e" cm="1">
        <f t="array" aca="1" ref="G146" ca="1">INDIRECT("'["&amp;Index!$A$1&amp;"]Übersicht Messungen'!B6",TRUE)</f>
        <v>#REF!</v>
      </c>
      <c r="H146" t="e">
        <f t="shared" ca="1" si="6"/>
        <v>#REF!</v>
      </c>
      <c r="I146" s="15" t="e" cm="1">
        <f t="array" aca="1" ref="I146" ca="1">IFERROR(DATEVALUE(TEXT(INDIRECT("'["&amp;Index!$A$1&amp;"]Übersicht Messungen'!C100",TRUE),"yyyy-mm-dd")),INDIRECT("'["&amp;Index!$A$1&amp;"]Übersicht Messungen'!F6",TRUE)-730)</f>
        <v>#REF!</v>
      </c>
      <c r="J146" t="e" cm="1">
        <f t="array" aca="1" ref="J146" ca="1">INDIRECT("'["&amp;Index!$A$1&amp;"]Übersicht Messungen'!C177",TRUE)</f>
        <v>#REF!</v>
      </c>
      <c r="K146" t="str">
        <f>Index!$A$1</f>
        <v>intem US 42430001 RN+RP für Sichtprüfung.xlsx</v>
      </c>
      <c r="N146" t="s">
        <v>103</v>
      </c>
      <c r="O146" t="e" cm="1">
        <f t="array" aca="1" ref="O146" ca="1">IF(ISBLANK(INDIRECT("'["&amp;Index!$A$1&amp;"]Auswertung 4b'!B"&amp;ROW($R$26)-19,TRUE)),"",INDIRECT("'["&amp;Index!$A$1&amp;"]Auswertung 4b'!B"&amp;ROW($R$26)-19,TRUE))</f>
        <v>#REF!</v>
      </c>
      <c r="R146">
        <v>1</v>
      </c>
      <c r="X146" t="e" cm="1">
        <f t="array" aca="1" ref="X146" ca="1">INDIRECT("'["&amp;Index!$A$1&amp;"]Übersicht Messungen'!E6",TRUE)</f>
        <v>#REF!</v>
      </c>
      <c r="Z146" t="s">
        <v>110</v>
      </c>
      <c r="AG146" t="e" cm="1">
        <f t="array" aca="1" ref="AG146" ca="1">IF(ISBLANK(INDIRECT("'["&amp;Index!$A$1&amp;"]Auswertung 4b'!C"&amp;ROW($R$26)-19,TRUE)),"",INDIRECT("'["&amp;Index!$A$1&amp;"]Auswertung 4b'!C"&amp;ROW($R$26)-19,TRUE))</f>
        <v>#REF!</v>
      </c>
      <c r="AK146" t="e" cm="1">
        <f t="array" aca="1" ref="AK146" ca="1">IF(ISBLANK(INDIRECT("'["&amp;Index!$A$1&amp;"]Auswertung 4b'!F"&amp;ROW($R$26)-19,TRUE)),"",INDIRECT("'["&amp;Index!$A$1&amp;"]Auswertung 4b'!F"&amp;ROW($R$26)-19,TRUE))</f>
        <v>#REF!</v>
      </c>
      <c r="AN146" t="e" cm="1">
        <f t="array" aca="1" ref="AN146" ca="1">IF(ISBLANK(INDIRECT("'["&amp;Index!$A$1&amp;"]Auswertung 4b'!D"&amp;ROW($R$26)-19,TRUE)),"",INDIRECT("'["&amp;Index!$A$1&amp;"]Auswertung 4b'!D"&amp;ROW($R$26)-19,TRUE))</f>
        <v>#REF!</v>
      </c>
      <c r="AQ146" t="e" cm="1">
        <f t="array" aca="1" ref="AQ146" ca="1">IF(ISBLANK(INDIRECT("'["&amp;Index!$A$1&amp;"]Auswertung 4b'!E"&amp;ROW($R$26)-19,TRUE)),"",INDIRECT("'["&amp;Index!$A$1&amp;"]Auswertung 4b'!E"&amp;ROW($R$26)-19,TRUE))</f>
        <v>#REF!</v>
      </c>
      <c r="BM146" t="str">
        <f t="shared" ca="1" si="7"/>
        <v/>
      </c>
    </row>
    <row r="147" spans="1:65" x14ac:dyDescent="0.25">
      <c r="A147" t="e" cm="1">
        <f t="array" aca="1" ref="A147" ca="1">INDIRECT("'["&amp;Index!$A$1&amp;"]Übersicht Messungen'!E6",TRUE)</f>
        <v>#REF!</v>
      </c>
      <c r="B147" t="e">
        <f ca="1">IF(Index!$D$3="v3",11032,"")</f>
        <v>#N/A</v>
      </c>
      <c r="C147" t="e">
        <f ca="1">VLOOKUP(Facts!$B147,Aux_Table!$W$1:$X$50,2,FALSE)</f>
        <v>#N/A</v>
      </c>
      <c r="D147" t="e">
        <f>NA()</f>
        <v>#N/A</v>
      </c>
      <c r="E147" t="e" cm="1">
        <f t="array" aca="1" ref="E147" ca="1">INDIRECT("'["&amp;Index!$A$1&amp;"]Übersicht Messungen'!C6",TRUE)</f>
        <v>#REF!</v>
      </c>
      <c r="F147" t="e" cm="1">
        <f t="array" aca="1" ref="F147" ca="1">INDIRECT("'["&amp;Index!$A$1&amp;"]Übersicht Messungen'!B6",TRUE)</f>
        <v>#REF!</v>
      </c>
      <c r="G147" t="e" cm="1">
        <f t="array" aca="1" ref="G147" ca="1">INDIRECT("'["&amp;Index!$A$1&amp;"]Übersicht Messungen'!B6",TRUE)</f>
        <v>#REF!</v>
      </c>
      <c r="H147" t="e">
        <f t="shared" ca="1" si="6"/>
        <v>#REF!</v>
      </c>
      <c r="I147" s="15" t="e" cm="1">
        <f t="array" aca="1" ref="I147" ca="1">IFERROR(DATEVALUE(TEXT(INDIRECT("'["&amp;Index!$A$1&amp;"]Übersicht Messungen'!C100",TRUE),"yyyy-mm-dd")),INDIRECT("'["&amp;Index!$A$1&amp;"]Übersicht Messungen'!F6",TRUE)-730)</f>
        <v>#REF!</v>
      </c>
      <c r="J147" t="e" cm="1">
        <f t="array" aca="1" ref="J147" ca="1">INDIRECT("'["&amp;Index!$A$1&amp;"]Übersicht Messungen'!C177",TRUE)</f>
        <v>#REF!</v>
      </c>
      <c r="K147" t="str">
        <f>Index!$A$1</f>
        <v>intem US 42430001 RN+RP für Sichtprüfung.xlsx</v>
      </c>
      <c r="N147" t="s">
        <v>103</v>
      </c>
      <c r="O147" t="e" cm="1">
        <f t="array" aca="1" ref="O147" ca="1">IF(ISBLANK(INDIRECT("'["&amp;Index!$A$1&amp;"]Auswertung 4b'!B"&amp;ROW($R$27)-19,TRUE)),"",INDIRECT("'["&amp;Index!$A$1&amp;"]Auswertung 4b'!B"&amp;ROW($R$27)-19,TRUE))</f>
        <v>#REF!</v>
      </c>
      <c r="R147">
        <v>2</v>
      </c>
      <c r="X147" t="e" cm="1">
        <f t="array" aca="1" ref="X147" ca="1">INDIRECT("'["&amp;Index!$A$1&amp;"]Übersicht Messungen'!E6",TRUE)</f>
        <v>#REF!</v>
      </c>
      <c r="Z147" t="s">
        <v>110</v>
      </c>
      <c r="AG147" t="e" cm="1">
        <f t="array" aca="1" ref="AG147" ca="1">IF(ISBLANK(INDIRECT("'["&amp;Index!$A$1&amp;"]Auswertung 4b'!C"&amp;ROW($R$27)-19,TRUE)),"",INDIRECT("'["&amp;Index!$A$1&amp;"]Auswertung 4b'!C"&amp;ROW($R$27)-19,TRUE))</f>
        <v>#REF!</v>
      </c>
      <c r="AK147" t="e" cm="1">
        <f t="array" aca="1" ref="AK147" ca="1">IF(ISBLANK(INDIRECT("'["&amp;Index!$A$1&amp;"]Auswertung 4b'!F"&amp;ROW($R$27)-19,TRUE)),"",INDIRECT("'["&amp;Index!$A$1&amp;"]Auswertung 4b'!F"&amp;ROW($R$27)-19,TRUE))</f>
        <v>#REF!</v>
      </c>
      <c r="AN147" t="e" cm="1">
        <f t="array" aca="1" ref="AN147" ca="1">IF(ISBLANK(INDIRECT("'["&amp;Index!$A$1&amp;"]Auswertung 4b'!D"&amp;ROW($R$27)-19,TRUE)),"",INDIRECT("'["&amp;Index!$A$1&amp;"]Auswertung 4b'!D"&amp;ROW($R$27)-19,TRUE))</f>
        <v>#REF!</v>
      </c>
      <c r="AQ147" t="e" cm="1">
        <f t="array" aca="1" ref="AQ147" ca="1">IF(ISBLANK(INDIRECT("'["&amp;Index!$A$1&amp;"]Auswertung 4b'!E"&amp;ROW($R$27)-19,TRUE)),"",INDIRECT("'["&amp;Index!$A$1&amp;"]Auswertung 4b'!E"&amp;ROW($R$27)-19,TRUE))</f>
        <v>#REF!</v>
      </c>
      <c r="BM147" t="str">
        <f t="shared" ca="1" si="7"/>
        <v/>
      </c>
    </row>
    <row r="148" spans="1:65" x14ac:dyDescent="0.25">
      <c r="A148" t="e" cm="1">
        <f t="array" aca="1" ref="A148" ca="1">INDIRECT("'["&amp;Index!$A$1&amp;"]Übersicht Messungen'!E6",TRUE)</f>
        <v>#REF!</v>
      </c>
      <c r="B148" t="e">
        <f ca="1">IF(Index!$D$3="v3",11032,"")</f>
        <v>#N/A</v>
      </c>
      <c r="C148" t="e">
        <f ca="1">VLOOKUP(Facts!$B148,Aux_Table!$W$1:$X$50,2,FALSE)</f>
        <v>#N/A</v>
      </c>
      <c r="D148" t="e">
        <f>NA()</f>
        <v>#N/A</v>
      </c>
      <c r="E148" t="e" cm="1">
        <f t="array" aca="1" ref="E148" ca="1">INDIRECT("'["&amp;Index!$A$1&amp;"]Übersicht Messungen'!C6",TRUE)</f>
        <v>#REF!</v>
      </c>
      <c r="F148" t="e" cm="1">
        <f t="array" aca="1" ref="F148" ca="1">INDIRECT("'["&amp;Index!$A$1&amp;"]Übersicht Messungen'!B6",TRUE)</f>
        <v>#REF!</v>
      </c>
      <c r="G148" t="e" cm="1">
        <f t="array" aca="1" ref="G148" ca="1">INDIRECT("'["&amp;Index!$A$1&amp;"]Übersicht Messungen'!B6",TRUE)</f>
        <v>#REF!</v>
      </c>
      <c r="H148" t="e">
        <f t="shared" ca="1" si="6"/>
        <v>#REF!</v>
      </c>
      <c r="I148" s="15" t="e" cm="1">
        <f t="array" aca="1" ref="I148" ca="1">IFERROR(DATEVALUE(TEXT(INDIRECT("'["&amp;Index!$A$1&amp;"]Übersicht Messungen'!C100",TRUE),"yyyy-mm-dd")),INDIRECT("'["&amp;Index!$A$1&amp;"]Übersicht Messungen'!F6",TRUE)-730)</f>
        <v>#REF!</v>
      </c>
      <c r="J148" t="e" cm="1">
        <f t="array" aca="1" ref="J148" ca="1">INDIRECT("'["&amp;Index!$A$1&amp;"]Übersicht Messungen'!C177",TRUE)</f>
        <v>#REF!</v>
      </c>
      <c r="K148" t="str">
        <f>Index!$A$1</f>
        <v>intem US 42430001 RN+RP für Sichtprüfung.xlsx</v>
      </c>
      <c r="N148" t="s">
        <v>103</v>
      </c>
      <c r="O148" t="e" cm="1">
        <f t="array" aca="1" ref="O148" ca="1">IF(ISBLANK(INDIRECT("'["&amp;Index!$A$1&amp;"]Auswertung 4b'!B"&amp;ROW($R$28)-19,TRUE)),"",INDIRECT("'["&amp;Index!$A$1&amp;"]Auswertung 4b'!B"&amp;ROW($R$28)-19,TRUE))</f>
        <v>#REF!</v>
      </c>
      <c r="R148">
        <v>3</v>
      </c>
      <c r="X148" t="e" cm="1">
        <f t="array" aca="1" ref="X148" ca="1">INDIRECT("'["&amp;Index!$A$1&amp;"]Übersicht Messungen'!E6",TRUE)</f>
        <v>#REF!</v>
      </c>
      <c r="Z148" t="s">
        <v>110</v>
      </c>
      <c r="AG148" t="e" cm="1">
        <f t="array" aca="1" ref="AG148" ca="1">IF(ISBLANK(INDIRECT("'["&amp;Index!$A$1&amp;"]Auswertung 4b'!C"&amp;ROW($R$28)-19,TRUE)),"",INDIRECT("'["&amp;Index!$A$1&amp;"]Auswertung 4b'!C"&amp;ROW($R$28)-19,TRUE))</f>
        <v>#REF!</v>
      </c>
      <c r="AK148" t="e" cm="1">
        <f t="array" aca="1" ref="AK148" ca="1">IF(ISBLANK(INDIRECT("'["&amp;Index!$A$1&amp;"]Auswertung 4b'!F"&amp;ROW($R$28)-19,TRUE)),"",INDIRECT("'["&amp;Index!$A$1&amp;"]Auswertung 4b'!F"&amp;ROW($R$28)-19,TRUE))</f>
        <v>#REF!</v>
      </c>
      <c r="AN148" t="e" cm="1">
        <f t="array" aca="1" ref="AN148" ca="1">IF(ISBLANK(INDIRECT("'["&amp;Index!$A$1&amp;"]Auswertung 4b'!D"&amp;ROW($R$28)-19,TRUE)),"",INDIRECT("'["&amp;Index!$A$1&amp;"]Auswertung 4b'!D"&amp;ROW($R$28)-19,TRUE))</f>
        <v>#REF!</v>
      </c>
      <c r="AQ148" t="e" cm="1">
        <f t="array" aca="1" ref="AQ148" ca="1">IF(ISBLANK(INDIRECT("'["&amp;Index!$A$1&amp;"]Auswertung 4b'!E"&amp;ROW($R$28)-19,TRUE)),"",INDIRECT("'["&amp;Index!$A$1&amp;"]Auswertung 4b'!E"&amp;ROW($R$28)-19,TRUE))</f>
        <v>#REF!</v>
      </c>
      <c r="BM148" t="str">
        <f t="shared" ca="1" si="7"/>
        <v/>
      </c>
    </row>
    <row r="149" spans="1:65" x14ac:dyDescent="0.25">
      <c r="A149" t="e" cm="1">
        <f t="array" aca="1" ref="A149" ca="1">INDIRECT("'["&amp;Index!$A$1&amp;"]Übersicht Messungen'!E6",TRUE)</f>
        <v>#REF!</v>
      </c>
      <c r="B149" t="e">
        <f ca="1">IF(Index!$D$3="v3",11032,"")</f>
        <v>#N/A</v>
      </c>
      <c r="C149" t="e">
        <f ca="1">VLOOKUP(Facts!$B149,Aux_Table!$W$1:$X$50,2,FALSE)</f>
        <v>#N/A</v>
      </c>
      <c r="D149" t="e">
        <f>NA()</f>
        <v>#N/A</v>
      </c>
      <c r="E149" t="e" cm="1">
        <f t="array" aca="1" ref="E149" ca="1">INDIRECT("'["&amp;Index!$A$1&amp;"]Übersicht Messungen'!C6",TRUE)</f>
        <v>#REF!</v>
      </c>
      <c r="F149" t="e" cm="1">
        <f t="array" aca="1" ref="F149" ca="1">INDIRECT("'["&amp;Index!$A$1&amp;"]Übersicht Messungen'!B6",TRUE)</f>
        <v>#REF!</v>
      </c>
      <c r="G149" t="e" cm="1">
        <f t="array" aca="1" ref="G149" ca="1">INDIRECT("'["&amp;Index!$A$1&amp;"]Übersicht Messungen'!B6",TRUE)</f>
        <v>#REF!</v>
      </c>
      <c r="H149" t="e">
        <f t="shared" ca="1" si="6"/>
        <v>#REF!</v>
      </c>
      <c r="I149" s="15" t="e" cm="1">
        <f t="array" aca="1" ref="I149" ca="1">IFERROR(DATEVALUE(TEXT(INDIRECT("'["&amp;Index!$A$1&amp;"]Übersicht Messungen'!C100",TRUE),"yyyy-mm-dd")),INDIRECT("'["&amp;Index!$A$1&amp;"]Übersicht Messungen'!F6",TRUE)-730)</f>
        <v>#REF!</v>
      </c>
      <c r="J149" t="e" cm="1">
        <f t="array" aca="1" ref="J149" ca="1">INDIRECT("'["&amp;Index!$A$1&amp;"]Übersicht Messungen'!C177",TRUE)</f>
        <v>#REF!</v>
      </c>
      <c r="K149" t="str">
        <f>Index!$A$1</f>
        <v>intem US 42430001 RN+RP für Sichtprüfung.xlsx</v>
      </c>
      <c r="N149" t="s">
        <v>103</v>
      </c>
      <c r="O149" t="e" cm="1">
        <f t="array" aca="1" ref="O149" ca="1">IF(ISBLANK(INDIRECT("'["&amp;Index!$A$1&amp;"]Auswertung 4b'!B"&amp;ROW($R$29)-19,TRUE)),"",INDIRECT("'["&amp;Index!$A$1&amp;"]Auswertung 4b'!B"&amp;ROW($R$29)-19,TRUE))</f>
        <v>#REF!</v>
      </c>
      <c r="R149">
        <v>4</v>
      </c>
      <c r="X149" t="e" cm="1">
        <f t="array" aca="1" ref="X149" ca="1">INDIRECT("'["&amp;Index!$A$1&amp;"]Übersicht Messungen'!E6",TRUE)</f>
        <v>#REF!</v>
      </c>
      <c r="Z149" t="s">
        <v>110</v>
      </c>
      <c r="AG149" t="e" cm="1">
        <f t="array" aca="1" ref="AG149" ca="1">IF(ISBLANK(INDIRECT("'["&amp;Index!$A$1&amp;"]Auswertung 4b'!C"&amp;ROW($R$29)-19,TRUE)),"",INDIRECT("'["&amp;Index!$A$1&amp;"]Auswertung 4b'!C"&amp;ROW($R$29)-19,TRUE))</f>
        <v>#REF!</v>
      </c>
      <c r="AK149" t="e" cm="1">
        <f t="array" aca="1" ref="AK149" ca="1">IF(ISBLANK(INDIRECT("'["&amp;Index!$A$1&amp;"]Auswertung 4b'!F"&amp;ROW($R$29)-19,TRUE)),"",INDIRECT("'["&amp;Index!$A$1&amp;"]Auswertung 4b'!F"&amp;ROW($R$29)-19,TRUE))</f>
        <v>#REF!</v>
      </c>
      <c r="AN149" t="e" cm="1">
        <f t="array" aca="1" ref="AN149" ca="1">IF(ISBLANK(INDIRECT("'["&amp;Index!$A$1&amp;"]Auswertung 4b'!D"&amp;ROW($R$29)-19,TRUE)),"",INDIRECT("'["&amp;Index!$A$1&amp;"]Auswertung 4b'!D"&amp;ROW($R$29)-19,TRUE))</f>
        <v>#REF!</v>
      </c>
      <c r="AQ149" t="e" cm="1">
        <f t="array" aca="1" ref="AQ149" ca="1">IF(ISBLANK(INDIRECT("'["&amp;Index!$A$1&amp;"]Auswertung 4b'!E"&amp;ROW($R$29)-19,TRUE)),"",INDIRECT("'["&amp;Index!$A$1&amp;"]Auswertung 4b'!E"&amp;ROW($R$29)-19,TRUE))</f>
        <v>#REF!</v>
      </c>
      <c r="BM149" t="str">
        <f t="shared" ca="1" si="7"/>
        <v/>
      </c>
    </row>
    <row r="150" spans="1:65" x14ac:dyDescent="0.25">
      <c r="A150" t="e" cm="1">
        <f t="array" aca="1" ref="A150" ca="1">INDIRECT("'["&amp;Index!$A$1&amp;"]Übersicht Messungen'!E6",TRUE)</f>
        <v>#REF!</v>
      </c>
      <c r="B150" t="e">
        <f ca="1">IF(Index!$D$3="v3",11032,"")</f>
        <v>#N/A</v>
      </c>
      <c r="C150" t="e">
        <f ca="1">VLOOKUP(Facts!$B150,Aux_Table!$W$1:$X$50,2,FALSE)</f>
        <v>#N/A</v>
      </c>
      <c r="D150" t="e">
        <f>NA()</f>
        <v>#N/A</v>
      </c>
      <c r="E150" t="e" cm="1">
        <f t="array" aca="1" ref="E150" ca="1">INDIRECT("'["&amp;Index!$A$1&amp;"]Übersicht Messungen'!C6",TRUE)</f>
        <v>#REF!</v>
      </c>
      <c r="F150" t="e" cm="1">
        <f t="array" aca="1" ref="F150" ca="1">INDIRECT("'["&amp;Index!$A$1&amp;"]Übersicht Messungen'!B6",TRUE)</f>
        <v>#REF!</v>
      </c>
      <c r="G150" t="e" cm="1">
        <f t="array" aca="1" ref="G150" ca="1">INDIRECT("'["&amp;Index!$A$1&amp;"]Übersicht Messungen'!B6",TRUE)</f>
        <v>#REF!</v>
      </c>
      <c r="H150" t="e">
        <f t="shared" ca="1" si="6"/>
        <v>#REF!</v>
      </c>
      <c r="I150" s="15" t="e" cm="1">
        <f t="array" aca="1" ref="I150" ca="1">IFERROR(DATEVALUE(TEXT(INDIRECT("'["&amp;Index!$A$1&amp;"]Übersicht Messungen'!C100",TRUE),"yyyy-mm-dd")),INDIRECT("'["&amp;Index!$A$1&amp;"]Übersicht Messungen'!F6",TRUE)-730)</f>
        <v>#REF!</v>
      </c>
      <c r="J150" t="e" cm="1">
        <f t="array" aca="1" ref="J150" ca="1">INDIRECT("'["&amp;Index!$A$1&amp;"]Übersicht Messungen'!C177",TRUE)</f>
        <v>#REF!</v>
      </c>
      <c r="K150" t="str">
        <f>Index!$A$1</f>
        <v>intem US 42430001 RN+RP für Sichtprüfung.xlsx</v>
      </c>
      <c r="N150" t="s">
        <v>103</v>
      </c>
      <c r="O150" t="e" cm="1">
        <f t="array" aca="1" ref="O150" ca="1">IF(ISBLANK(INDIRECT("'["&amp;Index!$A$1&amp;"]Auswertung 4b'!B"&amp;ROW($R$30)-19,TRUE)),"",INDIRECT("'["&amp;Index!$A$1&amp;"]Auswertung 4b'!B"&amp;ROW($R$30)-19,TRUE))</f>
        <v>#REF!</v>
      </c>
      <c r="R150">
        <v>5</v>
      </c>
      <c r="X150" t="e" cm="1">
        <f t="array" aca="1" ref="X150" ca="1">INDIRECT("'["&amp;Index!$A$1&amp;"]Übersicht Messungen'!E6",TRUE)</f>
        <v>#REF!</v>
      </c>
      <c r="Z150" t="s">
        <v>110</v>
      </c>
      <c r="AG150" t="e" cm="1">
        <f t="array" aca="1" ref="AG150" ca="1">IF(ISBLANK(INDIRECT("'["&amp;Index!$A$1&amp;"]Auswertung 4b'!C"&amp;ROW($R$30)-19,TRUE)),"",INDIRECT("'["&amp;Index!$A$1&amp;"]Auswertung 4b'!C"&amp;ROW($R$30)-19,TRUE))</f>
        <v>#REF!</v>
      </c>
      <c r="AK150" t="e" cm="1">
        <f t="array" aca="1" ref="AK150" ca="1">IF(ISBLANK(INDIRECT("'["&amp;Index!$A$1&amp;"]Auswertung 4b'!F"&amp;ROW($R$30)-19,TRUE)),"",INDIRECT("'["&amp;Index!$A$1&amp;"]Auswertung 4b'!F"&amp;ROW($R$30)-19,TRUE))</f>
        <v>#REF!</v>
      </c>
      <c r="AN150" t="e" cm="1">
        <f t="array" aca="1" ref="AN150" ca="1">IF(ISBLANK(INDIRECT("'["&amp;Index!$A$1&amp;"]Auswertung 4b'!D"&amp;ROW($R$30)-19,TRUE)),"",INDIRECT("'["&amp;Index!$A$1&amp;"]Auswertung 4b'!D"&amp;ROW($R$30)-19,TRUE))</f>
        <v>#REF!</v>
      </c>
      <c r="AQ150" t="e" cm="1">
        <f t="array" aca="1" ref="AQ150" ca="1">IF(ISBLANK(INDIRECT("'["&amp;Index!$A$1&amp;"]Auswertung 4b'!E"&amp;ROW($R$30)-19,TRUE)),"",INDIRECT("'["&amp;Index!$A$1&amp;"]Auswertung 4b'!E"&amp;ROW($R$30)-19,TRUE))</f>
        <v>#REF!</v>
      </c>
      <c r="BM150" t="str">
        <f t="shared" ca="1" si="7"/>
        <v/>
      </c>
    </row>
    <row r="151" spans="1:65" x14ac:dyDescent="0.25">
      <c r="A151" t="e" cm="1">
        <f t="array" aca="1" ref="A151" ca="1">INDIRECT("'["&amp;Index!$A$1&amp;"]Übersicht Messungen'!E6",TRUE)</f>
        <v>#REF!</v>
      </c>
      <c r="B151" t="e">
        <f ca="1">IF(Index!$D$3="v3",11032,"")</f>
        <v>#N/A</v>
      </c>
      <c r="C151" t="e">
        <f ca="1">VLOOKUP(Facts!$B151,Aux_Table!$W$1:$X$50,2,FALSE)</f>
        <v>#N/A</v>
      </c>
      <c r="D151" t="e">
        <f>NA()</f>
        <v>#N/A</v>
      </c>
      <c r="E151" t="e" cm="1">
        <f t="array" aca="1" ref="E151" ca="1">INDIRECT("'["&amp;Index!$A$1&amp;"]Übersicht Messungen'!C6",TRUE)</f>
        <v>#REF!</v>
      </c>
      <c r="F151" t="e" cm="1">
        <f t="array" aca="1" ref="F151" ca="1">INDIRECT("'["&amp;Index!$A$1&amp;"]Übersicht Messungen'!B6",TRUE)</f>
        <v>#REF!</v>
      </c>
      <c r="G151" t="e" cm="1">
        <f t="array" aca="1" ref="G151" ca="1">INDIRECT("'["&amp;Index!$A$1&amp;"]Übersicht Messungen'!B6",TRUE)</f>
        <v>#REF!</v>
      </c>
      <c r="H151" t="e">
        <f t="shared" ca="1" si="6"/>
        <v>#REF!</v>
      </c>
      <c r="I151" s="15" t="e" cm="1">
        <f t="array" aca="1" ref="I151" ca="1">IFERROR(DATEVALUE(TEXT(INDIRECT("'["&amp;Index!$A$1&amp;"]Übersicht Messungen'!C100",TRUE),"yyyy-mm-dd")),INDIRECT("'["&amp;Index!$A$1&amp;"]Übersicht Messungen'!F6",TRUE)-730)</f>
        <v>#REF!</v>
      </c>
      <c r="J151" t="e" cm="1">
        <f t="array" aca="1" ref="J151" ca="1">INDIRECT("'["&amp;Index!$A$1&amp;"]Übersicht Messungen'!C177",TRUE)</f>
        <v>#REF!</v>
      </c>
      <c r="K151" t="str">
        <f>Index!$A$1</f>
        <v>intem US 42430001 RN+RP für Sichtprüfung.xlsx</v>
      </c>
      <c r="N151" t="s">
        <v>103</v>
      </c>
      <c r="O151" t="e" cm="1">
        <f t="array" aca="1" ref="O151" ca="1">IF(ISBLANK(INDIRECT("'["&amp;Index!$A$1&amp;"]Auswertung 4b'!B"&amp;ROW($R$31)-19,TRUE)),"",INDIRECT("'["&amp;Index!$A$1&amp;"]Auswertung 4b'!B"&amp;ROW($R$31)-19,TRUE))</f>
        <v>#REF!</v>
      </c>
      <c r="R151">
        <v>6</v>
      </c>
      <c r="X151" t="e" cm="1">
        <f t="array" aca="1" ref="X151" ca="1">INDIRECT("'["&amp;Index!$A$1&amp;"]Übersicht Messungen'!E6",TRUE)</f>
        <v>#REF!</v>
      </c>
      <c r="Z151" t="s">
        <v>110</v>
      </c>
      <c r="AG151" t="e" cm="1">
        <f t="array" aca="1" ref="AG151" ca="1">IF(ISBLANK(INDIRECT("'["&amp;Index!$A$1&amp;"]Auswertung 4b'!C"&amp;ROW($R$31)-19,TRUE)),"",INDIRECT("'["&amp;Index!$A$1&amp;"]Auswertung 4b'!C"&amp;ROW($R$31)-19,TRUE))</f>
        <v>#REF!</v>
      </c>
      <c r="AK151" t="e" cm="1">
        <f t="array" aca="1" ref="AK151" ca="1">IF(ISBLANK(INDIRECT("'["&amp;Index!$A$1&amp;"]Auswertung 4b'!F"&amp;ROW($R$31)-19,TRUE)),"",INDIRECT("'["&amp;Index!$A$1&amp;"]Auswertung 4b'!F"&amp;ROW($R$31)-19,TRUE))</f>
        <v>#REF!</v>
      </c>
      <c r="AN151" t="e" cm="1">
        <f t="array" aca="1" ref="AN151" ca="1">IF(ISBLANK(INDIRECT("'["&amp;Index!$A$1&amp;"]Auswertung 4b'!D"&amp;ROW($R$31)-19,TRUE)),"",INDIRECT("'["&amp;Index!$A$1&amp;"]Auswertung 4b'!D"&amp;ROW($R$31)-19,TRUE))</f>
        <v>#REF!</v>
      </c>
      <c r="AQ151" t="e" cm="1">
        <f t="array" aca="1" ref="AQ151" ca="1">IF(ISBLANK(INDIRECT("'["&amp;Index!$A$1&amp;"]Auswertung 4b'!E"&amp;ROW($R$31)-19,TRUE)),"",INDIRECT("'["&amp;Index!$A$1&amp;"]Auswertung 4b'!E"&amp;ROW($R$31)-19,TRUE))</f>
        <v>#REF!</v>
      </c>
      <c r="BM151" t="str">
        <f t="shared" ca="1" si="7"/>
        <v/>
      </c>
    </row>
    <row r="152" spans="1:65" x14ac:dyDescent="0.25">
      <c r="A152" t="e" cm="1">
        <f t="array" aca="1" ref="A152" ca="1">INDIRECT("'["&amp;Index!$A$1&amp;"]Übersicht Messungen'!E6",TRUE)</f>
        <v>#REF!</v>
      </c>
      <c r="B152" t="e">
        <f ca="1">IF(Index!$D$3="v3",11032,"")</f>
        <v>#N/A</v>
      </c>
      <c r="C152" t="e">
        <f ca="1">VLOOKUP(Facts!$B152,Aux_Table!$W$1:$X$50,2,FALSE)</f>
        <v>#N/A</v>
      </c>
      <c r="D152" t="e">
        <f>NA()</f>
        <v>#N/A</v>
      </c>
      <c r="E152" t="e" cm="1">
        <f t="array" aca="1" ref="E152" ca="1">INDIRECT("'["&amp;Index!$A$1&amp;"]Übersicht Messungen'!C6",TRUE)</f>
        <v>#REF!</v>
      </c>
      <c r="F152" t="e" cm="1">
        <f t="array" aca="1" ref="F152" ca="1">INDIRECT("'["&amp;Index!$A$1&amp;"]Übersicht Messungen'!B6",TRUE)</f>
        <v>#REF!</v>
      </c>
      <c r="G152" t="e" cm="1">
        <f t="array" aca="1" ref="G152" ca="1">INDIRECT("'["&amp;Index!$A$1&amp;"]Übersicht Messungen'!B6",TRUE)</f>
        <v>#REF!</v>
      </c>
      <c r="H152" t="e">
        <f t="shared" ca="1" si="6"/>
        <v>#REF!</v>
      </c>
      <c r="I152" s="15" t="e" cm="1">
        <f t="array" aca="1" ref="I152" ca="1">IFERROR(DATEVALUE(TEXT(INDIRECT("'["&amp;Index!$A$1&amp;"]Übersicht Messungen'!C100",TRUE),"yyyy-mm-dd")),INDIRECT("'["&amp;Index!$A$1&amp;"]Übersicht Messungen'!F6",TRUE)-730)</f>
        <v>#REF!</v>
      </c>
      <c r="J152" t="e" cm="1">
        <f t="array" aca="1" ref="J152" ca="1">INDIRECT("'["&amp;Index!$A$1&amp;"]Übersicht Messungen'!C177",TRUE)</f>
        <v>#REF!</v>
      </c>
      <c r="K152" t="str">
        <f>Index!$A$1</f>
        <v>intem US 42430001 RN+RP für Sichtprüfung.xlsx</v>
      </c>
      <c r="N152" t="s">
        <v>103</v>
      </c>
      <c r="O152" t="e" cm="1">
        <f t="array" aca="1" ref="O152" ca="1">IF(ISBLANK(INDIRECT("'["&amp;Index!$A$1&amp;"]Auswertung 4b'!B"&amp;ROW($R$32)-19,TRUE)),"",INDIRECT("'["&amp;Index!$A$1&amp;"]Auswertung 4b'!B"&amp;ROW($R$32)-19,TRUE))</f>
        <v>#REF!</v>
      </c>
      <c r="R152">
        <v>7</v>
      </c>
      <c r="X152" t="e" cm="1">
        <f t="array" aca="1" ref="X152" ca="1">INDIRECT("'["&amp;Index!$A$1&amp;"]Übersicht Messungen'!E6",TRUE)</f>
        <v>#REF!</v>
      </c>
      <c r="Z152" t="s">
        <v>110</v>
      </c>
      <c r="AG152" t="e" cm="1">
        <f t="array" aca="1" ref="AG152" ca="1">IF(ISBLANK(INDIRECT("'["&amp;Index!$A$1&amp;"]Auswertung 4b'!C"&amp;ROW($R$32)-19,TRUE)),"",INDIRECT("'["&amp;Index!$A$1&amp;"]Auswertung 4b'!C"&amp;ROW($R$32)-19,TRUE))</f>
        <v>#REF!</v>
      </c>
      <c r="AK152" t="e" cm="1">
        <f t="array" aca="1" ref="AK152" ca="1">IF(ISBLANK(INDIRECT("'["&amp;Index!$A$1&amp;"]Auswertung 4b'!F"&amp;ROW($R$32)-19,TRUE)),"",INDIRECT("'["&amp;Index!$A$1&amp;"]Auswertung 4b'!F"&amp;ROW($R$32)-19,TRUE))</f>
        <v>#REF!</v>
      </c>
      <c r="AN152" t="e" cm="1">
        <f t="array" aca="1" ref="AN152" ca="1">IF(ISBLANK(INDIRECT("'["&amp;Index!$A$1&amp;"]Auswertung 4b'!D"&amp;ROW($R$32)-19,TRUE)),"",INDIRECT("'["&amp;Index!$A$1&amp;"]Auswertung 4b'!D"&amp;ROW($R$32)-19,TRUE))</f>
        <v>#REF!</v>
      </c>
      <c r="AQ152" t="e" cm="1">
        <f t="array" aca="1" ref="AQ152" ca="1">IF(ISBLANK(INDIRECT("'["&amp;Index!$A$1&amp;"]Auswertung 4b'!E"&amp;ROW($R$32)-19,TRUE)),"",INDIRECT("'["&amp;Index!$A$1&amp;"]Auswertung 4b'!E"&amp;ROW($R$32)-19,TRUE))</f>
        <v>#REF!</v>
      </c>
      <c r="BM152" t="str">
        <f t="shared" ca="1" si="7"/>
        <v/>
      </c>
    </row>
    <row r="153" spans="1:65" x14ac:dyDescent="0.25">
      <c r="A153" t="e" cm="1">
        <f t="array" aca="1" ref="A153" ca="1">INDIRECT("'["&amp;Index!$A$1&amp;"]Übersicht Messungen'!E6",TRUE)</f>
        <v>#REF!</v>
      </c>
      <c r="B153" t="e">
        <f ca="1">IF(Index!$D$3="v3",11032,"")</f>
        <v>#N/A</v>
      </c>
      <c r="C153" t="e">
        <f ca="1">VLOOKUP(Facts!$B153,Aux_Table!$W$1:$X$50,2,FALSE)</f>
        <v>#N/A</v>
      </c>
      <c r="D153" t="e">
        <f>NA()</f>
        <v>#N/A</v>
      </c>
      <c r="E153" t="e" cm="1">
        <f t="array" aca="1" ref="E153" ca="1">INDIRECT("'["&amp;Index!$A$1&amp;"]Übersicht Messungen'!C6",TRUE)</f>
        <v>#REF!</v>
      </c>
      <c r="F153" t="e" cm="1">
        <f t="array" aca="1" ref="F153" ca="1">INDIRECT("'["&amp;Index!$A$1&amp;"]Übersicht Messungen'!B6",TRUE)</f>
        <v>#REF!</v>
      </c>
      <c r="G153" t="e" cm="1">
        <f t="array" aca="1" ref="G153" ca="1">INDIRECT("'["&amp;Index!$A$1&amp;"]Übersicht Messungen'!B6",TRUE)</f>
        <v>#REF!</v>
      </c>
      <c r="H153" t="e">
        <f t="shared" ca="1" si="6"/>
        <v>#REF!</v>
      </c>
      <c r="I153" s="15" t="e" cm="1">
        <f t="array" aca="1" ref="I153" ca="1">IFERROR(DATEVALUE(TEXT(INDIRECT("'["&amp;Index!$A$1&amp;"]Übersicht Messungen'!C100",TRUE),"yyyy-mm-dd")),INDIRECT("'["&amp;Index!$A$1&amp;"]Übersicht Messungen'!F6",TRUE)-730)</f>
        <v>#REF!</v>
      </c>
      <c r="J153" t="e" cm="1">
        <f t="array" aca="1" ref="J153" ca="1">INDIRECT("'["&amp;Index!$A$1&amp;"]Übersicht Messungen'!C177",TRUE)</f>
        <v>#REF!</v>
      </c>
      <c r="K153" t="str">
        <f>Index!$A$1</f>
        <v>intem US 42430001 RN+RP für Sichtprüfung.xlsx</v>
      </c>
      <c r="N153" t="s">
        <v>103</v>
      </c>
      <c r="O153" t="e" cm="1">
        <f t="array" aca="1" ref="O153" ca="1">IF(ISBLANK(INDIRECT("'["&amp;Index!$A$1&amp;"]Auswertung 4b'!B"&amp;ROW($R$33)-19,TRUE)),"",INDIRECT("'["&amp;Index!$A$1&amp;"]Auswertung 4b'!B"&amp;ROW($R$33)-19,TRUE))</f>
        <v>#REF!</v>
      </c>
      <c r="R153">
        <v>8</v>
      </c>
      <c r="X153" t="e" cm="1">
        <f t="array" aca="1" ref="X153" ca="1">INDIRECT("'["&amp;Index!$A$1&amp;"]Übersicht Messungen'!E6",TRUE)</f>
        <v>#REF!</v>
      </c>
      <c r="Z153" t="s">
        <v>110</v>
      </c>
      <c r="AG153" t="e" cm="1">
        <f t="array" aca="1" ref="AG153" ca="1">IF(ISBLANK(INDIRECT("'["&amp;Index!$A$1&amp;"]Auswertung 4b'!C"&amp;ROW($R$33)-19,TRUE)),"",INDIRECT("'["&amp;Index!$A$1&amp;"]Auswertung 4b'!C"&amp;ROW($R$33)-19,TRUE))</f>
        <v>#REF!</v>
      </c>
      <c r="AK153" t="e" cm="1">
        <f t="array" aca="1" ref="AK153" ca="1">IF(ISBLANK(INDIRECT("'["&amp;Index!$A$1&amp;"]Auswertung 4b'!F"&amp;ROW($R$33)-19,TRUE)),"",INDIRECT("'["&amp;Index!$A$1&amp;"]Auswertung 4b'!F"&amp;ROW($R$33)-19,TRUE))</f>
        <v>#REF!</v>
      </c>
      <c r="AN153" t="e" cm="1">
        <f t="array" aca="1" ref="AN153" ca="1">IF(ISBLANK(INDIRECT("'["&amp;Index!$A$1&amp;"]Auswertung 4b'!D"&amp;ROW($R$33)-19,TRUE)),"",INDIRECT("'["&amp;Index!$A$1&amp;"]Auswertung 4b'!D"&amp;ROW($R$33)-19,TRUE))</f>
        <v>#REF!</v>
      </c>
      <c r="AQ153" t="e" cm="1">
        <f t="array" aca="1" ref="AQ153" ca="1">IF(ISBLANK(INDIRECT("'["&amp;Index!$A$1&amp;"]Auswertung 4b'!E"&amp;ROW($R$33)-19,TRUE)),"",INDIRECT("'["&amp;Index!$A$1&amp;"]Auswertung 4b'!E"&amp;ROW($R$33)-19,TRUE))</f>
        <v>#REF!</v>
      </c>
      <c r="BM153" t="str">
        <f t="shared" ca="1" si="7"/>
        <v/>
      </c>
    </row>
    <row r="154" spans="1:65" x14ac:dyDescent="0.25">
      <c r="A154" t="e" cm="1">
        <f t="array" aca="1" ref="A154" ca="1">INDIRECT("'["&amp;Index!$A$1&amp;"]Übersicht Messungen'!E6",TRUE)</f>
        <v>#REF!</v>
      </c>
      <c r="B154" t="e">
        <f ca="1">IF(Index!$D$3="v3",11032,"")</f>
        <v>#N/A</v>
      </c>
      <c r="C154" t="e">
        <f ca="1">VLOOKUP(Facts!$B154,Aux_Table!$W$1:$X$50,2,FALSE)</f>
        <v>#N/A</v>
      </c>
      <c r="D154" t="e">
        <f>NA()</f>
        <v>#N/A</v>
      </c>
      <c r="E154" t="e" cm="1">
        <f t="array" aca="1" ref="E154" ca="1">INDIRECT("'["&amp;Index!$A$1&amp;"]Übersicht Messungen'!C6",TRUE)</f>
        <v>#REF!</v>
      </c>
      <c r="F154" t="e" cm="1">
        <f t="array" aca="1" ref="F154" ca="1">INDIRECT("'["&amp;Index!$A$1&amp;"]Übersicht Messungen'!B6",TRUE)</f>
        <v>#REF!</v>
      </c>
      <c r="G154" t="e" cm="1">
        <f t="array" aca="1" ref="G154" ca="1">INDIRECT("'["&amp;Index!$A$1&amp;"]Übersicht Messungen'!B6",TRUE)</f>
        <v>#REF!</v>
      </c>
      <c r="H154" t="e">
        <f t="shared" ca="1" si="6"/>
        <v>#REF!</v>
      </c>
      <c r="I154" s="15" t="e" cm="1">
        <f t="array" aca="1" ref="I154" ca="1">IFERROR(DATEVALUE(TEXT(INDIRECT("'["&amp;Index!$A$1&amp;"]Übersicht Messungen'!C100",TRUE),"yyyy-mm-dd")),INDIRECT("'["&amp;Index!$A$1&amp;"]Übersicht Messungen'!F6",TRUE)-730)</f>
        <v>#REF!</v>
      </c>
      <c r="J154" t="e" cm="1">
        <f t="array" aca="1" ref="J154" ca="1">INDIRECT("'["&amp;Index!$A$1&amp;"]Übersicht Messungen'!C177",TRUE)</f>
        <v>#REF!</v>
      </c>
      <c r="K154" t="str">
        <f>Index!$A$1</f>
        <v>intem US 42430001 RN+RP für Sichtprüfung.xlsx</v>
      </c>
      <c r="N154" t="s">
        <v>103</v>
      </c>
      <c r="O154" t="e" cm="1">
        <f t="array" aca="1" ref="O154" ca="1">IF(ISBLANK(INDIRECT("'["&amp;Index!$A$1&amp;"]Auswertung 4b'!B"&amp;ROW($R$34)-19,TRUE)),"",INDIRECT("'["&amp;Index!$A$1&amp;"]Auswertung 4b'!B"&amp;ROW($R$34)-19,TRUE))</f>
        <v>#REF!</v>
      </c>
      <c r="R154">
        <v>9</v>
      </c>
      <c r="X154" t="e" cm="1">
        <f t="array" aca="1" ref="X154" ca="1">INDIRECT("'["&amp;Index!$A$1&amp;"]Übersicht Messungen'!E6",TRUE)</f>
        <v>#REF!</v>
      </c>
      <c r="Z154" t="s">
        <v>110</v>
      </c>
      <c r="AG154" t="e" cm="1">
        <f t="array" aca="1" ref="AG154" ca="1">IF(ISBLANK(INDIRECT("'["&amp;Index!$A$1&amp;"]Auswertung 4b'!C"&amp;ROW($R$34)-19,TRUE)),"",INDIRECT("'["&amp;Index!$A$1&amp;"]Auswertung 4b'!C"&amp;ROW($R$34)-19,TRUE))</f>
        <v>#REF!</v>
      </c>
      <c r="AK154" t="e" cm="1">
        <f t="array" aca="1" ref="AK154" ca="1">IF(ISBLANK(INDIRECT("'["&amp;Index!$A$1&amp;"]Auswertung 4b'!F"&amp;ROW($R$34)-19,TRUE)),"",INDIRECT("'["&amp;Index!$A$1&amp;"]Auswertung 4b'!F"&amp;ROW($R$34)-19,TRUE))</f>
        <v>#REF!</v>
      </c>
      <c r="AN154" t="e" cm="1">
        <f t="array" aca="1" ref="AN154" ca="1">IF(ISBLANK(INDIRECT("'["&amp;Index!$A$1&amp;"]Auswertung 4b'!D"&amp;ROW($R$34)-19,TRUE)),"",INDIRECT("'["&amp;Index!$A$1&amp;"]Auswertung 4b'!D"&amp;ROW($R$34)-19,TRUE))</f>
        <v>#REF!</v>
      </c>
      <c r="AQ154" t="e" cm="1">
        <f t="array" aca="1" ref="AQ154" ca="1">IF(ISBLANK(INDIRECT("'["&amp;Index!$A$1&amp;"]Auswertung 4b'!E"&amp;ROW($R$34)-19,TRUE)),"",INDIRECT("'["&amp;Index!$A$1&amp;"]Auswertung 4b'!E"&amp;ROW($R$34)-19,TRUE))</f>
        <v>#REF!</v>
      </c>
      <c r="BM154" t="str">
        <f t="shared" ca="1" si="7"/>
        <v/>
      </c>
    </row>
    <row r="155" spans="1:65" x14ac:dyDescent="0.25">
      <c r="A155" t="e" cm="1">
        <f t="array" aca="1" ref="A155" ca="1">INDIRECT("'["&amp;Index!$A$1&amp;"]Übersicht Messungen'!E6",TRUE)</f>
        <v>#REF!</v>
      </c>
      <c r="B155" t="e">
        <f ca="1">IF(Index!$D$3="v3",11032,"")</f>
        <v>#N/A</v>
      </c>
      <c r="C155" t="e">
        <f ca="1">VLOOKUP(Facts!$B155,Aux_Table!$W$1:$X$50,2,FALSE)</f>
        <v>#N/A</v>
      </c>
      <c r="D155" t="e">
        <f>NA()</f>
        <v>#N/A</v>
      </c>
      <c r="E155" t="e" cm="1">
        <f t="array" aca="1" ref="E155" ca="1">INDIRECT("'["&amp;Index!$A$1&amp;"]Übersicht Messungen'!C6",TRUE)</f>
        <v>#REF!</v>
      </c>
      <c r="F155" t="e" cm="1">
        <f t="array" aca="1" ref="F155" ca="1">INDIRECT("'["&amp;Index!$A$1&amp;"]Übersicht Messungen'!B6",TRUE)</f>
        <v>#REF!</v>
      </c>
      <c r="G155" t="e" cm="1">
        <f t="array" aca="1" ref="G155" ca="1">INDIRECT("'["&amp;Index!$A$1&amp;"]Übersicht Messungen'!B6",TRUE)</f>
        <v>#REF!</v>
      </c>
      <c r="H155" t="e">
        <f t="shared" ca="1" si="6"/>
        <v>#REF!</v>
      </c>
      <c r="I155" s="15" t="e" cm="1">
        <f t="array" aca="1" ref="I155" ca="1">IFERROR(DATEVALUE(TEXT(INDIRECT("'["&amp;Index!$A$1&amp;"]Übersicht Messungen'!C100",TRUE),"yyyy-mm-dd")),INDIRECT("'["&amp;Index!$A$1&amp;"]Übersicht Messungen'!F6",TRUE)-730)</f>
        <v>#REF!</v>
      </c>
      <c r="J155" t="e" cm="1">
        <f t="array" aca="1" ref="J155" ca="1">INDIRECT("'["&amp;Index!$A$1&amp;"]Übersicht Messungen'!C177",TRUE)</f>
        <v>#REF!</v>
      </c>
      <c r="K155" t="str">
        <f>Index!$A$1</f>
        <v>intem US 42430001 RN+RP für Sichtprüfung.xlsx</v>
      </c>
      <c r="N155" t="s">
        <v>103</v>
      </c>
      <c r="O155" t="e" cm="1">
        <f t="array" aca="1" ref="O155" ca="1">IF(ISBLANK(INDIRECT("'["&amp;Index!$A$1&amp;"]Auswertung 4b'!B"&amp;ROW($R$35)-19,TRUE)),"",INDIRECT("'["&amp;Index!$A$1&amp;"]Auswertung 4b'!B"&amp;ROW($R$35)-19,TRUE))</f>
        <v>#REF!</v>
      </c>
      <c r="R155">
        <v>10</v>
      </c>
      <c r="X155" t="e" cm="1">
        <f t="array" aca="1" ref="X155" ca="1">INDIRECT("'["&amp;Index!$A$1&amp;"]Übersicht Messungen'!E6",TRUE)</f>
        <v>#REF!</v>
      </c>
      <c r="Z155" t="s">
        <v>110</v>
      </c>
      <c r="AG155" t="e" cm="1">
        <f t="array" aca="1" ref="AG155" ca="1">IF(ISBLANK(INDIRECT("'["&amp;Index!$A$1&amp;"]Auswertung 4b'!C"&amp;ROW($R$35)-19,TRUE)),"",INDIRECT("'["&amp;Index!$A$1&amp;"]Auswertung 4b'!C"&amp;ROW($R$35)-19,TRUE))</f>
        <v>#REF!</v>
      </c>
      <c r="AK155" t="e" cm="1">
        <f t="array" aca="1" ref="AK155" ca="1">IF(ISBLANK(INDIRECT("'["&amp;Index!$A$1&amp;"]Auswertung 4b'!F"&amp;ROW($R$35)-19,TRUE)),"",INDIRECT("'["&amp;Index!$A$1&amp;"]Auswertung 4b'!F"&amp;ROW($R$35)-19,TRUE))</f>
        <v>#REF!</v>
      </c>
      <c r="AN155" t="e" cm="1">
        <f t="array" aca="1" ref="AN155" ca="1">IF(ISBLANK(INDIRECT("'["&amp;Index!$A$1&amp;"]Auswertung 4b'!D"&amp;ROW($R$35)-19,TRUE)),"",INDIRECT("'["&amp;Index!$A$1&amp;"]Auswertung 4b'!D"&amp;ROW($R$35)-19,TRUE))</f>
        <v>#REF!</v>
      </c>
      <c r="AQ155" t="e" cm="1">
        <f t="array" aca="1" ref="AQ155" ca="1">IF(ISBLANK(INDIRECT("'["&amp;Index!$A$1&amp;"]Auswertung 4b'!E"&amp;ROW($R$35)-19,TRUE)),"",INDIRECT("'["&amp;Index!$A$1&amp;"]Auswertung 4b'!E"&amp;ROW($R$35)-19,TRUE))</f>
        <v>#REF!</v>
      </c>
      <c r="BM155" t="str">
        <f t="shared" ca="1" si="7"/>
        <v/>
      </c>
    </row>
    <row r="156" spans="1:65" x14ac:dyDescent="0.25">
      <c r="A156" t="e" cm="1">
        <f t="array" aca="1" ref="A156" ca="1">INDIRECT("'["&amp;Index!$A$1&amp;"]Übersicht Messungen'!E6",TRUE)</f>
        <v>#REF!</v>
      </c>
      <c r="B156" t="e">
        <f ca="1">IF(Index!$D$3="v3",11032,"")</f>
        <v>#N/A</v>
      </c>
      <c r="C156" t="e">
        <f ca="1">VLOOKUP(Facts!$B156,Aux_Table!$W$1:$X$50,2,FALSE)</f>
        <v>#N/A</v>
      </c>
      <c r="D156" t="e">
        <f>NA()</f>
        <v>#N/A</v>
      </c>
      <c r="E156" t="e" cm="1">
        <f t="array" aca="1" ref="E156" ca="1">INDIRECT("'["&amp;Index!$A$1&amp;"]Übersicht Messungen'!C6",TRUE)</f>
        <v>#REF!</v>
      </c>
      <c r="F156" t="e" cm="1">
        <f t="array" aca="1" ref="F156" ca="1">INDIRECT("'["&amp;Index!$A$1&amp;"]Übersicht Messungen'!B6",TRUE)</f>
        <v>#REF!</v>
      </c>
      <c r="G156" t="e" cm="1">
        <f t="array" aca="1" ref="G156" ca="1">INDIRECT("'["&amp;Index!$A$1&amp;"]Übersicht Messungen'!B6",TRUE)</f>
        <v>#REF!</v>
      </c>
      <c r="H156" t="e">
        <f t="shared" ca="1" si="6"/>
        <v>#REF!</v>
      </c>
      <c r="I156" s="15" t="e" cm="1">
        <f t="array" aca="1" ref="I156" ca="1">IFERROR(DATEVALUE(TEXT(INDIRECT("'["&amp;Index!$A$1&amp;"]Übersicht Messungen'!C100",TRUE),"yyyy-mm-dd")),INDIRECT("'["&amp;Index!$A$1&amp;"]Übersicht Messungen'!F6",TRUE)-730)</f>
        <v>#REF!</v>
      </c>
      <c r="J156" t="e" cm="1">
        <f t="array" aca="1" ref="J156" ca="1">INDIRECT("'["&amp;Index!$A$1&amp;"]Übersicht Messungen'!C177",TRUE)</f>
        <v>#REF!</v>
      </c>
      <c r="K156" t="str">
        <f>Index!$A$1</f>
        <v>intem US 42430001 RN+RP für Sichtprüfung.xlsx</v>
      </c>
      <c r="N156" t="s">
        <v>103</v>
      </c>
      <c r="O156" t="e" cm="1">
        <f t="array" aca="1" ref="O156" ca="1">IF(ISBLANK(INDIRECT("'["&amp;Index!$A$1&amp;"]Auswertung 4b'!B"&amp;ROW($R$36)-19,TRUE)),"",INDIRECT("'["&amp;Index!$A$1&amp;"]Auswertung 4b'!B"&amp;ROW($R$36)-19,TRUE))</f>
        <v>#REF!</v>
      </c>
      <c r="R156">
        <v>11</v>
      </c>
      <c r="X156" t="e" cm="1">
        <f t="array" aca="1" ref="X156" ca="1">INDIRECT("'["&amp;Index!$A$1&amp;"]Übersicht Messungen'!E6",TRUE)</f>
        <v>#REF!</v>
      </c>
      <c r="Z156" t="s">
        <v>110</v>
      </c>
      <c r="AG156" t="e" cm="1">
        <f t="array" aca="1" ref="AG156" ca="1">IF(ISBLANK(INDIRECT("'["&amp;Index!$A$1&amp;"]Auswertung 4b'!C"&amp;ROW($R$36)-19,TRUE)),"",INDIRECT("'["&amp;Index!$A$1&amp;"]Auswertung 4b'!C"&amp;ROW($R$36)-19,TRUE))</f>
        <v>#REF!</v>
      </c>
      <c r="AK156" t="e" cm="1">
        <f t="array" aca="1" ref="AK156" ca="1">IF(ISBLANK(INDIRECT("'["&amp;Index!$A$1&amp;"]Auswertung 4b'!F"&amp;ROW($R$36)-19,TRUE)),"",INDIRECT("'["&amp;Index!$A$1&amp;"]Auswertung 4b'!F"&amp;ROW($R$36)-19,TRUE))</f>
        <v>#REF!</v>
      </c>
      <c r="AN156" t="e" cm="1">
        <f t="array" aca="1" ref="AN156" ca="1">IF(ISBLANK(INDIRECT("'["&amp;Index!$A$1&amp;"]Auswertung 4b'!D"&amp;ROW($R$36)-19,TRUE)),"",INDIRECT("'["&amp;Index!$A$1&amp;"]Auswertung 4b'!D"&amp;ROW($R$36)-19,TRUE))</f>
        <v>#REF!</v>
      </c>
      <c r="AQ156" t="e" cm="1">
        <f t="array" aca="1" ref="AQ156" ca="1">IF(ISBLANK(INDIRECT("'["&amp;Index!$A$1&amp;"]Auswertung 4b'!E"&amp;ROW($R$36)-19,TRUE)),"",INDIRECT("'["&amp;Index!$A$1&amp;"]Auswertung 4b'!E"&amp;ROW($R$36)-19,TRUE))</f>
        <v>#REF!</v>
      </c>
      <c r="BM156" t="str">
        <f t="shared" ca="1" si="7"/>
        <v/>
      </c>
    </row>
    <row r="157" spans="1:65" x14ac:dyDescent="0.25">
      <c r="A157" t="e" cm="1">
        <f t="array" aca="1" ref="A157" ca="1">INDIRECT("'["&amp;Index!$A$1&amp;"]Übersicht Messungen'!E6",TRUE)</f>
        <v>#REF!</v>
      </c>
      <c r="B157" t="e">
        <f ca="1">IF(Index!$D$3="v3",11032,"")</f>
        <v>#N/A</v>
      </c>
      <c r="C157" t="e">
        <f ca="1">VLOOKUP(Facts!$B157,Aux_Table!$W$1:$X$50,2,FALSE)</f>
        <v>#N/A</v>
      </c>
      <c r="D157" t="e">
        <f>NA()</f>
        <v>#N/A</v>
      </c>
      <c r="E157" t="e" cm="1">
        <f t="array" aca="1" ref="E157" ca="1">INDIRECT("'["&amp;Index!$A$1&amp;"]Übersicht Messungen'!C6",TRUE)</f>
        <v>#REF!</v>
      </c>
      <c r="F157" t="e" cm="1">
        <f t="array" aca="1" ref="F157" ca="1">INDIRECT("'["&amp;Index!$A$1&amp;"]Übersicht Messungen'!B6",TRUE)</f>
        <v>#REF!</v>
      </c>
      <c r="G157" t="e" cm="1">
        <f t="array" aca="1" ref="G157" ca="1">INDIRECT("'["&amp;Index!$A$1&amp;"]Übersicht Messungen'!B6",TRUE)</f>
        <v>#REF!</v>
      </c>
      <c r="H157" t="e">
        <f t="shared" ca="1" si="6"/>
        <v>#REF!</v>
      </c>
      <c r="I157" s="15" t="e" cm="1">
        <f t="array" aca="1" ref="I157" ca="1">IFERROR(DATEVALUE(TEXT(INDIRECT("'["&amp;Index!$A$1&amp;"]Übersicht Messungen'!C100",TRUE),"yyyy-mm-dd")),INDIRECT("'["&amp;Index!$A$1&amp;"]Übersicht Messungen'!F6",TRUE)-730)</f>
        <v>#REF!</v>
      </c>
      <c r="J157" t="e" cm="1">
        <f t="array" aca="1" ref="J157" ca="1">INDIRECT("'["&amp;Index!$A$1&amp;"]Übersicht Messungen'!C177",TRUE)</f>
        <v>#REF!</v>
      </c>
      <c r="K157" t="str">
        <f>Index!$A$1</f>
        <v>intem US 42430001 RN+RP für Sichtprüfung.xlsx</v>
      </c>
      <c r="N157" t="s">
        <v>103</v>
      </c>
      <c r="O157" t="e" cm="1">
        <f t="array" aca="1" ref="O157" ca="1">IF(ISBLANK(INDIRECT("'["&amp;Index!$A$1&amp;"]Auswertung 4b'!B"&amp;ROW($R$37)-19,TRUE)),"",INDIRECT("'["&amp;Index!$A$1&amp;"]Auswertung 4b'!B"&amp;ROW($R$37)-19,TRUE))</f>
        <v>#REF!</v>
      </c>
      <c r="R157">
        <v>12</v>
      </c>
      <c r="X157" t="e" cm="1">
        <f t="array" aca="1" ref="X157" ca="1">INDIRECT("'["&amp;Index!$A$1&amp;"]Übersicht Messungen'!E6",TRUE)</f>
        <v>#REF!</v>
      </c>
      <c r="Z157" t="s">
        <v>110</v>
      </c>
      <c r="AG157" t="e" cm="1">
        <f t="array" aca="1" ref="AG157" ca="1">IF(ISBLANK(INDIRECT("'["&amp;Index!$A$1&amp;"]Auswertung 4b'!C"&amp;ROW($R$37)-19,TRUE)),"",INDIRECT("'["&amp;Index!$A$1&amp;"]Auswertung 4b'!C"&amp;ROW($R$37)-19,TRUE))</f>
        <v>#REF!</v>
      </c>
      <c r="AK157" t="e" cm="1">
        <f t="array" aca="1" ref="AK157" ca="1">IF(ISBLANK(INDIRECT("'["&amp;Index!$A$1&amp;"]Auswertung 4b'!F"&amp;ROW($R$37)-19,TRUE)),"",INDIRECT("'["&amp;Index!$A$1&amp;"]Auswertung 4b'!F"&amp;ROW($R$37)-19,TRUE))</f>
        <v>#REF!</v>
      </c>
      <c r="AN157" t="e" cm="1">
        <f t="array" aca="1" ref="AN157" ca="1">IF(ISBLANK(INDIRECT("'["&amp;Index!$A$1&amp;"]Auswertung 4b'!D"&amp;ROW($R$37)-19,TRUE)),"",INDIRECT("'["&amp;Index!$A$1&amp;"]Auswertung 4b'!D"&amp;ROW($R$37)-19,TRUE))</f>
        <v>#REF!</v>
      </c>
      <c r="AQ157" t="e" cm="1">
        <f t="array" aca="1" ref="AQ157" ca="1">IF(ISBLANK(INDIRECT("'["&amp;Index!$A$1&amp;"]Auswertung 4b'!E"&amp;ROW($R$37)-19,TRUE)),"",INDIRECT("'["&amp;Index!$A$1&amp;"]Auswertung 4b'!E"&amp;ROW($R$37)-19,TRUE))</f>
        <v>#REF!</v>
      </c>
      <c r="BM157" t="str">
        <f t="shared" ca="1" si="7"/>
        <v/>
      </c>
    </row>
    <row r="158" spans="1:65" x14ac:dyDescent="0.25">
      <c r="A158" t="e" cm="1">
        <f t="array" aca="1" ref="A158" ca="1">INDIRECT("'["&amp;Index!$A$1&amp;"]Übersicht Messungen'!E6",TRUE)</f>
        <v>#REF!</v>
      </c>
      <c r="B158" t="e">
        <f ca="1">IF(Index!$D$3="v3",11032,"")</f>
        <v>#N/A</v>
      </c>
      <c r="C158" t="e">
        <f ca="1">VLOOKUP(Facts!$B158,Aux_Table!$W$1:$X$50,2,FALSE)</f>
        <v>#N/A</v>
      </c>
      <c r="D158" t="e">
        <f>NA()</f>
        <v>#N/A</v>
      </c>
      <c r="E158" t="e" cm="1">
        <f t="array" aca="1" ref="E158" ca="1">INDIRECT("'["&amp;Index!$A$1&amp;"]Übersicht Messungen'!C6",TRUE)</f>
        <v>#REF!</v>
      </c>
      <c r="F158" t="e" cm="1">
        <f t="array" aca="1" ref="F158" ca="1">INDIRECT("'["&amp;Index!$A$1&amp;"]Übersicht Messungen'!B6",TRUE)</f>
        <v>#REF!</v>
      </c>
      <c r="G158" t="e" cm="1">
        <f t="array" aca="1" ref="G158" ca="1">INDIRECT("'["&amp;Index!$A$1&amp;"]Übersicht Messungen'!B6",TRUE)</f>
        <v>#REF!</v>
      </c>
      <c r="H158" t="e">
        <f t="shared" ca="1" si="6"/>
        <v>#REF!</v>
      </c>
      <c r="I158" s="15" t="e" cm="1">
        <f t="array" aca="1" ref="I158" ca="1">IFERROR(DATEVALUE(TEXT(INDIRECT("'["&amp;Index!$A$1&amp;"]Übersicht Messungen'!C100",TRUE),"yyyy-mm-dd")),INDIRECT("'["&amp;Index!$A$1&amp;"]Übersicht Messungen'!F6",TRUE)-730)</f>
        <v>#REF!</v>
      </c>
      <c r="J158" t="e" cm="1">
        <f t="array" aca="1" ref="J158" ca="1">INDIRECT("'["&amp;Index!$A$1&amp;"]Übersicht Messungen'!C177",TRUE)</f>
        <v>#REF!</v>
      </c>
      <c r="K158" t="str">
        <f>Index!$A$1</f>
        <v>intem US 42430001 RN+RP für Sichtprüfung.xlsx</v>
      </c>
      <c r="N158" t="s">
        <v>103</v>
      </c>
      <c r="O158" t="e" cm="1">
        <f t="array" aca="1" ref="O158" ca="1">IF(ISBLANK(INDIRECT("'["&amp;Index!$A$1&amp;"]Auswertung 4b'!B"&amp;ROW($R$38)-19,TRUE)),"",INDIRECT("'["&amp;Index!$A$1&amp;"]Auswertung 4b'!B"&amp;ROW($R$38)-19,TRUE))</f>
        <v>#REF!</v>
      </c>
      <c r="R158">
        <v>13</v>
      </c>
      <c r="X158" t="e" cm="1">
        <f t="array" aca="1" ref="X158" ca="1">INDIRECT("'["&amp;Index!$A$1&amp;"]Übersicht Messungen'!E6",TRUE)</f>
        <v>#REF!</v>
      </c>
      <c r="Z158" t="s">
        <v>110</v>
      </c>
      <c r="AG158" t="e" cm="1">
        <f t="array" aca="1" ref="AG158" ca="1">IF(ISBLANK(INDIRECT("'["&amp;Index!$A$1&amp;"]Auswertung 4b'!C"&amp;ROW($R$38)-19,TRUE)),"",INDIRECT("'["&amp;Index!$A$1&amp;"]Auswertung 4b'!C"&amp;ROW($R$38)-19,TRUE))</f>
        <v>#REF!</v>
      </c>
      <c r="AK158" t="e" cm="1">
        <f t="array" aca="1" ref="AK158" ca="1">IF(ISBLANK(INDIRECT("'["&amp;Index!$A$1&amp;"]Auswertung 4b'!F"&amp;ROW($R$38)-19,TRUE)),"",INDIRECT("'["&amp;Index!$A$1&amp;"]Auswertung 4b'!F"&amp;ROW($R$38)-19,TRUE))</f>
        <v>#REF!</v>
      </c>
      <c r="AN158" t="e" cm="1">
        <f t="array" aca="1" ref="AN158" ca="1">IF(ISBLANK(INDIRECT("'["&amp;Index!$A$1&amp;"]Auswertung 4b'!D"&amp;ROW($R$38)-19,TRUE)),"",INDIRECT("'["&amp;Index!$A$1&amp;"]Auswertung 4b'!D"&amp;ROW($R$38)-19,TRUE))</f>
        <v>#REF!</v>
      </c>
      <c r="AQ158" t="e" cm="1">
        <f t="array" aca="1" ref="AQ158" ca="1">IF(ISBLANK(INDIRECT("'["&amp;Index!$A$1&amp;"]Auswertung 4b'!E"&amp;ROW($R$38)-19,TRUE)),"",INDIRECT("'["&amp;Index!$A$1&amp;"]Auswertung 4b'!E"&amp;ROW($R$38)-19,TRUE))</f>
        <v>#REF!</v>
      </c>
      <c r="BM158" t="str">
        <f t="shared" ca="1" si="7"/>
        <v/>
      </c>
    </row>
    <row r="159" spans="1:65" x14ac:dyDescent="0.25">
      <c r="A159" t="e" cm="1">
        <f t="array" aca="1" ref="A159" ca="1">INDIRECT("'["&amp;Index!$A$1&amp;"]Übersicht Messungen'!E6",TRUE)</f>
        <v>#REF!</v>
      </c>
      <c r="B159" t="e">
        <f ca="1">IF(Index!$D$3="v3",11032,"")</f>
        <v>#N/A</v>
      </c>
      <c r="C159" t="e">
        <f ca="1">VLOOKUP(Facts!$B159,Aux_Table!$W$1:$X$50,2,FALSE)</f>
        <v>#N/A</v>
      </c>
      <c r="D159" t="e">
        <f>NA()</f>
        <v>#N/A</v>
      </c>
      <c r="E159" t="e" cm="1">
        <f t="array" aca="1" ref="E159" ca="1">INDIRECT("'["&amp;Index!$A$1&amp;"]Übersicht Messungen'!C6",TRUE)</f>
        <v>#REF!</v>
      </c>
      <c r="F159" t="e" cm="1">
        <f t="array" aca="1" ref="F159" ca="1">INDIRECT("'["&amp;Index!$A$1&amp;"]Übersicht Messungen'!B6",TRUE)</f>
        <v>#REF!</v>
      </c>
      <c r="G159" t="e" cm="1">
        <f t="array" aca="1" ref="G159" ca="1">INDIRECT("'["&amp;Index!$A$1&amp;"]Übersicht Messungen'!B6",TRUE)</f>
        <v>#REF!</v>
      </c>
      <c r="H159" t="e">
        <f t="shared" ca="1" si="6"/>
        <v>#REF!</v>
      </c>
      <c r="I159" s="15" t="e" cm="1">
        <f t="array" aca="1" ref="I159" ca="1">IFERROR(DATEVALUE(TEXT(INDIRECT("'["&amp;Index!$A$1&amp;"]Übersicht Messungen'!C100",TRUE),"yyyy-mm-dd")),INDIRECT("'["&amp;Index!$A$1&amp;"]Übersicht Messungen'!F6",TRUE)-730)</f>
        <v>#REF!</v>
      </c>
      <c r="J159" t="e" cm="1">
        <f t="array" aca="1" ref="J159" ca="1">INDIRECT("'["&amp;Index!$A$1&amp;"]Übersicht Messungen'!C177",TRUE)</f>
        <v>#REF!</v>
      </c>
      <c r="K159" t="str">
        <f>Index!$A$1</f>
        <v>intem US 42430001 RN+RP für Sichtprüfung.xlsx</v>
      </c>
      <c r="N159" t="s">
        <v>103</v>
      </c>
      <c r="O159" t="e" cm="1">
        <f t="array" aca="1" ref="O159" ca="1">IF(ISBLANK(INDIRECT("'["&amp;Index!$A$1&amp;"]Auswertung 4b'!B"&amp;ROW($R$39)-19,TRUE)),"",INDIRECT("'["&amp;Index!$A$1&amp;"]Auswertung 4b'!B"&amp;ROW($R$39)-19,TRUE))</f>
        <v>#REF!</v>
      </c>
      <c r="R159">
        <v>14</v>
      </c>
      <c r="X159" t="e" cm="1">
        <f t="array" aca="1" ref="X159" ca="1">INDIRECT("'["&amp;Index!$A$1&amp;"]Übersicht Messungen'!E6",TRUE)</f>
        <v>#REF!</v>
      </c>
      <c r="Z159" t="s">
        <v>110</v>
      </c>
      <c r="AG159" t="e" cm="1">
        <f t="array" aca="1" ref="AG159" ca="1">IF(ISBLANK(INDIRECT("'["&amp;Index!$A$1&amp;"]Auswertung 4b'!C"&amp;ROW($R$39)-19,TRUE)),"",INDIRECT("'["&amp;Index!$A$1&amp;"]Auswertung 4b'!C"&amp;ROW($R$39)-19,TRUE))</f>
        <v>#REF!</v>
      </c>
      <c r="AK159" t="e" cm="1">
        <f t="array" aca="1" ref="AK159" ca="1">IF(ISBLANK(INDIRECT("'["&amp;Index!$A$1&amp;"]Auswertung 4b'!F"&amp;ROW($R$39)-19,TRUE)),"",INDIRECT("'["&amp;Index!$A$1&amp;"]Auswertung 4b'!F"&amp;ROW($R$39)-19,TRUE))</f>
        <v>#REF!</v>
      </c>
      <c r="AN159" t="e" cm="1">
        <f t="array" aca="1" ref="AN159" ca="1">IF(ISBLANK(INDIRECT("'["&amp;Index!$A$1&amp;"]Auswertung 4b'!D"&amp;ROW($R$39)-19,TRUE)),"",INDIRECT("'["&amp;Index!$A$1&amp;"]Auswertung 4b'!D"&amp;ROW($R$39)-19,TRUE))</f>
        <v>#REF!</v>
      </c>
      <c r="AQ159" t="e" cm="1">
        <f t="array" aca="1" ref="AQ159" ca="1">IF(ISBLANK(INDIRECT("'["&amp;Index!$A$1&amp;"]Auswertung 4b'!E"&amp;ROW($R$39)-19,TRUE)),"",INDIRECT("'["&amp;Index!$A$1&amp;"]Auswertung 4b'!E"&amp;ROW($R$39)-19,TRUE))</f>
        <v>#REF!</v>
      </c>
      <c r="BM159" t="str">
        <f t="shared" ca="1" si="7"/>
        <v/>
      </c>
    </row>
    <row r="160" spans="1:65" x14ac:dyDescent="0.25">
      <c r="A160" t="e" cm="1">
        <f t="array" aca="1" ref="A160" ca="1">INDIRECT("'["&amp;Index!$A$1&amp;"]Übersicht Messungen'!E6",TRUE)</f>
        <v>#REF!</v>
      </c>
      <c r="B160" t="e">
        <f ca="1">IF(Index!$D$3="v3",11032,"")</f>
        <v>#N/A</v>
      </c>
      <c r="C160" t="e">
        <f ca="1">VLOOKUP(Facts!$B160,Aux_Table!$W$1:$X$50,2,FALSE)</f>
        <v>#N/A</v>
      </c>
      <c r="D160" t="e">
        <f>NA()</f>
        <v>#N/A</v>
      </c>
      <c r="E160" t="e" cm="1">
        <f t="array" aca="1" ref="E160" ca="1">INDIRECT("'["&amp;Index!$A$1&amp;"]Übersicht Messungen'!C6",TRUE)</f>
        <v>#REF!</v>
      </c>
      <c r="F160" t="e" cm="1">
        <f t="array" aca="1" ref="F160" ca="1">INDIRECT("'["&amp;Index!$A$1&amp;"]Übersicht Messungen'!B6",TRUE)</f>
        <v>#REF!</v>
      </c>
      <c r="G160" t="e" cm="1">
        <f t="array" aca="1" ref="G160" ca="1">INDIRECT("'["&amp;Index!$A$1&amp;"]Übersicht Messungen'!B6",TRUE)</f>
        <v>#REF!</v>
      </c>
      <c r="H160" t="e">
        <f t="shared" ca="1" si="6"/>
        <v>#REF!</v>
      </c>
      <c r="I160" s="15" t="e" cm="1">
        <f t="array" aca="1" ref="I160" ca="1">IFERROR(DATEVALUE(TEXT(INDIRECT("'["&amp;Index!$A$1&amp;"]Übersicht Messungen'!C100",TRUE),"yyyy-mm-dd")),INDIRECT("'["&amp;Index!$A$1&amp;"]Übersicht Messungen'!F6",TRUE)-730)</f>
        <v>#REF!</v>
      </c>
      <c r="J160" t="e" cm="1">
        <f t="array" aca="1" ref="J160" ca="1">INDIRECT("'["&amp;Index!$A$1&amp;"]Übersicht Messungen'!C177",TRUE)</f>
        <v>#REF!</v>
      </c>
      <c r="K160" t="str">
        <f>Index!$A$1</f>
        <v>intem US 42430001 RN+RP für Sichtprüfung.xlsx</v>
      </c>
      <c r="N160" t="s">
        <v>103</v>
      </c>
      <c r="O160" t="e" cm="1">
        <f t="array" aca="1" ref="O160" ca="1">IF(ISBLANK(INDIRECT("'["&amp;Index!$A$1&amp;"]Auswertung 4b'!B"&amp;ROW($R$40)-19,TRUE)),"",INDIRECT("'["&amp;Index!$A$1&amp;"]Auswertung 4b'!B"&amp;ROW($R$40)-19,TRUE))</f>
        <v>#REF!</v>
      </c>
      <c r="R160">
        <v>15</v>
      </c>
      <c r="X160" t="e" cm="1">
        <f t="array" aca="1" ref="X160" ca="1">INDIRECT("'["&amp;Index!$A$1&amp;"]Übersicht Messungen'!E6",TRUE)</f>
        <v>#REF!</v>
      </c>
      <c r="Z160" t="s">
        <v>110</v>
      </c>
      <c r="AG160" t="e" cm="1">
        <f t="array" aca="1" ref="AG160" ca="1">IF(ISBLANK(INDIRECT("'["&amp;Index!$A$1&amp;"]Auswertung 4b'!C"&amp;ROW($R$40)-19,TRUE)),"",INDIRECT("'["&amp;Index!$A$1&amp;"]Auswertung 4b'!C"&amp;ROW($R$40)-19,TRUE))</f>
        <v>#REF!</v>
      </c>
      <c r="AK160" t="e" cm="1">
        <f t="array" aca="1" ref="AK160" ca="1">IF(ISBLANK(INDIRECT("'["&amp;Index!$A$1&amp;"]Auswertung 4b'!F"&amp;ROW($R$40)-19,TRUE)),"",INDIRECT("'["&amp;Index!$A$1&amp;"]Auswertung 4b'!F"&amp;ROW($R$40)-19,TRUE))</f>
        <v>#REF!</v>
      </c>
      <c r="AN160" t="e" cm="1">
        <f t="array" aca="1" ref="AN160" ca="1">IF(ISBLANK(INDIRECT("'["&amp;Index!$A$1&amp;"]Auswertung 4b'!D"&amp;ROW($R$40)-19,TRUE)),"",INDIRECT("'["&amp;Index!$A$1&amp;"]Auswertung 4b'!D"&amp;ROW($R$40)-19,TRUE))</f>
        <v>#REF!</v>
      </c>
      <c r="AQ160" t="e" cm="1">
        <f t="array" aca="1" ref="AQ160" ca="1">IF(ISBLANK(INDIRECT("'["&amp;Index!$A$1&amp;"]Auswertung 4b'!E"&amp;ROW($R$40)-19,TRUE)),"",INDIRECT("'["&amp;Index!$A$1&amp;"]Auswertung 4b'!E"&amp;ROW($R$40)-19,TRUE))</f>
        <v>#REF!</v>
      </c>
      <c r="BM160" t="str">
        <f t="shared" ca="1" si="7"/>
        <v/>
      </c>
    </row>
    <row r="161" spans="1:65" x14ac:dyDescent="0.25">
      <c r="A161" t="e" cm="1">
        <f t="array" aca="1" ref="A161" ca="1">INDIRECT("'["&amp;Index!$A$1&amp;"]Übersicht Messungen'!E6",TRUE)</f>
        <v>#REF!</v>
      </c>
      <c r="B161" t="e">
        <f ca="1">IF(Index!$D$3="v3",11032,"")</f>
        <v>#N/A</v>
      </c>
      <c r="C161" t="e">
        <f ca="1">VLOOKUP(Facts!$B161,Aux_Table!$W$1:$X$50,2,FALSE)</f>
        <v>#N/A</v>
      </c>
      <c r="D161" t="e">
        <f>NA()</f>
        <v>#N/A</v>
      </c>
      <c r="E161" t="e" cm="1">
        <f t="array" aca="1" ref="E161" ca="1">INDIRECT("'["&amp;Index!$A$1&amp;"]Übersicht Messungen'!C6",TRUE)</f>
        <v>#REF!</v>
      </c>
      <c r="F161" t="e" cm="1">
        <f t="array" aca="1" ref="F161" ca="1">INDIRECT("'["&amp;Index!$A$1&amp;"]Übersicht Messungen'!B6",TRUE)</f>
        <v>#REF!</v>
      </c>
      <c r="G161" t="e" cm="1">
        <f t="array" aca="1" ref="G161" ca="1">INDIRECT("'["&amp;Index!$A$1&amp;"]Übersicht Messungen'!B6",TRUE)</f>
        <v>#REF!</v>
      </c>
      <c r="H161" t="e">
        <f t="shared" ca="1" si="6"/>
        <v>#REF!</v>
      </c>
      <c r="I161" s="15" t="e" cm="1">
        <f t="array" aca="1" ref="I161" ca="1">IFERROR(DATEVALUE(TEXT(INDIRECT("'["&amp;Index!$A$1&amp;"]Übersicht Messungen'!C100",TRUE),"yyyy-mm-dd")),INDIRECT("'["&amp;Index!$A$1&amp;"]Übersicht Messungen'!F6",TRUE)-730)</f>
        <v>#REF!</v>
      </c>
      <c r="J161" t="e" cm="1">
        <f t="array" aca="1" ref="J161" ca="1">INDIRECT("'["&amp;Index!$A$1&amp;"]Übersicht Messungen'!C177",TRUE)</f>
        <v>#REF!</v>
      </c>
      <c r="K161" t="str">
        <f>Index!$A$1</f>
        <v>intem US 42430001 RN+RP für Sichtprüfung.xlsx</v>
      </c>
      <c r="N161" t="s">
        <v>103</v>
      </c>
      <c r="O161" t="e" cm="1">
        <f t="array" aca="1" ref="O161" ca="1">IF(ISBLANK(INDIRECT("'["&amp;Index!$A$1&amp;"]Auswertung 4b'!B"&amp;ROW($R$41)-19,TRUE)),"",INDIRECT("'["&amp;Index!$A$1&amp;"]Auswertung 4b'!B"&amp;ROW($R$41)-19,TRUE))</f>
        <v>#REF!</v>
      </c>
      <c r="R161">
        <v>16</v>
      </c>
      <c r="X161" t="e" cm="1">
        <f t="array" aca="1" ref="X161" ca="1">INDIRECT("'["&amp;Index!$A$1&amp;"]Übersicht Messungen'!E6",TRUE)</f>
        <v>#REF!</v>
      </c>
      <c r="Z161" t="s">
        <v>110</v>
      </c>
      <c r="AG161" t="e" cm="1">
        <f t="array" aca="1" ref="AG161" ca="1">IF(ISBLANK(INDIRECT("'["&amp;Index!$A$1&amp;"]Auswertung 4b'!C"&amp;ROW($R$41)-19,TRUE)),"",INDIRECT("'["&amp;Index!$A$1&amp;"]Auswertung 4b'!C"&amp;ROW($R$41)-19,TRUE))</f>
        <v>#REF!</v>
      </c>
      <c r="AK161" t="e" cm="1">
        <f t="array" aca="1" ref="AK161" ca="1">IF(ISBLANK(INDIRECT("'["&amp;Index!$A$1&amp;"]Auswertung 4b'!F"&amp;ROW($R$41)-19,TRUE)),"",INDIRECT("'["&amp;Index!$A$1&amp;"]Auswertung 4b'!F"&amp;ROW($R$41)-19,TRUE))</f>
        <v>#REF!</v>
      </c>
      <c r="AN161" t="e" cm="1">
        <f t="array" aca="1" ref="AN161" ca="1">IF(ISBLANK(INDIRECT("'["&amp;Index!$A$1&amp;"]Auswertung 4b'!D"&amp;ROW($R$41)-19,TRUE)),"",INDIRECT("'["&amp;Index!$A$1&amp;"]Auswertung 4b'!D"&amp;ROW($R$41)-19,TRUE))</f>
        <v>#REF!</v>
      </c>
      <c r="AQ161" t="e" cm="1">
        <f t="array" aca="1" ref="AQ161" ca="1">IF(ISBLANK(INDIRECT("'["&amp;Index!$A$1&amp;"]Auswertung 4b'!E"&amp;ROW($R$41)-19,TRUE)),"",INDIRECT("'["&amp;Index!$A$1&amp;"]Auswertung 4b'!E"&amp;ROW($R$41)-19,TRUE))</f>
        <v>#REF!</v>
      </c>
      <c r="BM161" t="str">
        <f t="shared" ca="1" si="7"/>
        <v/>
      </c>
    </row>
    <row r="162" spans="1:65" x14ac:dyDescent="0.25">
      <c r="A162" t="e" cm="1">
        <f t="array" aca="1" ref="A162" ca="1">INDIRECT("'["&amp;Index!$A$1&amp;"]Übersicht Messungen'!E6",TRUE)</f>
        <v>#REF!</v>
      </c>
      <c r="B162" t="e">
        <f ca="1">IF(Index!$D$3="v3",11032,"")</f>
        <v>#N/A</v>
      </c>
      <c r="C162" t="e">
        <f ca="1">VLOOKUP(Facts!$B162,Aux_Table!$W$1:$X$50,2,FALSE)</f>
        <v>#N/A</v>
      </c>
      <c r="D162" t="e">
        <f>NA()</f>
        <v>#N/A</v>
      </c>
      <c r="E162" t="e" cm="1">
        <f t="array" aca="1" ref="E162" ca="1">INDIRECT("'["&amp;Index!$A$1&amp;"]Übersicht Messungen'!C6",TRUE)</f>
        <v>#REF!</v>
      </c>
      <c r="F162" t="e" cm="1">
        <f t="array" aca="1" ref="F162" ca="1">INDIRECT("'["&amp;Index!$A$1&amp;"]Übersicht Messungen'!B6",TRUE)</f>
        <v>#REF!</v>
      </c>
      <c r="G162" t="e" cm="1">
        <f t="array" aca="1" ref="G162" ca="1">INDIRECT("'["&amp;Index!$A$1&amp;"]Übersicht Messungen'!B6",TRUE)</f>
        <v>#REF!</v>
      </c>
      <c r="H162" t="e">
        <f t="shared" ca="1" si="6"/>
        <v>#REF!</v>
      </c>
      <c r="I162" s="15" t="e" cm="1">
        <f t="array" aca="1" ref="I162" ca="1">IFERROR(DATEVALUE(TEXT(INDIRECT("'["&amp;Index!$A$1&amp;"]Übersicht Messungen'!C100",TRUE),"yyyy-mm-dd")),INDIRECT("'["&amp;Index!$A$1&amp;"]Übersicht Messungen'!F6",TRUE)-730)</f>
        <v>#REF!</v>
      </c>
      <c r="J162" t="e" cm="1">
        <f t="array" aca="1" ref="J162" ca="1">INDIRECT("'["&amp;Index!$A$1&amp;"]Übersicht Messungen'!C177",TRUE)</f>
        <v>#REF!</v>
      </c>
      <c r="K162" t="str">
        <f>Index!$A$1</f>
        <v>intem US 42430001 RN+RP für Sichtprüfung.xlsx</v>
      </c>
      <c r="N162" t="s">
        <v>103</v>
      </c>
      <c r="O162" t="e" cm="1">
        <f t="array" aca="1" ref="O162" ca="1">IF(ISBLANK(INDIRECT("'["&amp;Index!$A$1&amp;"]Auswertung 4b'!B"&amp;ROW($R$42)-19,TRUE)),"",INDIRECT("'["&amp;Index!$A$1&amp;"]Auswertung 4b'!B"&amp;ROW($R$42)-19,TRUE))</f>
        <v>#REF!</v>
      </c>
      <c r="R162">
        <v>17</v>
      </c>
      <c r="X162" t="e" cm="1">
        <f t="array" aca="1" ref="X162" ca="1">INDIRECT("'["&amp;Index!$A$1&amp;"]Übersicht Messungen'!E6",TRUE)</f>
        <v>#REF!</v>
      </c>
      <c r="Z162" t="s">
        <v>110</v>
      </c>
      <c r="AG162" t="e" cm="1">
        <f t="array" aca="1" ref="AG162" ca="1">IF(ISBLANK(INDIRECT("'["&amp;Index!$A$1&amp;"]Auswertung 4b'!C"&amp;ROW($R$42)-19,TRUE)),"",INDIRECT("'["&amp;Index!$A$1&amp;"]Auswertung 4b'!C"&amp;ROW($R$42)-19,TRUE))</f>
        <v>#REF!</v>
      </c>
      <c r="AK162" t="e" cm="1">
        <f t="array" aca="1" ref="AK162" ca="1">IF(ISBLANK(INDIRECT("'["&amp;Index!$A$1&amp;"]Auswertung 4b'!F"&amp;ROW($R$42)-19,TRUE)),"",INDIRECT("'["&amp;Index!$A$1&amp;"]Auswertung 4b'!F"&amp;ROW($R$42)-19,TRUE))</f>
        <v>#REF!</v>
      </c>
      <c r="AN162" t="e" cm="1">
        <f t="array" aca="1" ref="AN162" ca="1">IF(ISBLANK(INDIRECT("'["&amp;Index!$A$1&amp;"]Auswertung 4b'!D"&amp;ROW($R$42)-19,TRUE)),"",INDIRECT("'["&amp;Index!$A$1&amp;"]Auswertung 4b'!D"&amp;ROW($R$42)-19,TRUE))</f>
        <v>#REF!</v>
      </c>
      <c r="AQ162" t="e" cm="1">
        <f t="array" aca="1" ref="AQ162" ca="1">IF(ISBLANK(INDIRECT("'["&amp;Index!$A$1&amp;"]Auswertung 4b'!E"&amp;ROW($R$42)-19,TRUE)),"",INDIRECT("'["&amp;Index!$A$1&amp;"]Auswertung 4b'!E"&amp;ROW($R$42)-19,TRUE))</f>
        <v>#REF!</v>
      </c>
      <c r="BM162" t="str">
        <f t="shared" ca="1" si="7"/>
        <v/>
      </c>
    </row>
    <row r="163" spans="1:65" x14ac:dyDescent="0.25">
      <c r="A163" t="e" cm="1">
        <f t="array" aca="1" ref="A163" ca="1">INDIRECT("'["&amp;Index!$A$1&amp;"]Übersicht Messungen'!E6",TRUE)</f>
        <v>#REF!</v>
      </c>
      <c r="B163" t="e">
        <f ca="1">IF(Index!$D$3="v3",11032,"")</f>
        <v>#N/A</v>
      </c>
      <c r="C163" t="e">
        <f ca="1">VLOOKUP(Facts!$B163,Aux_Table!$W$1:$X$50,2,FALSE)</f>
        <v>#N/A</v>
      </c>
      <c r="D163" t="e">
        <f>NA()</f>
        <v>#N/A</v>
      </c>
      <c r="E163" t="e" cm="1">
        <f t="array" aca="1" ref="E163" ca="1">INDIRECT("'["&amp;Index!$A$1&amp;"]Übersicht Messungen'!C6",TRUE)</f>
        <v>#REF!</v>
      </c>
      <c r="F163" t="e" cm="1">
        <f t="array" aca="1" ref="F163" ca="1">INDIRECT("'["&amp;Index!$A$1&amp;"]Übersicht Messungen'!B6",TRUE)</f>
        <v>#REF!</v>
      </c>
      <c r="G163" t="e" cm="1">
        <f t="array" aca="1" ref="G163" ca="1">INDIRECT("'["&amp;Index!$A$1&amp;"]Übersicht Messungen'!B6",TRUE)</f>
        <v>#REF!</v>
      </c>
      <c r="H163" t="e">
        <f t="shared" ca="1" si="6"/>
        <v>#REF!</v>
      </c>
      <c r="I163" s="15" t="e" cm="1">
        <f t="array" aca="1" ref="I163" ca="1">IFERROR(DATEVALUE(TEXT(INDIRECT("'["&amp;Index!$A$1&amp;"]Übersicht Messungen'!C100",TRUE),"yyyy-mm-dd")),INDIRECT("'["&amp;Index!$A$1&amp;"]Übersicht Messungen'!F6",TRUE)-730)</f>
        <v>#REF!</v>
      </c>
      <c r="J163" t="e" cm="1">
        <f t="array" aca="1" ref="J163" ca="1">INDIRECT("'["&amp;Index!$A$1&amp;"]Übersicht Messungen'!C177",TRUE)</f>
        <v>#REF!</v>
      </c>
      <c r="K163" t="str">
        <f>Index!$A$1</f>
        <v>intem US 42430001 RN+RP für Sichtprüfung.xlsx</v>
      </c>
      <c r="N163" t="s">
        <v>103</v>
      </c>
      <c r="O163" t="e" cm="1">
        <f t="array" aca="1" ref="O163" ca="1">IF(ISBLANK(INDIRECT("'["&amp;Index!$A$1&amp;"]Auswertung 4b'!B"&amp;ROW($R$43)-19,TRUE)),"",INDIRECT("'["&amp;Index!$A$1&amp;"]Auswertung 4b'!B"&amp;ROW($R$43)-19,TRUE))</f>
        <v>#REF!</v>
      </c>
      <c r="R163">
        <v>18</v>
      </c>
      <c r="X163" t="e" cm="1">
        <f t="array" aca="1" ref="X163" ca="1">INDIRECT("'["&amp;Index!$A$1&amp;"]Übersicht Messungen'!E6",TRUE)</f>
        <v>#REF!</v>
      </c>
      <c r="Z163" t="s">
        <v>110</v>
      </c>
      <c r="AG163" t="e" cm="1">
        <f t="array" aca="1" ref="AG163" ca="1">IF(ISBLANK(INDIRECT("'["&amp;Index!$A$1&amp;"]Auswertung 4b'!C"&amp;ROW($R$43)-19,TRUE)),"",INDIRECT("'["&amp;Index!$A$1&amp;"]Auswertung 4b'!C"&amp;ROW($R$43)-19,TRUE))</f>
        <v>#REF!</v>
      </c>
      <c r="AK163" t="e" cm="1">
        <f t="array" aca="1" ref="AK163" ca="1">IF(ISBLANK(INDIRECT("'["&amp;Index!$A$1&amp;"]Auswertung 4b'!F"&amp;ROW($R$43)-19,TRUE)),"",INDIRECT("'["&amp;Index!$A$1&amp;"]Auswertung 4b'!F"&amp;ROW($R$43)-19,TRUE))</f>
        <v>#REF!</v>
      </c>
      <c r="AN163" t="e" cm="1">
        <f t="array" aca="1" ref="AN163" ca="1">IF(ISBLANK(INDIRECT("'["&amp;Index!$A$1&amp;"]Auswertung 4b'!D"&amp;ROW($R$43)-19,TRUE)),"",INDIRECT("'["&amp;Index!$A$1&amp;"]Auswertung 4b'!D"&amp;ROW($R$43)-19,TRUE))</f>
        <v>#REF!</v>
      </c>
      <c r="AQ163" t="e" cm="1">
        <f t="array" aca="1" ref="AQ163" ca="1">IF(ISBLANK(INDIRECT("'["&amp;Index!$A$1&amp;"]Auswertung 4b'!E"&amp;ROW($R$43)-19,TRUE)),"",INDIRECT("'["&amp;Index!$A$1&amp;"]Auswertung 4b'!E"&amp;ROW($R$43)-19,TRUE))</f>
        <v>#REF!</v>
      </c>
      <c r="BM163" t="str">
        <f t="shared" ca="1" si="7"/>
        <v/>
      </c>
    </row>
    <row r="164" spans="1:65" x14ac:dyDescent="0.25">
      <c r="A164" t="e" cm="1">
        <f t="array" aca="1" ref="A164" ca="1">INDIRECT("'["&amp;Index!$A$1&amp;"]Übersicht Messungen'!E6",TRUE)</f>
        <v>#REF!</v>
      </c>
      <c r="B164" t="e">
        <f ca="1">IF(Index!$D$3="v3",11032,"")</f>
        <v>#N/A</v>
      </c>
      <c r="C164" t="e">
        <f ca="1">VLOOKUP(Facts!$B164,Aux_Table!$W$1:$X$50,2,FALSE)</f>
        <v>#N/A</v>
      </c>
      <c r="D164" t="e">
        <f>NA()</f>
        <v>#N/A</v>
      </c>
      <c r="E164" t="e" cm="1">
        <f t="array" aca="1" ref="E164" ca="1">INDIRECT("'["&amp;Index!$A$1&amp;"]Übersicht Messungen'!C6",TRUE)</f>
        <v>#REF!</v>
      </c>
      <c r="F164" t="e" cm="1">
        <f t="array" aca="1" ref="F164" ca="1">INDIRECT("'["&amp;Index!$A$1&amp;"]Übersicht Messungen'!B6",TRUE)</f>
        <v>#REF!</v>
      </c>
      <c r="G164" t="e" cm="1">
        <f t="array" aca="1" ref="G164" ca="1">INDIRECT("'["&amp;Index!$A$1&amp;"]Übersicht Messungen'!B6",TRUE)</f>
        <v>#REF!</v>
      </c>
      <c r="H164" t="e">
        <f t="shared" ca="1" si="6"/>
        <v>#REF!</v>
      </c>
      <c r="I164" s="15" t="e" cm="1">
        <f t="array" aca="1" ref="I164" ca="1">IFERROR(DATEVALUE(TEXT(INDIRECT("'["&amp;Index!$A$1&amp;"]Übersicht Messungen'!C100",TRUE),"yyyy-mm-dd")),INDIRECT("'["&amp;Index!$A$1&amp;"]Übersicht Messungen'!F6",TRUE)-730)</f>
        <v>#REF!</v>
      </c>
      <c r="J164" t="e" cm="1">
        <f t="array" aca="1" ref="J164" ca="1">INDIRECT("'["&amp;Index!$A$1&amp;"]Übersicht Messungen'!C177",TRUE)</f>
        <v>#REF!</v>
      </c>
      <c r="K164" t="str">
        <f>Index!$A$1</f>
        <v>intem US 42430001 RN+RP für Sichtprüfung.xlsx</v>
      </c>
      <c r="N164" t="s">
        <v>103</v>
      </c>
      <c r="O164" t="e" cm="1">
        <f t="array" aca="1" ref="O164" ca="1">IF(ISBLANK(INDIRECT("'["&amp;Index!$A$1&amp;"]Auswertung 4b'!B"&amp;ROW($R$44)-19,TRUE)),"",INDIRECT("'["&amp;Index!$A$1&amp;"]Auswertung 4b'!B"&amp;ROW($R$44)-19,TRUE))</f>
        <v>#REF!</v>
      </c>
      <c r="R164">
        <v>19</v>
      </c>
      <c r="X164" t="e" cm="1">
        <f t="array" aca="1" ref="X164" ca="1">INDIRECT("'["&amp;Index!$A$1&amp;"]Übersicht Messungen'!E6",TRUE)</f>
        <v>#REF!</v>
      </c>
      <c r="Z164" t="s">
        <v>110</v>
      </c>
      <c r="AG164" t="e" cm="1">
        <f t="array" aca="1" ref="AG164" ca="1">IF(ISBLANK(INDIRECT("'["&amp;Index!$A$1&amp;"]Auswertung 4b'!C"&amp;ROW($R$44)-19,TRUE)),"",INDIRECT("'["&amp;Index!$A$1&amp;"]Auswertung 4b'!C"&amp;ROW($R$44)-19,TRUE))</f>
        <v>#REF!</v>
      </c>
      <c r="AK164" t="e" cm="1">
        <f t="array" aca="1" ref="AK164" ca="1">IF(ISBLANK(INDIRECT("'["&amp;Index!$A$1&amp;"]Auswertung 4b'!F"&amp;ROW($R$44)-19,TRUE)),"",INDIRECT("'["&amp;Index!$A$1&amp;"]Auswertung 4b'!F"&amp;ROW($R$44)-19,TRUE))</f>
        <v>#REF!</v>
      </c>
      <c r="AN164" t="e" cm="1">
        <f t="array" aca="1" ref="AN164" ca="1">IF(ISBLANK(INDIRECT("'["&amp;Index!$A$1&amp;"]Auswertung 4b'!D"&amp;ROW($R$44)-19,TRUE)),"",INDIRECT("'["&amp;Index!$A$1&amp;"]Auswertung 4b'!D"&amp;ROW($R$44)-19,TRUE))</f>
        <v>#REF!</v>
      </c>
      <c r="AQ164" t="e" cm="1">
        <f t="array" aca="1" ref="AQ164" ca="1">IF(ISBLANK(INDIRECT("'["&amp;Index!$A$1&amp;"]Auswertung 4b'!E"&amp;ROW($R$44)-19,TRUE)),"",INDIRECT("'["&amp;Index!$A$1&amp;"]Auswertung 4b'!E"&amp;ROW($R$44)-19,TRUE))</f>
        <v>#REF!</v>
      </c>
      <c r="BM164" t="str">
        <f t="shared" ca="1" si="7"/>
        <v/>
      </c>
    </row>
    <row r="165" spans="1:65" x14ac:dyDescent="0.25">
      <c r="A165" t="e" cm="1">
        <f t="array" aca="1" ref="A165" ca="1">INDIRECT("'["&amp;Index!$A$1&amp;"]Übersicht Messungen'!E6",TRUE)</f>
        <v>#REF!</v>
      </c>
      <c r="B165" t="e">
        <f ca="1">IF(Index!$D$3="v3",11032,"")</f>
        <v>#N/A</v>
      </c>
      <c r="C165" t="e">
        <f ca="1">VLOOKUP(Facts!$B165,Aux_Table!$W$1:$X$50,2,FALSE)</f>
        <v>#N/A</v>
      </c>
      <c r="D165" t="e">
        <f>NA()</f>
        <v>#N/A</v>
      </c>
      <c r="E165" t="e" cm="1">
        <f t="array" aca="1" ref="E165" ca="1">INDIRECT("'["&amp;Index!$A$1&amp;"]Übersicht Messungen'!C6",TRUE)</f>
        <v>#REF!</v>
      </c>
      <c r="F165" t="e" cm="1">
        <f t="array" aca="1" ref="F165" ca="1">INDIRECT("'["&amp;Index!$A$1&amp;"]Übersicht Messungen'!B6",TRUE)</f>
        <v>#REF!</v>
      </c>
      <c r="G165" t="e" cm="1">
        <f t="array" aca="1" ref="G165" ca="1">INDIRECT("'["&amp;Index!$A$1&amp;"]Übersicht Messungen'!B6",TRUE)</f>
        <v>#REF!</v>
      </c>
      <c r="H165" t="e">
        <f t="shared" ca="1" si="6"/>
        <v>#REF!</v>
      </c>
      <c r="I165" s="15" t="e" cm="1">
        <f t="array" aca="1" ref="I165" ca="1">IFERROR(DATEVALUE(TEXT(INDIRECT("'["&amp;Index!$A$1&amp;"]Übersicht Messungen'!C100",TRUE),"yyyy-mm-dd")),INDIRECT("'["&amp;Index!$A$1&amp;"]Übersicht Messungen'!F6",TRUE)-730)</f>
        <v>#REF!</v>
      </c>
      <c r="J165" t="e" cm="1">
        <f t="array" aca="1" ref="J165" ca="1">INDIRECT("'["&amp;Index!$A$1&amp;"]Übersicht Messungen'!C177",TRUE)</f>
        <v>#REF!</v>
      </c>
      <c r="K165" t="str">
        <f>Index!$A$1</f>
        <v>intem US 42430001 RN+RP für Sichtprüfung.xlsx</v>
      </c>
      <c r="N165" t="s">
        <v>103</v>
      </c>
      <c r="O165" t="e" cm="1">
        <f t="array" aca="1" ref="O165" ca="1">IF(ISBLANK(INDIRECT("'["&amp;Index!$A$1&amp;"]Auswertung 4b'!B"&amp;ROW($R$45)-19,TRUE)),"",INDIRECT("'["&amp;Index!$A$1&amp;"]Auswertung 4b'!B"&amp;ROW($R$45)-19,TRUE))</f>
        <v>#REF!</v>
      </c>
      <c r="R165">
        <v>20</v>
      </c>
      <c r="X165" t="e" cm="1">
        <f t="array" aca="1" ref="X165" ca="1">INDIRECT("'["&amp;Index!$A$1&amp;"]Übersicht Messungen'!E6",TRUE)</f>
        <v>#REF!</v>
      </c>
      <c r="Z165" t="s">
        <v>110</v>
      </c>
      <c r="AG165" t="e" cm="1">
        <f t="array" aca="1" ref="AG165" ca="1">IF(ISBLANK(INDIRECT("'["&amp;Index!$A$1&amp;"]Auswertung 4b'!C"&amp;ROW($R$45)-19,TRUE)),"",INDIRECT("'["&amp;Index!$A$1&amp;"]Auswertung 4b'!C"&amp;ROW($R$45)-19,TRUE))</f>
        <v>#REF!</v>
      </c>
      <c r="AK165" t="e" cm="1">
        <f t="array" aca="1" ref="AK165" ca="1">IF(ISBLANK(INDIRECT("'["&amp;Index!$A$1&amp;"]Auswertung 4b'!F"&amp;ROW($R$45)-19,TRUE)),"",INDIRECT("'["&amp;Index!$A$1&amp;"]Auswertung 4b'!F"&amp;ROW($R$45)-19,TRUE))</f>
        <v>#REF!</v>
      </c>
      <c r="AN165" t="e" cm="1">
        <f t="array" aca="1" ref="AN165" ca="1">IF(ISBLANK(INDIRECT("'["&amp;Index!$A$1&amp;"]Auswertung 4b'!D"&amp;ROW($R$45)-19,TRUE)),"",INDIRECT("'["&amp;Index!$A$1&amp;"]Auswertung 4b'!D"&amp;ROW($R$45)-19,TRUE))</f>
        <v>#REF!</v>
      </c>
      <c r="AQ165" t="e" cm="1">
        <f t="array" aca="1" ref="AQ165" ca="1">IF(ISBLANK(INDIRECT("'["&amp;Index!$A$1&amp;"]Auswertung 4b'!E"&amp;ROW($R$45)-19,TRUE)),"",INDIRECT("'["&amp;Index!$A$1&amp;"]Auswertung 4b'!E"&amp;ROW($R$45)-19,TRUE))</f>
        <v>#REF!</v>
      </c>
      <c r="BM165" t="str">
        <f t="shared" ca="1" si="7"/>
        <v/>
      </c>
    </row>
    <row r="166" spans="1:65" x14ac:dyDescent="0.25">
      <c r="A166" t="e" cm="1">
        <f t="array" aca="1" ref="A166" ca="1">INDIRECT("'["&amp;Index!$A$1&amp;"]Übersicht Messungen'!E6",TRUE)</f>
        <v>#REF!</v>
      </c>
      <c r="B166" t="e">
        <f ca="1">IF(Index!$D$3="v3",11032,"")</f>
        <v>#N/A</v>
      </c>
      <c r="C166" t="e">
        <f ca="1">VLOOKUP(Facts!$B166,Aux_Table!$W$1:$X$50,2,FALSE)</f>
        <v>#N/A</v>
      </c>
      <c r="D166" t="e">
        <f>NA()</f>
        <v>#N/A</v>
      </c>
      <c r="E166" t="e" cm="1">
        <f t="array" aca="1" ref="E166" ca="1">INDIRECT("'["&amp;Index!$A$1&amp;"]Übersicht Messungen'!C6",TRUE)</f>
        <v>#REF!</v>
      </c>
      <c r="F166" t="e" cm="1">
        <f t="array" aca="1" ref="F166" ca="1">INDIRECT("'["&amp;Index!$A$1&amp;"]Übersicht Messungen'!B6",TRUE)</f>
        <v>#REF!</v>
      </c>
      <c r="G166" t="e" cm="1">
        <f t="array" aca="1" ref="G166" ca="1">INDIRECT("'["&amp;Index!$A$1&amp;"]Übersicht Messungen'!B6",TRUE)</f>
        <v>#REF!</v>
      </c>
      <c r="H166" t="e">
        <f t="shared" ca="1" si="6"/>
        <v>#REF!</v>
      </c>
      <c r="I166" s="15" t="e" cm="1">
        <f t="array" aca="1" ref="I166" ca="1">IFERROR(DATEVALUE(TEXT(INDIRECT("'["&amp;Index!$A$1&amp;"]Übersicht Messungen'!C100",TRUE),"yyyy-mm-dd")),INDIRECT("'["&amp;Index!$A$1&amp;"]Übersicht Messungen'!F6",TRUE)-730)</f>
        <v>#REF!</v>
      </c>
      <c r="J166" t="e" cm="1">
        <f t="array" aca="1" ref="J166" ca="1">INDIRECT("'["&amp;Index!$A$1&amp;"]Übersicht Messungen'!C177",TRUE)</f>
        <v>#REF!</v>
      </c>
      <c r="K166" t="str">
        <f>Index!$A$1</f>
        <v>intem US 42430001 RN+RP für Sichtprüfung.xlsx</v>
      </c>
      <c r="N166" t="s">
        <v>103</v>
      </c>
      <c r="O166" t="e" cm="1">
        <f t="array" aca="1" ref="O166" ca="1">IF(ISBLANK(INDIRECT("'["&amp;Index!$A$1&amp;"]Auswertung 4b'!B"&amp;ROW($R$26)-19,TRUE)),"",INDIRECT("'["&amp;Index!$A$1&amp;"]Auswertung 4b'!B"&amp;ROW($R$26)-19,TRUE))</f>
        <v>#REF!</v>
      </c>
      <c r="R166">
        <v>1</v>
      </c>
      <c r="X166" t="e" cm="1">
        <f t="array" aca="1" ref="X166" ca="1">INDIRECT("'["&amp;Index!$A$1&amp;"]Übersicht Messungen'!C6",TRUE)</f>
        <v>#REF!</v>
      </c>
      <c r="Z166" t="s">
        <v>110</v>
      </c>
      <c r="AG166" t="e" cm="1">
        <f t="array" aca="1" ref="AG166" ca="1">IF(ISBLANK(INDIRECT("'["&amp;Index!$A$1&amp;"]Auswertung 4b'!G"&amp;ROW($R$26)-19,TRUE)),"",INDIRECT("'["&amp;Index!$A$1&amp;"]Auswertung 4b'!G"&amp;ROW($R$26)-19,TRUE))</f>
        <v>#REF!</v>
      </c>
      <c r="AK166" t="e" cm="1">
        <f t="array" aca="1" ref="AK166" ca="1">IF(ISBLANK(INDIRECT("'["&amp;Index!$A$1&amp;"]Auswertung 4b'!J"&amp;ROW($R$26)-19,TRUE)),"",INDIRECT("'["&amp;Index!$A$1&amp;"]Auswertung 4b'!J"&amp;ROW($R$26)-19,TRUE))</f>
        <v>#REF!</v>
      </c>
      <c r="AN166" t="e" cm="1">
        <f t="array" aca="1" ref="AN166" ca="1">IF(ISBLANK(INDIRECT("'["&amp;Index!$A$1&amp;"]Auswertung 4b'!H"&amp;ROW($R$26)-19,TRUE)),"",INDIRECT("'["&amp;Index!$A$1&amp;"]Auswertung 4b'!H"&amp;ROW($R$26)-19,TRUE))</f>
        <v>#REF!</v>
      </c>
      <c r="AQ166" t="e" cm="1">
        <f t="array" aca="1" ref="AQ166" ca="1">IF(ISBLANK(INDIRECT("'["&amp;Index!$A$1&amp;"]Auswertung 4b'!I"&amp;ROW($R$26)-19,TRUE)),"",INDIRECT("'["&amp;Index!$A$1&amp;"]Auswertung 4b'!I"&amp;ROW($R$26)-19,TRUE))</f>
        <v>#REF!</v>
      </c>
      <c r="BM166" t="str">
        <f t="shared" ca="1" si="7"/>
        <v/>
      </c>
    </row>
    <row r="167" spans="1:65" x14ac:dyDescent="0.25">
      <c r="A167" t="e" cm="1">
        <f t="array" aca="1" ref="A167" ca="1">INDIRECT("'["&amp;Index!$A$1&amp;"]Übersicht Messungen'!E6",TRUE)</f>
        <v>#REF!</v>
      </c>
      <c r="B167" t="e">
        <f ca="1">IF(Index!$D$3="v3",11032,"")</f>
        <v>#N/A</v>
      </c>
      <c r="C167" t="e">
        <f ca="1">VLOOKUP(Facts!$B167,Aux_Table!$W$1:$X$50,2,FALSE)</f>
        <v>#N/A</v>
      </c>
      <c r="D167" t="e">
        <f>NA()</f>
        <v>#N/A</v>
      </c>
      <c r="E167" t="e" cm="1">
        <f t="array" aca="1" ref="E167" ca="1">INDIRECT("'["&amp;Index!$A$1&amp;"]Übersicht Messungen'!C6",TRUE)</f>
        <v>#REF!</v>
      </c>
      <c r="F167" t="e" cm="1">
        <f t="array" aca="1" ref="F167" ca="1">INDIRECT("'["&amp;Index!$A$1&amp;"]Übersicht Messungen'!B6",TRUE)</f>
        <v>#REF!</v>
      </c>
      <c r="G167" t="e" cm="1">
        <f t="array" aca="1" ref="G167" ca="1">INDIRECT("'["&amp;Index!$A$1&amp;"]Übersicht Messungen'!B6",TRUE)</f>
        <v>#REF!</v>
      </c>
      <c r="H167" t="e">
        <f t="shared" ca="1" si="6"/>
        <v>#REF!</v>
      </c>
      <c r="I167" s="15" t="e" cm="1">
        <f t="array" aca="1" ref="I167" ca="1">IFERROR(DATEVALUE(TEXT(INDIRECT("'["&amp;Index!$A$1&amp;"]Übersicht Messungen'!C100",TRUE),"yyyy-mm-dd")),INDIRECT("'["&amp;Index!$A$1&amp;"]Übersicht Messungen'!F6",TRUE)-730)</f>
        <v>#REF!</v>
      </c>
      <c r="J167" t="e" cm="1">
        <f t="array" aca="1" ref="J167" ca="1">INDIRECT("'["&amp;Index!$A$1&amp;"]Übersicht Messungen'!C177",TRUE)</f>
        <v>#REF!</v>
      </c>
      <c r="K167" t="str">
        <f>Index!$A$1</f>
        <v>intem US 42430001 RN+RP für Sichtprüfung.xlsx</v>
      </c>
      <c r="N167" t="s">
        <v>103</v>
      </c>
      <c r="O167" t="e" cm="1">
        <f t="array" aca="1" ref="O167" ca="1">IF(ISBLANK(INDIRECT("'["&amp;Index!$A$1&amp;"]Auswertung 4b'!B"&amp;ROW($R$27)-19,TRUE)),"",INDIRECT("'["&amp;Index!$A$1&amp;"]Auswertung 4b'!B"&amp;ROW($R$27)-19,TRUE))</f>
        <v>#REF!</v>
      </c>
      <c r="R167">
        <v>2</v>
      </c>
      <c r="X167" t="e" cm="1">
        <f t="array" aca="1" ref="X167" ca="1">INDIRECT("'["&amp;Index!$A$1&amp;"]Übersicht Messungen'!C6",TRUE)</f>
        <v>#REF!</v>
      </c>
      <c r="Z167" t="s">
        <v>110</v>
      </c>
      <c r="AG167" t="e" cm="1">
        <f t="array" aca="1" ref="AG167" ca="1">IF(ISBLANK(INDIRECT("'["&amp;Index!$A$1&amp;"]Auswertung 4b'!G"&amp;ROW($R$27)-19,TRUE)),"",INDIRECT("'["&amp;Index!$A$1&amp;"]Auswertung 4b'!G"&amp;ROW($R$27)-19,TRUE))</f>
        <v>#REF!</v>
      </c>
      <c r="AK167" t="e" cm="1">
        <f t="array" aca="1" ref="AK167" ca="1">IF(ISBLANK(INDIRECT("'["&amp;Index!$A$1&amp;"]Auswertung 4b'!J"&amp;ROW($R$27)-19,TRUE)),"",INDIRECT("'["&amp;Index!$A$1&amp;"]Auswertung 4b'!J"&amp;ROW($R$27)-19,TRUE))</f>
        <v>#REF!</v>
      </c>
      <c r="AN167" t="e" cm="1">
        <f t="array" aca="1" ref="AN167" ca="1">IF(ISBLANK(INDIRECT("'["&amp;Index!$A$1&amp;"]Auswertung 4b'!H"&amp;ROW($R$27)-19,TRUE)),"",INDIRECT("'["&amp;Index!$A$1&amp;"]Auswertung 4b'!H"&amp;ROW($R$27)-19,TRUE))</f>
        <v>#REF!</v>
      </c>
      <c r="AQ167" t="e" cm="1">
        <f t="array" aca="1" ref="AQ167" ca="1">IF(ISBLANK(INDIRECT("'["&amp;Index!$A$1&amp;"]Auswertung 4b'!I"&amp;ROW($R$27)-19,TRUE)),"",INDIRECT("'["&amp;Index!$A$1&amp;"]Auswertung 4b'!I"&amp;ROW($R$27)-19,TRUE))</f>
        <v>#REF!</v>
      </c>
      <c r="BM167" t="str">
        <f t="shared" ca="1" si="7"/>
        <v/>
      </c>
    </row>
    <row r="168" spans="1:65" x14ac:dyDescent="0.25">
      <c r="A168" t="e" cm="1">
        <f t="array" aca="1" ref="A168" ca="1">INDIRECT("'["&amp;Index!$A$1&amp;"]Übersicht Messungen'!E6",TRUE)</f>
        <v>#REF!</v>
      </c>
      <c r="B168" t="e">
        <f ca="1">IF(Index!$D$3="v3",11032,"")</f>
        <v>#N/A</v>
      </c>
      <c r="C168" t="e">
        <f ca="1">VLOOKUP(Facts!$B168,Aux_Table!$W$1:$X$50,2,FALSE)</f>
        <v>#N/A</v>
      </c>
      <c r="D168" t="e">
        <f>NA()</f>
        <v>#N/A</v>
      </c>
      <c r="E168" t="e" cm="1">
        <f t="array" aca="1" ref="E168" ca="1">INDIRECT("'["&amp;Index!$A$1&amp;"]Übersicht Messungen'!C6",TRUE)</f>
        <v>#REF!</v>
      </c>
      <c r="F168" t="e" cm="1">
        <f t="array" aca="1" ref="F168" ca="1">INDIRECT("'["&amp;Index!$A$1&amp;"]Übersicht Messungen'!B6",TRUE)</f>
        <v>#REF!</v>
      </c>
      <c r="G168" t="e" cm="1">
        <f t="array" aca="1" ref="G168" ca="1">INDIRECT("'["&amp;Index!$A$1&amp;"]Übersicht Messungen'!B6",TRUE)</f>
        <v>#REF!</v>
      </c>
      <c r="H168" t="e">
        <f t="shared" ca="1" si="6"/>
        <v>#REF!</v>
      </c>
      <c r="I168" s="15" t="e" cm="1">
        <f t="array" aca="1" ref="I168" ca="1">IFERROR(DATEVALUE(TEXT(INDIRECT("'["&amp;Index!$A$1&amp;"]Übersicht Messungen'!C100",TRUE),"yyyy-mm-dd")),INDIRECT("'["&amp;Index!$A$1&amp;"]Übersicht Messungen'!F6",TRUE)-730)</f>
        <v>#REF!</v>
      </c>
      <c r="J168" t="e" cm="1">
        <f t="array" aca="1" ref="J168" ca="1">INDIRECT("'["&amp;Index!$A$1&amp;"]Übersicht Messungen'!C177",TRUE)</f>
        <v>#REF!</v>
      </c>
      <c r="K168" t="str">
        <f>Index!$A$1</f>
        <v>intem US 42430001 RN+RP für Sichtprüfung.xlsx</v>
      </c>
      <c r="N168" t="s">
        <v>103</v>
      </c>
      <c r="O168" t="e" cm="1">
        <f t="array" aca="1" ref="O168" ca="1">IF(ISBLANK(INDIRECT("'["&amp;Index!$A$1&amp;"]Auswertung 4b'!B"&amp;ROW($R$28)-19,TRUE)),"",INDIRECT("'["&amp;Index!$A$1&amp;"]Auswertung 4b'!B"&amp;ROW($R$28)-19,TRUE))</f>
        <v>#REF!</v>
      </c>
      <c r="R168">
        <v>3</v>
      </c>
      <c r="X168" t="e" cm="1">
        <f t="array" aca="1" ref="X168" ca="1">INDIRECT("'["&amp;Index!$A$1&amp;"]Übersicht Messungen'!C6",TRUE)</f>
        <v>#REF!</v>
      </c>
      <c r="Z168" t="s">
        <v>110</v>
      </c>
      <c r="AG168" t="e" cm="1">
        <f t="array" aca="1" ref="AG168" ca="1">IF(ISBLANK(INDIRECT("'["&amp;Index!$A$1&amp;"]Auswertung 4b'!G"&amp;ROW($R$28)-19,TRUE)),"",INDIRECT("'["&amp;Index!$A$1&amp;"]Auswertung 4b'!G"&amp;ROW($R$28)-19,TRUE))</f>
        <v>#REF!</v>
      </c>
      <c r="AK168" t="e" cm="1">
        <f t="array" aca="1" ref="AK168" ca="1">IF(ISBLANK(INDIRECT("'["&amp;Index!$A$1&amp;"]Auswertung 4b'!J"&amp;ROW($R$28)-19,TRUE)),"",INDIRECT("'["&amp;Index!$A$1&amp;"]Auswertung 4b'!J"&amp;ROW($R$28)-19,TRUE))</f>
        <v>#REF!</v>
      </c>
      <c r="AN168" t="e" cm="1">
        <f t="array" aca="1" ref="AN168" ca="1">IF(ISBLANK(INDIRECT("'["&amp;Index!$A$1&amp;"]Auswertung 4b'!H"&amp;ROW($R$28)-19,TRUE)),"",INDIRECT("'["&amp;Index!$A$1&amp;"]Auswertung 4b'!H"&amp;ROW($R$28)-19,TRUE))</f>
        <v>#REF!</v>
      </c>
      <c r="AQ168" t="e" cm="1">
        <f t="array" aca="1" ref="AQ168" ca="1">IF(ISBLANK(INDIRECT("'["&amp;Index!$A$1&amp;"]Auswertung 4b'!I"&amp;ROW($R$28)-19,TRUE)),"",INDIRECT("'["&amp;Index!$A$1&amp;"]Auswertung 4b'!I"&amp;ROW($R$28)-19,TRUE))</f>
        <v>#REF!</v>
      </c>
      <c r="BM168" t="str">
        <f t="shared" ca="1" si="7"/>
        <v/>
      </c>
    </row>
    <row r="169" spans="1:65" x14ac:dyDescent="0.25">
      <c r="A169" t="e" cm="1">
        <f t="array" aca="1" ref="A169" ca="1">INDIRECT("'["&amp;Index!$A$1&amp;"]Übersicht Messungen'!E6",TRUE)</f>
        <v>#REF!</v>
      </c>
      <c r="B169" t="e">
        <f ca="1">IF(Index!$D$3="v3",11032,"")</f>
        <v>#N/A</v>
      </c>
      <c r="C169" t="e">
        <f ca="1">VLOOKUP(Facts!$B169,Aux_Table!$W$1:$X$50,2,FALSE)</f>
        <v>#N/A</v>
      </c>
      <c r="D169" t="e">
        <f>NA()</f>
        <v>#N/A</v>
      </c>
      <c r="E169" t="e" cm="1">
        <f t="array" aca="1" ref="E169" ca="1">INDIRECT("'["&amp;Index!$A$1&amp;"]Übersicht Messungen'!C6",TRUE)</f>
        <v>#REF!</v>
      </c>
      <c r="F169" t="e" cm="1">
        <f t="array" aca="1" ref="F169" ca="1">INDIRECT("'["&amp;Index!$A$1&amp;"]Übersicht Messungen'!B6",TRUE)</f>
        <v>#REF!</v>
      </c>
      <c r="G169" t="e" cm="1">
        <f t="array" aca="1" ref="G169" ca="1">INDIRECT("'["&amp;Index!$A$1&amp;"]Übersicht Messungen'!B6",TRUE)</f>
        <v>#REF!</v>
      </c>
      <c r="H169" t="e">
        <f t="shared" ca="1" si="6"/>
        <v>#REF!</v>
      </c>
      <c r="I169" s="15" t="e" cm="1">
        <f t="array" aca="1" ref="I169" ca="1">IFERROR(DATEVALUE(TEXT(INDIRECT("'["&amp;Index!$A$1&amp;"]Übersicht Messungen'!C100",TRUE),"yyyy-mm-dd")),INDIRECT("'["&amp;Index!$A$1&amp;"]Übersicht Messungen'!F6",TRUE)-730)</f>
        <v>#REF!</v>
      </c>
      <c r="J169" t="e" cm="1">
        <f t="array" aca="1" ref="J169" ca="1">INDIRECT("'["&amp;Index!$A$1&amp;"]Übersicht Messungen'!C177",TRUE)</f>
        <v>#REF!</v>
      </c>
      <c r="K169" t="str">
        <f>Index!$A$1</f>
        <v>intem US 42430001 RN+RP für Sichtprüfung.xlsx</v>
      </c>
      <c r="N169" t="s">
        <v>103</v>
      </c>
      <c r="O169" t="e" cm="1">
        <f t="array" aca="1" ref="O169" ca="1">IF(ISBLANK(INDIRECT("'["&amp;Index!$A$1&amp;"]Auswertung 4b'!B"&amp;ROW($R$29)-19,TRUE)),"",INDIRECT("'["&amp;Index!$A$1&amp;"]Auswertung 4b'!B"&amp;ROW($R$29)-19,TRUE))</f>
        <v>#REF!</v>
      </c>
      <c r="R169">
        <v>4</v>
      </c>
      <c r="X169" t="e" cm="1">
        <f t="array" aca="1" ref="X169" ca="1">INDIRECT("'["&amp;Index!$A$1&amp;"]Übersicht Messungen'!C6",TRUE)</f>
        <v>#REF!</v>
      </c>
      <c r="Z169" t="s">
        <v>110</v>
      </c>
      <c r="AG169" t="e" cm="1">
        <f t="array" aca="1" ref="AG169" ca="1">IF(ISBLANK(INDIRECT("'["&amp;Index!$A$1&amp;"]Auswertung 4b'!G"&amp;ROW($R$29)-19,TRUE)),"",INDIRECT("'["&amp;Index!$A$1&amp;"]Auswertung 4b'!G"&amp;ROW($R$29)-19,TRUE))</f>
        <v>#REF!</v>
      </c>
      <c r="AK169" t="e" cm="1">
        <f t="array" aca="1" ref="AK169" ca="1">IF(ISBLANK(INDIRECT("'["&amp;Index!$A$1&amp;"]Auswertung 4b'!J"&amp;ROW($R$29)-19,TRUE)),"",INDIRECT("'["&amp;Index!$A$1&amp;"]Auswertung 4b'!J"&amp;ROW($R$29)-19,TRUE))</f>
        <v>#REF!</v>
      </c>
      <c r="AN169" t="e" cm="1">
        <f t="array" aca="1" ref="AN169" ca="1">IF(ISBLANK(INDIRECT("'["&amp;Index!$A$1&amp;"]Auswertung 4b'!H"&amp;ROW($R$29)-19,TRUE)),"",INDIRECT("'["&amp;Index!$A$1&amp;"]Auswertung 4b'!H"&amp;ROW($R$29)-19,TRUE))</f>
        <v>#REF!</v>
      </c>
      <c r="AQ169" t="e" cm="1">
        <f t="array" aca="1" ref="AQ169" ca="1">IF(ISBLANK(INDIRECT("'["&amp;Index!$A$1&amp;"]Auswertung 4b'!I"&amp;ROW($R$29)-19,TRUE)),"",INDIRECT("'["&amp;Index!$A$1&amp;"]Auswertung 4b'!I"&amp;ROW($R$29)-19,TRUE))</f>
        <v>#REF!</v>
      </c>
      <c r="BM169" t="str">
        <f t="shared" ca="1" si="7"/>
        <v/>
      </c>
    </row>
    <row r="170" spans="1:65" x14ac:dyDescent="0.25">
      <c r="A170" t="e" cm="1">
        <f t="array" aca="1" ref="A170" ca="1">INDIRECT("'["&amp;Index!$A$1&amp;"]Übersicht Messungen'!E6",TRUE)</f>
        <v>#REF!</v>
      </c>
      <c r="B170" t="e">
        <f ca="1">IF(Index!$D$3="v3",11032,"")</f>
        <v>#N/A</v>
      </c>
      <c r="C170" t="e">
        <f ca="1">VLOOKUP(Facts!$B170,Aux_Table!$W$1:$X$50,2,FALSE)</f>
        <v>#N/A</v>
      </c>
      <c r="D170" t="e">
        <f>NA()</f>
        <v>#N/A</v>
      </c>
      <c r="E170" t="e" cm="1">
        <f t="array" aca="1" ref="E170" ca="1">INDIRECT("'["&amp;Index!$A$1&amp;"]Übersicht Messungen'!C6",TRUE)</f>
        <v>#REF!</v>
      </c>
      <c r="F170" t="e" cm="1">
        <f t="array" aca="1" ref="F170" ca="1">INDIRECT("'["&amp;Index!$A$1&amp;"]Übersicht Messungen'!B6",TRUE)</f>
        <v>#REF!</v>
      </c>
      <c r="G170" t="e" cm="1">
        <f t="array" aca="1" ref="G170" ca="1">INDIRECT("'["&amp;Index!$A$1&amp;"]Übersicht Messungen'!B6",TRUE)</f>
        <v>#REF!</v>
      </c>
      <c r="H170" t="e">
        <f t="shared" ca="1" si="6"/>
        <v>#REF!</v>
      </c>
      <c r="I170" s="15" t="e" cm="1">
        <f t="array" aca="1" ref="I170" ca="1">IFERROR(DATEVALUE(TEXT(INDIRECT("'["&amp;Index!$A$1&amp;"]Übersicht Messungen'!C100",TRUE),"yyyy-mm-dd")),INDIRECT("'["&amp;Index!$A$1&amp;"]Übersicht Messungen'!F6",TRUE)-730)</f>
        <v>#REF!</v>
      </c>
      <c r="J170" t="e" cm="1">
        <f t="array" aca="1" ref="J170" ca="1">INDIRECT("'["&amp;Index!$A$1&amp;"]Übersicht Messungen'!C177",TRUE)</f>
        <v>#REF!</v>
      </c>
      <c r="K170" t="str">
        <f>Index!$A$1</f>
        <v>intem US 42430001 RN+RP für Sichtprüfung.xlsx</v>
      </c>
      <c r="N170" t="s">
        <v>103</v>
      </c>
      <c r="O170" t="e" cm="1">
        <f t="array" aca="1" ref="O170" ca="1">IF(ISBLANK(INDIRECT("'["&amp;Index!$A$1&amp;"]Auswertung 4b'!B"&amp;ROW($R$30)-19,TRUE)),"",INDIRECT("'["&amp;Index!$A$1&amp;"]Auswertung 4b'!B"&amp;ROW($R$30)-19,TRUE))</f>
        <v>#REF!</v>
      </c>
      <c r="R170">
        <v>5</v>
      </c>
      <c r="X170" t="e" cm="1">
        <f t="array" aca="1" ref="X170" ca="1">INDIRECT("'["&amp;Index!$A$1&amp;"]Übersicht Messungen'!C6",TRUE)</f>
        <v>#REF!</v>
      </c>
      <c r="Z170" t="s">
        <v>110</v>
      </c>
      <c r="AG170" t="e" cm="1">
        <f t="array" aca="1" ref="AG170" ca="1">IF(ISBLANK(INDIRECT("'["&amp;Index!$A$1&amp;"]Auswertung 4b'!G"&amp;ROW($R$30)-19,TRUE)),"",INDIRECT("'["&amp;Index!$A$1&amp;"]Auswertung 4b'!G"&amp;ROW($R$30)-19,TRUE))</f>
        <v>#REF!</v>
      </c>
      <c r="AK170" t="e" cm="1">
        <f t="array" aca="1" ref="AK170" ca="1">IF(ISBLANK(INDIRECT("'["&amp;Index!$A$1&amp;"]Auswertung 4b'!J"&amp;ROW($R$30)-19,TRUE)),"",INDIRECT("'["&amp;Index!$A$1&amp;"]Auswertung 4b'!J"&amp;ROW($R$30)-19,TRUE))</f>
        <v>#REF!</v>
      </c>
      <c r="AN170" t="e" cm="1">
        <f t="array" aca="1" ref="AN170" ca="1">IF(ISBLANK(INDIRECT("'["&amp;Index!$A$1&amp;"]Auswertung 4b'!H"&amp;ROW($R$30)-19,TRUE)),"",INDIRECT("'["&amp;Index!$A$1&amp;"]Auswertung 4b'!H"&amp;ROW($R$30)-19,TRUE))</f>
        <v>#REF!</v>
      </c>
      <c r="AQ170" t="e" cm="1">
        <f t="array" aca="1" ref="AQ170" ca="1">IF(ISBLANK(INDIRECT("'["&amp;Index!$A$1&amp;"]Auswertung 4b'!I"&amp;ROW($R$30)-19,TRUE)),"",INDIRECT("'["&amp;Index!$A$1&amp;"]Auswertung 4b'!I"&amp;ROW($R$30)-19,TRUE))</f>
        <v>#REF!</v>
      </c>
      <c r="BM170" t="str">
        <f t="shared" ca="1" si="7"/>
        <v/>
      </c>
    </row>
    <row r="171" spans="1:65" x14ac:dyDescent="0.25">
      <c r="A171" t="e" cm="1">
        <f t="array" aca="1" ref="A171" ca="1">INDIRECT("'["&amp;Index!$A$1&amp;"]Übersicht Messungen'!E6",TRUE)</f>
        <v>#REF!</v>
      </c>
      <c r="B171" t="e">
        <f ca="1">IF(Index!$D$3="v3",11032,"")</f>
        <v>#N/A</v>
      </c>
      <c r="C171" t="e">
        <f ca="1">VLOOKUP(Facts!$B171,Aux_Table!$W$1:$X$50,2,FALSE)</f>
        <v>#N/A</v>
      </c>
      <c r="D171" t="e">
        <f>NA()</f>
        <v>#N/A</v>
      </c>
      <c r="E171" t="e" cm="1">
        <f t="array" aca="1" ref="E171" ca="1">INDIRECT("'["&amp;Index!$A$1&amp;"]Übersicht Messungen'!C6",TRUE)</f>
        <v>#REF!</v>
      </c>
      <c r="F171" t="e" cm="1">
        <f t="array" aca="1" ref="F171" ca="1">INDIRECT("'["&amp;Index!$A$1&amp;"]Übersicht Messungen'!B6",TRUE)</f>
        <v>#REF!</v>
      </c>
      <c r="G171" t="e" cm="1">
        <f t="array" aca="1" ref="G171" ca="1">INDIRECT("'["&amp;Index!$A$1&amp;"]Übersicht Messungen'!B6",TRUE)</f>
        <v>#REF!</v>
      </c>
      <c r="H171" t="e">
        <f t="shared" ca="1" si="6"/>
        <v>#REF!</v>
      </c>
      <c r="I171" s="15" t="e" cm="1">
        <f t="array" aca="1" ref="I171" ca="1">IFERROR(DATEVALUE(TEXT(INDIRECT("'["&amp;Index!$A$1&amp;"]Übersicht Messungen'!C100",TRUE),"yyyy-mm-dd")),INDIRECT("'["&amp;Index!$A$1&amp;"]Übersicht Messungen'!F6",TRUE)-730)</f>
        <v>#REF!</v>
      </c>
      <c r="J171" t="e" cm="1">
        <f t="array" aca="1" ref="J171" ca="1">INDIRECT("'["&amp;Index!$A$1&amp;"]Übersicht Messungen'!C177",TRUE)</f>
        <v>#REF!</v>
      </c>
      <c r="K171" t="str">
        <f>Index!$A$1</f>
        <v>intem US 42430001 RN+RP für Sichtprüfung.xlsx</v>
      </c>
      <c r="N171" t="s">
        <v>103</v>
      </c>
      <c r="O171" t="e" cm="1">
        <f t="array" aca="1" ref="O171" ca="1">IF(ISBLANK(INDIRECT("'["&amp;Index!$A$1&amp;"]Auswertung 4b'!B"&amp;ROW($R$31)-19,TRUE)),"",INDIRECT("'["&amp;Index!$A$1&amp;"]Auswertung 4b'!B"&amp;ROW($R$31)-19,TRUE))</f>
        <v>#REF!</v>
      </c>
      <c r="R171">
        <v>6</v>
      </c>
      <c r="X171" t="e" cm="1">
        <f t="array" aca="1" ref="X171" ca="1">INDIRECT("'["&amp;Index!$A$1&amp;"]Übersicht Messungen'!C6",TRUE)</f>
        <v>#REF!</v>
      </c>
      <c r="Z171" t="s">
        <v>110</v>
      </c>
      <c r="AG171" t="e" cm="1">
        <f t="array" aca="1" ref="AG171" ca="1">IF(ISBLANK(INDIRECT("'["&amp;Index!$A$1&amp;"]Auswertung 4b'!G"&amp;ROW($R$31)-19,TRUE)),"",INDIRECT("'["&amp;Index!$A$1&amp;"]Auswertung 4b'!G"&amp;ROW($R$31)-19,TRUE))</f>
        <v>#REF!</v>
      </c>
      <c r="AK171" t="e" cm="1">
        <f t="array" aca="1" ref="AK171" ca="1">IF(ISBLANK(INDIRECT("'["&amp;Index!$A$1&amp;"]Auswertung 4b'!J"&amp;ROW($R$31)-19,TRUE)),"",INDIRECT("'["&amp;Index!$A$1&amp;"]Auswertung 4b'!J"&amp;ROW($R$31)-19,TRUE))</f>
        <v>#REF!</v>
      </c>
      <c r="AN171" t="e" cm="1">
        <f t="array" aca="1" ref="AN171" ca="1">IF(ISBLANK(INDIRECT("'["&amp;Index!$A$1&amp;"]Auswertung 4b'!H"&amp;ROW($R$31)-19,TRUE)),"",INDIRECT("'["&amp;Index!$A$1&amp;"]Auswertung 4b'!H"&amp;ROW($R$31)-19,TRUE))</f>
        <v>#REF!</v>
      </c>
      <c r="AQ171" t="e" cm="1">
        <f t="array" aca="1" ref="AQ171" ca="1">IF(ISBLANK(INDIRECT("'["&amp;Index!$A$1&amp;"]Auswertung 4b'!I"&amp;ROW($R$31)-19,TRUE)),"",INDIRECT("'["&amp;Index!$A$1&amp;"]Auswertung 4b'!I"&amp;ROW($R$31)-19,TRUE))</f>
        <v>#REF!</v>
      </c>
      <c r="BM171" t="str">
        <f t="shared" ca="1" si="7"/>
        <v/>
      </c>
    </row>
    <row r="172" spans="1:65" x14ac:dyDescent="0.25">
      <c r="A172" t="e" cm="1">
        <f t="array" aca="1" ref="A172" ca="1">INDIRECT("'["&amp;Index!$A$1&amp;"]Übersicht Messungen'!E6",TRUE)</f>
        <v>#REF!</v>
      </c>
      <c r="B172" t="e">
        <f ca="1">IF(Index!$D$3="v3",11032,"")</f>
        <v>#N/A</v>
      </c>
      <c r="C172" t="e">
        <f ca="1">VLOOKUP(Facts!$B172,Aux_Table!$W$1:$X$50,2,FALSE)</f>
        <v>#N/A</v>
      </c>
      <c r="D172" t="e">
        <f>NA()</f>
        <v>#N/A</v>
      </c>
      <c r="E172" t="e" cm="1">
        <f t="array" aca="1" ref="E172" ca="1">INDIRECT("'["&amp;Index!$A$1&amp;"]Übersicht Messungen'!C6",TRUE)</f>
        <v>#REF!</v>
      </c>
      <c r="F172" t="e" cm="1">
        <f t="array" aca="1" ref="F172" ca="1">INDIRECT("'["&amp;Index!$A$1&amp;"]Übersicht Messungen'!B6",TRUE)</f>
        <v>#REF!</v>
      </c>
      <c r="G172" t="e" cm="1">
        <f t="array" aca="1" ref="G172" ca="1">INDIRECT("'["&amp;Index!$A$1&amp;"]Übersicht Messungen'!B6",TRUE)</f>
        <v>#REF!</v>
      </c>
      <c r="H172" t="e">
        <f t="shared" ca="1" si="6"/>
        <v>#REF!</v>
      </c>
      <c r="I172" s="15" t="e" cm="1">
        <f t="array" aca="1" ref="I172" ca="1">IFERROR(DATEVALUE(TEXT(INDIRECT("'["&amp;Index!$A$1&amp;"]Übersicht Messungen'!C100",TRUE),"yyyy-mm-dd")),INDIRECT("'["&amp;Index!$A$1&amp;"]Übersicht Messungen'!F6",TRUE)-730)</f>
        <v>#REF!</v>
      </c>
      <c r="J172" t="e" cm="1">
        <f t="array" aca="1" ref="J172" ca="1">INDIRECT("'["&amp;Index!$A$1&amp;"]Übersicht Messungen'!C177",TRUE)</f>
        <v>#REF!</v>
      </c>
      <c r="K172" t="str">
        <f>Index!$A$1</f>
        <v>intem US 42430001 RN+RP für Sichtprüfung.xlsx</v>
      </c>
      <c r="N172" t="s">
        <v>103</v>
      </c>
      <c r="O172" t="e" cm="1">
        <f t="array" aca="1" ref="O172" ca="1">IF(ISBLANK(INDIRECT("'["&amp;Index!$A$1&amp;"]Auswertung 4b'!B"&amp;ROW($R$32)-19,TRUE)),"",INDIRECT("'["&amp;Index!$A$1&amp;"]Auswertung 4b'!B"&amp;ROW($R$32)-19,TRUE))</f>
        <v>#REF!</v>
      </c>
      <c r="R172">
        <v>7</v>
      </c>
      <c r="X172" t="e" cm="1">
        <f t="array" aca="1" ref="X172" ca="1">INDIRECT("'["&amp;Index!$A$1&amp;"]Übersicht Messungen'!C6",TRUE)</f>
        <v>#REF!</v>
      </c>
      <c r="Z172" t="s">
        <v>110</v>
      </c>
      <c r="AG172" t="e" cm="1">
        <f t="array" aca="1" ref="AG172" ca="1">IF(ISBLANK(INDIRECT("'["&amp;Index!$A$1&amp;"]Auswertung 4b'!G"&amp;ROW($R$32)-19,TRUE)),"",INDIRECT("'["&amp;Index!$A$1&amp;"]Auswertung 4b'!G"&amp;ROW($R$32)-19,TRUE))</f>
        <v>#REF!</v>
      </c>
      <c r="AK172" t="e" cm="1">
        <f t="array" aca="1" ref="AK172" ca="1">IF(ISBLANK(INDIRECT("'["&amp;Index!$A$1&amp;"]Auswertung 4b'!J"&amp;ROW($R$32)-19,TRUE)),"",INDIRECT("'["&amp;Index!$A$1&amp;"]Auswertung 4b'!J"&amp;ROW($R$32)-19,TRUE))</f>
        <v>#REF!</v>
      </c>
      <c r="AN172" t="e" cm="1">
        <f t="array" aca="1" ref="AN172" ca="1">IF(ISBLANK(INDIRECT("'["&amp;Index!$A$1&amp;"]Auswertung 4b'!H"&amp;ROW($R$32)-19,TRUE)),"",INDIRECT("'["&amp;Index!$A$1&amp;"]Auswertung 4b'!H"&amp;ROW($R$32)-19,TRUE))</f>
        <v>#REF!</v>
      </c>
      <c r="AQ172" t="e" cm="1">
        <f t="array" aca="1" ref="AQ172" ca="1">IF(ISBLANK(INDIRECT("'["&amp;Index!$A$1&amp;"]Auswertung 4b'!I"&amp;ROW($R$32)-19,TRUE)),"",INDIRECT("'["&amp;Index!$A$1&amp;"]Auswertung 4b'!I"&amp;ROW($R$32)-19,TRUE))</f>
        <v>#REF!</v>
      </c>
      <c r="BM172" t="str">
        <f t="shared" ca="1" si="7"/>
        <v/>
      </c>
    </row>
    <row r="173" spans="1:65" x14ac:dyDescent="0.25">
      <c r="A173" t="e" cm="1">
        <f t="array" aca="1" ref="A173" ca="1">INDIRECT("'["&amp;Index!$A$1&amp;"]Übersicht Messungen'!E6",TRUE)</f>
        <v>#REF!</v>
      </c>
      <c r="B173" t="e">
        <f ca="1">IF(Index!$D$3="v3",11032,"")</f>
        <v>#N/A</v>
      </c>
      <c r="C173" t="e">
        <f ca="1">VLOOKUP(Facts!$B173,Aux_Table!$W$1:$X$50,2,FALSE)</f>
        <v>#N/A</v>
      </c>
      <c r="D173" t="e">
        <f>NA()</f>
        <v>#N/A</v>
      </c>
      <c r="E173" t="e" cm="1">
        <f t="array" aca="1" ref="E173" ca="1">INDIRECT("'["&amp;Index!$A$1&amp;"]Übersicht Messungen'!C6",TRUE)</f>
        <v>#REF!</v>
      </c>
      <c r="F173" t="e" cm="1">
        <f t="array" aca="1" ref="F173" ca="1">INDIRECT("'["&amp;Index!$A$1&amp;"]Übersicht Messungen'!B6",TRUE)</f>
        <v>#REF!</v>
      </c>
      <c r="G173" t="e" cm="1">
        <f t="array" aca="1" ref="G173" ca="1">INDIRECT("'["&amp;Index!$A$1&amp;"]Übersicht Messungen'!B6",TRUE)</f>
        <v>#REF!</v>
      </c>
      <c r="H173" t="e">
        <f t="shared" ca="1" si="6"/>
        <v>#REF!</v>
      </c>
      <c r="I173" s="15" t="e" cm="1">
        <f t="array" aca="1" ref="I173" ca="1">IFERROR(DATEVALUE(TEXT(INDIRECT("'["&amp;Index!$A$1&amp;"]Übersicht Messungen'!C100",TRUE),"yyyy-mm-dd")),INDIRECT("'["&amp;Index!$A$1&amp;"]Übersicht Messungen'!F6",TRUE)-730)</f>
        <v>#REF!</v>
      </c>
      <c r="J173" t="e" cm="1">
        <f t="array" aca="1" ref="J173" ca="1">INDIRECT("'["&amp;Index!$A$1&amp;"]Übersicht Messungen'!C177",TRUE)</f>
        <v>#REF!</v>
      </c>
      <c r="K173" t="str">
        <f>Index!$A$1</f>
        <v>intem US 42430001 RN+RP für Sichtprüfung.xlsx</v>
      </c>
      <c r="N173" t="s">
        <v>103</v>
      </c>
      <c r="O173" t="e" cm="1">
        <f t="array" aca="1" ref="O173" ca="1">IF(ISBLANK(INDIRECT("'["&amp;Index!$A$1&amp;"]Auswertung 4b'!B"&amp;ROW($R$33)-19,TRUE)),"",INDIRECT("'["&amp;Index!$A$1&amp;"]Auswertung 4b'!B"&amp;ROW($R$33)-19,TRUE))</f>
        <v>#REF!</v>
      </c>
      <c r="R173">
        <v>8</v>
      </c>
      <c r="X173" t="e" cm="1">
        <f t="array" aca="1" ref="X173" ca="1">INDIRECT("'["&amp;Index!$A$1&amp;"]Übersicht Messungen'!C6",TRUE)</f>
        <v>#REF!</v>
      </c>
      <c r="Z173" t="s">
        <v>110</v>
      </c>
      <c r="AG173" t="e" cm="1">
        <f t="array" aca="1" ref="AG173" ca="1">IF(ISBLANK(INDIRECT("'["&amp;Index!$A$1&amp;"]Auswertung 4b'!G"&amp;ROW($R$33)-19,TRUE)),"",INDIRECT("'["&amp;Index!$A$1&amp;"]Auswertung 4b'!G"&amp;ROW($R$33)-19,TRUE))</f>
        <v>#REF!</v>
      </c>
      <c r="AK173" t="e" cm="1">
        <f t="array" aca="1" ref="AK173" ca="1">IF(ISBLANK(INDIRECT("'["&amp;Index!$A$1&amp;"]Auswertung 4b'!J"&amp;ROW($R$33)-19,TRUE)),"",INDIRECT("'["&amp;Index!$A$1&amp;"]Auswertung 4b'!J"&amp;ROW($R$33)-19,TRUE))</f>
        <v>#REF!</v>
      </c>
      <c r="AN173" t="e" cm="1">
        <f t="array" aca="1" ref="AN173" ca="1">IF(ISBLANK(INDIRECT("'["&amp;Index!$A$1&amp;"]Auswertung 4b'!H"&amp;ROW($R$33)-19,TRUE)),"",INDIRECT("'["&amp;Index!$A$1&amp;"]Auswertung 4b'!H"&amp;ROW($R$33)-19,TRUE))</f>
        <v>#REF!</v>
      </c>
      <c r="AQ173" t="e" cm="1">
        <f t="array" aca="1" ref="AQ173" ca="1">IF(ISBLANK(INDIRECT("'["&amp;Index!$A$1&amp;"]Auswertung 4b'!I"&amp;ROW($R$33)-19,TRUE)),"",INDIRECT("'["&amp;Index!$A$1&amp;"]Auswertung 4b'!I"&amp;ROW($R$33)-19,TRUE))</f>
        <v>#REF!</v>
      </c>
      <c r="BM173" t="str">
        <f t="shared" ca="1" si="7"/>
        <v/>
      </c>
    </row>
    <row r="174" spans="1:65" x14ac:dyDescent="0.25">
      <c r="A174" t="e" cm="1">
        <f t="array" aca="1" ref="A174" ca="1">INDIRECT("'["&amp;Index!$A$1&amp;"]Übersicht Messungen'!E6",TRUE)</f>
        <v>#REF!</v>
      </c>
      <c r="B174" t="e">
        <f ca="1">IF(Index!$D$3="v3",11032,"")</f>
        <v>#N/A</v>
      </c>
      <c r="C174" t="e">
        <f ca="1">VLOOKUP(Facts!$B174,Aux_Table!$W$1:$X$50,2,FALSE)</f>
        <v>#N/A</v>
      </c>
      <c r="D174" t="e">
        <f>NA()</f>
        <v>#N/A</v>
      </c>
      <c r="E174" t="e" cm="1">
        <f t="array" aca="1" ref="E174" ca="1">INDIRECT("'["&amp;Index!$A$1&amp;"]Übersicht Messungen'!C6",TRUE)</f>
        <v>#REF!</v>
      </c>
      <c r="F174" t="e" cm="1">
        <f t="array" aca="1" ref="F174" ca="1">INDIRECT("'["&amp;Index!$A$1&amp;"]Übersicht Messungen'!B6",TRUE)</f>
        <v>#REF!</v>
      </c>
      <c r="G174" t="e" cm="1">
        <f t="array" aca="1" ref="G174" ca="1">INDIRECT("'["&amp;Index!$A$1&amp;"]Übersicht Messungen'!B6",TRUE)</f>
        <v>#REF!</v>
      </c>
      <c r="H174" t="e">
        <f t="shared" ca="1" si="6"/>
        <v>#REF!</v>
      </c>
      <c r="I174" s="15" t="e" cm="1">
        <f t="array" aca="1" ref="I174" ca="1">IFERROR(DATEVALUE(TEXT(INDIRECT("'["&amp;Index!$A$1&amp;"]Übersicht Messungen'!C100",TRUE),"yyyy-mm-dd")),INDIRECT("'["&amp;Index!$A$1&amp;"]Übersicht Messungen'!F6",TRUE)-730)</f>
        <v>#REF!</v>
      </c>
      <c r="J174" t="e" cm="1">
        <f t="array" aca="1" ref="J174" ca="1">INDIRECT("'["&amp;Index!$A$1&amp;"]Übersicht Messungen'!C177",TRUE)</f>
        <v>#REF!</v>
      </c>
      <c r="K174" t="str">
        <f>Index!$A$1</f>
        <v>intem US 42430001 RN+RP für Sichtprüfung.xlsx</v>
      </c>
      <c r="N174" t="s">
        <v>103</v>
      </c>
      <c r="O174" t="e" cm="1">
        <f t="array" aca="1" ref="O174" ca="1">IF(ISBLANK(INDIRECT("'["&amp;Index!$A$1&amp;"]Auswertung 4b'!B"&amp;ROW($R$34)-19,TRUE)),"",INDIRECT("'["&amp;Index!$A$1&amp;"]Auswertung 4b'!B"&amp;ROW($R$34)-19,TRUE))</f>
        <v>#REF!</v>
      </c>
      <c r="R174">
        <v>9</v>
      </c>
      <c r="X174" t="e" cm="1">
        <f t="array" aca="1" ref="X174" ca="1">INDIRECT("'["&amp;Index!$A$1&amp;"]Übersicht Messungen'!C6",TRUE)</f>
        <v>#REF!</v>
      </c>
      <c r="Z174" t="s">
        <v>110</v>
      </c>
      <c r="AG174" t="e" cm="1">
        <f t="array" aca="1" ref="AG174" ca="1">IF(ISBLANK(INDIRECT("'["&amp;Index!$A$1&amp;"]Auswertung 4b'!G"&amp;ROW($R$34)-19,TRUE)),"",INDIRECT("'["&amp;Index!$A$1&amp;"]Auswertung 4b'!G"&amp;ROW($R$34)-19,TRUE))</f>
        <v>#REF!</v>
      </c>
      <c r="AK174" t="e" cm="1">
        <f t="array" aca="1" ref="AK174" ca="1">IF(ISBLANK(INDIRECT("'["&amp;Index!$A$1&amp;"]Auswertung 4b'!J"&amp;ROW($R$34)-19,TRUE)),"",INDIRECT("'["&amp;Index!$A$1&amp;"]Auswertung 4b'!J"&amp;ROW($R$34)-19,TRUE))</f>
        <v>#REF!</v>
      </c>
      <c r="AN174" t="e" cm="1">
        <f t="array" aca="1" ref="AN174" ca="1">IF(ISBLANK(INDIRECT("'["&amp;Index!$A$1&amp;"]Auswertung 4b'!H"&amp;ROW($R$34)-19,TRUE)),"",INDIRECT("'["&amp;Index!$A$1&amp;"]Auswertung 4b'!H"&amp;ROW($R$34)-19,TRUE))</f>
        <v>#REF!</v>
      </c>
      <c r="AQ174" t="e" cm="1">
        <f t="array" aca="1" ref="AQ174" ca="1">IF(ISBLANK(INDIRECT("'["&amp;Index!$A$1&amp;"]Auswertung 4b'!I"&amp;ROW($R$34)-19,TRUE)),"",INDIRECT("'["&amp;Index!$A$1&amp;"]Auswertung 4b'!I"&amp;ROW($R$34)-19,TRUE))</f>
        <v>#REF!</v>
      </c>
      <c r="BM174" t="str">
        <f t="shared" ca="1" si="7"/>
        <v/>
      </c>
    </row>
    <row r="175" spans="1:65" x14ac:dyDescent="0.25">
      <c r="A175" t="e" cm="1">
        <f t="array" aca="1" ref="A175" ca="1">INDIRECT("'["&amp;Index!$A$1&amp;"]Übersicht Messungen'!E6",TRUE)</f>
        <v>#REF!</v>
      </c>
      <c r="B175" t="e">
        <f ca="1">IF(Index!$D$3="v3",11032,"")</f>
        <v>#N/A</v>
      </c>
      <c r="C175" t="e">
        <f ca="1">VLOOKUP(Facts!$B175,Aux_Table!$W$1:$X$50,2,FALSE)</f>
        <v>#N/A</v>
      </c>
      <c r="D175" t="e">
        <f>NA()</f>
        <v>#N/A</v>
      </c>
      <c r="E175" t="e" cm="1">
        <f t="array" aca="1" ref="E175" ca="1">INDIRECT("'["&amp;Index!$A$1&amp;"]Übersicht Messungen'!C6",TRUE)</f>
        <v>#REF!</v>
      </c>
      <c r="F175" t="e" cm="1">
        <f t="array" aca="1" ref="F175" ca="1">INDIRECT("'["&amp;Index!$A$1&amp;"]Übersicht Messungen'!B6",TRUE)</f>
        <v>#REF!</v>
      </c>
      <c r="G175" t="e" cm="1">
        <f t="array" aca="1" ref="G175" ca="1">INDIRECT("'["&amp;Index!$A$1&amp;"]Übersicht Messungen'!B6",TRUE)</f>
        <v>#REF!</v>
      </c>
      <c r="H175" t="e">
        <f t="shared" ca="1" si="6"/>
        <v>#REF!</v>
      </c>
      <c r="I175" s="15" t="e" cm="1">
        <f t="array" aca="1" ref="I175" ca="1">IFERROR(DATEVALUE(TEXT(INDIRECT("'["&amp;Index!$A$1&amp;"]Übersicht Messungen'!C100",TRUE),"yyyy-mm-dd")),INDIRECT("'["&amp;Index!$A$1&amp;"]Übersicht Messungen'!F6",TRUE)-730)</f>
        <v>#REF!</v>
      </c>
      <c r="J175" t="e" cm="1">
        <f t="array" aca="1" ref="J175" ca="1">INDIRECT("'["&amp;Index!$A$1&amp;"]Übersicht Messungen'!C177",TRUE)</f>
        <v>#REF!</v>
      </c>
      <c r="K175" t="str">
        <f>Index!$A$1</f>
        <v>intem US 42430001 RN+RP für Sichtprüfung.xlsx</v>
      </c>
      <c r="N175" t="s">
        <v>103</v>
      </c>
      <c r="O175" t="e" cm="1">
        <f t="array" aca="1" ref="O175" ca="1">IF(ISBLANK(INDIRECT("'["&amp;Index!$A$1&amp;"]Auswertung 4b'!B"&amp;ROW($R$35)-19,TRUE)),"",INDIRECT("'["&amp;Index!$A$1&amp;"]Auswertung 4b'!B"&amp;ROW($R$35)-19,TRUE))</f>
        <v>#REF!</v>
      </c>
      <c r="R175">
        <v>10</v>
      </c>
      <c r="X175" t="e" cm="1">
        <f t="array" aca="1" ref="X175" ca="1">INDIRECT("'["&amp;Index!$A$1&amp;"]Übersicht Messungen'!C6",TRUE)</f>
        <v>#REF!</v>
      </c>
      <c r="Z175" t="s">
        <v>110</v>
      </c>
      <c r="AG175" t="e" cm="1">
        <f t="array" aca="1" ref="AG175" ca="1">IF(ISBLANK(INDIRECT("'["&amp;Index!$A$1&amp;"]Auswertung 4b'!G"&amp;ROW($R$35)-19,TRUE)),"",INDIRECT("'["&amp;Index!$A$1&amp;"]Auswertung 4b'!G"&amp;ROW($R$35)-19,TRUE))</f>
        <v>#REF!</v>
      </c>
      <c r="AK175" t="e" cm="1">
        <f t="array" aca="1" ref="AK175" ca="1">IF(ISBLANK(INDIRECT("'["&amp;Index!$A$1&amp;"]Auswertung 4b'!J"&amp;ROW($R$35)-19,TRUE)),"",INDIRECT("'["&amp;Index!$A$1&amp;"]Auswertung 4b'!J"&amp;ROW($R$35)-19,TRUE))</f>
        <v>#REF!</v>
      </c>
      <c r="AN175" t="e" cm="1">
        <f t="array" aca="1" ref="AN175" ca="1">IF(ISBLANK(INDIRECT("'["&amp;Index!$A$1&amp;"]Auswertung 4b'!H"&amp;ROW($R$35)-19,TRUE)),"",INDIRECT("'["&amp;Index!$A$1&amp;"]Auswertung 4b'!H"&amp;ROW($R$35)-19,TRUE))</f>
        <v>#REF!</v>
      </c>
      <c r="AQ175" t="e" cm="1">
        <f t="array" aca="1" ref="AQ175" ca="1">IF(ISBLANK(INDIRECT("'["&amp;Index!$A$1&amp;"]Auswertung 4b'!I"&amp;ROW($R$35)-19,TRUE)),"",INDIRECT("'["&amp;Index!$A$1&amp;"]Auswertung 4b'!I"&amp;ROW($R$35)-19,TRUE))</f>
        <v>#REF!</v>
      </c>
      <c r="BM175" t="str">
        <f t="shared" ca="1" si="7"/>
        <v/>
      </c>
    </row>
    <row r="176" spans="1:65" x14ac:dyDescent="0.25">
      <c r="A176" t="e" cm="1">
        <f t="array" aca="1" ref="A176" ca="1">INDIRECT("'["&amp;Index!$A$1&amp;"]Übersicht Messungen'!E6",TRUE)</f>
        <v>#REF!</v>
      </c>
      <c r="B176" t="e">
        <f ca="1">IF(Index!$D$3="v3",11032,"")</f>
        <v>#N/A</v>
      </c>
      <c r="C176" t="e">
        <f ca="1">VLOOKUP(Facts!$B176,Aux_Table!$W$1:$X$50,2,FALSE)</f>
        <v>#N/A</v>
      </c>
      <c r="D176" t="e">
        <f>NA()</f>
        <v>#N/A</v>
      </c>
      <c r="E176" t="e" cm="1">
        <f t="array" aca="1" ref="E176" ca="1">INDIRECT("'["&amp;Index!$A$1&amp;"]Übersicht Messungen'!C6",TRUE)</f>
        <v>#REF!</v>
      </c>
      <c r="F176" t="e" cm="1">
        <f t="array" aca="1" ref="F176" ca="1">INDIRECT("'["&amp;Index!$A$1&amp;"]Übersicht Messungen'!B6",TRUE)</f>
        <v>#REF!</v>
      </c>
      <c r="G176" t="e" cm="1">
        <f t="array" aca="1" ref="G176" ca="1">INDIRECT("'["&amp;Index!$A$1&amp;"]Übersicht Messungen'!B6",TRUE)</f>
        <v>#REF!</v>
      </c>
      <c r="H176" t="e">
        <f t="shared" ca="1" si="6"/>
        <v>#REF!</v>
      </c>
      <c r="I176" s="15" t="e" cm="1">
        <f t="array" aca="1" ref="I176" ca="1">IFERROR(DATEVALUE(TEXT(INDIRECT("'["&amp;Index!$A$1&amp;"]Übersicht Messungen'!C100",TRUE),"yyyy-mm-dd")),INDIRECT("'["&amp;Index!$A$1&amp;"]Übersicht Messungen'!F6",TRUE)-730)</f>
        <v>#REF!</v>
      </c>
      <c r="J176" t="e" cm="1">
        <f t="array" aca="1" ref="J176" ca="1">INDIRECT("'["&amp;Index!$A$1&amp;"]Übersicht Messungen'!C177",TRUE)</f>
        <v>#REF!</v>
      </c>
      <c r="K176" t="str">
        <f>Index!$A$1</f>
        <v>intem US 42430001 RN+RP für Sichtprüfung.xlsx</v>
      </c>
      <c r="N176" t="s">
        <v>103</v>
      </c>
      <c r="O176" t="e" cm="1">
        <f t="array" aca="1" ref="O176" ca="1">IF(ISBLANK(INDIRECT("'["&amp;Index!$A$1&amp;"]Auswertung 4b'!B"&amp;ROW($R$36)-19,TRUE)),"",INDIRECT("'["&amp;Index!$A$1&amp;"]Auswertung 4b'!B"&amp;ROW($R$36)-19,TRUE))</f>
        <v>#REF!</v>
      </c>
      <c r="R176">
        <v>11</v>
      </c>
      <c r="X176" t="e" cm="1">
        <f t="array" aca="1" ref="X176" ca="1">INDIRECT("'["&amp;Index!$A$1&amp;"]Übersicht Messungen'!C6",TRUE)</f>
        <v>#REF!</v>
      </c>
      <c r="Z176" t="s">
        <v>110</v>
      </c>
      <c r="AG176" t="e" cm="1">
        <f t="array" aca="1" ref="AG176" ca="1">IF(ISBLANK(INDIRECT("'["&amp;Index!$A$1&amp;"]Auswertung 4b'!G"&amp;ROW($R$36)-19,TRUE)),"",INDIRECT("'["&amp;Index!$A$1&amp;"]Auswertung 4b'!G"&amp;ROW($R$36)-19,TRUE))</f>
        <v>#REF!</v>
      </c>
      <c r="AK176" t="e" cm="1">
        <f t="array" aca="1" ref="AK176" ca="1">IF(ISBLANK(INDIRECT("'["&amp;Index!$A$1&amp;"]Auswertung 4b'!J"&amp;ROW($R$36)-19,TRUE)),"",INDIRECT("'["&amp;Index!$A$1&amp;"]Auswertung 4b'!J"&amp;ROW($R$36)-19,TRUE))</f>
        <v>#REF!</v>
      </c>
      <c r="AN176" t="e" cm="1">
        <f t="array" aca="1" ref="AN176" ca="1">IF(ISBLANK(INDIRECT("'["&amp;Index!$A$1&amp;"]Auswertung 4b'!H"&amp;ROW($R$36)-19,TRUE)),"",INDIRECT("'["&amp;Index!$A$1&amp;"]Auswertung 4b'!H"&amp;ROW($R$36)-19,TRUE))</f>
        <v>#REF!</v>
      </c>
      <c r="AQ176" t="e" cm="1">
        <f t="array" aca="1" ref="AQ176" ca="1">IF(ISBLANK(INDIRECT("'["&amp;Index!$A$1&amp;"]Auswertung 4b'!I"&amp;ROW($R$36)-19,TRUE)),"",INDIRECT("'["&amp;Index!$A$1&amp;"]Auswertung 4b'!I"&amp;ROW($R$36)-19,TRUE))</f>
        <v>#REF!</v>
      </c>
      <c r="BM176" t="str">
        <f t="shared" ca="1" si="7"/>
        <v/>
      </c>
    </row>
    <row r="177" spans="1:65" x14ac:dyDescent="0.25">
      <c r="A177" t="e" cm="1">
        <f t="array" aca="1" ref="A177" ca="1">INDIRECT("'["&amp;Index!$A$1&amp;"]Übersicht Messungen'!E6",TRUE)</f>
        <v>#REF!</v>
      </c>
      <c r="B177" t="e">
        <f ca="1">IF(Index!$D$3="v3",11032,"")</f>
        <v>#N/A</v>
      </c>
      <c r="C177" t="e">
        <f ca="1">VLOOKUP(Facts!$B177,Aux_Table!$W$1:$X$50,2,FALSE)</f>
        <v>#N/A</v>
      </c>
      <c r="D177" t="e">
        <f>NA()</f>
        <v>#N/A</v>
      </c>
      <c r="E177" t="e" cm="1">
        <f t="array" aca="1" ref="E177" ca="1">INDIRECT("'["&amp;Index!$A$1&amp;"]Übersicht Messungen'!C6",TRUE)</f>
        <v>#REF!</v>
      </c>
      <c r="F177" t="e" cm="1">
        <f t="array" aca="1" ref="F177" ca="1">INDIRECT("'["&amp;Index!$A$1&amp;"]Übersicht Messungen'!B6",TRUE)</f>
        <v>#REF!</v>
      </c>
      <c r="G177" t="e" cm="1">
        <f t="array" aca="1" ref="G177" ca="1">INDIRECT("'["&amp;Index!$A$1&amp;"]Übersicht Messungen'!B6",TRUE)</f>
        <v>#REF!</v>
      </c>
      <c r="H177" t="e">
        <f t="shared" ca="1" si="6"/>
        <v>#REF!</v>
      </c>
      <c r="I177" s="15" t="e" cm="1">
        <f t="array" aca="1" ref="I177" ca="1">IFERROR(DATEVALUE(TEXT(INDIRECT("'["&amp;Index!$A$1&amp;"]Übersicht Messungen'!C100",TRUE),"yyyy-mm-dd")),INDIRECT("'["&amp;Index!$A$1&amp;"]Übersicht Messungen'!F6",TRUE)-730)</f>
        <v>#REF!</v>
      </c>
      <c r="J177" t="e" cm="1">
        <f t="array" aca="1" ref="J177" ca="1">INDIRECT("'["&amp;Index!$A$1&amp;"]Übersicht Messungen'!C177",TRUE)</f>
        <v>#REF!</v>
      </c>
      <c r="K177" t="str">
        <f>Index!$A$1</f>
        <v>intem US 42430001 RN+RP für Sichtprüfung.xlsx</v>
      </c>
      <c r="N177" t="s">
        <v>103</v>
      </c>
      <c r="O177" t="e" cm="1">
        <f t="array" aca="1" ref="O177" ca="1">IF(ISBLANK(INDIRECT("'["&amp;Index!$A$1&amp;"]Auswertung 4b'!B"&amp;ROW($R$37)-19,TRUE)),"",INDIRECT("'["&amp;Index!$A$1&amp;"]Auswertung 4b'!B"&amp;ROW($R$37)-19,TRUE))</f>
        <v>#REF!</v>
      </c>
      <c r="R177">
        <v>12</v>
      </c>
      <c r="X177" t="e" cm="1">
        <f t="array" aca="1" ref="X177" ca="1">INDIRECT("'["&amp;Index!$A$1&amp;"]Übersicht Messungen'!C6",TRUE)</f>
        <v>#REF!</v>
      </c>
      <c r="Z177" t="s">
        <v>110</v>
      </c>
      <c r="AG177" t="e" cm="1">
        <f t="array" aca="1" ref="AG177" ca="1">IF(ISBLANK(INDIRECT("'["&amp;Index!$A$1&amp;"]Auswertung 4b'!G"&amp;ROW($R$37)-19,TRUE)),"",INDIRECT("'["&amp;Index!$A$1&amp;"]Auswertung 4b'!G"&amp;ROW($R$37)-19,TRUE))</f>
        <v>#REF!</v>
      </c>
      <c r="AK177" t="e" cm="1">
        <f t="array" aca="1" ref="AK177" ca="1">IF(ISBLANK(INDIRECT("'["&amp;Index!$A$1&amp;"]Auswertung 4b'!J"&amp;ROW($R$37)-19,TRUE)),"",INDIRECT("'["&amp;Index!$A$1&amp;"]Auswertung 4b'!J"&amp;ROW($R$37)-19,TRUE))</f>
        <v>#REF!</v>
      </c>
      <c r="AN177" t="e" cm="1">
        <f t="array" aca="1" ref="AN177" ca="1">IF(ISBLANK(INDIRECT("'["&amp;Index!$A$1&amp;"]Auswertung 4b'!H"&amp;ROW($R$37)-19,TRUE)),"",INDIRECT("'["&amp;Index!$A$1&amp;"]Auswertung 4b'!H"&amp;ROW($R$37)-19,TRUE))</f>
        <v>#REF!</v>
      </c>
      <c r="AQ177" t="e" cm="1">
        <f t="array" aca="1" ref="AQ177" ca="1">IF(ISBLANK(INDIRECT("'["&amp;Index!$A$1&amp;"]Auswertung 4b'!I"&amp;ROW($R$37)-19,TRUE)),"",INDIRECT("'["&amp;Index!$A$1&amp;"]Auswertung 4b'!I"&amp;ROW($R$37)-19,TRUE))</f>
        <v>#REF!</v>
      </c>
      <c r="BM177" t="str">
        <f t="shared" ca="1" si="7"/>
        <v/>
      </c>
    </row>
    <row r="178" spans="1:65" x14ac:dyDescent="0.25">
      <c r="A178" t="e" cm="1">
        <f t="array" aca="1" ref="A178" ca="1">INDIRECT("'["&amp;Index!$A$1&amp;"]Übersicht Messungen'!E6",TRUE)</f>
        <v>#REF!</v>
      </c>
      <c r="B178" t="e">
        <f ca="1">IF(Index!$D$3="v3",11032,"")</f>
        <v>#N/A</v>
      </c>
      <c r="C178" t="e">
        <f ca="1">VLOOKUP(Facts!$B178,Aux_Table!$W$1:$X$50,2,FALSE)</f>
        <v>#N/A</v>
      </c>
      <c r="D178" t="e">
        <f>NA()</f>
        <v>#N/A</v>
      </c>
      <c r="E178" t="e" cm="1">
        <f t="array" aca="1" ref="E178" ca="1">INDIRECT("'["&amp;Index!$A$1&amp;"]Übersicht Messungen'!C6",TRUE)</f>
        <v>#REF!</v>
      </c>
      <c r="F178" t="e" cm="1">
        <f t="array" aca="1" ref="F178" ca="1">INDIRECT("'["&amp;Index!$A$1&amp;"]Übersicht Messungen'!B6",TRUE)</f>
        <v>#REF!</v>
      </c>
      <c r="G178" t="e" cm="1">
        <f t="array" aca="1" ref="G178" ca="1">INDIRECT("'["&amp;Index!$A$1&amp;"]Übersicht Messungen'!B6",TRUE)</f>
        <v>#REF!</v>
      </c>
      <c r="H178" t="e">
        <f t="shared" ca="1" si="6"/>
        <v>#REF!</v>
      </c>
      <c r="I178" s="15" t="e" cm="1">
        <f t="array" aca="1" ref="I178" ca="1">IFERROR(DATEVALUE(TEXT(INDIRECT("'["&amp;Index!$A$1&amp;"]Übersicht Messungen'!C100",TRUE),"yyyy-mm-dd")),INDIRECT("'["&amp;Index!$A$1&amp;"]Übersicht Messungen'!F6",TRUE)-730)</f>
        <v>#REF!</v>
      </c>
      <c r="J178" t="e" cm="1">
        <f t="array" aca="1" ref="J178" ca="1">INDIRECT("'["&amp;Index!$A$1&amp;"]Übersicht Messungen'!C177",TRUE)</f>
        <v>#REF!</v>
      </c>
      <c r="K178" t="str">
        <f>Index!$A$1</f>
        <v>intem US 42430001 RN+RP für Sichtprüfung.xlsx</v>
      </c>
      <c r="N178" t="s">
        <v>103</v>
      </c>
      <c r="O178" t="e" cm="1">
        <f t="array" aca="1" ref="O178" ca="1">IF(ISBLANK(INDIRECT("'["&amp;Index!$A$1&amp;"]Auswertung 4b'!B"&amp;ROW($R$38)-19,TRUE)),"",INDIRECT("'["&amp;Index!$A$1&amp;"]Auswertung 4b'!B"&amp;ROW($R$38)-19,TRUE))</f>
        <v>#REF!</v>
      </c>
      <c r="R178">
        <v>13</v>
      </c>
      <c r="X178" t="e" cm="1">
        <f t="array" aca="1" ref="X178" ca="1">INDIRECT("'["&amp;Index!$A$1&amp;"]Übersicht Messungen'!C6",TRUE)</f>
        <v>#REF!</v>
      </c>
      <c r="Z178" t="s">
        <v>110</v>
      </c>
      <c r="AG178" t="e" cm="1">
        <f t="array" aca="1" ref="AG178" ca="1">IF(ISBLANK(INDIRECT("'["&amp;Index!$A$1&amp;"]Auswertung 4b'!G"&amp;ROW($R$38)-19,TRUE)),"",INDIRECT("'["&amp;Index!$A$1&amp;"]Auswertung 4b'!G"&amp;ROW($R$38)-19,TRUE))</f>
        <v>#REF!</v>
      </c>
      <c r="AK178" t="e" cm="1">
        <f t="array" aca="1" ref="AK178" ca="1">IF(ISBLANK(INDIRECT("'["&amp;Index!$A$1&amp;"]Auswertung 4b'!J"&amp;ROW($R$38)-19,TRUE)),"",INDIRECT("'["&amp;Index!$A$1&amp;"]Auswertung 4b'!J"&amp;ROW($R$38)-19,TRUE))</f>
        <v>#REF!</v>
      </c>
      <c r="AN178" t="e" cm="1">
        <f t="array" aca="1" ref="AN178" ca="1">IF(ISBLANK(INDIRECT("'["&amp;Index!$A$1&amp;"]Auswertung 4b'!H"&amp;ROW($R$38)-19,TRUE)),"",INDIRECT("'["&amp;Index!$A$1&amp;"]Auswertung 4b'!H"&amp;ROW($R$38)-19,TRUE))</f>
        <v>#REF!</v>
      </c>
      <c r="AQ178" t="e" cm="1">
        <f t="array" aca="1" ref="AQ178" ca="1">IF(ISBLANK(INDIRECT("'["&amp;Index!$A$1&amp;"]Auswertung 4b'!I"&amp;ROW($R$38)-19,TRUE)),"",INDIRECT("'["&amp;Index!$A$1&amp;"]Auswertung 4b'!I"&amp;ROW($R$38)-19,TRUE))</f>
        <v>#REF!</v>
      </c>
      <c r="BM178" t="str">
        <f t="shared" ca="1" si="7"/>
        <v/>
      </c>
    </row>
    <row r="179" spans="1:65" x14ac:dyDescent="0.25">
      <c r="A179" t="e" cm="1">
        <f t="array" aca="1" ref="A179" ca="1">INDIRECT("'["&amp;Index!$A$1&amp;"]Übersicht Messungen'!E6",TRUE)</f>
        <v>#REF!</v>
      </c>
      <c r="B179" t="e">
        <f ca="1">IF(Index!$D$3="v3",11032,"")</f>
        <v>#N/A</v>
      </c>
      <c r="C179" t="e">
        <f ca="1">VLOOKUP(Facts!$B179,Aux_Table!$W$1:$X$50,2,FALSE)</f>
        <v>#N/A</v>
      </c>
      <c r="D179" t="e">
        <f>NA()</f>
        <v>#N/A</v>
      </c>
      <c r="E179" t="e" cm="1">
        <f t="array" aca="1" ref="E179" ca="1">INDIRECT("'["&amp;Index!$A$1&amp;"]Übersicht Messungen'!C6",TRUE)</f>
        <v>#REF!</v>
      </c>
      <c r="F179" t="e" cm="1">
        <f t="array" aca="1" ref="F179" ca="1">INDIRECT("'["&amp;Index!$A$1&amp;"]Übersicht Messungen'!B6",TRUE)</f>
        <v>#REF!</v>
      </c>
      <c r="G179" t="e" cm="1">
        <f t="array" aca="1" ref="G179" ca="1">INDIRECT("'["&amp;Index!$A$1&amp;"]Übersicht Messungen'!B6",TRUE)</f>
        <v>#REF!</v>
      </c>
      <c r="H179" t="e">
        <f t="shared" ca="1" si="6"/>
        <v>#REF!</v>
      </c>
      <c r="I179" s="15" t="e" cm="1">
        <f t="array" aca="1" ref="I179" ca="1">IFERROR(DATEVALUE(TEXT(INDIRECT("'["&amp;Index!$A$1&amp;"]Übersicht Messungen'!C100",TRUE),"yyyy-mm-dd")),INDIRECT("'["&amp;Index!$A$1&amp;"]Übersicht Messungen'!F6",TRUE)-730)</f>
        <v>#REF!</v>
      </c>
      <c r="J179" t="e" cm="1">
        <f t="array" aca="1" ref="J179" ca="1">INDIRECT("'["&amp;Index!$A$1&amp;"]Übersicht Messungen'!C177",TRUE)</f>
        <v>#REF!</v>
      </c>
      <c r="K179" t="str">
        <f>Index!$A$1</f>
        <v>intem US 42430001 RN+RP für Sichtprüfung.xlsx</v>
      </c>
      <c r="N179" t="s">
        <v>103</v>
      </c>
      <c r="O179" t="e" cm="1">
        <f t="array" aca="1" ref="O179" ca="1">IF(ISBLANK(INDIRECT("'["&amp;Index!$A$1&amp;"]Auswertung 4b'!B"&amp;ROW($R$39)-19,TRUE)),"",INDIRECT("'["&amp;Index!$A$1&amp;"]Auswertung 4b'!B"&amp;ROW($R$39)-19,TRUE))</f>
        <v>#REF!</v>
      </c>
      <c r="R179">
        <v>14</v>
      </c>
      <c r="X179" t="e" cm="1">
        <f t="array" aca="1" ref="X179" ca="1">INDIRECT("'["&amp;Index!$A$1&amp;"]Übersicht Messungen'!C6",TRUE)</f>
        <v>#REF!</v>
      </c>
      <c r="Z179" t="s">
        <v>110</v>
      </c>
      <c r="AG179" t="e" cm="1">
        <f t="array" aca="1" ref="AG179" ca="1">IF(ISBLANK(INDIRECT("'["&amp;Index!$A$1&amp;"]Auswertung 4b'!G"&amp;ROW($R$39)-19,TRUE)),"",INDIRECT("'["&amp;Index!$A$1&amp;"]Auswertung 4b'!G"&amp;ROW($R$39)-19,TRUE))</f>
        <v>#REF!</v>
      </c>
      <c r="AK179" t="e" cm="1">
        <f t="array" aca="1" ref="AK179" ca="1">IF(ISBLANK(INDIRECT("'["&amp;Index!$A$1&amp;"]Auswertung 4b'!J"&amp;ROW($R$39)-19,TRUE)),"",INDIRECT("'["&amp;Index!$A$1&amp;"]Auswertung 4b'!J"&amp;ROW($R$39)-19,TRUE))</f>
        <v>#REF!</v>
      </c>
      <c r="AN179" t="e" cm="1">
        <f t="array" aca="1" ref="AN179" ca="1">IF(ISBLANK(INDIRECT("'["&amp;Index!$A$1&amp;"]Auswertung 4b'!H"&amp;ROW($R$39)-19,TRUE)),"",INDIRECT("'["&amp;Index!$A$1&amp;"]Auswertung 4b'!H"&amp;ROW($R$39)-19,TRUE))</f>
        <v>#REF!</v>
      </c>
      <c r="AQ179" t="e" cm="1">
        <f t="array" aca="1" ref="AQ179" ca="1">IF(ISBLANK(INDIRECT("'["&amp;Index!$A$1&amp;"]Auswertung 4b'!I"&amp;ROW($R$39)-19,TRUE)),"",INDIRECT("'["&amp;Index!$A$1&amp;"]Auswertung 4b'!I"&amp;ROW($R$39)-19,TRUE))</f>
        <v>#REF!</v>
      </c>
      <c r="BM179" t="str">
        <f t="shared" ca="1" si="7"/>
        <v/>
      </c>
    </row>
    <row r="180" spans="1:65" x14ac:dyDescent="0.25">
      <c r="A180" t="e" cm="1">
        <f t="array" aca="1" ref="A180" ca="1">INDIRECT("'["&amp;Index!$A$1&amp;"]Übersicht Messungen'!E6",TRUE)</f>
        <v>#REF!</v>
      </c>
      <c r="B180" t="e">
        <f ca="1">IF(Index!$D$3="v3",11032,"")</f>
        <v>#N/A</v>
      </c>
      <c r="C180" t="e">
        <f ca="1">VLOOKUP(Facts!$B180,Aux_Table!$W$1:$X$50,2,FALSE)</f>
        <v>#N/A</v>
      </c>
      <c r="D180" t="e">
        <f>NA()</f>
        <v>#N/A</v>
      </c>
      <c r="E180" t="e" cm="1">
        <f t="array" aca="1" ref="E180" ca="1">INDIRECT("'["&amp;Index!$A$1&amp;"]Übersicht Messungen'!C6",TRUE)</f>
        <v>#REF!</v>
      </c>
      <c r="F180" t="e" cm="1">
        <f t="array" aca="1" ref="F180" ca="1">INDIRECT("'["&amp;Index!$A$1&amp;"]Übersicht Messungen'!B6",TRUE)</f>
        <v>#REF!</v>
      </c>
      <c r="G180" t="e" cm="1">
        <f t="array" aca="1" ref="G180" ca="1">INDIRECT("'["&amp;Index!$A$1&amp;"]Übersicht Messungen'!B6",TRUE)</f>
        <v>#REF!</v>
      </c>
      <c r="H180" t="e">
        <f t="shared" ca="1" si="6"/>
        <v>#REF!</v>
      </c>
      <c r="I180" s="15" t="e" cm="1">
        <f t="array" aca="1" ref="I180" ca="1">IFERROR(DATEVALUE(TEXT(INDIRECT("'["&amp;Index!$A$1&amp;"]Übersicht Messungen'!C100",TRUE),"yyyy-mm-dd")),INDIRECT("'["&amp;Index!$A$1&amp;"]Übersicht Messungen'!F6",TRUE)-730)</f>
        <v>#REF!</v>
      </c>
      <c r="J180" t="e" cm="1">
        <f t="array" aca="1" ref="J180" ca="1">INDIRECT("'["&amp;Index!$A$1&amp;"]Übersicht Messungen'!C177",TRUE)</f>
        <v>#REF!</v>
      </c>
      <c r="K180" t="str">
        <f>Index!$A$1</f>
        <v>intem US 42430001 RN+RP für Sichtprüfung.xlsx</v>
      </c>
      <c r="N180" t="s">
        <v>103</v>
      </c>
      <c r="O180" t="e" cm="1">
        <f t="array" aca="1" ref="O180" ca="1">IF(ISBLANK(INDIRECT("'["&amp;Index!$A$1&amp;"]Auswertung 4b'!B"&amp;ROW($R$40)-19,TRUE)),"",INDIRECT("'["&amp;Index!$A$1&amp;"]Auswertung 4b'!B"&amp;ROW($R$40)-19,TRUE))</f>
        <v>#REF!</v>
      </c>
      <c r="R180">
        <v>15</v>
      </c>
      <c r="X180" t="e" cm="1">
        <f t="array" aca="1" ref="X180" ca="1">INDIRECT("'["&amp;Index!$A$1&amp;"]Übersicht Messungen'!C6",TRUE)</f>
        <v>#REF!</v>
      </c>
      <c r="Z180" t="s">
        <v>110</v>
      </c>
      <c r="AG180" t="e" cm="1">
        <f t="array" aca="1" ref="AG180" ca="1">IF(ISBLANK(INDIRECT("'["&amp;Index!$A$1&amp;"]Auswertung 4b'!G"&amp;ROW($R$40)-19,TRUE)),"",INDIRECT("'["&amp;Index!$A$1&amp;"]Auswertung 4b'!G"&amp;ROW($R$40)-19,TRUE))</f>
        <v>#REF!</v>
      </c>
      <c r="AK180" t="e" cm="1">
        <f t="array" aca="1" ref="AK180" ca="1">IF(ISBLANK(INDIRECT("'["&amp;Index!$A$1&amp;"]Auswertung 4b'!J"&amp;ROW($R$40)-19,TRUE)),"",INDIRECT("'["&amp;Index!$A$1&amp;"]Auswertung 4b'!J"&amp;ROW($R$40)-19,TRUE))</f>
        <v>#REF!</v>
      </c>
      <c r="AN180" t="e" cm="1">
        <f t="array" aca="1" ref="AN180" ca="1">IF(ISBLANK(INDIRECT("'["&amp;Index!$A$1&amp;"]Auswertung 4b'!H"&amp;ROW($R$40)-19,TRUE)),"",INDIRECT("'["&amp;Index!$A$1&amp;"]Auswertung 4b'!H"&amp;ROW($R$40)-19,TRUE))</f>
        <v>#REF!</v>
      </c>
      <c r="AQ180" t="e" cm="1">
        <f t="array" aca="1" ref="AQ180" ca="1">IF(ISBLANK(INDIRECT("'["&amp;Index!$A$1&amp;"]Auswertung 4b'!I"&amp;ROW($R$40)-19,TRUE)),"",INDIRECT("'["&amp;Index!$A$1&amp;"]Auswertung 4b'!I"&amp;ROW($R$40)-19,TRUE))</f>
        <v>#REF!</v>
      </c>
      <c r="BM180" t="str">
        <f t="shared" ca="1" si="7"/>
        <v/>
      </c>
    </row>
    <row r="181" spans="1:65" x14ac:dyDescent="0.25">
      <c r="A181" t="e" cm="1">
        <f t="array" aca="1" ref="A181" ca="1">INDIRECT("'["&amp;Index!$A$1&amp;"]Übersicht Messungen'!E6",TRUE)</f>
        <v>#REF!</v>
      </c>
      <c r="B181" t="e">
        <f ca="1">IF(Index!$D$3="v3",11032,"")</f>
        <v>#N/A</v>
      </c>
      <c r="C181" t="e">
        <f ca="1">VLOOKUP(Facts!$B181,Aux_Table!$W$1:$X$50,2,FALSE)</f>
        <v>#N/A</v>
      </c>
      <c r="D181" t="e">
        <f>NA()</f>
        <v>#N/A</v>
      </c>
      <c r="E181" t="e" cm="1">
        <f t="array" aca="1" ref="E181" ca="1">INDIRECT("'["&amp;Index!$A$1&amp;"]Übersicht Messungen'!C6",TRUE)</f>
        <v>#REF!</v>
      </c>
      <c r="F181" t="e" cm="1">
        <f t="array" aca="1" ref="F181" ca="1">INDIRECT("'["&amp;Index!$A$1&amp;"]Übersicht Messungen'!B6",TRUE)</f>
        <v>#REF!</v>
      </c>
      <c r="G181" t="e" cm="1">
        <f t="array" aca="1" ref="G181" ca="1">INDIRECT("'["&amp;Index!$A$1&amp;"]Übersicht Messungen'!B6",TRUE)</f>
        <v>#REF!</v>
      </c>
      <c r="H181" t="e">
        <f t="shared" ca="1" si="6"/>
        <v>#REF!</v>
      </c>
      <c r="I181" s="15" t="e" cm="1">
        <f t="array" aca="1" ref="I181" ca="1">IFERROR(DATEVALUE(TEXT(INDIRECT("'["&amp;Index!$A$1&amp;"]Übersicht Messungen'!C100",TRUE),"yyyy-mm-dd")),INDIRECT("'["&amp;Index!$A$1&amp;"]Übersicht Messungen'!F6",TRUE)-730)</f>
        <v>#REF!</v>
      </c>
      <c r="J181" t="e" cm="1">
        <f t="array" aca="1" ref="J181" ca="1">INDIRECT("'["&amp;Index!$A$1&amp;"]Übersicht Messungen'!C177",TRUE)</f>
        <v>#REF!</v>
      </c>
      <c r="K181" t="str">
        <f>Index!$A$1</f>
        <v>intem US 42430001 RN+RP für Sichtprüfung.xlsx</v>
      </c>
      <c r="N181" t="s">
        <v>103</v>
      </c>
      <c r="O181" t="e" cm="1">
        <f t="array" aca="1" ref="O181" ca="1">IF(ISBLANK(INDIRECT("'["&amp;Index!$A$1&amp;"]Auswertung 4b'!B"&amp;ROW($R$41)-19,TRUE)),"",INDIRECT("'["&amp;Index!$A$1&amp;"]Auswertung 4b'!B"&amp;ROW($R$41)-19,TRUE))</f>
        <v>#REF!</v>
      </c>
      <c r="R181">
        <v>16</v>
      </c>
      <c r="X181" t="e" cm="1">
        <f t="array" aca="1" ref="X181" ca="1">INDIRECT("'["&amp;Index!$A$1&amp;"]Übersicht Messungen'!C6",TRUE)</f>
        <v>#REF!</v>
      </c>
      <c r="Z181" t="s">
        <v>110</v>
      </c>
      <c r="AG181" t="e" cm="1">
        <f t="array" aca="1" ref="AG181" ca="1">IF(ISBLANK(INDIRECT("'["&amp;Index!$A$1&amp;"]Auswertung 4b'!G"&amp;ROW($R$41)-19,TRUE)),"",INDIRECT("'["&amp;Index!$A$1&amp;"]Auswertung 4b'!G"&amp;ROW($R$41)-19,TRUE))</f>
        <v>#REF!</v>
      </c>
      <c r="AK181" t="e" cm="1">
        <f t="array" aca="1" ref="AK181" ca="1">IF(ISBLANK(INDIRECT("'["&amp;Index!$A$1&amp;"]Auswertung 4b'!J"&amp;ROW($R$41)-19,TRUE)),"",INDIRECT("'["&amp;Index!$A$1&amp;"]Auswertung 4b'!J"&amp;ROW($R$41)-19,TRUE))</f>
        <v>#REF!</v>
      </c>
      <c r="AN181" t="e" cm="1">
        <f t="array" aca="1" ref="AN181" ca="1">IF(ISBLANK(INDIRECT("'["&amp;Index!$A$1&amp;"]Auswertung 4b'!H"&amp;ROW($R$41)-19,TRUE)),"",INDIRECT("'["&amp;Index!$A$1&amp;"]Auswertung 4b'!H"&amp;ROW($R$41)-19,TRUE))</f>
        <v>#REF!</v>
      </c>
      <c r="AQ181" t="e" cm="1">
        <f t="array" aca="1" ref="AQ181" ca="1">IF(ISBLANK(INDIRECT("'["&amp;Index!$A$1&amp;"]Auswertung 4b'!I"&amp;ROW($R$41)-19,TRUE)),"",INDIRECT("'["&amp;Index!$A$1&amp;"]Auswertung 4b'!I"&amp;ROW($R$41)-19,TRUE))</f>
        <v>#REF!</v>
      </c>
      <c r="BM181" t="str">
        <f t="shared" ca="1" si="7"/>
        <v/>
      </c>
    </row>
    <row r="182" spans="1:65" x14ac:dyDescent="0.25">
      <c r="A182" t="e" cm="1">
        <f t="array" aca="1" ref="A182" ca="1">INDIRECT("'["&amp;Index!$A$1&amp;"]Übersicht Messungen'!E6",TRUE)</f>
        <v>#REF!</v>
      </c>
      <c r="B182" t="e">
        <f ca="1">IF(Index!$D$3="v3",11032,"")</f>
        <v>#N/A</v>
      </c>
      <c r="C182" t="e">
        <f ca="1">VLOOKUP(Facts!$B182,Aux_Table!$W$1:$X$50,2,FALSE)</f>
        <v>#N/A</v>
      </c>
      <c r="D182" t="e">
        <f>NA()</f>
        <v>#N/A</v>
      </c>
      <c r="E182" t="e" cm="1">
        <f t="array" aca="1" ref="E182" ca="1">INDIRECT("'["&amp;Index!$A$1&amp;"]Übersicht Messungen'!C6",TRUE)</f>
        <v>#REF!</v>
      </c>
      <c r="F182" t="e" cm="1">
        <f t="array" aca="1" ref="F182" ca="1">INDIRECT("'["&amp;Index!$A$1&amp;"]Übersicht Messungen'!B6",TRUE)</f>
        <v>#REF!</v>
      </c>
      <c r="G182" t="e" cm="1">
        <f t="array" aca="1" ref="G182" ca="1">INDIRECT("'["&amp;Index!$A$1&amp;"]Übersicht Messungen'!B6",TRUE)</f>
        <v>#REF!</v>
      </c>
      <c r="H182" t="e">
        <f t="shared" ca="1" si="6"/>
        <v>#REF!</v>
      </c>
      <c r="I182" s="15" t="e" cm="1">
        <f t="array" aca="1" ref="I182" ca="1">IFERROR(DATEVALUE(TEXT(INDIRECT("'["&amp;Index!$A$1&amp;"]Übersicht Messungen'!C100",TRUE),"yyyy-mm-dd")),INDIRECT("'["&amp;Index!$A$1&amp;"]Übersicht Messungen'!F6",TRUE)-730)</f>
        <v>#REF!</v>
      </c>
      <c r="J182" t="e" cm="1">
        <f t="array" aca="1" ref="J182" ca="1">INDIRECT("'["&amp;Index!$A$1&amp;"]Übersicht Messungen'!C177",TRUE)</f>
        <v>#REF!</v>
      </c>
      <c r="K182" t="str">
        <f>Index!$A$1</f>
        <v>intem US 42430001 RN+RP für Sichtprüfung.xlsx</v>
      </c>
      <c r="N182" t="s">
        <v>103</v>
      </c>
      <c r="O182" t="e" cm="1">
        <f t="array" aca="1" ref="O182" ca="1">IF(ISBLANK(INDIRECT("'["&amp;Index!$A$1&amp;"]Auswertung 4b'!B"&amp;ROW($R$42)-19,TRUE)),"",INDIRECT("'["&amp;Index!$A$1&amp;"]Auswertung 4b'!B"&amp;ROW($R$42)-19,TRUE))</f>
        <v>#REF!</v>
      </c>
      <c r="R182">
        <v>17</v>
      </c>
      <c r="X182" t="e" cm="1">
        <f t="array" aca="1" ref="X182" ca="1">INDIRECT("'["&amp;Index!$A$1&amp;"]Übersicht Messungen'!C6",TRUE)</f>
        <v>#REF!</v>
      </c>
      <c r="Z182" t="s">
        <v>110</v>
      </c>
      <c r="AG182" t="e" cm="1">
        <f t="array" aca="1" ref="AG182" ca="1">IF(ISBLANK(INDIRECT("'["&amp;Index!$A$1&amp;"]Auswertung 4b'!G"&amp;ROW($R$42)-19,TRUE)),"",INDIRECT("'["&amp;Index!$A$1&amp;"]Auswertung 4b'!G"&amp;ROW($R$42)-19,TRUE))</f>
        <v>#REF!</v>
      </c>
      <c r="AK182" t="e" cm="1">
        <f t="array" aca="1" ref="AK182" ca="1">IF(ISBLANK(INDIRECT("'["&amp;Index!$A$1&amp;"]Auswertung 4b'!J"&amp;ROW($R$42)-19,TRUE)),"",INDIRECT("'["&amp;Index!$A$1&amp;"]Auswertung 4b'!J"&amp;ROW($R$42)-19,TRUE))</f>
        <v>#REF!</v>
      </c>
      <c r="AN182" t="e" cm="1">
        <f t="array" aca="1" ref="AN182" ca="1">IF(ISBLANK(INDIRECT("'["&amp;Index!$A$1&amp;"]Auswertung 4b'!H"&amp;ROW($R$42)-19,TRUE)),"",INDIRECT("'["&amp;Index!$A$1&amp;"]Auswertung 4b'!H"&amp;ROW($R$42)-19,TRUE))</f>
        <v>#REF!</v>
      </c>
      <c r="AQ182" t="e" cm="1">
        <f t="array" aca="1" ref="AQ182" ca="1">IF(ISBLANK(INDIRECT("'["&amp;Index!$A$1&amp;"]Auswertung 4b'!I"&amp;ROW($R$42)-19,TRUE)),"",INDIRECT("'["&amp;Index!$A$1&amp;"]Auswertung 4b'!I"&amp;ROW($R$42)-19,TRUE))</f>
        <v>#REF!</v>
      </c>
      <c r="BM182" t="str">
        <f t="shared" ca="1" si="7"/>
        <v/>
      </c>
    </row>
    <row r="183" spans="1:65" x14ac:dyDescent="0.25">
      <c r="A183" t="e" cm="1">
        <f t="array" aca="1" ref="A183" ca="1">INDIRECT("'["&amp;Index!$A$1&amp;"]Übersicht Messungen'!E6",TRUE)</f>
        <v>#REF!</v>
      </c>
      <c r="B183" t="e">
        <f ca="1">IF(Index!$D$3="v3",11032,"")</f>
        <v>#N/A</v>
      </c>
      <c r="C183" t="e">
        <f ca="1">VLOOKUP(Facts!$B183,Aux_Table!$W$1:$X$50,2,FALSE)</f>
        <v>#N/A</v>
      </c>
      <c r="D183" t="e">
        <f>NA()</f>
        <v>#N/A</v>
      </c>
      <c r="E183" t="e" cm="1">
        <f t="array" aca="1" ref="E183" ca="1">INDIRECT("'["&amp;Index!$A$1&amp;"]Übersicht Messungen'!C6",TRUE)</f>
        <v>#REF!</v>
      </c>
      <c r="F183" t="e" cm="1">
        <f t="array" aca="1" ref="F183" ca="1">INDIRECT("'["&amp;Index!$A$1&amp;"]Übersicht Messungen'!B6",TRUE)</f>
        <v>#REF!</v>
      </c>
      <c r="G183" t="e" cm="1">
        <f t="array" aca="1" ref="G183" ca="1">INDIRECT("'["&amp;Index!$A$1&amp;"]Übersicht Messungen'!B6",TRUE)</f>
        <v>#REF!</v>
      </c>
      <c r="H183" t="e">
        <f t="shared" ca="1" si="6"/>
        <v>#REF!</v>
      </c>
      <c r="I183" s="15" t="e" cm="1">
        <f t="array" aca="1" ref="I183" ca="1">IFERROR(DATEVALUE(TEXT(INDIRECT("'["&amp;Index!$A$1&amp;"]Übersicht Messungen'!C100",TRUE),"yyyy-mm-dd")),INDIRECT("'["&amp;Index!$A$1&amp;"]Übersicht Messungen'!F6",TRUE)-730)</f>
        <v>#REF!</v>
      </c>
      <c r="J183" t="e" cm="1">
        <f t="array" aca="1" ref="J183" ca="1">INDIRECT("'["&amp;Index!$A$1&amp;"]Übersicht Messungen'!C177",TRUE)</f>
        <v>#REF!</v>
      </c>
      <c r="K183" t="str">
        <f>Index!$A$1</f>
        <v>intem US 42430001 RN+RP für Sichtprüfung.xlsx</v>
      </c>
      <c r="N183" t="s">
        <v>103</v>
      </c>
      <c r="O183" t="e" cm="1">
        <f t="array" aca="1" ref="O183" ca="1">IF(ISBLANK(INDIRECT("'["&amp;Index!$A$1&amp;"]Auswertung 4b'!B"&amp;ROW($R$43)-19,TRUE)),"",INDIRECT("'["&amp;Index!$A$1&amp;"]Auswertung 4b'!B"&amp;ROW($R$43)-19,TRUE))</f>
        <v>#REF!</v>
      </c>
      <c r="R183">
        <v>18</v>
      </c>
      <c r="X183" t="e" cm="1">
        <f t="array" aca="1" ref="X183" ca="1">INDIRECT("'["&amp;Index!$A$1&amp;"]Übersicht Messungen'!C6",TRUE)</f>
        <v>#REF!</v>
      </c>
      <c r="Z183" t="s">
        <v>110</v>
      </c>
      <c r="AG183" t="e" cm="1">
        <f t="array" aca="1" ref="AG183" ca="1">IF(ISBLANK(INDIRECT("'["&amp;Index!$A$1&amp;"]Auswertung 4b'!G"&amp;ROW($R$43)-19,TRUE)),"",INDIRECT("'["&amp;Index!$A$1&amp;"]Auswertung 4b'!G"&amp;ROW($R$43)-19,TRUE))</f>
        <v>#REF!</v>
      </c>
      <c r="AK183" t="e" cm="1">
        <f t="array" aca="1" ref="AK183" ca="1">IF(ISBLANK(INDIRECT("'["&amp;Index!$A$1&amp;"]Auswertung 4b'!J"&amp;ROW($R$43)-19,TRUE)),"",INDIRECT("'["&amp;Index!$A$1&amp;"]Auswertung 4b'!J"&amp;ROW($R$43)-19,TRUE))</f>
        <v>#REF!</v>
      </c>
      <c r="AN183" t="e" cm="1">
        <f t="array" aca="1" ref="AN183" ca="1">IF(ISBLANK(INDIRECT("'["&amp;Index!$A$1&amp;"]Auswertung 4b'!H"&amp;ROW($R$43)-19,TRUE)),"",INDIRECT("'["&amp;Index!$A$1&amp;"]Auswertung 4b'!H"&amp;ROW($R$43)-19,TRUE))</f>
        <v>#REF!</v>
      </c>
      <c r="AQ183" t="e" cm="1">
        <f t="array" aca="1" ref="AQ183" ca="1">IF(ISBLANK(INDIRECT("'["&amp;Index!$A$1&amp;"]Auswertung 4b'!I"&amp;ROW($R$43)-19,TRUE)),"",INDIRECT("'["&amp;Index!$A$1&amp;"]Auswertung 4b'!I"&amp;ROW($R$43)-19,TRUE))</f>
        <v>#REF!</v>
      </c>
      <c r="BM183" t="str">
        <f t="shared" ca="1" si="7"/>
        <v/>
      </c>
    </row>
    <row r="184" spans="1:65" x14ac:dyDescent="0.25">
      <c r="A184" t="e" cm="1">
        <f t="array" aca="1" ref="A184" ca="1">INDIRECT("'["&amp;Index!$A$1&amp;"]Übersicht Messungen'!E6",TRUE)</f>
        <v>#REF!</v>
      </c>
      <c r="B184" t="e">
        <f ca="1">IF(Index!$D$3="v3",11032,"")</f>
        <v>#N/A</v>
      </c>
      <c r="C184" t="e">
        <f ca="1">VLOOKUP(Facts!$B184,Aux_Table!$W$1:$X$50,2,FALSE)</f>
        <v>#N/A</v>
      </c>
      <c r="D184" t="e">
        <f>NA()</f>
        <v>#N/A</v>
      </c>
      <c r="E184" t="e" cm="1">
        <f t="array" aca="1" ref="E184" ca="1">INDIRECT("'["&amp;Index!$A$1&amp;"]Übersicht Messungen'!C6",TRUE)</f>
        <v>#REF!</v>
      </c>
      <c r="F184" t="e" cm="1">
        <f t="array" aca="1" ref="F184" ca="1">INDIRECT("'["&amp;Index!$A$1&amp;"]Übersicht Messungen'!B6",TRUE)</f>
        <v>#REF!</v>
      </c>
      <c r="G184" t="e" cm="1">
        <f t="array" aca="1" ref="G184" ca="1">INDIRECT("'["&amp;Index!$A$1&amp;"]Übersicht Messungen'!B6",TRUE)</f>
        <v>#REF!</v>
      </c>
      <c r="H184" t="e">
        <f t="shared" ca="1" si="6"/>
        <v>#REF!</v>
      </c>
      <c r="I184" s="15" t="e" cm="1">
        <f t="array" aca="1" ref="I184" ca="1">IFERROR(DATEVALUE(TEXT(INDIRECT("'["&amp;Index!$A$1&amp;"]Übersicht Messungen'!C100",TRUE),"yyyy-mm-dd")),INDIRECT("'["&amp;Index!$A$1&amp;"]Übersicht Messungen'!F6",TRUE)-730)</f>
        <v>#REF!</v>
      </c>
      <c r="J184" t="e" cm="1">
        <f t="array" aca="1" ref="J184" ca="1">INDIRECT("'["&amp;Index!$A$1&amp;"]Übersicht Messungen'!C177",TRUE)</f>
        <v>#REF!</v>
      </c>
      <c r="K184" t="str">
        <f>Index!$A$1</f>
        <v>intem US 42430001 RN+RP für Sichtprüfung.xlsx</v>
      </c>
      <c r="N184" t="s">
        <v>103</v>
      </c>
      <c r="O184" t="e" cm="1">
        <f t="array" aca="1" ref="O184" ca="1">IF(ISBLANK(INDIRECT("'["&amp;Index!$A$1&amp;"]Auswertung 4b'!B"&amp;ROW($R$44)-19,TRUE)),"",INDIRECT("'["&amp;Index!$A$1&amp;"]Auswertung 4b'!B"&amp;ROW($R$44)-19,TRUE))</f>
        <v>#REF!</v>
      </c>
      <c r="R184">
        <v>19</v>
      </c>
      <c r="X184" t="e" cm="1">
        <f t="array" aca="1" ref="X184" ca="1">INDIRECT("'["&amp;Index!$A$1&amp;"]Übersicht Messungen'!C6",TRUE)</f>
        <v>#REF!</v>
      </c>
      <c r="Z184" t="s">
        <v>110</v>
      </c>
      <c r="AG184" t="e" cm="1">
        <f t="array" aca="1" ref="AG184" ca="1">IF(ISBLANK(INDIRECT("'["&amp;Index!$A$1&amp;"]Auswertung 4b'!G"&amp;ROW($R$44)-19,TRUE)),"",INDIRECT("'["&amp;Index!$A$1&amp;"]Auswertung 4b'!G"&amp;ROW($R$44)-19,TRUE))</f>
        <v>#REF!</v>
      </c>
      <c r="AK184" t="e" cm="1">
        <f t="array" aca="1" ref="AK184" ca="1">IF(ISBLANK(INDIRECT("'["&amp;Index!$A$1&amp;"]Auswertung 4b'!J"&amp;ROW($R$44)-19,TRUE)),"",INDIRECT("'["&amp;Index!$A$1&amp;"]Auswertung 4b'!J"&amp;ROW($R$44)-19,TRUE))</f>
        <v>#REF!</v>
      </c>
      <c r="AN184" t="e" cm="1">
        <f t="array" aca="1" ref="AN184" ca="1">IF(ISBLANK(INDIRECT("'["&amp;Index!$A$1&amp;"]Auswertung 4b'!H"&amp;ROW($R$44)-19,TRUE)),"",INDIRECT("'["&amp;Index!$A$1&amp;"]Auswertung 4b'!H"&amp;ROW($R$44)-19,TRUE))</f>
        <v>#REF!</v>
      </c>
      <c r="AQ184" t="e" cm="1">
        <f t="array" aca="1" ref="AQ184" ca="1">IF(ISBLANK(INDIRECT("'["&amp;Index!$A$1&amp;"]Auswertung 4b'!I"&amp;ROW($R$44)-19,TRUE)),"",INDIRECT("'["&amp;Index!$A$1&amp;"]Auswertung 4b'!I"&amp;ROW($R$44)-19,TRUE))</f>
        <v>#REF!</v>
      </c>
      <c r="BM184" t="str">
        <f t="shared" ca="1" si="7"/>
        <v/>
      </c>
    </row>
    <row r="185" spans="1:65" x14ac:dyDescent="0.25">
      <c r="A185" t="e" cm="1">
        <f t="array" aca="1" ref="A185" ca="1">INDIRECT("'["&amp;Index!$A$1&amp;"]Übersicht Messungen'!E6",TRUE)</f>
        <v>#REF!</v>
      </c>
      <c r="B185" t="e">
        <f ca="1">IF(Index!$D$3="v3",11032,"")</f>
        <v>#N/A</v>
      </c>
      <c r="C185" t="e">
        <f ca="1">VLOOKUP(Facts!$B185,Aux_Table!$W$1:$X$50,2,FALSE)</f>
        <v>#N/A</v>
      </c>
      <c r="D185" t="e">
        <f>NA()</f>
        <v>#N/A</v>
      </c>
      <c r="E185" t="e" cm="1">
        <f t="array" aca="1" ref="E185" ca="1">INDIRECT("'["&amp;Index!$A$1&amp;"]Übersicht Messungen'!C6",TRUE)</f>
        <v>#REF!</v>
      </c>
      <c r="F185" t="e" cm="1">
        <f t="array" aca="1" ref="F185" ca="1">INDIRECT("'["&amp;Index!$A$1&amp;"]Übersicht Messungen'!B6",TRUE)</f>
        <v>#REF!</v>
      </c>
      <c r="G185" t="e" cm="1">
        <f t="array" aca="1" ref="G185" ca="1">INDIRECT("'["&amp;Index!$A$1&amp;"]Übersicht Messungen'!B6",TRUE)</f>
        <v>#REF!</v>
      </c>
      <c r="H185" t="e">
        <f t="shared" ref="H185" ca="1" si="8">X185=A185</f>
        <v>#REF!</v>
      </c>
      <c r="I185" s="15" t="e" cm="1">
        <f t="array" aca="1" ref="I185" ca="1">IFERROR(DATEVALUE(TEXT(INDIRECT("'["&amp;Index!$A$1&amp;"]Übersicht Messungen'!C100",TRUE),"yyyy-mm-dd")),INDIRECT("'["&amp;Index!$A$1&amp;"]Übersicht Messungen'!F6",TRUE)-730)</f>
        <v>#REF!</v>
      </c>
      <c r="J185" t="e" cm="1">
        <f t="array" aca="1" ref="J185" ca="1">INDIRECT("'["&amp;Index!$A$1&amp;"]Übersicht Messungen'!C177",TRUE)</f>
        <v>#REF!</v>
      </c>
      <c r="K185" t="str">
        <f>Index!$A$1</f>
        <v>intem US 42430001 RN+RP für Sichtprüfung.xlsx</v>
      </c>
      <c r="N185" t="s">
        <v>103</v>
      </c>
      <c r="O185" t="e" cm="1">
        <f t="array" aca="1" ref="O185" ca="1">IF(ISBLANK(INDIRECT("'["&amp;Index!$A$1&amp;"]Auswertung 4b'!B"&amp;ROW($R$45)-19,TRUE)),"",INDIRECT("'["&amp;Index!$A$1&amp;"]Auswertung 4b'!B"&amp;ROW($R$45)-19,TRUE))</f>
        <v>#REF!</v>
      </c>
      <c r="R185">
        <v>20</v>
      </c>
      <c r="X185" t="e" cm="1">
        <f t="array" aca="1" ref="X185" ca="1">INDIRECT("'["&amp;Index!$A$1&amp;"]Übersicht Messungen'!C6",TRUE)</f>
        <v>#REF!</v>
      </c>
      <c r="Z185" t="s">
        <v>110</v>
      </c>
      <c r="AG185" t="e" cm="1">
        <f t="array" aca="1" ref="AG185" ca="1">IF(ISBLANK(INDIRECT("'["&amp;Index!$A$1&amp;"]Auswertung 4b'!G"&amp;ROW($R$45)-19,TRUE)),"",INDIRECT("'["&amp;Index!$A$1&amp;"]Auswertung 4b'!G"&amp;ROW($R$45)-19,TRUE))</f>
        <v>#REF!</v>
      </c>
      <c r="AK185" t="e" cm="1">
        <f t="array" aca="1" ref="AK185" ca="1">IF(ISBLANK(INDIRECT("'["&amp;Index!$A$1&amp;"]Auswertung 4b'!J"&amp;ROW($R$45)-19,TRUE)),"",INDIRECT("'["&amp;Index!$A$1&amp;"]Auswertung 4b'!J"&amp;ROW($R$45)-19,TRUE))</f>
        <v>#REF!</v>
      </c>
      <c r="AN185" t="e" cm="1">
        <f t="array" aca="1" ref="AN185" ca="1">IF(ISBLANK(INDIRECT("'["&amp;Index!$A$1&amp;"]Auswertung 4b'!H"&amp;ROW($R$45)-19,TRUE)),"",INDIRECT("'["&amp;Index!$A$1&amp;"]Auswertung 4b'!H"&amp;ROW($R$45)-19,TRUE))</f>
        <v>#REF!</v>
      </c>
      <c r="AQ185" t="e" cm="1">
        <f t="array" aca="1" ref="AQ185" ca="1">IF(ISBLANK(INDIRECT("'["&amp;Index!$A$1&amp;"]Auswertung 4b'!I"&amp;ROW($R$45)-19,TRUE)),"",INDIRECT("'["&amp;Index!$A$1&amp;"]Auswertung 4b'!I"&amp;ROW($R$45)-19,TRUE))</f>
        <v>#REF!</v>
      </c>
      <c r="BM185" t="str">
        <f t="shared" ca="1" si="7"/>
        <v/>
      </c>
    </row>
    <row r="186" spans="1:65" x14ac:dyDescent="0.25">
      <c r="A186" t="e" cm="1">
        <f t="array" aca="1" ref="A186" ca="1">INDIRECT("'["&amp;Index!$A$1&amp;"]Overview Tests'!E7",TRUE)</f>
        <v>#REF!</v>
      </c>
      <c r="B186" t="e">
        <f ca="1">IF(Index!$D$3="v4",11033,"")</f>
        <v>#N/A</v>
      </c>
      <c r="C186" t="e">
        <f ca="1">VLOOKUP(Facts!$B186,Aux_Table!$W$1:$X$50,2,FALSE)</f>
        <v>#N/A</v>
      </c>
      <c r="D186" t="e">
        <f>NA()</f>
        <v>#N/A</v>
      </c>
      <c r="E186" t="e" cm="1">
        <f t="array" aca="1" ref="E186" ca="1">INDIRECT("'["&amp;Index!$A$1&amp;"]Overview Tests'!C7",TRUE)</f>
        <v>#REF!</v>
      </c>
      <c r="F186" t="e" cm="1">
        <f t="array" aca="1" ref="F186" ca="1">INDIRECT("'["&amp;Index!$A$1&amp;"]Overview Tests'!B7",TRUE)</f>
        <v>#REF!</v>
      </c>
      <c r="G186" t="e" cm="1">
        <f t="array" aca="1" ref="G186" ca="1">INDIRECT("'["&amp;Index!$A$1&amp;"]Overview Tests'!B7",TRUE)</f>
        <v>#REF!</v>
      </c>
      <c r="H186" t="e">
        <f t="shared" ref="H186" ca="1" si="9">X186=A186</f>
        <v>#REF!</v>
      </c>
      <c r="I186" s="15" t="e" cm="1">
        <f t="array" aca="1" ref="I186" ca="1">IFERROR(DATEVALUE(TEXT(INDIRECT("'["&amp;Index!$A$1&amp;"]Overview Tests'!C88",TRUE),"yyyy-mm-dd")),INDIRECT("'["&amp;Index!$A$1&amp;"]Overview Tests'!F7",TRUE)-730)</f>
        <v>#REF!</v>
      </c>
      <c r="J186" t="e" cm="1">
        <f t="array" aca="1" ref="J186" ca="1">INDIRECT("'["&amp;Index!$A$1&amp;"]Overview Tests'!C84",TRUE)</f>
        <v>#REF!</v>
      </c>
      <c r="K186" t="str">
        <f>Index!$A$1</f>
        <v>intem US 42430001 RN+RP für Sichtprüfung.xlsx</v>
      </c>
      <c r="N186" t="e" cm="1">
        <f t="array" aca="1" ref="N186" ca="1">INDIRECT("'["&amp;Index!$A$1&amp;"]Results 1 (0,4U UFH)'!A2",TRUE)&amp;" "&amp;INDIRECT("'["&amp;Index!$A$1&amp;"]Results 1 (0,4U UFH)'!D2",TRUE)</f>
        <v>#REF!</v>
      </c>
      <c r="O186" t="e" cm="1">
        <f t="array" aca="1" ref="O186" ca="1">INDIRECT("'["&amp;Index!$A$1&amp;"]Results 1 (0,4U UFH)'!N2",TRUE)</f>
        <v>#REF!</v>
      </c>
      <c r="R186">
        <v>1</v>
      </c>
      <c r="X186" t="e" cm="1">
        <f t="array" aca="1" ref="X186" ca="1">INDIRECT("'["&amp;Index!$A$1&amp;"]Results 1 (0,4U UFH)'!B2",TRUE)</f>
        <v>#REF!</v>
      </c>
      <c r="Z186" t="s">
        <v>110</v>
      </c>
      <c r="AG186" t="e" cm="1">
        <f t="array" aca="1" ref="AG186" ca="1">INDIRECT("'["&amp;Index!$A$1&amp;"]Results 1 (0,4U UFH)'!G"&amp;ROW($R$186)-448,TRUE)</f>
        <v>#REF!</v>
      </c>
      <c r="AH186" t="e" cm="1">
        <f t="array" aca="1" ref="AH186" ca="1">INDIRECT("'["&amp;Index!$A$1&amp;"]Results 1 (0,4U UFH)'!J"&amp;ROW($R$186)-448,TRUE)</f>
        <v>#REF!</v>
      </c>
      <c r="AI186" t="e" cm="1">
        <f t="array" aca="1" ref="AI186" ca="1">INDIRECT("'["&amp;Index!$A$1&amp;"]Results 1 (0,4U UFH)'!K"&amp;ROW($R$186)-448,TRUE)</f>
        <v>#REF!</v>
      </c>
      <c r="AJ186" t="e" cm="1">
        <f t="array" aca="1" ref="AJ186" ca="1">INDIRECT("'["&amp;Index!$A$1&amp;"]Results 1 (0,4U UFH)'!L"&amp;ROW($R$186)-448,TRUE)</f>
        <v>#REF!</v>
      </c>
      <c r="AK186" t="e" cm="1">
        <f t="array" aca="1" ref="AK186" ca="1">INDIRECT("'["&amp;Index!$A$1&amp;"]Results 1 (0,4U UFH)'!M"&amp;ROW($R$186)-448,TRUE)</f>
        <v>#REF!</v>
      </c>
      <c r="AN186" t="e" cm="1">
        <f t="array" aca="1" ref="AN186" ca="1">INDIRECT("'["&amp;Index!$A$1&amp;"]Results 1 (0,4U UFH)'!H"&amp;ROW($R$186)-448,TRUE)</f>
        <v>#REF!</v>
      </c>
      <c r="AQ186" t="e" cm="1">
        <f t="array" aca="1" ref="AQ186" ca="1">INDIRECT("'["&amp;Index!$A$1&amp;"]Results 1 (0,4U UFH)'!I"&amp;ROW($R$186)-448,TRUE)</f>
        <v>#REF!</v>
      </c>
      <c r="BM186" t="str">
        <f t="shared" ca="1" si="7"/>
        <v/>
      </c>
    </row>
    <row r="187" spans="1:65" x14ac:dyDescent="0.25">
      <c r="A187" t="e" cm="1">
        <f t="array" aca="1" ref="A187" ca="1">INDIRECT("'["&amp;Index!$A$1&amp;"]Overview Tests'!E7",TRUE)</f>
        <v>#REF!</v>
      </c>
      <c r="B187" t="e">
        <f ca="1">IF(Index!$D$3="v4",11033,"")</f>
        <v>#N/A</v>
      </c>
      <c r="C187" t="e">
        <f ca="1">VLOOKUP(Facts!$B187,Aux_Table!$W$1:$X$50,2,FALSE)</f>
        <v>#N/A</v>
      </c>
      <c r="D187" t="e">
        <f>NA()</f>
        <v>#N/A</v>
      </c>
      <c r="E187" t="e" cm="1">
        <f t="array" aca="1" ref="E187" ca="1">INDIRECT("'["&amp;Index!$A$1&amp;"]Overview Tests'!C7",TRUE)</f>
        <v>#REF!</v>
      </c>
      <c r="F187" t="e" cm="1">
        <f t="array" aca="1" ref="F187" ca="1">INDIRECT("'["&amp;Index!$A$1&amp;"]Overview Tests'!B7",TRUE)</f>
        <v>#REF!</v>
      </c>
      <c r="G187" t="e" cm="1">
        <f t="array" aca="1" ref="G187" ca="1">INDIRECT("'["&amp;Index!$A$1&amp;"]Overview Tests'!B7",TRUE)</f>
        <v>#REF!</v>
      </c>
      <c r="H187" t="e">
        <f t="shared" ref="H187:H253" ca="1" si="10">X187=A187</f>
        <v>#REF!</v>
      </c>
      <c r="I187" s="15" t="e" cm="1">
        <f t="array" aca="1" ref="I187" ca="1">IFERROR(DATEVALUE(TEXT(INDIRECT("'["&amp;Index!$A$1&amp;"]Overview Tests'!C88",TRUE),"yyyy-mm-dd")),INDIRECT("'["&amp;Index!$A$1&amp;"]Overview Tests'!F7",TRUE)-730)</f>
        <v>#REF!</v>
      </c>
      <c r="J187" t="e" cm="1">
        <f t="array" aca="1" ref="J187" ca="1">INDIRECT("'["&amp;Index!$A$1&amp;"]Overview Tests'!C84",TRUE)</f>
        <v>#REF!</v>
      </c>
      <c r="K187" t="str">
        <f>Index!$A$1</f>
        <v>intem US 42430001 RN+RP für Sichtprüfung.xlsx</v>
      </c>
      <c r="N187" t="e" cm="1">
        <f t="array" aca="1" ref="N187" ca="1">INDIRECT("'["&amp;Index!$A$1&amp;"]Results 1 (0,4U UFH)'!A2",TRUE)&amp;" "&amp;INDIRECT("'["&amp;Index!$A$1&amp;"]Results 1 (0,4U UFH)'!D2",TRUE)</f>
        <v>#REF!</v>
      </c>
      <c r="O187" t="e" cm="1">
        <f t="array" aca="1" ref="O187" ca="1">INDIRECT("'["&amp;Index!$A$1&amp;"]Results 1 (0,4U UFH)'!N2",TRUE)</f>
        <v>#REF!</v>
      </c>
      <c r="R187">
        <v>2</v>
      </c>
      <c r="X187" t="e" cm="1">
        <f t="array" aca="1" ref="X187" ca="1">INDIRECT("'["&amp;Index!$A$1&amp;"]Results 1 (0,4U UFH)'!B2",TRUE)</f>
        <v>#REF!</v>
      </c>
      <c r="Z187" t="s">
        <v>110</v>
      </c>
      <c r="AG187" t="e" cm="1">
        <f t="array" aca="1" ref="AG187" ca="1">INDIRECT("'["&amp;Index!$A$1&amp;"]Results 1 (0,4U UFH)'!G"&amp;ROW($R$187)-448,TRUE)</f>
        <v>#REF!</v>
      </c>
      <c r="AH187" t="e" cm="1">
        <f t="array" aca="1" ref="AH187" ca="1">INDIRECT("'["&amp;Index!$A$1&amp;"]Results 1 (0,4U UFH)'!J"&amp;ROW($R$187)-448,TRUE)</f>
        <v>#REF!</v>
      </c>
      <c r="AI187" t="e" cm="1">
        <f t="array" aca="1" ref="AI187" ca="1">INDIRECT("'["&amp;Index!$A$1&amp;"]Results 1 (0,4U UFH)'!K"&amp;ROW($R$187)-448,TRUE)</f>
        <v>#REF!</v>
      </c>
      <c r="AJ187" t="e" cm="1">
        <f t="array" aca="1" ref="AJ187" ca="1">INDIRECT("'["&amp;Index!$A$1&amp;"]Results 1 (0,4U UFH)'!L"&amp;ROW($R$187)-448,TRUE)</f>
        <v>#REF!</v>
      </c>
      <c r="AK187" t="e" cm="1">
        <f t="array" aca="1" ref="AK187" ca="1">INDIRECT("'["&amp;Index!$A$1&amp;"]Results 1 (0,4U UFH)'!M"&amp;ROW($R$187)-448,TRUE)</f>
        <v>#REF!</v>
      </c>
      <c r="AN187" t="e" cm="1">
        <f t="array" aca="1" ref="AN187" ca="1">INDIRECT("'["&amp;Index!$A$1&amp;"]Results 1 (0,4U UFH)'!H"&amp;ROW($R$187)-448,TRUE)</f>
        <v>#REF!</v>
      </c>
      <c r="AQ187" t="e" cm="1">
        <f t="array" aca="1" ref="AQ187" ca="1">INDIRECT("'["&amp;Index!$A$1&amp;"]Results 1 (0,4U UFH)'!I"&amp;ROW($R$187)-448,TRUE)</f>
        <v>#REF!</v>
      </c>
      <c r="BM187" t="str">
        <f t="shared" ca="1" si="7"/>
        <v/>
      </c>
    </row>
    <row r="188" spans="1:65" x14ac:dyDescent="0.25">
      <c r="A188" t="e" cm="1">
        <f t="array" aca="1" ref="A188" ca="1">INDIRECT("'["&amp;Index!$A$1&amp;"]Overview Tests'!E7",TRUE)</f>
        <v>#REF!</v>
      </c>
      <c r="B188" t="e">
        <f ca="1">IF(Index!$D$3="v4",11033,"")</f>
        <v>#N/A</v>
      </c>
      <c r="C188" t="e">
        <f ca="1">VLOOKUP(Facts!$B188,Aux_Table!$W$1:$X$50,2,FALSE)</f>
        <v>#N/A</v>
      </c>
      <c r="D188" t="e">
        <f>NA()</f>
        <v>#N/A</v>
      </c>
      <c r="E188" t="e" cm="1">
        <f t="array" aca="1" ref="E188" ca="1">INDIRECT("'["&amp;Index!$A$1&amp;"]Overview Tests'!C7",TRUE)</f>
        <v>#REF!</v>
      </c>
      <c r="F188" t="e" cm="1">
        <f t="array" aca="1" ref="F188" ca="1">INDIRECT("'["&amp;Index!$A$1&amp;"]Overview Tests'!B7",TRUE)</f>
        <v>#REF!</v>
      </c>
      <c r="G188" t="e" cm="1">
        <f t="array" aca="1" ref="G188" ca="1">INDIRECT("'["&amp;Index!$A$1&amp;"]Overview Tests'!B7",TRUE)</f>
        <v>#REF!</v>
      </c>
      <c r="H188" t="e">
        <f t="shared" ca="1" si="10"/>
        <v>#REF!</v>
      </c>
      <c r="I188" s="15" t="e" cm="1">
        <f t="array" aca="1" ref="I188" ca="1">IFERROR(DATEVALUE(TEXT(INDIRECT("'["&amp;Index!$A$1&amp;"]Overview Tests'!C88",TRUE),"yyyy-mm-dd")),INDIRECT("'["&amp;Index!$A$1&amp;"]Overview Tests'!F7",TRUE)-730)</f>
        <v>#REF!</v>
      </c>
      <c r="J188" t="e" cm="1">
        <f t="array" aca="1" ref="J188" ca="1">INDIRECT("'["&amp;Index!$A$1&amp;"]Overview Tests'!C84",TRUE)</f>
        <v>#REF!</v>
      </c>
      <c r="K188" t="str">
        <f>Index!$A$1</f>
        <v>intem US 42430001 RN+RP für Sichtprüfung.xlsx</v>
      </c>
      <c r="N188" t="e" cm="1">
        <f t="array" aca="1" ref="N188" ca="1">INDIRECT("'["&amp;Index!$A$1&amp;"]Results 1 (0,4U UFH)'!A4",TRUE)&amp;" "&amp;INDIRECT("'["&amp;Index!$A$1&amp;"]Results 1 (0,4U UFH)'!D4",TRUE)</f>
        <v>#REF!</v>
      </c>
      <c r="O188" t="e" cm="1">
        <f t="array" aca="1" ref="O188" ca="1">INDIRECT("'["&amp;Index!$A$1&amp;"]Results 1 (0,4U UFH)'!N2",TRUE)</f>
        <v>#REF!</v>
      </c>
      <c r="R188">
        <v>3</v>
      </c>
      <c r="X188" t="e" cm="1">
        <f t="array" aca="1" ref="X188" ca="1">INDIRECT("'["&amp;Index!$A$1&amp;"]Results 1 (0,4U UFH)'!B2",TRUE)</f>
        <v>#REF!</v>
      </c>
      <c r="Z188" t="s">
        <v>110</v>
      </c>
      <c r="AG188" t="e" cm="1">
        <f t="array" aca="1" ref="AG188" ca="1">INDIRECT("'["&amp;Index!$A$1&amp;"]Results 1 (0,4U UFH)'!G"&amp;ROW($R$188)-448,TRUE)</f>
        <v>#REF!</v>
      </c>
      <c r="AH188" t="e" cm="1">
        <f t="array" aca="1" ref="AH188" ca="1">INDIRECT("'["&amp;Index!$A$1&amp;"]Results 1 (0,4U UFH)'!J"&amp;ROW($R$188)-448,TRUE)</f>
        <v>#REF!</v>
      </c>
      <c r="AI188" t="e" cm="1">
        <f t="array" aca="1" ref="AI188" ca="1">INDIRECT("'["&amp;Index!$A$1&amp;"]Results 1 (0,4U UFH)'!K"&amp;ROW($R$188)-448,TRUE)</f>
        <v>#REF!</v>
      </c>
      <c r="AJ188" t="e" cm="1">
        <f t="array" aca="1" ref="AJ188" ca="1">INDIRECT("'["&amp;Index!$A$1&amp;"]Results 1 (0,4U UFH)'!L"&amp;ROW($R$188)-448,TRUE)</f>
        <v>#REF!</v>
      </c>
      <c r="AK188" t="e" cm="1">
        <f t="array" aca="1" ref="AK188" ca="1">INDIRECT("'["&amp;Index!$A$1&amp;"]Results 1 (0,4U UFH)'!M"&amp;ROW($R$188)-448,TRUE)</f>
        <v>#REF!</v>
      </c>
      <c r="AN188" t="e" cm="1">
        <f t="array" aca="1" ref="AN188" ca="1">INDIRECT("'["&amp;Index!$A$1&amp;"]Results 1 (0,4U UFH)'!H"&amp;ROW($R$188)-448,TRUE)</f>
        <v>#REF!</v>
      </c>
      <c r="AQ188" t="e" cm="1">
        <f t="array" aca="1" ref="AQ188" ca="1">INDIRECT("'["&amp;Index!$A$1&amp;"]Results 1 (0,4U UFH)'!I"&amp;ROW($R$188)-448,TRUE)</f>
        <v>#REF!</v>
      </c>
      <c r="BM188" t="str">
        <f t="shared" ca="1" si="7"/>
        <v/>
      </c>
    </row>
    <row r="189" spans="1:65" x14ac:dyDescent="0.25">
      <c r="A189" t="e" cm="1">
        <f t="array" aca="1" ref="A189" ca="1">INDIRECT("'["&amp;Index!$A$1&amp;"]Overview Tests'!E7",TRUE)</f>
        <v>#REF!</v>
      </c>
      <c r="B189" t="e">
        <f ca="1">IF(Index!$D$3="v4",11033,"")</f>
        <v>#N/A</v>
      </c>
      <c r="C189" t="e">
        <f ca="1">VLOOKUP(Facts!$B189,Aux_Table!$W$1:$X$50,2,FALSE)</f>
        <v>#N/A</v>
      </c>
      <c r="D189" t="e">
        <f>NA()</f>
        <v>#N/A</v>
      </c>
      <c r="E189" t="e" cm="1">
        <f t="array" aca="1" ref="E189" ca="1">INDIRECT("'["&amp;Index!$A$1&amp;"]Overview Tests'!C7",TRUE)</f>
        <v>#REF!</v>
      </c>
      <c r="F189" t="e" cm="1">
        <f t="array" aca="1" ref="F189" ca="1">INDIRECT("'["&amp;Index!$A$1&amp;"]Overview Tests'!B7",TRUE)</f>
        <v>#REF!</v>
      </c>
      <c r="G189" t="e" cm="1">
        <f t="array" aca="1" ref="G189" ca="1">INDIRECT("'["&amp;Index!$A$1&amp;"]Overview Tests'!B7",TRUE)</f>
        <v>#REF!</v>
      </c>
      <c r="H189" t="e">
        <f t="shared" ca="1" si="10"/>
        <v>#REF!</v>
      </c>
      <c r="I189" s="15" t="e" cm="1">
        <f t="array" aca="1" ref="I189" ca="1">IFERROR(DATEVALUE(TEXT(INDIRECT("'["&amp;Index!$A$1&amp;"]Overview Tests'!C88",TRUE),"yyyy-mm-dd")),INDIRECT("'["&amp;Index!$A$1&amp;"]Overview Tests'!F7",TRUE)-730)</f>
        <v>#REF!</v>
      </c>
      <c r="J189" t="e" cm="1">
        <f t="array" aca="1" ref="J189" ca="1">INDIRECT("'["&amp;Index!$A$1&amp;"]Overview Tests'!C84",TRUE)</f>
        <v>#REF!</v>
      </c>
      <c r="K189" t="str">
        <f>Index!$A$1</f>
        <v>intem US 42430001 RN+RP für Sichtprüfung.xlsx</v>
      </c>
      <c r="N189" t="e" cm="1">
        <f t="array" aca="1" ref="N189" ca="1">INDIRECT("'["&amp;Index!$A$1&amp;"]Results 1 (0,4U UFH)'!A4",TRUE)&amp;" "&amp;INDIRECT("'["&amp;Index!$A$1&amp;"]Results 1 (0,4U UFH)'!D4",TRUE)</f>
        <v>#REF!</v>
      </c>
      <c r="O189" t="e" cm="1">
        <f t="array" aca="1" ref="O189" ca="1">INDIRECT("'["&amp;Index!$A$1&amp;"]Results 1 (0,4U UFH)'!N2",TRUE)</f>
        <v>#REF!</v>
      </c>
      <c r="R189">
        <v>4</v>
      </c>
      <c r="X189" t="e" cm="1">
        <f t="array" aca="1" ref="X189" ca="1">INDIRECT("'["&amp;Index!$A$1&amp;"]Results 1 (0,4U UFH)'!B2",TRUE)</f>
        <v>#REF!</v>
      </c>
      <c r="Z189" t="s">
        <v>110</v>
      </c>
      <c r="AG189" t="e" cm="1">
        <f t="array" aca="1" ref="AG189" ca="1">INDIRECT("'["&amp;Index!$A$1&amp;"]Results 1 (0,4U UFH)'!G"&amp;ROW($R$189)-448,TRUE)</f>
        <v>#REF!</v>
      </c>
      <c r="AH189" t="e" cm="1">
        <f t="array" aca="1" ref="AH189" ca="1">INDIRECT("'["&amp;Index!$A$1&amp;"]Results 1 (0,4U UFH)'!J"&amp;ROW($R$189)-448,TRUE)</f>
        <v>#REF!</v>
      </c>
      <c r="AI189" t="e" cm="1">
        <f t="array" aca="1" ref="AI189" ca="1">INDIRECT("'["&amp;Index!$A$1&amp;"]Results 1 (0,4U UFH)'!K"&amp;ROW($R$189)-448,TRUE)</f>
        <v>#REF!</v>
      </c>
      <c r="AJ189" t="e" cm="1">
        <f t="array" aca="1" ref="AJ189" ca="1">INDIRECT("'["&amp;Index!$A$1&amp;"]Results 1 (0,4U UFH)'!L"&amp;ROW($R$189)-448,TRUE)</f>
        <v>#REF!</v>
      </c>
      <c r="AK189" t="e" cm="1">
        <f t="array" aca="1" ref="AK189" ca="1">INDIRECT("'["&amp;Index!$A$1&amp;"]Results 1 (0,4U UFH)'!M"&amp;ROW($R$189)-448,TRUE)</f>
        <v>#REF!</v>
      </c>
      <c r="AN189" t="e" cm="1">
        <f t="array" aca="1" ref="AN189" ca="1">INDIRECT("'["&amp;Index!$A$1&amp;"]Results 1 (0,4U UFH)'!H"&amp;ROW($R$189)-448,TRUE)</f>
        <v>#REF!</v>
      </c>
      <c r="AQ189" t="e" cm="1">
        <f t="array" aca="1" ref="AQ189" ca="1">INDIRECT("'["&amp;Index!$A$1&amp;"]Results 1 (0,4U UFH)'!I"&amp;ROW($R$189)-448,TRUE)</f>
        <v>#REF!</v>
      </c>
      <c r="BM189" t="str">
        <f t="shared" ca="1" si="7"/>
        <v/>
      </c>
    </row>
    <row r="190" spans="1:65" x14ac:dyDescent="0.25">
      <c r="A190" t="e" cm="1">
        <f t="array" aca="1" ref="A190" ca="1">INDIRECT("'["&amp;Index!$A$1&amp;"]Overview Tests'!E7",TRUE)</f>
        <v>#REF!</v>
      </c>
      <c r="B190" t="e">
        <f ca="1">IF(Index!$D$3="v4",11038,"")</f>
        <v>#N/A</v>
      </c>
      <c r="C190" t="e">
        <f ca="1">VLOOKUP(Facts!$B190,Aux_Table!$W$1:$X$50,2,FALSE)</f>
        <v>#N/A</v>
      </c>
      <c r="D190" t="e">
        <f>NA()</f>
        <v>#N/A</v>
      </c>
      <c r="E190" t="e" cm="1">
        <f t="array" aca="1" ref="E190" ca="1">INDIRECT("'["&amp;Index!$A$1&amp;"]Overview Tests'!C7",TRUE)</f>
        <v>#REF!</v>
      </c>
      <c r="F190" t="e" cm="1">
        <f t="array" aca="1" ref="F190" ca="1">INDIRECT("'["&amp;Index!$A$1&amp;"]Overview Tests'!B7",TRUE)</f>
        <v>#REF!</v>
      </c>
      <c r="G190" t="e" cm="1">
        <f t="array" aca="1" ref="G190" ca="1">INDIRECT("'["&amp;Index!$A$1&amp;"]Overview Tests'!B7",TRUE)</f>
        <v>#REF!</v>
      </c>
      <c r="H190" t="e">
        <f t="shared" ref="H190:H198" ca="1" si="11">X190=A190</f>
        <v>#REF!</v>
      </c>
      <c r="I190" s="15" t="e" cm="1">
        <f t="array" aca="1" ref="I190" ca="1">IFERROR(DATEVALUE(TEXT(INDIRECT("'["&amp;Index!$A$1&amp;"]Overview Tests'!C88",TRUE),"yyyy-mm-dd")),INDIRECT("'["&amp;Index!$A$1&amp;"]Overview Tests'!F7",TRUE)-730)</f>
        <v>#REF!</v>
      </c>
      <c r="J190" t="e" cm="1">
        <f t="array" aca="1" ref="J190" ca="1">INDIRECT("'["&amp;Index!$A$1&amp;"]Overview Tests'!C84",TRUE)</f>
        <v>#REF!</v>
      </c>
      <c r="K190" t="str">
        <f>Index!$A$1</f>
        <v>intem US 42430001 RN+RP für Sichtprüfung.xlsx</v>
      </c>
      <c r="N190" t="s">
        <v>74</v>
      </c>
      <c r="O190" t="e" cm="1">
        <f t="array" aca="1" ref="O190" ca="1">IF(ISBLANK(INDIRECT("'["&amp;Index!$A$1&amp;"]Results 2a 10xWB'!B"&amp;ROW($R$26)-19,TRUE)),"",INDIRECT("'["&amp;Index!$A$1&amp;"]Results 2a 10xWB'!B"&amp;ROW($R$26)-19,TRUE))</f>
        <v>#REF!</v>
      </c>
      <c r="R190">
        <v>1</v>
      </c>
      <c r="X190" t="e" cm="1">
        <f t="array" aca="1" ref="X190" ca="1">INDIRECT("'["&amp;Index!$A$1&amp;"]Overview Tests'!E7",TRUE)</f>
        <v>#REF!</v>
      </c>
      <c r="Z190" t="s">
        <v>110</v>
      </c>
      <c r="AG190" t="e" cm="1">
        <f t="array" aca="1" ref="AG190" ca="1">IF(ISBLANK(INDIRECT("'["&amp;Index!$A$1&amp;"]Results 2a 10xWB'!C"&amp;ROW($R$26)-19,TRUE)),"",INDIRECT("'["&amp;Index!$A$1&amp;"]Results 2a 10xWB'!C"&amp;ROW($R$26)-19,TRUE))</f>
        <v>#REF!</v>
      </c>
      <c r="AH190" t="e" cm="1">
        <f t="array" aca="1" ref="AH190" ca="1">IF(ISBLANK(INDIRECT("'["&amp;Index!$A$1&amp;"]Results 2a 10xWB'!F"&amp;ROW($R$26)-19,TRUE)),"",INDIRECT("'["&amp;Index!$A$1&amp;"]Results 2a 10xWB'!F"&amp;ROW($R$26)-19,TRUE))</f>
        <v>#REF!</v>
      </c>
      <c r="AI190" t="e" cm="1">
        <f t="array" aca="1" ref="AI190" ca="1">IF(ISBLANK(INDIRECT("'["&amp;Index!$A$1&amp;"]Results 2a 10xWB'!G"&amp;ROW($R$26)-19,TRUE)),"",INDIRECT("'["&amp;Index!$A$1&amp;"]Results 2a 10xWB'!G"&amp;ROW($R$26)-19,TRUE))</f>
        <v>#REF!</v>
      </c>
      <c r="AJ190" t="e" cm="1">
        <f t="array" aca="1" ref="AJ190" ca="1">IF(ISBLANK(INDIRECT("'["&amp;Index!$A$1&amp;"]Results 2a 10xWB'!H"&amp;ROW($R$26)-19,TRUE)),"",INDIRECT("'["&amp;Index!$A$1&amp;"]Results 2a 10xWB'!H"&amp;ROW($R$26)-19,TRUE))</f>
        <v>#REF!</v>
      </c>
      <c r="AK190" t="e" cm="1">
        <f t="array" aca="1" ref="AK190" ca="1">IF(ISBLANK(INDIRECT("'["&amp;Index!$A$1&amp;"]Results 2a 10xWB'!I"&amp;ROW($R$26)-19,TRUE)),"",INDIRECT("'["&amp;Index!$A$1&amp;"]Results 2a 10xWB'!I"&amp;ROW($R$26)-19,TRUE))</f>
        <v>#REF!</v>
      </c>
      <c r="AN190" t="e" cm="1">
        <f t="array" aca="1" ref="AN190" ca="1">IF(ISBLANK(INDIRECT("'["&amp;Index!$A$1&amp;"]Results 2a 10xWB'!D"&amp;ROW($R$26)-19,TRUE)),"",INDIRECT("'["&amp;Index!$A$1&amp;"]Results 2a 10xWB'!D"&amp;ROW($R$26)-19,TRUE))</f>
        <v>#REF!</v>
      </c>
      <c r="AQ190" t="e" cm="1">
        <f t="array" aca="1" ref="AQ190" ca="1">IF(ISBLANK(INDIRECT("'["&amp;Index!$A$1&amp;"]Results 2a 10xWB'!E"&amp;ROW($R$26)-19,TRUE)),"",INDIRECT("'["&amp;Index!$A$1&amp;"]Results 2a 10xWB'!E"&amp;ROW($R$26)-19,TRUE))</f>
        <v>#REF!</v>
      </c>
      <c r="BM190" t="str">
        <f t="shared" ca="1" si="7"/>
        <v/>
      </c>
    </row>
    <row r="191" spans="1:65" x14ac:dyDescent="0.25">
      <c r="A191" t="e" cm="1">
        <f t="array" aca="1" ref="A191" ca="1">INDIRECT("'["&amp;Index!$A$1&amp;"]Overview Tests'!E7",TRUE)</f>
        <v>#REF!</v>
      </c>
      <c r="B191" t="e">
        <f ca="1">IF(Index!$D$3="v4",11038,"")</f>
        <v>#N/A</v>
      </c>
      <c r="C191" t="e">
        <f ca="1">VLOOKUP(Facts!$B191,Aux_Table!$W$1:$X$50,2,FALSE)</f>
        <v>#N/A</v>
      </c>
      <c r="D191" t="e">
        <f>NA()</f>
        <v>#N/A</v>
      </c>
      <c r="E191" t="e" cm="1">
        <f t="array" aca="1" ref="E191" ca="1">INDIRECT("'["&amp;Index!$A$1&amp;"]Overview Tests'!C7",TRUE)</f>
        <v>#REF!</v>
      </c>
      <c r="F191" t="e" cm="1">
        <f t="array" aca="1" ref="F191" ca="1">INDIRECT("'["&amp;Index!$A$1&amp;"]Overview Tests'!B7",TRUE)</f>
        <v>#REF!</v>
      </c>
      <c r="G191" t="e" cm="1">
        <f t="array" aca="1" ref="G191" ca="1">INDIRECT("'["&amp;Index!$A$1&amp;"]Overview Tests'!B7",TRUE)</f>
        <v>#REF!</v>
      </c>
      <c r="H191" t="e">
        <f t="shared" ca="1" si="11"/>
        <v>#REF!</v>
      </c>
      <c r="I191" s="15" t="e" cm="1">
        <f t="array" aca="1" ref="I191" ca="1">IFERROR(DATEVALUE(TEXT(INDIRECT("'["&amp;Index!$A$1&amp;"]Overview Tests'!C88",TRUE),"yyyy-mm-dd")),INDIRECT("'["&amp;Index!$A$1&amp;"]Overview Tests'!F7",TRUE)-730)</f>
        <v>#REF!</v>
      </c>
      <c r="J191" t="e" cm="1">
        <f t="array" aca="1" ref="J191" ca="1">INDIRECT("'["&amp;Index!$A$1&amp;"]Overview Tests'!C84",TRUE)</f>
        <v>#REF!</v>
      </c>
      <c r="K191" t="str">
        <f>Index!$A$1</f>
        <v>intem US 42430001 RN+RP für Sichtprüfung.xlsx</v>
      </c>
      <c r="N191" t="s">
        <v>74</v>
      </c>
      <c r="O191" t="e" cm="1">
        <f t="array" aca="1" ref="O191" ca="1">IF(ISBLANK(INDIRECT("'["&amp;Index!$A$1&amp;"]Results 2a 10xWB'!B"&amp;ROW($R$27)-19,TRUE)),"",INDIRECT("'["&amp;Index!$A$1&amp;"]Results 2a 10xWB'!B"&amp;ROW($R$27)-19,TRUE))</f>
        <v>#REF!</v>
      </c>
      <c r="R191">
        <v>2</v>
      </c>
      <c r="X191" t="e" cm="1">
        <f t="array" aca="1" ref="X191" ca="1">INDIRECT("'["&amp;Index!$A$1&amp;"]Overview Tests'!E7",TRUE)</f>
        <v>#REF!</v>
      </c>
      <c r="Z191" t="s">
        <v>110</v>
      </c>
      <c r="AG191" t="e" cm="1">
        <f t="array" aca="1" ref="AG191" ca="1">IF(ISBLANK(INDIRECT("'["&amp;Index!$A$1&amp;"]Results 2a 10xWB'!C"&amp;ROW($R$27)-19,TRUE)),"",INDIRECT("'["&amp;Index!$A$1&amp;"]Results 2a 10xWB'!C"&amp;ROW($R$27)-19,TRUE))</f>
        <v>#REF!</v>
      </c>
      <c r="AH191" t="e" cm="1">
        <f t="array" aca="1" ref="AH191" ca="1">IF(ISBLANK(INDIRECT("'["&amp;Index!$A$1&amp;"]Results 2a 10xWB'!F"&amp;ROW($R$27)-19,TRUE)),"",INDIRECT("'["&amp;Index!$A$1&amp;"]Results 2a 10xWB'!F"&amp;ROW($R$27)-19,TRUE))</f>
        <v>#REF!</v>
      </c>
      <c r="AI191" t="e" cm="1">
        <f t="array" aca="1" ref="AI191" ca="1">IF(ISBLANK(INDIRECT("'["&amp;Index!$A$1&amp;"]Results 2a 10xWB'!G"&amp;ROW($R$27)-19,TRUE)),"",INDIRECT("'["&amp;Index!$A$1&amp;"]Results 2a 10xWB'!G"&amp;ROW($R$27)-19,TRUE))</f>
        <v>#REF!</v>
      </c>
      <c r="AJ191" t="e" cm="1">
        <f t="array" aca="1" ref="AJ191" ca="1">IF(ISBLANK(INDIRECT("'["&amp;Index!$A$1&amp;"]Results 2a 10xWB'!H"&amp;ROW($R$27)-19,TRUE)),"",INDIRECT("'["&amp;Index!$A$1&amp;"]Results 2a 10xWB'!H"&amp;ROW($R$27)-19,TRUE))</f>
        <v>#REF!</v>
      </c>
      <c r="AK191" t="e" cm="1">
        <f t="array" aca="1" ref="AK191" ca="1">IF(ISBLANK(INDIRECT("'["&amp;Index!$A$1&amp;"]Results 2a 10xWB'!I"&amp;ROW($R$27)-19,TRUE)),"",INDIRECT("'["&amp;Index!$A$1&amp;"]Results 2a 10xWB'!I"&amp;ROW($R$27)-19,TRUE))</f>
        <v>#REF!</v>
      </c>
      <c r="AN191" t="e" cm="1">
        <f t="array" aca="1" ref="AN191" ca="1">IF(ISBLANK(INDIRECT("'["&amp;Index!$A$1&amp;"]Results 2a 10xWB'!D"&amp;ROW($R$27)-19,TRUE)),"",INDIRECT("'["&amp;Index!$A$1&amp;"]Results 2a 10xWB'!D"&amp;ROW($R$27)-19,TRUE))</f>
        <v>#REF!</v>
      </c>
      <c r="AQ191" t="e" cm="1">
        <f t="array" aca="1" ref="AQ191" ca="1">IF(ISBLANK(INDIRECT("'["&amp;Index!$A$1&amp;"]Results 2a 10xWB'!E"&amp;ROW($R$27)-19,TRUE)),"",INDIRECT("'["&amp;Index!$A$1&amp;"]Results 2a 10xWB'!E"&amp;ROW($R$27)-19,TRUE))</f>
        <v>#REF!</v>
      </c>
      <c r="BM191" t="str">
        <f t="shared" ca="1" si="7"/>
        <v/>
      </c>
    </row>
    <row r="192" spans="1:65" x14ac:dyDescent="0.25">
      <c r="A192" t="e" cm="1">
        <f t="array" aca="1" ref="A192" ca="1">INDIRECT("'["&amp;Index!$A$1&amp;"]Overview Tests'!E7",TRUE)</f>
        <v>#REF!</v>
      </c>
      <c r="B192" t="e">
        <f ca="1">IF(Index!$D$3="v4",11038,"")</f>
        <v>#N/A</v>
      </c>
      <c r="C192" t="e">
        <f ca="1">VLOOKUP(Facts!$B192,Aux_Table!$W$1:$X$50,2,FALSE)</f>
        <v>#N/A</v>
      </c>
      <c r="D192" t="e">
        <f>NA()</f>
        <v>#N/A</v>
      </c>
      <c r="E192" t="e" cm="1">
        <f t="array" aca="1" ref="E192" ca="1">INDIRECT("'["&amp;Index!$A$1&amp;"]Overview Tests'!C7",TRUE)</f>
        <v>#REF!</v>
      </c>
      <c r="F192" t="e" cm="1">
        <f t="array" aca="1" ref="F192" ca="1">INDIRECT("'["&amp;Index!$A$1&amp;"]Overview Tests'!B7",TRUE)</f>
        <v>#REF!</v>
      </c>
      <c r="G192" t="e" cm="1">
        <f t="array" aca="1" ref="G192" ca="1">INDIRECT("'["&amp;Index!$A$1&amp;"]Overview Tests'!B7",TRUE)</f>
        <v>#REF!</v>
      </c>
      <c r="H192" t="e">
        <f t="shared" ca="1" si="11"/>
        <v>#REF!</v>
      </c>
      <c r="I192" s="15" t="e" cm="1">
        <f t="array" aca="1" ref="I192" ca="1">IFERROR(DATEVALUE(TEXT(INDIRECT("'["&amp;Index!$A$1&amp;"]Overview Tests'!C88",TRUE),"yyyy-mm-dd")),INDIRECT("'["&amp;Index!$A$1&amp;"]Overview Tests'!F7",TRUE)-730)</f>
        <v>#REF!</v>
      </c>
      <c r="J192" t="e" cm="1">
        <f t="array" aca="1" ref="J192" ca="1">INDIRECT("'["&amp;Index!$A$1&amp;"]Overview Tests'!C84",TRUE)</f>
        <v>#REF!</v>
      </c>
      <c r="K192" t="str">
        <f>Index!$A$1</f>
        <v>intem US 42430001 RN+RP für Sichtprüfung.xlsx</v>
      </c>
      <c r="N192" t="s">
        <v>74</v>
      </c>
      <c r="O192" t="e" cm="1">
        <f t="array" aca="1" ref="O192" ca="1">IF(ISBLANK(INDIRECT("'["&amp;Index!$A$1&amp;"]Results 2a 10xWB'!B"&amp;ROW($R$28)-19,TRUE)),"",INDIRECT("'["&amp;Index!$A$1&amp;"]Results 2a 10xWB'!B"&amp;ROW($R$28)-19,TRUE))</f>
        <v>#REF!</v>
      </c>
      <c r="R192">
        <v>3</v>
      </c>
      <c r="X192" t="e" cm="1">
        <f t="array" aca="1" ref="X192" ca="1">INDIRECT("'["&amp;Index!$A$1&amp;"]Overview Tests'!E7",TRUE)</f>
        <v>#REF!</v>
      </c>
      <c r="Z192" t="s">
        <v>110</v>
      </c>
      <c r="AG192" t="e" cm="1">
        <f t="array" aca="1" ref="AG192" ca="1">IF(ISBLANK(INDIRECT("'["&amp;Index!$A$1&amp;"]Results 2a 10xWB'!C"&amp;ROW($R$28)-19,TRUE)),"",INDIRECT("'["&amp;Index!$A$1&amp;"]Results 2a 10xWB'!C"&amp;ROW($R$28)-19,TRUE))</f>
        <v>#REF!</v>
      </c>
      <c r="AH192" t="e" cm="1">
        <f t="array" aca="1" ref="AH192" ca="1">IF(ISBLANK(INDIRECT("'["&amp;Index!$A$1&amp;"]Results 2a 10xWB'!F"&amp;ROW($R$28)-19,TRUE)),"",INDIRECT("'["&amp;Index!$A$1&amp;"]Results 2a 10xWB'!F"&amp;ROW($R$28)-19,TRUE))</f>
        <v>#REF!</v>
      </c>
      <c r="AI192" t="e" cm="1">
        <f t="array" aca="1" ref="AI192" ca="1">IF(ISBLANK(INDIRECT("'["&amp;Index!$A$1&amp;"]Results 2a 10xWB'!G"&amp;ROW($R$28)-19,TRUE)),"",INDIRECT("'["&amp;Index!$A$1&amp;"]Results 2a 10xWB'!G"&amp;ROW($R$28)-19,TRUE))</f>
        <v>#REF!</v>
      </c>
      <c r="AJ192" t="e" cm="1">
        <f t="array" aca="1" ref="AJ192" ca="1">IF(ISBLANK(INDIRECT("'["&amp;Index!$A$1&amp;"]Results 2a 10xWB'!H"&amp;ROW($R$28)-19,TRUE)),"",INDIRECT("'["&amp;Index!$A$1&amp;"]Results 2a 10xWB'!H"&amp;ROW($R$28)-19,TRUE))</f>
        <v>#REF!</v>
      </c>
      <c r="AK192" t="e" cm="1">
        <f t="array" aca="1" ref="AK192" ca="1">IF(ISBLANK(INDIRECT("'["&amp;Index!$A$1&amp;"]Results 2a 10xWB'!I"&amp;ROW($R$28)-19,TRUE)),"",INDIRECT("'["&amp;Index!$A$1&amp;"]Results 2a 10xWB'!I"&amp;ROW($R$28)-19,TRUE))</f>
        <v>#REF!</v>
      </c>
      <c r="AN192" t="e" cm="1">
        <f t="array" aca="1" ref="AN192" ca="1">IF(ISBLANK(INDIRECT("'["&amp;Index!$A$1&amp;"]Results 2a 10xWB'!D"&amp;ROW($R$28)-19,TRUE)),"",INDIRECT("'["&amp;Index!$A$1&amp;"]Results 2a 10xWB'!D"&amp;ROW($R$28)-19,TRUE))</f>
        <v>#REF!</v>
      </c>
      <c r="AQ192" t="e" cm="1">
        <f t="array" aca="1" ref="AQ192" ca="1">IF(ISBLANK(INDIRECT("'["&amp;Index!$A$1&amp;"]Results 2a 10xWB'!E"&amp;ROW($R$28)-19,TRUE)),"",INDIRECT("'["&amp;Index!$A$1&amp;"]Results 2a 10xWB'!E"&amp;ROW($R$28)-19,TRUE))</f>
        <v>#REF!</v>
      </c>
      <c r="BM192" t="str">
        <f t="shared" ca="1" si="7"/>
        <v/>
      </c>
    </row>
    <row r="193" spans="1:65" x14ac:dyDescent="0.25">
      <c r="A193" t="e" cm="1">
        <f t="array" aca="1" ref="A193" ca="1">INDIRECT("'["&amp;Index!$A$1&amp;"]Overview Tests'!E7",TRUE)</f>
        <v>#REF!</v>
      </c>
      <c r="B193" t="e">
        <f ca="1">IF(Index!$D$3="v4",11038,"")</f>
        <v>#N/A</v>
      </c>
      <c r="C193" t="e">
        <f ca="1">VLOOKUP(Facts!$B193,Aux_Table!$W$1:$X$50,2,FALSE)</f>
        <v>#N/A</v>
      </c>
      <c r="D193" t="e">
        <f>NA()</f>
        <v>#N/A</v>
      </c>
      <c r="E193" t="e" cm="1">
        <f t="array" aca="1" ref="E193" ca="1">INDIRECT("'["&amp;Index!$A$1&amp;"]Overview Tests'!C7",TRUE)</f>
        <v>#REF!</v>
      </c>
      <c r="F193" t="e" cm="1">
        <f t="array" aca="1" ref="F193" ca="1">INDIRECT("'["&amp;Index!$A$1&amp;"]Overview Tests'!B7",TRUE)</f>
        <v>#REF!</v>
      </c>
      <c r="G193" t="e" cm="1">
        <f t="array" aca="1" ref="G193" ca="1">INDIRECT("'["&amp;Index!$A$1&amp;"]Overview Tests'!B7",TRUE)</f>
        <v>#REF!</v>
      </c>
      <c r="H193" t="e">
        <f t="shared" ca="1" si="11"/>
        <v>#REF!</v>
      </c>
      <c r="I193" s="15" t="e" cm="1">
        <f t="array" aca="1" ref="I193" ca="1">IFERROR(DATEVALUE(TEXT(INDIRECT("'["&amp;Index!$A$1&amp;"]Overview Tests'!C88",TRUE),"yyyy-mm-dd")),INDIRECT("'["&amp;Index!$A$1&amp;"]Overview Tests'!F7",TRUE)-730)</f>
        <v>#REF!</v>
      </c>
      <c r="J193" t="e" cm="1">
        <f t="array" aca="1" ref="J193" ca="1">INDIRECT("'["&amp;Index!$A$1&amp;"]Overview Tests'!C84",TRUE)</f>
        <v>#REF!</v>
      </c>
      <c r="K193" t="str">
        <f>Index!$A$1</f>
        <v>intem US 42430001 RN+RP für Sichtprüfung.xlsx</v>
      </c>
      <c r="N193" t="s">
        <v>74</v>
      </c>
      <c r="O193" t="e" cm="1">
        <f t="array" aca="1" ref="O193" ca="1">IF(ISBLANK(INDIRECT("'["&amp;Index!$A$1&amp;"]Results 2a 10xWB'!B"&amp;ROW($R$29)-19,TRUE)),"",INDIRECT("'["&amp;Index!$A$1&amp;"]Results 2a 10xWB'!B"&amp;ROW($R$29)-19,TRUE))</f>
        <v>#REF!</v>
      </c>
      <c r="R193">
        <v>4</v>
      </c>
      <c r="X193" t="e" cm="1">
        <f t="array" aca="1" ref="X193" ca="1">INDIRECT("'["&amp;Index!$A$1&amp;"]Overview Tests'!E7",TRUE)</f>
        <v>#REF!</v>
      </c>
      <c r="Z193" t="s">
        <v>110</v>
      </c>
      <c r="AG193" t="e" cm="1">
        <f t="array" aca="1" ref="AG193" ca="1">IF(ISBLANK(INDIRECT("'["&amp;Index!$A$1&amp;"]Results 2a 10xWB'!C"&amp;ROW($R$29)-19,TRUE)),"",INDIRECT("'["&amp;Index!$A$1&amp;"]Results 2a 10xWB'!C"&amp;ROW($R$29)-19,TRUE))</f>
        <v>#REF!</v>
      </c>
      <c r="AH193" t="e" cm="1">
        <f t="array" aca="1" ref="AH193" ca="1">IF(ISBLANK(INDIRECT("'["&amp;Index!$A$1&amp;"]Results 2a 10xWB'!F"&amp;ROW($R$29)-19,TRUE)),"",INDIRECT("'["&amp;Index!$A$1&amp;"]Results 2a 10xWB'!F"&amp;ROW($R$29)-19,TRUE))</f>
        <v>#REF!</v>
      </c>
      <c r="AI193" t="e" cm="1">
        <f t="array" aca="1" ref="AI193" ca="1">IF(ISBLANK(INDIRECT("'["&amp;Index!$A$1&amp;"]Results 2a 10xWB'!G"&amp;ROW($R$29)-19,TRUE)),"",INDIRECT("'["&amp;Index!$A$1&amp;"]Results 2a 10xWB'!G"&amp;ROW($R$29)-19,TRUE))</f>
        <v>#REF!</v>
      </c>
      <c r="AJ193" t="e" cm="1">
        <f t="array" aca="1" ref="AJ193" ca="1">IF(ISBLANK(INDIRECT("'["&amp;Index!$A$1&amp;"]Results 2a 10xWB'!H"&amp;ROW($R$29)-19,TRUE)),"",INDIRECT("'["&amp;Index!$A$1&amp;"]Results 2a 10xWB'!H"&amp;ROW($R$29)-19,TRUE))</f>
        <v>#REF!</v>
      </c>
      <c r="AK193" t="e" cm="1">
        <f t="array" aca="1" ref="AK193" ca="1">IF(ISBLANK(INDIRECT("'["&amp;Index!$A$1&amp;"]Results 2a 10xWB'!I"&amp;ROW($R$29)-19,TRUE)),"",INDIRECT("'["&amp;Index!$A$1&amp;"]Results 2a 10xWB'!I"&amp;ROW($R$29)-19,TRUE))</f>
        <v>#REF!</v>
      </c>
      <c r="AN193" t="e" cm="1">
        <f t="array" aca="1" ref="AN193" ca="1">IF(ISBLANK(INDIRECT("'["&amp;Index!$A$1&amp;"]Results 2a 10xWB'!D"&amp;ROW($R$29)-19,TRUE)),"",INDIRECT("'["&amp;Index!$A$1&amp;"]Results 2a 10xWB'!D"&amp;ROW($R$29)-19,TRUE))</f>
        <v>#REF!</v>
      </c>
      <c r="AQ193" t="e" cm="1">
        <f t="array" aca="1" ref="AQ193" ca="1">IF(ISBLANK(INDIRECT("'["&amp;Index!$A$1&amp;"]Results 2a 10xWB'!E"&amp;ROW($R$29)-19,TRUE)),"",INDIRECT("'["&amp;Index!$A$1&amp;"]Results 2a 10xWB'!E"&amp;ROW($R$29)-19,TRUE))</f>
        <v>#REF!</v>
      </c>
      <c r="BM193" t="str">
        <f t="shared" ca="1" si="7"/>
        <v/>
      </c>
    </row>
    <row r="194" spans="1:65" x14ac:dyDescent="0.25">
      <c r="A194" t="e" cm="1">
        <f t="array" aca="1" ref="A194" ca="1">INDIRECT("'["&amp;Index!$A$1&amp;"]Overview Tests'!E7",TRUE)</f>
        <v>#REF!</v>
      </c>
      <c r="B194" t="e">
        <f ca="1">IF(Index!$D$3="v4",11038,"")</f>
        <v>#N/A</v>
      </c>
      <c r="C194" t="e">
        <f ca="1">VLOOKUP(Facts!$B194,Aux_Table!$W$1:$X$50,2,FALSE)</f>
        <v>#N/A</v>
      </c>
      <c r="D194" t="e">
        <f>NA()</f>
        <v>#N/A</v>
      </c>
      <c r="E194" t="e" cm="1">
        <f t="array" aca="1" ref="E194" ca="1">INDIRECT("'["&amp;Index!$A$1&amp;"]Overview Tests'!C7",TRUE)</f>
        <v>#REF!</v>
      </c>
      <c r="F194" t="e" cm="1">
        <f t="array" aca="1" ref="F194" ca="1">INDIRECT("'["&amp;Index!$A$1&amp;"]Overview Tests'!B7",TRUE)</f>
        <v>#REF!</v>
      </c>
      <c r="G194" t="e" cm="1">
        <f t="array" aca="1" ref="G194" ca="1">INDIRECT("'["&amp;Index!$A$1&amp;"]Overview Tests'!B7",TRUE)</f>
        <v>#REF!</v>
      </c>
      <c r="H194" t="e">
        <f t="shared" ca="1" si="11"/>
        <v>#REF!</v>
      </c>
      <c r="I194" s="15" t="e" cm="1">
        <f t="array" aca="1" ref="I194" ca="1">IFERROR(DATEVALUE(TEXT(INDIRECT("'["&amp;Index!$A$1&amp;"]Overview Tests'!C88",TRUE),"yyyy-mm-dd")),INDIRECT("'["&amp;Index!$A$1&amp;"]Overview Tests'!F7",TRUE)-730)</f>
        <v>#REF!</v>
      </c>
      <c r="J194" t="e" cm="1">
        <f t="array" aca="1" ref="J194" ca="1">INDIRECT("'["&amp;Index!$A$1&amp;"]Overview Tests'!C84",TRUE)</f>
        <v>#REF!</v>
      </c>
      <c r="K194" t="str">
        <f>Index!$A$1</f>
        <v>intem US 42430001 RN+RP für Sichtprüfung.xlsx</v>
      </c>
      <c r="N194" t="s">
        <v>74</v>
      </c>
      <c r="O194" t="e" cm="1">
        <f t="array" aca="1" ref="O194" ca="1">IF(ISBLANK(INDIRECT("'["&amp;Index!$A$1&amp;"]Results 2a 10xWB'!B"&amp;ROW($R$30)-19,TRUE)),"",INDIRECT("'["&amp;Index!$A$1&amp;"]Results 2a 10xWB'!B"&amp;ROW($R$30)-19,TRUE))</f>
        <v>#REF!</v>
      </c>
      <c r="R194">
        <v>5</v>
      </c>
      <c r="X194" t="e" cm="1">
        <f t="array" aca="1" ref="X194" ca="1">INDIRECT("'["&amp;Index!$A$1&amp;"]Overview Tests'!E7",TRUE)</f>
        <v>#REF!</v>
      </c>
      <c r="Z194" t="s">
        <v>110</v>
      </c>
      <c r="AG194" t="e" cm="1">
        <f t="array" aca="1" ref="AG194" ca="1">IF(ISBLANK(INDIRECT("'["&amp;Index!$A$1&amp;"]Results 2a 10xWB'!C"&amp;ROW($R$30)-19,TRUE)),"",INDIRECT("'["&amp;Index!$A$1&amp;"]Results 2a 10xWB'!C"&amp;ROW($R$30)-19,TRUE))</f>
        <v>#REF!</v>
      </c>
      <c r="AH194" t="e" cm="1">
        <f t="array" aca="1" ref="AH194" ca="1">IF(ISBLANK(INDIRECT("'["&amp;Index!$A$1&amp;"]Results 2a 10xWB'!F"&amp;ROW($R$30)-19,TRUE)),"",INDIRECT("'["&amp;Index!$A$1&amp;"]Results 2a 10xWB'!F"&amp;ROW($R$30)-19,TRUE))</f>
        <v>#REF!</v>
      </c>
      <c r="AI194" t="e" cm="1">
        <f t="array" aca="1" ref="AI194" ca="1">IF(ISBLANK(INDIRECT("'["&amp;Index!$A$1&amp;"]Results 2a 10xWB'!G"&amp;ROW($R$30)-19,TRUE)),"",INDIRECT("'["&amp;Index!$A$1&amp;"]Results 2a 10xWB'!G"&amp;ROW($R$30)-19,TRUE))</f>
        <v>#REF!</v>
      </c>
      <c r="AJ194" t="e" cm="1">
        <f t="array" aca="1" ref="AJ194" ca="1">IF(ISBLANK(INDIRECT("'["&amp;Index!$A$1&amp;"]Results 2a 10xWB'!H"&amp;ROW($R$30)-19,TRUE)),"",INDIRECT("'["&amp;Index!$A$1&amp;"]Results 2a 10xWB'!H"&amp;ROW($R$30)-19,TRUE))</f>
        <v>#REF!</v>
      </c>
      <c r="AK194" t="e" cm="1">
        <f t="array" aca="1" ref="AK194" ca="1">IF(ISBLANK(INDIRECT("'["&amp;Index!$A$1&amp;"]Results 2a 10xWB'!I"&amp;ROW($R$30)-19,TRUE)),"",INDIRECT("'["&amp;Index!$A$1&amp;"]Results 2a 10xWB'!I"&amp;ROW($R$30)-19,TRUE))</f>
        <v>#REF!</v>
      </c>
      <c r="AN194" t="e" cm="1">
        <f t="array" aca="1" ref="AN194" ca="1">IF(ISBLANK(INDIRECT("'["&amp;Index!$A$1&amp;"]Results 2a 10xWB'!D"&amp;ROW($R$30)-19,TRUE)),"",INDIRECT("'["&amp;Index!$A$1&amp;"]Results 2a 10xWB'!D"&amp;ROW($R$30)-19,TRUE))</f>
        <v>#REF!</v>
      </c>
      <c r="AQ194" t="e" cm="1">
        <f t="array" aca="1" ref="AQ194" ca="1">IF(ISBLANK(INDIRECT("'["&amp;Index!$A$1&amp;"]Results 2a 10xWB'!E"&amp;ROW($R$30)-19,TRUE)),"",INDIRECT("'["&amp;Index!$A$1&amp;"]Results 2a 10xWB'!E"&amp;ROW($R$30)-19,TRUE))</f>
        <v>#REF!</v>
      </c>
      <c r="BM194" t="str">
        <f t="shared" ca="1" si="7"/>
        <v/>
      </c>
    </row>
    <row r="195" spans="1:65" x14ac:dyDescent="0.25">
      <c r="A195" t="e" cm="1">
        <f t="array" aca="1" ref="A195" ca="1">INDIRECT("'["&amp;Index!$A$1&amp;"]Overview Tests'!E7",TRUE)</f>
        <v>#REF!</v>
      </c>
      <c r="B195" t="e">
        <f ca="1">IF(Index!$D$3="v4",11038,"")</f>
        <v>#N/A</v>
      </c>
      <c r="C195" t="e">
        <f ca="1">VLOOKUP(Facts!$B195,Aux_Table!$W$1:$X$50,2,FALSE)</f>
        <v>#N/A</v>
      </c>
      <c r="D195" t="e">
        <f>NA()</f>
        <v>#N/A</v>
      </c>
      <c r="E195" t="e" cm="1">
        <f t="array" aca="1" ref="E195" ca="1">INDIRECT("'["&amp;Index!$A$1&amp;"]Overview Tests'!C7",TRUE)</f>
        <v>#REF!</v>
      </c>
      <c r="F195" t="e" cm="1">
        <f t="array" aca="1" ref="F195" ca="1">INDIRECT("'["&amp;Index!$A$1&amp;"]Overview Tests'!B7",TRUE)</f>
        <v>#REF!</v>
      </c>
      <c r="G195" t="e" cm="1">
        <f t="array" aca="1" ref="G195" ca="1">INDIRECT("'["&amp;Index!$A$1&amp;"]Overview Tests'!B7",TRUE)</f>
        <v>#REF!</v>
      </c>
      <c r="H195" t="e">
        <f t="shared" ca="1" si="11"/>
        <v>#REF!</v>
      </c>
      <c r="I195" s="15" t="e" cm="1">
        <f t="array" aca="1" ref="I195" ca="1">IFERROR(DATEVALUE(TEXT(INDIRECT("'["&amp;Index!$A$1&amp;"]Overview Tests'!C88",TRUE),"yyyy-mm-dd")),INDIRECT("'["&amp;Index!$A$1&amp;"]Overview Tests'!F7",TRUE)-730)</f>
        <v>#REF!</v>
      </c>
      <c r="J195" t="e" cm="1">
        <f t="array" aca="1" ref="J195" ca="1">INDIRECT("'["&amp;Index!$A$1&amp;"]Overview Tests'!C84",TRUE)</f>
        <v>#REF!</v>
      </c>
      <c r="K195" t="str">
        <f>Index!$A$1</f>
        <v>intem US 42430001 RN+RP für Sichtprüfung.xlsx</v>
      </c>
      <c r="N195" t="s">
        <v>74</v>
      </c>
      <c r="O195" t="e" cm="1">
        <f t="array" aca="1" ref="O195" ca="1">IF(ISBLANK(INDIRECT("'["&amp;Index!$A$1&amp;"]Results 2a 10xWB'!B"&amp;ROW($R$31)-19,TRUE)),"",INDIRECT("'["&amp;Index!$A$1&amp;"]Results 2a 10xWB'!B"&amp;ROW($R$31)-19,TRUE))</f>
        <v>#REF!</v>
      </c>
      <c r="R195">
        <v>6</v>
      </c>
      <c r="X195" t="e" cm="1">
        <f t="array" aca="1" ref="X195" ca="1">INDIRECT("'["&amp;Index!$A$1&amp;"]Overview Tests'!E7",TRUE)</f>
        <v>#REF!</v>
      </c>
      <c r="Z195" t="s">
        <v>110</v>
      </c>
      <c r="AG195" t="e" cm="1">
        <f t="array" aca="1" ref="AG195" ca="1">IF(ISBLANK(INDIRECT("'["&amp;Index!$A$1&amp;"]Results 2a 10xWB'!C"&amp;ROW($R$31)-19,TRUE)),"",INDIRECT("'["&amp;Index!$A$1&amp;"]Results 2a 10xWB'!C"&amp;ROW($R$31)-19,TRUE))</f>
        <v>#REF!</v>
      </c>
      <c r="AH195" t="e" cm="1">
        <f t="array" aca="1" ref="AH195" ca="1">IF(ISBLANK(INDIRECT("'["&amp;Index!$A$1&amp;"]Results 2a 10xWB'!F"&amp;ROW($R$31)-19,TRUE)),"",INDIRECT("'["&amp;Index!$A$1&amp;"]Results 2a 10xWB'!F"&amp;ROW($R$31)-19,TRUE))</f>
        <v>#REF!</v>
      </c>
      <c r="AI195" t="e" cm="1">
        <f t="array" aca="1" ref="AI195" ca="1">IF(ISBLANK(INDIRECT("'["&amp;Index!$A$1&amp;"]Results 2a 10xWB'!G"&amp;ROW($R$31)-19,TRUE)),"",INDIRECT("'["&amp;Index!$A$1&amp;"]Results 2a 10xWB'!G"&amp;ROW($R$31)-19,TRUE))</f>
        <v>#REF!</v>
      </c>
      <c r="AJ195" t="e" cm="1">
        <f t="array" aca="1" ref="AJ195" ca="1">IF(ISBLANK(INDIRECT("'["&amp;Index!$A$1&amp;"]Results 2a 10xWB'!H"&amp;ROW($R$31)-19,TRUE)),"",INDIRECT("'["&amp;Index!$A$1&amp;"]Results 2a 10xWB'!H"&amp;ROW($R$31)-19,TRUE))</f>
        <v>#REF!</v>
      </c>
      <c r="AK195" t="e" cm="1">
        <f t="array" aca="1" ref="AK195" ca="1">IF(ISBLANK(INDIRECT("'["&amp;Index!$A$1&amp;"]Results 2a 10xWB'!I"&amp;ROW($R$31)-19,TRUE)),"",INDIRECT("'["&amp;Index!$A$1&amp;"]Results 2a 10xWB'!I"&amp;ROW($R$31)-19,TRUE))</f>
        <v>#REF!</v>
      </c>
      <c r="AN195" t="e" cm="1">
        <f t="array" aca="1" ref="AN195" ca="1">IF(ISBLANK(INDIRECT("'["&amp;Index!$A$1&amp;"]Results 2a 10xWB'!D"&amp;ROW($R$31)-19,TRUE)),"",INDIRECT("'["&amp;Index!$A$1&amp;"]Results 2a 10xWB'!D"&amp;ROW($R$31)-19,TRUE))</f>
        <v>#REF!</v>
      </c>
      <c r="AQ195" t="e" cm="1">
        <f t="array" aca="1" ref="AQ195" ca="1">IF(ISBLANK(INDIRECT("'["&amp;Index!$A$1&amp;"]Results 2a 10xWB'!E"&amp;ROW($R$31)-19,TRUE)),"",INDIRECT("'["&amp;Index!$A$1&amp;"]Results 2a 10xWB'!E"&amp;ROW($R$31)-19,TRUE))</f>
        <v>#REF!</v>
      </c>
      <c r="BM195" t="str">
        <f t="shared" ref="BM195:BM258" ca="1" si="12">IFERROR(IF(OR(ISERROR(B195),NOT(ISNUMBER(AG195)),AG195=0),"",B195&amp;"/"&amp;X195&amp;"/"&amp;N195&amp;"/"&amp;O195&amp;"/"&amp;R195),"")</f>
        <v/>
      </c>
    </row>
    <row r="196" spans="1:65" x14ac:dyDescent="0.25">
      <c r="A196" t="e" cm="1">
        <f t="array" aca="1" ref="A196" ca="1">INDIRECT("'["&amp;Index!$A$1&amp;"]Overview Tests'!E7",TRUE)</f>
        <v>#REF!</v>
      </c>
      <c r="B196" t="e">
        <f ca="1">IF(Index!$D$3="v4",11038,"")</f>
        <v>#N/A</v>
      </c>
      <c r="C196" t="e">
        <f ca="1">VLOOKUP(Facts!$B196,Aux_Table!$W$1:$X$50,2,FALSE)</f>
        <v>#N/A</v>
      </c>
      <c r="D196" t="e">
        <f>NA()</f>
        <v>#N/A</v>
      </c>
      <c r="E196" t="e" cm="1">
        <f t="array" aca="1" ref="E196" ca="1">INDIRECT("'["&amp;Index!$A$1&amp;"]Overview Tests'!C7",TRUE)</f>
        <v>#REF!</v>
      </c>
      <c r="F196" t="e" cm="1">
        <f t="array" aca="1" ref="F196" ca="1">INDIRECT("'["&amp;Index!$A$1&amp;"]Overview Tests'!B7",TRUE)</f>
        <v>#REF!</v>
      </c>
      <c r="G196" t="e" cm="1">
        <f t="array" aca="1" ref="G196" ca="1">INDIRECT("'["&amp;Index!$A$1&amp;"]Overview Tests'!B7",TRUE)</f>
        <v>#REF!</v>
      </c>
      <c r="H196" t="e">
        <f t="shared" ca="1" si="11"/>
        <v>#REF!</v>
      </c>
      <c r="I196" s="15" t="e" cm="1">
        <f t="array" aca="1" ref="I196" ca="1">IFERROR(DATEVALUE(TEXT(INDIRECT("'["&amp;Index!$A$1&amp;"]Overview Tests'!C88",TRUE),"yyyy-mm-dd")),INDIRECT("'["&amp;Index!$A$1&amp;"]Overview Tests'!F7",TRUE)-730)</f>
        <v>#REF!</v>
      </c>
      <c r="J196" t="e" cm="1">
        <f t="array" aca="1" ref="J196" ca="1">INDIRECT("'["&amp;Index!$A$1&amp;"]Overview Tests'!C84",TRUE)</f>
        <v>#REF!</v>
      </c>
      <c r="K196" t="str">
        <f>Index!$A$1</f>
        <v>intem US 42430001 RN+RP für Sichtprüfung.xlsx</v>
      </c>
      <c r="N196" t="s">
        <v>74</v>
      </c>
      <c r="O196" t="e" cm="1">
        <f t="array" aca="1" ref="O196" ca="1">IF(ISBLANK(INDIRECT("'["&amp;Index!$A$1&amp;"]Results 2a 10xWB'!B"&amp;ROW($R$32)-19,TRUE)),"",INDIRECT("'["&amp;Index!$A$1&amp;"]Results 2a 10xWB'!B"&amp;ROW($R$32)-19,TRUE))</f>
        <v>#REF!</v>
      </c>
      <c r="R196">
        <v>7</v>
      </c>
      <c r="X196" t="e" cm="1">
        <f t="array" aca="1" ref="X196" ca="1">INDIRECT("'["&amp;Index!$A$1&amp;"]Overview Tests'!E7",TRUE)</f>
        <v>#REF!</v>
      </c>
      <c r="Z196" t="s">
        <v>110</v>
      </c>
      <c r="AG196" t="e" cm="1">
        <f t="array" aca="1" ref="AG196" ca="1">IF(ISBLANK(INDIRECT("'["&amp;Index!$A$1&amp;"]Results 2a 10xWB'!C"&amp;ROW($R$32)-19,TRUE)),"",INDIRECT("'["&amp;Index!$A$1&amp;"]Results 2a 10xWB'!C"&amp;ROW($R$32)-19,TRUE))</f>
        <v>#REF!</v>
      </c>
      <c r="AH196" t="e" cm="1">
        <f t="array" aca="1" ref="AH196" ca="1">IF(ISBLANK(INDIRECT("'["&amp;Index!$A$1&amp;"]Results 2a 10xWB'!F"&amp;ROW($R$32)-19,TRUE)),"",INDIRECT("'["&amp;Index!$A$1&amp;"]Results 2a 10xWB'!F"&amp;ROW($R$32)-19,TRUE))</f>
        <v>#REF!</v>
      </c>
      <c r="AI196" t="e" cm="1">
        <f t="array" aca="1" ref="AI196" ca="1">IF(ISBLANK(INDIRECT("'["&amp;Index!$A$1&amp;"]Results 2a 10xWB'!G"&amp;ROW($R$32)-19,TRUE)),"",INDIRECT("'["&amp;Index!$A$1&amp;"]Results 2a 10xWB'!G"&amp;ROW($R$32)-19,TRUE))</f>
        <v>#REF!</v>
      </c>
      <c r="AJ196" t="e" cm="1">
        <f t="array" aca="1" ref="AJ196" ca="1">IF(ISBLANK(INDIRECT("'["&amp;Index!$A$1&amp;"]Results 2a 10xWB'!H"&amp;ROW($R$32)-19,TRUE)),"",INDIRECT("'["&amp;Index!$A$1&amp;"]Results 2a 10xWB'!H"&amp;ROW($R$32)-19,TRUE))</f>
        <v>#REF!</v>
      </c>
      <c r="AK196" t="e" cm="1">
        <f t="array" aca="1" ref="AK196" ca="1">IF(ISBLANK(INDIRECT("'["&amp;Index!$A$1&amp;"]Results 2a 10xWB'!I"&amp;ROW($R$32)-19,TRUE)),"",INDIRECT("'["&amp;Index!$A$1&amp;"]Results 2a 10xWB'!I"&amp;ROW($R$32)-19,TRUE))</f>
        <v>#REF!</v>
      </c>
      <c r="AN196" t="e" cm="1">
        <f t="array" aca="1" ref="AN196" ca="1">IF(ISBLANK(INDIRECT("'["&amp;Index!$A$1&amp;"]Results 2a 10xWB'!D"&amp;ROW($R$32)-19,TRUE)),"",INDIRECT("'["&amp;Index!$A$1&amp;"]Results 2a 10xWB'!D"&amp;ROW($R$32)-19,TRUE))</f>
        <v>#REF!</v>
      </c>
      <c r="AQ196" t="e" cm="1">
        <f t="array" aca="1" ref="AQ196" ca="1">IF(ISBLANK(INDIRECT("'["&amp;Index!$A$1&amp;"]Results 2a 10xWB'!E"&amp;ROW($R$32)-19,TRUE)),"",INDIRECT("'["&amp;Index!$A$1&amp;"]Results 2a 10xWB'!E"&amp;ROW($R$32)-19,TRUE))</f>
        <v>#REF!</v>
      </c>
      <c r="BM196" t="str">
        <f t="shared" ca="1" si="12"/>
        <v/>
      </c>
    </row>
    <row r="197" spans="1:65" x14ac:dyDescent="0.25">
      <c r="A197" t="e" cm="1">
        <f t="array" aca="1" ref="A197" ca="1">INDIRECT("'["&amp;Index!$A$1&amp;"]Overview Tests'!E7",TRUE)</f>
        <v>#REF!</v>
      </c>
      <c r="B197" t="e">
        <f ca="1">IF(Index!$D$3="v4",11038,"")</f>
        <v>#N/A</v>
      </c>
      <c r="C197" t="e">
        <f ca="1">VLOOKUP(Facts!$B197,Aux_Table!$W$1:$X$50,2,FALSE)</f>
        <v>#N/A</v>
      </c>
      <c r="D197" t="e">
        <f>NA()</f>
        <v>#N/A</v>
      </c>
      <c r="E197" t="e" cm="1">
        <f t="array" aca="1" ref="E197" ca="1">INDIRECT("'["&amp;Index!$A$1&amp;"]Overview Tests'!C7",TRUE)</f>
        <v>#REF!</v>
      </c>
      <c r="F197" t="e" cm="1">
        <f t="array" aca="1" ref="F197" ca="1">INDIRECT("'["&amp;Index!$A$1&amp;"]Overview Tests'!B7",TRUE)</f>
        <v>#REF!</v>
      </c>
      <c r="G197" t="e" cm="1">
        <f t="array" aca="1" ref="G197" ca="1">INDIRECT("'["&amp;Index!$A$1&amp;"]Overview Tests'!B7",TRUE)</f>
        <v>#REF!</v>
      </c>
      <c r="H197" t="e">
        <f t="shared" ca="1" si="11"/>
        <v>#REF!</v>
      </c>
      <c r="I197" s="15" t="e" cm="1">
        <f t="array" aca="1" ref="I197" ca="1">IFERROR(DATEVALUE(TEXT(INDIRECT("'["&amp;Index!$A$1&amp;"]Overview Tests'!C88",TRUE),"yyyy-mm-dd")),INDIRECT("'["&amp;Index!$A$1&amp;"]Overview Tests'!F7",TRUE)-730)</f>
        <v>#REF!</v>
      </c>
      <c r="J197" t="e" cm="1">
        <f t="array" aca="1" ref="J197" ca="1">INDIRECT("'["&amp;Index!$A$1&amp;"]Overview Tests'!C84",TRUE)</f>
        <v>#REF!</v>
      </c>
      <c r="K197" t="str">
        <f>Index!$A$1</f>
        <v>intem US 42430001 RN+RP für Sichtprüfung.xlsx</v>
      </c>
      <c r="N197" t="s">
        <v>74</v>
      </c>
      <c r="O197" t="e" cm="1">
        <f t="array" aca="1" ref="O197" ca="1">IF(ISBLANK(INDIRECT("'["&amp;Index!$A$1&amp;"]Results 2a 10xWB'!B"&amp;ROW($R$33)-19,TRUE)),"",INDIRECT("'["&amp;Index!$A$1&amp;"]Results 2a 10xWB'!B"&amp;ROW($R$33)-19,TRUE))</f>
        <v>#REF!</v>
      </c>
      <c r="R197">
        <v>8</v>
      </c>
      <c r="X197" t="e" cm="1">
        <f t="array" aca="1" ref="X197" ca="1">INDIRECT("'["&amp;Index!$A$1&amp;"]Overview Tests'!E7",TRUE)</f>
        <v>#REF!</v>
      </c>
      <c r="Z197" t="s">
        <v>110</v>
      </c>
      <c r="AG197" t="e" cm="1">
        <f t="array" aca="1" ref="AG197" ca="1">IF(ISBLANK(INDIRECT("'["&amp;Index!$A$1&amp;"]Results 2a 10xWB'!C"&amp;ROW($R$33)-19,TRUE)),"",INDIRECT("'["&amp;Index!$A$1&amp;"]Results 2a 10xWB'!C"&amp;ROW($R$33)-19,TRUE))</f>
        <v>#REF!</v>
      </c>
      <c r="AH197" t="e" cm="1">
        <f t="array" aca="1" ref="AH197" ca="1">IF(ISBLANK(INDIRECT("'["&amp;Index!$A$1&amp;"]Results 2a 10xWB'!F"&amp;ROW($R$33)-19,TRUE)),"",INDIRECT("'["&amp;Index!$A$1&amp;"]Results 2a 10xWB'!F"&amp;ROW($R$33)-19,TRUE))</f>
        <v>#REF!</v>
      </c>
      <c r="AI197" t="e" cm="1">
        <f t="array" aca="1" ref="AI197" ca="1">IF(ISBLANK(INDIRECT("'["&amp;Index!$A$1&amp;"]Results 2a 10xWB'!G"&amp;ROW($R$33)-19,TRUE)),"",INDIRECT("'["&amp;Index!$A$1&amp;"]Results 2a 10xWB'!G"&amp;ROW($R$33)-19,TRUE))</f>
        <v>#REF!</v>
      </c>
      <c r="AJ197" t="e" cm="1">
        <f t="array" aca="1" ref="AJ197" ca="1">IF(ISBLANK(INDIRECT("'["&amp;Index!$A$1&amp;"]Results 2a 10xWB'!H"&amp;ROW($R$33)-19,TRUE)),"",INDIRECT("'["&amp;Index!$A$1&amp;"]Results 2a 10xWB'!H"&amp;ROW($R$33)-19,TRUE))</f>
        <v>#REF!</v>
      </c>
      <c r="AK197" t="e" cm="1">
        <f t="array" aca="1" ref="AK197" ca="1">IF(ISBLANK(INDIRECT("'["&amp;Index!$A$1&amp;"]Results 2a 10xWB'!I"&amp;ROW($R$33)-19,TRUE)),"",INDIRECT("'["&amp;Index!$A$1&amp;"]Results 2a 10xWB'!I"&amp;ROW($R$33)-19,TRUE))</f>
        <v>#REF!</v>
      </c>
      <c r="AN197" t="e" cm="1">
        <f t="array" aca="1" ref="AN197" ca="1">IF(ISBLANK(INDIRECT("'["&amp;Index!$A$1&amp;"]Results 2a 10xWB'!D"&amp;ROW($R$33)-19,TRUE)),"",INDIRECT("'["&amp;Index!$A$1&amp;"]Results 2a 10xWB'!D"&amp;ROW($R$33)-19,TRUE))</f>
        <v>#REF!</v>
      </c>
      <c r="AQ197" t="e" cm="1">
        <f t="array" aca="1" ref="AQ197" ca="1">IF(ISBLANK(INDIRECT("'["&amp;Index!$A$1&amp;"]Results 2a 10xWB'!E"&amp;ROW($R$33)-19,TRUE)),"",INDIRECT("'["&amp;Index!$A$1&amp;"]Results 2a 10xWB'!E"&amp;ROW($R$33)-19,TRUE))</f>
        <v>#REF!</v>
      </c>
      <c r="BM197" t="str">
        <f t="shared" ca="1" si="12"/>
        <v/>
      </c>
    </row>
    <row r="198" spans="1:65" x14ac:dyDescent="0.25">
      <c r="A198" t="e" cm="1">
        <f t="array" aca="1" ref="A198" ca="1">INDIRECT("'["&amp;Index!$A$1&amp;"]Overview Tests'!E7",TRUE)</f>
        <v>#REF!</v>
      </c>
      <c r="B198" t="e">
        <f ca="1">IF(Index!$D$3="v4",11038,"")</f>
        <v>#N/A</v>
      </c>
      <c r="C198" t="e">
        <f ca="1">VLOOKUP(Facts!$B198,Aux_Table!$W$1:$X$50,2,FALSE)</f>
        <v>#N/A</v>
      </c>
      <c r="D198" t="e">
        <f>NA()</f>
        <v>#N/A</v>
      </c>
      <c r="E198" t="e" cm="1">
        <f t="array" aca="1" ref="E198" ca="1">INDIRECT("'["&amp;Index!$A$1&amp;"]Overview Tests'!C7",TRUE)</f>
        <v>#REF!</v>
      </c>
      <c r="F198" t="e" cm="1">
        <f t="array" aca="1" ref="F198" ca="1">INDIRECT("'["&amp;Index!$A$1&amp;"]Overview Tests'!B7",TRUE)</f>
        <v>#REF!</v>
      </c>
      <c r="G198" t="e" cm="1">
        <f t="array" aca="1" ref="G198" ca="1">INDIRECT("'["&amp;Index!$A$1&amp;"]Overview Tests'!B7",TRUE)</f>
        <v>#REF!</v>
      </c>
      <c r="H198" t="e">
        <f t="shared" ca="1" si="11"/>
        <v>#REF!</v>
      </c>
      <c r="I198" s="15" t="e" cm="1">
        <f t="array" aca="1" ref="I198" ca="1">IFERROR(DATEVALUE(TEXT(INDIRECT("'["&amp;Index!$A$1&amp;"]Overview Tests'!C88",TRUE),"yyyy-mm-dd")),INDIRECT("'["&amp;Index!$A$1&amp;"]Overview Tests'!F7",TRUE)-730)</f>
        <v>#REF!</v>
      </c>
      <c r="J198" t="e" cm="1">
        <f t="array" aca="1" ref="J198" ca="1">INDIRECT("'["&amp;Index!$A$1&amp;"]Overview Tests'!C84",TRUE)</f>
        <v>#REF!</v>
      </c>
      <c r="K198" t="str">
        <f>Index!$A$1</f>
        <v>intem US 42430001 RN+RP für Sichtprüfung.xlsx</v>
      </c>
      <c r="N198" t="s">
        <v>74</v>
      </c>
      <c r="O198" t="e" cm="1">
        <f t="array" aca="1" ref="O198" ca="1">IF(ISBLANK(INDIRECT("'["&amp;Index!$A$1&amp;"]Results 2a 10xWB'!B"&amp;ROW($R$34)-19,TRUE)),"",INDIRECT("'["&amp;Index!$A$1&amp;"]Results 2a 10xWB'!B"&amp;ROW($R$34)-19,TRUE))</f>
        <v>#REF!</v>
      </c>
      <c r="R198">
        <v>9</v>
      </c>
      <c r="X198" t="e" cm="1">
        <f t="array" aca="1" ref="X198" ca="1">INDIRECT("'["&amp;Index!$A$1&amp;"]Overview Tests'!E7",TRUE)</f>
        <v>#REF!</v>
      </c>
      <c r="Z198" t="s">
        <v>110</v>
      </c>
      <c r="AG198" t="e" cm="1">
        <f t="array" aca="1" ref="AG198" ca="1">IF(ISBLANK(INDIRECT("'["&amp;Index!$A$1&amp;"]Results 2a 10xWB'!C"&amp;ROW($R$34)-19,TRUE)),"",INDIRECT("'["&amp;Index!$A$1&amp;"]Results 2a 10xWB'!C"&amp;ROW($R$34)-19,TRUE))</f>
        <v>#REF!</v>
      </c>
      <c r="AH198" t="e" cm="1">
        <f t="array" aca="1" ref="AH198" ca="1">IF(ISBLANK(INDIRECT("'["&amp;Index!$A$1&amp;"]Results 2a 10xWB'!F"&amp;ROW($R$34)-19,TRUE)),"",INDIRECT("'["&amp;Index!$A$1&amp;"]Results 2a 10xWB'!F"&amp;ROW($R$34)-19,TRUE))</f>
        <v>#REF!</v>
      </c>
      <c r="AI198" t="e" cm="1">
        <f t="array" aca="1" ref="AI198" ca="1">IF(ISBLANK(INDIRECT("'["&amp;Index!$A$1&amp;"]Results 2a 10xWB'!G"&amp;ROW($R$34)-19,TRUE)),"",INDIRECT("'["&amp;Index!$A$1&amp;"]Results 2a 10xWB'!G"&amp;ROW($R$34)-19,TRUE))</f>
        <v>#REF!</v>
      </c>
      <c r="AJ198" t="e" cm="1">
        <f t="array" aca="1" ref="AJ198" ca="1">IF(ISBLANK(INDIRECT("'["&amp;Index!$A$1&amp;"]Results 2a 10xWB'!H"&amp;ROW($R$34)-19,TRUE)),"",INDIRECT("'["&amp;Index!$A$1&amp;"]Results 2a 10xWB'!H"&amp;ROW($R$34)-19,TRUE))</f>
        <v>#REF!</v>
      </c>
      <c r="AK198" t="e" cm="1">
        <f t="array" aca="1" ref="AK198" ca="1">IF(ISBLANK(INDIRECT("'["&amp;Index!$A$1&amp;"]Results 2a 10xWB'!I"&amp;ROW($R$34)-19,TRUE)),"",INDIRECT("'["&amp;Index!$A$1&amp;"]Results 2a 10xWB'!I"&amp;ROW($R$34)-19,TRUE))</f>
        <v>#REF!</v>
      </c>
      <c r="AN198" t="e" cm="1">
        <f t="array" aca="1" ref="AN198" ca="1">IF(ISBLANK(INDIRECT("'["&amp;Index!$A$1&amp;"]Results 2a 10xWB'!D"&amp;ROW($R$34)-19,TRUE)),"",INDIRECT("'["&amp;Index!$A$1&amp;"]Results 2a 10xWB'!D"&amp;ROW($R$34)-19,TRUE))</f>
        <v>#REF!</v>
      </c>
      <c r="AQ198" t="e" cm="1">
        <f t="array" aca="1" ref="AQ198" ca="1">IF(ISBLANK(INDIRECT("'["&amp;Index!$A$1&amp;"]Results 2a 10xWB'!E"&amp;ROW($R$34)-19,TRUE)),"",INDIRECT("'["&amp;Index!$A$1&amp;"]Results 2a 10xWB'!E"&amp;ROW($R$34)-19,TRUE))</f>
        <v>#REF!</v>
      </c>
      <c r="BM198" t="str">
        <f t="shared" ca="1" si="12"/>
        <v/>
      </c>
    </row>
    <row r="199" spans="1:65" x14ac:dyDescent="0.25">
      <c r="A199" t="e" cm="1">
        <f t="array" aca="1" ref="A199" ca="1">INDIRECT("'["&amp;Index!$A$1&amp;"]Overview Tests'!E7",TRUE)</f>
        <v>#REF!</v>
      </c>
      <c r="B199" t="e">
        <f ca="1">IF(Index!$D$3="v4",11038,"")</f>
        <v>#N/A</v>
      </c>
      <c r="C199" t="e">
        <f ca="1">VLOOKUP(Facts!$B199,Aux_Table!$W$1:$X$50,2,FALSE)</f>
        <v>#N/A</v>
      </c>
      <c r="D199" t="e">
        <f>NA()</f>
        <v>#N/A</v>
      </c>
      <c r="E199" t="e" cm="1">
        <f t="array" aca="1" ref="E199" ca="1">INDIRECT("'["&amp;Index!$A$1&amp;"]Overview Tests'!C7",TRUE)</f>
        <v>#REF!</v>
      </c>
      <c r="F199" t="e" cm="1">
        <f t="array" aca="1" ref="F199" ca="1">INDIRECT("'["&amp;Index!$A$1&amp;"]Overview Tests'!B7",TRUE)</f>
        <v>#REF!</v>
      </c>
      <c r="G199" t="e" cm="1">
        <f t="array" aca="1" ref="G199" ca="1">INDIRECT("'["&amp;Index!$A$1&amp;"]Overview Tests'!B7",TRUE)</f>
        <v>#REF!</v>
      </c>
      <c r="H199" t="e">
        <f t="shared" ref="H199:H229" ca="1" si="13">X199=A199</f>
        <v>#REF!</v>
      </c>
      <c r="I199" s="15" t="e" cm="1">
        <f t="array" aca="1" ref="I199" ca="1">IFERROR(DATEVALUE(TEXT(INDIRECT("'["&amp;Index!$A$1&amp;"]Overview Tests'!C88",TRUE),"yyyy-mm-dd")),INDIRECT("'["&amp;Index!$A$1&amp;"]Overview Tests'!F7",TRUE)-730)</f>
        <v>#REF!</v>
      </c>
      <c r="J199" t="e" cm="1">
        <f t="array" aca="1" ref="J199" ca="1">INDIRECT("'["&amp;Index!$A$1&amp;"]Overview Tests'!C84",TRUE)</f>
        <v>#REF!</v>
      </c>
      <c r="K199" t="str">
        <f>Index!$A$1</f>
        <v>intem US 42430001 RN+RP für Sichtprüfung.xlsx</v>
      </c>
      <c r="N199" t="s">
        <v>74</v>
      </c>
      <c r="O199" t="e" cm="1">
        <f t="array" aca="1" ref="O199" ca="1">IF(ISBLANK(INDIRECT("'["&amp;Index!$A$1&amp;"]Results 2a 10xWB'!B"&amp;ROW($R$35)-19,TRUE)),"",INDIRECT("'["&amp;Index!$A$1&amp;"]Results 2a 10xWB'!B"&amp;ROW($R$35)-19,TRUE))</f>
        <v>#REF!</v>
      </c>
      <c r="R199">
        <v>10</v>
      </c>
      <c r="X199" t="e" cm="1">
        <f t="array" aca="1" ref="X199" ca="1">INDIRECT("'["&amp;Index!$A$1&amp;"]Overview Tests'!E7",TRUE)</f>
        <v>#REF!</v>
      </c>
      <c r="Z199" t="s">
        <v>110</v>
      </c>
      <c r="AG199" t="e" cm="1">
        <f t="array" aca="1" ref="AG199" ca="1">IF(ISBLANK(INDIRECT("'["&amp;Index!$A$1&amp;"]Results 2a 10xWB'!C"&amp;ROW($R$35)-19,TRUE)),"",INDIRECT("'["&amp;Index!$A$1&amp;"]Results 2a 10xWB'!C"&amp;ROW($R$35)-19,TRUE))</f>
        <v>#REF!</v>
      </c>
      <c r="AH199" t="e" cm="1">
        <f t="array" aca="1" ref="AH199" ca="1">IF(ISBLANK(INDIRECT("'["&amp;Index!$A$1&amp;"]Results 2a 10xWB'!F"&amp;ROW($R$35)-19,TRUE)),"",INDIRECT("'["&amp;Index!$A$1&amp;"]Results 2a 10xWB'!F"&amp;ROW($R$35)-19,TRUE))</f>
        <v>#REF!</v>
      </c>
      <c r="AI199" t="e" cm="1">
        <f t="array" aca="1" ref="AI199" ca="1">IF(ISBLANK(INDIRECT("'["&amp;Index!$A$1&amp;"]Results 2a 10xWB'!G"&amp;ROW($R$35)-19,TRUE)),"",INDIRECT("'["&amp;Index!$A$1&amp;"]Results 2a 10xWB'!G"&amp;ROW($R$35)-19,TRUE))</f>
        <v>#REF!</v>
      </c>
      <c r="AJ199" t="e" cm="1">
        <f t="array" aca="1" ref="AJ199" ca="1">IF(ISBLANK(INDIRECT("'["&amp;Index!$A$1&amp;"]Results 2a 10xWB'!H"&amp;ROW($R$35)-19,TRUE)),"",INDIRECT("'["&amp;Index!$A$1&amp;"]Results 2a 10xWB'!H"&amp;ROW($R$35)-19,TRUE))</f>
        <v>#REF!</v>
      </c>
      <c r="AK199" t="e" cm="1">
        <f t="array" aca="1" ref="AK199" ca="1">IF(ISBLANK(INDIRECT("'["&amp;Index!$A$1&amp;"]Results 2a 10xWB'!I"&amp;ROW($R$35)-19,TRUE)),"",INDIRECT("'["&amp;Index!$A$1&amp;"]Results 2a 10xWB'!I"&amp;ROW($R$35)-19,TRUE))</f>
        <v>#REF!</v>
      </c>
      <c r="AN199" t="e" cm="1">
        <f t="array" aca="1" ref="AN199" ca="1">IF(ISBLANK(INDIRECT("'["&amp;Index!$A$1&amp;"]Results 2a 10xWB'!D"&amp;ROW($R$35)-19,TRUE)),"",INDIRECT("'["&amp;Index!$A$1&amp;"]Results 2a 10xWB'!D"&amp;ROW($R$35)-19,TRUE))</f>
        <v>#REF!</v>
      </c>
      <c r="AQ199" t="e" cm="1">
        <f t="array" aca="1" ref="AQ199" ca="1">IF(ISBLANK(INDIRECT("'["&amp;Index!$A$1&amp;"]Results 2a 10xWB'!E"&amp;ROW($R$35)-19,TRUE)),"",INDIRECT("'["&amp;Index!$A$1&amp;"]Results 2a 10xWB'!E"&amp;ROW($R$35)-19,TRUE))</f>
        <v>#REF!</v>
      </c>
      <c r="BM199" t="str">
        <f t="shared" ca="1" si="12"/>
        <v/>
      </c>
    </row>
    <row r="200" spans="1:65" x14ac:dyDescent="0.25">
      <c r="A200" t="e" cm="1">
        <f t="array" aca="1" ref="A200" ca="1">INDIRECT("'["&amp;Index!$A$1&amp;"]Overview Tests'!E7",TRUE)</f>
        <v>#REF!</v>
      </c>
      <c r="B200" t="e">
        <f ca="1">IF(Index!$D$3="v4",11038,"")</f>
        <v>#N/A</v>
      </c>
      <c r="C200" t="e">
        <f ca="1">VLOOKUP(Facts!$B200,Aux_Table!$W$1:$X$50,2,FALSE)</f>
        <v>#N/A</v>
      </c>
      <c r="D200" t="e">
        <f>NA()</f>
        <v>#N/A</v>
      </c>
      <c r="E200" t="e" cm="1">
        <f t="array" aca="1" ref="E200" ca="1">INDIRECT("'["&amp;Index!$A$1&amp;"]Overview Tests'!C7",TRUE)</f>
        <v>#REF!</v>
      </c>
      <c r="F200" t="e" cm="1">
        <f t="array" aca="1" ref="F200" ca="1">INDIRECT("'["&amp;Index!$A$1&amp;"]Overview Tests'!B7",TRUE)</f>
        <v>#REF!</v>
      </c>
      <c r="G200" t="e" cm="1">
        <f t="array" aca="1" ref="G200" ca="1">INDIRECT("'["&amp;Index!$A$1&amp;"]Overview Tests'!B7",TRUE)</f>
        <v>#REF!</v>
      </c>
      <c r="H200" t="e">
        <f t="shared" ca="1" si="13"/>
        <v>#REF!</v>
      </c>
      <c r="I200" s="15" t="e" cm="1">
        <f t="array" aca="1" ref="I200" ca="1">IFERROR(DATEVALUE(TEXT(INDIRECT("'["&amp;Index!$A$1&amp;"]Overview Tests'!C88",TRUE),"yyyy-mm-dd")),INDIRECT("'["&amp;Index!$A$1&amp;"]Overview Tests'!F7",TRUE)-730)</f>
        <v>#REF!</v>
      </c>
      <c r="J200" t="e" cm="1">
        <f t="array" aca="1" ref="J200" ca="1">INDIRECT("'["&amp;Index!$A$1&amp;"]Overview Tests'!C84",TRUE)</f>
        <v>#REF!</v>
      </c>
      <c r="K200" t="str">
        <f>Index!$A$1</f>
        <v>intem US 42430001 RN+RP für Sichtprüfung.xlsx</v>
      </c>
      <c r="N200" t="s">
        <v>74</v>
      </c>
      <c r="O200" t="e" cm="1">
        <f t="array" aca="1" ref="O200" ca="1">IF(ISBLANK(INDIRECT("'["&amp;Index!$A$1&amp;"]Results 2a 10xWB'!B"&amp;ROW($R$26)-19,TRUE)),"",INDIRECT("'["&amp;Index!$A$1&amp;"]Results 2a 10xWB'!B"&amp;ROW($R$26)-19,TRUE))</f>
        <v>#REF!</v>
      </c>
      <c r="R200">
        <v>1</v>
      </c>
      <c r="X200" t="e" cm="1">
        <f t="array" aca="1" ref="X200" ca="1">INDIRECT("'["&amp;Index!$A$1&amp;"]Overview Tests'!C7",TRUE)</f>
        <v>#REF!</v>
      </c>
      <c r="Z200" t="s">
        <v>110</v>
      </c>
      <c r="AG200" t="e" cm="1">
        <f t="array" aca="1" ref="AG200" ca="1">IF(ISBLANK(INDIRECT("'["&amp;Index!$A$1&amp;"]Results 2a 10xWB'!J"&amp;ROW($R$26)-19,TRUE)),"",INDIRECT("'["&amp;Index!$A$1&amp;"]Results 2a 10xWB'!J"&amp;ROW($R$26)-19,TRUE))</f>
        <v>#REF!</v>
      </c>
      <c r="AH200" t="e" cm="1">
        <f t="array" aca="1" ref="AH200" ca="1">IF(ISBLANK(INDIRECT("'["&amp;Index!$A$1&amp;"]Results 2a 10xWB'!M"&amp;ROW($R$26)-19,TRUE)),"",INDIRECT("'["&amp;Index!$A$1&amp;"]Results 2a 10xWB'!M"&amp;ROW($R$26)-19,TRUE))</f>
        <v>#REF!</v>
      </c>
      <c r="AI200" t="e" cm="1">
        <f t="array" aca="1" ref="AI200" ca="1">IF(ISBLANK(INDIRECT("'["&amp;Index!$A$1&amp;"]Results 2a 10xWB'!N"&amp;ROW($R$26)-19,TRUE)),"",INDIRECT("'["&amp;Index!$A$1&amp;"]Results 2a 10xWB'!N"&amp;ROW($R$26)-19,TRUE))</f>
        <v>#REF!</v>
      </c>
      <c r="AJ200" t="e" cm="1">
        <f t="array" aca="1" ref="AJ200" ca="1">IF(ISBLANK(INDIRECT("'["&amp;Index!$A$1&amp;"]Results 2a 10xWB'!O"&amp;ROW($R$26)-19,TRUE)),"",INDIRECT("'["&amp;Index!$A$1&amp;"]Results 2a 10xWB'!O"&amp;ROW($R$26)-19,TRUE))</f>
        <v>#REF!</v>
      </c>
      <c r="AK200" t="e" cm="1">
        <f t="array" aca="1" ref="AK200" ca="1">IF(ISBLANK(INDIRECT("'["&amp;Index!$A$1&amp;"]Results 2a 10xWB'!P"&amp;ROW($R$26)-19,TRUE)),"",INDIRECT("'["&amp;Index!$A$1&amp;"]Results 2a 10xWB'!P"&amp;ROW($R$26)-19,TRUE))</f>
        <v>#REF!</v>
      </c>
      <c r="AN200" t="e" cm="1">
        <f t="array" aca="1" ref="AN200" ca="1">IF(ISBLANK(INDIRECT("'["&amp;Index!$A$1&amp;"]Results 2a 10xWB'!K"&amp;ROW($R$26)-19,TRUE)),"",INDIRECT("'["&amp;Index!$A$1&amp;"]Results 2a 10xWB'!K"&amp;ROW($R$26)-19,TRUE))</f>
        <v>#REF!</v>
      </c>
      <c r="AQ200" t="e" cm="1">
        <f t="array" aca="1" ref="AQ200" ca="1">IF(ISBLANK(INDIRECT("'["&amp;Index!$A$1&amp;"]Results 2a 10xWB'!L"&amp;ROW($R$26)-19,TRUE)),"",INDIRECT("'["&amp;Index!$A$1&amp;"]Results 2a 10xWB'!L"&amp;ROW($R$26)-19,TRUE))</f>
        <v>#REF!</v>
      </c>
      <c r="BM200" t="str">
        <f t="shared" ca="1" si="12"/>
        <v/>
      </c>
    </row>
    <row r="201" spans="1:65" x14ac:dyDescent="0.25">
      <c r="A201" t="e" cm="1">
        <f t="array" aca="1" ref="A201" ca="1">INDIRECT("'["&amp;Index!$A$1&amp;"]Overview Tests'!E7",TRUE)</f>
        <v>#REF!</v>
      </c>
      <c r="B201" t="e">
        <f ca="1">IF(Index!$D$3="v4",11038,"")</f>
        <v>#N/A</v>
      </c>
      <c r="C201" t="e">
        <f ca="1">VLOOKUP(Facts!$B201,Aux_Table!$W$1:$X$50,2,FALSE)</f>
        <v>#N/A</v>
      </c>
      <c r="D201" t="e">
        <f>NA()</f>
        <v>#N/A</v>
      </c>
      <c r="E201" t="e" cm="1">
        <f t="array" aca="1" ref="E201" ca="1">INDIRECT("'["&amp;Index!$A$1&amp;"]Overview Tests'!C7",TRUE)</f>
        <v>#REF!</v>
      </c>
      <c r="F201" t="e" cm="1">
        <f t="array" aca="1" ref="F201" ca="1">INDIRECT("'["&amp;Index!$A$1&amp;"]Overview Tests'!B7",TRUE)</f>
        <v>#REF!</v>
      </c>
      <c r="G201" t="e" cm="1">
        <f t="array" aca="1" ref="G201" ca="1">INDIRECT("'["&amp;Index!$A$1&amp;"]Overview Tests'!B7",TRUE)</f>
        <v>#REF!</v>
      </c>
      <c r="H201" t="e">
        <f t="shared" ca="1" si="13"/>
        <v>#REF!</v>
      </c>
      <c r="I201" s="15" t="e" cm="1">
        <f t="array" aca="1" ref="I201" ca="1">IFERROR(DATEVALUE(TEXT(INDIRECT("'["&amp;Index!$A$1&amp;"]Overview Tests'!C88",TRUE),"yyyy-mm-dd")),INDIRECT("'["&amp;Index!$A$1&amp;"]Overview Tests'!F7",TRUE)-730)</f>
        <v>#REF!</v>
      </c>
      <c r="J201" t="e" cm="1">
        <f t="array" aca="1" ref="J201" ca="1">INDIRECT("'["&amp;Index!$A$1&amp;"]Overview Tests'!C84",TRUE)</f>
        <v>#REF!</v>
      </c>
      <c r="K201" t="str">
        <f>Index!$A$1</f>
        <v>intem US 42430001 RN+RP für Sichtprüfung.xlsx</v>
      </c>
      <c r="N201" t="s">
        <v>74</v>
      </c>
      <c r="O201" t="e" cm="1">
        <f t="array" aca="1" ref="O201" ca="1">IF(ISBLANK(INDIRECT("'["&amp;Index!$A$1&amp;"]Results 2a 10xWB'!B"&amp;ROW($R$27)-19,TRUE)),"",INDIRECT("'["&amp;Index!$A$1&amp;"]Results 2a 10xWB'!B"&amp;ROW($R$27)-19,TRUE))</f>
        <v>#REF!</v>
      </c>
      <c r="R201">
        <v>2</v>
      </c>
      <c r="X201" t="e" cm="1">
        <f t="array" aca="1" ref="X201" ca="1">INDIRECT("'["&amp;Index!$A$1&amp;"]Overview Tests'!C7",TRUE)</f>
        <v>#REF!</v>
      </c>
      <c r="Z201" t="s">
        <v>110</v>
      </c>
      <c r="AG201" t="e" cm="1">
        <f t="array" aca="1" ref="AG201" ca="1">IF(ISBLANK(INDIRECT("'["&amp;Index!$A$1&amp;"]Results 2a 10xWB'!J"&amp;ROW($R$27)-19,TRUE)),"",INDIRECT("'["&amp;Index!$A$1&amp;"]Results 2a 10xWB'!J"&amp;ROW($R$27)-19,TRUE))</f>
        <v>#REF!</v>
      </c>
      <c r="AH201" t="e" cm="1">
        <f t="array" aca="1" ref="AH201" ca="1">IF(ISBLANK(INDIRECT("'["&amp;Index!$A$1&amp;"]Results 2a 10xWB'!M"&amp;ROW($R$27)-19,TRUE)),"",INDIRECT("'["&amp;Index!$A$1&amp;"]Results 2a 10xWB'!M"&amp;ROW($R$27)-19,TRUE))</f>
        <v>#REF!</v>
      </c>
      <c r="AI201" t="e" cm="1">
        <f t="array" aca="1" ref="AI201" ca="1">IF(ISBLANK(INDIRECT("'["&amp;Index!$A$1&amp;"]Results 2a 10xWB'!N"&amp;ROW($R$27)-19,TRUE)),"",INDIRECT("'["&amp;Index!$A$1&amp;"]Results 2a 10xWB'!N"&amp;ROW($R$27)-19,TRUE))</f>
        <v>#REF!</v>
      </c>
      <c r="AJ201" t="e" cm="1">
        <f t="array" aca="1" ref="AJ201" ca="1">IF(ISBLANK(INDIRECT("'["&amp;Index!$A$1&amp;"]Results 2a 10xWB'!O"&amp;ROW($R$27)-19,TRUE)),"",INDIRECT("'["&amp;Index!$A$1&amp;"]Results 2a 10xWB'!O"&amp;ROW($R$27)-19,TRUE))</f>
        <v>#REF!</v>
      </c>
      <c r="AK201" t="e" cm="1">
        <f t="array" aca="1" ref="AK201" ca="1">IF(ISBLANK(INDIRECT("'["&amp;Index!$A$1&amp;"]Results 2a 10xWB'!P"&amp;ROW($R$27)-19,TRUE)),"",INDIRECT("'["&amp;Index!$A$1&amp;"]Results 2a 10xWB'!P"&amp;ROW($R$27)-19,TRUE))</f>
        <v>#REF!</v>
      </c>
      <c r="AN201" t="e" cm="1">
        <f t="array" aca="1" ref="AN201" ca="1">IF(ISBLANK(INDIRECT("'["&amp;Index!$A$1&amp;"]Results 2a 10xWB'!K"&amp;ROW($R$27)-19,TRUE)),"",INDIRECT("'["&amp;Index!$A$1&amp;"]Results 2a 10xWB'!K"&amp;ROW($R$27)-19,TRUE))</f>
        <v>#REF!</v>
      </c>
      <c r="AQ201" t="e" cm="1">
        <f t="array" aca="1" ref="AQ201" ca="1">IF(ISBLANK(INDIRECT("'["&amp;Index!$A$1&amp;"]Results 2a 10xWB'!L"&amp;ROW($R$27)-19,TRUE)),"",INDIRECT("'["&amp;Index!$A$1&amp;"]Results 2a 10xWB'!L"&amp;ROW($R$27)-19,TRUE))</f>
        <v>#REF!</v>
      </c>
      <c r="BM201" t="str">
        <f t="shared" ca="1" si="12"/>
        <v/>
      </c>
    </row>
    <row r="202" spans="1:65" x14ac:dyDescent="0.25">
      <c r="A202" t="e" cm="1">
        <f t="array" aca="1" ref="A202" ca="1">INDIRECT("'["&amp;Index!$A$1&amp;"]Overview Tests'!E7",TRUE)</f>
        <v>#REF!</v>
      </c>
      <c r="B202" t="e">
        <f ca="1">IF(Index!$D$3="v4",11038,"")</f>
        <v>#N/A</v>
      </c>
      <c r="C202" t="e">
        <f ca="1">VLOOKUP(Facts!$B202,Aux_Table!$W$1:$X$50,2,FALSE)</f>
        <v>#N/A</v>
      </c>
      <c r="D202" t="e">
        <f>NA()</f>
        <v>#N/A</v>
      </c>
      <c r="E202" t="e" cm="1">
        <f t="array" aca="1" ref="E202" ca="1">INDIRECT("'["&amp;Index!$A$1&amp;"]Overview Tests'!C7",TRUE)</f>
        <v>#REF!</v>
      </c>
      <c r="F202" t="e" cm="1">
        <f t="array" aca="1" ref="F202" ca="1">INDIRECT("'["&amp;Index!$A$1&amp;"]Overview Tests'!B7",TRUE)</f>
        <v>#REF!</v>
      </c>
      <c r="G202" t="e" cm="1">
        <f t="array" aca="1" ref="G202" ca="1">INDIRECT("'["&amp;Index!$A$1&amp;"]Overview Tests'!B7",TRUE)</f>
        <v>#REF!</v>
      </c>
      <c r="H202" t="e">
        <f t="shared" ca="1" si="13"/>
        <v>#REF!</v>
      </c>
      <c r="I202" s="15" t="e" cm="1">
        <f t="array" aca="1" ref="I202" ca="1">IFERROR(DATEVALUE(TEXT(INDIRECT("'["&amp;Index!$A$1&amp;"]Overview Tests'!C88",TRUE),"yyyy-mm-dd")),INDIRECT("'["&amp;Index!$A$1&amp;"]Overview Tests'!F7",TRUE)-730)</f>
        <v>#REF!</v>
      </c>
      <c r="J202" t="e" cm="1">
        <f t="array" aca="1" ref="J202" ca="1">INDIRECT("'["&amp;Index!$A$1&amp;"]Overview Tests'!C84",TRUE)</f>
        <v>#REF!</v>
      </c>
      <c r="K202" t="str">
        <f>Index!$A$1</f>
        <v>intem US 42430001 RN+RP für Sichtprüfung.xlsx</v>
      </c>
      <c r="N202" t="s">
        <v>74</v>
      </c>
      <c r="O202" t="e" cm="1">
        <f t="array" aca="1" ref="O202" ca="1">IF(ISBLANK(INDIRECT("'["&amp;Index!$A$1&amp;"]Results 2a 10xWB'!B"&amp;ROW($R$28)-19,TRUE)),"",INDIRECT("'["&amp;Index!$A$1&amp;"]Results 2a 10xWB'!B"&amp;ROW($R$28)-19,TRUE))</f>
        <v>#REF!</v>
      </c>
      <c r="R202">
        <v>3</v>
      </c>
      <c r="X202" t="e" cm="1">
        <f t="array" aca="1" ref="X202" ca="1">INDIRECT("'["&amp;Index!$A$1&amp;"]Overview Tests'!C7",TRUE)</f>
        <v>#REF!</v>
      </c>
      <c r="Z202" t="s">
        <v>110</v>
      </c>
      <c r="AG202" t="e" cm="1">
        <f t="array" aca="1" ref="AG202" ca="1">IF(ISBLANK(INDIRECT("'["&amp;Index!$A$1&amp;"]Results 2a 10xWB'!J"&amp;ROW($R$28)-19,TRUE)),"",INDIRECT("'["&amp;Index!$A$1&amp;"]Results 2a 10xWB'!J"&amp;ROW($R$28)-19,TRUE))</f>
        <v>#REF!</v>
      </c>
      <c r="AH202" t="e" cm="1">
        <f t="array" aca="1" ref="AH202" ca="1">IF(ISBLANK(INDIRECT("'["&amp;Index!$A$1&amp;"]Results 2a 10xWB'!M"&amp;ROW($R$28)-19,TRUE)),"",INDIRECT("'["&amp;Index!$A$1&amp;"]Results 2a 10xWB'!M"&amp;ROW($R$28)-19,TRUE))</f>
        <v>#REF!</v>
      </c>
      <c r="AI202" t="e" cm="1">
        <f t="array" aca="1" ref="AI202" ca="1">IF(ISBLANK(INDIRECT("'["&amp;Index!$A$1&amp;"]Results 2a 10xWB'!N"&amp;ROW($R$28)-19,TRUE)),"",INDIRECT("'["&amp;Index!$A$1&amp;"]Results 2a 10xWB'!N"&amp;ROW($R$28)-19,TRUE))</f>
        <v>#REF!</v>
      </c>
      <c r="AJ202" t="e" cm="1">
        <f t="array" aca="1" ref="AJ202" ca="1">IF(ISBLANK(INDIRECT("'["&amp;Index!$A$1&amp;"]Results 2a 10xWB'!O"&amp;ROW($R$28)-19,TRUE)),"",INDIRECT("'["&amp;Index!$A$1&amp;"]Results 2a 10xWB'!O"&amp;ROW($R$28)-19,TRUE))</f>
        <v>#REF!</v>
      </c>
      <c r="AK202" t="e" cm="1">
        <f t="array" aca="1" ref="AK202" ca="1">IF(ISBLANK(INDIRECT("'["&amp;Index!$A$1&amp;"]Results 2a 10xWB'!P"&amp;ROW($R$28)-19,TRUE)),"",INDIRECT("'["&amp;Index!$A$1&amp;"]Results 2a 10xWB'!P"&amp;ROW($R$28)-19,TRUE))</f>
        <v>#REF!</v>
      </c>
      <c r="AN202" t="e" cm="1">
        <f t="array" aca="1" ref="AN202" ca="1">IF(ISBLANK(INDIRECT("'["&amp;Index!$A$1&amp;"]Results 2a 10xWB'!K"&amp;ROW($R$28)-19,TRUE)),"",INDIRECT("'["&amp;Index!$A$1&amp;"]Results 2a 10xWB'!K"&amp;ROW($R$28)-19,TRUE))</f>
        <v>#REF!</v>
      </c>
      <c r="AQ202" t="e" cm="1">
        <f t="array" aca="1" ref="AQ202" ca="1">IF(ISBLANK(INDIRECT("'["&amp;Index!$A$1&amp;"]Results 2a 10xWB'!L"&amp;ROW($R$28)-19,TRUE)),"",INDIRECT("'["&amp;Index!$A$1&amp;"]Results 2a 10xWB'!L"&amp;ROW($R$28)-19,TRUE))</f>
        <v>#REF!</v>
      </c>
      <c r="BM202" t="str">
        <f t="shared" ca="1" si="12"/>
        <v/>
      </c>
    </row>
    <row r="203" spans="1:65" x14ac:dyDescent="0.25">
      <c r="A203" t="e" cm="1">
        <f t="array" aca="1" ref="A203" ca="1">INDIRECT("'["&amp;Index!$A$1&amp;"]Overview Tests'!E7",TRUE)</f>
        <v>#REF!</v>
      </c>
      <c r="B203" t="e">
        <f ca="1">IF(Index!$D$3="v4",11038,"")</f>
        <v>#N/A</v>
      </c>
      <c r="C203" t="e">
        <f ca="1">VLOOKUP(Facts!$B203,Aux_Table!$W$1:$X$50,2,FALSE)</f>
        <v>#N/A</v>
      </c>
      <c r="D203" t="e">
        <f>NA()</f>
        <v>#N/A</v>
      </c>
      <c r="E203" t="e" cm="1">
        <f t="array" aca="1" ref="E203" ca="1">INDIRECT("'["&amp;Index!$A$1&amp;"]Overview Tests'!C7",TRUE)</f>
        <v>#REF!</v>
      </c>
      <c r="F203" t="e" cm="1">
        <f t="array" aca="1" ref="F203" ca="1">INDIRECT("'["&amp;Index!$A$1&amp;"]Overview Tests'!B7",TRUE)</f>
        <v>#REF!</v>
      </c>
      <c r="G203" t="e" cm="1">
        <f t="array" aca="1" ref="G203" ca="1">INDIRECT("'["&amp;Index!$A$1&amp;"]Overview Tests'!B7",TRUE)</f>
        <v>#REF!</v>
      </c>
      <c r="H203" t="e">
        <f t="shared" ca="1" si="13"/>
        <v>#REF!</v>
      </c>
      <c r="I203" s="15" t="e" cm="1">
        <f t="array" aca="1" ref="I203" ca="1">IFERROR(DATEVALUE(TEXT(INDIRECT("'["&amp;Index!$A$1&amp;"]Overview Tests'!C88",TRUE),"yyyy-mm-dd")),INDIRECT("'["&amp;Index!$A$1&amp;"]Overview Tests'!F7",TRUE)-730)</f>
        <v>#REF!</v>
      </c>
      <c r="J203" t="e" cm="1">
        <f t="array" aca="1" ref="J203" ca="1">INDIRECT("'["&amp;Index!$A$1&amp;"]Overview Tests'!C84",TRUE)</f>
        <v>#REF!</v>
      </c>
      <c r="K203" t="str">
        <f>Index!$A$1</f>
        <v>intem US 42430001 RN+RP für Sichtprüfung.xlsx</v>
      </c>
      <c r="N203" t="s">
        <v>74</v>
      </c>
      <c r="O203" t="e" cm="1">
        <f t="array" aca="1" ref="O203" ca="1">IF(ISBLANK(INDIRECT("'["&amp;Index!$A$1&amp;"]Results 2a 10xWB'!B"&amp;ROW($R$29)-19,TRUE)),"",INDIRECT("'["&amp;Index!$A$1&amp;"]Results 2a 10xWB'!B"&amp;ROW($R$29)-19,TRUE))</f>
        <v>#REF!</v>
      </c>
      <c r="R203">
        <v>4</v>
      </c>
      <c r="X203" t="e" cm="1">
        <f t="array" aca="1" ref="X203" ca="1">INDIRECT("'["&amp;Index!$A$1&amp;"]Overview Tests'!C7",TRUE)</f>
        <v>#REF!</v>
      </c>
      <c r="Z203" t="s">
        <v>110</v>
      </c>
      <c r="AG203" t="e" cm="1">
        <f t="array" aca="1" ref="AG203" ca="1">IF(ISBLANK(INDIRECT("'["&amp;Index!$A$1&amp;"]Results 2a 10xWB'!J"&amp;ROW($R$29)-19,TRUE)),"",INDIRECT("'["&amp;Index!$A$1&amp;"]Results 2a 10xWB'!J"&amp;ROW($R$29)-19,TRUE))</f>
        <v>#REF!</v>
      </c>
      <c r="AH203" t="e" cm="1">
        <f t="array" aca="1" ref="AH203" ca="1">IF(ISBLANK(INDIRECT("'["&amp;Index!$A$1&amp;"]Results 2a 10xWB'!M"&amp;ROW($R$29)-19,TRUE)),"",INDIRECT("'["&amp;Index!$A$1&amp;"]Results 2a 10xWB'!M"&amp;ROW($R$29)-19,TRUE))</f>
        <v>#REF!</v>
      </c>
      <c r="AI203" t="e" cm="1">
        <f t="array" aca="1" ref="AI203" ca="1">IF(ISBLANK(INDIRECT("'["&amp;Index!$A$1&amp;"]Results 2a 10xWB'!N"&amp;ROW($R$29)-19,TRUE)),"",INDIRECT("'["&amp;Index!$A$1&amp;"]Results 2a 10xWB'!N"&amp;ROW($R$29)-19,TRUE))</f>
        <v>#REF!</v>
      </c>
      <c r="AJ203" t="e" cm="1">
        <f t="array" aca="1" ref="AJ203" ca="1">IF(ISBLANK(INDIRECT("'["&amp;Index!$A$1&amp;"]Results 2a 10xWB'!O"&amp;ROW($R$29)-19,TRUE)),"",INDIRECT("'["&amp;Index!$A$1&amp;"]Results 2a 10xWB'!O"&amp;ROW($R$29)-19,TRUE))</f>
        <v>#REF!</v>
      </c>
      <c r="AK203" t="e" cm="1">
        <f t="array" aca="1" ref="AK203" ca="1">IF(ISBLANK(INDIRECT("'["&amp;Index!$A$1&amp;"]Results 2a 10xWB'!P"&amp;ROW($R$29)-19,TRUE)),"",INDIRECT("'["&amp;Index!$A$1&amp;"]Results 2a 10xWB'!P"&amp;ROW($R$29)-19,TRUE))</f>
        <v>#REF!</v>
      </c>
      <c r="AN203" t="e" cm="1">
        <f t="array" aca="1" ref="AN203" ca="1">IF(ISBLANK(INDIRECT("'["&amp;Index!$A$1&amp;"]Results 2a 10xWB'!K"&amp;ROW($R$29)-19,TRUE)),"",INDIRECT("'["&amp;Index!$A$1&amp;"]Results 2a 10xWB'!K"&amp;ROW($R$29)-19,TRUE))</f>
        <v>#REF!</v>
      </c>
      <c r="AQ203" t="e" cm="1">
        <f t="array" aca="1" ref="AQ203" ca="1">IF(ISBLANK(INDIRECT("'["&amp;Index!$A$1&amp;"]Results 2a 10xWB'!L"&amp;ROW($R$29)-19,TRUE)),"",INDIRECT("'["&amp;Index!$A$1&amp;"]Results 2a 10xWB'!L"&amp;ROW($R$29)-19,TRUE))</f>
        <v>#REF!</v>
      </c>
      <c r="BM203" t="str">
        <f t="shared" ca="1" si="12"/>
        <v/>
      </c>
    </row>
    <row r="204" spans="1:65" x14ac:dyDescent="0.25">
      <c r="A204" t="e" cm="1">
        <f t="array" aca="1" ref="A204" ca="1">INDIRECT("'["&amp;Index!$A$1&amp;"]Overview Tests'!E7",TRUE)</f>
        <v>#REF!</v>
      </c>
      <c r="B204" t="e">
        <f ca="1">IF(Index!$D$3="v4",11038,"")</f>
        <v>#N/A</v>
      </c>
      <c r="C204" t="e">
        <f ca="1">VLOOKUP(Facts!$B204,Aux_Table!$W$1:$X$50,2,FALSE)</f>
        <v>#N/A</v>
      </c>
      <c r="D204" t="e">
        <f>NA()</f>
        <v>#N/A</v>
      </c>
      <c r="E204" t="e" cm="1">
        <f t="array" aca="1" ref="E204" ca="1">INDIRECT("'["&amp;Index!$A$1&amp;"]Overview Tests'!C7",TRUE)</f>
        <v>#REF!</v>
      </c>
      <c r="F204" t="e" cm="1">
        <f t="array" aca="1" ref="F204" ca="1">INDIRECT("'["&amp;Index!$A$1&amp;"]Overview Tests'!B7",TRUE)</f>
        <v>#REF!</v>
      </c>
      <c r="G204" t="e" cm="1">
        <f t="array" aca="1" ref="G204" ca="1">INDIRECT("'["&amp;Index!$A$1&amp;"]Overview Tests'!B7",TRUE)</f>
        <v>#REF!</v>
      </c>
      <c r="H204" t="e">
        <f t="shared" ca="1" si="13"/>
        <v>#REF!</v>
      </c>
      <c r="I204" s="15" t="e" cm="1">
        <f t="array" aca="1" ref="I204" ca="1">IFERROR(DATEVALUE(TEXT(INDIRECT("'["&amp;Index!$A$1&amp;"]Overview Tests'!C88",TRUE),"yyyy-mm-dd")),INDIRECT("'["&amp;Index!$A$1&amp;"]Overview Tests'!F7",TRUE)-730)</f>
        <v>#REF!</v>
      </c>
      <c r="J204" t="e" cm="1">
        <f t="array" aca="1" ref="J204" ca="1">INDIRECT("'["&amp;Index!$A$1&amp;"]Overview Tests'!C84",TRUE)</f>
        <v>#REF!</v>
      </c>
      <c r="K204" t="str">
        <f>Index!$A$1</f>
        <v>intem US 42430001 RN+RP für Sichtprüfung.xlsx</v>
      </c>
      <c r="N204" t="s">
        <v>74</v>
      </c>
      <c r="O204" t="e" cm="1">
        <f t="array" aca="1" ref="O204" ca="1">IF(ISBLANK(INDIRECT("'["&amp;Index!$A$1&amp;"]Results 2a 10xWB'!B"&amp;ROW($R$30)-19,TRUE)),"",INDIRECT("'["&amp;Index!$A$1&amp;"]Results 2a 10xWB'!B"&amp;ROW($R$30)-19,TRUE))</f>
        <v>#REF!</v>
      </c>
      <c r="R204">
        <v>5</v>
      </c>
      <c r="X204" t="e" cm="1">
        <f t="array" aca="1" ref="X204" ca="1">INDIRECT("'["&amp;Index!$A$1&amp;"]Overview Tests'!C7",TRUE)</f>
        <v>#REF!</v>
      </c>
      <c r="Z204" t="s">
        <v>110</v>
      </c>
      <c r="AG204" t="e" cm="1">
        <f t="array" aca="1" ref="AG204" ca="1">IF(ISBLANK(INDIRECT("'["&amp;Index!$A$1&amp;"]Results 2a 10xWB'!J"&amp;ROW($R$30)-19,TRUE)),"",INDIRECT("'["&amp;Index!$A$1&amp;"]Results 2a 10xWB'!J"&amp;ROW($R$30)-19,TRUE))</f>
        <v>#REF!</v>
      </c>
      <c r="AH204" t="e" cm="1">
        <f t="array" aca="1" ref="AH204" ca="1">IF(ISBLANK(INDIRECT("'["&amp;Index!$A$1&amp;"]Results 2a 10xWB'!M"&amp;ROW($R$30)-19,TRUE)),"",INDIRECT("'["&amp;Index!$A$1&amp;"]Results 2a 10xWB'!M"&amp;ROW($R$30)-19,TRUE))</f>
        <v>#REF!</v>
      </c>
      <c r="AI204" t="e" cm="1">
        <f t="array" aca="1" ref="AI204" ca="1">IF(ISBLANK(INDIRECT("'["&amp;Index!$A$1&amp;"]Results 2a 10xWB'!N"&amp;ROW($R$30)-19,TRUE)),"",INDIRECT("'["&amp;Index!$A$1&amp;"]Results 2a 10xWB'!N"&amp;ROW($R$30)-19,TRUE))</f>
        <v>#REF!</v>
      </c>
      <c r="AJ204" t="e" cm="1">
        <f t="array" aca="1" ref="AJ204" ca="1">IF(ISBLANK(INDIRECT("'["&amp;Index!$A$1&amp;"]Results 2a 10xWB'!O"&amp;ROW($R$30)-19,TRUE)),"",INDIRECT("'["&amp;Index!$A$1&amp;"]Results 2a 10xWB'!O"&amp;ROW($R$30)-19,TRUE))</f>
        <v>#REF!</v>
      </c>
      <c r="AK204" t="e" cm="1">
        <f t="array" aca="1" ref="AK204" ca="1">IF(ISBLANK(INDIRECT("'["&amp;Index!$A$1&amp;"]Results 2a 10xWB'!P"&amp;ROW($R$30)-19,TRUE)),"",INDIRECT("'["&amp;Index!$A$1&amp;"]Results 2a 10xWB'!P"&amp;ROW($R$30)-19,TRUE))</f>
        <v>#REF!</v>
      </c>
      <c r="AN204" t="e" cm="1">
        <f t="array" aca="1" ref="AN204" ca="1">IF(ISBLANK(INDIRECT("'["&amp;Index!$A$1&amp;"]Results 2a 10xWB'!K"&amp;ROW($R$30)-19,TRUE)),"",INDIRECT("'["&amp;Index!$A$1&amp;"]Results 2a 10xWB'!K"&amp;ROW($R$30)-19,TRUE))</f>
        <v>#REF!</v>
      </c>
      <c r="AQ204" t="e" cm="1">
        <f t="array" aca="1" ref="AQ204" ca="1">IF(ISBLANK(INDIRECT("'["&amp;Index!$A$1&amp;"]Results 2a 10xWB'!L"&amp;ROW($R$30)-19,TRUE)),"",INDIRECT("'["&amp;Index!$A$1&amp;"]Results 2a 10xWB'!L"&amp;ROW($R$30)-19,TRUE))</f>
        <v>#REF!</v>
      </c>
      <c r="BM204" t="str">
        <f t="shared" ca="1" si="12"/>
        <v/>
      </c>
    </row>
    <row r="205" spans="1:65" x14ac:dyDescent="0.25">
      <c r="A205" t="e" cm="1">
        <f t="array" aca="1" ref="A205" ca="1">INDIRECT("'["&amp;Index!$A$1&amp;"]Overview Tests'!E7",TRUE)</f>
        <v>#REF!</v>
      </c>
      <c r="B205" t="e">
        <f ca="1">IF(Index!$D$3="v4",11038,"")</f>
        <v>#N/A</v>
      </c>
      <c r="C205" t="e">
        <f ca="1">VLOOKUP(Facts!$B205,Aux_Table!$W$1:$X$50,2,FALSE)</f>
        <v>#N/A</v>
      </c>
      <c r="D205" t="e">
        <f>NA()</f>
        <v>#N/A</v>
      </c>
      <c r="E205" t="e" cm="1">
        <f t="array" aca="1" ref="E205" ca="1">INDIRECT("'["&amp;Index!$A$1&amp;"]Overview Tests'!C7",TRUE)</f>
        <v>#REF!</v>
      </c>
      <c r="F205" t="e" cm="1">
        <f t="array" aca="1" ref="F205" ca="1">INDIRECT("'["&amp;Index!$A$1&amp;"]Overview Tests'!B7",TRUE)</f>
        <v>#REF!</v>
      </c>
      <c r="G205" t="e" cm="1">
        <f t="array" aca="1" ref="G205" ca="1">INDIRECT("'["&amp;Index!$A$1&amp;"]Overview Tests'!B7",TRUE)</f>
        <v>#REF!</v>
      </c>
      <c r="H205" t="e">
        <f t="shared" ca="1" si="13"/>
        <v>#REF!</v>
      </c>
      <c r="I205" s="15" t="e" cm="1">
        <f t="array" aca="1" ref="I205" ca="1">IFERROR(DATEVALUE(TEXT(INDIRECT("'["&amp;Index!$A$1&amp;"]Overview Tests'!C88",TRUE),"yyyy-mm-dd")),INDIRECT("'["&amp;Index!$A$1&amp;"]Overview Tests'!F7",TRUE)-730)</f>
        <v>#REF!</v>
      </c>
      <c r="J205" t="e" cm="1">
        <f t="array" aca="1" ref="J205" ca="1">INDIRECT("'["&amp;Index!$A$1&amp;"]Overview Tests'!C84",TRUE)</f>
        <v>#REF!</v>
      </c>
      <c r="K205" t="str">
        <f>Index!$A$1</f>
        <v>intem US 42430001 RN+RP für Sichtprüfung.xlsx</v>
      </c>
      <c r="N205" t="s">
        <v>74</v>
      </c>
      <c r="O205" t="e" cm="1">
        <f t="array" aca="1" ref="O205" ca="1">IF(ISBLANK(INDIRECT("'["&amp;Index!$A$1&amp;"]Results 2a 10xWB'!B"&amp;ROW($R$31)-19,TRUE)),"",INDIRECT("'["&amp;Index!$A$1&amp;"]Results 2a 10xWB'!B"&amp;ROW($R$31)-19,TRUE))</f>
        <v>#REF!</v>
      </c>
      <c r="R205">
        <v>6</v>
      </c>
      <c r="X205" t="e" cm="1">
        <f t="array" aca="1" ref="X205" ca="1">INDIRECT("'["&amp;Index!$A$1&amp;"]Overview Tests'!C7",TRUE)</f>
        <v>#REF!</v>
      </c>
      <c r="Z205" t="s">
        <v>110</v>
      </c>
      <c r="AG205" t="e" cm="1">
        <f t="array" aca="1" ref="AG205" ca="1">IF(ISBLANK(INDIRECT("'["&amp;Index!$A$1&amp;"]Results 2a 10xWB'!J"&amp;ROW($R$31)-19,TRUE)),"",INDIRECT("'["&amp;Index!$A$1&amp;"]Results 2a 10xWB'!J"&amp;ROW($R$31)-19,TRUE))</f>
        <v>#REF!</v>
      </c>
      <c r="AH205" t="e" cm="1">
        <f t="array" aca="1" ref="AH205" ca="1">IF(ISBLANK(INDIRECT("'["&amp;Index!$A$1&amp;"]Results 2a 10xWB'!M"&amp;ROW($R$31)-19,TRUE)),"",INDIRECT("'["&amp;Index!$A$1&amp;"]Results 2a 10xWB'!M"&amp;ROW($R$31)-19,TRUE))</f>
        <v>#REF!</v>
      </c>
      <c r="AI205" t="e" cm="1">
        <f t="array" aca="1" ref="AI205" ca="1">IF(ISBLANK(INDIRECT("'["&amp;Index!$A$1&amp;"]Results 2a 10xWB'!N"&amp;ROW($R$31)-19,TRUE)),"",INDIRECT("'["&amp;Index!$A$1&amp;"]Results 2a 10xWB'!N"&amp;ROW($R$31)-19,TRUE))</f>
        <v>#REF!</v>
      </c>
      <c r="AJ205" t="e" cm="1">
        <f t="array" aca="1" ref="AJ205" ca="1">IF(ISBLANK(INDIRECT("'["&amp;Index!$A$1&amp;"]Results 2a 10xWB'!O"&amp;ROW($R$31)-19,TRUE)),"",INDIRECT("'["&amp;Index!$A$1&amp;"]Results 2a 10xWB'!O"&amp;ROW($R$31)-19,TRUE))</f>
        <v>#REF!</v>
      </c>
      <c r="AK205" t="e" cm="1">
        <f t="array" aca="1" ref="AK205" ca="1">IF(ISBLANK(INDIRECT("'["&amp;Index!$A$1&amp;"]Results 2a 10xWB'!P"&amp;ROW($R$31)-19,TRUE)),"",INDIRECT("'["&amp;Index!$A$1&amp;"]Results 2a 10xWB'!P"&amp;ROW($R$31)-19,TRUE))</f>
        <v>#REF!</v>
      </c>
      <c r="AN205" t="e" cm="1">
        <f t="array" aca="1" ref="AN205" ca="1">IF(ISBLANK(INDIRECT("'["&amp;Index!$A$1&amp;"]Results 2a 10xWB'!K"&amp;ROW($R$31)-19,TRUE)),"",INDIRECT("'["&amp;Index!$A$1&amp;"]Results 2a 10xWB'!K"&amp;ROW($R$31)-19,TRUE))</f>
        <v>#REF!</v>
      </c>
      <c r="AQ205" t="e" cm="1">
        <f t="array" aca="1" ref="AQ205" ca="1">IF(ISBLANK(INDIRECT("'["&amp;Index!$A$1&amp;"]Results 2a 10xWB'!L"&amp;ROW($R$31)-19,TRUE)),"",INDIRECT("'["&amp;Index!$A$1&amp;"]Results 2a 10xWB'!L"&amp;ROW($R$31)-19,TRUE))</f>
        <v>#REF!</v>
      </c>
      <c r="BM205" t="str">
        <f t="shared" ca="1" si="12"/>
        <v/>
      </c>
    </row>
    <row r="206" spans="1:65" x14ac:dyDescent="0.25">
      <c r="A206" t="e" cm="1">
        <f t="array" aca="1" ref="A206" ca="1">INDIRECT("'["&amp;Index!$A$1&amp;"]Overview Tests'!E7",TRUE)</f>
        <v>#REF!</v>
      </c>
      <c r="B206" t="e">
        <f ca="1">IF(Index!$D$3="v4",11038,"")</f>
        <v>#N/A</v>
      </c>
      <c r="C206" t="e">
        <f ca="1">VLOOKUP(Facts!$B206,Aux_Table!$W$1:$X$50,2,FALSE)</f>
        <v>#N/A</v>
      </c>
      <c r="D206" t="e">
        <f>NA()</f>
        <v>#N/A</v>
      </c>
      <c r="E206" t="e" cm="1">
        <f t="array" aca="1" ref="E206" ca="1">INDIRECT("'["&amp;Index!$A$1&amp;"]Overview Tests'!C7",TRUE)</f>
        <v>#REF!</v>
      </c>
      <c r="F206" t="e" cm="1">
        <f t="array" aca="1" ref="F206" ca="1">INDIRECT("'["&amp;Index!$A$1&amp;"]Overview Tests'!B7",TRUE)</f>
        <v>#REF!</v>
      </c>
      <c r="G206" t="e" cm="1">
        <f t="array" aca="1" ref="G206" ca="1">INDIRECT("'["&amp;Index!$A$1&amp;"]Overview Tests'!B7",TRUE)</f>
        <v>#REF!</v>
      </c>
      <c r="H206" t="e">
        <f t="shared" ca="1" si="13"/>
        <v>#REF!</v>
      </c>
      <c r="I206" s="15" t="e" cm="1">
        <f t="array" aca="1" ref="I206" ca="1">IFERROR(DATEVALUE(TEXT(INDIRECT("'["&amp;Index!$A$1&amp;"]Overview Tests'!C88",TRUE),"yyyy-mm-dd")),INDIRECT("'["&amp;Index!$A$1&amp;"]Overview Tests'!F7",TRUE)-730)</f>
        <v>#REF!</v>
      </c>
      <c r="J206" t="e" cm="1">
        <f t="array" aca="1" ref="J206" ca="1">INDIRECT("'["&amp;Index!$A$1&amp;"]Overview Tests'!C84",TRUE)</f>
        <v>#REF!</v>
      </c>
      <c r="K206" t="str">
        <f>Index!$A$1</f>
        <v>intem US 42430001 RN+RP für Sichtprüfung.xlsx</v>
      </c>
      <c r="N206" t="s">
        <v>74</v>
      </c>
      <c r="O206" t="e" cm="1">
        <f t="array" aca="1" ref="O206" ca="1">IF(ISBLANK(INDIRECT("'["&amp;Index!$A$1&amp;"]Results 2a 10xWB'!B"&amp;ROW($R$32)-19,TRUE)),"",INDIRECT("'["&amp;Index!$A$1&amp;"]Results 2a 10xWB'!B"&amp;ROW($R$32)-19,TRUE))</f>
        <v>#REF!</v>
      </c>
      <c r="R206">
        <v>7</v>
      </c>
      <c r="X206" t="e" cm="1">
        <f t="array" aca="1" ref="X206" ca="1">INDIRECT("'["&amp;Index!$A$1&amp;"]Overview Tests'!C7",TRUE)</f>
        <v>#REF!</v>
      </c>
      <c r="Z206" t="s">
        <v>110</v>
      </c>
      <c r="AG206" t="e" cm="1">
        <f t="array" aca="1" ref="AG206" ca="1">IF(ISBLANK(INDIRECT("'["&amp;Index!$A$1&amp;"]Results 2a 10xWB'!J"&amp;ROW($R$32)-19,TRUE)),"",INDIRECT("'["&amp;Index!$A$1&amp;"]Results 2a 10xWB'!J"&amp;ROW($R$32)-19,TRUE))</f>
        <v>#REF!</v>
      </c>
      <c r="AH206" t="e" cm="1">
        <f t="array" aca="1" ref="AH206" ca="1">IF(ISBLANK(INDIRECT("'["&amp;Index!$A$1&amp;"]Results 2a 10xWB'!M"&amp;ROW($R$32)-19,TRUE)),"",INDIRECT("'["&amp;Index!$A$1&amp;"]Results 2a 10xWB'!M"&amp;ROW($R$32)-19,TRUE))</f>
        <v>#REF!</v>
      </c>
      <c r="AI206" t="e" cm="1">
        <f t="array" aca="1" ref="AI206" ca="1">IF(ISBLANK(INDIRECT("'["&amp;Index!$A$1&amp;"]Results 2a 10xWB'!N"&amp;ROW($R$32)-19,TRUE)),"",INDIRECT("'["&amp;Index!$A$1&amp;"]Results 2a 10xWB'!N"&amp;ROW($R$32)-19,TRUE))</f>
        <v>#REF!</v>
      </c>
      <c r="AJ206" t="e" cm="1">
        <f t="array" aca="1" ref="AJ206" ca="1">IF(ISBLANK(INDIRECT("'["&amp;Index!$A$1&amp;"]Results 2a 10xWB'!O"&amp;ROW($R$32)-19,TRUE)),"",INDIRECT("'["&amp;Index!$A$1&amp;"]Results 2a 10xWB'!O"&amp;ROW($R$32)-19,TRUE))</f>
        <v>#REF!</v>
      </c>
      <c r="AK206" t="e" cm="1">
        <f t="array" aca="1" ref="AK206" ca="1">IF(ISBLANK(INDIRECT("'["&amp;Index!$A$1&amp;"]Results 2a 10xWB'!P"&amp;ROW($R$32)-19,TRUE)),"",INDIRECT("'["&amp;Index!$A$1&amp;"]Results 2a 10xWB'!P"&amp;ROW($R$32)-19,TRUE))</f>
        <v>#REF!</v>
      </c>
      <c r="AN206" t="e" cm="1">
        <f t="array" aca="1" ref="AN206" ca="1">IF(ISBLANK(INDIRECT("'["&amp;Index!$A$1&amp;"]Results 2a 10xWB'!K"&amp;ROW($R$32)-19,TRUE)),"",INDIRECT("'["&amp;Index!$A$1&amp;"]Results 2a 10xWB'!K"&amp;ROW($R$32)-19,TRUE))</f>
        <v>#REF!</v>
      </c>
      <c r="AQ206" t="e" cm="1">
        <f t="array" aca="1" ref="AQ206" ca="1">IF(ISBLANK(INDIRECT("'["&amp;Index!$A$1&amp;"]Results 2a 10xWB'!L"&amp;ROW($R$32)-19,TRUE)),"",INDIRECT("'["&amp;Index!$A$1&amp;"]Results 2a 10xWB'!L"&amp;ROW($R$32)-19,TRUE))</f>
        <v>#REF!</v>
      </c>
      <c r="BM206" t="str">
        <f t="shared" ca="1" si="12"/>
        <v/>
      </c>
    </row>
    <row r="207" spans="1:65" x14ac:dyDescent="0.25">
      <c r="A207" t="e" cm="1">
        <f t="array" aca="1" ref="A207" ca="1">INDIRECT("'["&amp;Index!$A$1&amp;"]Overview Tests'!E7",TRUE)</f>
        <v>#REF!</v>
      </c>
      <c r="B207" t="e">
        <f ca="1">IF(Index!$D$3="v4",11038,"")</f>
        <v>#N/A</v>
      </c>
      <c r="C207" t="e">
        <f ca="1">VLOOKUP(Facts!$B207,Aux_Table!$W$1:$X$50,2,FALSE)</f>
        <v>#N/A</v>
      </c>
      <c r="D207" t="e">
        <f>NA()</f>
        <v>#N/A</v>
      </c>
      <c r="E207" t="e" cm="1">
        <f t="array" aca="1" ref="E207" ca="1">INDIRECT("'["&amp;Index!$A$1&amp;"]Overview Tests'!C7",TRUE)</f>
        <v>#REF!</v>
      </c>
      <c r="F207" t="e" cm="1">
        <f t="array" aca="1" ref="F207" ca="1">INDIRECT("'["&amp;Index!$A$1&amp;"]Overview Tests'!B7",TRUE)</f>
        <v>#REF!</v>
      </c>
      <c r="G207" t="e" cm="1">
        <f t="array" aca="1" ref="G207" ca="1">INDIRECT("'["&amp;Index!$A$1&amp;"]Overview Tests'!B7",TRUE)</f>
        <v>#REF!</v>
      </c>
      <c r="H207" t="e">
        <f t="shared" ca="1" si="13"/>
        <v>#REF!</v>
      </c>
      <c r="I207" s="15" t="e" cm="1">
        <f t="array" aca="1" ref="I207" ca="1">IFERROR(DATEVALUE(TEXT(INDIRECT("'["&amp;Index!$A$1&amp;"]Overview Tests'!C88",TRUE),"yyyy-mm-dd")),INDIRECT("'["&amp;Index!$A$1&amp;"]Overview Tests'!F7",TRUE)-730)</f>
        <v>#REF!</v>
      </c>
      <c r="J207" t="e" cm="1">
        <f t="array" aca="1" ref="J207" ca="1">INDIRECT("'["&amp;Index!$A$1&amp;"]Overview Tests'!C84",TRUE)</f>
        <v>#REF!</v>
      </c>
      <c r="K207" t="str">
        <f>Index!$A$1</f>
        <v>intem US 42430001 RN+RP für Sichtprüfung.xlsx</v>
      </c>
      <c r="N207" t="s">
        <v>74</v>
      </c>
      <c r="O207" t="e" cm="1">
        <f t="array" aca="1" ref="O207" ca="1">IF(ISBLANK(INDIRECT("'["&amp;Index!$A$1&amp;"]Results 2a 10xWB'!B"&amp;ROW($R$33)-19,TRUE)),"",INDIRECT("'["&amp;Index!$A$1&amp;"]Results 2a 10xWB'!B"&amp;ROW($R$33)-19,TRUE))</f>
        <v>#REF!</v>
      </c>
      <c r="R207">
        <v>8</v>
      </c>
      <c r="X207" t="e" cm="1">
        <f t="array" aca="1" ref="X207" ca="1">INDIRECT("'["&amp;Index!$A$1&amp;"]Overview Tests'!C7",TRUE)</f>
        <v>#REF!</v>
      </c>
      <c r="Z207" t="s">
        <v>110</v>
      </c>
      <c r="AG207" t="e" cm="1">
        <f t="array" aca="1" ref="AG207" ca="1">IF(ISBLANK(INDIRECT("'["&amp;Index!$A$1&amp;"]Results 2a 10xWB'!J"&amp;ROW($R$33)-19,TRUE)),"",INDIRECT("'["&amp;Index!$A$1&amp;"]Results 2a 10xWB'!J"&amp;ROW($R$33)-19,TRUE))</f>
        <v>#REF!</v>
      </c>
      <c r="AH207" t="e" cm="1">
        <f t="array" aca="1" ref="AH207" ca="1">IF(ISBLANK(INDIRECT("'["&amp;Index!$A$1&amp;"]Results 2a 10xWB'!M"&amp;ROW($R$33)-19,TRUE)),"",INDIRECT("'["&amp;Index!$A$1&amp;"]Results 2a 10xWB'!M"&amp;ROW($R$33)-19,TRUE))</f>
        <v>#REF!</v>
      </c>
      <c r="AI207" t="e" cm="1">
        <f t="array" aca="1" ref="AI207" ca="1">IF(ISBLANK(INDIRECT("'["&amp;Index!$A$1&amp;"]Results 2a 10xWB'!N"&amp;ROW($R$33)-19,TRUE)),"",INDIRECT("'["&amp;Index!$A$1&amp;"]Results 2a 10xWB'!N"&amp;ROW($R$33)-19,TRUE))</f>
        <v>#REF!</v>
      </c>
      <c r="AJ207" t="e" cm="1">
        <f t="array" aca="1" ref="AJ207" ca="1">IF(ISBLANK(INDIRECT("'["&amp;Index!$A$1&amp;"]Results 2a 10xWB'!O"&amp;ROW($R$33)-19,TRUE)),"",INDIRECT("'["&amp;Index!$A$1&amp;"]Results 2a 10xWB'!O"&amp;ROW($R$33)-19,TRUE))</f>
        <v>#REF!</v>
      </c>
      <c r="AK207" t="e" cm="1">
        <f t="array" aca="1" ref="AK207" ca="1">IF(ISBLANK(INDIRECT("'["&amp;Index!$A$1&amp;"]Results 2a 10xWB'!P"&amp;ROW($R$33)-19,TRUE)),"",INDIRECT("'["&amp;Index!$A$1&amp;"]Results 2a 10xWB'!P"&amp;ROW($R$33)-19,TRUE))</f>
        <v>#REF!</v>
      </c>
      <c r="AN207" t="e" cm="1">
        <f t="array" aca="1" ref="AN207" ca="1">IF(ISBLANK(INDIRECT("'["&amp;Index!$A$1&amp;"]Results 2a 10xWB'!K"&amp;ROW($R$33)-19,TRUE)),"",INDIRECT("'["&amp;Index!$A$1&amp;"]Results 2a 10xWB'!K"&amp;ROW($R$33)-19,TRUE))</f>
        <v>#REF!</v>
      </c>
      <c r="AQ207" t="e" cm="1">
        <f t="array" aca="1" ref="AQ207" ca="1">IF(ISBLANK(INDIRECT("'["&amp;Index!$A$1&amp;"]Results 2a 10xWB'!L"&amp;ROW($R$33)-19,TRUE)),"",INDIRECT("'["&amp;Index!$A$1&amp;"]Results 2a 10xWB'!L"&amp;ROW($R$33)-19,TRUE))</f>
        <v>#REF!</v>
      </c>
      <c r="BM207" t="str">
        <f t="shared" ca="1" si="12"/>
        <v/>
      </c>
    </row>
    <row r="208" spans="1:65" x14ac:dyDescent="0.25">
      <c r="A208" t="e" cm="1">
        <f t="array" aca="1" ref="A208" ca="1">INDIRECT("'["&amp;Index!$A$1&amp;"]Overview Tests'!E7",TRUE)</f>
        <v>#REF!</v>
      </c>
      <c r="B208" t="e">
        <f ca="1">IF(Index!$D$3="v4",11038,"")</f>
        <v>#N/A</v>
      </c>
      <c r="C208" t="e">
        <f ca="1">VLOOKUP(Facts!$B208,Aux_Table!$W$1:$X$50,2,FALSE)</f>
        <v>#N/A</v>
      </c>
      <c r="D208" t="e">
        <f>NA()</f>
        <v>#N/A</v>
      </c>
      <c r="E208" t="e" cm="1">
        <f t="array" aca="1" ref="E208" ca="1">INDIRECT("'["&amp;Index!$A$1&amp;"]Overview Tests'!C7",TRUE)</f>
        <v>#REF!</v>
      </c>
      <c r="F208" t="e" cm="1">
        <f t="array" aca="1" ref="F208" ca="1">INDIRECT("'["&amp;Index!$A$1&amp;"]Overview Tests'!B7",TRUE)</f>
        <v>#REF!</v>
      </c>
      <c r="G208" t="e" cm="1">
        <f t="array" aca="1" ref="G208" ca="1">INDIRECT("'["&amp;Index!$A$1&amp;"]Overview Tests'!B7",TRUE)</f>
        <v>#REF!</v>
      </c>
      <c r="H208" t="e">
        <f t="shared" ca="1" si="13"/>
        <v>#REF!</v>
      </c>
      <c r="I208" s="15" t="e" cm="1">
        <f t="array" aca="1" ref="I208" ca="1">IFERROR(DATEVALUE(TEXT(INDIRECT("'["&amp;Index!$A$1&amp;"]Overview Tests'!C88",TRUE),"yyyy-mm-dd")),INDIRECT("'["&amp;Index!$A$1&amp;"]Overview Tests'!F7",TRUE)-730)</f>
        <v>#REF!</v>
      </c>
      <c r="J208" t="e" cm="1">
        <f t="array" aca="1" ref="J208" ca="1">INDIRECT("'["&amp;Index!$A$1&amp;"]Overview Tests'!C84",TRUE)</f>
        <v>#REF!</v>
      </c>
      <c r="K208" t="str">
        <f>Index!$A$1</f>
        <v>intem US 42430001 RN+RP für Sichtprüfung.xlsx</v>
      </c>
      <c r="N208" t="s">
        <v>74</v>
      </c>
      <c r="O208" t="e" cm="1">
        <f t="array" aca="1" ref="O208" ca="1">IF(ISBLANK(INDIRECT("'["&amp;Index!$A$1&amp;"]Results 2a 10xWB'!B"&amp;ROW($R$34)-19,TRUE)),"",INDIRECT("'["&amp;Index!$A$1&amp;"]Results 2a 10xWB'!B"&amp;ROW($R$34)-19,TRUE))</f>
        <v>#REF!</v>
      </c>
      <c r="R208">
        <v>9</v>
      </c>
      <c r="X208" t="e" cm="1">
        <f t="array" aca="1" ref="X208" ca="1">INDIRECT("'["&amp;Index!$A$1&amp;"]Overview Tests'!C7",TRUE)</f>
        <v>#REF!</v>
      </c>
      <c r="Z208" t="s">
        <v>110</v>
      </c>
      <c r="AG208" t="e" cm="1">
        <f t="array" aca="1" ref="AG208" ca="1">IF(ISBLANK(INDIRECT("'["&amp;Index!$A$1&amp;"]Results 2a 10xWB'!J"&amp;ROW($R$34)-19,TRUE)),"",INDIRECT("'["&amp;Index!$A$1&amp;"]Results 2a 10xWB'!J"&amp;ROW($R$34)-19,TRUE))</f>
        <v>#REF!</v>
      </c>
      <c r="AH208" t="e" cm="1">
        <f t="array" aca="1" ref="AH208" ca="1">IF(ISBLANK(INDIRECT("'["&amp;Index!$A$1&amp;"]Results 2a 10xWB'!M"&amp;ROW($R$34)-19,TRUE)),"",INDIRECT("'["&amp;Index!$A$1&amp;"]Results 2a 10xWB'!M"&amp;ROW($R$34)-19,TRUE))</f>
        <v>#REF!</v>
      </c>
      <c r="AI208" t="e" cm="1">
        <f t="array" aca="1" ref="AI208" ca="1">IF(ISBLANK(INDIRECT("'["&amp;Index!$A$1&amp;"]Results 2a 10xWB'!N"&amp;ROW($R$34)-19,TRUE)),"",INDIRECT("'["&amp;Index!$A$1&amp;"]Results 2a 10xWB'!N"&amp;ROW($R$34)-19,TRUE))</f>
        <v>#REF!</v>
      </c>
      <c r="AJ208" t="e" cm="1">
        <f t="array" aca="1" ref="AJ208" ca="1">IF(ISBLANK(INDIRECT("'["&amp;Index!$A$1&amp;"]Results 2a 10xWB'!O"&amp;ROW($R$34)-19,TRUE)),"",INDIRECT("'["&amp;Index!$A$1&amp;"]Results 2a 10xWB'!O"&amp;ROW($R$34)-19,TRUE))</f>
        <v>#REF!</v>
      </c>
      <c r="AK208" t="e" cm="1">
        <f t="array" aca="1" ref="AK208" ca="1">IF(ISBLANK(INDIRECT("'["&amp;Index!$A$1&amp;"]Results 2a 10xWB'!P"&amp;ROW($R$34)-19,TRUE)),"",INDIRECT("'["&amp;Index!$A$1&amp;"]Results 2a 10xWB'!P"&amp;ROW($R$34)-19,TRUE))</f>
        <v>#REF!</v>
      </c>
      <c r="AN208" t="e" cm="1">
        <f t="array" aca="1" ref="AN208" ca="1">IF(ISBLANK(INDIRECT("'["&amp;Index!$A$1&amp;"]Results 2a 10xWB'!K"&amp;ROW($R$34)-19,TRUE)),"",INDIRECT("'["&amp;Index!$A$1&amp;"]Results 2a 10xWB'!K"&amp;ROW($R$34)-19,TRUE))</f>
        <v>#REF!</v>
      </c>
      <c r="AQ208" t="e" cm="1">
        <f t="array" aca="1" ref="AQ208" ca="1">IF(ISBLANK(INDIRECT("'["&amp;Index!$A$1&amp;"]Results 2a 10xWB'!L"&amp;ROW($R$34)-19,TRUE)),"",INDIRECT("'["&amp;Index!$A$1&amp;"]Results 2a 10xWB'!L"&amp;ROW($R$34)-19,TRUE))</f>
        <v>#REF!</v>
      </c>
      <c r="BM208" t="str">
        <f t="shared" ca="1" si="12"/>
        <v/>
      </c>
    </row>
    <row r="209" spans="1:65" x14ac:dyDescent="0.25">
      <c r="A209" t="e" cm="1">
        <f t="array" aca="1" ref="A209" ca="1">INDIRECT("'["&amp;Index!$A$1&amp;"]Overview Tests'!E7",TRUE)</f>
        <v>#REF!</v>
      </c>
      <c r="B209" t="e">
        <f ca="1">IF(Index!$D$3="v4",11038,"")</f>
        <v>#N/A</v>
      </c>
      <c r="C209" t="e">
        <f ca="1">VLOOKUP(Facts!$B209,Aux_Table!$W$1:$X$50,2,FALSE)</f>
        <v>#N/A</v>
      </c>
      <c r="D209" t="e">
        <f>NA()</f>
        <v>#N/A</v>
      </c>
      <c r="E209" t="e" cm="1">
        <f t="array" aca="1" ref="E209" ca="1">INDIRECT("'["&amp;Index!$A$1&amp;"]Overview Tests'!C7",TRUE)</f>
        <v>#REF!</v>
      </c>
      <c r="F209" t="e" cm="1">
        <f t="array" aca="1" ref="F209" ca="1">INDIRECT("'["&amp;Index!$A$1&amp;"]Overview Tests'!B7",TRUE)</f>
        <v>#REF!</v>
      </c>
      <c r="G209" t="e" cm="1">
        <f t="array" aca="1" ref="G209" ca="1">INDIRECT("'["&amp;Index!$A$1&amp;"]Overview Tests'!B7",TRUE)</f>
        <v>#REF!</v>
      </c>
      <c r="H209" t="e">
        <f t="shared" ca="1" si="13"/>
        <v>#REF!</v>
      </c>
      <c r="I209" s="15" t="e" cm="1">
        <f t="array" aca="1" ref="I209" ca="1">IFERROR(DATEVALUE(TEXT(INDIRECT("'["&amp;Index!$A$1&amp;"]Overview Tests'!C88",TRUE),"yyyy-mm-dd")),INDIRECT("'["&amp;Index!$A$1&amp;"]Overview Tests'!F7",TRUE)-730)</f>
        <v>#REF!</v>
      </c>
      <c r="J209" t="e" cm="1">
        <f t="array" aca="1" ref="J209" ca="1">INDIRECT("'["&amp;Index!$A$1&amp;"]Overview Tests'!C84",TRUE)</f>
        <v>#REF!</v>
      </c>
      <c r="K209" t="str">
        <f>Index!$A$1</f>
        <v>intem US 42430001 RN+RP für Sichtprüfung.xlsx</v>
      </c>
      <c r="N209" t="s">
        <v>74</v>
      </c>
      <c r="O209" t="e" cm="1">
        <f t="array" aca="1" ref="O209" ca="1">IF(ISBLANK(INDIRECT("'["&amp;Index!$A$1&amp;"]Results 2a 10xWB'!B"&amp;ROW($R$35)-19,TRUE)),"",INDIRECT("'["&amp;Index!$A$1&amp;"]Results 2a 10xWB'!B"&amp;ROW($R$35)-19,TRUE))</f>
        <v>#REF!</v>
      </c>
      <c r="R209">
        <v>10</v>
      </c>
      <c r="X209" t="e" cm="1">
        <f t="array" aca="1" ref="X209" ca="1">INDIRECT("'["&amp;Index!$A$1&amp;"]Overview Tests'!C7",TRUE)</f>
        <v>#REF!</v>
      </c>
      <c r="Z209" t="s">
        <v>110</v>
      </c>
      <c r="AG209" t="e" cm="1">
        <f t="array" aca="1" ref="AG209" ca="1">IF(ISBLANK(INDIRECT("'["&amp;Index!$A$1&amp;"]Results 2a 10xWB'!J"&amp;ROW($R$35)-19,TRUE)),"",INDIRECT("'["&amp;Index!$A$1&amp;"]Results 2a 10xWB'!J"&amp;ROW($R$35)-19,TRUE))</f>
        <v>#REF!</v>
      </c>
      <c r="AH209" t="e" cm="1">
        <f t="array" aca="1" ref="AH209" ca="1">IF(ISBLANK(INDIRECT("'["&amp;Index!$A$1&amp;"]Results 2a 10xWB'!M"&amp;ROW($R$35)-19,TRUE)),"",INDIRECT("'["&amp;Index!$A$1&amp;"]Results 2a 10xWB'!M"&amp;ROW($R$35)-19,TRUE))</f>
        <v>#REF!</v>
      </c>
      <c r="AI209" t="e" cm="1">
        <f t="array" aca="1" ref="AI209" ca="1">IF(ISBLANK(INDIRECT("'["&amp;Index!$A$1&amp;"]Results 2a 10xWB'!N"&amp;ROW($R$35)-19,TRUE)),"",INDIRECT("'["&amp;Index!$A$1&amp;"]Results 2a 10xWB'!N"&amp;ROW($R$35)-19,TRUE))</f>
        <v>#REF!</v>
      </c>
      <c r="AJ209" t="e" cm="1">
        <f t="array" aca="1" ref="AJ209" ca="1">IF(ISBLANK(INDIRECT("'["&amp;Index!$A$1&amp;"]Results 2a 10xWB'!O"&amp;ROW($R$35)-19,TRUE)),"",INDIRECT("'["&amp;Index!$A$1&amp;"]Results 2a 10xWB'!O"&amp;ROW($R$35)-19,TRUE))</f>
        <v>#REF!</v>
      </c>
      <c r="AK209" t="e" cm="1">
        <f t="array" aca="1" ref="AK209" ca="1">IF(ISBLANK(INDIRECT("'["&amp;Index!$A$1&amp;"]Results 2a 10xWB'!P"&amp;ROW($R$35)-19,TRUE)),"",INDIRECT("'["&amp;Index!$A$1&amp;"]Results 2a 10xWB'!P"&amp;ROW($R$35)-19,TRUE))</f>
        <v>#REF!</v>
      </c>
      <c r="AN209" t="e" cm="1">
        <f t="array" aca="1" ref="AN209" ca="1">IF(ISBLANK(INDIRECT("'["&amp;Index!$A$1&amp;"]Results 2a 10xWB'!K"&amp;ROW($R$35)-19,TRUE)),"",INDIRECT("'["&amp;Index!$A$1&amp;"]Results 2a 10xWB'!K"&amp;ROW($R$35)-19,TRUE))</f>
        <v>#REF!</v>
      </c>
      <c r="AQ209" t="e" cm="1">
        <f t="array" aca="1" ref="AQ209" ca="1">IF(ISBLANK(INDIRECT("'["&amp;Index!$A$1&amp;"]Results 2a 10xWB'!L"&amp;ROW($R$35)-19,TRUE)),"",INDIRECT("'["&amp;Index!$A$1&amp;"]Results 2a 10xWB'!L"&amp;ROW($R$35)-19,TRUE))</f>
        <v>#REF!</v>
      </c>
      <c r="BM209" t="str">
        <f t="shared" ca="1" si="12"/>
        <v/>
      </c>
    </row>
    <row r="210" spans="1:65" x14ac:dyDescent="0.25">
      <c r="A210" t="e" cm="1">
        <f t="array" aca="1" ref="A210" ca="1">INDIRECT("'["&amp;Index!$A$1&amp;"]Overview Tests'!E7",TRUE)</f>
        <v>#REF!</v>
      </c>
      <c r="B210" t="e">
        <f ca="1">IF(Index!$D$3="v4",11039,"")</f>
        <v>#N/A</v>
      </c>
      <c r="C210" t="e">
        <f ca="1">VLOOKUP(Facts!$B210,Aux_Table!$W$1:$X$50,2,FALSE)</f>
        <v>#N/A</v>
      </c>
      <c r="D210" t="e">
        <f>NA()</f>
        <v>#N/A</v>
      </c>
      <c r="E210" t="e" cm="1">
        <f t="array" aca="1" ref="E210" ca="1">INDIRECT("'["&amp;Index!$A$1&amp;"]Overview Tests'!C7",TRUE)</f>
        <v>#REF!</v>
      </c>
      <c r="F210" t="e" cm="1">
        <f t="array" aca="1" ref="F210" ca="1">INDIRECT("'["&amp;Index!$A$1&amp;"]Overview Tests'!B7",TRUE)</f>
        <v>#REF!</v>
      </c>
      <c r="G210" t="e" cm="1">
        <f t="array" aca="1" ref="G210" ca="1">INDIRECT("'["&amp;Index!$A$1&amp;"]Overview Tests'!B7",TRUE)</f>
        <v>#REF!</v>
      </c>
      <c r="H210" t="e">
        <f t="shared" ca="1" si="13"/>
        <v>#REF!</v>
      </c>
      <c r="I210" s="15" t="e" cm="1">
        <f t="array" aca="1" ref="I210" ca="1">IFERROR(DATEVALUE(TEXT(INDIRECT("'["&amp;Index!$A$1&amp;"]Overview Tests'!C88",TRUE),"yyyy-mm-dd")),INDIRECT("'["&amp;Index!$A$1&amp;"]Overview Tests'!F7",TRUE)-730)</f>
        <v>#REF!</v>
      </c>
      <c r="J210" t="e" cm="1">
        <f t="array" aca="1" ref="J210" ca="1">INDIRECT("'["&amp;Index!$A$1&amp;"]Overview Tests'!C84",TRUE)</f>
        <v>#REF!</v>
      </c>
      <c r="K210" t="str">
        <f>Index!$A$1</f>
        <v>intem US 42430001 RN+RP für Sichtprüfung.xlsx</v>
      </c>
      <c r="N210" t="s">
        <v>103</v>
      </c>
      <c r="O210" t="e" cm="1">
        <f t="array" aca="1" ref="O210" ca="1">IF(ISBLANK(INDIRECT("'["&amp;Index!$A$1&amp;"]Results 2b 10x60%NaCl'!B"&amp;ROW($R$26)-19,TRUE)),"",INDIRECT("'["&amp;Index!$A$1&amp;"]Results 2b 10x60%NaCl'!B"&amp;ROW($R$26)-19,TRUE))</f>
        <v>#REF!</v>
      </c>
      <c r="R210">
        <v>1</v>
      </c>
      <c r="X210" t="e" cm="1">
        <f t="array" aca="1" ref="X210" ca="1">INDIRECT("'["&amp;Index!$A$1&amp;"]Overview Tests'!E7",TRUE)</f>
        <v>#REF!</v>
      </c>
      <c r="Z210" t="s">
        <v>110</v>
      </c>
      <c r="AG210" t="e" cm="1">
        <f t="array" aca="1" ref="AG210" ca="1">IF(ISBLANK(INDIRECT("'["&amp;Index!$A$1&amp;"]Results 2b 10x60%NaCl'!C"&amp;ROW($R$26)-19,TRUE)),"",INDIRECT("'["&amp;Index!$A$1&amp;"]Results 2b 10x60%NaCl'!C"&amp;ROW($R$26)-19,TRUE))</f>
        <v>#REF!</v>
      </c>
      <c r="AH210" t="e" cm="1">
        <f t="array" aca="1" ref="AH210" ca="1">IF(ISBLANK(INDIRECT("'["&amp;Index!$A$1&amp;"]Results 2b 10x60%NaCl'!F"&amp;ROW($R$26)-19,TRUE)),"",INDIRECT("'["&amp;Index!$A$1&amp;"]Results 2b 10x60%NaCl'!F"&amp;ROW($R$26)-19,TRUE))</f>
        <v>#REF!</v>
      </c>
      <c r="AI210" t="e" cm="1">
        <f t="array" aca="1" ref="AI210" ca="1">IF(ISBLANK(INDIRECT("'["&amp;Index!$A$1&amp;"]Results 2b 10x60%NaCl'!G"&amp;ROW($R$26)-19,TRUE)),"",INDIRECT("'["&amp;Index!$A$1&amp;"]Results 2b 10x60%NaCl'!G"&amp;ROW($R$26)-19,TRUE))</f>
        <v>#REF!</v>
      </c>
      <c r="AJ210" t="e" cm="1">
        <f t="array" aca="1" ref="AJ210" ca="1">IF(ISBLANK(INDIRECT("'["&amp;Index!$A$1&amp;"]Results 2b 10x60%NaCl'!H"&amp;ROW($R$26)-19,TRUE)),"",INDIRECT("'["&amp;Index!$A$1&amp;"]Results 2b 10x60%NaCl'!H"&amp;ROW($R$26)-19,TRUE))</f>
        <v>#REF!</v>
      </c>
      <c r="AK210" t="e" cm="1">
        <f t="array" aca="1" ref="AK210" ca="1">IF(ISBLANK(INDIRECT("'["&amp;Index!$A$1&amp;"]Results 2b 10x60%NaCl'!I"&amp;ROW($R$26)-19,TRUE)),"",INDIRECT("'["&amp;Index!$A$1&amp;"]Results 2b 10x60%NaCl'!I"&amp;ROW($R$26)-19,TRUE))</f>
        <v>#REF!</v>
      </c>
      <c r="AN210" t="e" cm="1">
        <f t="array" aca="1" ref="AN210" ca="1">IF(ISBLANK(INDIRECT("'["&amp;Index!$A$1&amp;"]Results 2b 10x60%NaCl'!D"&amp;ROW($R$26)-19,TRUE)),"",INDIRECT("'["&amp;Index!$A$1&amp;"]Results 2b 10x60%NaCl'!D"&amp;ROW($R$26)-19,TRUE))</f>
        <v>#REF!</v>
      </c>
      <c r="AQ210" t="e" cm="1">
        <f t="array" aca="1" ref="AQ210" ca="1">IF(ISBLANK(INDIRECT("'["&amp;Index!$A$1&amp;"]Results 2b 10x60%NaCl'!E"&amp;ROW($R$26)-19,TRUE)),"",INDIRECT("'["&amp;Index!$A$1&amp;"]Results 2b 10x60%NaCl'!E"&amp;ROW($R$26)-19,TRUE))</f>
        <v>#REF!</v>
      </c>
      <c r="BM210" t="str">
        <f t="shared" ca="1" si="12"/>
        <v/>
      </c>
    </row>
    <row r="211" spans="1:65" x14ac:dyDescent="0.25">
      <c r="A211" t="e" cm="1">
        <f t="array" aca="1" ref="A211" ca="1">INDIRECT("'["&amp;Index!$A$1&amp;"]Overview Tests'!E7",TRUE)</f>
        <v>#REF!</v>
      </c>
      <c r="B211" t="e">
        <f ca="1">IF(Index!$D$3="v4",11039,"")</f>
        <v>#N/A</v>
      </c>
      <c r="C211" t="e">
        <f ca="1">VLOOKUP(Facts!$B211,Aux_Table!$W$1:$X$50,2,FALSE)</f>
        <v>#N/A</v>
      </c>
      <c r="D211" t="e">
        <f>NA()</f>
        <v>#N/A</v>
      </c>
      <c r="E211" t="e" cm="1">
        <f t="array" aca="1" ref="E211" ca="1">INDIRECT("'["&amp;Index!$A$1&amp;"]Overview Tests'!C7",TRUE)</f>
        <v>#REF!</v>
      </c>
      <c r="F211" t="e" cm="1">
        <f t="array" aca="1" ref="F211" ca="1">INDIRECT("'["&amp;Index!$A$1&amp;"]Overview Tests'!B7",TRUE)</f>
        <v>#REF!</v>
      </c>
      <c r="G211" t="e" cm="1">
        <f t="array" aca="1" ref="G211" ca="1">INDIRECT("'["&amp;Index!$A$1&amp;"]Overview Tests'!B7",TRUE)</f>
        <v>#REF!</v>
      </c>
      <c r="H211" t="e">
        <f t="shared" ca="1" si="13"/>
        <v>#REF!</v>
      </c>
      <c r="I211" s="15" t="e" cm="1">
        <f t="array" aca="1" ref="I211" ca="1">IFERROR(DATEVALUE(TEXT(INDIRECT("'["&amp;Index!$A$1&amp;"]Overview Tests'!C88",TRUE),"yyyy-mm-dd")),INDIRECT("'["&amp;Index!$A$1&amp;"]Overview Tests'!F7",TRUE)-730)</f>
        <v>#REF!</v>
      </c>
      <c r="J211" t="e" cm="1">
        <f t="array" aca="1" ref="J211" ca="1">INDIRECT("'["&amp;Index!$A$1&amp;"]Overview Tests'!C84",TRUE)</f>
        <v>#REF!</v>
      </c>
      <c r="K211" t="str">
        <f>Index!$A$1</f>
        <v>intem US 42430001 RN+RP für Sichtprüfung.xlsx</v>
      </c>
      <c r="N211" t="s">
        <v>103</v>
      </c>
      <c r="O211" t="e" cm="1">
        <f t="array" aca="1" ref="O211" ca="1">IF(ISBLANK(INDIRECT("'["&amp;Index!$A$1&amp;"]Results 2b 10x60%NaCl'!B"&amp;ROW($R$27)-19,TRUE)),"",INDIRECT("'["&amp;Index!$A$1&amp;"]Results 2b 10x60%NaCl'!B"&amp;ROW($R$27)-19,TRUE))</f>
        <v>#REF!</v>
      </c>
      <c r="R211">
        <v>2</v>
      </c>
      <c r="X211" t="e" cm="1">
        <f t="array" aca="1" ref="X211" ca="1">INDIRECT("'["&amp;Index!$A$1&amp;"]Overview Tests'!E7",TRUE)</f>
        <v>#REF!</v>
      </c>
      <c r="Z211" t="s">
        <v>110</v>
      </c>
      <c r="AG211" t="e" cm="1">
        <f t="array" aca="1" ref="AG211" ca="1">IF(ISBLANK(INDIRECT("'["&amp;Index!$A$1&amp;"]Results 2b 10x60%NaCl'!C"&amp;ROW($R$27)-19,TRUE)),"",INDIRECT("'["&amp;Index!$A$1&amp;"]Results 2b 10x60%NaCl'!C"&amp;ROW($R$27)-19,TRUE))</f>
        <v>#REF!</v>
      </c>
      <c r="AH211" t="e" cm="1">
        <f t="array" aca="1" ref="AH211" ca="1">IF(ISBLANK(INDIRECT("'["&amp;Index!$A$1&amp;"]Results 2b 10x60%NaCl'!F"&amp;ROW($R$27)-19,TRUE)),"",INDIRECT("'["&amp;Index!$A$1&amp;"]Results 2b 10x60%NaCl'!F"&amp;ROW($R$27)-19,TRUE))</f>
        <v>#REF!</v>
      </c>
      <c r="AI211" t="e" cm="1">
        <f t="array" aca="1" ref="AI211" ca="1">IF(ISBLANK(INDIRECT("'["&amp;Index!$A$1&amp;"]Results 2b 10x60%NaCl'!G"&amp;ROW($R$27)-19,TRUE)),"",INDIRECT("'["&amp;Index!$A$1&amp;"]Results 2b 10x60%NaCl'!G"&amp;ROW($R$27)-19,TRUE))</f>
        <v>#REF!</v>
      </c>
      <c r="AJ211" t="e" cm="1">
        <f t="array" aca="1" ref="AJ211" ca="1">IF(ISBLANK(INDIRECT("'["&amp;Index!$A$1&amp;"]Results 2b 10x60%NaCl'!H"&amp;ROW($R$27)-19,TRUE)),"",INDIRECT("'["&amp;Index!$A$1&amp;"]Results 2b 10x60%NaCl'!H"&amp;ROW($R$27)-19,TRUE))</f>
        <v>#REF!</v>
      </c>
      <c r="AK211" t="e" cm="1">
        <f t="array" aca="1" ref="AK211" ca="1">IF(ISBLANK(INDIRECT("'["&amp;Index!$A$1&amp;"]Results 2b 10x60%NaCl'!I"&amp;ROW($R$27)-19,TRUE)),"",INDIRECT("'["&amp;Index!$A$1&amp;"]Results 2b 10x60%NaCl'!I"&amp;ROW($R$27)-19,TRUE))</f>
        <v>#REF!</v>
      </c>
      <c r="AN211" t="e" cm="1">
        <f t="array" aca="1" ref="AN211" ca="1">IF(ISBLANK(INDIRECT("'["&amp;Index!$A$1&amp;"]Results 2b 10x60%NaCl'!D"&amp;ROW($R$27)-19,TRUE)),"",INDIRECT("'["&amp;Index!$A$1&amp;"]Results 2b 10x60%NaCl'!D"&amp;ROW($R$27)-19,TRUE))</f>
        <v>#REF!</v>
      </c>
      <c r="AQ211" t="e" cm="1">
        <f t="array" aca="1" ref="AQ211" ca="1">IF(ISBLANK(INDIRECT("'["&amp;Index!$A$1&amp;"]Results 2b 10x60%NaCl'!E"&amp;ROW($R$27)-19,TRUE)),"",INDIRECT("'["&amp;Index!$A$1&amp;"]Results 2b 10x60%NaCl'!E"&amp;ROW($R$27)-19,TRUE))</f>
        <v>#REF!</v>
      </c>
      <c r="BM211" t="str">
        <f t="shared" ca="1" si="12"/>
        <v/>
      </c>
    </row>
    <row r="212" spans="1:65" x14ac:dyDescent="0.25">
      <c r="A212" t="e" cm="1">
        <f t="array" aca="1" ref="A212" ca="1">INDIRECT("'["&amp;Index!$A$1&amp;"]Overview Tests'!E7",TRUE)</f>
        <v>#REF!</v>
      </c>
      <c r="B212" t="e">
        <f ca="1">IF(Index!$D$3="v4",11039,"")</f>
        <v>#N/A</v>
      </c>
      <c r="C212" t="e">
        <f ca="1">VLOOKUP(Facts!$B212,Aux_Table!$W$1:$X$50,2,FALSE)</f>
        <v>#N/A</v>
      </c>
      <c r="D212" t="e">
        <f>NA()</f>
        <v>#N/A</v>
      </c>
      <c r="E212" t="e" cm="1">
        <f t="array" aca="1" ref="E212" ca="1">INDIRECT("'["&amp;Index!$A$1&amp;"]Overview Tests'!C7",TRUE)</f>
        <v>#REF!</v>
      </c>
      <c r="F212" t="e" cm="1">
        <f t="array" aca="1" ref="F212" ca="1">INDIRECT("'["&amp;Index!$A$1&amp;"]Overview Tests'!B7",TRUE)</f>
        <v>#REF!</v>
      </c>
      <c r="G212" t="e" cm="1">
        <f t="array" aca="1" ref="G212" ca="1">INDIRECT("'["&amp;Index!$A$1&amp;"]Overview Tests'!B7",TRUE)</f>
        <v>#REF!</v>
      </c>
      <c r="H212" t="e">
        <f t="shared" ca="1" si="13"/>
        <v>#REF!</v>
      </c>
      <c r="I212" s="15" t="e" cm="1">
        <f t="array" aca="1" ref="I212" ca="1">IFERROR(DATEVALUE(TEXT(INDIRECT("'["&amp;Index!$A$1&amp;"]Overview Tests'!C88",TRUE),"yyyy-mm-dd")),INDIRECT("'["&amp;Index!$A$1&amp;"]Overview Tests'!F7",TRUE)-730)</f>
        <v>#REF!</v>
      </c>
      <c r="J212" t="e" cm="1">
        <f t="array" aca="1" ref="J212" ca="1">INDIRECT("'["&amp;Index!$A$1&amp;"]Overview Tests'!C84",TRUE)</f>
        <v>#REF!</v>
      </c>
      <c r="K212" t="str">
        <f>Index!$A$1</f>
        <v>intem US 42430001 RN+RP für Sichtprüfung.xlsx</v>
      </c>
      <c r="N212" t="s">
        <v>103</v>
      </c>
      <c r="O212" t="e" cm="1">
        <f t="array" aca="1" ref="O212" ca="1">IF(ISBLANK(INDIRECT("'["&amp;Index!$A$1&amp;"]Results 2b 10x60%NaCl'!B"&amp;ROW($R$28)-19,TRUE)),"",INDIRECT("'["&amp;Index!$A$1&amp;"]Results 2b 10x60%NaCl'!B"&amp;ROW($R$28)-19,TRUE))</f>
        <v>#REF!</v>
      </c>
      <c r="R212">
        <v>3</v>
      </c>
      <c r="X212" t="e" cm="1">
        <f t="array" aca="1" ref="X212" ca="1">INDIRECT("'["&amp;Index!$A$1&amp;"]Overview Tests'!E7",TRUE)</f>
        <v>#REF!</v>
      </c>
      <c r="Z212" t="s">
        <v>110</v>
      </c>
      <c r="AG212" t="e" cm="1">
        <f t="array" aca="1" ref="AG212" ca="1">IF(ISBLANK(INDIRECT("'["&amp;Index!$A$1&amp;"]Results 2b 10x60%NaCl'!C"&amp;ROW($R$28)-19,TRUE)),"",INDIRECT("'["&amp;Index!$A$1&amp;"]Results 2b 10x60%NaCl'!C"&amp;ROW($R$28)-19,TRUE))</f>
        <v>#REF!</v>
      </c>
      <c r="AH212" t="e" cm="1">
        <f t="array" aca="1" ref="AH212" ca="1">IF(ISBLANK(INDIRECT("'["&amp;Index!$A$1&amp;"]Results 2b 10x60%NaCl'!F"&amp;ROW($R$28)-19,TRUE)),"",INDIRECT("'["&amp;Index!$A$1&amp;"]Results 2b 10x60%NaCl'!F"&amp;ROW($R$28)-19,TRUE))</f>
        <v>#REF!</v>
      </c>
      <c r="AI212" t="e" cm="1">
        <f t="array" aca="1" ref="AI212" ca="1">IF(ISBLANK(INDIRECT("'["&amp;Index!$A$1&amp;"]Results 2b 10x60%NaCl'!G"&amp;ROW($R$28)-19,TRUE)),"",INDIRECT("'["&amp;Index!$A$1&amp;"]Results 2b 10x60%NaCl'!G"&amp;ROW($R$28)-19,TRUE))</f>
        <v>#REF!</v>
      </c>
      <c r="AJ212" t="e" cm="1">
        <f t="array" aca="1" ref="AJ212" ca="1">IF(ISBLANK(INDIRECT("'["&amp;Index!$A$1&amp;"]Results 2b 10x60%NaCl'!H"&amp;ROW($R$28)-19,TRUE)),"",INDIRECT("'["&amp;Index!$A$1&amp;"]Results 2b 10x60%NaCl'!H"&amp;ROW($R$28)-19,TRUE))</f>
        <v>#REF!</v>
      </c>
      <c r="AK212" t="e" cm="1">
        <f t="array" aca="1" ref="AK212" ca="1">IF(ISBLANK(INDIRECT("'["&amp;Index!$A$1&amp;"]Results 2b 10x60%NaCl'!I"&amp;ROW($R$28)-19,TRUE)),"",INDIRECT("'["&amp;Index!$A$1&amp;"]Results 2b 10x60%NaCl'!I"&amp;ROW($R$28)-19,TRUE))</f>
        <v>#REF!</v>
      </c>
      <c r="AN212" t="e" cm="1">
        <f t="array" aca="1" ref="AN212" ca="1">IF(ISBLANK(INDIRECT("'["&amp;Index!$A$1&amp;"]Results 2b 10x60%NaCl'!D"&amp;ROW($R$28)-19,TRUE)),"",INDIRECT("'["&amp;Index!$A$1&amp;"]Results 2b 10x60%NaCl'!D"&amp;ROW($R$28)-19,TRUE))</f>
        <v>#REF!</v>
      </c>
      <c r="AQ212" t="e" cm="1">
        <f t="array" aca="1" ref="AQ212" ca="1">IF(ISBLANK(INDIRECT("'["&amp;Index!$A$1&amp;"]Results 2b 10x60%NaCl'!E"&amp;ROW($R$28)-19,TRUE)),"",INDIRECT("'["&amp;Index!$A$1&amp;"]Results 2b 10x60%NaCl'!E"&amp;ROW($R$28)-19,TRUE))</f>
        <v>#REF!</v>
      </c>
      <c r="BM212" t="str">
        <f t="shared" ca="1" si="12"/>
        <v/>
      </c>
    </row>
    <row r="213" spans="1:65" x14ac:dyDescent="0.25">
      <c r="A213" t="e" cm="1">
        <f t="array" aca="1" ref="A213" ca="1">INDIRECT("'["&amp;Index!$A$1&amp;"]Overview Tests'!E7",TRUE)</f>
        <v>#REF!</v>
      </c>
      <c r="B213" t="e">
        <f ca="1">IF(Index!$D$3="v4",11039,"")</f>
        <v>#N/A</v>
      </c>
      <c r="C213" t="e">
        <f ca="1">VLOOKUP(Facts!$B213,Aux_Table!$W$1:$X$50,2,FALSE)</f>
        <v>#N/A</v>
      </c>
      <c r="D213" t="e">
        <f>NA()</f>
        <v>#N/A</v>
      </c>
      <c r="E213" t="e" cm="1">
        <f t="array" aca="1" ref="E213" ca="1">INDIRECT("'["&amp;Index!$A$1&amp;"]Overview Tests'!C7",TRUE)</f>
        <v>#REF!</v>
      </c>
      <c r="F213" t="e" cm="1">
        <f t="array" aca="1" ref="F213" ca="1">INDIRECT("'["&amp;Index!$A$1&amp;"]Overview Tests'!B7",TRUE)</f>
        <v>#REF!</v>
      </c>
      <c r="G213" t="e" cm="1">
        <f t="array" aca="1" ref="G213" ca="1">INDIRECT("'["&amp;Index!$A$1&amp;"]Overview Tests'!B7",TRUE)</f>
        <v>#REF!</v>
      </c>
      <c r="H213" t="e">
        <f t="shared" ca="1" si="13"/>
        <v>#REF!</v>
      </c>
      <c r="I213" s="15" t="e" cm="1">
        <f t="array" aca="1" ref="I213" ca="1">IFERROR(DATEVALUE(TEXT(INDIRECT("'["&amp;Index!$A$1&amp;"]Overview Tests'!C88",TRUE),"yyyy-mm-dd")),INDIRECT("'["&amp;Index!$A$1&amp;"]Overview Tests'!F7",TRUE)-730)</f>
        <v>#REF!</v>
      </c>
      <c r="J213" t="e" cm="1">
        <f t="array" aca="1" ref="J213" ca="1">INDIRECT("'["&amp;Index!$A$1&amp;"]Overview Tests'!C84",TRUE)</f>
        <v>#REF!</v>
      </c>
      <c r="K213" t="str">
        <f>Index!$A$1</f>
        <v>intem US 42430001 RN+RP für Sichtprüfung.xlsx</v>
      </c>
      <c r="N213" t="s">
        <v>103</v>
      </c>
      <c r="O213" t="e" cm="1">
        <f t="array" aca="1" ref="O213" ca="1">IF(ISBLANK(INDIRECT("'["&amp;Index!$A$1&amp;"]Results 2b 10x60%NaCl'!B"&amp;ROW($R$29)-19,TRUE)),"",INDIRECT("'["&amp;Index!$A$1&amp;"]Results 2b 10x60%NaCl'!B"&amp;ROW($R$29)-19,TRUE))</f>
        <v>#REF!</v>
      </c>
      <c r="R213">
        <v>4</v>
      </c>
      <c r="X213" t="e" cm="1">
        <f t="array" aca="1" ref="X213" ca="1">INDIRECT("'["&amp;Index!$A$1&amp;"]Overview Tests'!E7",TRUE)</f>
        <v>#REF!</v>
      </c>
      <c r="Z213" t="s">
        <v>110</v>
      </c>
      <c r="AG213" t="e" cm="1">
        <f t="array" aca="1" ref="AG213" ca="1">IF(ISBLANK(INDIRECT("'["&amp;Index!$A$1&amp;"]Results 2b 10x60%NaCl'!C"&amp;ROW($R$29)-19,TRUE)),"",INDIRECT("'["&amp;Index!$A$1&amp;"]Results 2b 10x60%NaCl'!C"&amp;ROW($R$29)-19,TRUE))</f>
        <v>#REF!</v>
      </c>
      <c r="AH213" t="e" cm="1">
        <f t="array" aca="1" ref="AH213" ca="1">IF(ISBLANK(INDIRECT("'["&amp;Index!$A$1&amp;"]Results 2b 10x60%NaCl'!F"&amp;ROW($R$29)-19,TRUE)),"",INDIRECT("'["&amp;Index!$A$1&amp;"]Results 2b 10x60%NaCl'!F"&amp;ROW($R$29)-19,TRUE))</f>
        <v>#REF!</v>
      </c>
      <c r="AI213" t="e" cm="1">
        <f t="array" aca="1" ref="AI213" ca="1">IF(ISBLANK(INDIRECT("'["&amp;Index!$A$1&amp;"]Results 2b 10x60%NaCl'!G"&amp;ROW($R$29)-19,TRUE)),"",INDIRECT("'["&amp;Index!$A$1&amp;"]Results 2b 10x60%NaCl'!G"&amp;ROW($R$29)-19,TRUE))</f>
        <v>#REF!</v>
      </c>
      <c r="AJ213" t="e" cm="1">
        <f t="array" aca="1" ref="AJ213" ca="1">IF(ISBLANK(INDIRECT("'["&amp;Index!$A$1&amp;"]Results 2b 10x60%NaCl'!H"&amp;ROW($R$29)-19,TRUE)),"",INDIRECT("'["&amp;Index!$A$1&amp;"]Results 2b 10x60%NaCl'!H"&amp;ROW($R$29)-19,TRUE))</f>
        <v>#REF!</v>
      </c>
      <c r="AK213" t="e" cm="1">
        <f t="array" aca="1" ref="AK213" ca="1">IF(ISBLANK(INDIRECT("'["&amp;Index!$A$1&amp;"]Results 2b 10x60%NaCl'!I"&amp;ROW($R$29)-19,TRUE)),"",INDIRECT("'["&amp;Index!$A$1&amp;"]Results 2b 10x60%NaCl'!I"&amp;ROW($R$29)-19,TRUE))</f>
        <v>#REF!</v>
      </c>
      <c r="AN213" t="e" cm="1">
        <f t="array" aca="1" ref="AN213" ca="1">IF(ISBLANK(INDIRECT("'["&amp;Index!$A$1&amp;"]Results 2b 10x60%NaCl'!D"&amp;ROW($R$29)-19,TRUE)),"",INDIRECT("'["&amp;Index!$A$1&amp;"]Results 2b 10x60%NaCl'!D"&amp;ROW($R$29)-19,TRUE))</f>
        <v>#REF!</v>
      </c>
      <c r="AQ213" t="e" cm="1">
        <f t="array" aca="1" ref="AQ213" ca="1">IF(ISBLANK(INDIRECT("'["&amp;Index!$A$1&amp;"]Results 2b 10x60%NaCl'!E"&amp;ROW($R$29)-19,TRUE)),"",INDIRECT("'["&amp;Index!$A$1&amp;"]Results 2b 10x60%NaCl'!E"&amp;ROW($R$29)-19,TRUE))</f>
        <v>#REF!</v>
      </c>
      <c r="BM213" t="str">
        <f t="shared" ca="1" si="12"/>
        <v/>
      </c>
    </row>
    <row r="214" spans="1:65" x14ac:dyDescent="0.25">
      <c r="A214" t="e" cm="1">
        <f t="array" aca="1" ref="A214" ca="1">INDIRECT("'["&amp;Index!$A$1&amp;"]Overview Tests'!E7",TRUE)</f>
        <v>#REF!</v>
      </c>
      <c r="B214" t="e">
        <f ca="1">IF(Index!$D$3="v4",11039,"")</f>
        <v>#N/A</v>
      </c>
      <c r="C214" t="e">
        <f ca="1">VLOOKUP(Facts!$B214,Aux_Table!$W$1:$X$50,2,FALSE)</f>
        <v>#N/A</v>
      </c>
      <c r="D214" t="e">
        <f>NA()</f>
        <v>#N/A</v>
      </c>
      <c r="E214" t="e" cm="1">
        <f t="array" aca="1" ref="E214" ca="1">INDIRECT("'["&amp;Index!$A$1&amp;"]Overview Tests'!C7",TRUE)</f>
        <v>#REF!</v>
      </c>
      <c r="F214" t="e" cm="1">
        <f t="array" aca="1" ref="F214" ca="1">INDIRECT("'["&amp;Index!$A$1&amp;"]Overview Tests'!B7",TRUE)</f>
        <v>#REF!</v>
      </c>
      <c r="G214" t="e" cm="1">
        <f t="array" aca="1" ref="G214" ca="1">INDIRECT("'["&amp;Index!$A$1&amp;"]Overview Tests'!B7",TRUE)</f>
        <v>#REF!</v>
      </c>
      <c r="H214" t="e">
        <f t="shared" ca="1" si="13"/>
        <v>#REF!</v>
      </c>
      <c r="I214" s="15" t="e" cm="1">
        <f t="array" aca="1" ref="I214" ca="1">IFERROR(DATEVALUE(TEXT(INDIRECT("'["&amp;Index!$A$1&amp;"]Overview Tests'!C88",TRUE),"yyyy-mm-dd")),INDIRECT("'["&amp;Index!$A$1&amp;"]Overview Tests'!F7",TRUE)-730)</f>
        <v>#REF!</v>
      </c>
      <c r="J214" t="e" cm="1">
        <f t="array" aca="1" ref="J214" ca="1">INDIRECT("'["&amp;Index!$A$1&amp;"]Overview Tests'!C84",TRUE)</f>
        <v>#REF!</v>
      </c>
      <c r="K214" t="str">
        <f>Index!$A$1</f>
        <v>intem US 42430001 RN+RP für Sichtprüfung.xlsx</v>
      </c>
      <c r="N214" t="s">
        <v>103</v>
      </c>
      <c r="O214" t="e" cm="1">
        <f t="array" aca="1" ref="O214" ca="1">IF(ISBLANK(INDIRECT("'["&amp;Index!$A$1&amp;"]Results 2b 10x60%NaCl'!B"&amp;ROW($R$30)-19,TRUE)),"",INDIRECT("'["&amp;Index!$A$1&amp;"]Results 2b 10x60%NaCl'!B"&amp;ROW($R$30)-19,TRUE))</f>
        <v>#REF!</v>
      </c>
      <c r="R214">
        <v>5</v>
      </c>
      <c r="X214" t="e" cm="1">
        <f t="array" aca="1" ref="X214" ca="1">INDIRECT("'["&amp;Index!$A$1&amp;"]Overview Tests'!E7",TRUE)</f>
        <v>#REF!</v>
      </c>
      <c r="Z214" t="s">
        <v>110</v>
      </c>
      <c r="AG214" t="e" cm="1">
        <f t="array" aca="1" ref="AG214" ca="1">IF(ISBLANK(INDIRECT("'["&amp;Index!$A$1&amp;"]Results 2b 10x60%NaCl'!C"&amp;ROW($R$30)-19,TRUE)),"",INDIRECT("'["&amp;Index!$A$1&amp;"]Results 2b 10x60%NaCl'!C"&amp;ROW($R$30)-19,TRUE))</f>
        <v>#REF!</v>
      </c>
      <c r="AH214" t="e" cm="1">
        <f t="array" aca="1" ref="AH214" ca="1">IF(ISBLANK(INDIRECT("'["&amp;Index!$A$1&amp;"]Results 2b 10x60%NaCl'!F"&amp;ROW($R$30)-19,TRUE)),"",INDIRECT("'["&amp;Index!$A$1&amp;"]Results 2b 10x60%NaCl'!F"&amp;ROW($R$30)-19,TRUE))</f>
        <v>#REF!</v>
      </c>
      <c r="AI214" t="e" cm="1">
        <f t="array" aca="1" ref="AI214" ca="1">IF(ISBLANK(INDIRECT("'["&amp;Index!$A$1&amp;"]Results 2b 10x60%NaCl'!G"&amp;ROW($R$30)-19,TRUE)),"",INDIRECT("'["&amp;Index!$A$1&amp;"]Results 2b 10x60%NaCl'!G"&amp;ROW($R$30)-19,TRUE))</f>
        <v>#REF!</v>
      </c>
      <c r="AJ214" t="e" cm="1">
        <f t="array" aca="1" ref="AJ214" ca="1">IF(ISBLANK(INDIRECT("'["&amp;Index!$A$1&amp;"]Results 2b 10x60%NaCl'!H"&amp;ROW($R$30)-19,TRUE)),"",INDIRECT("'["&amp;Index!$A$1&amp;"]Results 2b 10x60%NaCl'!H"&amp;ROW($R$30)-19,TRUE))</f>
        <v>#REF!</v>
      </c>
      <c r="AK214" t="e" cm="1">
        <f t="array" aca="1" ref="AK214" ca="1">IF(ISBLANK(INDIRECT("'["&amp;Index!$A$1&amp;"]Results 2b 10x60%NaCl'!I"&amp;ROW($R$30)-19,TRUE)),"",INDIRECT("'["&amp;Index!$A$1&amp;"]Results 2b 10x60%NaCl'!I"&amp;ROW($R$30)-19,TRUE))</f>
        <v>#REF!</v>
      </c>
      <c r="AN214" t="e" cm="1">
        <f t="array" aca="1" ref="AN214" ca="1">IF(ISBLANK(INDIRECT("'["&amp;Index!$A$1&amp;"]Results 2b 10x60%NaCl'!D"&amp;ROW($R$30)-19,TRUE)),"",INDIRECT("'["&amp;Index!$A$1&amp;"]Results 2b 10x60%NaCl'!D"&amp;ROW($R$30)-19,TRUE))</f>
        <v>#REF!</v>
      </c>
      <c r="AQ214" t="e" cm="1">
        <f t="array" aca="1" ref="AQ214" ca="1">IF(ISBLANK(INDIRECT("'["&amp;Index!$A$1&amp;"]Results 2b 10x60%NaCl'!E"&amp;ROW($R$30)-19,TRUE)),"",INDIRECT("'["&amp;Index!$A$1&amp;"]Results 2b 10x60%NaCl'!E"&amp;ROW($R$30)-19,TRUE))</f>
        <v>#REF!</v>
      </c>
      <c r="BM214" t="str">
        <f t="shared" ca="1" si="12"/>
        <v/>
      </c>
    </row>
    <row r="215" spans="1:65" x14ac:dyDescent="0.25">
      <c r="A215" t="e" cm="1">
        <f t="array" aca="1" ref="A215" ca="1">INDIRECT("'["&amp;Index!$A$1&amp;"]Overview Tests'!E7",TRUE)</f>
        <v>#REF!</v>
      </c>
      <c r="B215" t="e">
        <f ca="1">IF(Index!$D$3="v4",11039,"")</f>
        <v>#N/A</v>
      </c>
      <c r="C215" t="e">
        <f ca="1">VLOOKUP(Facts!$B215,Aux_Table!$W$1:$X$50,2,FALSE)</f>
        <v>#N/A</v>
      </c>
      <c r="D215" t="e">
        <f>NA()</f>
        <v>#N/A</v>
      </c>
      <c r="E215" t="e" cm="1">
        <f t="array" aca="1" ref="E215" ca="1">INDIRECT("'["&amp;Index!$A$1&amp;"]Overview Tests'!C7",TRUE)</f>
        <v>#REF!</v>
      </c>
      <c r="F215" t="e" cm="1">
        <f t="array" aca="1" ref="F215" ca="1">INDIRECT("'["&amp;Index!$A$1&amp;"]Overview Tests'!B7",TRUE)</f>
        <v>#REF!</v>
      </c>
      <c r="G215" t="e" cm="1">
        <f t="array" aca="1" ref="G215" ca="1">INDIRECT("'["&amp;Index!$A$1&amp;"]Overview Tests'!B7",TRUE)</f>
        <v>#REF!</v>
      </c>
      <c r="H215" t="e">
        <f t="shared" ca="1" si="13"/>
        <v>#REF!</v>
      </c>
      <c r="I215" s="15" t="e" cm="1">
        <f t="array" aca="1" ref="I215" ca="1">IFERROR(DATEVALUE(TEXT(INDIRECT("'["&amp;Index!$A$1&amp;"]Overview Tests'!C88",TRUE),"yyyy-mm-dd")),INDIRECT("'["&amp;Index!$A$1&amp;"]Overview Tests'!F7",TRUE)-730)</f>
        <v>#REF!</v>
      </c>
      <c r="J215" t="e" cm="1">
        <f t="array" aca="1" ref="J215" ca="1">INDIRECT("'["&amp;Index!$A$1&amp;"]Overview Tests'!C84",TRUE)</f>
        <v>#REF!</v>
      </c>
      <c r="K215" t="str">
        <f>Index!$A$1</f>
        <v>intem US 42430001 RN+RP für Sichtprüfung.xlsx</v>
      </c>
      <c r="N215" t="s">
        <v>103</v>
      </c>
      <c r="O215" t="e" cm="1">
        <f t="array" aca="1" ref="O215" ca="1">IF(ISBLANK(INDIRECT("'["&amp;Index!$A$1&amp;"]Results 2b 10x60%NaCl'!B"&amp;ROW($R$31)-19,TRUE)),"",INDIRECT("'["&amp;Index!$A$1&amp;"]Results 2b 10x60%NaCl'!B"&amp;ROW($R$31)-19,TRUE))</f>
        <v>#REF!</v>
      </c>
      <c r="R215">
        <v>6</v>
      </c>
      <c r="X215" t="e" cm="1">
        <f t="array" aca="1" ref="X215" ca="1">INDIRECT("'["&amp;Index!$A$1&amp;"]Overview Tests'!E7",TRUE)</f>
        <v>#REF!</v>
      </c>
      <c r="Z215" t="s">
        <v>110</v>
      </c>
      <c r="AG215" t="e" cm="1">
        <f t="array" aca="1" ref="AG215" ca="1">IF(ISBLANK(INDIRECT("'["&amp;Index!$A$1&amp;"]Results 2b 10x60%NaCl'!C"&amp;ROW($R$31)-19,TRUE)),"",INDIRECT("'["&amp;Index!$A$1&amp;"]Results 2b 10x60%NaCl'!C"&amp;ROW($R$31)-19,TRUE))</f>
        <v>#REF!</v>
      </c>
      <c r="AH215" t="e" cm="1">
        <f t="array" aca="1" ref="AH215" ca="1">IF(ISBLANK(INDIRECT("'["&amp;Index!$A$1&amp;"]Results 2b 10x60%NaCl'!F"&amp;ROW($R$31)-19,TRUE)),"",INDIRECT("'["&amp;Index!$A$1&amp;"]Results 2b 10x60%NaCl'!F"&amp;ROW($R$31)-19,TRUE))</f>
        <v>#REF!</v>
      </c>
      <c r="AI215" t="e" cm="1">
        <f t="array" aca="1" ref="AI215" ca="1">IF(ISBLANK(INDIRECT("'["&amp;Index!$A$1&amp;"]Results 2b 10x60%NaCl'!G"&amp;ROW($R$31)-19,TRUE)),"",INDIRECT("'["&amp;Index!$A$1&amp;"]Results 2b 10x60%NaCl'!G"&amp;ROW($R$31)-19,TRUE))</f>
        <v>#REF!</v>
      </c>
      <c r="AJ215" t="e" cm="1">
        <f t="array" aca="1" ref="AJ215" ca="1">IF(ISBLANK(INDIRECT("'["&amp;Index!$A$1&amp;"]Results 2b 10x60%NaCl'!H"&amp;ROW($R$31)-19,TRUE)),"",INDIRECT("'["&amp;Index!$A$1&amp;"]Results 2b 10x60%NaCl'!H"&amp;ROW($R$31)-19,TRUE))</f>
        <v>#REF!</v>
      </c>
      <c r="AK215" t="e" cm="1">
        <f t="array" aca="1" ref="AK215" ca="1">IF(ISBLANK(INDIRECT("'["&amp;Index!$A$1&amp;"]Results 2b 10x60%NaCl'!I"&amp;ROW($R$31)-19,TRUE)),"",INDIRECT("'["&amp;Index!$A$1&amp;"]Results 2b 10x60%NaCl'!I"&amp;ROW($R$31)-19,TRUE))</f>
        <v>#REF!</v>
      </c>
      <c r="AN215" t="e" cm="1">
        <f t="array" aca="1" ref="AN215" ca="1">IF(ISBLANK(INDIRECT("'["&amp;Index!$A$1&amp;"]Results 2b 10x60%NaCl'!D"&amp;ROW($R$31)-19,TRUE)),"",INDIRECT("'["&amp;Index!$A$1&amp;"]Results 2b 10x60%NaCl'!D"&amp;ROW($R$31)-19,TRUE))</f>
        <v>#REF!</v>
      </c>
      <c r="AQ215" t="e" cm="1">
        <f t="array" aca="1" ref="AQ215" ca="1">IF(ISBLANK(INDIRECT("'["&amp;Index!$A$1&amp;"]Results 2b 10x60%NaCl'!E"&amp;ROW($R$31)-19,TRUE)),"",INDIRECT("'["&amp;Index!$A$1&amp;"]Results 2b 10x60%NaCl'!E"&amp;ROW($R$31)-19,TRUE))</f>
        <v>#REF!</v>
      </c>
      <c r="BM215" t="str">
        <f t="shared" ca="1" si="12"/>
        <v/>
      </c>
    </row>
    <row r="216" spans="1:65" x14ac:dyDescent="0.25">
      <c r="A216" t="e" cm="1">
        <f t="array" aca="1" ref="A216" ca="1">INDIRECT("'["&amp;Index!$A$1&amp;"]Overview Tests'!E7",TRUE)</f>
        <v>#REF!</v>
      </c>
      <c r="B216" t="e">
        <f ca="1">IF(Index!$D$3="v4",11039,"")</f>
        <v>#N/A</v>
      </c>
      <c r="C216" t="e">
        <f ca="1">VLOOKUP(Facts!$B216,Aux_Table!$W$1:$X$50,2,FALSE)</f>
        <v>#N/A</v>
      </c>
      <c r="D216" t="e">
        <f>NA()</f>
        <v>#N/A</v>
      </c>
      <c r="E216" t="e" cm="1">
        <f t="array" aca="1" ref="E216" ca="1">INDIRECT("'["&amp;Index!$A$1&amp;"]Overview Tests'!C7",TRUE)</f>
        <v>#REF!</v>
      </c>
      <c r="F216" t="e" cm="1">
        <f t="array" aca="1" ref="F216" ca="1">INDIRECT("'["&amp;Index!$A$1&amp;"]Overview Tests'!B7",TRUE)</f>
        <v>#REF!</v>
      </c>
      <c r="G216" t="e" cm="1">
        <f t="array" aca="1" ref="G216" ca="1">INDIRECT("'["&amp;Index!$A$1&amp;"]Overview Tests'!B7",TRUE)</f>
        <v>#REF!</v>
      </c>
      <c r="H216" t="e">
        <f t="shared" ca="1" si="13"/>
        <v>#REF!</v>
      </c>
      <c r="I216" s="15" t="e" cm="1">
        <f t="array" aca="1" ref="I216" ca="1">IFERROR(DATEVALUE(TEXT(INDIRECT("'["&amp;Index!$A$1&amp;"]Overview Tests'!C88",TRUE),"yyyy-mm-dd")),INDIRECT("'["&amp;Index!$A$1&amp;"]Overview Tests'!F7",TRUE)-730)</f>
        <v>#REF!</v>
      </c>
      <c r="J216" t="e" cm="1">
        <f t="array" aca="1" ref="J216" ca="1">INDIRECT("'["&amp;Index!$A$1&amp;"]Overview Tests'!C84",TRUE)</f>
        <v>#REF!</v>
      </c>
      <c r="K216" t="str">
        <f>Index!$A$1</f>
        <v>intem US 42430001 RN+RP für Sichtprüfung.xlsx</v>
      </c>
      <c r="N216" t="s">
        <v>103</v>
      </c>
      <c r="O216" t="e" cm="1">
        <f t="array" aca="1" ref="O216" ca="1">IF(ISBLANK(INDIRECT("'["&amp;Index!$A$1&amp;"]Results 2b 10x60%NaCl'!B"&amp;ROW($R$32)-19,TRUE)),"",INDIRECT("'["&amp;Index!$A$1&amp;"]Results 2b 10x60%NaCl'!B"&amp;ROW($R$32)-19,TRUE))</f>
        <v>#REF!</v>
      </c>
      <c r="R216">
        <v>7</v>
      </c>
      <c r="X216" t="e" cm="1">
        <f t="array" aca="1" ref="X216" ca="1">INDIRECT("'["&amp;Index!$A$1&amp;"]Overview Tests'!E7",TRUE)</f>
        <v>#REF!</v>
      </c>
      <c r="Z216" t="s">
        <v>110</v>
      </c>
      <c r="AG216" t="e" cm="1">
        <f t="array" aca="1" ref="AG216" ca="1">IF(ISBLANK(INDIRECT("'["&amp;Index!$A$1&amp;"]Results 2b 10x60%NaCl'!C"&amp;ROW($R$32)-19,TRUE)),"",INDIRECT("'["&amp;Index!$A$1&amp;"]Results 2b 10x60%NaCl'!C"&amp;ROW($R$32)-19,TRUE))</f>
        <v>#REF!</v>
      </c>
      <c r="AH216" t="e" cm="1">
        <f t="array" aca="1" ref="AH216" ca="1">IF(ISBLANK(INDIRECT("'["&amp;Index!$A$1&amp;"]Results 2b 10x60%NaCl'!F"&amp;ROW($R$32)-19,TRUE)),"",INDIRECT("'["&amp;Index!$A$1&amp;"]Results 2b 10x60%NaCl'!F"&amp;ROW($R$32)-19,TRUE))</f>
        <v>#REF!</v>
      </c>
      <c r="AI216" t="e" cm="1">
        <f t="array" aca="1" ref="AI216" ca="1">IF(ISBLANK(INDIRECT("'["&amp;Index!$A$1&amp;"]Results 2b 10x60%NaCl'!G"&amp;ROW($R$32)-19,TRUE)),"",INDIRECT("'["&amp;Index!$A$1&amp;"]Results 2b 10x60%NaCl'!G"&amp;ROW($R$32)-19,TRUE))</f>
        <v>#REF!</v>
      </c>
      <c r="AJ216" t="e" cm="1">
        <f t="array" aca="1" ref="AJ216" ca="1">IF(ISBLANK(INDIRECT("'["&amp;Index!$A$1&amp;"]Results 2b 10x60%NaCl'!H"&amp;ROW($R$32)-19,TRUE)),"",INDIRECT("'["&amp;Index!$A$1&amp;"]Results 2b 10x60%NaCl'!H"&amp;ROW($R$32)-19,TRUE))</f>
        <v>#REF!</v>
      </c>
      <c r="AK216" t="e" cm="1">
        <f t="array" aca="1" ref="AK216" ca="1">IF(ISBLANK(INDIRECT("'["&amp;Index!$A$1&amp;"]Results 2b 10x60%NaCl'!I"&amp;ROW($R$32)-19,TRUE)),"",INDIRECT("'["&amp;Index!$A$1&amp;"]Results 2b 10x60%NaCl'!I"&amp;ROW($R$32)-19,TRUE))</f>
        <v>#REF!</v>
      </c>
      <c r="AN216" t="e" cm="1">
        <f t="array" aca="1" ref="AN216" ca="1">IF(ISBLANK(INDIRECT("'["&amp;Index!$A$1&amp;"]Results 2b 10x60%NaCl'!D"&amp;ROW($R$32)-19,TRUE)),"",INDIRECT("'["&amp;Index!$A$1&amp;"]Results 2b 10x60%NaCl'!D"&amp;ROW($R$32)-19,TRUE))</f>
        <v>#REF!</v>
      </c>
      <c r="AQ216" t="e" cm="1">
        <f t="array" aca="1" ref="AQ216" ca="1">IF(ISBLANK(INDIRECT("'["&amp;Index!$A$1&amp;"]Results 2b 10x60%NaCl'!E"&amp;ROW($R$32)-19,TRUE)),"",INDIRECT("'["&amp;Index!$A$1&amp;"]Results 2b 10x60%NaCl'!E"&amp;ROW($R$32)-19,TRUE))</f>
        <v>#REF!</v>
      </c>
      <c r="BM216" t="str">
        <f t="shared" ca="1" si="12"/>
        <v/>
      </c>
    </row>
    <row r="217" spans="1:65" x14ac:dyDescent="0.25">
      <c r="A217" t="e" cm="1">
        <f t="array" aca="1" ref="A217" ca="1">INDIRECT("'["&amp;Index!$A$1&amp;"]Overview Tests'!E7",TRUE)</f>
        <v>#REF!</v>
      </c>
      <c r="B217" t="e">
        <f ca="1">IF(Index!$D$3="v4",11039,"")</f>
        <v>#N/A</v>
      </c>
      <c r="C217" t="e">
        <f ca="1">VLOOKUP(Facts!$B217,Aux_Table!$W$1:$X$50,2,FALSE)</f>
        <v>#N/A</v>
      </c>
      <c r="D217" t="e">
        <f>NA()</f>
        <v>#N/A</v>
      </c>
      <c r="E217" t="e" cm="1">
        <f t="array" aca="1" ref="E217" ca="1">INDIRECT("'["&amp;Index!$A$1&amp;"]Overview Tests'!C7",TRUE)</f>
        <v>#REF!</v>
      </c>
      <c r="F217" t="e" cm="1">
        <f t="array" aca="1" ref="F217" ca="1">INDIRECT("'["&amp;Index!$A$1&amp;"]Overview Tests'!B7",TRUE)</f>
        <v>#REF!</v>
      </c>
      <c r="G217" t="e" cm="1">
        <f t="array" aca="1" ref="G217" ca="1">INDIRECT("'["&amp;Index!$A$1&amp;"]Overview Tests'!B7",TRUE)</f>
        <v>#REF!</v>
      </c>
      <c r="H217" t="e">
        <f t="shared" ca="1" si="13"/>
        <v>#REF!</v>
      </c>
      <c r="I217" s="15" t="e" cm="1">
        <f t="array" aca="1" ref="I217" ca="1">IFERROR(DATEVALUE(TEXT(INDIRECT("'["&amp;Index!$A$1&amp;"]Overview Tests'!C88",TRUE),"yyyy-mm-dd")),INDIRECT("'["&amp;Index!$A$1&amp;"]Overview Tests'!F7",TRUE)-730)</f>
        <v>#REF!</v>
      </c>
      <c r="J217" t="e" cm="1">
        <f t="array" aca="1" ref="J217" ca="1">INDIRECT("'["&amp;Index!$A$1&amp;"]Overview Tests'!C84",TRUE)</f>
        <v>#REF!</v>
      </c>
      <c r="K217" t="str">
        <f>Index!$A$1</f>
        <v>intem US 42430001 RN+RP für Sichtprüfung.xlsx</v>
      </c>
      <c r="N217" t="s">
        <v>103</v>
      </c>
      <c r="O217" t="e" cm="1">
        <f t="array" aca="1" ref="O217" ca="1">IF(ISBLANK(INDIRECT("'["&amp;Index!$A$1&amp;"]Results 2b 10x60%NaCl'!B"&amp;ROW($R$33)-19,TRUE)),"",INDIRECT("'["&amp;Index!$A$1&amp;"]Results 2b 10x60%NaCl'!B"&amp;ROW($R$33)-19,TRUE))</f>
        <v>#REF!</v>
      </c>
      <c r="R217">
        <v>8</v>
      </c>
      <c r="X217" t="e" cm="1">
        <f t="array" aca="1" ref="X217" ca="1">INDIRECT("'["&amp;Index!$A$1&amp;"]Overview Tests'!E7",TRUE)</f>
        <v>#REF!</v>
      </c>
      <c r="Z217" t="s">
        <v>110</v>
      </c>
      <c r="AG217" t="e" cm="1">
        <f t="array" aca="1" ref="AG217" ca="1">IF(ISBLANK(INDIRECT("'["&amp;Index!$A$1&amp;"]Results 2b 10x60%NaCl'!C"&amp;ROW($R$33)-19,TRUE)),"",INDIRECT("'["&amp;Index!$A$1&amp;"]Results 2b 10x60%NaCl'!C"&amp;ROW($R$33)-19,TRUE))</f>
        <v>#REF!</v>
      </c>
      <c r="AH217" t="e" cm="1">
        <f t="array" aca="1" ref="AH217" ca="1">IF(ISBLANK(INDIRECT("'["&amp;Index!$A$1&amp;"]Results 2b 10x60%NaCl'!F"&amp;ROW($R$33)-19,TRUE)),"",INDIRECT("'["&amp;Index!$A$1&amp;"]Results 2b 10x60%NaCl'!F"&amp;ROW($R$33)-19,TRUE))</f>
        <v>#REF!</v>
      </c>
      <c r="AI217" t="e" cm="1">
        <f t="array" aca="1" ref="AI217" ca="1">IF(ISBLANK(INDIRECT("'["&amp;Index!$A$1&amp;"]Results 2b 10x60%NaCl'!G"&amp;ROW($R$33)-19,TRUE)),"",INDIRECT("'["&amp;Index!$A$1&amp;"]Results 2b 10x60%NaCl'!G"&amp;ROW($R$33)-19,TRUE))</f>
        <v>#REF!</v>
      </c>
      <c r="AJ217" t="e" cm="1">
        <f t="array" aca="1" ref="AJ217" ca="1">IF(ISBLANK(INDIRECT("'["&amp;Index!$A$1&amp;"]Results 2b 10x60%NaCl'!H"&amp;ROW($R$33)-19,TRUE)),"",INDIRECT("'["&amp;Index!$A$1&amp;"]Results 2b 10x60%NaCl'!H"&amp;ROW($R$33)-19,TRUE))</f>
        <v>#REF!</v>
      </c>
      <c r="AK217" t="e" cm="1">
        <f t="array" aca="1" ref="AK217" ca="1">IF(ISBLANK(INDIRECT("'["&amp;Index!$A$1&amp;"]Results 2b 10x60%NaCl'!I"&amp;ROW($R$33)-19,TRUE)),"",INDIRECT("'["&amp;Index!$A$1&amp;"]Results 2b 10x60%NaCl'!I"&amp;ROW($R$33)-19,TRUE))</f>
        <v>#REF!</v>
      </c>
      <c r="AN217" t="e" cm="1">
        <f t="array" aca="1" ref="AN217" ca="1">IF(ISBLANK(INDIRECT("'["&amp;Index!$A$1&amp;"]Results 2b 10x60%NaCl'!D"&amp;ROW($R$33)-19,TRUE)),"",INDIRECT("'["&amp;Index!$A$1&amp;"]Results 2b 10x60%NaCl'!D"&amp;ROW($R$33)-19,TRUE))</f>
        <v>#REF!</v>
      </c>
      <c r="AQ217" t="e" cm="1">
        <f t="array" aca="1" ref="AQ217" ca="1">IF(ISBLANK(INDIRECT("'["&amp;Index!$A$1&amp;"]Results 2b 10x60%NaCl'!E"&amp;ROW($R$33)-19,TRUE)),"",INDIRECT("'["&amp;Index!$A$1&amp;"]Results 2b 10x60%NaCl'!E"&amp;ROW($R$33)-19,TRUE))</f>
        <v>#REF!</v>
      </c>
      <c r="BM217" t="str">
        <f t="shared" ca="1" si="12"/>
        <v/>
      </c>
    </row>
    <row r="218" spans="1:65" x14ac:dyDescent="0.25">
      <c r="A218" t="e" cm="1">
        <f t="array" aca="1" ref="A218" ca="1">INDIRECT("'["&amp;Index!$A$1&amp;"]Overview Tests'!E7",TRUE)</f>
        <v>#REF!</v>
      </c>
      <c r="B218" t="e">
        <f ca="1">IF(Index!$D$3="v4",11039,"")</f>
        <v>#N/A</v>
      </c>
      <c r="C218" t="e">
        <f ca="1">VLOOKUP(Facts!$B218,Aux_Table!$W$1:$X$50,2,FALSE)</f>
        <v>#N/A</v>
      </c>
      <c r="D218" t="e">
        <f>NA()</f>
        <v>#N/A</v>
      </c>
      <c r="E218" t="e" cm="1">
        <f t="array" aca="1" ref="E218" ca="1">INDIRECT("'["&amp;Index!$A$1&amp;"]Overview Tests'!C7",TRUE)</f>
        <v>#REF!</v>
      </c>
      <c r="F218" t="e" cm="1">
        <f t="array" aca="1" ref="F218" ca="1">INDIRECT("'["&amp;Index!$A$1&amp;"]Overview Tests'!B7",TRUE)</f>
        <v>#REF!</v>
      </c>
      <c r="G218" t="e" cm="1">
        <f t="array" aca="1" ref="G218" ca="1">INDIRECT("'["&amp;Index!$A$1&amp;"]Overview Tests'!B7",TRUE)</f>
        <v>#REF!</v>
      </c>
      <c r="H218" t="e">
        <f t="shared" ca="1" si="13"/>
        <v>#REF!</v>
      </c>
      <c r="I218" s="15" t="e" cm="1">
        <f t="array" aca="1" ref="I218" ca="1">IFERROR(DATEVALUE(TEXT(INDIRECT("'["&amp;Index!$A$1&amp;"]Overview Tests'!C88",TRUE),"yyyy-mm-dd")),INDIRECT("'["&amp;Index!$A$1&amp;"]Overview Tests'!F7",TRUE)-730)</f>
        <v>#REF!</v>
      </c>
      <c r="J218" t="e" cm="1">
        <f t="array" aca="1" ref="J218" ca="1">INDIRECT("'["&amp;Index!$A$1&amp;"]Overview Tests'!C84",TRUE)</f>
        <v>#REF!</v>
      </c>
      <c r="K218" t="str">
        <f>Index!$A$1</f>
        <v>intem US 42430001 RN+RP für Sichtprüfung.xlsx</v>
      </c>
      <c r="N218" t="s">
        <v>103</v>
      </c>
      <c r="O218" t="e" cm="1">
        <f t="array" aca="1" ref="O218" ca="1">IF(ISBLANK(INDIRECT("'["&amp;Index!$A$1&amp;"]Results 2b 10x60%NaCl'!B"&amp;ROW($R$34)-19,TRUE)),"",INDIRECT("'["&amp;Index!$A$1&amp;"]Results 2b 10x60%NaCl'!B"&amp;ROW($R$34)-19,TRUE))</f>
        <v>#REF!</v>
      </c>
      <c r="R218">
        <v>9</v>
      </c>
      <c r="X218" t="e" cm="1">
        <f t="array" aca="1" ref="X218" ca="1">INDIRECT("'["&amp;Index!$A$1&amp;"]Overview Tests'!E7",TRUE)</f>
        <v>#REF!</v>
      </c>
      <c r="Z218" t="s">
        <v>110</v>
      </c>
      <c r="AG218" t="e" cm="1">
        <f t="array" aca="1" ref="AG218" ca="1">IF(ISBLANK(INDIRECT("'["&amp;Index!$A$1&amp;"]Results 2b 10x60%NaCl'!C"&amp;ROW($R$34)-19,TRUE)),"",INDIRECT("'["&amp;Index!$A$1&amp;"]Results 2b 10x60%NaCl'!C"&amp;ROW($R$34)-19,TRUE))</f>
        <v>#REF!</v>
      </c>
      <c r="AH218" t="e" cm="1">
        <f t="array" aca="1" ref="AH218" ca="1">IF(ISBLANK(INDIRECT("'["&amp;Index!$A$1&amp;"]Results 2b 10x60%NaCl'!F"&amp;ROW($R$34)-19,TRUE)),"",INDIRECT("'["&amp;Index!$A$1&amp;"]Results 2b 10x60%NaCl'!F"&amp;ROW($R$34)-19,TRUE))</f>
        <v>#REF!</v>
      </c>
      <c r="AI218" t="e" cm="1">
        <f t="array" aca="1" ref="AI218" ca="1">IF(ISBLANK(INDIRECT("'["&amp;Index!$A$1&amp;"]Results 2b 10x60%NaCl'!G"&amp;ROW($R$34)-19,TRUE)),"",INDIRECT("'["&amp;Index!$A$1&amp;"]Results 2b 10x60%NaCl'!G"&amp;ROW($R$34)-19,TRUE))</f>
        <v>#REF!</v>
      </c>
      <c r="AJ218" t="e" cm="1">
        <f t="array" aca="1" ref="AJ218" ca="1">IF(ISBLANK(INDIRECT("'["&amp;Index!$A$1&amp;"]Results 2b 10x60%NaCl'!H"&amp;ROW($R$34)-19,TRUE)),"",INDIRECT("'["&amp;Index!$A$1&amp;"]Results 2b 10x60%NaCl'!H"&amp;ROW($R$34)-19,TRUE))</f>
        <v>#REF!</v>
      </c>
      <c r="AK218" t="e" cm="1">
        <f t="array" aca="1" ref="AK218" ca="1">IF(ISBLANK(INDIRECT("'["&amp;Index!$A$1&amp;"]Results 2b 10x60%NaCl'!I"&amp;ROW($R$34)-19,TRUE)),"",INDIRECT("'["&amp;Index!$A$1&amp;"]Results 2b 10x60%NaCl'!I"&amp;ROW($R$34)-19,TRUE))</f>
        <v>#REF!</v>
      </c>
      <c r="AN218" t="e" cm="1">
        <f t="array" aca="1" ref="AN218" ca="1">IF(ISBLANK(INDIRECT("'["&amp;Index!$A$1&amp;"]Results 2b 10x60%NaCl'!D"&amp;ROW($R$34)-19,TRUE)),"",INDIRECT("'["&amp;Index!$A$1&amp;"]Results 2b 10x60%NaCl'!D"&amp;ROW($R$34)-19,TRUE))</f>
        <v>#REF!</v>
      </c>
      <c r="AQ218" t="e" cm="1">
        <f t="array" aca="1" ref="AQ218" ca="1">IF(ISBLANK(INDIRECT("'["&amp;Index!$A$1&amp;"]Results 2b 10x60%NaCl'!E"&amp;ROW($R$34)-19,TRUE)),"",INDIRECT("'["&amp;Index!$A$1&amp;"]Results 2b 10x60%NaCl'!E"&amp;ROW($R$34)-19,TRUE))</f>
        <v>#REF!</v>
      </c>
      <c r="BM218" t="str">
        <f t="shared" ca="1" si="12"/>
        <v/>
      </c>
    </row>
    <row r="219" spans="1:65" x14ac:dyDescent="0.25">
      <c r="A219" t="e" cm="1">
        <f t="array" aca="1" ref="A219" ca="1">INDIRECT("'["&amp;Index!$A$1&amp;"]Overview Tests'!E7",TRUE)</f>
        <v>#REF!</v>
      </c>
      <c r="B219" t="e">
        <f ca="1">IF(Index!$D$3="v4",11039,"")</f>
        <v>#N/A</v>
      </c>
      <c r="C219" t="e">
        <f ca="1">VLOOKUP(Facts!$B219,Aux_Table!$W$1:$X$50,2,FALSE)</f>
        <v>#N/A</v>
      </c>
      <c r="D219" t="e">
        <f>NA()</f>
        <v>#N/A</v>
      </c>
      <c r="E219" t="e" cm="1">
        <f t="array" aca="1" ref="E219" ca="1">INDIRECT("'["&amp;Index!$A$1&amp;"]Overview Tests'!C7",TRUE)</f>
        <v>#REF!</v>
      </c>
      <c r="F219" t="e" cm="1">
        <f t="array" aca="1" ref="F219" ca="1">INDIRECT("'["&amp;Index!$A$1&amp;"]Overview Tests'!B7",TRUE)</f>
        <v>#REF!</v>
      </c>
      <c r="G219" t="e" cm="1">
        <f t="array" aca="1" ref="G219" ca="1">INDIRECT("'["&amp;Index!$A$1&amp;"]Overview Tests'!B7",TRUE)</f>
        <v>#REF!</v>
      </c>
      <c r="H219" t="e">
        <f t="shared" ca="1" si="13"/>
        <v>#REF!</v>
      </c>
      <c r="I219" s="15" t="e" cm="1">
        <f t="array" aca="1" ref="I219" ca="1">IFERROR(DATEVALUE(TEXT(INDIRECT("'["&amp;Index!$A$1&amp;"]Overview Tests'!C88",TRUE),"yyyy-mm-dd")),INDIRECT("'["&amp;Index!$A$1&amp;"]Overview Tests'!F7",TRUE)-730)</f>
        <v>#REF!</v>
      </c>
      <c r="J219" t="e" cm="1">
        <f t="array" aca="1" ref="J219" ca="1">INDIRECT("'["&amp;Index!$A$1&amp;"]Overview Tests'!C84",TRUE)</f>
        <v>#REF!</v>
      </c>
      <c r="K219" t="str">
        <f>Index!$A$1</f>
        <v>intem US 42430001 RN+RP für Sichtprüfung.xlsx</v>
      </c>
      <c r="N219" t="s">
        <v>103</v>
      </c>
      <c r="O219" t="e" cm="1">
        <f t="array" aca="1" ref="O219" ca="1">IF(ISBLANK(INDIRECT("'["&amp;Index!$A$1&amp;"]Results 2b 10x60%NaCl'!B"&amp;ROW($R$35)-19,TRUE)),"",INDIRECT("'["&amp;Index!$A$1&amp;"]Results 2b 10x60%NaCl'!B"&amp;ROW($R$35)-19,TRUE))</f>
        <v>#REF!</v>
      </c>
      <c r="R219">
        <v>10</v>
      </c>
      <c r="X219" t="e" cm="1">
        <f t="array" aca="1" ref="X219" ca="1">INDIRECT("'["&amp;Index!$A$1&amp;"]Overview Tests'!E7",TRUE)</f>
        <v>#REF!</v>
      </c>
      <c r="Z219" t="s">
        <v>110</v>
      </c>
      <c r="AG219" t="e" cm="1">
        <f t="array" aca="1" ref="AG219" ca="1">IF(ISBLANK(INDIRECT("'["&amp;Index!$A$1&amp;"]Results 2b 10x60%NaCl'!C"&amp;ROW($R$35)-19,TRUE)),"",INDIRECT("'["&amp;Index!$A$1&amp;"]Results 2b 10x60%NaCl'!C"&amp;ROW($R$35)-19,TRUE))</f>
        <v>#REF!</v>
      </c>
      <c r="AH219" t="e" cm="1">
        <f t="array" aca="1" ref="AH219" ca="1">IF(ISBLANK(INDIRECT("'["&amp;Index!$A$1&amp;"]Results 2b 10x60%NaCl'!F"&amp;ROW($R$35)-19,TRUE)),"",INDIRECT("'["&amp;Index!$A$1&amp;"]Results 2b 10x60%NaCl'!F"&amp;ROW($R$35)-19,TRUE))</f>
        <v>#REF!</v>
      </c>
      <c r="AI219" t="e" cm="1">
        <f t="array" aca="1" ref="AI219" ca="1">IF(ISBLANK(INDIRECT("'["&amp;Index!$A$1&amp;"]Results 2b 10x60%NaCl'!G"&amp;ROW($R$35)-19,TRUE)),"",INDIRECT("'["&amp;Index!$A$1&amp;"]Results 2b 10x60%NaCl'!G"&amp;ROW($R$35)-19,TRUE))</f>
        <v>#REF!</v>
      </c>
      <c r="AJ219" t="e" cm="1">
        <f t="array" aca="1" ref="AJ219" ca="1">IF(ISBLANK(INDIRECT("'["&amp;Index!$A$1&amp;"]Results 2b 10x60%NaCl'!H"&amp;ROW($R$35)-19,TRUE)),"",INDIRECT("'["&amp;Index!$A$1&amp;"]Results 2b 10x60%NaCl'!H"&amp;ROW($R$35)-19,TRUE))</f>
        <v>#REF!</v>
      </c>
      <c r="AK219" t="e" cm="1">
        <f t="array" aca="1" ref="AK219" ca="1">IF(ISBLANK(INDIRECT("'["&amp;Index!$A$1&amp;"]Results 2b 10x60%NaCl'!I"&amp;ROW($R$35)-19,TRUE)),"",INDIRECT("'["&amp;Index!$A$1&amp;"]Results 2b 10x60%NaCl'!I"&amp;ROW($R$35)-19,TRUE))</f>
        <v>#REF!</v>
      </c>
      <c r="AN219" t="e" cm="1">
        <f t="array" aca="1" ref="AN219" ca="1">IF(ISBLANK(INDIRECT("'["&amp;Index!$A$1&amp;"]Results 2b 10x60%NaCl'!D"&amp;ROW($R$35)-19,TRUE)),"",INDIRECT("'["&amp;Index!$A$1&amp;"]Results 2b 10x60%NaCl'!D"&amp;ROW($R$35)-19,TRUE))</f>
        <v>#REF!</v>
      </c>
      <c r="AQ219" t="e" cm="1">
        <f t="array" aca="1" ref="AQ219" ca="1">IF(ISBLANK(INDIRECT("'["&amp;Index!$A$1&amp;"]Results 2b 10x60%NaCl'!E"&amp;ROW($R$35)-19,TRUE)),"",INDIRECT("'["&amp;Index!$A$1&amp;"]Results 2b 10x60%NaCl'!E"&amp;ROW($R$35)-19,TRUE))</f>
        <v>#REF!</v>
      </c>
      <c r="BM219" t="str">
        <f t="shared" ca="1" si="12"/>
        <v/>
      </c>
    </row>
    <row r="220" spans="1:65" x14ac:dyDescent="0.25">
      <c r="A220" t="e" cm="1">
        <f t="array" aca="1" ref="A220" ca="1">INDIRECT("'["&amp;Index!$A$1&amp;"]Overview Tests'!E7",TRUE)</f>
        <v>#REF!</v>
      </c>
      <c r="B220" t="e">
        <f ca="1">IF(Index!$D$3="v4",11039,"")</f>
        <v>#N/A</v>
      </c>
      <c r="C220" t="e">
        <f ca="1">VLOOKUP(Facts!$B220,Aux_Table!$W$1:$X$50,2,FALSE)</f>
        <v>#N/A</v>
      </c>
      <c r="D220" t="e">
        <f>NA()</f>
        <v>#N/A</v>
      </c>
      <c r="E220" t="e" cm="1">
        <f t="array" aca="1" ref="E220" ca="1">INDIRECT("'["&amp;Index!$A$1&amp;"]Overview Tests'!C7",TRUE)</f>
        <v>#REF!</v>
      </c>
      <c r="F220" t="e" cm="1">
        <f t="array" aca="1" ref="F220" ca="1">INDIRECT("'["&amp;Index!$A$1&amp;"]Overview Tests'!B7",TRUE)</f>
        <v>#REF!</v>
      </c>
      <c r="G220" t="e" cm="1">
        <f t="array" aca="1" ref="G220" ca="1">INDIRECT("'["&amp;Index!$A$1&amp;"]Overview Tests'!B7",TRUE)</f>
        <v>#REF!</v>
      </c>
      <c r="H220" t="e">
        <f t="shared" ca="1" si="13"/>
        <v>#REF!</v>
      </c>
      <c r="I220" s="15" t="e" cm="1">
        <f t="array" aca="1" ref="I220" ca="1">IFERROR(DATEVALUE(TEXT(INDIRECT("'["&amp;Index!$A$1&amp;"]Overview Tests'!C88",TRUE),"yyyy-mm-dd")),INDIRECT("'["&amp;Index!$A$1&amp;"]Overview Tests'!F7",TRUE)-730)</f>
        <v>#REF!</v>
      </c>
      <c r="J220" t="e" cm="1">
        <f t="array" aca="1" ref="J220" ca="1">INDIRECT("'["&amp;Index!$A$1&amp;"]Overview Tests'!C84",TRUE)</f>
        <v>#REF!</v>
      </c>
      <c r="K220" t="str">
        <f>Index!$A$1</f>
        <v>intem US 42430001 RN+RP für Sichtprüfung.xlsx</v>
      </c>
      <c r="N220" t="s">
        <v>103</v>
      </c>
      <c r="O220" t="e" cm="1">
        <f t="array" aca="1" ref="O220" ca="1">IF(ISBLANK(INDIRECT("'["&amp;Index!$A$1&amp;"]Results 2b 10x60%NaCl'!B"&amp;ROW($R$26)-19,TRUE)),"",INDIRECT("'["&amp;Index!$A$1&amp;"]Results 2b 10x60%NaCl'!B"&amp;ROW($R$26)-19,TRUE))</f>
        <v>#REF!</v>
      </c>
      <c r="R220">
        <v>1</v>
      </c>
      <c r="X220" t="e" cm="1">
        <f t="array" aca="1" ref="X220" ca="1">INDIRECT("'["&amp;Index!$A$1&amp;"]Overview Tests'!C7",TRUE)</f>
        <v>#REF!</v>
      </c>
      <c r="Z220" t="s">
        <v>110</v>
      </c>
      <c r="AG220" t="e" cm="1">
        <f t="array" aca="1" ref="AG220" ca="1">IF(ISBLANK(INDIRECT("'["&amp;Index!$A$1&amp;"]Results 2b 10x60%NaCl'!J"&amp;ROW($R$26)-19,TRUE)),"",INDIRECT("'["&amp;Index!$A$1&amp;"]Results 2b 10x60%NaCl'!J"&amp;ROW($R$26)-19,TRUE))</f>
        <v>#REF!</v>
      </c>
      <c r="AH220" t="e" cm="1">
        <f t="array" aca="1" ref="AH220" ca="1">IF(ISBLANK(INDIRECT("'["&amp;Index!$A$1&amp;"]Results 2b 10x60%NaCl'!M"&amp;ROW($R$26)-19,TRUE)),"",INDIRECT("'["&amp;Index!$A$1&amp;"]Results 2b 10x60%NaCl'!M"&amp;ROW($R$26)-19,TRUE))</f>
        <v>#REF!</v>
      </c>
      <c r="AI220" t="e" cm="1">
        <f t="array" aca="1" ref="AI220" ca="1">IF(ISBLANK(INDIRECT("'["&amp;Index!$A$1&amp;"]Results 2b 10x60%NaCl'!N"&amp;ROW($R$26)-19,TRUE)),"",INDIRECT("'["&amp;Index!$A$1&amp;"]Results 2b 10x60%NaCl'!N"&amp;ROW($R$26)-19,TRUE))</f>
        <v>#REF!</v>
      </c>
      <c r="AJ220" t="e" cm="1">
        <f t="array" aca="1" ref="AJ220" ca="1">IF(ISBLANK(INDIRECT("'["&amp;Index!$A$1&amp;"]Results 2b 10x60%NaCl'!O"&amp;ROW($R$26)-19,TRUE)),"",INDIRECT("'["&amp;Index!$A$1&amp;"]Results 2b 10x60%NaCl'!O"&amp;ROW($R$26)-19,TRUE))</f>
        <v>#REF!</v>
      </c>
      <c r="AK220" t="e" cm="1">
        <f t="array" aca="1" ref="AK220" ca="1">IF(ISBLANK(INDIRECT("'["&amp;Index!$A$1&amp;"]Results 2b 10x60%NaCl'!P"&amp;ROW($R$26)-19,TRUE)),"",INDIRECT("'["&amp;Index!$A$1&amp;"]Results 2b 10x60%NaCl'!P"&amp;ROW($R$26)-19,TRUE))</f>
        <v>#REF!</v>
      </c>
      <c r="AN220" t="e" cm="1">
        <f t="array" aca="1" ref="AN220" ca="1">IF(ISBLANK(INDIRECT("'["&amp;Index!$A$1&amp;"]Results 2b 10x60%NaCl'!K"&amp;ROW($R$26)-19,TRUE)),"",INDIRECT("'["&amp;Index!$A$1&amp;"]Results 2b 10x60%NaCl'!K"&amp;ROW($R$26)-19,TRUE))</f>
        <v>#REF!</v>
      </c>
      <c r="AQ220" t="e" cm="1">
        <f t="array" aca="1" ref="AQ220" ca="1">IF(ISBLANK(INDIRECT("'["&amp;Index!$A$1&amp;"]Results 2b 10x60%NaCl'!L"&amp;ROW($R$26)-19,TRUE)),"",INDIRECT("'["&amp;Index!$A$1&amp;"]Results 2b 10x60%NaCl'!L"&amp;ROW($R$26)-19,TRUE))</f>
        <v>#REF!</v>
      </c>
      <c r="BM220" t="str">
        <f t="shared" ca="1" si="12"/>
        <v/>
      </c>
    </row>
    <row r="221" spans="1:65" x14ac:dyDescent="0.25">
      <c r="A221" t="e" cm="1">
        <f t="array" aca="1" ref="A221" ca="1">INDIRECT("'["&amp;Index!$A$1&amp;"]Overview Tests'!E7",TRUE)</f>
        <v>#REF!</v>
      </c>
      <c r="B221" t="e">
        <f ca="1">IF(Index!$D$3="v4",11039,"")</f>
        <v>#N/A</v>
      </c>
      <c r="C221" t="e">
        <f ca="1">VLOOKUP(Facts!$B221,Aux_Table!$W$1:$X$50,2,FALSE)</f>
        <v>#N/A</v>
      </c>
      <c r="D221" t="e">
        <f>NA()</f>
        <v>#N/A</v>
      </c>
      <c r="E221" t="e" cm="1">
        <f t="array" aca="1" ref="E221" ca="1">INDIRECT("'["&amp;Index!$A$1&amp;"]Overview Tests'!C7",TRUE)</f>
        <v>#REF!</v>
      </c>
      <c r="F221" t="e" cm="1">
        <f t="array" aca="1" ref="F221" ca="1">INDIRECT("'["&amp;Index!$A$1&amp;"]Overview Tests'!B7",TRUE)</f>
        <v>#REF!</v>
      </c>
      <c r="G221" t="e" cm="1">
        <f t="array" aca="1" ref="G221" ca="1">INDIRECT("'["&amp;Index!$A$1&amp;"]Overview Tests'!B7",TRUE)</f>
        <v>#REF!</v>
      </c>
      <c r="H221" t="e">
        <f t="shared" ca="1" si="13"/>
        <v>#REF!</v>
      </c>
      <c r="I221" s="15" t="e" cm="1">
        <f t="array" aca="1" ref="I221" ca="1">IFERROR(DATEVALUE(TEXT(INDIRECT("'["&amp;Index!$A$1&amp;"]Overview Tests'!C88",TRUE),"yyyy-mm-dd")),INDIRECT("'["&amp;Index!$A$1&amp;"]Overview Tests'!F7",TRUE)-730)</f>
        <v>#REF!</v>
      </c>
      <c r="J221" t="e" cm="1">
        <f t="array" aca="1" ref="J221" ca="1">INDIRECT("'["&amp;Index!$A$1&amp;"]Overview Tests'!C84",TRUE)</f>
        <v>#REF!</v>
      </c>
      <c r="K221" t="str">
        <f>Index!$A$1</f>
        <v>intem US 42430001 RN+RP für Sichtprüfung.xlsx</v>
      </c>
      <c r="N221" t="s">
        <v>103</v>
      </c>
      <c r="O221" t="e" cm="1">
        <f t="array" aca="1" ref="O221" ca="1">IF(ISBLANK(INDIRECT("'["&amp;Index!$A$1&amp;"]Results 2b 10x60%NaCl'!B"&amp;ROW($R$27)-19,TRUE)),"",INDIRECT("'["&amp;Index!$A$1&amp;"]Results 2b 10x60%NaCl'!B"&amp;ROW($R$27)-19,TRUE))</f>
        <v>#REF!</v>
      </c>
      <c r="R221">
        <v>2</v>
      </c>
      <c r="X221" t="e" cm="1">
        <f t="array" aca="1" ref="X221" ca="1">INDIRECT("'["&amp;Index!$A$1&amp;"]Overview Tests'!C7",TRUE)</f>
        <v>#REF!</v>
      </c>
      <c r="Z221" t="s">
        <v>110</v>
      </c>
      <c r="AG221" t="e" cm="1">
        <f t="array" aca="1" ref="AG221" ca="1">IF(ISBLANK(INDIRECT("'["&amp;Index!$A$1&amp;"]Results 2b 10x60%NaCl'!J"&amp;ROW($R$27)-19,TRUE)),"",INDIRECT("'["&amp;Index!$A$1&amp;"]Results 2b 10x60%NaCl'!J"&amp;ROW($R$27)-19,TRUE))</f>
        <v>#REF!</v>
      </c>
      <c r="AH221" t="e" cm="1">
        <f t="array" aca="1" ref="AH221" ca="1">IF(ISBLANK(INDIRECT("'["&amp;Index!$A$1&amp;"]Results 2b 10x60%NaCl'!M"&amp;ROW($R$27)-19,TRUE)),"",INDIRECT("'["&amp;Index!$A$1&amp;"]Results 2b 10x60%NaCl'!M"&amp;ROW($R$27)-19,TRUE))</f>
        <v>#REF!</v>
      </c>
      <c r="AI221" t="e" cm="1">
        <f t="array" aca="1" ref="AI221" ca="1">IF(ISBLANK(INDIRECT("'["&amp;Index!$A$1&amp;"]Results 2b 10x60%NaCl'!N"&amp;ROW($R$27)-19,TRUE)),"",INDIRECT("'["&amp;Index!$A$1&amp;"]Results 2b 10x60%NaCl'!N"&amp;ROW($R$27)-19,TRUE))</f>
        <v>#REF!</v>
      </c>
      <c r="AJ221" t="e" cm="1">
        <f t="array" aca="1" ref="AJ221" ca="1">IF(ISBLANK(INDIRECT("'["&amp;Index!$A$1&amp;"]Results 2b 10x60%NaCl'!O"&amp;ROW($R$27)-19,TRUE)),"",INDIRECT("'["&amp;Index!$A$1&amp;"]Results 2b 10x60%NaCl'!O"&amp;ROW($R$27)-19,TRUE))</f>
        <v>#REF!</v>
      </c>
      <c r="AK221" t="e" cm="1">
        <f t="array" aca="1" ref="AK221" ca="1">IF(ISBLANK(INDIRECT("'["&amp;Index!$A$1&amp;"]Results 2b 10x60%NaCl'!P"&amp;ROW($R$27)-19,TRUE)),"",INDIRECT("'["&amp;Index!$A$1&amp;"]Results 2b 10x60%NaCl'!P"&amp;ROW($R$27)-19,TRUE))</f>
        <v>#REF!</v>
      </c>
      <c r="AN221" t="e" cm="1">
        <f t="array" aca="1" ref="AN221" ca="1">IF(ISBLANK(INDIRECT("'["&amp;Index!$A$1&amp;"]Results 2b 10x60%NaCl'!K"&amp;ROW($R$27)-19,TRUE)),"",INDIRECT("'["&amp;Index!$A$1&amp;"]Results 2b 10x60%NaCl'!K"&amp;ROW($R$27)-19,TRUE))</f>
        <v>#REF!</v>
      </c>
      <c r="AQ221" t="e" cm="1">
        <f t="array" aca="1" ref="AQ221" ca="1">IF(ISBLANK(INDIRECT("'["&amp;Index!$A$1&amp;"]Results 2b 10x60%NaCl'!L"&amp;ROW($R$27)-19,TRUE)),"",INDIRECT("'["&amp;Index!$A$1&amp;"]Results 2b 10x60%NaCl'!L"&amp;ROW($R$27)-19,TRUE))</f>
        <v>#REF!</v>
      </c>
      <c r="BM221" t="str">
        <f t="shared" ca="1" si="12"/>
        <v/>
      </c>
    </row>
    <row r="222" spans="1:65" x14ac:dyDescent="0.25">
      <c r="A222" t="e" cm="1">
        <f t="array" aca="1" ref="A222" ca="1">INDIRECT("'["&amp;Index!$A$1&amp;"]Overview Tests'!E7",TRUE)</f>
        <v>#REF!</v>
      </c>
      <c r="B222" t="e">
        <f ca="1">IF(Index!$D$3="v4",11039,"")</f>
        <v>#N/A</v>
      </c>
      <c r="C222" t="e">
        <f ca="1">VLOOKUP(Facts!$B222,Aux_Table!$W$1:$X$50,2,FALSE)</f>
        <v>#N/A</v>
      </c>
      <c r="D222" t="e">
        <f>NA()</f>
        <v>#N/A</v>
      </c>
      <c r="E222" t="e" cm="1">
        <f t="array" aca="1" ref="E222" ca="1">INDIRECT("'["&amp;Index!$A$1&amp;"]Overview Tests'!C7",TRUE)</f>
        <v>#REF!</v>
      </c>
      <c r="F222" t="e" cm="1">
        <f t="array" aca="1" ref="F222" ca="1">INDIRECT("'["&amp;Index!$A$1&amp;"]Overview Tests'!B7",TRUE)</f>
        <v>#REF!</v>
      </c>
      <c r="G222" t="e" cm="1">
        <f t="array" aca="1" ref="G222" ca="1">INDIRECT("'["&amp;Index!$A$1&amp;"]Overview Tests'!B7",TRUE)</f>
        <v>#REF!</v>
      </c>
      <c r="H222" t="e">
        <f t="shared" ca="1" si="13"/>
        <v>#REF!</v>
      </c>
      <c r="I222" s="15" t="e" cm="1">
        <f t="array" aca="1" ref="I222" ca="1">IFERROR(DATEVALUE(TEXT(INDIRECT("'["&amp;Index!$A$1&amp;"]Overview Tests'!C88",TRUE),"yyyy-mm-dd")),INDIRECT("'["&amp;Index!$A$1&amp;"]Overview Tests'!F7",TRUE)-730)</f>
        <v>#REF!</v>
      </c>
      <c r="J222" t="e" cm="1">
        <f t="array" aca="1" ref="J222" ca="1">INDIRECT("'["&amp;Index!$A$1&amp;"]Overview Tests'!C84",TRUE)</f>
        <v>#REF!</v>
      </c>
      <c r="K222" t="str">
        <f>Index!$A$1</f>
        <v>intem US 42430001 RN+RP für Sichtprüfung.xlsx</v>
      </c>
      <c r="N222" t="s">
        <v>103</v>
      </c>
      <c r="O222" t="e" cm="1">
        <f t="array" aca="1" ref="O222" ca="1">IF(ISBLANK(INDIRECT("'["&amp;Index!$A$1&amp;"]Results 2b 10x60%NaCl'!B"&amp;ROW($R$28)-19,TRUE)),"",INDIRECT("'["&amp;Index!$A$1&amp;"]Results 2b 10x60%NaCl'!B"&amp;ROW($R$28)-19,TRUE))</f>
        <v>#REF!</v>
      </c>
      <c r="R222">
        <v>3</v>
      </c>
      <c r="X222" t="e" cm="1">
        <f t="array" aca="1" ref="X222" ca="1">INDIRECT("'["&amp;Index!$A$1&amp;"]Overview Tests'!C7",TRUE)</f>
        <v>#REF!</v>
      </c>
      <c r="Z222" t="s">
        <v>110</v>
      </c>
      <c r="AG222" t="e" cm="1">
        <f t="array" aca="1" ref="AG222" ca="1">IF(ISBLANK(INDIRECT("'["&amp;Index!$A$1&amp;"]Results 2b 10x60%NaCl'!J"&amp;ROW($R$28)-19,TRUE)),"",INDIRECT("'["&amp;Index!$A$1&amp;"]Results 2b 10x60%NaCl'!J"&amp;ROW($R$28)-19,TRUE))</f>
        <v>#REF!</v>
      </c>
      <c r="AH222" t="e" cm="1">
        <f t="array" aca="1" ref="AH222" ca="1">IF(ISBLANK(INDIRECT("'["&amp;Index!$A$1&amp;"]Results 2b 10x60%NaCl'!M"&amp;ROW($R$28)-19,TRUE)),"",INDIRECT("'["&amp;Index!$A$1&amp;"]Results 2b 10x60%NaCl'!M"&amp;ROW($R$28)-19,TRUE))</f>
        <v>#REF!</v>
      </c>
      <c r="AI222" t="e" cm="1">
        <f t="array" aca="1" ref="AI222" ca="1">IF(ISBLANK(INDIRECT("'["&amp;Index!$A$1&amp;"]Results 2b 10x60%NaCl'!N"&amp;ROW($R$28)-19,TRUE)),"",INDIRECT("'["&amp;Index!$A$1&amp;"]Results 2b 10x60%NaCl'!N"&amp;ROW($R$28)-19,TRUE))</f>
        <v>#REF!</v>
      </c>
      <c r="AJ222" t="e" cm="1">
        <f t="array" aca="1" ref="AJ222" ca="1">IF(ISBLANK(INDIRECT("'["&amp;Index!$A$1&amp;"]Results 2b 10x60%NaCl'!O"&amp;ROW($R$28)-19,TRUE)),"",INDIRECT("'["&amp;Index!$A$1&amp;"]Results 2b 10x60%NaCl'!O"&amp;ROW($R$28)-19,TRUE))</f>
        <v>#REF!</v>
      </c>
      <c r="AK222" t="e" cm="1">
        <f t="array" aca="1" ref="AK222" ca="1">IF(ISBLANK(INDIRECT("'["&amp;Index!$A$1&amp;"]Results 2b 10x60%NaCl'!P"&amp;ROW($R$28)-19,TRUE)),"",INDIRECT("'["&amp;Index!$A$1&amp;"]Results 2b 10x60%NaCl'!P"&amp;ROW($R$28)-19,TRUE))</f>
        <v>#REF!</v>
      </c>
      <c r="AN222" t="e" cm="1">
        <f t="array" aca="1" ref="AN222" ca="1">IF(ISBLANK(INDIRECT("'["&amp;Index!$A$1&amp;"]Results 2b 10x60%NaCl'!K"&amp;ROW($R$28)-19,TRUE)),"",INDIRECT("'["&amp;Index!$A$1&amp;"]Results 2b 10x60%NaCl'!K"&amp;ROW($R$28)-19,TRUE))</f>
        <v>#REF!</v>
      </c>
      <c r="AQ222" t="e" cm="1">
        <f t="array" aca="1" ref="AQ222" ca="1">IF(ISBLANK(INDIRECT("'["&amp;Index!$A$1&amp;"]Results 2b 10x60%NaCl'!L"&amp;ROW($R$28)-19,TRUE)),"",INDIRECT("'["&amp;Index!$A$1&amp;"]Results 2b 10x60%NaCl'!L"&amp;ROW($R$28)-19,TRUE))</f>
        <v>#REF!</v>
      </c>
      <c r="BM222" t="str">
        <f t="shared" ca="1" si="12"/>
        <v/>
      </c>
    </row>
    <row r="223" spans="1:65" x14ac:dyDescent="0.25">
      <c r="A223" t="e" cm="1">
        <f t="array" aca="1" ref="A223" ca="1">INDIRECT("'["&amp;Index!$A$1&amp;"]Overview Tests'!E7",TRUE)</f>
        <v>#REF!</v>
      </c>
      <c r="B223" t="e">
        <f ca="1">IF(Index!$D$3="v4",11039,"")</f>
        <v>#N/A</v>
      </c>
      <c r="C223" t="e">
        <f ca="1">VLOOKUP(Facts!$B223,Aux_Table!$W$1:$X$50,2,FALSE)</f>
        <v>#N/A</v>
      </c>
      <c r="D223" t="e">
        <f>NA()</f>
        <v>#N/A</v>
      </c>
      <c r="E223" t="e" cm="1">
        <f t="array" aca="1" ref="E223" ca="1">INDIRECT("'["&amp;Index!$A$1&amp;"]Overview Tests'!C7",TRUE)</f>
        <v>#REF!</v>
      </c>
      <c r="F223" t="e" cm="1">
        <f t="array" aca="1" ref="F223" ca="1">INDIRECT("'["&amp;Index!$A$1&amp;"]Overview Tests'!B7",TRUE)</f>
        <v>#REF!</v>
      </c>
      <c r="G223" t="e" cm="1">
        <f t="array" aca="1" ref="G223" ca="1">INDIRECT("'["&amp;Index!$A$1&amp;"]Overview Tests'!B7",TRUE)</f>
        <v>#REF!</v>
      </c>
      <c r="H223" t="e">
        <f t="shared" ca="1" si="13"/>
        <v>#REF!</v>
      </c>
      <c r="I223" s="15" t="e" cm="1">
        <f t="array" aca="1" ref="I223" ca="1">IFERROR(DATEVALUE(TEXT(INDIRECT("'["&amp;Index!$A$1&amp;"]Overview Tests'!C88",TRUE),"yyyy-mm-dd")),INDIRECT("'["&amp;Index!$A$1&amp;"]Overview Tests'!F7",TRUE)-730)</f>
        <v>#REF!</v>
      </c>
      <c r="J223" t="e" cm="1">
        <f t="array" aca="1" ref="J223" ca="1">INDIRECT("'["&amp;Index!$A$1&amp;"]Overview Tests'!C84",TRUE)</f>
        <v>#REF!</v>
      </c>
      <c r="K223" t="str">
        <f>Index!$A$1</f>
        <v>intem US 42430001 RN+RP für Sichtprüfung.xlsx</v>
      </c>
      <c r="N223" t="s">
        <v>103</v>
      </c>
      <c r="O223" t="e" cm="1">
        <f t="array" aca="1" ref="O223" ca="1">IF(ISBLANK(INDIRECT("'["&amp;Index!$A$1&amp;"]Results 2b 10x60%NaCl'!B"&amp;ROW($R$29)-19,TRUE)),"",INDIRECT("'["&amp;Index!$A$1&amp;"]Results 2b 10x60%NaCl'!B"&amp;ROW($R$29)-19,TRUE))</f>
        <v>#REF!</v>
      </c>
      <c r="R223">
        <v>4</v>
      </c>
      <c r="X223" t="e" cm="1">
        <f t="array" aca="1" ref="X223" ca="1">INDIRECT("'["&amp;Index!$A$1&amp;"]Overview Tests'!C7",TRUE)</f>
        <v>#REF!</v>
      </c>
      <c r="Z223" t="s">
        <v>110</v>
      </c>
      <c r="AG223" t="e" cm="1">
        <f t="array" aca="1" ref="AG223" ca="1">IF(ISBLANK(INDIRECT("'["&amp;Index!$A$1&amp;"]Results 2b 10x60%NaCl'!J"&amp;ROW($R$29)-19,TRUE)),"",INDIRECT("'["&amp;Index!$A$1&amp;"]Results 2b 10x60%NaCl'!J"&amp;ROW($R$29)-19,TRUE))</f>
        <v>#REF!</v>
      </c>
      <c r="AH223" t="e" cm="1">
        <f t="array" aca="1" ref="AH223" ca="1">IF(ISBLANK(INDIRECT("'["&amp;Index!$A$1&amp;"]Results 2b 10x60%NaCl'!M"&amp;ROW($R$29)-19,TRUE)),"",INDIRECT("'["&amp;Index!$A$1&amp;"]Results 2b 10x60%NaCl'!M"&amp;ROW($R$29)-19,TRUE))</f>
        <v>#REF!</v>
      </c>
      <c r="AI223" t="e" cm="1">
        <f t="array" aca="1" ref="AI223" ca="1">IF(ISBLANK(INDIRECT("'["&amp;Index!$A$1&amp;"]Results 2b 10x60%NaCl'!N"&amp;ROW($R$29)-19,TRUE)),"",INDIRECT("'["&amp;Index!$A$1&amp;"]Results 2b 10x60%NaCl'!N"&amp;ROW($R$29)-19,TRUE))</f>
        <v>#REF!</v>
      </c>
      <c r="AJ223" t="e" cm="1">
        <f t="array" aca="1" ref="AJ223" ca="1">IF(ISBLANK(INDIRECT("'["&amp;Index!$A$1&amp;"]Results 2b 10x60%NaCl'!O"&amp;ROW($R$29)-19,TRUE)),"",INDIRECT("'["&amp;Index!$A$1&amp;"]Results 2b 10x60%NaCl'!O"&amp;ROW($R$29)-19,TRUE))</f>
        <v>#REF!</v>
      </c>
      <c r="AK223" t="e" cm="1">
        <f t="array" aca="1" ref="AK223" ca="1">IF(ISBLANK(INDIRECT("'["&amp;Index!$A$1&amp;"]Results 2b 10x60%NaCl'!P"&amp;ROW($R$29)-19,TRUE)),"",INDIRECT("'["&amp;Index!$A$1&amp;"]Results 2b 10x60%NaCl'!P"&amp;ROW($R$29)-19,TRUE))</f>
        <v>#REF!</v>
      </c>
      <c r="AN223" t="e" cm="1">
        <f t="array" aca="1" ref="AN223" ca="1">IF(ISBLANK(INDIRECT("'["&amp;Index!$A$1&amp;"]Results 2b 10x60%NaCl'!K"&amp;ROW($R$29)-19,TRUE)),"",INDIRECT("'["&amp;Index!$A$1&amp;"]Results 2b 10x60%NaCl'!K"&amp;ROW($R$29)-19,TRUE))</f>
        <v>#REF!</v>
      </c>
      <c r="AQ223" t="e" cm="1">
        <f t="array" aca="1" ref="AQ223" ca="1">IF(ISBLANK(INDIRECT("'["&amp;Index!$A$1&amp;"]Results 2b 10x60%NaCl'!L"&amp;ROW($R$29)-19,TRUE)),"",INDIRECT("'["&amp;Index!$A$1&amp;"]Results 2b 10x60%NaCl'!L"&amp;ROW($R$29)-19,TRUE))</f>
        <v>#REF!</v>
      </c>
      <c r="BM223" t="str">
        <f t="shared" ca="1" si="12"/>
        <v/>
      </c>
    </row>
    <row r="224" spans="1:65" x14ac:dyDescent="0.25">
      <c r="A224" t="e" cm="1">
        <f t="array" aca="1" ref="A224" ca="1">INDIRECT("'["&amp;Index!$A$1&amp;"]Overview Tests'!E7",TRUE)</f>
        <v>#REF!</v>
      </c>
      <c r="B224" t="e">
        <f ca="1">IF(Index!$D$3="v4",11039,"")</f>
        <v>#N/A</v>
      </c>
      <c r="C224" t="e">
        <f ca="1">VLOOKUP(Facts!$B224,Aux_Table!$W$1:$X$50,2,FALSE)</f>
        <v>#N/A</v>
      </c>
      <c r="D224" t="e">
        <f>NA()</f>
        <v>#N/A</v>
      </c>
      <c r="E224" t="e" cm="1">
        <f t="array" aca="1" ref="E224" ca="1">INDIRECT("'["&amp;Index!$A$1&amp;"]Overview Tests'!C7",TRUE)</f>
        <v>#REF!</v>
      </c>
      <c r="F224" t="e" cm="1">
        <f t="array" aca="1" ref="F224" ca="1">INDIRECT("'["&amp;Index!$A$1&amp;"]Overview Tests'!B7",TRUE)</f>
        <v>#REF!</v>
      </c>
      <c r="G224" t="e" cm="1">
        <f t="array" aca="1" ref="G224" ca="1">INDIRECT("'["&amp;Index!$A$1&amp;"]Overview Tests'!B7",TRUE)</f>
        <v>#REF!</v>
      </c>
      <c r="H224" t="e">
        <f t="shared" ca="1" si="13"/>
        <v>#REF!</v>
      </c>
      <c r="I224" s="15" t="e" cm="1">
        <f t="array" aca="1" ref="I224" ca="1">IFERROR(DATEVALUE(TEXT(INDIRECT("'["&amp;Index!$A$1&amp;"]Overview Tests'!C88",TRUE),"yyyy-mm-dd")),INDIRECT("'["&amp;Index!$A$1&amp;"]Overview Tests'!F7",TRUE)-730)</f>
        <v>#REF!</v>
      </c>
      <c r="J224" t="e" cm="1">
        <f t="array" aca="1" ref="J224" ca="1">INDIRECT("'["&amp;Index!$A$1&amp;"]Overview Tests'!C84",TRUE)</f>
        <v>#REF!</v>
      </c>
      <c r="K224" t="str">
        <f>Index!$A$1</f>
        <v>intem US 42430001 RN+RP für Sichtprüfung.xlsx</v>
      </c>
      <c r="N224" t="s">
        <v>103</v>
      </c>
      <c r="O224" t="e" cm="1">
        <f t="array" aca="1" ref="O224" ca="1">IF(ISBLANK(INDIRECT("'["&amp;Index!$A$1&amp;"]Results 2b 10x60%NaCl'!B"&amp;ROW($R$30)-19,TRUE)),"",INDIRECT("'["&amp;Index!$A$1&amp;"]Results 2b 10x60%NaCl'!B"&amp;ROW($R$30)-19,TRUE))</f>
        <v>#REF!</v>
      </c>
      <c r="R224">
        <v>5</v>
      </c>
      <c r="X224" t="e" cm="1">
        <f t="array" aca="1" ref="X224" ca="1">INDIRECT("'["&amp;Index!$A$1&amp;"]Overview Tests'!C7",TRUE)</f>
        <v>#REF!</v>
      </c>
      <c r="Z224" t="s">
        <v>110</v>
      </c>
      <c r="AG224" t="e" cm="1">
        <f t="array" aca="1" ref="AG224" ca="1">IF(ISBLANK(INDIRECT("'["&amp;Index!$A$1&amp;"]Results 2b 10x60%NaCl'!J"&amp;ROW($R$30)-19,TRUE)),"",INDIRECT("'["&amp;Index!$A$1&amp;"]Results 2b 10x60%NaCl'!J"&amp;ROW($R$30)-19,TRUE))</f>
        <v>#REF!</v>
      </c>
      <c r="AH224" t="e" cm="1">
        <f t="array" aca="1" ref="AH224" ca="1">IF(ISBLANK(INDIRECT("'["&amp;Index!$A$1&amp;"]Results 2b 10x60%NaCl'!M"&amp;ROW($R$30)-19,TRUE)),"",INDIRECT("'["&amp;Index!$A$1&amp;"]Results 2b 10x60%NaCl'!M"&amp;ROW($R$30)-19,TRUE))</f>
        <v>#REF!</v>
      </c>
      <c r="AI224" t="e" cm="1">
        <f t="array" aca="1" ref="AI224" ca="1">IF(ISBLANK(INDIRECT("'["&amp;Index!$A$1&amp;"]Results 2b 10x60%NaCl'!N"&amp;ROW($R$30)-19,TRUE)),"",INDIRECT("'["&amp;Index!$A$1&amp;"]Results 2b 10x60%NaCl'!N"&amp;ROW($R$30)-19,TRUE))</f>
        <v>#REF!</v>
      </c>
      <c r="AJ224" t="e" cm="1">
        <f t="array" aca="1" ref="AJ224" ca="1">IF(ISBLANK(INDIRECT("'["&amp;Index!$A$1&amp;"]Results 2b 10x60%NaCl'!O"&amp;ROW($R$30)-19,TRUE)),"",INDIRECT("'["&amp;Index!$A$1&amp;"]Results 2b 10x60%NaCl'!O"&amp;ROW($R$30)-19,TRUE))</f>
        <v>#REF!</v>
      </c>
      <c r="AK224" t="e" cm="1">
        <f t="array" aca="1" ref="AK224" ca="1">IF(ISBLANK(INDIRECT("'["&amp;Index!$A$1&amp;"]Results 2b 10x60%NaCl'!P"&amp;ROW($R$30)-19,TRUE)),"",INDIRECT("'["&amp;Index!$A$1&amp;"]Results 2b 10x60%NaCl'!P"&amp;ROW($R$30)-19,TRUE))</f>
        <v>#REF!</v>
      </c>
      <c r="AN224" t="e" cm="1">
        <f t="array" aca="1" ref="AN224" ca="1">IF(ISBLANK(INDIRECT("'["&amp;Index!$A$1&amp;"]Results 2b 10x60%NaCl'!K"&amp;ROW($R$30)-19,TRUE)),"",INDIRECT("'["&amp;Index!$A$1&amp;"]Results 2b 10x60%NaCl'!K"&amp;ROW($R$30)-19,TRUE))</f>
        <v>#REF!</v>
      </c>
      <c r="AQ224" t="e" cm="1">
        <f t="array" aca="1" ref="AQ224" ca="1">IF(ISBLANK(INDIRECT("'["&amp;Index!$A$1&amp;"]Results 2b 10x60%NaCl'!L"&amp;ROW($R$30)-19,TRUE)),"",INDIRECT("'["&amp;Index!$A$1&amp;"]Results 2b 10x60%NaCl'!L"&amp;ROW($R$30)-19,TRUE))</f>
        <v>#REF!</v>
      </c>
      <c r="BM224" t="str">
        <f t="shared" ca="1" si="12"/>
        <v/>
      </c>
    </row>
    <row r="225" spans="1:65" x14ac:dyDescent="0.25">
      <c r="A225" t="e" cm="1">
        <f t="array" aca="1" ref="A225" ca="1">INDIRECT("'["&amp;Index!$A$1&amp;"]Overview Tests'!E7",TRUE)</f>
        <v>#REF!</v>
      </c>
      <c r="B225" t="e">
        <f ca="1">IF(Index!$D$3="v4",11039,"")</f>
        <v>#N/A</v>
      </c>
      <c r="C225" t="e">
        <f ca="1">VLOOKUP(Facts!$B225,Aux_Table!$W$1:$X$50,2,FALSE)</f>
        <v>#N/A</v>
      </c>
      <c r="D225" t="e">
        <f>NA()</f>
        <v>#N/A</v>
      </c>
      <c r="E225" t="e" cm="1">
        <f t="array" aca="1" ref="E225" ca="1">INDIRECT("'["&amp;Index!$A$1&amp;"]Overview Tests'!C7",TRUE)</f>
        <v>#REF!</v>
      </c>
      <c r="F225" t="e" cm="1">
        <f t="array" aca="1" ref="F225" ca="1">INDIRECT("'["&amp;Index!$A$1&amp;"]Overview Tests'!B7",TRUE)</f>
        <v>#REF!</v>
      </c>
      <c r="G225" t="e" cm="1">
        <f t="array" aca="1" ref="G225" ca="1">INDIRECT("'["&amp;Index!$A$1&amp;"]Overview Tests'!B7",TRUE)</f>
        <v>#REF!</v>
      </c>
      <c r="H225" t="e">
        <f t="shared" ca="1" si="13"/>
        <v>#REF!</v>
      </c>
      <c r="I225" s="15" t="e" cm="1">
        <f t="array" aca="1" ref="I225" ca="1">IFERROR(DATEVALUE(TEXT(INDIRECT("'["&amp;Index!$A$1&amp;"]Overview Tests'!C88",TRUE),"yyyy-mm-dd")),INDIRECT("'["&amp;Index!$A$1&amp;"]Overview Tests'!F7",TRUE)-730)</f>
        <v>#REF!</v>
      </c>
      <c r="J225" t="e" cm="1">
        <f t="array" aca="1" ref="J225" ca="1">INDIRECT("'["&amp;Index!$A$1&amp;"]Overview Tests'!C84",TRUE)</f>
        <v>#REF!</v>
      </c>
      <c r="K225" t="str">
        <f>Index!$A$1</f>
        <v>intem US 42430001 RN+RP für Sichtprüfung.xlsx</v>
      </c>
      <c r="N225" t="s">
        <v>103</v>
      </c>
      <c r="O225" t="e" cm="1">
        <f t="array" aca="1" ref="O225" ca="1">IF(ISBLANK(INDIRECT("'["&amp;Index!$A$1&amp;"]Results 2b 10x60%NaCl'!B"&amp;ROW($R$31)-19,TRUE)),"",INDIRECT("'["&amp;Index!$A$1&amp;"]Results 2b 10x60%NaCl'!B"&amp;ROW($R$31)-19,TRUE))</f>
        <v>#REF!</v>
      </c>
      <c r="R225">
        <v>6</v>
      </c>
      <c r="X225" t="e" cm="1">
        <f t="array" aca="1" ref="X225" ca="1">INDIRECT("'["&amp;Index!$A$1&amp;"]Overview Tests'!C7",TRUE)</f>
        <v>#REF!</v>
      </c>
      <c r="Z225" t="s">
        <v>110</v>
      </c>
      <c r="AG225" t="e" cm="1">
        <f t="array" aca="1" ref="AG225" ca="1">IF(ISBLANK(INDIRECT("'["&amp;Index!$A$1&amp;"]Results 2b 10x60%NaCl'!J"&amp;ROW($R$31)-19,TRUE)),"",INDIRECT("'["&amp;Index!$A$1&amp;"]Results 2b 10x60%NaCl'!J"&amp;ROW($R$31)-19,TRUE))</f>
        <v>#REF!</v>
      </c>
      <c r="AH225" t="e" cm="1">
        <f t="array" aca="1" ref="AH225" ca="1">IF(ISBLANK(INDIRECT("'["&amp;Index!$A$1&amp;"]Results 2b 10x60%NaCl'!M"&amp;ROW($R$31)-19,TRUE)),"",INDIRECT("'["&amp;Index!$A$1&amp;"]Results 2b 10x60%NaCl'!M"&amp;ROW($R$31)-19,TRUE))</f>
        <v>#REF!</v>
      </c>
      <c r="AI225" t="e" cm="1">
        <f t="array" aca="1" ref="AI225" ca="1">IF(ISBLANK(INDIRECT("'["&amp;Index!$A$1&amp;"]Results 2b 10x60%NaCl'!N"&amp;ROW($R$31)-19,TRUE)),"",INDIRECT("'["&amp;Index!$A$1&amp;"]Results 2b 10x60%NaCl'!N"&amp;ROW($R$31)-19,TRUE))</f>
        <v>#REF!</v>
      </c>
      <c r="AJ225" t="e" cm="1">
        <f t="array" aca="1" ref="AJ225" ca="1">IF(ISBLANK(INDIRECT("'["&amp;Index!$A$1&amp;"]Results 2b 10x60%NaCl'!O"&amp;ROW($R$31)-19,TRUE)),"",INDIRECT("'["&amp;Index!$A$1&amp;"]Results 2b 10x60%NaCl'!O"&amp;ROW($R$31)-19,TRUE))</f>
        <v>#REF!</v>
      </c>
      <c r="AK225" t="e" cm="1">
        <f t="array" aca="1" ref="AK225" ca="1">IF(ISBLANK(INDIRECT("'["&amp;Index!$A$1&amp;"]Results 2b 10x60%NaCl'!P"&amp;ROW($R$31)-19,TRUE)),"",INDIRECT("'["&amp;Index!$A$1&amp;"]Results 2b 10x60%NaCl'!P"&amp;ROW($R$31)-19,TRUE))</f>
        <v>#REF!</v>
      </c>
      <c r="AN225" t="e" cm="1">
        <f t="array" aca="1" ref="AN225" ca="1">IF(ISBLANK(INDIRECT("'["&amp;Index!$A$1&amp;"]Results 2b 10x60%NaCl'!K"&amp;ROW($R$31)-19,TRUE)),"",INDIRECT("'["&amp;Index!$A$1&amp;"]Results 2b 10x60%NaCl'!K"&amp;ROW($R$31)-19,TRUE))</f>
        <v>#REF!</v>
      </c>
      <c r="AQ225" t="e" cm="1">
        <f t="array" aca="1" ref="AQ225" ca="1">IF(ISBLANK(INDIRECT("'["&amp;Index!$A$1&amp;"]Results 2b 10x60%NaCl'!L"&amp;ROW($R$31)-19,TRUE)),"",INDIRECT("'["&amp;Index!$A$1&amp;"]Results 2b 10x60%NaCl'!L"&amp;ROW($R$31)-19,TRUE))</f>
        <v>#REF!</v>
      </c>
      <c r="BM225" t="str">
        <f t="shared" ca="1" si="12"/>
        <v/>
      </c>
    </row>
    <row r="226" spans="1:65" x14ac:dyDescent="0.25">
      <c r="A226" t="e" cm="1">
        <f t="array" aca="1" ref="A226" ca="1">INDIRECT("'["&amp;Index!$A$1&amp;"]Overview Tests'!E7",TRUE)</f>
        <v>#REF!</v>
      </c>
      <c r="B226" t="e">
        <f ca="1">IF(Index!$D$3="v4",11039,"")</f>
        <v>#N/A</v>
      </c>
      <c r="C226" t="e">
        <f ca="1">VLOOKUP(Facts!$B226,Aux_Table!$W$1:$X$50,2,FALSE)</f>
        <v>#N/A</v>
      </c>
      <c r="D226" t="e">
        <f>NA()</f>
        <v>#N/A</v>
      </c>
      <c r="E226" t="e" cm="1">
        <f t="array" aca="1" ref="E226" ca="1">INDIRECT("'["&amp;Index!$A$1&amp;"]Overview Tests'!C7",TRUE)</f>
        <v>#REF!</v>
      </c>
      <c r="F226" t="e" cm="1">
        <f t="array" aca="1" ref="F226" ca="1">INDIRECT("'["&amp;Index!$A$1&amp;"]Overview Tests'!B7",TRUE)</f>
        <v>#REF!</v>
      </c>
      <c r="G226" t="e" cm="1">
        <f t="array" aca="1" ref="G226" ca="1">INDIRECT("'["&amp;Index!$A$1&amp;"]Overview Tests'!B7",TRUE)</f>
        <v>#REF!</v>
      </c>
      <c r="H226" t="e">
        <f t="shared" ca="1" si="13"/>
        <v>#REF!</v>
      </c>
      <c r="I226" s="15" t="e" cm="1">
        <f t="array" aca="1" ref="I226" ca="1">IFERROR(DATEVALUE(TEXT(INDIRECT("'["&amp;Index!$A$1&amp;"]Overview Tests'!C88",TRUE),"yyyy-mm-dd")),INDIRECT("'["&amp;Index!$A$1&amp;"]Overview Tests'!F7",TRUE)-730)</f>
        <v>#REF!</v>
      </c>
      <c r="J226" t="e" cm="1">
        <f t="array" aca="1" ref="J226" ca="1">INDIRECT("'["&amp;Index!$A$1&amp;"]Overview Tests'!C84",TRUE)</f>
        <v>#REF!</v>
      </c>
      <c r="K226" t="str">
        <f>Index!$A$1</f>
        <v>intem US 42430001 RN+RP für Sichtprüfung.xlsx</v>
      </c>
      <c r="N226" t="s">
        <v>103</v>
      </c>
      <c r="O226" t="e" cm="1">
        <f t="array" aca="1" ref="O226" ca="1">IF(ISBLANK(INDIRECT("'["&amp;Index!$A$1&amp;"]Results 2b 10x60%NaCl'!B"&amp;ROW($R$32)-19,TRUE)),"",INDIRECT("'["&amp;Index!$A$1&amp;"]Results 2b 10x60%NaCl'!B"&amp;ROW($R$32)-19,TRUE))</f>
        <v>#REF!</v>
      </c>
      <c r="R226">
        <v>7</v>
      </c>
      <c r="X226" t="e" cm="1">
        <f t="array" aca="1" ref="X226" ca="1">INDIRECT("'["&amp;Index!$A$1&amp;"]Overview Tests'!C7",TRUE)</f>
        <v>#REF!</v>
      </c>
      <c r="Z226" t="s">
        <v>110</v>
      </c>
      <c r="AG226" t="e" cm="1">
        <f t="array" aca="1" ref="AG226" ca="1">IF(ISBLANK(INDIRECT("'["&amp;Index!$A$1&amp;"]Results 2b 10x60%NaCl'!J"&amp;ROW($R$32)-19,TRUE)),"",INDIRECT("'["&amp;Index!$A$1&amp;"]Results 2b 10x60%NaCl'!J"&amp;ROW($R$32)-19,TRUE))</f>
        <v>#REF!</v>
      </c>
      <c r="AH226" t="e" cm="1">
        <f t="array" aca="1" ref="AH226" ca="1">IF(ISBLANK(INDIRECT("'["&amp;Index!$A$1&amp;"]Results 2b 10x60%NaCl'!M"&amp;ROW($R$32)-19,TRUE)),"",INDIRECT("'["&amp;Index!$A$1&amp;"]Results 2b 10x60%NaCl'!M"&amp;ROW($R$32)-19,TRUE))</f>
        <v>#REF!</v>
      </c>
      <c r="AI226" t="e" cm="1">
        <f t="array" aca="1" ref="AI226" ca="1">IF(ISBLANK(INDIRECT("'["&amp;Index!$A$1&amp;"]Results 2b 10x60%NaCl'!N"&amp;ROW($R$32)-19,TRUE)),"",INDIRECT("'["&amp;Index!$A$1&amp;"]Results 2b 10x60%NaCl'!N"&amp;ROW($R$32)-19,TRUE))</f>
        <v>#REF!</v>
      </c>
      <c r="AJ226" t="e" cm="1">
        <f t="array" aca="1" ref="AJ226" ca="1">IF(ISBLANK(INDIRECT("'["&amp;Index!$A$1&amp;"]Results 2b 10x60%NaCl'!O"&amp;ROW($R$32)-19,TRUE)),"",INDIRECT("'["&amp;Index!$A$1&amp;"]Results 2b 10x60%NaCl'!O"&amp;ROW($R$32)-19,TRUE))</f>
        <v>#REF!</v>
      </c>
      <c r="AK226" t="e" cm="1">
        <f t="array" aca="1" ref="AK226" ca="1">IF(ISBLANK(INDIRECT("'["&amp;Index!$A$1&amp;"]Results 2b 10x60%NaCl'!P"&amp;ROW($R$32)-19,TRUE)),"",INDIRECT("'["&amp;Index!$A$1&amp;"]Results 2b 10x60%NaCl'!P"&amp;ROW($R$32)-19,TRUE))</f>
        <v>#REF!</v>
      </c>
      <c r="AN226" t="e" cm="1">
        <f t="array" aca="1" ref="AN226" ca="1">IF(ISBLANK(INDIRECT("'["&amp;Index!$A$1&amp;"]Results 2b 10x60%NaCl'!K"&amp;ROW($R$32)-19,TRUE)),"",INDIRECT("'["&amp;Index!$A$1&amp;"]Results 2b 10x60%NaCl'!K"&amp;ROW($R$32)-19,TRUE))</f>
        <v>#REF!</v>
      </c>
      <c r="AQ226" t="e" cm="1">
        <f t="array" aca="1" ref="AQ226" ca="1">IF(ISBLANK(INDIRECT("'["&amp;Index!$A$1&amp;"]Results 2b 10x60%NaCl'!L"&amp;ROW($R$32)-19,TRUE)),"",INDIRECT("'["&amp;Index!$A$1&amp;"]Results 2b 10x60%NaCl'!L"&amp;ROW($R$32)-19,TRUE))</f>
        <v>#REF!</v>
      </c>
      <c r="BM226" t="str">
        <f t="shared" ca="1" si="12"/>
        <v/>
      </c>
    </row>
    <row r="227" spans="1:65" x14ac:dyDescent="0.25">
      <c r="A227" t="e" cm="1">
        <f t="array" aca="1" ref="A227" ca="1">INDIRECT("'["&amp;Index!$A$1&amp;"]Overview Tests'!E7",TRUE)</f>
        <v>#REF!</v>
      </c>
      <c r="B227" t="e">
        <f ca="1">IF(Index!$D$3="v4",11039,"")</f>
        <v>#N/A</v>
      </c>
      <c r="C227" t="e">
        <f ca="1">VLOOKUP(Facts!$B227,Aux_Table!$W$1:$X$50,2,FALSE)</f>
        <v>#N/A</v>
      </c>
      <c r="D227" t="e">
        <f>NA()</f>
        <v>#N/A</v>
      </c>
      <c r="E227" t="e" cm="1">
        <f t="array" aca="1" ref="E227" ca="1">INDIRECT("'["&amp;Index!$A$1&amp;"]Overview Tests'!C7",TRUE)</f>
        <v>#REF!</v>
      </c>
      <c r="F227" t="e" cm="1">
        <f t="array" aca="1" ref="F227" ca="1">INDIRECT("'["&amp;Index!$A$1&amp;"]Overview Tests'!B7",TRUE)</f>
        <v>#REF!</v>
      </c>
      <c r="G227" t="e" cm="1">
        <f t="array" aca="1" ref="G227" ca="1">INDIRECT("'["&amp;Index!$A$1&amp;"]Overview Tests'!B7",TRUE)</f>
        <v>#REF!</v>
      </c>
      <c r="H227" t="e">
        <f t="shared" ca="1" si="13"/>
        <v>#REF!</v>
      </c>
      <c r="I227" s="15" t="e" cm="1">
        <f t="array" aca="1" ref="I227" ca="1">IFERROR(DATEVALUE(TEXT(INDIRECT("'["&amp;Index!$A$1&amp;"]Overview Tests'!C88",TRUE),"yyyy-mm-dd")),INDIRECT("'["&amp;Index!$A$1&amp;"]Overview Tests'!F7",TRUE)-730)</f>
        <v>#REF!</v>
      </c>
      <c r="J227" t="e" cm="1">
        <f t="array" aca="1" ref="J227" ca="1">INDIRECT("'["&amp;Index!$A$1&amp;"]Overview Tests'!C84",TRUE)</f>
        <v>#REF!</v>
      </c>
      <c r="K227" t="str">
        <f>Index!$A$1</f>
        <v>intem US 42430001 RN+RP für Sichtprüfung.xlsx</v>
      </c>
      <c r="N227" t="s">
        <v>103</v>
      </c>
      <c r="O227" t="e" cm="1">
        <f t="array" aca="1" ref="O227" ca="1">IF(ISBLANK(INDIRECT("'["&amp;Index!$A$1&amp;"]Results 2b 10x60%NaCl'!B"&amp;ROW($R$33)-19,TRUE)),"",INDIRECT("'["&amp;Index!$A$1&amp;"]Results 2b 10x60%NaCl'!B"&amp;ROW($R$33)-19,TRUE))</f>
        <v>#REF!</v>
      </c>
      <c r="R227">
        <v>8</v>
      </c>
      <c r="X227" t="e" cm="1">
        <f t="array" aca="1" ref="X227" ca="1">INDIRECT("'["&amp;Index!$A$1&amp;"]Overview Tests'!C7",TRUE)</f>
        <v>#REF!</v>
      </c>
      <c r="Z227" t="s">
        <v>110</v>
      </c>
      <c r="AG227" t="e" cm="1">
        <f t="array" aca="1" ref="AG227" ca="1">IF(ISBLANK(INDIRECT("'["&amp;Index!$A$1&amp;"]Results 2b 10x60%NaCl'!J"&amp;ROW($R$33)-19,TRUE)),"",INDIRECT("'["&amp;Index!$A$1&amp;"]Results 2b 10x60%NaCl'!J"&amp;ROW($R$33)-19,TRUE))</f>
        <v>#REF!</v>
      </c>
      <c r="AH227" t="e" cm="1">
        <f t="array" aca="1" ref="AH227" ca="1">IF(ISBLANK(INDIRECT("'["&amp;Index!$A$1&amp;"]Results 2b 10x60%NaCl'!M"&amp;ROW($R$33)-19,TRUE)),"",INDIRECT("'["&amp;Index!$A$1&amp;"]Results 2b 10x60%NaCl'!M"&amp;ROW($R$33)-19,TRUE))</f>
        <v>#REF!</v>
      </c>
      <c r="AI227" t="e" cm="1">
        <f t="array" aca="1" ref="AI227" ca="1">IF(ISBLANK(INDIRECT("'["&amp;Index!$A$1&amp;"]Results 2b 10x60%NaCl'!N"&amp;ROW($R$33)-19,TRUE)),"",INDIRECT("'["&amp;Index!$A$1&amp;"]Results 2b 10x60%NaCl'!N"&amp;ROW($R$33)-19,TRUE))</f>
        <v>#REF!</v>
      </c>
      <c r="AJ227" t="e" cm="1">
        <f t="array" aca="1" ref="AJ227" ca="1">IF(ISBLANK(INDIRECT("'["&amp;Index!$A$1&amp;"]Results 2b 10x60%NaCl'!O"&amp;ROW($R$33)-19,TRUE)),"",INDIRECT("'["&amp;Index!$A$1&amp;"]Results 2b 10x60%NaCl'!O"&amp;ROW($R$33)-19,TRUE))</f>
        <v>#REF!</v>
      </c>
      <c r="AK227" t="e" cm="1">
        <f t="array" aca="1" ref="AK227" ca="1">IF(ISBLANK(INDIRECT("'["&amp;Index!$A$1&amp;"]Results 2b 10x60%NaCl'!P"&amp;ROW($R$33)-19,TRUE)),"",INDIRECT("'["&amp;Index!$A$1&amp;"]Results 2b 10x60%NaCl'!P"&amp;ROW($R$33)-19,TRUE))</f>
        <v>#REF!</v>
      </c>
      <c r="AN227" t="e" cm="1">
        <f t="array" aca="1" ref="AN227" ca="1">IF(ISBLANK(INDIRECT("'["&amp;Index!$A$1&amp;"]Results 2b 10x60%NaCl'!K"&amp;ROW($R$33)-19,TRUE)),"",INDIRECT("'["&amp;Index!$A$1&amp;"]Results 2b 10x60%NaCl'!K"&amp;ROW($R$33)-19,TRUE))</f>
        <v>#REF!</v>
      </c>
      <c r="AQ227" t="e" cm="1">
        <f t="array" aca="1" ref="AQ227" ca="1">IF(ISBLANK(INDIRECT("'["&amp;Index!$A$1&amp;"]Results 2b 10x60%NaCl'!L"&amp;ROW($R$33)-19,TRUE)),"",INDIRECT("'["&amp;Index!$A$1&amp;"]Results 2b 10x60%NaCl'!L"&amp;ROW($R$33)-19,TRUE))</f>
        <v>#REF!</v>
      </c>
      <c r="BM227" t="str">
        <f t="shared" ca="1" si="12"/>
        <v/>
      </c>
    </row>
    <row r="228" spans="1:65" x14ac:dyDescent="0.25">
      <c r="A228" t="e" cm="1">
        <f t="array" aca="1" ref="A228" ca="1">INDIRECT("'["&amp;Index!$A$1&amp;"]Overview Tests'!E7",TRUE)</f>
        <v>#REF!</v>
      </c>
      <c r="B228" t="e">
        <f ca="1">IF(Index!$D$3="v4",11039,"")</f>
        <v>#N/A</v>
      </c>
      <c r="C228" t="e">
        <f ca="1">VLOOKUP(Facts!$B228,Aux_Table!$W$1:$X$50,2,FALSE)</f>
        <v>#N/A</v>
      </c>
      <c r="D228" t="e">
        <f>NA()</f>
        <v>#N/A</v>
      </c>
      <c r="E228" t="e" cm="1">
        <f t="array" aca="1" ref="E228" ca="1">INDIRECT("'["&amp;Index!$A$1&amp;"]Overview Tests'!C7",TRUE)</f>
        <v>#REF!</v>
      </c>
      <c r="F228" t="e" cm="1">
        <f t="array" aca="1" ref="F228" ca="1">INDIRECT("'["&amp;Index!$A$1&amp;"]Overview Tests'!B7",TRUE)</f>
        <v>#REF!</v>
      </c>
      <c r="G228" t="e" cm="1">
        <f t="array" aca="1" ref="G228" ca="1">INDIRECT("'["&amp;Index!$A$1&amp;"]Overview Tests'!B7",TRUE)</f>
        <v>#REF!</v>
      </c>
      <c r="H228" t="e">
        <f t="shared" ca="1" si="13"/>
        <v>#REF!</v>
      </c>
      <c r="I228" s="15" t="e" cm="1">
        <f t="array" aca="1" ref="I228" ca="1">IFERROR(DATEVALUE(TEXT(INDIRECT("'["&amp;Index!$A$1&amp;"]Overview Tests'!C88",TRUE),"yyyy-mm-dd")),INDIRECT("'["&amp;Index!$A$1&amp;"]Overview Tests'!F7",TRUE)-730)</f>
        <v>#REF!</v>
      </c>
      <c r="J228" t="e" cm="1">
        <f t="array" aca="1" ref="J228" ca="1">INDIRECT("'["&amp;Index!$A$1&amp;"]Overview Tests'!C84",TRUE)</f>
        <v>#REF!</v>
      </c>
      <c r="K228" t="str">
        <f>Index!$A$1</f>
        <v>intem US 42430001 RN+RP für Sichtprüfung.xlsx</v>
      </c>
      <c r="N228" t="s">
        <v>103</v>
      </c>
      <c r="O228" t="e" cm="1">
        <f t="array" aca="1" ref="O228" ca="1">IF(ISBLANK(INDIRECT("'["&amp;Index!$A$1&amp;"]Results 2b 10x60%NaCl'!B"&amp;ROW($R$34)-19,TRUE)),"",INDIRECT("'["&amp;Index!$A$1&amp;"]Results 2b 10x60%NaCl'!B"&amp;ROW($R$34)-19,TRUE))</f>
        <v>#REF!</v>
      </c>
      <c r="R228">
        <v>9</v>
      </c>
      <c r="X228" t="e" cm="1">
        <f t="array" aca="1" ref="X228" ca="1">INDIRECT("'["&amp;Index!$A$1&amp;"]Overview Tests'!C7",TRUE)</f>
        <v>#REF!</v>
      </c>
      <c r="Z228" t="s">
        <v>110</v>
      </c>
      <c r="AG228" t="e" cm="1">
        <f t="array" aca="1" ref="AG228" ca="1">IF(ISBLANK(INDIRECT("'["&amp;Index!$A$1&amp;"]Results 2b 10x60%NaCl'!J"&amp;ROW($R$34)-19,TRUE)),"",INDIRECT("'["&amp;Index!$A$1&amp;"]Results 2b 10x60%NaCl'!J"&amp;ROW($R$34)-19,TRUE))</f>
        <v>#REF!</v>
      </c>
      <c r="AH228" t="e" cm="1">
        <f t="array" aca="1" ref="AH228" ca="1">IF(ISBLANK(INDIRECT("'["&amp;Index!$A$1&amp;"]Results 2b 10x60%NaCl'!M"&amp;ROW($R$34)-19,TRUE)),"",INDIRECT("'["&amp;Index!$A$1&amp;"]Results 2b 10x60%NaCl'!M"&amp;ROW($R$34)-19,TRUE))</f>
        <v>#REF!</v>
      </c>
      <c r="AI228" t="e" cm="1">
        <f t="array" aca="1" ref="AI228" ca="1">IF(ISBLANK(INDIRECT("'["&amp;Index!$A$1&amp;"]Results 2b 10x60%NaCl'!N"&amp;ROW($R$34)-19,TRUE)),"",INDIRECT("'["&amp;Index!$A$1&amp;"]Results 2b 10x60%NaCl'!N"&amp;ROW($R$34)-19,TRUE))</f>
        <v>#REF!</v>
      </c>
      <c r="AJ228" t="e" cm="1">
        <f t="array" aca="1" ref="AJ228" ca="1">IF(ISBLANK(INDIRECT("'["&amp;Index!$A$1&amp;"]Results 2b 10x60%NaCl'!O"&amp;ROW($R$34)-19,TRUE)),"",INDIRECT("'["&amp;Index!$A$1&amp;"]Results 2b 10x60%NaCl'!O"&amp;ROW($R$34)-19,TRUE))</f>
        <v>#REF!</v>
      </c>
      <c r="AK228" t="e" cm="1">
        <f t="array" aca="1" ref="AK228" ca="1">IF(ISBLANK(INDIRECT("'["&amp;Index!$A$1&amp;"]Results 2b 10x60%NaCl'!P"&amp;ROW($R$34)-19,TRUE)),"",INDIRECT("'["&amp;Index!$A$1&amp;"]Results 2b 10x60%NaCl'!P"&amp;ROW($R$34)-19,TRUE))</f>
        <v>#REF!</v>
      </c>
      <c r="AN228" t="e" cm="1">
        <f t="array" aca="1" ref="AN228" ca="1">IF(ISBLANK(INDIRECT("'["&amp;Index!$A$1&amp;"]Results 2b 10x60%NaCl'!K"&amp;ROW($R$34)-19,TRUE)),"",INDIRECT("'["&amp;Index!$A$1&amp;"]Results 2b 10x60%NaCl'!K"&amp;ROW($R$34)-19,TRUE))</f>
        <v>#REF!</v>
      </c>
      <c r="AQ228" t="e" cm="1">
        <f t="array" aca="1" ref="AQ228" ca="1">IF(ISBLANK(INDIRECT("'["&amp;Index!$A$1&amp;"]Results 2b 10x60%NaCl'!L"&amp;ROW($R$34)-19,TRUE)),"",INDIRECT("'["&amp;Index!$A$1&amp;"]Results 2b 10x60%NaCl'!L"&amp;ROW($R$34)-19,TRUE))</f>
        <v>#REF!</v>
      </c>
      <c r="BM228" t="str">
        <f t="shared" ca="1" si="12"/>
        <v/>
      </c>
    </row>
    <row r="229" spans="1:65" x14ac:dyDescent="0.25">
      <c r="A229" t="e" cm="1">
        <f t="array" aca="1" ref="A229" ca="1">INDIRECT("'["&amp;Index!$A$1&amp;"]Overview Tests'!E7",TRUE)</f>
        <v>#REF!</v>
      </c>
      <c r="B229" t="e">
        <f ca="1">IF(Index!$D$3="v4",11039,"")</f>
        <v>#N/A</v>
      </c>
      <c r="C229" t="e">
        <f ca="1">VLOOKUP(Facts!$B229,Aux_Table!$W$1:$X$50,2,FALSE)</f>
        <v>#N/A</v>
      </c>
      <c r="D229" t="e">
        <f>NA()</f>
        <v>#N/A</v>
      </c>
      <c r="E229" t="e" cm="1">
        <f t="array" aca="1" ref="E229" ca="1">INDIRECT("'["&amp;Index!$A$1&amp;"]Overview Tests'!C7",TRUE)</f>
        <v>#REF!</v>
      </c>
      <c r="F229" t="e" cm="1">
        <f t="array" aca="1" ref="F229" ca="1">INDIRECT("'["&amp;Index!$A$1&amp;"]Overview Tests'!B7",TRUE)</f>
        <v>#REF!</v>
      </c>
      <c r="G229" t="e" cm="1">
        <f t="array" aca="1" ref="G229" ca="1">INDIRECT("'["&amp;Index!$A$1&amp;"]Overview Tests'!B7",TRUE)</f>
        <v>#REF!</v>
      </c>
      <c r="H229" t="e">
        <f t="shared" ca="1" si="13"/>
        <v>#REF!</v>
      </c>
      <c r="I229" s="15" t="e" cm="1">
        <f t="array" aca="1" ref="I229" ca="1">IFERROR(DATEVALUE(TEXT(INDIRECT("'["&amp;Index!$A$1&amp;"]Overview Tests'!C88",TRUE),"yyyy-mm-dd")),INDIRECT("'["&amp;Index!$A$1&amp;"]Overview Tests'!F7",TRUE)-730)</f>
        <v>#REF!</v>
      </c>
      <c r="J229" t="e" cm="1">
        <f t="array" aca="1" ref="J229" ca="1">INDIRECT("'["&amp;Index!$A$1&amp;"]Overview Tests'!C84",TRUE)</f>
        <v>#REF!</v>
      </c>
      <c r="K229" t="str">
        <f>Index!$A$1</f>
        <v>intem US 42430001 RN+RP für Sichtprüfung.xlsx</v>
      </c>
      <c r="N229" t="s">
        <v>103</v>
      </c>
      <c r="O229" t="e" cm="1">
        <f t="array" aca="1" ref="O229" ca="1">IF(ISBLANK(INDIRECT("'["&amp;Index!$A$1&amp;"]Results 2b 10x60%NaCl'!B"&amp;ROW($R$35)-19,TRUE)),"",INDIRECT("'["&amp;Index!$A$1&amp;"]Results 2b 10x60%NaCl'!B"&amp;ROW($R$35)-19,TRUE))</f>
        <v>#REF!</v>
      </c>
      <c r="R229">
        <v>10</v>
      </c>
      <c r="X229" t="e" cm="1">
        <f t="array" aca="1" ref="X229" ca="1">INDIRECT("'["&amp;Index!$A$1&amp;"]Overview Tests'!C7",TRUE)</f>
        <v>#REF!</v>
      </c>
      <c r="Z229" t="s">
        <v>110</v>
      </c>
      <c r="AG229" t="e" cm="1">
        <f t="array" aca="1" ref="AG229" ca="1">IF(ISBLANK(INDIRECT("'["&amp;Index!$A$1&amp;"]Results 2b 10x60%NaCl'!J"&amp;ROW($R$35)-19,TRUE)),"",INDIRECT("'["&amp;Index!$A$1&amp;"]Results 2b 10x60%NaCl'!J"&amp;ROW($R$35)-19,TRUE))</f>
        <v>#REF!</v>
      </c>
      <c r="AH229" t="e" cm="1">
        <f t="array" aca="1" ref="AH229" ca="1">IF(ISBLANK(INDIRECT("'["&amp;Index!$A$1&amp;"]Results 2b 10x60%NaCl'!M"&amp;ROW($R$35)-19,TRUE)),"",INDIRECT("'["&amp;Index!$A$1&amp;"]Results 2b 10x60%NaCl'!M"&amp;ROW($R$35)-19,TRUE))</f>
        <v>#REF!</v>
      </c>
      <c r="AI229" t="e" cm="1">
        <f t="array" aca="1" ref="AI229" ca="1">IF(ISBLANK(INDIRECT("'["&amp;Index!$A$1&amp;"]Results 2b 10x60%NaCl'!N"&amp;ROW($R$35)-19,TRUE)),"",INDIRECT("'["&amp;Index!$A$1&amp;"]Results 2b 10x60%NaCl'!N"&amp;ROW($R$35)-19,TRUE))</f>
        <v>#REF!</v>
      </c>
      <c r="AJ229" t="e" cm="1">
        <f t="array" aca="1" ref="AJ229" ca="1">IF(ISBLANK(INDIRECT("'["&amp;Index!$A$1&amp;"]Results 2b 10x60%NaCl'!O"&amp;ROW($R$35)-19,TRUE)),"",INDIRECT("'["&amp;Index!$A$1&amp;"]Results 2b 10x60%NaCl'!O"&amp;ROW($R$35)-19,TRUE))</f>
        <v>#REF!</v>
      </c>
      <c r="AK229" t="e" cm="1">
        <f t="array" aca="1" ref="AK229" ca="1">IF(ISBLANK(INDIRECT("'["&amp;Index!$A$1&amp;"]Results 2b 10x60%NaCl'!P"&amp;ROW($R$35)-19,TRUE)),"",INDIRECT("'["&amp;Index!$A$1&amp;"]Results 2b 10x60%NaCl'!P"&amp;ROW($R$35)-19,TRUE))</f>
        <v>#REF!</v>
      </c>
      <c r="AN229" t="e" cm="1">
        <f t="array" aca="1" ref="AN229" ca="1">IF(ISBLANK(INDIRECT("'["&amp;Index!$A$1&amp;"]Results 2b 10x60%NaCl'!K"&amp;ROW($R$35)-19,TRUE)),"",INDIRECT("'["&amp;Index!$A$1&amp;"]Results 2b 10x60%NaCl'!K"&amp;ROW($R$35)-19,TRUE))</f>
        <v>#REF!</v>
      </c>
      <c r="AQ229" t="e" cm="1">
        <f t="array" aca="1" ref="AQ229" ca="1">IF(ISBLANK(INDIRECT("'["&amp;Index!$A$1&amp;"]Results 2b 10x60%NaCl'!L"&amp;ROW($R$35)-19,TRUE)),"",INDIRECT("'["&amp;Index!$A$1&amp;"]Results 2b 10x60%NaCl'!L"&amp;ROW($R$35)-19,TRUE))</f>
        <v>#REF!</v>
      </c>
      <c r="BM229" t="str">
        <f t="shared" ca="1" si="12"/>
        <v/>
      </c>
    </row>
    <row r="230" spans="1:65" x14ac:dyDescent="0.25">
      <c r="A230" t="e" cm="1">
        <f t="array" aca="1" ref="A230" ca="1">INDIRECT("'["&amp;Index!$A$1&amp;"]Overview Tests'!E7",TRUE)</f>
        <v>#REF!</v>
      </c>
      <c r="B230" t="e">
        <f ca="1">IF(Index!$D$3="v4",11036,"")</f>
        <v>#N/A</v>
      </c>
      <c r="C230" t="e">
        <f ca="1">VLOOKUP(Facts!$B230,Aux_Table!$W$1:$X$50,2,FALSE)</f>
        <v>#N/A</v>
      </c>
      <c r="D230" t="e">
        <f>NA()</f>
        <v>#N/A</v>
      </c>
      <c r="E230" t="e" cm="1">
        <f t="array" aca="1" ref="E230" ca="1">INDIRECT("'["&amp;Index!$A$1&amp;"]Overview Tests'!C7",TRUE)</f>
        <v>#REF!</v>
      </c>
      <c r="F230" t="e" cm="1">
        <f t="array" aca="1" ref="F230" ca="1">INDIRECT("'["&amp;Index!$A$1&amp;"]Overview Tests'!B7",TRUE)</f>
        <v>#REF!</v>
      </c>
      <c r="G230" t="e" cm="1">
        <f t="array" aca="1" ref="G230" ca="1">INDIRECT("'["&amp;Index!$A$1&amp;"]Overview Tests'!B7",TRUE)</f>
        <v>#REF!</v>
      </c>
      <c r="H230" t="e">
        <f t="shared" ca="1" si="10"/>
        <v>#REF!</v>
      </c>
      <c r="I230" s="15" t="e" cm="1">
        <f t="array" aca="1" ref="I230" ca="1">IFERROR(DATEVALUE(TEXT(INDIRECT("'["&amp;Index!$A$1&amp;"]Overview Tests'!C88",TRUE),"yyyy-mm-dd")),INDIRECT("'["&amp;Index!$A$1&amp;"]Overview Tests'!F7",TRUE)-730)</f>
        <v>#REF!</v>
      </c>
      <c r="J230" t="e" cm="1">
        <f t="array" aca="1" ref="J230" ca="1">INDIRECT("'["&amp;Index!$A$1&amp;"]Overview Tests'!C84",TRUE)</f>
        <v>#REF!</v>
      </c>
      <c r="K230" t="str">
        <f>Index!$A$1</f>
        <v>intem US 42430001 RN+RP für Sichtprüfung.xlsx</v>
      </c>
      <c r="N230" t="e" cm="1">
        <f t="array" aca="1" ref="N230" ca="1">INDIRECT("'["&amp;Index!$A$1&amp;"]Results 3a (ROTROL N)'!N1",TRUE)</f>
        <v>#REF!</v>
      </c>
      <c r="O230" t="e" cm="1">
        <f t="array" aca="1" ref="O230" ca="1">INDIRECT("'["&amp;Index!$A$1&amp;"]Results 3a (ROTROL N)'!N2",TRUE)</f>
        <v>#REF!</v>
      </c>
      <c r="R230">
        <v>1</v>
      </c>
      <c r="X230" t="e" cm="1">
        <f t="array" aca="1" ref="X230" ca="1">INDIRECT("'["&amp;Index!$A$1&amp;"]Results 3a (ROTROL N)'!B2",TRUE)</f>
        <v>#REF!</v>
      </c>
      <c r="Z230" t="s">
        <v>110</v>
      </c>
      <c r="AG230" t="e" cm="1">
        <f t="array" aca="1" ref="AG230" ca="1">IF(INDIRECT("'["&amp;Index!$A$1&amp;"]Results 3a (ROTROL N)'!G"&amp;ROW($R2),TRUE)&gt;0,INDIRECT("'["&amp;Index!$A$1&amp;"]Results 3a (ROTROL N)'!G"&amp;ROW($R2),TRUE),"")</f>
        <v>#REF!</v>
      </c>
      <c r="AH230" t="e" cm="1">
        <f t="array" aca="1" ref="AH230" ca="1">IF(INDIRECT("'["&amp;Index!$A$1&amp;"]Results 3a (ROTROL N)'!J"&amp;ROW($R2),TRUE)&gt;0,INDIRECT("'["&amp;Index!$A$1&amp;"]Results 3a (ROTROL N)'!J"&amp;ROW($R2),TRUE),"")</f>
        <v>#REF!</v>
      </c>
      <c r="AI230" t="e" cm="1">
        <f t="array" aca="1" ref="AI230" ca="1">IF(INDIRECT("'["&amp;Index!$A$1&amp;"]Results 3a (ROTROL N)'!K"&amp;ROW($R2),TRUE)&gt;0,INDIRECT("'["&amp;Index!$A$1&amp;"]Results 3a (ROTROL N)'!K"&amp;ROW($R2),TRUE),"")</f>
        <v>#REF!</v>
      </c>
      <c r="AJ230" t="e" cm="1">
        <f t="array" aca="1" ref="AJ230" ca="1">IF(INDIRECT("'["&amp;Index!$A$1&amp;"]Results 3a (ROTROL N)'!L"&amp;ROW($R2),TRUE)&gt;0,INDIRECT("'["&amp;Index!$A$1&amp;"]Results 3a (ROTROL N)'!L"&amp;ROW($R2),TRUE),"")</f>
        <v>#REF!</v>
      </c>
      <c r="AK230" t="e" cm="1">
        <f t="array" aca="1" ref="AK230" ca="1">IF(INDIRECT("'["&amp;Index!$A$1&amp;"]Results 3a (ROTROL N)'!M"&amp;ROW($R2),TRUE)&gt;0,INDIRECT("'["&amp;Index!$A$1&amp;"]Results 3a (ROTROL N)'!M"&amp;ROW($R2),TRUE),"")</f>
        <v>#REF!</v>
      </c>
      <c r="AN230" t="e" cm="1">
        <f t="array" aca="1" ref="AN230" ca="1">IF(INDIRECT("'["&amp;Index!$A$1&amp;"]Results 3a (ROTROL N)'!H"&amp;ROW($R2),TRUE)&gt;0,INDIRECT("'["&amp;Index!$A$1&amp;"]Results 3a (ROTROL N)'!H"&amp;ROW($R2),TRUE),"")</f>
        <v>#REF!</v>
      </c>
      <c r="AQ230" t="e" cm="1">
        <f t="array" aca="1" ref="AQ230" ca="1">IF(INDIRECT("'["&amp;Index!$A$1&amp;"]Results 3a (ROTROL N)'!I"&amp;ROW($R2),TRUE)&gt;0,INDIRECT("'["&amp;Index!$A$1&amp;"]Results 3a (ROTROL N)'!I"&amp;ROW($R2),TRUE),"")</f>
        <v>#REF!</v>
      </c>
      <c r="BM230" t="str">
        <f t="shared" ca="1" si="12"/>
        <v/>
      </c>
    </row>
    <row r="231" spans="1:65" x14ac:dyDescent="0.25">
      <c r="A231" t="e" cm="1">
        <f t="array" aca="1" ref="A231" ca="1">INDIRECT("'["&amp;Index!$A$1&amp;"]Overview Tests'!E7",TRUE)</f>
        <v>#REF!</v>
      </c>
      <c r="B231" t="e">
        <f ca="1">IF(Index!$D$3="v4",11036,"")</f>
        <v>#N/A</v>
      </c>
      <c r="C231" t="e">
        <f ca="1">VLOOKUP(Facts!$B231,Aux_Table!$W$1:$X$50,2,FALSE)</f>
        <v>#N/A</v>
      </c>
      <c r="D231" t="e">
        <f>NA()</f>
        <v>#N/A</v>
      </c>
      <c r="E231" t="e" cm="1">
        <f t="array" aca="1" ref="E231" ca="1">INDIRECT("'["&amp;Index!$A$1&amp;"]Overview Tests'!C7",TRUE)</f>
        <v>#REF!</v>
      </c>
      <c r="F231" t="e" cm="1">
        <f t="array" aca="1" ref="F231" ca="1">INDIRECT("'["&amp;Index!$A$1&amp;"]Overview Tests'!B7",TRUE)</f>
        <v>#REF!</v>
      </c>
      <c r="G231" t="e" cm="1">
        <f t="array" aca="1" ref="G231" ca="1">INDIRECT("'["&amp;Index!$A$1&amp;"]Overview Tests'!B7",TRUE)</f>
        <v>#REF!</v>
      </c>
      <c r="H231" t="e">
        <f t="shared" ca="1" si="10"/>
        <v>#REF!</v>
      </c>
      <c r="I231" s="15" t="e" cm="1">
        <f t="array" aca="1" ref="I231" ca="1">IFERROR(DATEVALUE(TEXT(INDIRECT("'["&amp;Index!$A$1&amp;"]Overview Tests'!C88",TRUE),"yyyy-mm-dd")),INDIRECT("'["&amp;Index!$A$1&amp;"]Overview Tests'!F7",TRUE)-730)</f>
        <v>#REF!</v>
      </c>
      <c r="J231" t="e" cm="1">
        <f t="array" aca="1" ref="J231" ca="1">INDIRECT("'["&amp;Index!$A$1&amp;"]Overview Tests'!C84",TRUE)</f>
        <v>#REF!</v>
      </c>
      <c r="K231" t="str">
        <f>Index!$A$1</f>
        <v>intem US 42430001 RN+RP für Sichtprüfung.xlsx</v>
      </c>
      <c r="N231" t="e" cm="1">
        <f t="array" aca="1" ref="N231" ca="1">INDIRECT("'["&amp;Index!$A$1&amp;"]Results 3a (ROTROL N)'!N1",TRUE)</f>
        <v>#REF!</v>
      </c>
      <c r="O231" t="e" cm="1">
        <f t="array" aca="1" ref="O231" ca="1">INDIRECT("'["&amp;Index!$A$1&amp;"]Results 3a (ROTROL N)'!N2",TRUE)</f>
        <v>#REF!</v>
      </c>
      <c r="R231">
        <v>2</v>
      </c>
      <c r="X231" t="e" cm="1">
        <f t="array" aca="1" ref="X231" ca="1">INDIRECT("'["&amp;Index!$A$1&amp;"]Results 3a (ROTROL N)'!B2",TRUE)</f>
        <v>#REF!</v>
      </c>
      <c r="Z231" t="s">
        <v>110</v>
      </c>
      <c r="AG231" t="e" cm="1">
        <f t="array" aca="1" ref="AG231" ca="1">IF(INDIRECT("'["&amp;Index!$A$1&amp;"]Results 3a (ROTROL N)'!G"&amp;ROW($R3),TRUE)&gt;0,INDIRECT("'["&amp;Index!$A$1&amp;"]Results 3a (ROTROL N)'!G"&amp;ROW($R3),TRUE),"")</f>
        <v>#REF!</v>
      </c>
      <c r="AH231" t="e" cm="1">
        <f t="array" aca="1" ref="AH231" ca="1">IF(INDIRECT("'["&amp;Index!$A$1&amp;"]Results 3a (ROTROL N)'!J"&amp;ROW($R3),TRUE)&gt;0,INDIRECT("'["&amp;Index!$A$1&amp;"]Results 3a (ROTROL N)'!J"&amp;ROW($R3),TRUE),"")</f>
        <v>#REF!</v>
      </c>
      <c r="AI231" t="e" cm="1">
        <f t="array" aca="1" ref="AI231" ca="1">IF(INDIRECT("'["&amp;Index!$A$1&amp;"]Results 3a (ROTROL N)'!K"&amp;ROW($R3),TRUE)&gt;0,INDIRECT("'["&amp;Index!$A$1&amp;"]Results 3a (ROTROL N)'!K"&amp;ROW($R3),TRUE),"")</f>
        <v>#REF!</v>
      </c>
      <c r="AJ231" t="e" cm="1">
        <f t="array" aca="1" ref="AJ231" ca="1">IF(INDIRECT("'["&amp;Index!$A$1&amp;"]Results 3a (ROTROL N)'!L"&amp;ROW($R3),TRUE)&gt;0,INDIRECT("'["&amp;Index!$A$1&amp;"]Results 3a (ROTROL N)'!L"&amp;ROW($R3),TRUE),"")</f>
        <v>#REF!</v>
      </c>
      <c r="AK231" t="e" cm="1">
        <f t="array" aca="1" ref="AK231" ca="1">IF(INDIRECT("'["&amp;Index!$A$1&amp;"]Results 3a (ROTROL N)'!M"&amp;ROW($R3),TRUE)&gt;0,INDIRECT("'["&amp;Index!$A$1&amp;"]Results 3a (ROTROL N)'!M"&amp;ROW($R3),TRUE),"")</f>
        <v>#REF!</v>
      </c>
      <c r="AN231" t="e" cm="1">
        <f t="array" aca="1" ref="AN231" ca="1">IF(INDIRECT("'["&amp;Index!$A$1&amp;"]Results 3a (ROTROL N)'!H"&amp;ROW($R3),TRUE)&gt;0,INDIRECT("'["&amp;Index!$A$1&amp;"]Results 3a (ROTROL N)'!H"&amp;ROW($R3),TRUE),"")</f>
        <v>#REF!</v>
      </c>
      <c r="AQ231" t="e" cm="1">
        <f t="array" aca="1" ref="AQ231" ca="1">IF(INDIRECT("'["&amp;Index!$A$1&amp;"]Results 3a (ROTROL N)'!I"&amp;ROW($R3),TRUE)&gt;0,INDIRECT("'["&amp;Index!$A$1&amp;"]Results 3a (ROTROL N)'!I"&amp;ROW($R3),TRUE),"")</f>
        <v>#REF!</v>
      </c>
      <c r="BM231" t="str">
        <f t="shared" ca="1" si="12"/>
        <v/>
      </c>
    </row>
    <row r="232" spans="1:65" x14ac:dyDescent="0.25">
      <c r="A232" t="e" cm="1">
        <f t="array" aca="1" ref="A232" ca="1">INDIRECT("'["&amp;Index!$A$1&amp;"]Overview Tests'!E7",TRUE)</f>
        <v>#REF!</v>
      </c>
      <c r="B232" t="e">
        <f ca="1">IF(Index!$D$3="v4",11036,"")</f>
        <v>#N/A</v>
      </c>
      <c r="C232" t="e">
        <f ca="1">VLOOKUP(Facts!$B232,Aux_Table!$W$1:$X$50,2,FALSE)</f>
        <v>#N/A</v>
      </c>
      <c r="D232" t="e">
        <f>NA()</f>
        <v>#N/A</v>
      </c>
      <c r="E232" t="e" cm="1">
        <f t="array" aca="1" ref="E232" ca="1">INDIRECT("'["&amp;Index!$A$1&amp;"]Overview Tests'!C7",TRUE)</f>
        <v>#REF!</v>
      </c>
      <c r="F232" t="e" cm="1">
        <f t="array" aca="1" ref="F232" ca="1">INDIRECT("'["&amp;Index!$A$1&amp;"]Overview Tests'!B7",TRUE)</f>
        <v>#REF!</v>
      </c>
      <c r="G232" t="e" cm="1">
        <f t="array" aca="1" ref="G232" ca="1">INDIRECT("'["&amp;Index!$A$1&amp;"]Overview Tests'!B7",TRUE)</f>
        <v>#REF!</v>
      </c>
      <c r="H232" t="e">
        <f t="shared" ca="1" si="10"/>
        <v>#REF!</v>
      </c>
      <c r="I232" s="15" t="e" cm="1">
        <f t="array" aca="1" ref="I232" ca="1">IFERROR(DATEVALUE(TEXT(INDIRECT("'["&amp;Index!$A$1&amp;"]Overview Tests'!C88",TRUE),"yyyy-mm-dd")),INDIRECT("'["&amp;Index!$A$1&amp;"]Overview Tests'!F7",TRUE)-730)</f>
        <v>#REF!</v>
      </c>
      <c r="J232" t="e" cm="1">
        <f t="array" aca="1" ref="J232" ca="1">INDIRECT("'["&amp;Index!$A$1&amp;"]Overview Tests'!C84",TRUE)</f>
        <v>#REF!</v>
      </c>
      <c r="K232" t="str">
        <f>Index!$A$1</f>
        <v>intem US 42430001 RN+RP für Sichtprüfung.xlsx</v>
      </c>
      <c r="N232" t="e" cm="1">
        <f t="array" aca="1" ref="N232" ca="1">INDIRECT("'["&amp;Index!$A$1&amp;"]Results 3a (ROTROL N)'!N1",TRUE)</f>
        <v>#REF!</v>
      </c>
      <c r="O232" t="e" cm="1">
        <f t="array" aca="1" ref="O232" ca="1">INDIRECT("'["&amp;Index!$A$1&amp;"]Results 3a (ROTROL N)'!N2",TRUE)</f>
        <v>#REF!</v>
      </c>
      <c r="R232">
        <v>3</v>
      </c>
      <c r="X232" t="e" cm="1">
        <f t="array" aca="1" ref="X232" ca="1">INDIRECT("'["&amp;Index!$A$1&amp;"]Results 3a (ROTROL N)'!B2",TRUE)</f>
        <v>#REF!</v>
      </c>
      <c r="Z232" t="s">
        <v>110</v>
      </c>
      <c r="AG232" t="e" cm="1">
        <f t="array" aca="1" ref="AG232" ca="1">IF(INDIRECT("'["&amp;Index!$A$1&amp;"]Results 3a (ROTROL N)'!G"&amp;ROW($R4),TRUE)&gt;0,INDIRECT("'["&amp;Index!$A$1&amp;"]Results 3a (ROTROL N)'!G"&amp;ROW($R4),TRUE),"")</f>
        <v>#REF!</v>
      </c>
      <c r="AH232" t="e" cm="1">
        <f t="array" aca="1" ref="AH232" ca="1">IF(INDIRECT("'["&amp;Index!$A$1&amp;"]Results 3a (ROTROL N)'!J"&amp;ROW($R4),TRUE)&gt;0,INDIRECT("'["&amp;Index!$A$1&amp;"]Results 3a (ROTROL N)'!J"&amp;ROW($R4),TRUE),"")</f>
        <v>#REF!</v>
      </c>
      <c r="AI232" t="e" cm="1">
        <f t="array" aca="1" ref="AI232" ca="1">IF(INDIRECT("'["&amp;Index!$A$1&amp;"]Results 3a (ROTROL N)'!K"&amp;ROW($R4),TRUE)&gt;0,INDIRECT("'["&amp;Index!$A$1&amp;"]Results 3a (ROTROL N)'!K"&amp;ROW($R4),TRUE),"")</f>
        <v>#REF!</v>
      </c>
      <c r="AJ232" t="e" cm="1">
        <f t="array" aca="1" ref="AJ232" ca="1">IF(INDIRECT("'["&amp;Index!$A$1&amp;"]Results 3a (ROTROL N)'!L"&amp;ROW($R4),TRUE)&gt;0,INDIRECT("'["&amp;Index!$A$1&amp;"]Results 3a (ROTROL N)'!L"&amp;ROW($R4),TRUE),"")</f>
        <v>#REF!</v>
      </c>
      <c r="AK232" t="e" cm="1">
        <f t="array" aca="1" ref="AK232" ca="1">IF(INDIRECT("'["&amp;Index!$A$1&amp;"]Results 3a (ROTROL N)'!M"&amp;ROW($R4),TRUE)&gt;0,INDIRECT("'["&amp;Index!$A$1&amp;"]Results 3a (ROTROL N)'!M"&amp;ROW($R4),TRUE),"")</f>
        <v>#REF!</v>
      </c>
      <c r="AN232" t="e" cm="1">
        <f t="array" aca="1" ref="AN232" ca="1">IF(INDIRECT("'["&amp;Index!$A$1&amp;"]Results 3a (ROTROL N)'!H"&amp;ROW($R4),TRUE)&gt;0,INDIRECT("'["&amp;Index!$A$1&amp;"]Results 3a (ROTROL N)'!H"&amp;ROW($R4),TRUE),"")</f>
        <v>#REF!</v>
      </c>
      <c r="AQ232" t="e" cm="1">
        <f t="array" aca="1" ref="AQ232" ca="1">IF(INDIRECT("'["&amp;Index!$A$1&amp;"]Results 3a (ROTROL N)'!I"&amp;ROW($R4),TRUE)&gt;0,INDIRECT("'["&amp;Index!$A$1&amp;"]Results 3a (ROTROL N)'!I"&amp;ROW($R4),TRUE),"")</f>
        <v>#REF!</v>
      </c>
      <c r="BM232" t="str">
        <f t="shared" ca="1" si="12"/>
        <v/>
      </c>
    </row>
    <row r="233" spans="1:65" x14ac:dyDescent="0.25">
      <c r="A233" t="e" cm="1">
        <f t="array" aca="1" ref="A233" ca="1">INDIRECT("'["&amp;Index!$A$1&amp;"]Overview Tests'!E7",TRUE)</f>
        <v>#REF!</v>
      </c>
      <c r="B233" t="e">
        <f ca="1">IF(Index!$D$3="v4",11036,"")</f>
        <v>#N/A</v>
      </c>
      <c r="C233" t="e">
        <f ca="1">VLOOKUP(Facts!$B233,Aux_Table!$W$1:$X$50,2,FALSE)</f>
        <v>#N/A</v>
      </c>
      <c r="D233" t="e">
        <f>NA()</f>
        <v>#N/A</v>
      </c>
      <c r="E233" t="e" cm="1">
        <f t="array" aca="1" ref="E233" ca="1">INDIRECT("'["&amp;Index!$A$1&amp;"]Overview Tests'!C7",TRUE)</f>
        <v>#REF!</v>
      </c>
      <c r="F233" t="e" cm="1">
        <f t="array" aca="1" ref="F233" ca="1">INDIRECT("'["&amp;Index!$A$1&amp;"]Overview Tests'!B7",TRUE)</f>
        <v>#REF!</v>
      </c>
      <c r="G233" t="e" cm="1">
        <f t="array" aca="1" ref="G233" ca="1">INDIRECT("'["&amp;Index!$A$1&amp;"]Overview Tests'!B7",TRUE)</f>
        <v>#REF!</v>
      </c>
      <c r="H233" t="e">
        <f t="shared" ca="1" si="10"/>
        <v>#REF!</v>
      </c>
      <c r="I233" s="15" t="e" cm="1">
        <f t="array" aca="1" ref="I233" ca="1">IFERROR(DATEVALUE(TEXT(INDIRECT("'["&amp;Index!$A$1&amp;"]Overview Tests'!C88",TRUE),"yyyy-mm-dd")),INDIRECT("'["&amp;Index!$A$1&amp;"]Overview Tests'!F7",TRUE)-730)</f>
        <v>#REF!</v>
      </c>
      <c r="J233" t="e" cm="1">
        <f t="array" aca="1" ref="J233" ca="1">INDIRECT("'["&amp;Index!$A$1&amp;"]Overview Tests'!C84",TRUE)</f>
        <v>#REF!</v>
      </c>
      <c r="K233" t="str">
        <f>Index!$A$1</f>
        <v>intem US 42430001 RN+RP für Sichtprüfung.xlsx</v>
      </c>
      <c r="N233" t="e" cm="1">
        <f t="array" aca="1" ref="N233" ca="1">INDIRECT("'["&amp;Index!$A$1&amp;"]Results 3a (ROTROL N)'!N1",TRUE)</f>
        <v>#REF!</v>
      </c>
      <c r="O233" t="e" cm="1">
        <f t="array" aca="1" ref="O233" ca="1">INDIRECT("'["&amp;Index!$A$1&amp;"]Results 3a (ROTROL N)'!N2",TRUE)</f>
        <v>#REF!</v>
      </c>
      <c r="R233">
        <v>4</v>
      </c>
      <c r="X233" t="e" cm="1">
        <f t="array" aca="1" ref="X233" ca="1">INDIRECT("'["&amp;Index!$A$1&amp;"]Results 3a (ROTROL N)'!B2",TRUE)</f>
        <v>#REF!</v>
      </c>
      <c r="Z233" t="s">
        <v>110</v>
      </c>
      <c r="AG233" t="e" cm="1">
        <f t="array" aca="1" ref="AG233" ca="1">IF(INDIRECT("'["&amp;Index!$A$1&amp;"]Results 3a (ROTROL N)'!G"&amp;ROW($R5),TRUE)&gt;0,INDIRECT("'["&amp;Index!$A$1&amp;"]Results 3a (ROTROL N)'!G"&amp;ROW($R5),TRUE),"")</f>
        <v>#REF!</v>
      </c>
      <c r="AH233" t="e" cm="1">
        <f t="array" aca="1" ref="AH233" ca="1">IF(INDIRECT("'["&amp;Index!$A$1&amp;"]Results 3a (ROTROL N)'!J"&amp;ROW($R5),TRUE)&gt;0,INDIRECT("'["&amp;Index!$A$1&amp;"]Results 3a (ROTROL N)'!J"&amp;ROW($R5),TRUE),"")</f>
        <v>#REF!</v>
      </c>
      <c r="AI233" t="e" cm="1">
        <f t="array" aca="1" ref="AI233" ca="1">IF(INDIRECT("'["&amp;Index!$A$1&amp;"]Results 3a (ROTROL N)'!K"&amp;ROW($R5),TRUE)&gt;0,INDIRECT("'["&amp;Index!$A$1&amp;"]Results 3a (ROTROL N)'!K"&amp;ROW($R5),TRUE),"")</f>
        <v>#REF!</v>
      </c>
      <c r="AJ233" t="e" cm="1">
        <f t="array" aca="1" ref="AJ233" ca="1">IF(INDIRECT("'["&amp;Index!$A$1&amp;"]Results 3a (ROTROL N)'!L"&amp;ROW($R5),TRUE)&gt;0,INDIRECT("'["&amp;Index!$A$1&amp;"]Results 3a (ROTROL N)'!L"&amp;ROW($R5),TRUE),"")</f>
        <v>#REF!</v>
      </c>
      <c r="AK233" t="e" cm="1">
        <f t="array" aca="1" ref="AK233" ca="1">IF(INDIRECT("'["&amp;Index!$A$1&amp;"]Results 3a (ROTROL N)'!M"&amp;ROW($R5),TRUE)&gt;0,INDIRECT("'["&amp;Index!$A$1&amp;"]Results 3a (ROTROL N)'!M"&amp;ROW($R5),TRUE),"")</f>
        <v>#REF!</v>
      </c>
      <c r="AN233" t="e" cm="1">
        <f t="array" aca="1" ref="AN233" ca="1">IF(INDIRECT("'["&amp;Index!$A$1&amp;"]Results 3a (ROTROL N)'!H"&amp;ROW($R5),TRUE)&gt;0,INDIRECT("'["&amp;Index!$A$1&amp;"]Results 3a (ROTROL N)'!H"&amp;ROW($R5),TRUE),"")</f>
        <v>#REF!</v>
      </c>
      <c r="AQ233" t="e" cm="1">
        <f t="array" aca="1" ref="AQ233" ca="1">IF(INDIRECT("'["&amp;Index!$A$1&amp;"]Results 3a (ROTROL N)'!I"&amp;ROW($R5),TRUE)&gt;0,INDIRECT("'["&amp;Index!$A$1&amp;"]Results 3a (ROTROL N)'!I"&amp;ROW($R5),TRUE),"")</f>
        <v>#REF!</v>
      </c>
      <c r="BM233" t="str">
        <f t="shared" ca="1" si="12"/>
        <v/>
      </c>
    </row>
    <row r="234" spans="1:65" x14ac:dyDescent="0.25">
      <c r="A234" t="e" cm="1">
        <f t="array" aca="1" ref="A234" ca="1">INDIRECT("'["&amp;Index!$A$1&amp;"]Overview Tests'!E7",TRUE)</f>
        <v>#REF!</v>
      </c>
      <c r="B234" t="e">
        <f ca="1">IF(Index!$D$3="v4",11036,"")</f>
        <v>#N/A</v>
      </c>
      <c r="C234" t="e">
        <f ca="1">VLOOKUP(Facts!$B234,Aux_Table!$W$1:$X$50,2,FALSE)</f>
        <v>#N/A</v>
      </c>
      <c r="D234" t="e">
        <f>NA()</f>
        <v>#N/A</v>
      </c>
      <c r="E234" t="e" cm="1">
        <f t="array" aca="1" ref="E234" ca="1">INDIRECT("'["&amp;Index!$A$1&amp;"]Overview Tests'!C7",TRUE)</f>
        <v>#REF!</v>
      </c>
      <c r="F234" t="e" cm="1">
        <f t="array" aca="1" ref="F234" ca="1">INDIRECT("'["&amp;Index!$A$1&amp;"]Overview Tests'!B7",TRUE)</f>
        <v>#REF!</v>
      </c>
      <c r="G234" t="e" cm="1">
        <f t="array" aca="1" ref="G234" ca="1">INDIRECT("'["&amp;Index!$A$1&amp;"]Overview Tests'!B7",TRUE)</f>
        <v>#REF!</v>
      </c>
      <c r="H234" t="e">
        <f t="shared" ca="1" si="10"/>
        <v>#REF!</v>
      </c>
      <c r="I234" s="15" t="e" cm="1">
        <f t="array" aca="1" ref="I234" ca="1">IFERROR(DATEVALUE(TEXT(INDIRECT("'["&amp;Index!$A$1&amp;"]Overview Tests'!C88",TRUE),"yyyy-mm-dd")),INDIRECT("'["&amp;Index!$A$1&amp;"]Overview Tests'!F7",TRUE)-730)</f>
        <v>#REF!</v>
      </c>
      <c r="J234" t="e" cm="1">
        <f t="array" aca="1" ref="J234" ca="1">INDIRECT("'["&amp;Index!$A$1&amp;"]Overview Tests'!C84",TRUE)</f>
        <v>#REF!</v>
      </c>
      <c r="K234" t="str">
        <f>Index!$A$1</f>
        <v>intem US 42430001 RN+RP für Sichtprüfung.xlsx</v>
      </c>
      <c r="N234" t="e" cm="1">
        <f t="array" aca="1" ref="N234" ca="1">INDIRECT("'["&amp;Index!$A$1&amp;"]Results 3a (ROTROL N)'!N1",TRUE)</f>
        <v>#REF!</v>
      </c>
      <c r="O234" t="e" cm="1">
        <f t="array" aca="1" ref="O234" ca="1">INDIRECT("'["&amp;Index!$A$1&amp;"]Results 3a (ROTROL N)'!N2",TRUE)</f>
        <v>#REF!</v>
      </c>
      <c r="R234">
        <v>5</v>
      </c>
      <c r="X234" t="e" cm="1">
        <f t="array" aca="1" ref="X234" ca="1">INDIRECT("'["&amp;Index!$A$1&amp;"]Results 3a (ROTROL N)'!B2",TRUE)</f>
        <v>#REF!</v>
      </c>
      <c r="Z234" t="s">
        <v>110</v>
      </c>
      <c r="AG234" t="e" cm="1">
        <f t="array" aca="1" ref="AG234" ca="1">IF(INDIRECT("'["&amp;Index!$A$1&amp;"]Results 3a (ROTROL N)'!G"&amp;ROW($R6),TRUE)&gt;0,INDIRECT("'["&amp;Index!$A$1&amp;"]Results 3a (ROTROL N)'!G"&amp;ROW($R6),TRUE),"")</f>
        <v>#REF!</v>
      </c>
      <c r="AH234" t="e" cm="1">
        <f t="array" aca="1" ref="AH234" ca="1">IF(INDIRECT("'["&amp;Index!$A$1&amp;"]Results 3a (ROTROL N)'!J"&amp;ROW($R6),TRUE)&gt;0,INDIRECT("'["&amp;Index!$A$1&amp;"]Results 3a (ROTROL N)'!J"&amp;ROW($R6),TRUE),"")</f>
        <v>#REF!</v>
      </c>
      <c r="AI234" t="e" cm="1">
        <f t="array" aca="1" ref="AI234" ca="1">IF(INDIRECT("'["&amp;Index!$A$1&amp;"]Results 3a (ROTROL N)'!K"&amp;ROW($R6),TRUE)&gt;0,INDIRECT("'["&amp;Index!$A$1&amp;"]Results 3a (ROTROL N)'!K"&amp;ROW($R6),TRUE),"")</f>
        <v>#REF!</v>
      </c>
      <c r="AJ234" t="e" cm="1">
        <f t="array" aca="1" ref="AJ234" ca="1">IF(INDIRECT("'["&amp;Index!$A$1&amp;"]Results 3a (ROTROL N)'!L"&amp;ROW($R6),TRUE)&gt;0,INDIRECT("'["&amp;Index!$A$1&amp;"]Results 3a (ROTROL N)'!L"&amp;ROW($R6),TRUE),"")</f>
        <v>#REF!</v>
      </c>
      <c r="AK234" t="e" cm="1">
        <f t="array" aca="1" ref="AK234" ca="1">IF(INDIRECT("'["&amp;Index!$A$1&amp;"]Results 3a (ROTROL N)'!M"&amp;ROW($R6),TRUE)&gt;0,INDIRECT("'["&amp;Index!$A$1&amp;"]Results 3a (ROTROL N)'!M"&amp;ROW($R6),TRUE),"")</f>
        <v>#REF!</v>
      </c>
      <c r="AN234" t="e" cm="1">
        <f t="array" aca="1" ref="AN234" ca="1">IF(INDIRECT("'["&amp;Index!$A$1&amp;"]Results 3a (ROTROL N)'!H"&amp;ROW($R6),TRUE)&gt;0,INDIRECT("'["&amp;Index!$A$1&amp;"]Results 3a (ROTROL N)'!H"&amp;ROW($R6),TRUE),"")</f>
        <v>#REF!</v>
      </c>
      <c r="AQ234" t="e" cm="1">
        <f t="array" aca="1" ref="AQ234" ca="1">IF(INDIRECT("'["&amp;Index!$A$1&amp;"]Results 3a (ROTROL N)'!I"&amp;ROW($R6),TRUE)&gt;0,INDIRECT("'["&amp;Index!$A$1&amp;"]Results 3a (ROTROL N)'!I"&amp;ROW($R6),TRUE),"")</f>
        <v>#REF!</v>
      </c>
      <c r="BM234" t="str">
        <f t="shared" ca="1" si="12"/>
        <v/>
      </c>
    </row>
    <row r="235" spans="1:65" x14ac:dyDescent="0.25">
      <c r="A235" t="e" cm="1">
        <f t="array" aca="1" ref="A235" ca="1">INDIRECT("'["&amp;Index!$A$1&amp;"]Overview Tests'!E7",TRUE)</f>
        <v>#REF!</v>
      </c>
      <c r="B235" t="e">
        <f ca="1">IF(Index!$D$3="v4",11036,"")</f>
        <v>#N/A</v>
      </c>
      <c r="C235" t="e">
        <f ca="1">VLOOKUP(Facts!$B235,Aux_Table!$W$1:$X$50,2,FALSE)</f>
        <v>#N/A</v>
      </c>
      <c r="D235" t="e">
        <f>NA()</f>
        <v>#N/A</v>
      </c>
      <c r="E235" t="e" cm="1">
        <f t="array" aca="1" ref="E235" ca="1">INDIRECT("'["&amp;Index!$A$1&amp;"]Overview Tests'!C7",TRUE)</f>
        <v>#REF!</v>
      </c>
      <c r="F235" t="e" cm="1">
        <f t="array" aca="1" ref="F235" ca="1">INDIRECT("'["&amp;Index!$A$1&amp;"]Overview Tests'!B7",TRUE)</f>
        <v>#REF!</v>
      </c>
      <c r="G235" t="e" cm="1">
        <f t="array" aca="1" ref="G235" ca="1">INDIRECT("'["&amp;Index!$A$1&amp;"]Overview Tests'!B7",TRUE)</f>
        <v>#REF!</v>
      </c>
      <c r="H235" t="e">
        <f t="shared" ca="1" si="10"/>
        <v>#REF!</v>
      </c>
      <c r="I235" s="15" t="e" cm="1">
        <f t="array" aca="1" ref="I235" ca="1">IFERROR(DATEVALUE(TEXT(INDIRECT("'["&amp;Index!$A$1&amp;"]Overview Tests'!C88",TRUE),"yyyy-mm-dd")),INDIRECT("'["&amp;Index!$A$1&amp;"]Overview Tests'!F7",TRUE)-730)</f>
        <v>#REF!</v>
      </c>
      <c r="J235" t="e" cm="1">
        <f t="array" aca="1" ref="J235" ca="1">INDIRECT("'["&amp;Index!$A$1&amp;"]Overview Tests'!C84",TRUE)</f>
        <v>#REF!</v>
      </c>
      <c r="K235" t="str">
        <f>Index!$A$1</f>
        <v>intem US 42430001 RN+RP für Sichtprüfung.xlsx</v>
      </c>
      <c r="N235" t="e" cm="1">
        <f t="array" aca="1" ref="N235" ca="1">INDIRECT("'["&amp;Index!$A$1&amp;"]Results 3a (ROTROL N)'!N1",TRUE)</f>
        <v>#REF!</v>
      </c>
      <c r="O235" t="e" cm="1">
        <f t="array" aca="1" ref="O235" ca="1">INDIRECT("'["&amp;Index!$A$1&amp;"]Results 3a (ROTROL N)'!N2",TRUE)</f>
        <v>#REF!</v>
      </c>
      <c r="R235">
        <v>6</v>
      </c>
      <c r="X235" t="e" cm="1">
        <f t="array" aca="1" ref="X235" ca="1">INDIRECT("'["&amp;Index!$A$1&amp;"]Results 3a (ROTROL N)'!B2",TRUE)</f>
        <v>#REF!</v>
      </c>
      <c r="Z235" t="s">
        <v>110</v>
      </c>
      <c r="AG235" t="e" cm="1">
        <f t="array" aca="1" ref="AG235" ca="1">IF(INDIRECT("'["&amp;Index!$A$1&amp;"]Results 3a (ROTROL N)'!G"&amp;ROW($R7),TRUE)&gt;0,INDIRECT("'["&amp;Index!$A$1&amp;"]Results 3a (ROTROL N)'!G"&amp;ROW($R7),TRUE),"")</f>
        <v>#REF!</v>
      </c>
      <c r="AH235" t="e" cm="1">
        <f t="array" aca="1" ref="AH235" ca="1">IF(INDIRECT("'["&amp;Index!$A$1&amp;"]Results 3a (ROTROL N)'!J"&amp;ROW($R7),TRUE)&gt;0,INDIRECT("'["&amp;Index!$A$1&amp;"]Results 3a (ROTROL N)'!J"&amp;ROW($R7),TRUE),"")</f>
        <v>#REF!</v>
      </c>
      <c r="AI235" t="e" cm="1">
        <f t="array" aca="1" ref="AI235" ca="1">IF(INDIRECT("'["&amp;Index!$A$1&amp;"]Results 3a (ROTROL N)'!K"&amp;ROW($R7),TRUE)&gt;0,INDIRECT("'["&amp;Index!$A$1&amp;"]Results 3a (ROTROL N)'!K"&amp;ROW($R7),TRUE),"")</f>
        <v>#REF!</v>
      </c>
      <c r="AJ235" t="e" cm="1">
        <f t="array" aca="1" ref="AJ235" ca="1">IF(INDIRECT("'["&amp;Index!$A$1&amp;"]Results 3a (ROTROL N)'!L"&amp;ROW($R7),TRUE)&gt;0,INDIRECT("'["&amp;Index!$A$1&amp;"]Results 3a (ROTROL N)'!L"&amp;ROW($R7),TRUE),"")</f>
        <v>#REF!</v>
      </c>
      <c r="AK235" t="e" cm="1">
        <f t="array" aca="1" ref="AK235" ca="1">IF(INDIRECT("'["&amp;Index!$A$1&amp;"]Results 3a (ROTROL N)'!M"&amp;ROW($R7),TRUE)&gt;0,INDIRECT("'["&amp;Index!$A$1&amp;"]Results 3a (ROTROL N)'!M"&amp;ROW($R7),TRUE),"")</f>
        <v>#REF!</v>
      </c>
      <c r="AN235" t="e" cm="1">
        <f t="array" aca="1" ref="AN235" ca="1">IF(INDIRECT("'["&amp;Index!$A$1&amp;"]Results 3a (ROTROL N)'!H"&amp;ROW($R7),TRUE)&gt;0,INDIRECT("'["&amp;Index!$A$1&amp;"]Results 3a (ROTROL N)'!H"&amp;ROW($R7),TRUE),"")</f>
        <v>#REF!</v>
      </c>
      <c r="AQ235" t="e" cm="1">
        <f t="array" aca="1" ref="AQ235" ca="1">IF(INDIRECT("'["&amp;Index!$A$1&amp;"]Results 3a (ROTROL N)'!I"&amp;ROW($R7),TRUE)&gt;0,INDIRECT("'["&amp;Index!$A$1&amp;"]Results 3a (ROTROL N)'!I"&amp;ROW($R7),TRUE),"")</f>
        <v>#REF!</v>
      </c>
      <c r="BM235" t="str">
        <f t="shared" ca="1" si="12"/>
        <v/>
      </c>
    </row>
    <row r="236" spans="1:65" x14ac:dyDescent="0.25">
      <c r="A236" t="e" cm="1">
        <f t="array" aca="1" ref="A236" ca="1">INDIRECT("'["&amp;Index!$A$1&amp;"]Overview Tests'!E7",TRUE)</f>
        <v>#REF!</v>
      </c>
      <c r="B236" t="e">
        <f ca="1">IF(Index!$D$3="v4",11036,"")</f>
        <v>#N/A</v>
      </c>
      <c r="C236" t="e">
        <f ca="1">VLOOKUP(Facts!$B236,Aux_Table!$W$1:$X$50,2,FALSE)</f>
        <v>#N/A</v>
      </c>
      <c r="D236" t="e">
        <f>NA()</f>
        <v>#N/A</v>
      </c>
      <c r="E236" t="e" cm="1">
        <f t="array" aca="1" ref="E236" ca="1">INDIRECT("'["&amp;Index!$A$1&amp;"]Overview Tests'!C7",TRUE)</f>
        <v>#REF!</v>
      </c>
      <c r="F236" t="e" cm="1">
        <f t="array" aca="1" ref="F236" ca="1">INDIRECT("'["&amp;Index!$A$1&amp;"]Overview Tests'!B7",TRUE)</f>
        <v>#REF!</v>
      </c>
      <c r="G236" t="e" cm="1">
        <f t="array" aca="1" ref="G236" ca="1">INDIRECT("'["&amp;Index!$A$1&amp;"]Overview Tests'!B7",TRUE)</f>
        <v>#REF!</v>
      </c>
      <c r="H236" t="e">
        <f t="shared" ca="1" si="10"/>
        <v>#REF!</v>
      </c>
      <c r="I236" s="15" t="e" cm="1">
        <f t="array" aca="1" ref="I236" ca="1">IFERROR(DATEVALUE(TEXT(INDIRECT("'["&amp;Index!$A$1&amp;"]Overview Tests'!C88",TRUE),"yyyy-mm-dd")),INDIRECT("'["&amp;Index!$A$1&amp;"]Overview Tests'!F7",TRUE)-730)</f>
        <v>#REF!</v>
      </c>
      <c r="J236" t="e" cm="1">
        <f t="array" aca="1" ref="J236" ca="1">INDIRECT("'["&amp;Index!$A$1&amp;"]Overview Tests'!C84",TRUE)</f>
        <v>#REF!</v>
      </c>
      <c r="K236" t="str">
        <f>Index!$A$1</f>
        <v>intem US 42430001 RN+RP für Sichtprüfung.xlsx</v>
      </c>
      <c r="N236" t="e" cm="1">
        <f t="array" aca="1" ref="N236" ca="1">INDIRECT("'["&amp;Index!$A$1&amp;"]Results 3a (ROTROL N)'!N1",TRUE)</f>
        <v>#REF!</v>
      </c>
      <c r="O236" t="e" cm="1">
        <f t="array" aca="1" ref="O236" ca="1">INDIRECT("'["&amp;Index!$A$1&amp;"]Results 3a (ROTROL N)'!N2",TRUE)</f>
        <v>#REF!</v>
      </c>
      <c r="R236">
        <v>7</v>
      </c>
      <c r="X236" t="e" cm="1">
        <f t="array" aca="1" ref="X236" ca="1">INDIRECT("'["&amp;Index!$A$1&amp;"]Results 3a (ROTROL N)'!B2",TRUE)</f>
        <v>#REF!</v>
      </c>
      <c r="Z236" t="s">
        <v>110</v>
      </c>
      <c r="AG236" t="e" cm="1">
        <f t="array" aca="1" ref="AG236" ca="1">IF(INDIRECT("'["&amp;Index!$A$1&amp;"]Results 3a (ROTROL N)'!G"&amp;ROW($R8),TRUE)&gt;0,INDIRECT("'["&amp;Index!$A$1&amp;"]Results 3a (ROTROL N)'!G"&amp;ROW($R8),TRUE),"")</f>
        <v>#REF!</v>
      </c>
      <c r="AH236" t="e" cm="1">
        <f t="array" aca="1" ref="AH236" ca="1">IF(INDIRECT("'["&amp;Index!$A$1&amp;"]Results 3a (ROTROL N)'!J"&amp;ROW($R8),TRUE)&gt;0,INDIRECT("'["&amp;Index!$A$1&amp;"]Results 3a (ROTROL N)'!J"&amp;ROW($R8),TRUE),"")</f>
        <v>#REF!</v>
      </c>
      <c r="AI236" t="e" cm="1">
        <f t="array" aca="1" ref="AI236" ca="1">IF(INDIRECT("'["&amp;Index!$A$1&amp;"]Results 3a (ROTROL N)'!K"&amp;ROW($R8),TRUE)&gt;0,INDIRECT("'["&amp;Index!$A$1&amp;"]Results 3a (ROTROL N)'!K"&amp;ROW($R8),TRUE),"")</f>
        <v>#REF!</v>
      </c>
      <c r="AJ236" t="e" cm="1">
        <f t="array" aca="1" ref="AJ236" ca="1">IF(INDIRECT("'["&amp;Index!$A$1&amp;"]Results 3a (ROTROL N)'!L"&amp;ROW($R8),TRUE)&gt;0,INDIRECT("'["&amp;Index!$A$1&amp;"]Results 3a (ROTROL N)'!L"&amp;ROW($R8),TRUE),"")</f>
        <v>#REF!</v>
      </c>
      <c r="AK236" t="e" cm="1">
        <f t="array" aca="1" ref="AK236" ca="1">IF(INDIRECT("'["&amp;Index!$A$1&amp;"]Results 3a (ROTROL N)'!M"&amp;ROW($R8),TRUE)&gt;0,INDIRECT("'["&amp;Index!$A$1&amp;"]Results 3a (ROTROL N)'!M"&amp;ROW($R8),TRUE),"")</f>
        <v>#REF!</v>
      </c>
      <c r="AN236" t="e" cm="1">
        <f t="array" aca="1" ref="AN236" ca="1">IF(INDIRECT("'["&amp;Index!$A$1&amp;"]Results 3a (ROTROL N)'!H"&amp;ROW($R8),TRUE)&gt;0,INDIRECT("'["&amp;Index!$A$1&amp;"]Results 3a (ROTROL N)'!H"&amp;ROW($R8),TRUE),"")</f>
        <v>#REF!</v>
      </c>
      <c r="AQ236" t="e" cm="1">
        <f t="array" aca="1" ref="AQ236" ca="1">IF(INDIRECT("'["&amp;Index!$A$1&amp;"]Results 3a (ROTROL N)'!I"&amp;ROW($R8),TRUE)&gt;0,INDIRECT("'["&amp;Index!$A$1&amp;"]Results 3a (ROTROL N)'!I"&amp;ROW($R8),TRUE),"")</f>
        <v>#REF!</v>
      </c>
      <c r="BM236" t="str">
        <f t="shared" ca="1" si="12"/>
        <v/>
      </c>
    </row>
    <row r="237" spans="1:65" x14ac:dyDescent="0.25">
      <c r="A237" t="e" cm="1">
        <f t="array" aca="1" ref="A237" ca="1">INDIRECT("'["&amp;Index!$A$1&amp;"]Overview Tests'!E7",TRUE)</f>
        <v>#REF!</v>
      </c>
      <c r="B237" t="e">
        <f ca="1">IF(Index!$D$3="v4",11036,"")</f>
        <v>#N/A</v>
      </c>
      <c r="C237" t="e">
        <f ca="1">VLOOKUP(Facts!$B237,Aux_Table!$W$1:$X$50,2,FALSE)</f>
        <v>#N/A</v>
      </c>
      <c r="D237" t="e">
        <f>NA()</f>
        <v>#N/A</v>
      </c>
      <c r="E237" t="e" cm="1">
        <f t="array" aca="1" ref="E237" ca="1">INDIRECT("'["&amp;Index!$A$1&amp;"]Overview Tests'!C7",TRUE)</f>
        <v>#REF!</v>
      </c>
      <c r="F237" t="e" cm="1">
        <f t="array" aca="1" ref="F237" ca="1">INDIRECT("'["&amp;Index!$A$1&amp;"]Overview Tests'!B7",TRUE)</f>
        <v>#REF!</v>
      </c>
      <c r="G237" t="e" cm="1">
        <f t="array" aca="1" ref="G237" ca="1">INDIRECT("'["&amp;Index!$A$1&amp;"]Overview Tests'!B7",TRUE)</f>
        <v>#REF!</v>
      </c>
      <c r="H237" t="e">
        <f t="shared" ca="1" si="10"/>
        <v>#REF!</v>
      </c>
      <c r="I237" s="15" t="e" cm="1">
        <f t="array" aca="1" ref="I237" ca="1">IFERROR(DATEVALUE(TEXT(INDIRECT("'["&amp;Index!$A$1&amp;"]Overview Tests'!C88",TRUE),"yyyy-mm-dd")),INDIRECT("'["&amp;Index!$A$1&amp;"]Overview Tests'!F7",TRUE)-730)</f>
        <v>#REF!</v>
      </c>
      <c r="J237" t="e" cm="1">
        <f t="array" aca="1" ref="J237" ca="1">INDIRECT("'["&amp;Index!$A$1&amp;"]Overview Tests'!C84",TRUE)</f>
        <v>#REF!</v>
      </c>
      <c r="K237" t="str">
        <f>Index!$A$1</f>
        <v>intem US 42430001 RN+RP für Sichtprüfung.xlsx</v>
      </c>
      <c r="N237" t="e" cm="1">
        <f t="array" aca="1" ref="N237" ca="1">INDIRECT("'["&amp;Index!$A$1&amp;"]Results 3a (ROTROL N)'!N1",TRUE)</f>
        <v>#REF!</v>
      </c>
      <c r="O237" t="e" cm="1">
        <f t="array" aca="1" ref="O237" ca="1">INDIRECT("'["&amp;Index!$A$1&amp;"]Results 3a (ROTROL N)'!N2",TRUE)</f>
        <v>#REF!</v>
      </c>
      <c r="R237">
        <v>8</v>
      </c>
      <c r="X237" t="e" cm="1">
        <f t="array" aca="1" ref="X237" ca="1">INDIRECT("'["&amp;Index!$A$1&amp;"]Results 3a (ROTROL N)'!B2",TRUE)</f>
        <v>#REF!</v>
      </c>
      <c r="Z237" t="s">
        <v>110</v>
      </c>
      <c r="AG237" t="e" cm="1">
        <f t="array" aca="1" ref="AG237" ca="1">IF(INDIRECT("'["&amp;Index!$A$1&amp;"]Results 3a (ROTROL N)'!G"&amp;ROW($R9),TRUE)&gt;0,INDIRECT("'["&amp;Index!$A$1&amp;"]Results 3a (ROTROL N)'!G"&amp;ROW($R9),TRUE),"")</f>
        <v>#REF!</v>
      </c>
      <c r="AH237" t="e" cm="1">
        <f t="array" aca="1" ref="AH237" ca="1">IF(INDIRECT("'["&amp;Index!$A$1&amp;"]Results 3a (ROTROL N)'!J"&amp;ROW($R9),TRUE)&gt;0,INDIRECT("'["&amp;Index!$A$1&amp;"]Results 3a (ROTROL N)'!J"&amp;ROW($R9),TRUE),"")</f>
        <v>#REF!</v>
      </c>
      <c r="AI237" t="e" cm="1">
        <f t="array" aca="1" ref="AI237" ca="1">IF(INDIRECT("'["&amp;Index!$A$1&amp;"]Results 3a (ROTROL N)'!K"&amp;ROW($R9),TRUE)&gt;0,INDIRECT("'["&amp;Index!$A$1&amp;"]Results 3a (ROTROL N)'!K"&amp;ROW($R9),TRUE),"")</f>
        <v>#REF!</v>
      </c>
      <c r="AJ237" t="e" cm="1">
        <f t="array" aca="1" ref="AJ237" ca="1">IF(INDIRECT("'["&amp;Index!$A$1&amp;"]Results 3a (ROTROL N)'!L"&amp;ROW($R9),TRUE)&gt;0,INDIRECT("'["&amp;Index!$A$1&amp;"]Results 3a (ROTROL N)'!L"&amp;ROW($R9),TRUE),"")</f>
        <v>#REF!</v>
      </c>
      <c r="AK237" t="e" cm="1">
        <f t="array" aca="1" ref="AK237" ca="1">IF(INDIRECT("'["&amp;Index!$A$1&amp;"]Results 3a (ROTROL N)'!M"&amp;ROW($R9),TRUE)&gt;0,INDIRECT("'["&amp;Index!$A$1&amp;"]Results 3a (ROTROL N)'!M"&amp;ROW($R9),TRUE),"")</f>
        <v>#REF!</v>
      </c>
      <c r="AN237" t="e" cm="1">
        <f t="array" aca="1" ref="AN237" ca="1">IF(INDIRECT("'["&amp;Index!$A$1&amp;"]Results 3a (ROTROL N)'!H"&amp;ROW($R9),TRUE)&gt;0,INDIRECT("'["&amp;Index!$A$1&amp;"]Results 3a (ROTROL N)'!H"&amp;ROW($R9),TRUE),"")</f>
        <v>#REF!</v>
      </c>
      <c r="AQ237" t="e" cm="1">
        <f t="array" aca="1" ref="AQ237" ca="1">IF(INDIRECT("'["&amp;Index!$A$1&amp;"]Results 3a (ROTROL N)'!I"&amp;ROW($R9),TRUE)&gt;0,INDIRECT("'["&amp;Index!$A$1&amp;"]Results 3a (ROTROL N)'!I"&amp;ROW($R9),TRUE),"")</f>
        <v>#REF!</v>
      </c>
      <c r="BM237" t="str">
        <f t="shared" ca="1" si="12"/>
        <v/>
      </c>
    </row>
    <row r="238" spans="1:65" x14ac:dyDescent="0.25">
      <c r="A238" t="e" cm="1">
        <f t="array" aca="1" ref="A238" ca="1">INDIRECT("'["&amp;Index!$A$1&amp;"]Overview Tests'!E7",TRUE)</f>
        <v>#REF!</v>
      </c>
      <c r="B238" t="e">
        <f ca="1">IF(Index!$D$3="v4",11036,"")</f>
        <v>#N/A</v>
      </c>
      <c r="C238" t="e">
        <f ca="1">VLOOKUP(Facts!$B238,Aux_Table!$W$1:$X$50,2,FALSE)</f>
        <v>#N/A</v>
      </c>
      <c r="D238" t="e">
        <f>NA()</f>
        <v>#N/A</v>
      </c>
      <c r="E238" t="e" cm="1">
        <f t="array" aca="1" ref="E238" ca="1">INDIRECT("'["&amp;Index!$A$1&amp;"]Overview Tests'!C7",TRUE)</f>
        <v>#REF!</v>
      </c>
      <c r="F238" t="e" cm="1">
        <f t="array" aca="1" ref="F238" ca="1">INDIRECT("'["&amp;Index!$A$1&amp;"]Overview Tests'!B7",TRUE)</f>
        <v>#REF!</v>
      </c>
      <c r="G238" t="e" cm="1">
        <f t="array" aca="1" ref="G238" ca="1">INDIRECT("'["&amp;Index!$A$1&amp;"]Overview Tests'!B7",TRUE)</f>
        <v>#REF!</v>
      </c>
      <c r="H238" t="e">
        <f t="shared" ca="1" si="10"/>
        <v>#REF!</v>
      </c>
      <c r="I238" s="15" t="e" cm="1">
        <f t="array" aca="1" ref="I238" ca="1">IFERROR(DATEVALUE(TEXT(INDIRECT("'["&amp;Index!$A$1&amp;"]Overview Tests'!C88",TRUE),"yyyy-mm-dd")),INDIRECT("'["&amp;Index!$A$1&amp;"]Overview Tests'!F7",TRUE)-730)</f>
        <v>#REF!</v>
      </c>
      <c r="J238" t="e" cm="1">
        <f t="array" aca="1" ref="J238" ca="1">INDIRECT("'["&amp;Index!$A$1&amp;"]Overview Tests'!C84",TRUE)</f>
        <v>#REF!</v>
      </c>
      <c r="K238" t="str">
        <f>Index!$A$1</f>
        <v>intem US 42430001 RN+RP für Sichtprüfung.xlsx</v>
      </c>
      <c r="N238" t="e" cm="1">
        <f t="array" aca="1" ref="N238" ca="1">INDIRECT("'["&amp;Index!$A$1&amp;"]Results 3a (ROTROL N)'!N1",TRUE)</f>
        <v>#REF!</v>
      </c>
      <c r="O238" t="e" cm="1">
        <f t="array" aca="1" ref="O238" ca="1">INDIRECT("'["&amp;Index!$A$1&amp;"]Results 3a (ROTROL N)'!N2",TRUE)</f>
        <v>#REF!</v>
      </c>
      <c r="R238">
        <v>9</v>
      </c>
      <c r="X238" t="e" cm="1">
        <f t="array" aca="1" ref="X238" ca="1">INDIRECT("'["&amp;Index!$A$1&amp;"]Results 3a (ROTROL N)'!B2",TRUE)</f>
        <v>#REF!</v>
      </c>
      <c r="Z238" t="s">
        <v>110</v>
      </c>
      <c r="AG238" t="e" cm="1">
        <f t="array" aca="1" ref="AG238" ca="1">IF(INDIRECT("'["&amp;Index!$A$1&amp;"]Results 3a (ROTROL N)'!G"&amp;ROW($R10),TRUE)&gt;0,INDIRECT("'["&amp;Index!$A$1&amp;"]Results 3a (ROTROL N)'!G"&amp;ROW($R10),TRUE),"")</f>
        <v>#REF!</v>
      </c>
      <c r="AH238" t="e" cm="1">
        <f t="array" aca="1" ref="AH238" ca="1">IF(INDIRECT("'["&amp;Index!$A$1&amp;"]Results 3a (ROTROL N)'!J"&amp;ROW($R10),TRUE)&gt;0,INDIRECT("'["&amp;Index!$A$1&amp;"]Results 3a (ROTROL N)'!J"&amp;ROW($R10),TRUE),"")</f>
        <v>#REF!</v>
      </c>
      <c r="AI238" t="e" cm="1">
        <f t="array" aca="1" ref="AI238" ca="1">IF(INDIRECT("'["&amp;Index!$A$1&amp;"]Results 3a (ROTROL N)'!K"&amp;ROW($R10),TRUE)&gt;0,INDIRECT("'["&amp;Index!$A$1&amp;"]Results 3a (ROTROL N)'!K"&amp;ROW($R10),TRUE),"")</f>
        <v>#REF!</v>
      </c>
      <c r="AJ238" t="e" cm="1">
        <f t="array" aca="1" ref="AJ238" ca="1">IF(INDIRECT("'["&amp;Index!$A$1&amp;"]Results 3a (ROTROL N)'!L"&amp;ROW($R10),TRUE)&gt;0,INDIRECT("'["&amp;Index!$A$1&amp;"]Results 3a (ROTROL N)'!L"&amp;ROW($R10),TRUE),"")</f>
        <v>#REF!</v>
      </c>
      <c r="AK238" t="e" cm="1">
        <f t="array" aca="1" ref="AK238" ca="1">IF(INDIRECT("'["&amp;Index!$A$1&amp;"]Results 3a (ROTROL N)'!M"&amp;ROW($R10),TRUE)&gt;0,INDIRECT("'["&amp;Index!$A$1&amp;"]Results 3a (ROTROL N)'!M"&amp;ROW($R10),TRUE),"")</f>
        <v>#REF!</v>
      </c>
      <c r="AN238" t="e" cm="1">
        <f t="array" aca="1" ref="AN238" ca="1">IF(INDIRECT("'["&amp;Index!$A$1&amp;"]Results 3a (ROTROL N)'!H"&amp;ROW($R10),TRUE)&gt;0,INDIRECT("'["&amp;Index!$A$1&amp;"]Results 3a (ROTROL N)'!H"&amp;ROW($R10),TRUE),"")</f>
        <v>#REF!</v>
      </c>
      <c r="AQ238" t="e" cm="1">
        <f t="array" aca="1" ref="AQ238" ca="1">IF(INDIRECT("'["&amp;Index!$A$1&amp;"]Results 3a (ROTROL N)'!I"&amp;ROW($R10),TRUE)&gt;0,INDIRECT("'["&amp;Index!$A$1&amp;"]Results 3a (ROTROL N)'!I"&amp;ROW($R10),TRUE),"")</f>
        <v>#REF!</v>
      </c>
      <c r="BM238" t="str">
        <f t="shared" ca="1" si="12"/>
        <v/>
      </c>
    </row>
    <row r="239" spans="1:65" x14ac:dyDescent="0.25">
      <c r="A239" t="e" cm="1">
        <f t="array" aca="1" ref="A239" ca="1">INDIRECT("'["&amp;Index!$A$1&amp;"]Overview Tests'!E7",TRUE)</f>
        <v>#REF!</v>
      </c>
      <c r="B239" t="e">
        <f ca="1">IF(Index!$D$3="v4",11036,"")</f>
        <v>#N/A</v>
      </c>
      <c r="C239" t="e">
        <f ca="1">VLOOKUP(Facts!$B239,Aux_Table!$W$1:$X$50,2,FALSE)</f>
        <v>#N/A</v>
      </c>
      <c r="D239" t="e">
        <f>NA()</f>
        <v>#N/A</v>
      </c>
      <c r="E239" t="e" cm="1">
        <f t="array" aca="1" ref="E239" ca="1">INDIRECT("'["&amp;Index!$A$1&amp;"]Overview Tests'!C7",TRUE)</f>
        <v>#REF!</v>
      </c>
      <c r="F239" t="e" cm="1">
        <f t="array" aca="1" ref="F239" ca="1">INDIRECT("'["&amp;Index!$A$1&amp;"]Overview Tests'!B7",TRUE)</f>
        <v>#REF!</v>
      </c>
      <c r="G239" t="e" cm="1">
        <f t="array" aca="1" ref="G239" ca="1">INDIRECT("'["&amp;Index!$A$1&amp;"]Overview Tests'!B7",TRUE)</f>
        <v>#REF!</v>
      </c>
      <c r="H239" t="e">
        <f t="shared" ca="1" si="10"/>
        <v>#REF!</v>
      </c>
      <c r="I239" s="15" t="e" cm="1">
        <f t="array" aca="1" ref="I239" ca="1">IFERROR(DATEVALUE(TEXT(INDIRECT("'["&amp;Index!$A$1&amp;"]Overview Tests'!C88",TRUE),"yyyy-mm-dd")),INDIRECT("'["&amp;Index!$A$1&amp;"]Overview Tests'!F7",TRUE)-730)</f>
        <v>#REF!</v>
      </c>
      <c r="J239" t="e" cm="1">
        <f t="array" aca="1" ref="J239" ca="1">INDIRECT("'["&amp;Index!$A$1&amp;"]Overview Tests'!C84",TRUE)</f>
        <v>#REF!</v>
      </c>
      <c r="K239" t="str">
        <f>Index!$A$1</f>
        <v>intem US 42430001 RN+RP für Sichtprüfung.xlsx</v>
      </c>
      <c r="N239" t="e" cm="1">
        <f t="array" aca="1" ref="N239" ca="1">INDIRECT("'["&amp;Index!$A$1&amp;"]Results 3a (ROTROL N)'!N1",TRUE)</f>
        <v>#REF!</v>
      </c>
      <c r="O239" t="e" cm="1">
        <f t="array" aca="1" ref="O239" ca="1">INDIRECT("'["&amp;Index!$A$1&amp;"]Results 3a (ROTROL N)'!N2",TRUE)</f>
        <v>#REF!</v>
      </c>
      <c r="R239">
        <v>10</v>
      </c>
      <c r="X239" t="e" cm="1">
        <f t="array" aca="1" ref="X239" ca="1">INDIRECT("'["&amp;Index!$A$1&amp;"]Results 3a (ROTROL N)'!B2",TRUE)</f>
        <v>#REF!</v>
      </c>
      <c r="Z239" t="s">
        <v>110</v>
      </c>
      <c r="AG239" t="e" cm="1">
        <f t="array" aca="1" ref="AG239" ca="1">IF(INDIRECT("'["&amp;Index!$A$1&amp;"]Results 3a (ROTROL N)'!G"&amp;ROW($R11),TRUE)&gt;0,INDIRECT("'["&amp;Index!$A$1&amp;"]Results 3a (ROTROL N)'!G"&amp;ROW($R11),TRUE),"")</f>
        <v>#REF!</v>
      </c>
      <c r="AH239" t="e" cm="1">
        <f t="array" aca="1" ref="AH239" ca="1">IF(INDIRECT("'["&amp;Index!$A$1&amp;"]Results 3a (ROTROL N)'!J"&amp;ROW($R11),TRUE)&gt;0,INDIRECT("'["&amp;Index!$A$1&amp;"]Results 3a (ROTROL N)'!J"&amp;ROW($R11),TRUE),"")</f>
        <v>#REF!</v>
      </c>
      <c r="AI239" t="e" cm="1">
        <f t="array" aca="1" ref="AI239" ca="1">IF(INDIRECT("'["&amp;Index!$A$1&amp;"]Results 3a (ROTROL N)'!K"&amp;ROW($R11),TRUE)&gt;0,INDIRECT("'["&amp;Index!$A$1&amp;"]Results 3a (ROTROL N)'!K"&amp;ROW($R11),TRUE),"")</f>
        <v>#REF!</v>
      </c>
      <c r="AJ239" t="e" cm="1">
        <f t="array" aca="1" ref="AJ239" ca="1">IF(INDIRECT("'["&amp;Index!$A$1&amp;"]Results 3a (ROTROL N)'!L"&amp;ROW($R11),TRUE)&gt;0,INDIRECT("'["&amp;Index!$A$1&amp;"]Results 3a (ROTROL N)'!L"&amp;ROW($R11),TRUE),"")</f>
        <v>#REF!</v>
      </c>
      <c r="AK239" t="e" cm="1">
        <f t="array" aca="1" ref="AK239" ca="1">IF(INDIRECT("'["&amp;Index!$A$1&amp;"]Results 3a (ROTROL N)'!M"&amp;ROW($R11),TRUE)&gt;0,INDIRECT("'["&amp;Index!$A$1&amp;"]Results 3a (ROTROL N)'!M"&amp;ROW($R11),TRUE),"")</f>
        <v>#REF!</v>
      </c>
      <c r="AN239" t="e" cm="1">
        <f t="array" aca="1" ref="AN239" ca="1">IF(INDIRECT("'["&amp;Index!$A$1&amp;"]Results 3a (ROTROL N)'!H"&amp;ROW($R11),TRUE)&gt;0,INDIRECT("'["&amp;Index!$A$1&amp;"]Results 3a (ROTROL N)'!H"&amp;ROW($R11),TRUE),"")</f>
        <v>#REF!</v>
      </c>
      <c r="AQ239" t="e" cm="1">
        <f t="array" aca="1" ref="AQ239" ca="1">IF(INDIRECT("'["&amp;Index!$A$1&amp;"]Results 3a (ROTROL N)'!I"&amp;ROW($R11),TRUE)&gt;0,INDIRECT("'["&amp;Index!$A$1&amp;"]Results 3a (ROTROL N)'!I"&amp;ROW($R11),TRUE),"")</f>
        <v>#REF!</v>
      </c>
      <c r="BM239" t="str">
        <f t="shared" ca="1" si="12"/>
        <v/>
      </c>
    </row>
    <row r="240" spans="1:65" x14ac:dyDescent="0.25">
      <c r="A240" t="e" cm="1">
        <f t="array" aca="1" ref="A240" ca="1">INDIRECT("'["&amp;Index!$A$1&amp;"]Overview Tests'!E7",TRUE)</f>
        <v>#REF!</v>
      </c>
      <c r="B240" t="e">
        <f ca="1">IF(Index!$D$3="v4",11036,"")</f>
        <v>#N/A</v>
      </c>
      <c r="C240" t="e">
        <f ca="1">VLOOKUP(Facts!$B240,Aux_Table!$W$1:$X$50,2,FALSE)</f>
        <v>#N/A</v>
      </c>
      <c r="D240" t="e">
        <f>NA()</f>
        <v>#N/A</v>
      </c>
      <c r="E240" t="e" cm="1">
        <f t="array" aca="1" ref="E240" ca="1">INDIRECT("'["&amp;Index!$A$1&amp;"]Overview Tests'!C7",TRUE)</f>
        <v>#REF!</v>
      </c>
      <c r="F240" t="e" cm="1">
        <f t="array" aca="1" ref="F240" ca="1">INDIRECT("'["&amp;Index!$A$1&amp;"]Overview Tests'!B7",TRUE)</f>
        <v>#REF!</v>
      </c>
      <c r="G240" t="e" cm="1">
        <f t="array" aca="1" ref="G240" ca="1">INDIRECT("'["&amp;Index!$A$1&amp;"]Overview Tests'!B7",TRUE)</f>
        <v>#REF!</v>
      </c>
      <c r="H240" t="e">
        <f t="shared" ca="1" si="10"/>
        <v>#REF!</v>
      </c>
      <c r="I240" s="15" t="e" cm="1">
        <f t="array" aca="1" ref="I240" ca="1">IFERROR(DATEVALUE(TEXT(INDIRECT("'["&amp;Index!$A$1&amp;"]Overview Tests'!C88",TRUE),"yyyy-mm-dd")),INDIRECT("'["&amp;Index!$A$1&amp;"]Overview Tests'!F7",TRUE)-730)</f>
        <v>#REF!</v>
      </c>
      <c r="J240" t="e" cm="1">
        <f t="array" aca="1" ref="J240" ca="1">INDIRECT("'["&amp;Index!$A$1&amp;"]Overview Tests'!C84",TRUE)</f>
        <v>#REF!</v>
      </c>
      <c r="K240" t="str">
        <f>Index!$A$1</f>
        <v>intem US 42430001 RN+RP für Sichtprüfung.xlsx</v>
      </c>
      <c r="N240" t="e" cm="1">
        <f t="array" aca="1" ref="N240" ca="1">INDIRECT("'["&amp;Index!$A$1&amp;"]Results 3a (ROTROL N)'!N1",TRUE)</f>
        <v>#REF!</v>
      </c>
      <c r="O240" t="e" cm="1">
        <f t="array" aca="1" ref="O240" ca="1">INDIRECT("'["&amp;Index!$A$1&amp;"]Results 3a (ROTROL N)'!N2",TRUE)</f>
        <v>#REF!</v>
      </c>
      <c r="R240">
        <v>11</v>
      </c>
      <c r="X240" t="e" cm="1">
        <f t="array" aca="1" ref="X240" ca="1">INDIRECT("'["&amp;Index!$A$1&amp;"]Results 3a (ROTROL N)'!B2",TRUE)</f>
        <v>#REF!</v>
      </c>
      <c r="Z240" t="s">
        <v>110</v>
      </c>
      <c r="AG240" t="e" cm="1">
        <f t="array" aca="1" ref="AG240" ca="1">IF(INDIRECT("'["&amp;Index!$A$1&amp;"]Results 3a (ROTROL N)'!G"&amp;ROW($R12),TRUE)&gt;0,INDIRECT("'["&amp;Index!$A$1&amp;"]Results 3a (ROTROL N)'!G"&amp;ROW($R12),TRUE),"")</f>
        <v>#REF!</v>
      </c>
      <c r="AH240" t="e" cm="1">
        <f t="array" aca="1" ref="AH240" ca="1">IF(INDIRECT("'["&amp;Index!$A$1&amp;"]Results 3a (ROTROL N)'!J"&amp;ROW($R12),TRUE)&gt;0,INDIRECT("'["&amp;Index!$A$1&amp;"]Results 3a (ROTROL N)'!J"&amp;ROW($R12),TRUE),"")</f>
        <v>#REF!</v>
      </c>
      <c r="AI240" t="e" cm="1">
        <f t="array" aca="1" ref="AI240" ca="1">IF(INDIRECT("'["&amp;Index!$A$1&amp;"]Results 3a (ROTROL N)'!K"&amp;ROW($R12),TRUE)&gt;0,INDIRECT("'["&amp;Index!$A$1&amp;"]Results 3a (ROTROL N)'!K"&amp;ROW($R12),TRUE),"")</f>
        <v>#REF!</v>
      </c>
      <c r="AJ240" t="e" cm="1">
        <f t="array" aca="1" ref="AJ240" ca="1">IF(INDIRECT("'["&amp;Index!$A$1&amp;"]Results 3a (ROTROL N)'!L"&amp;ROW($R12),TRUE)&gt;0,INDIRECT("'["&amp;Index!$A$1&amp;"]Results 3a (ROTROL N)'!L"&amp;ROW($R12),TRUE),"")</f>
        <v>#REF!</v>
      </c>
      <c r="AK240" t="e" cm="1">
        <f t="array" aca="1" ref="AK240" ca="1">IF(INDIRECT("'["&amp;Index!$A$1&amp;"]Results 3a (ROTROL N)'!M"&amp;ROW($R12),TRUE)&gt;0,INDIRECT("'["&amp;Index!$A$1&amp;"]Results 3a (ROTROL N)'!M"&amp;ROW($R12),TRUE),"")</f>
        <v>#REF!</v>
      </c>
      <c r="AN240" t="e" cm="1">
        <f t="array" aca="1" ref="AN240" ca="1">IF(INDIRECT("'["&amp;Index!$A$1&amp;"]Results 3a (ROTROL N)'!H"&amp;ROW($R12),TRUE)&gt;0,INDIRECT("'["&amp;Index!$A$1&amp;"]Results 3a (ROTROL N)'!H"&amp;ROW($R12),TRUE),"")</f>
        <v>#REF!</v>
      </c>
      <c r="AQ240" t="e" cm="1">
        <f t="array" aca="1" ref="AQ240" ca="1">IF(INDIRECT("'["&amp;Index!$A$1&amp;"]Results 3a (ROTROL N)'!I"&amp;ROW($R12),TRUE)&gt;0,INDIRECT("'["&amp;Index!$A$1&amp;"]Results 3a (ROTROL N)'!I"&amp;ROW($R12),TRUE),"")</f>
        <v>#REF!</v>
      </c>
      <c r="BM240" t="str">
        <f t="shared" ca="1" si="12"/>
        <v/>
      </c>
    </row>
    <row r="241" spans="1:65" x14ac:dyDescent="0.25">
      <c r="A241" t="e" cm="1">
        <f t="array" aca="1" ref="A241" ca="1">INDIRECT("'["&amp;Index!$A$1&amp;"]Overview Tests'!E7",TRUE)</f>
        <v>#REF!</v>
      </c>
      <c r="B241" t="e">
        <f ca="1">IF(Index!$D$3="v4",11036,"")</f>
        <v>#N/A</v>
      </c>
      <c r="C241" t="e">
        <f ca="1">VLOOKUP(Facts!$B241,Aux_Table!$W$1:$X$50,2,FALSE)</f>
        <v>#N/A</v>
      </c>
      <c r="D241" t="e">
        <f>NA()</f>
        <v>#N/A</v>
      </c>
      <c r="E241" t="e" cm="1">
        <f t="array" aca="1" ref="E241" ca="1">INDIRECT("'["&amp;Index!$A$1&amp;"]Overview Tests'!C7",TRUE)</f>
        <v>#REF!</v>
      </c>
      <c r="F241" t="e" cm="1">
        <f t="array" aca="1" ref="F241" ca="1">INDIRECT("'["&amp;Index!$A$1&amp;"]Overview Tests'!B7",TRUE)</f>
        <v>#REF!</v>
      </c>
      <c r="G241" t="e" cm="1">
        <f t="array" aca="1" ref="G241" ca="1">INDIRECT("'["&amp;Index!$A$1&amp;"]Overview Tests'!B7",TRUE)</f>
        <v>#REF!</v>
      </c>
      <c r="H241" t="e">
        <f t="shared" ca="1" si="10"/>
        <v>#REF!</v>
      </c>
      <c r="I241" s="15" t="e" cm="1">
        <f t="array" aca="1" ref="I241" ca="1">IFERROR(DATEVALUE(TEXT(INDIRECT("'["&amp;Index!$A$1&amp;"]Overview Tests'!C88",TRUE),"yyyy-mm-dd")),INDIRECT("'["&amp;Index!$A$1&amp;"]Overview Tests'!F7",TRUE)-730)</f>
        <v>#REF!</v>
      </c>
      <c r="J241" t="e" cm="1">
        <f t="array" aca="1" ref="J241" ca="1">INDIRECT("'["&amp;Index!$A$1&amp;"]Overview Tests'!C84",TRUE)</f>
        <v>#REF!</v>
      </c>
      <c r="K241" t="str">
        <f>Index!$A$1</f>
        <v>intem US 42430001 RN+RP für Sichtprüfung.xlsx</v>
      </c>
      <c r="N241" t="e" cm="1">
        <f t="array" aca="1" ref="N241" ca="1">INDIRECT("'["&amp;Index!$A$1&amp;"]Results 3a (ROTROL N)'!N1",TRUE)</f>
        <v>#REF!</v>
      </c>
      <c r="O241" t="e" cm="1">
        <f t="array" aca="1" ref="O241" ca="1">INDIRECT("'["&amp;Index!$A$1&amp;"]Results 3a (ROTROL N)'!N2",TRUE)</f>
        <v>#REF!</v>
      </c>
      <c r="R241">
        <v>12</v>
      </c>
      <c r="X241" t="e" cm="1">
        <f t="array" aca="1" ref="X241" ca="1">INDIRECT("'["&amp;Index!$A$1&amp;"]Results 3a (ROTROL N)'!B2",TRUE)</f>
        <v>#REF!</v>
      </c>
      <c r="Z241" t="s">
        <v>110</v>
      </c>
      <c r="AG241" t="e" cm="1">
        <f t="array" aca="1" ref="AG241" ca="1">IF(INDIRECT("'["&amp;Index!$A$1&amp;"]Results 3a (ROTROL N)'!G"&amp;ROW($R13),TRUE)&gt;0,INDIRECT("'["&amp;Index!$A$1&amp;"]Results 3a (ROTROL N)'!G"&amp;ROW($R13),TRUE),"")</f>
        <v>#REF!</v>
      </c>
      <c r="AH241" t="e" cm="1">
        <f t="array" aca="1" ref="AH241" ca="1">IF(INDIRECT("'["&amp;Index!$A$1&amp;"]Results 3a (ROTROL N)'!J"&amp;ROW($R13),TRUE)&gt;0,INDIRECT("'["&amp;Index!$A$1&amp;"]Results 3a (ROTROL N)'!J"&amp;ROW($R13),TRUE),"")</f>
        <v>#REF!</v>
      </c>
      <c r="AI241" t="e" cm="1">
        <f t="array" aca="1" ref="AI241" ca="1">IF(INDIRECT("'["&amp;Index!$A$1&amp;"]Results 3a (ROTROL N)'!K"&amp;ROW($R13),TRUE)&gt;0,INDIRECT("'["&amp;Index!$A$1&amp;"]Results 3a (ROTROL N)'!K"&amp;ROW($R13),TRUE),"")</f>
        <v>#REF!</v>
      </c>
      <c r="AJ241" t="e" cm="1">
        <f t="array" aca="1" ref="AJ241" ca="1">IF(INDIRECT("'["&amp;Index!$A$1&amp;"]Results 3a (ROTROL N)'!L"&amp;ROW($R13),TRUE)&gt;0,INDIRECT("'["&amp;Index!$A$1&amp;"]Results 3a (ROTROL N)'!L"&amp;ROW($R13),TRUE),"")</f>
        <v>#REF!</v>
      </c>
      <c r="AK241" t="e" cm="1">
        <f t="array" aca="1" ref="AK241" ca="1">IF(INDIRECT("'["&amp;Index!$A$1&amp;"]Results 3a (ROTROL N)'!M"&amp;ROW($R13),TRUE)&gt;0,INDIRECT("'["&amp;Index!$A$1&amp;"]Results 3a (ROTROL N)'!M"&amp;ROW($R13),TRUE),"")</f>
        <v>#REF!</v>
      </c>
      <c r="AN241" t="e" cm="1">
        <f t="array" aca="1" ref="AN241" ca="1">IF(INDIRECT("'["&amp;Index!$A$1&amp;"]Results 3a (ROTROL N)'!H"&amp;ROW($R13),TRUE)&gt;0,INDIRECT("'["&amp;Index!$A$1&amp;"]Results 3a (ROTROL N)'!H"&amp;ROW($R13),TRUE),"")</f>
        <v>#REF!</v>
      </c>
      <c r="AQ241" t="e" cm="1">
        <f t="array" aca="1" ref="AQ241" ca="1">IF(INDIRECT("'["&amp;Index!$A$1&amp;"]Results 3a (ROTROL N)'!I"&amp;ROW($R13),TRUE)&gt;0,INDIRECT("'["&amp;Index!$A$1&amp;"]Results 3a (ROTROL N)'!I"&amp;ROW($R13),TRUE),"")</f>
        <v>#REF!</v>
      </c>
      <c r="BM241" t="str">
        <f t="shared" ca="1" si="12"/>
        <v/>
      </c>
    </row>
    <row r="242" spans="1:65" x14ac:dyDescent="0.25">
      <c r="A242" t="e" cm="1">
        <f t="array" aca="1" ref="A242" ca="1">INDIRECT("'["&amp;Index!$A$1&amp;"]Overview Tests'!E7",TRUE)</f>
        <v>#REF!</v>
      </c>
      <c r="B242" t="e">
        <f ca="1">IF(Index!$D$3="v4",11037,"")</f>
        <v>#N/A</v>
      </c>
      <c r="C242" t="e">
        <f ca="1">VLOOKUP(Facts!$B242,Aux_Table!$W$1:$X$50,2,FALSE)</f>
        <v>#N/A</v>
      </c>
      <c r="D242" t="e">
        <f>NA()</f>
        <v>#N/A</v>
      </c>
      <c r="E242" t="e" cm="1">
        <f t="array" aca="1" ref="E242" ca="1">INDIRECT("'["&amp;Index!$A$1&amp;"]Overview Tests'!C7",TRUE)</f>
        <v>#REF!</v>
      </c>
      <c r="F242" t="e" cm="1">
        <f t="array" aca="1" ref="F242" ca="1">INDIRECT("'["&amp;Index!$A$1&amp;"]Overview Tests'!B7",TRUE)</f>
        <v>#REF!</v>
      </c>
      <c r="G242" t="e" cm="1">
        <f t="array" aca="1" ref="G242" ca="1">INDIRECT("'["&amp;Index!$A$1&amp;"]Overview Tests'!B7",TRUE)</f>
        <v>#REF!</v>
      </c>
      <c r="H242" t="e">
        <f t="shared" ca="1" si="10"/>
        <v>#REF!</v>
      </c>
      <c r="I242" s="15" t="e" cm="1">
        <f t="array" aca="1" ref="I242" ca="1">IFERROR(DATEVALUE(TEXT(INDIRECT("'["&amp;Index!$A$1&amp;"]Overview Tests'!C88",TRUE),"yyyy-mm-dd")),INDIRECT("'["&amp;Index!$A$1&amp;"]Overview Tests'!F7",TRUE)-730)</f>
        <v>#REF!</v>
      </c>
      <c r="J242" t="e" cm="1">
        <f t="array" aca="1" ref="J242" ca="1">INDIRECT("'["&amp;Index!$A$1&amp;"]Overview Tests'!C84",TRUE)</f>
        <v>#REF!</v>
      </c>
      <c r="K242" t="str">
        <f>Index!$A$1</f>
        <v>intem US 42430001 RN+RP für Sichtprüfung.xlsx</v>
      </c>
      <c r="N242" t="e" cm="1">
        <f t="array" aca="1" ref="N242" ca="1">INDIRECT("'["&amp;Index!$A$1&amp;"]Results 3b (ROTROL P)'!N1",TRUE)</f>
        <v>#REF!</v>
      </c>
      <c r="O242" t="e" cm="1">
        <f t="array" aca="1" ref="O242" ca="1">INDIRECT("'["&amp;Index!$A$1&amp;"]Results 3b (ROTROL P)'!N2",TRUE)</f>
        <v>#REF!</v>
      </c>
      <c r="R242">
        <v>1</v>
      </c>
      <c r="X242" t="e" cm="1">
        <f t="array" aca="1" ref="X242" ca="1">INDIRECT("'["&amp;Index!$A$1&amp;"]Results 3b (ROTROL P)'!B2",TRUE)</f>
        <v>#REF!</v>
      </c>
      <c r="Z242" t="s">
        <v>110</v>
      </c>
      <c r="AG242" t="e" cm="1">
        <f t="array" aca="1" ref="AG242" ca="1">IF(INDIRECT("'["&amp;Index!$A$1&amp;"]Results 3b (ROTROL P)'!G"&amp;ROW($R2),TRUE)&gt;0,INDIRECT("'["&amp;Index!$A$1&amp;"]Results 3b (ROTROL P)'!G"&amp;ROW($R2),TRUE),"")</f>
        <v>#REF!</v>
      </c>
      <c r="AH242" t="e" cm="1">
        <f t="array" aca="1" ref="AH242" ca="1">IF(INDIRECT("'["&amp;Index!$A$1&amp;"]Results 3b (ROTROL P)'!J"&amp;ROW($R2),TRUE)&gt;0,INDIRECT("'["&amp;Index!$A$1&amp;"]Results 3b (ROTROL P)'!J"&amp;ROW($R2),TRUE),"")</f>
        <v>#REF!</v>
      </c>
      <c r="AI242" t="e" cm="1">
        <f t="array" aca="1" ref="AI242" ca="1">IF(INDIRECT("'["&amp;Index!$A$1&amp;"]Results 3b (ROTROL P)'!K"&amp;ROW($R2),TRUE)&gt;0,INDIRECT("'["&amp;Index!$A$1&amp;"]Results 3b (ROTROL P)'!K"&amp;ROW($R2),TRUE),"")</f>
        <v>#REF!</v>
      </c>
      <c r="AJ242" t="e" cm="1">
        <f t="array" aca="1" ref="AJ242" ca="1">IF(INDIRECT("'["&amp;Index!$A$1&amp;"]Results 3b (ROTROL P)'!L"&amp;ROW($R2),TRUE)&gt;0,INDIRECT("'["&amp;Index!$A$1&amp;"]Results 3b (ROTROL P)'!L"&amp;ROW($R2),TRUE),"")</f>
        <v>#REF!</v>
      </c>
      <c r="AK242" t="e" cm="1">
        <f t="array" aca="1" ref="AK242" ca="1">IF(INDIRECT("'["&amp;Index!$A$1&amp;"]Results 3b (ROTROL P)'!M"&amp;ROW($R2),TRUE)&gt;0,INDIRECT("'["&amp;Index!$A$1&amp;"]Results 3b (ROTROL P)'!M"&amp;ROW($R2),TRUE),"")</f>
        <v>#REF!</v>
      </c>
      <c r="AN242" t="e" cm="1">
        <f t="array" aca="1" ref="AN242" ca="1">IF(INDIRECT("'["&amp;Index!$A$1&amp;"]Results 3b (ROTROL P)'!H"&amp;ROW($R2),TRUE)&gt;0,INDIRECT("'["&amp;Index!$A$1&amp;"]Results 3b (ROTROL P)'!H"&amp;ROW($R2),TRUE),"")</f>
        <v>#REF!</v>
      </c>
      <c r="AQ242" t="e" cm="1">
        <f t="array" aca="1" ref="AQ242" ca="1">IF(INDIRECT("'["&amp;Index!$A$1&amp;"]Results 3b (ROTROL P)'!I"&amp;ROW($R2),TRUE)&gt;0,INDIRECT("'["&amp;Index!$A$1&amp;"]Results 3b (ROTROL P)'!I"&amp;ROW($R2),TRUE),"")</f>
        <v>#REF!</v>
      </c>
      <c r="BM242" t="str">
        <f t="shared" ca="1" si="12"/>
        <v/>
      </c>
    </row>
    <row r="243" spans="1:65" x14ac:dyDescent="0.25">
      <c r="A243" t="e" cm="1">
        <f t="array" aca="1" ref="A243" ca="1">INDIRECT("'["&amp;Index!$A$1&amp;"]Overview Tests'!E7",TRUE)</f>
        <v>#REF!</v>
      </c>
      <c r="B243" t="e">
        <f ca="1">IF(Index!$D$3="v4",11037,"")</f>
        <v>#N/A</v>
      </c>
      <c r="C243" t="e">
        <f ca="1">VLOOKUP(Facts!$B243,Aux_Table!$W$1:$X$50,2,FALSE)</f>
        <v>#N/A</v>
      </c>
      <c r="D243" t="e">
        <f>NA()</f>
        <v>#N/A</v>
      </c>
      <c r="E243" t="e" cm="1">
        <f t="array" aca="1" ref="E243" ca="1">INDIRECT("'["&amp;Index!$A$1&amp;"]Overview Tests'!C7",TRUE)</f>
        <v>#REF!</v>
      </c>
      <c r="F243" t="e" cm="1">
        <f t="array" aca="1" ref="F243" ca="1">INDIRECT("'["&amp;Index!$A$1&amp;"]Overview Tests'!B7",TRUE)</f>
        <v>#REF!</v>
      </c>
      <c r="G243" t="e" cm="1">
        <f t="array" aca="1" ref="G243" ca="1">INDIRECT("'["&amp;Index!$A$1&amp;"]Overview Tests'!B7",TRUE)</f>
        <v>#REF!</v>
      </c>
      <c r="H243" t="e">
        <f t="shared" ca="1" si="10"/>
        <v>#REF!</v>
      </c>
      <c r="I243" s="15" t="e" cm="1">
        <f t="array" aca="1" ref="I243" ca="1">IFERROR(DATEVALUE(TEXT(INDIRECT("'["&amp;Index!$A$1&amp;"]Overview Tests'!C88",TRUE),"yyyy-mm-dd")),INDIRECT("'["&amp;Index!$A$1&amp;"]Overview Tests'!F7",TRUE)-730)</f>
        <v>#REF!</v>
      </c>
      <c r="J243" t="e" cm="1">
        <f t="array" aca="1" ref="J243" ca="1">INDIRECT("'["&amp;Index!$A$1&amp;"]Overview Tests'!C84",TRUE)</f>
        <v>#REF!</v>
      </c>
      <c r="K243" t="str">
        <f>Index!$A$1</f>
        <v>intem US 42430001 RN+RP für Sichtprüfung.xlsx</v>
      </c>
      <c r="N243" t="e" cm="1">
        <f t="array" aca="1" ref="N243" ca="1">INDIRECT("'["&amp;Index!$A$1&amp;"]Results 3b (ROTROL P)'!N1",TRUE)</f>
        <v>#REF!</v>
      </c>
      <c r="O243" t="e" cm="1">
        <f t="array" aca="1" ref="O243" ca="1">INDIRECT("'["&amp;Index!$A$1&amp;"]Results 3b (ROTROL P)'!N2",TRUE)</f>
        <v>#REF!</v>
      </c>
      <c r="R243">
        <v>2</v>
      </c>
      <c r="X243" t="e" cm="1">
        <f t="array" aca="1" ref="X243" ca="1">INDIRECT("'["&amp;Index!$A$1&amp;"]Results 3b (ROTROL P)'!B2",TRUE)</f>
        <v>#REF!</v>
      </c>
      <c r="Z243" t="s">
        <v>110</v>
      </c>
      <c r="AG243" t="e" cm="1">
        <f t="array" aca="1" ref="AG243" ca="1">IF(INDIRECT("'["&amp;Index!$A$1&amp;"]Results 3b (ROTROL P)'!G"&amp;ROW($R3),TRUE)&gt;0,INDIRECT("'["&amp;Index!$A$1&amp;"]Results 3b (ROTROL P)'!G"&amp;ROW($R3),TRUE),"")</f>
        <v>#REF!</v>
      </c>
      <c r="AH243" t="e" cm="1">
        <f t="array" aca="1" ref="AH243" ca="1">IF(INDIRECT("'["&amp;Index!$A$1&amp;"]Results 3b (ROTROL P)'!J"&amp;ROW($R3),TRUE)&gt;0,INDIRECT("'["&amp;Index!$A$1&amp;"]Results 3b (ROTROL P)'!J"&amp;ROW($R3),TRUE),"")</f>
        <v>#REF!</v>
      </c>
      <c r="AI243" t="e" cm="1">
        <f t="array" aca="1" ref="AI243" ca="1">IF(INDIRECT("'["&amp;Index!$A$1&amp;"]Results 3b (ROTROL P)'!K"&amp;ROW($R3),TRUE)&gt;0,INDIRECT("'["&amp;Index!$A$1&amp;"]Results 3b (ROTROL P)'!K"&amp;ROW($R3),TRUE),"")</f>
        <v>#REF!</v>
      </c>
      <c r="AJ243" t="e" cm="1">
        <f t="array" aca="1" ref="AJ243" ca="1">IF(INDIRECT("'["&amp;Index!$A$1&amp;"]Results 3b (ROTROL P)'!L"&amp;ROW($R3),TRUE)&gt;0,INDIRECT("'["&amp;Index!$A$1&amp;"]Results 3b (ROTROL P)'!L"&amp;ROW($R3),TRUE),"")</f>
        <v>#REF!</v>
      </c>
      <c r="AK243" t="e" cm="1">
        <f t="array" aca="1" ref="AK243" ca="1">IF(INDIRECT("'["&amp;Index!$A$1&amp;"]Results 3b (ROTROL P)'!M"&amp;ROW($R3),TRUE)&gt;0,INDIRECT("'["&amp;Index!$A$1&amp;"]Results 3b (ROTROL P)'!M"&amp;ROW($R3),TRUE),"")</f>
        <v>#REF!</v>
      </c>
      <c r="AN243" t="e" cm="1">
        <f t="array" aca="1" ref="AN243" ca="1">IF(INDIRECT("'["&amp;Index!$A$1&amp;"]Results 3b (ROTROL P)'!H"&amp;ROW($R3),TRUE)&gt;0,INDIRECT("'["&amp;Index!$A$1&amp;"]Results 3b (ROTROL P)'!H"&amp;ROW($R3),TRUE),"")</f>
        <v>#REF!</v>
      </c>
      <c r="AQ243" t="e" cm="1">
        <f t="array" aca="1" ref="AQ243" ca="1">IF(INDIRECT("'["&amp;Index!$A$1&amp;"]Results 3b (ROTROL P)'!I"&amp;ROW($R3),TRUE)&gt;0,INDIRECT("'["&amp;Index!$A$1&amp;"]Results 3b (ROTROL P)'!I"&amp;ROW($R3),TRUE),"")</f>
        <v>#REF!</v>
      </c>
      <c r="BM243" t="str">
        <f t="shared" ca="1" si="12"/>
        <v/>
      </c>
    </row>
    <row r="244" spans="1:65" x14ac:dyDescent="0.25">
      <c r="A244" t="e" cm="1">
        <f t="array" aca="1" ref="A244" ca="1">INDIRECT("'["&amp;Index!$A$1&amp;"]Overview Tests'!E7",TRUE)</f>
        <v>#REF!</v>
      </c>
      <c r="B244" t="e">
        <f ca="1">IF(Index!$D$3="v4",11037,"")</f>
        <v>#N/A</v>
      </c>
      <c r="C244" t="e">
        <f ca="1">VLOOKUP(Facts!$B244,Aux_Table!$W$1:$X$50,2,FALSE)</f>
        <v>#N/A</v>
      </c>
      <c r="D244" t="e">
        <f>NA()</f>
        <v>#N/A</v>
      </c>
      <c r="E244" t="e" cm="1">
        <f t="array" aca="1" ref="E244" ca="1">INDIRECT("'["&amp;Index!$A$1&amp;"]Overview Tests'!C7",TRUE)</f>
        <v>#REF!</v>
      </c>
      <c r="F244" t="e" cm="1">
        <f t="array" aca="1" ref="F244" ca="1">INDIRECT("'["&amp;Index!$A$1&amp;"]Overview Tests'!B7",TRUE)</f>
        <v>#REF!</v>
      </c>
      <c r="G244" t="e" cm="1">
        <f t="array" aca="1" ref="G244" ca="1">INDIRECT("'["&amp;Index!$A$1&amp;"]Overview Tests'!B7",TRUE)</f>
        <v>#REF!</v>
      </c>
      <c r="H244" t="e">
        <f t="shared" ca="1" si="10"/>
        <v>#REF!</v>
      </c>
      <c r="I244" s="15" t="e" cm="1">
        <f t="array" aca="1" ref="I244" ca="1">IFERROR(DATEVALUE(TEXT(INDIRECT("'["&amp;Index!$A$1&amp;"]Overview Tests'!C88",TRUE),"yyyy-mm-dd")),INDIRECT("'["&amp;Index!$A$1&amp;"]Overview Tests'!F7",TRUE)-730)</f>
        <v>#REF!</v>
      </c>
      <c r="J244" t="e" cm="1">
        <f t="array" aca="1" ref="J244" ca="1">INDIRECT("'["&amp;Index!$A$1&amp;"]Overview Tests'!C84",TRUE)</f>
        <v>#REF!</v>
      </c>
      <c r="K244" t="str">
        <f>Index!$A$1</f>
        <v>intem US 42430001 RN+RP für Sichtprüfung.xlsx</v>
      </c>
      <c r="N244" t="e" cm="1">
        <f t="array" aca="1" ref="N244" ca="1">INDIRECT("'["&amp;Index!$A$1&amp;"]Results 3b (ROTROL P)'!N1",TRUE)</f>
        <v>#REF!</v>
      </c>
      <c r="O244" t="e" cm="1">
        <f t="array" aca="1" ref="O244" ca="1">INDIRECT("'["&amp;Index!$A$1&amp;"]Results 3b (ROTROL P)'!N2",TRUE)</f>
        <v>#REF!</v>
      </c>
      <c r="R244">
        <v>3</v>
      </c>
      <c r="X244" t="e" cm="1">
        <f t="array" aca="1" ref="X244" ca="1">INDIRECT("'["&amp;Index!$A$1&amp;"]Results 3b (ROTROL P)'!B2",TRUE)</f>
        <v>#REF!</v>
      </c>
      <c r="Z244" t="s">
        <v>110</v>
      </c>
      <c r="AG244" t="e" cm="1">
        <f t="array" aca="1" ref="AG244" ca="1">IF(INDIRECT("'["&amp;Index!$A$1&amp;"]Results 3b (ROTROL P)'!G"&amp;ROW($R4),TRUE)&gt;0,INDIRECT("'["&amp;Index!$A$1&amp;"]Results 3b (ROTROL P)'!G"&amp;ROW($R4),TRUE),"")</f>
        <v>#REF!</v>
      </c>
      <c r="AH244" t="e" cm="1">
        <f t="array" aca="1" ref="AH244" ca="1">IF(INDIRECT("'["&amp;Index!$A$1&amp;"]Results 3b (ROTROL P)'!J"&amp;ROW($R4),TRUE)&gt;0,INDIRECT("'["&amp;Index!$A$1&amp;"]Results 3b (ROTROL P)'!J"&amp;ROW($R4),TRUE),"")</f>
        <v>#REF!</v>
      </c>
      <c r="AI244" t="e" cm="1">
        <f t="array" aca="1" ref="AI244" ca="1">IF(INDIRECT("'["&amp;Index!$A$1&amp;"]Results 3b (ROTROL P)'!K"&amp;ROW($R4),TRUE)&gt;0,INDIRECT("'["&amp;Index!$A$1&amp;"]Results 3b (ROTROL P)'!K"&amp;ROW($R4),TRUE),"")</f>
        <v>#REF!</v>
      </c>
      <c r="AJ244" t="e" cm="1">
        <f t="array" aca="1" ref="AJ244" ca="1">IF(INDIRECT("'["&amp;Index!$A$1&amp;"]Results 3b (ROTROL P)'!L"&amp;ROW($R4),TRUE)&gt;0,INDIRECT("'["&amp;Index!$A$1&amp;"]Results 3b (ROTROL P)'!L"&amp;ROW($R4),TRUE),"")</f>
        <v>#REF!</v>
      </c>
      <c r="AK244" t="e" cm="1">
        <f t="array" aca="1" ref="AK244" ca="1">IF(INDIRECT("'["&amp;Index!$A$1&amp;"]Results 3b (ROTROL P)'!M"&amp;ROW($R4),TRUE)&gt;0,INDIRECT("'["&amp;Index!$A$1&amp;"]Results 3b (ROTROL P)'!M"&amp;ROW($R4),TRUE),"")</f>
        <v>#REF!</v>
      </c>
      <c r="AN244" t="e" cm="1">
        <f t="array" aca="1" ref="AN244" ca="1">IF(INDIRECT("'["&amp;Index!$A$1&amp;"]Results 3b (ROTROL P)'!H"&amp;ROW($R4),TRUE)&gt;0,INDIRECT("'["&amp;Index!$A$1&amp;"]Results 3b (ROTROL P)'!H"&amp;ROW($R4),TRUE),"")</f>
        <v>#REF!</v>
      </c>
      <c r="AQ244" t="e" cm="1">
        <f t="array" aca="1" ref="AQ244" ca="1">IF(INDIRECT("'["&amp;Index!$A$1&amp;"]Results 3b (ROTROL P)'!I"&amp;ROW($R4),TRUE)&gt;0,INDIRECT("'["&amp;Index!$A$1&amp;"]Results 3b (ROTROL P)'!I"&amp;ROW($R4),TRUE),"")</f>
        <v>#REF!</v>
      </c>
      <c r="BM244" t="str">
        <f t="shared" ca="1" si="12"/>
        <v/>
      </c>
    </row>
    <row r="245" spans="1:65" x14ac:dyDescent="0.25">
      <c r="A245" t="e" cm="1">
        <f t="array" aca="1" ref="A245" ca="1">INDIRECT("'["&amp;Index!$A$1&amp;"]Overview Tests'!E7",TRUE)</f>
        <v>#REF!</v>
      </c>
      <c r="B245" t="e">
        <f ca="1">IF(Index!$D$3="v4",11037,"")</f>
        <v>#N/A</v>
      </c>
      <c r="C245" t="e">
        <f ca="1">VLOOKUP(Facts!$B245,Aux_Table!$W$1:$X$50,2,FALSE)</f>
        <v>#N/A</v>
      </c>
      <c r="D245" t="e">
        <f>NA()</f>
        <v>#N/A</v>
      </c>
      <c r="E245" t="e" cm="1">
        <f t="array" aca="1" ref="E245" ca="1">INDIRECT("'["&amp;Index!$A$1&amp;"]Overview Tests'!C7",TRUE)</f>
        <v>#REF!</v>
      </c>
      <c r="F245" t="e" cm="1">
        <f t="array" aca="1" ref="F245" ca="1">INDIRECT("'["&amp;Index!$A$1&amp;"]Overview Tests'!B7",TRUE)</f>
        <v>#REF!</v>
      </c>
      <c r="G245" t="e" cm="1">
        <f t="array" aca="1" ref="G245" ca="1">INDIRECT("'["&amp;Index!$A$1&amp;"]Overview Tests'!B7",TRUE)</f>
        <v>#REF!</v>
      </c>
      <c r="H245" t="e">
        <f t="shared" ca="1" si="10"/>
        <v>#REF!</v>
      </c>
      <c r="I245" s="15" t="e" cm="1">
        <f t="array" aca="1" ref="I245" ca="1">IFERROR(DATEVALUE(TEXT(INDIRECT("'["&amp;Index!$A$1&amp;"]Overview Tests'!C88",TRUE),"yyyy-mm-dd")),INDIRECT("'["&amp;Index!$A$1&amp;"]Overview Tests'!F7",TRUE)-730)</f>
        <v>#REF!</v>
      </c>
      <c r="J245" t="e" cm="1">
        <f t="array" aca="1" ref="J245" ca="1">INDIRECT("'["&amp;Index!$A$1&amp;"]Overview Tests'!C84",TRUE)</f>
        <v>#REF!</v>
      </c>
      <c r="K245" t="str">
        <f>Index!$A$1</f>
        <v>intem US 42430001 RN+RP für Sichtprüfung.xlsx</v>
      </c>
      <c r="N245" t="e" cm="1">
        <f t="array" aca="1" ref="N245" ca="1">INDIRECT("'["&amp;Index!$A$1&amp;"]Results 3b (ROTROL P)'!N1",TRUE)</f>
        <v>#REF!</v>
      </c>
      <c r="O245" t="e" cm="1">
        <f t="array" aca="1" ref="O245" ca="1">INDIRECT("'["&amp;Index!$A$1&amp;"]Results 3b (ROTROL P)'!N2",TRUE)</f>
        <v>#REF!</v>
      </c>
      <c r="R245">
        <v>4</v>
      </c>
      <c r="X245" t="e" cm="1">
        <f t="array" aca="1" ref="X245" ca="1">INDIRECT("'["&amp;Index!$A$1&amp;"]Results 3b (ROTROL P)'!B2",TRUE)</f>
        <v>#REF!</v>
      </c>
      <c r="Z245" t="s">
        <v>110</v>
      </c>
      <c r="AG245" t="e" cm="1">
        <f t="array" aca="1" ref="AG245" ca="1">IF(INDIRECT("'["&amp;Index!$A$1&amp;"]Results 3b (ROTROL P)'!G"&amp;ROW($R5),TRUE)&gt;0,INDIRECT("'["&amp;Index!$A$1&amp;"]Results 3b (ROTROL P)'!G"&amp;ROW($R5),TRUE),"")</f>
        <v>#REF!</v>
      </c>
      <c r="AH245" t="e" cm="1">
        <f t="array" aca="1" ref="AH245" ca="1">IF(INDIRECT("'["&amp;Index!$A$1&amp;"]Results 3b (ROTROL P)'!J"&amp;ROW($R5),TRUE)&gt;0,INDIRECT("'["&amp;Index!$A$1&amp;"]Results 3b (ROTROL P)'!J"&amp;ROW($R5),TRUE),"")</f>
        <v>#REF!</v>
      </c>
      <c r="AI245" t="e" cm="1">
        <f t="array" aca="1" ref="AI245" ca="1">IF(INDIRECT("'["&amp;Index!$A$1&amp;"]Results 3b (ROTROL P)'!K"&amp;ROW($R5),TRUE)&gt;0,INDIRECT("'["&amp;Index!$A$1&amp;"]Results 3b (ROTROL P)'!K"&amp;ROW($R5),TRUE),"")</f>
        <v>#REF!</v>
      </c>
      <c r="AJ245" t="e" cm="1">
        <f t="array" aca="1" ref="AJ245" ca="1">IF(INDIRECT("'["&amp;Index!$A$1&amp;"]Results 3b (ROTROL P)'!L"&amp;ROW($R5),TRUE)&gt;0,INDIRECT("'["&amp;Index!$A$1&amp;"]Results 3b (ROTROL P)'!L"&amp;ROW($R5),TRUE),"")</f>
        <v>#REF!</v>
      </c>
      <c r="AK245" t="e" cm="1">
        <f t="array" aca="1" ref="AK245" ca="1">IF(INDIRECT("'["&amp;Index!$A$1&amp;"]Results 3b (ROTROL P)'!M"&amp;ROW($R5),TRUE)&gt;0,INDIRECT("'["&amp;Index!$A$1&amp;"]Results 3b (ROTROL P)'!M"&amp;ROW($R5),TRUE),"")</f>
        <v>#REF!</v>
      </c>
      <c r="AN245" t="e" cm="1">
        <f t="array" aca="1" ref="AN245" ca="1">IF(INDIRECT("'["&amp;Index!$A$1&amp;"]Results 3b (ROTROL P)'!H"&amp;ROW($R5),TRUE)&gt;0,INDIRECT("'["&amp;Index!$A$1&amp;"]Results 3b (ROTROL P)'!H"&amp;ROW($R5),TRUE),"")</f>
        <v>#REF!</v>
      </c>
      <c r="AQ245" t="e" cm="1">
        <f t="array" aca="1" ref="AQ245" ca="1">IF(INDIRECT("'["&amp;Index!$A$1&amp;"]Results 3b (ROTROL P)'!I"&amp;ROW($R5),TRUE)&gt;0,INDIRECT("'["&amp;Index!$A$1&amp;"]Results 3b (ROTROL P)'!I"&amp;ROW($R5),TRUE),"")</f>
        <v>#REF!</v>
      </c>
      <c r="BM245" t="str">
        <f t="shared" ca="1" si="12"/>
        <v/>
      </c>
    </row>
    <row r="246" spans="1:65" x14ac:dyDescent="0.25">
      <c r="A246" t="e" cm="1">
        <f t="array" aca="1" ref="A246" ca="1">INDIRECT("'["&amp;Index!$A$1&amp;"]Overview Tests'!E7",TRUE)</f>
        <v>#REF!</v>
      </c>
      <c r="B246" t="e">
        <f ca="1">IF(Index!$D$3="v4",11037,"")</f>
        <v>#N/A</v>
      </c>
      <c r="C246" t="e">
        <f ca="1">VLOOKUP(Facts!$B246,Aux_Table!$W$1:$X$50,2,FALSE)</f>
        <v>#N/A</v>
      </c>
      <c r="D246" t="e">
        <f>NA()</f>
        <v>#N/A</v>
      </c>
      <c r="E246" t="e" cm="1">
        <f t="array" aca="1" ref="E246" ca="1">INDIRECT("'["&amp;Index!$A$1&amp;"]Overview Tests'!C7",TRUE)</f>
        <v>#REF!</v>
      </c>
      <c r="F246" t="e" cm="1">
        <f t="array" aca="1" ref="F246" ca="1">INDIRECT("'["&amp;Index!$A$1&amp;"]Overview Tests'!B7",TRUE)</f>
        <v>#REF!</v>
      </c>
      <c r="G246" t="e" cm="1">
        <f t="array" aca="1" ref="G246" ca="1">INDIRECT("'["&amp;Index!$A$1&amp;"]Overview Tests'!B7",TRUE)</f>
        <v>#REF!</v>
      </c>
      <c r="H246" t="e">
        <f t="shared" ca="1" si="10"/>
        <v>#REF!</v>
      </c>
      <c r="I246" s="15" t="e" cm="1">
        <f t="array" aca="1" ref="I246" ca="1">IFERROR(DATEVALUE(TEXT(INDIRECT("'["&amp;Index!$A$1&amp;"]Overview Tests'!C88",TRUE),"yyyy-mm-dd")),INDIRECT("'["&amp;Index!$A$1&amp;"]Overview Tests'!F7",TRUE)-730)</f>
        <v>#REF!</v>
      </c>
      <c r="J246" t="e" cm="1">
        <f t="array" aca="1" ref="J246" ca="1">INDIRECT("'["&amp;Index!$A$1&amp;"]Overview Tests'!C84",TRUE)</f>
        <v>#REF!</v>
      </c>
      <c r="K246" t="str">
        <f>Index!$A$1</f>
        <v>intem US 42430001 RN+RP für Sichtprüfung.xlsx</v>
      </c>
      <c r="N246" t="e" cm="1">
        <f t="array" aca="1" ref="N246" ca="1">INDIRECT("'["&amp;Index!$A$1&amp;"]Results 3b (ROTROL P)'!N1",TRUE)</f>
        <v>#REF!</v>
      </c>
      <c r="O246" t="e" cm="1">
        <f t="array" aca="1" ref="O246" ca="1">INDIRECT("'["&amp;Index!$A$1&amp;"]Results 3b (ROTROL P)'!N2",TRUE)</f>
        <v>#REF!</v>
      </c>
      <c r="R246">
        <v>5</v>
      </c>
      <c r="X246" t="e" cm="1">
        <f t="array" aca="1" ref="X246" ca="1">INDIRECT("'["&amp;Index!$A$1&amp;"]Results 3b (ROTROL P)'!B2",TRUE)</f>
        <v>#REF!</v>
      </c>
      <c r="Z246" t="s">
        <v>110</v>
      </c>
      <c r="AG246" t="e" cm="1">
        <f t="array" aca="1" ref="AG246" ca="1">IF(INDIRECT("'["&amp;Index!$A$1&amp;"]Results 3b (ROTROL P)'!G"&amp;ROW($R6),TRUE)&gt;0,INDIRECT("'["&amp;Index!$A$1&amp;"]Results 3b (ROTROL P)'!G"&amp;ROW($R6),TRUE),"")</f>
        <v>#REF!</v>
      </c>
      <c r="AH246" t="e" cm="1">
        <f t="array" aca="1" ref="AH246" ca="1">IF(INDIRECT("'["&amp;Index!$A$1&amp;"]Results 3b (ROTROL P)'!J"&amp;ROW($R6),TRUE)&gt;0,INDIRECT("'["&amp;Index!$A$1&amp;"]Results 3b (ROTROL P)'!J"&amp;ROW($R6),TRUE),"")</f>
        <v>#REF!</v>
      </c>
      <c r="AI246" t="e" cm="1">
        <f t="array" aca="1" ref="AI246" ca="1">IF(INDIRECT("'["&amp;Index!$A$1&amp;"]Results 3b (ROTROL P)'!K"&amp;ROW($R6),TRUE)&gt;0,INDIRECT("'["&amp;Index!$A$1&amp;"]Results 3b (ROTROL P)'!K"&amp;ROW($R6),TRUE),"")</f>
        <v>#REF!</v>
      </c>
      <c r="AJ246" t="e" cm="1">
        <f t="array" aca="1" ref="AJ246" ca="1">IF(INDIRECT("'["&amp;Index!$A$1&amp;"]Results 3b (ROTROL P)'!L"&amp;ROW($R6),TRUE)&gt;0,INDIRECT("'["&amp;Index!$A$1&amp;"]Results 3b (ROTROL P)'!L"&amp;ROW($R6),TRUE),"")</f>
        <v>#REF!</v>
      </c>
      <c r="AK246" t="e" cm="1">
        <f t="array" aca="1" ref="AK246" ca="1">IF(INDIRECT("'["&amp;Index!$A$1&amp;"]Results 3b (ROTROL P)'!M"&amp;ROW($R6),TRUE)&gt;0,INDIRECT("'["&amp;Index!$A$1&amp;"]Results 3b (ROTROL P)'!M"&amp;ROW($R6),TRUE),"")</f>
        <v>#REF!</v>
      </c>
      <c r="AN246" t="e" cm="1">
        <f t="array" aca="1" ref="AN246" ca="1">IF(INDIRECT("'["&amp;Index!$A$1&amp;"]Results 3b (ROTROL P)'!H"&amp;ROW($R6),TRUE)&gt;0,INDIRECT("'["&amp;Index!$A$1&amp;"]Results 3b (ROTROL P)'!H"&amp;ROW($R6),TRUE),"")</f>
        <v>#REF!</v>
      </c>
      <c r="AQ246" t="e" cm="1">
        <f t="array" aca="1" ref="AQ246" ca="1">IF(INDIRECT("'["&amp;Index!$A$1&amp;"]Results 3b (ROTROL P)'!I"&amp;ROW($R6),TRUE)&gt;0,INDIRECT("'["&amp;Index!$A$1&amp;"]Results 3b (ROTROL P)'!I"&amp;ROW($R6),TRUE),"")</f>
        <v>#REF!</v>
      </c>
      <c r="BM246" t="str">
        <f t="shared" ca="1" si="12"/>
        <v/>
      </c>
    </row>
    <row r="247" spans="1:65" x14ac:dyDescent="0.25">
      <c r="A247" t="e" cm="1">
        <f t="array" aca="1" ref="A247" ca="1">INDIRECT("'["&amp;Index!$A$1&amp;"]Overview Tests'!E7",TRUE)</f>
        <v>#REF!</v>
      </c>
      <c r="B247" t="e">
        <f ca="1">IF(Index!$D$3="v4",11037,"")</f>
        <v>#N/A</v>
      </c>
      <c r="C247" t="e">
        <f ca="1">VLOOKUP(Facts!$B247,Aux_Table!$W$1:$X$50,2,FALSE)</f>
        <v>#N/A</v>
      </c>
      <c r="D247" t="e">
        <f>NA()</f>
        <v>#N/A</v>
      </c>
      <c r="E247" t="e" cm="1">
        <f t="array" aca="1" ref="E247" ca="1">INDIRECT("'["&amp;Index!$A$1&amp;"]Overview Tests'!C7",TRUE)</f>
        <v>#REF!</v>
      </c>
      <c r="F247" t="e" cm="1">
        <f t="array" aca="1" ref="F247" ca="1">INDIRECT("'["&amp;Index!$A$1&amp;"]Overview Tests'!B7",TRUE)</f>
        <v>#REF!</v>
      </c>
      <c r="G247" t="e" cm="1">
        <f t="array" aca="1" ref="G247" ca="1">INDIRECT("'["&amp;Index!$A$1&amp;"]Overview Tests'!B7",TRUE)</f>
        <v>#REF!</v>
      </c>
      <c r="H247" t="e">
        <f t="shared" ca="1" si="10"/>
        <v>#REF!</v>
      </c>
      <c r="I247" s="15" t="e" cm="1">
        <f t="array" aca="1" ref="I247" ca="1">IFERROR(DATEVALUE(TEXT(INDIRECT("'["&amp;Index!$A$1&amp;"]Overview Tests'!C88",TRUE),"yyyy-mm-dd")),INDIRECT("'["&amp;Index!$A$1&amp;"]Overview Tests'!F7",TRUE)-730)</f>
        <v>#REF!</v>
      </c>
      <c r="J247" t="e" cm="1">
        <f t="array" aca="1" ref="J247" ca="1">INDIRECT("'["&amp;Index!$A$1&amp;"]Overview Tests'!C84",TRUE)</f>
        <v>#REF!</v>
      </c>
      <c r="K247" t="str">
        <f>Index!$A$1</f>
        <v>intem US 42430001 RN+RP für Sichtprüfung.xlsx</v>
      </c>
      <c r="N247" t="e" cm="1">
        <f t="array" aca="1" ref="N247" ca="1">INDIRECT("'["&amp;Index!$A$1&amp;"]Results 3b (ROTROL P)'!N1",TRUE)</f>
        <v>#REF!</v>
      </c>
      <c r="O247" t="e" cm="1">
        <f t="array" aca="1" ref="O247" ca="1">INDIRECT("'["&amp;Index!$A$1&amp;"]Results 3b (ROTROL P)'!N2",TRUE)</f>
        <v>#REF!</v>
      </c>
      <c r="R247">
        <v>6</v>
      </c>
      <c r="X247" t="e" cm="1">
        <f t="array" aca="1" ref="X247" ca="1">INDIRECT("'["&amp;Index!$A$1&amp;"]Results 3b (ROTROL P)'!B2",TRUE)</f>
        <v>#REF!</v>
      </c>
      <c r="Z247" t="s">
        <v>110</v>
      </c>
      <c r="AG247" t="e" cm="1">
        <f t="array" aca="1" ref="AG247" ca="1">IF(INDIRECT("'["&amp;Index!$A$1&amp;"]Results 3b (ROTROL P)'!G"&amp;ROW($R7),TRUE)&gt;0,INDIRECT("'["&amp;Index!$A$1&amp;"]Results 3b (ROTROL P)'!G"&amp;ROW($R7),TRUE),"")</f>
        <v>#REF!</v>
      </c>
      <c r="AH247" t="e" cm="1">
        <f t="array" aca="1" ref="AH247" ca="1">IF(INDIRECT("'["&amp;Index!$A$1&amp;"]Results 3b (ROTROL P)'!J"&amp;ROW($R7),TRUE)&gt;0,INDIRECT("'["&amp;Index!$A$1&amp;"]Results 3b (ROTROL P)'!J"&amp;ROW($R7),TRUE),"")</f>
        <v>#REF!</v>
      </c>
      <c r="AI247" t="e" cm="1">
        <f t="array" aca="1" ref="AI247" ca="1">IF(INDIRECT("'["&amp;Index!$A$1&amp;"]Results 3b (ROTROL P)'!K"&amp;ROW($R7),TRUE)&gt;0,INDIRECT("'["&amp;Index!$A$1&amp;"]Results 3b (ROTROL P)'!K"&amp;ROW($R7),TRUE),"")</f>
        <v>#REF!</v>
      </c>
      <c r="AJ247" t="e" cm="1">
        <f t="array" aca="1" ref="AJ247" ca="1">IF(INDIRECT("'["&amp;Index!$A$1&amp;"]Results 3b (ROTROL P)'!L"&amp;ROW($R7),TRUE)&gt;0,INDIRECT("'["&amp;Index!$A$1&amp;"]Results 3b (ROTROL P)'!L"&amp;ROW($R7),TRUE),"")</f>
        <v>#REF!</v>
      </c>
      <c r="AK247" t="e" cm="1">
        <f t="array" aca="1" ref="AK247" ca="1">IF(INDIRECT("'["&amp;Index!$A$1&amp;"]Results 3b (ROTROL P)'!M"&amp;ROW($R7),TRUE)&gt;0,INDIRECT("'["&amp;Index!$A$1&amp;"]Results 3b (ROTROL P)'!M"&amp;ROW($R7),TRUE),"")</f>
        <v>#REF!</v>
      </c>
      <c r="AN247" t="e" cm="1">
        <f t="array" aca="1" ref="AN247" ca="1">IF(INDIRECT("'["&amp;Index!$A$1&amp;"]Results 3b (ROTROL P)'!H"&amp;ROW($R7),TRUE)&gt;0,INDIRECT("'["&amp;Index!$A$1&amp;"]Results 3b (ROTROL P)'!H"&amp;ROW($R7),TRUE),"")</f>
        <v>#REF!</v>
      </c>
      <c r="AQ247" t="e" cm="1">
        <f t="array" aca="1" ref="AQ247" ca="1">IF(INDIRECT("'["&amp;Index!$A$1&amp;"]Results 3b (ROTROL P)'!I"&amp;ROW($R7),TRUE)&gt;0,INDIRECT("'["&amp;Index!$A$1&amp;"]Results 3b (ROTROL P)'!I"&amp;ROW($R7),TRUE),"")</f>
        <v>#REF!</v>
      </c>
      <c r="BM247" t="str">
        <f t="shared" ca="1" si="12"/>
        <v/>
      </c>
    </row>
    <row r="248" spans="1:65" x14ac:dyDescent="0.25">
      <c r="A248" t="e" cm="1">
        <f t="array" aca="1" ref="A248" ca="1">INDIRECT("'["&amp;Index!$A$1&amp;"]Overview Tests'!E7",TRUE)</f>
        <v>#REF!</v>
      </c>
      <c r="B248" t="e">
        <f ca="1">IF(Index!$D$3="v4",11037,"")</f>
        <v>#N/A</v>
      </c>
      <c r="C248" t="e">
        <f ca="1">VLOOKUP(Facts!$B248,Aux_Table!$W$1:$X$50,2,FALSE)</f>
        <v>#N/A</v>
      </c>
      <c r="D248" t="e">
        <f>NA()</f>
        <v>#N/A</v>
      </c>
      <c r="E248" t="e" cm="1">
        <f t="array" aca="1" ref="E248" ca="1">INDIRECT("'["&amp;Index!$A$1&amp;"]Overview Tests'!C7",TRUE)</f>
        <v>#REF!</v>
      </c>
      <c r="F248" t="e" cm="1">
        <f t="array" aca="1" ref="F248" ca="1">INDIRECT("'["&amp;Index!$A$1&amp;"]Overview Tests'!B7",TRUE)</f>
        <v>#REF!</v>
      </c>
      <c r="G248" t="e" cm="1">
        <f t="array" aca="1" ref="G248" ca="1">INDIRECT("'["&amp;Index!$A$1&amp;"]Overview Tests'!B7",TRUE)</f>
        <v>#REF!</v>
      </c>
      <c r="H248" t="e">
        <f t="shared" ca="1" si="10"/>
        <v>#REF!</v>
      </c>
      <c r="I248" s="15" t="e" cm="1">
        <f t="array" aca="1" ref="I248" ca="1">IFERROR(DATEVALUE(TEXT(INDIRECT("'["&amp;Index!$A$1&amp;"]Overview Tests'!C88",TRUE),"yyyy-mm-dd")),INDIRECT("'["&amp;Index!$A$1&amp;"]Overview Tests'!F7",TRUE)-730)</f>
        <v>#REF!</v>
      </c>
      <c r="J248" t="e" cm="1">
        <f t="array" aca="1" ref="J248" ca="1">INDIRECT("'["&amp;Index!$A$1&amp;"]Overview Tests'!C84",TRUE)</f>
        <v>#REF!</v>
      </c>
      <c r="K248" t="str">
        <f>Index!$A$1</f>
        <v>intem US 42430001 RN+RP für Sichtprüfung.xlsx</v>
      </c>
      <c r="N248" t="e" cm="1">
        <f t="array" aca="1" ref="N248" ca="1">INDIRECT("'["&amp;Index!$A$1&amp;"]Results 3b (ROTROL P)'!N1",TRUE)</f>
        <v>#REF!</v>
      </c>
      <c r="O248" t="e" cm="1">
        <f t="array" aca="1" ref="O248" ca="1">INDIRECT("'["&amp;Index!$A$1&amp;"]Results 3b (ROTROL P)'!N2",TRUE)</f>
        <v>#REF!</v>
      </c>
      <c r="R248">
        <v>7</v>
      </c>
      <c r="X248" t="e" cm="1">
        <f t="array" aca="1" ref="X248" ca="1">INDIRECT("'["&amp;Index!$A$1&amp;"]Results 3b (ROTROL P)'!B2",TRUE)</f>
        <v>#REF!</v>
      </c>
      <c r="Z248" t="s">
        <v>110</v>
      </c>
      <c r="AG248" t="e" cm="1">
        <f t="array" aca="1" ref="AG248" ca="1">IF(INDIRECT("'["&amp;Index!$A$1&amp;"]Results 3b (ROTROL P)'!G"&amp;ROW($R8),TRUE)&gt;0,INDIRECT("'["&amp;Index!$A$1&amp;"]Results 3b (ROTROL P)'!G"&amp;ROW($R8),TRUE),"")</f>
        <v>#REF!</v>
      </c>
      <c r="AH248" t="e" cm="1">
        <f t="array" aca="1" ref="AH248" ca="1">IF(INDIRECT("'["&amp;Index!$A$1&amp;"]Results 3b (ROTROL P)'!J"&amp;ROW($R8),TRUE)&gt;0,INDIRECT("'["&amp;Index!$A$1&amp;"]Results 3b (ROTROL P)'!J"&amp;ROW($R8),TRUE),"")</f>
        <v>#REF!</v>
      </c>
      <c r="AI248" t="e" cm="1">
        <f t="array" aca="1" ref="AI248" ca="1">IF(INDIRECT("'["&amp;Index!$A$1&amp;"]Results 3b (ROTROL P)'!K"&amp;ROW($R8),TRUE)&gt;0,INDIRECT("'["&amp;Index!$A$1&amp;"]Results 3b (ROTROL P)'!K"&amp;ROW($R8),TRUE),"")</f>
        <v>#REF!</v>
      </c>
      <c r="AJ248" t="e" cm="1">
        <f t="array" aca="1" ref="AJ248" ca="1">IF(INDIRECT("'["&amp;Index!$A$1&amp;"]Results 3b (ROTROL P)'!L"&amp;ROW($R8),TRUE)&gt;0,INDIRECT("'["&amp;Index!$A$1&amp;"]Results 3b (ROTROL P)'!L"&amp;ROW($R8),TRUE),"")</f>
        <v>#REF!</v>
      </c>
      <c r="AK248" t="e" cm="1">
        <f t="array" aca="1" ref="AK248" ca="1">IF(INDIRECT("'["&amp;Index!$A$1&amp;"]Results 3b (ROTROL P)'!M"&amp;ROW($R8),TRUE)&gt;0,INDIRECT("'["&amp;Index!$A$1&amp;"]Results 3b (ROTROL P)'!M"&amp;ROW($R8),TRUE),"")</f>
        <v>#REF!</v>
      </c>
      <c r="AN248" t="e" cm="1">
        <f t="array" aca="1" ref="AN248" ca="1">IF(INDIRECT("'["&amp;Index!$A$1&amp;"]Results 3b (ROTROL P)'!H"&amp;ROW($R8),TRUE)&gt;0,INDIRECT("'["&amp;Index!$A$1&amp;"]Results 3b (ROTROL P)'!H"&amp;ROW($R8),TRUE),"")</f>
        <v>#REF!</v>
      </c>
      <c r="AQ248" t="e" cm="1">
        <f t="array" aca="1" ref="AQ248" ca="1">IF(INDIRECT("'["&amp;Index!$A$1&amp;"]Results 3b (ROTROL P)'!I"&amp;ROW($R8),TRUE)&gt;0,INDIRECT("'["&amp;Index!$A$1&amp;"]Results 3b (ROTROL P)'!I"&amp;ROW($R8),TRUE),"")</f>
        <v>#REF!</v>
      </c>
      <c r="BM248" t="str">
        <f t="shared" ca="1" si="12"/>
        <v/>
      </c>
    </row>
    <row r="249" spans="1:65" x14ac:dyDescent="0.25">
      <c r="A249" t="e" cm="1">
        <f t="array" aca="1" ref="A249" ca="1">INDIRECT("'["&amp;Index!$A$1&amp;"]Overview Tests'!E7",TRUE)</f>
        <v>#REF!</v>
      </c>
      <c r="B249" t="e">
        <f ca="1">IF(Index!$D$3="v4",11037,"")</f>
        <v>#N/A</v>
      </c>
      <c r="C249" t="e">
        <f ca="1">VLOOKUP(Facts!$B249,Aux_Table!$W$1:$X$50,2,FALSE)</f>
        <v>#N/A</v>
      </c>
      <c r="D249" t="e">
        <f>NA()</f>
        <v>#N/A</v>
      </c>
      <c r="E249" t="e" cm="1">
        <f t="array" aca="1" ref="E249" ca="1">INDIRECT("'["&amp;Index!$A$1&amp;"]Overview Tests'!C7",TRUE)</f>
        <v>#REF!</v>
      </c>
      <c r="F249" t="e" cm="1">
        <f t="array" aca="1" ref="F249" ca="1">INDIRECT("'["&amp;Index!$A$1&amp;"]Overview Tests'!B7",TRUE)</f>
        <v>#REF!</v>
      </c>
      <c r="G249" t="e" cm="1">
        <f t="array" aca="1" ref="G249" ca="1">INDIRECT("'["&amp;Index!$A$1&amp;"]Overview Tests'!B7",TRUE)</f>
        <v>#REF!</v>
      </c>
      <c r="H249" t="e">
        <f t="shared" ca="1" si="10"/>
        <v>#REF!</v>
      </c>
      <c r="I249" s="15" t="e" cm="1">
        <f t="array" aca="1" ref="I249" ca="1">IFERROR(DATEVALUE(TEXT(INDIRECT("'["&amp;Index!$A$1&amp;"]Overview Tests'!C88",TRUE),"yyyy-mm-dd")),INDIRECT("'["&amp;Index!$A$1&amp;"]Overview Tests'!F7",TRUE)-730)</f>
        <v>#REF!</v>
      </c>
      <c r="J249" t="e" cm="1">
        <f t="array" aca="1" ref="J249" ca="1">INDIRECT("'["&amp;Index!$A$1&amp;"]Overview Tests'!C84",TRUE)</f>
        <v>#REF!</v>
      </c>
      <c r="K249" t="str">
        <f>Index!$A$1</f>
        <v>intem US 42430001 RN+RP für Sichtprüfung.xlsx</v>
      </c>
      <c r="N249" t="e" cm="1">
        <f t="array" aca="1" ref="N249" ca="1">INDIRECT("'["&amp;Index!$A$1&amp;"]Results 3b (ROTROL P)'!N1",TRUE)</f>
        <v>#REF!</v>
      </c>
      <c r="O249" t="e" cm="1">
        <f t="array" aca="1" ref="O249" ca="1">INDIRECT("'["&amp;Index!$A$1&amp;"]Results 3b (ROTROL P)'!N2",TRUE)</f>
        <v>#REF!</v>
      </c>
      <c r="R249">
        <v>8</v>
      </c>
      <c r="X249" t="e" cm="1">
        <f t="array" aca="1" ref="X249" ca="1">INDIRECT("'["&amp;Index!$A$1&amp;"]Results 3b (ROTROL P)'!B2",TRUE)</f>
        <v>#REF!</v>
      </c>
      <c r="Z249" t="s">
        <v>110</v>
      </c>
      <c r="AG249" t="e" cm="1">
        <f t="array" aca="1" ref="AG249" ca="1">IF(INDIRECT("'["&amp;Index!$A$1&amp;"]Results 3b (ROTROL P)'!G"&amp;ROW($R9),TRUE)&gt;0,INDIRECT("'["&amp;Index!$A$1&amp;"]Results 3b (ROTROL P)'!G"&amp;ROW($R9),TRUE),"")</f>
        <v>#REF!</v>
      </c>
      <c r="AH249" t="e" cm="1">
        <f t="array" aca="1" ref="AH249" ca="1">IF(INDIRECT("'["&amp;Index!$A$1&amp;"]Results 3b (ROTROL P)'!J"&amp;ROW($R9),TRUE)&gt;0,INDIRECT("'["&amp;Index!$A$1&amp;"]Results 3b (ROTROL P)'!J"&amp;ROW($R9),TRUE),"")</f>
        <v>#REF!</v>
      </c>
      <c r="AI249" t="e" cm="1">
        <f t="array" aca="1" ref="AI249" ca="1">IF(INDIRECT("'["&amp;Index!$A$1&amp;"]Results 3b (ROTROL P)'!K"&amp;ROW($R9),TRUE)&gt;0,INDIRECT("'["&amp;Index!$A$1&amp;"]Results 3b (ROTROL P)'!K"&amp;ROW($R9),TRUE),"")</f>
        <v>#REF!</v>
      </c>
      <c r="AJ249" t="e" cm="1">
        <f t="array" aca="1" ref="AJ249" ca="1">IF(INDIRECT("'["&amp;Index!$A$1&amp;"]Results 3b (ROTROL P)'!L"&amp;ROW($R9),TRUE)&gt;0,INDIRECT("'["&amp;Index!$A$1&amp;"]Results 3b (ROTROL P)'!L"&amp;ROW($R9),TRUE),"")</f>
        <v>#REF!</v>
      </c>
      <c r="AK249" t="e" cm="1">
        <f t="array" aca="1" ref="AK249" ca="1">IF(INDIRECT("'["&amp;Index!$A$1&amp;"]Results 3b (ROTROL P)'!M"&amp;ROW($R9),TRUE)&gt;0,INDIRECT("'["&amp;Index!$A$1&amp;"]Results 3b (ROTROL P)'!M"&amp;ROW($R9),TRUE),"")</f>
        <v>#REF!</v>
      </c>
      <c r="AN249" t="e" cm="1">
        <f t="array" aca="1" ref="AN249" ca="1">IF(INDIRECT("'["&amp;Index!$A$1&amp;"]Results 3b (ROTROL P)'!H"&amp;ROW($R9),TRUE)&gt;0,INDIRECT("'["&amp;Index!$A$1&amp;"]Results 3b (ROTROL P)'!H"&amp;ROW($R9),TRUE),"")</f>
        <v>#REF!</v>
      </c>
      <c r="AQ249" t="e" cm="1">
        <f t="array" aca="1" ref="AQ249" ca="1">IF(INDIRECT("'["&amp;Index!$A$1&amp;"]Results 3b (ROTROL P)'!I"&amp;ROW($R9),TRUE)&gt;0,INDIRECT("'["&amp;Index!$A$1&amp;"]Results 3b (ROTROL P)'!I"&amp;ROW($R9),TRUE),"")</f>
        <v>#REF!</v>
      </c>
      <c r="BM249" t="str">
        <f t="shared" ca="1" si="12"/>
        <v/>
      </c>
    </row>
    <row r="250" spans="1:65" x14ac:dyDescent="0.25">
      <c r="A250" t="e" cm="1">
        <f t="array" aca="1" ref="A250" ca="1">INDIRECT("'["&amp;Index!$A$1&amp;"]Overview Tests'!E7",TRUE)</f>
        <v>#REF!</v>
      </c>
      <c r="B250" t="e">
        <f ca="1">IF(Index!$D$3="v4",11037,"")</f>
        <v>#N/A</v>
      </c>
      <c r="C250" t="e">
        <f ca="1">VLOOKUP(Facts!$B250,Aux_Table!$W$1:$X$50,2,FALSE)</f>
        <v>#N/A</v>
      </c>
      <c r="D250" t="e">
        <f>NA()</f>
        <v>#N/A</v>
      </c>
      <c r="E250" t="e" cm="1">
        <f t="array" aca="1" ref="E250" ca="1">INDIRECT("'["&amp;Index!$A$1&amp;"]Overview Tests'!C7",TRUE)</f>
        <v>#REF!</v>
      </c>
      <c r="F250" t="e" cm="1">
        <f t="array" aca="1" ref="F250" ca="1">INDIRECT("'["&amp;Index!$A$1&amp;"]Overview Tests'!B7",TRUE)</f>
        <v>#REF!</v>
      </c>
      <c r="G250" t="e" cm="1">
        <f t="array" aca="1" ref="G250" ca="1">INDIRECT("'["&amp;Index!$A$1&amp;"]Overview Tests'!B7",TRUE)</f>
        <v>#REF!</v>
      </c>
      <c r="H250" t="e">
        <f t="shared" ca="1" si="10"/>
        <v>#REF!</v>
      </c>
      <c r="I250" s="15" t="e" cm="1">
        <f t="array" aca="1" ref="I250" ca="1">IFERROR(DATEVALUE(TEXT(INDIRECT("'["&amp;Index!$A$1&amp;"]Overview Tests'!C88",TRUE),"yyyy-mm-dd")),INDIRECT("'["&amp;Index!$A$1&amp;"]Overview Tests'!F7",TRUE)-730)</f>
        <v>#REF!</v>
      </c>
      <c r="J250" t="e" cm="1">
        <f t="array" aca="1" ref="J250" ca="1">INDIRECT("'["&amp;Index!$A$1&amp;"]Overview Tests'!C84",TRUE)</f>
        <v>#REF!</v>
      </c>
      <c r="K250" t="str">
        <f>Index!$A$1</f>
        <v>intem US 42430001 RN+RP für Sichtprüfung.xlsx</v>
      </c>
      <c r="N250" t="e" cm="1">
        <f t="array" aca="1" ref="N250" ca="1">INDIRECT("'["&amp;Index!$A$1&amp;"]Results 3b (ROTROL P)'!N1",TRUE)</f>
        <v>#REF!</v>
      </c>
      <c r="O250" t="e" cm="1">
        <f t="array" aca="1" ref="O250" ca="1">INDIRECT("'["&amp;Index!$A$1&amp;"]Results 3b (ROTROL P)'!N2",TRUE)</f>
        <v>#REF!</v>
      </c>
      <c r="R250">
        <v>9</v>
      </c>
      <c r="X250" t="e" cm="1">
        <f t="array" aca="1" ref="X250" ca="1">INDIRECT("'["&amp;Index!$A$1&amp;"]Results 3b (ROTROL P)'!B2",TRUE)</f>
        <v>#REF!</v>
      </c>
      <c r="Z250" t="s">
        <v>110</v>
      </c>
      <c r="AG250" t="e" cm="1">
        <f t="array" aca="1" ref="AG250" ca="1">IF(INDIRECT("'["&amp;Index!$A$1&amp;"]Results 3b (ROTROL P)'!G"&amp;ROW($R10),TRUE)&gt;0,INDIRECT("'["&amp;Index!$A$1&amp;"]Results 3b (ROTROL P)'!G"&amp;ROW($R10),TRUE),"")</f>
        <v>#REF!</v>
      </c>
      <c r="AH250" t="e" cm="1">
        <f t="array" aca="1" ref="AH250" ca="1">IF(INDIRECT("'["&amp;Index!$A$1&amp;"]Results 3b (ROTROL P)'!J"&amp;ROW($R10),TRUE)&gt;0,INDIRECT("'["&amp;Index!$A$1&amp;"]Results 3b (ROTROL P)'!J"&amp;ROW($R10),TRUE),"")</f>
        <v>#REF!</v>
      </c>
      <c r="AI250" t="e" cm="1">
        <f t="array" aca="1" ref="AI250" ca="1">IF(INDIRECT("'["&amp;Index!$A$1&amp;"]Results 3b (ROTROL P)'!K"&amp;ROW($R10),TRUE)&gt;0,INDIRECT("'["&amp;Index!$A$1&amp;"]Results 3b (ROTROL P)'!K"&amp;ROW($R10),TRUE),"")</f>
        <v>#REF!</v>
      </c>
      <c r="AJ250" t="e" cm="1">
        <f t="array" aca="1" ref="AJ250" ca="1">IF(INDIRECT("'["&amp;Index!$A$1&amp;"]Results 3b (ROTROL P)'!L"&amp;ROW($R10),TRUE)&gt;0,INDIRECT("'["&amp;Index!$A$1&amp;"]Results 3b (ROTROL P)'!L"&amp;ROW($R10),TRUE),"")</f>
        <v>#REF!</v>
      </c>
      <c r="AK250" t="e" cm="1">
        <f t="array" aca="1" ref="AK250" ca="1">IF(INDIRECT("'["&amp;Index!$A$1&amp;"]Results 3b (ROTROL P)'!M"&amp;ROW($R10),TRUE)&gt;0,INDIRECT("'["&amp;Index!$A$1&amp;"]Results 3b (ROTROL P)'!M"&amp;ROW($R10),TRUE),"")</f>
        <v>#REF!</v>
      </c>
      <c r="AN250" t="e" cm="1">
        <f t="array" aca="1" ref="AN250" ca="1">IF(INDIRECT("'["&amp;Index!$A$1&amp;"]Results 3b (ROTROL P)'!H"&amp;ROW($R10),TRUE)&gt;0,INDIRECT("'["&amp;Index!$A$1&amp;"]Results 3b (ROTROL P)'!H"&amp;ROW($R10),TRUE),"")</f>
        <v>#REF!</v>
      </c>
      <c r="AQ250" t="e" cm="1">
        <f t="array" aca="1" ref="AQ250" ca="1">IF(INDIRECT("'["&amp;Index!$A$1&amp;"]Results 3b (ROTROL P)'!I"&amp;ROW($R10),TRUE)&gt;0,INDIRECT("'["&amp;Index!$A$1&amp;"]Results 3b (ROTROL P)'!I"&amp;ROW($R10),TRUE),"")</f>
        <v>#REF!</v>
      </c>
      <c r="BM250" t="str">
        <f t="shared" ca="1" si="12"/>
        <v/>
      </c>
    </row>
    <row r="251" spans="1:65" x14ac:dyDescent="0.25">
      <c r="A251" t="e" cm="1">
        <f t="array" aca="1" ref="A251" ca="1">INDIRECT("'["&amp;Index!$A$1&amp;"]Overview Tests'!E7",TRUE)</f>
        <v>#REF!</v>
      </c>
      <c r="B251" t="e">
        <f ca="1">IF(Index!$D$3="v4",11037,"")</f>
        <v>#N/A</v>
      </c>
      <c r="C251" t="e">
        <f ca="1">VLOOKUP(Facts!$B251,Aux_Table!$W$1:$X$50,2,FALSE)</f>
        <v>#N/A</v>
      </c>
      <c r="D251" t="e">
        <f>NA()</f>
        <v>#N/A</v>
      </c>
      <c r="E251" t="e" cm="1">
        <f t="array" aca="1" ref="E251" ca="1">INDIRECT("'["&amp;Index!$A$1&amp;"]Overview Tests'!C7",TRUE)</f>
        <v>#REF!</v>
      </c>
      <c r="F251" t="e" cm="1">
        <f t="array" aca="1" ref="F251" ca="1">INDIRECT("'["&amp;Index!$A$1&amp;"]Overview Tests'!B7",TRUE)</f>
        <v>#REF!</v>
      </c>
      <c r="G251" t="e" cm="1">
        <f t="array" aca="1" ref="G251" ca="1">INDIRECT("'["&amp;Index!$A$1&amp;"]Overview Tests'!B7",TRUE)</f>
        <v>#REF!</v>
      </c>
      <c r="H251" t="e">
        <f t="shared" ca="1" si="10"/>
        <v>#REF!</v>
      </c>
      <c r="I251" s="15" t="e" cm="1">
        <f t="array" aca="1" ref="I251" ca="1">IFERROR(DATEVALUE(TEXT(INDIRECT("'["&amp;Index!$A$1&amp;"]Overview Tests'!C88",TRUE),"yyyy-mm-dd")),INDIRECT("'["&amp;Index!$A$1&amp;"]Overview Tests'!F7",TRUE)-730)</f>
        <v>#REF!</v>
      </c>
      <c r="J251" t="e" cm="1">
        <f t="array" aca="1" ref="J251" ca="1">INDIRECT("'["&amp;Index!$A$1&amp;"]Overview Tests'!C84",TRUE)</f>
        <v>#REF!</v>
      </c>
      <c r="K251" t="str">
        <f>Index!$A$1</f>
        <v>intem US 42430001 RN+RP für Sichtprüfung.xlsx</v>
      </c>
      <c r="N251" t="e" cm="1">
        <f t="array" aca="1" ref="N251" ca="1">INDIRECT("'["&amp;Index!$A$1&amp;"]Results 3b (ROTROL P)'!N1",TRUE)</f>
        <v>#REF!</v>
      </c>
      <c r="O251" t="e" cm="1">
        <f t="array" aca="1" ref="O251" ca="1">INDIRECT("'["&amp;Index!$A$1&amp;"]Results 3b (ROTROL P)'!N2",TRUE)</f>
        <v>#REF!</v>
      </c>
      <c r="R251">
        <v>10</v>
      </c>
      <c r="X251" t="e" cm="1">
        <f t="array" aca="1" ref="X251" ca="1">INDIRECT("'["&amp;Index!$A$1&amp;"]Results 3b (ROTROL P)'!B2",TRUE)</f>
        <v>#REF!</v>
      </c>
      <c r="Z251" t="s">
        <v>110</v>
      </c>
      <c r="AG251" t="e" cm="1">
        <f t="array" aca="1" ref="AG251" ca="1">IF(INDIRECT("'["&amp;Index!$A$1&amp;"]Results 3b (ROTROL P)'!G"&amp;ROW($R11),TRUE)&gt;0,INDIRECT("'["&amp;Index!$A$1&amp;"]Results 3b (ROTROL P)'!G"&amp;ROW($R11),TRUE),"")</f>
        <v>#REF!</v>
      </c>
      <c r="AH251" t="e" cm="1">
        <f t="array" aca="1" ref="AH251" ca="1">IF(INDIRECT("'["&amp;Index!$A$1&amp;"]Results 3b (ROTROL P)'!J"&amp;ROW($R11),TRUE)&gt;0,INDIRECT("'["&amp;Index!$A$1&amp;"]Results 3b (ROTROL P)'!J"&amp;ROW($R11),TRUE),"")</f>
        <v>#REF!</v>
      </c>
      <c r="AI251" t="e" cm="1">
        <f t="array" aca="1" ref="AI251" ca="1">IF(INDIRECT("'["&amp;Index!$A$1&amp;"]Results 3b (ROTROL P)'!K"&amp;ROW($R11),TRUE)&gt;0,INDIRECT("'["&amp;Index!$A$1&amp;"]Results 3b (ROTROL P)'!K"&amp;ROW($R11),TRUE),"")</f>
        <v>#REF!</v>
      </c>
      <c r="AJ251" t="e" cm="1">
        <f t="array" aca="1" ref="AJ251" ca="1">IF(INDIRECT("'["&amp;Index!$A$1&amp;"]Results 3b (ROTROL P)'!L"&amp;ROW($R11),TRUE)&gt;0,INDIRECT("'["&amp;Index!$A$1&amp;"]Results 3b (ROTROL P)'!L"&amp;ROW($R11),TRUE),"")</f>
        <v>#REF!</v>
      </c>
      <c r="AK251" t="e" cm="1">
        <f t="array" aca="1" ref="AK251" ca="1">IF(INDIRECT("'["&amp;Index!$A$1&amp;"]Results 3b (ROTROL P)'!M"&amp;ROW($R11),TRUE)&gt;0,INDIRECT("'["&amp;Index!$A$1&amp;"]Results 3b (ROTROL P)'!M"&amp;ROW($R11),TRUE),"")</f>
        <v>#REF!</v>
      </c>
      <c r="AN251" t="e" cm="1">
        <f t="array" aca="1" ref="AN251" ca="1">IF(INDIRECT("'["&amp;Index!$A$1&amp;"]Results 3b (ROTROL P)'!H"&amp;ROW($R11),TRUE)&gt;0,INDIRECT("'["&amp;Index!$A$1&amp;"]Results 3b (ROTROL P)'!H"&amp;ROW($R11),TRUE),"")</f>
        <v>#REF!</v>
      </c>
      <c r="AQ251" t="e" cm="1">
        <f t="array" aca="1" ref="AQ251" ca="1">IF(INDIRECT("'["&amp;Index!$A$1&amp;"]Results 3b (ROTROL P)'!I"&amp;ROW($R11),TRUE)&gt;0,INDIRECT("'["&amp;Index!$A$1&amp;"]Results 3b (ROTROL P)'!I"&amp;ROW($R11),TRUE),"")</f>
        <v>#REF!</v>
      </c>
      <c r="BM251" t="str">
        <f t="shared" ca="1" si="12"/>
        <v/>
      </c>
    </row>
    <row r="252" spans="1:65" x14ac:dyDescent="0.25">
      <c r="A252" t="e" cm="1">
        <f t="array" aca="1" ref="A252" ca="1">INDIRECT("'["&amp;Index!$A$1&amp;"]Overview Tests'!E7",TRUE)</f>
        <v>#REF!</v>
      </c>
      <c r="B252" t="e">
        <f ca="1">IF(Index!$D$3="v4",11037,"")</f>
        <v>#N/A</v>
      </c>
      <c r="C252" t="e">
        <f ca="1">VLOOKUP(Facts!$B252,Aux_Table!$W$1:$X$50,2,FALSE)</f>
        <v>#N/A</v>
      </c>
      <c r="D252" t="e">
        <f>NA()</f>
        <v>#N/A</v>
      </c>
      <c r="E252" t="e" cm="1">
        <f t="array" aca="1" ref="E252" ca="1">INDIRECT("'["&amp;Index!$A$1&amp;"]Overview Tests'!C7",TRUE)</f>
        <v>#REF!</v>
      </c>
      <c r="F252" t="e" cm="1">
        <f t="array" aca="1" ref="F252" ca="1">INDIRECT("'["&amp;Index!$A$1&amp;"]Overview Tests'!B7",TRUE)</f>
        <v>#REF!</v>
      </c>
      <c r="G252" t="e" cm="1">
        <f t="array" aca="1" ref="G252" ca="1">INDIRECT("'["&amp;Index!$A$1&amp;"]Overview Tests'!B7",TRUE)</f>
        <v>#REF!</v>
      </c>
      <c r="H252" t="e">
        <f t="shared" ca="1" si="10"/>
        <v>#REF!</v>
      </c>
      <c r="I252" s="15" t="e" cm="1">
        <f t="array" aca="1" ref="I252" ca="1">IFERROR(DATEVALUE(TEXT(INDIRECT("'["&amp;Index!$A$1&amp;"]Overview Tests'!C88",TRUE),"yyyy-mm-dd")),INDIRECT("'["&amp;Index!$A$1&amp;"]Overview Tests'!F7",TRUE)-730)</f>
        <v>#REF!</v>
      </c>
      <c r="J252" t="e" cm="1">
        <f t="array" aca="1" ref="J252" ca="1">INDIRECT("'["&amp;Index!$A$1&amp;"]Overview Tests'!C84",TRUE)</f>
        <v>#REF!</v>
      </c>
      <c r="K252" t="str">
        <f>Index!$A$1</f>
        <v>intem US 42430001 RN+RP für Sichtprüfung.xlsx</v>
      </c>
      <c r="N252" t="e" cm="1">
        <f t="array" aca="1" ref="N252" ca="1">INDIRECT("'["&amp;Index!$A$1&amp;"]Results 3b (ROTROL P)'!N1",TRUE)</f>
        <v>#REF!</v>
      </c>
      <c r="O252" t="e" cm="1">
        <f t="array" aca="1" ref="O252" ca="1">INDIRECT("'["&amp;Index!$A$1&amp;"]Results 3b (ROTROL P)'!N2",TRUE)</f>
        <v>#REF!</v>
      </c>
      <c r="R252">
        <v>11</v>
      </c>
      <c r="X252" t="e" cm="1">
        <f t="array" aca="1" ref="X252" ca="1">INDIRECT("'["&amp;Index!$A$1&amp;"]Results 3b (ROTROL P)'!B2",TRUE)</f>
        <v>#REF!</v>
      </c>
      <c r="Z252" t="s">
        <v>110</v>
      </c>
      <c r="AG252" t="e" cm="1">
        <f t="array" aca="1" ref="AG252" ca="1">IF(INDIRECT("'["&amp;Index!$A$1&amp;"]Results 3b (ROTROL P)'!G"&amp;ROW($R12),TRUE)&gt;0,INDIRECT("'["&amp;Index!$A$1&amp;"]Results 3b (ROTROL P)'!G"&amp;ROW($R12),TRUE),"")</f>
        <v>#REF!</v>
      </c>
      <c r="AH252" t="e" cm="1">
        <f t="array" aca="1" ref="AH252" ca="1">IF(INDIRECT("'["&amp;Index!$A$1&amp;"]Results 3b (ROTROL P)'!J"&amp;ROW($R12),TRUE)&gt;0,INDIRECT("'["&amp;Index!$A$1&amp;"]Results 3b (ROTROL P)'!J"&amp;ROW($R12),TRUE),"")</f>
        <v>#REF!</v>
      </c>
      <c r="AI252" t="e" cm="1">
        <f t="array" aca="1" ref="AI252" ca="1">IF(INDIRECT("'["&amp;Index!$A$1&amp;"]Results 3b (ROTROL P)'!K"&amp;ROW($R12),TRUE)&gt;0,INDIRECT("'["&amp;Index!$A$1&amp;"]Results 3b (ROTROL P)'!K"&amp;ROW($R12),TRUE),"")</f>
        <v>#REF!</v>
      </c>
      <c r="AJ252" t="e" cm="1">
        <f t="array" aca="1" ref="AJ252" ca="1">IF(INDIRECT("'["&amp;Index!$A$1&amp;"]Results 3b (ROTROL P)'!L"&amp;ROW($R12),TRUE)&gt;0,INDIRECT("'["&amp;Index!$A$1&amp;"]Results 3b (ROTROL P)'!L"&amp;ROW($R12),TRUE),"")</f>
        <v>#REF!</v>
      </c>
      <c r="AK252" t="e" cm="1">
        <f t="array" aca="1" ref="AK252" ca="1">IF(INDIRECT("'["&amp;Index!$A$1&amp;"]Results 3b (ROTROL P)'!M"&amp;ROW($R12),TRUE)&gt;0,INDIRECT("'["&amp;Index!$A$1&amp;"]Results 3b (ROTROL P)'!M"&amp;ROW($R12),TRUE),"")</f>
        <v>#REF!</v>
      </c>
      <c r="AN252" t="e" cm="1">
        <f t="array" aca="1" ref="AN252" ca="1">IF(INDIRECT("'["&amp;Index!$A$1&amp;"]Results 3b (ROTROL P)'!H"&amp;ROW($R12),TRUE)&gt;0,INDIRECT("'["&amp;Index!$A$1&amp;"]Results 3b (ROTROL P)'!H"&amp;ROW($R12),TRUE),"")</f>
        <v>#REF!</v>
      </c>
      <c r="AQ252" t="e" cm="1">
        <f t="array" aca="1" ref="AQ252" ca="1">IF(INDIRECT("'["&amp;Index!$A$1&amp;"]Results 3b (ROTROL P)'!I"&amp;ROW($R12),TRUE)&gt;0,INDIRECT("'["&amp;Index!$A$1&amp;"]Results 3b (ROTROL P)'!I"&amp;ROW($R12),TRUE),"")</f>
        <v>#REF!</v>
      </c>
      <c r="BM252" t="str">
        <f t="shared" ca="1" si="12"/>
        <v/>
      </c>
    </row>
    <row r="253" spans="1:65" x14ac:dyDescent="0.25">
      <c r="A253" t="e" cm="1">
        <f t="array" aca="1" ref="A253" ca="1">INDIRECT("'["&amp;Index!$A$1&amp;"]Overview Tests'!E7",TRUE)</f>
        <v>#REF!</v>
      </c>
      <c r="B253" t="e">
        <f ca="1">IF(Index!$D$3="v4",11037,"")</f>
        <v>#N/A</v>
      </c>
      <c r="C253" t="e">
        <f ca="1">VLOOKUP(Facts!$B253,Aux_Table!$W$1:$X$50,2,FALSE)</f>
        <v>#N/A</v>
      </c>
      <c r="D253" t="e">
        <f>NA()</f>
        <v>#N/A</v>
      </c>
      <c r="E253" t="e" cm="1">
        <f t="array" aca="1" ref="E253" ca="1">INDIRECT("'["&amp;Index!$A$1&amp;"]Overview Tests'!C7",TRUE)</f>
        <v>#REF!</v>
      </c>
      <c r="F253" t="e" cm="1">
        <f t="array" aca="1" ref="F253" ca="1">INDIRECT("'["&amp;Index!$A$1&amp;"]Overview Tests'!B7",TRUE)</f>
        <v>#REF!</v>
      </c>
      <c r="G253" t="e" cm="1">
        <f t="array" aca="1" ref="G253" ca="1">INDIRECT("'["&amp;Index!$A$1&amp;"]Overview Tests'!B7",TRUE)</f>
        <v>#REF!</v>
      </c>
      <c r="H253" t="e">
        <f t="shared" ca="1" si="10"/>
        <v>#REF!</v>
      </c>
      <c r="I253" s="15" t="e" cm="1">
        <f t="array" aca="1" ref="I253" ca="1">IFERROR(DATEVALUE(TEXT(INDIRECT("'["&amp;Index!$A$1&amp;"]Overview Tests'!C88",TRUE),"yyyy-mm-dd")),INDIRECT("'["&amp;Index!$A$1&amp;"]Overview Tests'!F7",TRUE)-730)</f>
        <v>#REF!</v>
      </c>
      <c r="J253" t="e" cm="1">
        <f t="array" aca="1" ref="J253" ca="1">INDIRECT("'["&amp;Index!$A$1&amp;"]Overview Tests'!C84",TRUE)</f>
        <v>#REF!</v>
      </c>
      <c r="K253" t="str">
        <f>Index!$A$1</f>
        <v>intem US 42430001 RN+RP für Sichtprüfung.xlsx</v>
      </c>
      <c r="N253" t="e" cm="1">
        <f t="array" aca="1" ref="N253" ca="1">INDIRECT("'["&amp;Index!$A$1&amp;"]Results 3b (ROTROL P)'!N1",TRUE)</f>
        <v>#REF!</v>
      </c>
      <c r="O253" t="e" cm="1">
        <f t="array" aca="1" ref="O253" ca="1">INDIRECT("'["&amp;Index!$A$1&amp;"]Results 3b (ROTROL P)'!N2",TRUE)</f>
        <v>#REF!</v>
      </c>
      <c r="R253">
        <v>12</v>
      </c>
      <c r="X253" t="e" cm="1">
        <f t="array" aca="1" ref="X253" ca="1">INDIRECT("'["&amp;Index!$A$1&amp;"]Results 3b (ROTROL P)'!B2",TRUE)</f>
        <v>#REF!</v>
      </c>
      <c r="Z253" t="s">
        <v>110</v>
      </c>
      <c r="AG253" t="e" cm="1">
        <f t="array" aca="1" ref="AG253" ca="1">IF(INDIRECT("'["&amp;Index!$A$1&amp;"]Results 3b (ROTROL P)'!G"&amp;ROW($R13),TRUE)&gt;0,INDIRECT("'["&amp;Index!$A$1&amp;"]Results 3b (ROTROL P)'!G"&amp;ROW($R13),TRUE),"")</f>
        <v>#REF!</v>
      </c>
      <c r="AH253" t="e" cm="1">
        <f t="array" aca="1" ref="AH253" ca="1">IF(INDIRECT("'["&amp;Index!$A$1&amp;"]Results 3b (ROTROL P)'!J"&amp;ROW($R13),TRUE)&gt;0,INDIRECT("'["&amp;Index!$A$1&amp;"]Results 3b (ROTROL P)'!J"&amp;ROW($R13),TRUE),"")</f>
        <v>#REF!</v>
      </c>
      <c r="AI253" t="e" cm="1">
        <f t="array" aca="1" ref="AI253" ca="1">IF(INDIRECT("'["&amp;Index!$A$1&amp;"]Results 3b (ROTROL P)'!K"&amp;ROW($R13),TRUE)&gt;0,INDIRECT("'["&amp;Index!$A$1&amp;"]Results 3b (ROTROL P)'!K"&amp;ROW($R13),TRUE),"")</f>
        <v>#REF!</v>
      </c>
      <c r="AJ253" t="e" cm="1">
        <f t="array" aca="1" ref="AJ253" ca="1">IF(INDIRECT("'["&amp;Index!$A$1&amp;"]Results 3b (ROTROL P)'!L"&amp;ROW($R13),TRUE)&gt;0,INDIRECT("'["&amp;Index!$A$1&amp;"]Results 3b (ROTROL P)'!L"&amp;ROW($R13),TRUE),"")</f>
        <v>#REF!</v>
      </c>
      <c r="AK253" t="e" cm="1">
        <f t="array" aca="1" ref="AK253" ca="1">IF(INDIRECT("'["&amp;Index!$A$1&amp;"]Results 3b (ROTROL P)'!M"&amp;ROW($R13),TRUE)&gt;0,INDIRECT("'["&amp;Index!$A$1&amp;"]Results 3b (ROTROL P)'!M"&amp;ROW($R13),TRUE),"")</f>
        <v>#REF!</v>
      </c>
      <c r="AN253" t="e" cm="1">
        <f t="array" aca="1" ref="AN253" ca="1">IF(INDIRECT("'["&amp;Index!$A$1&amp;"]Results 3b (ROTROL P)'!H"&amp;ROW($R13),TRUE)&gt;0,INDIRECT("'["&amp;Index!$A$1&amp;"]Results 3b (ROTROL P)'!H"&amp;ROW($R13),TRUE),"")</f>
        <v>#REF!</v>
      </c>
      <c r="AQ253" t="e" cm="1">
        <f t="array" aca="1" ref="AQ253" ca="1">IF(INDIRECT("'["&amp;Index!$A$1&amp;"]Results 3b (ROTROL P)'!I"&amp;ROW($R13),TRUE)&gt;0,INDIRECT("'["&amp;Index!$A$1&amp;"]Results 3b (ROTROL P)'!I"&amp;ROW($R13),TRUE),"")</f>
        <v>#REF!</v>
      </c>
      <c r="BM253" t="str">
        <f t="shared" ca="1" si="12"/>
        <v/>
      </c>
    </row>
    <row r="254" spans="1:65" x14ac:dyDescent="0.25">
      <c r="A254" t="e" cm="1">
        <f t="array" aca="1" ref="A254" ca="1">INDIRECT("'["&amp;Index!$A$1&amp;"]Overview Tests'!E7",TRUE)</f>
        <v>#REF!</v>
      </c>
      <c r="B254" t="e">
        <f ca="1">IF(Index!$D$3="v5",11045,"")</f>
        <v>#N/A</v>
      </c>
      <c r="C254" t="e">
        <f ca="1">VLOOKUP(Facts!$B254,Aux_Table!$W$1:$X$50,2,FALSE)</f>
        <v>#N/A</v>
      </c>
      <c r="D254" t="e">
        <f>NA()</f>
        <v>#N/A</v>
      </c>
      <c r="E254" t="e" cm="1">
        <f t="array" aca="1" ref="E254" ca="1">INDIRECT("'["&amp;Index!$A$1&amp;"]Overview Tests'!C7",TRUE)</f>
        <v>#REF!</v>
      </c>
      <c r="F254" t="e" cm="1">
        <f t="array" aca="1" ref="F254" ca="1">INDIRECT("'["&amp;Index!$A$1&amp;"]Overview Tests'!B7",TRUE)</f>
        <v>#REF!</v>
      </c>
      <c r="G254" t="e" cm="1">
        <f t="array" aca="1" ref="G254" ca="1">INDIRECT("'["&amp;Index!$A$1&amp;"]Overview Tests'!B7",TRUE)</f>
        <v>#REF!</v>
      </c>
      <c r="H254" t="e">
        <f t="shared" ref="H254:H257" ca="1" si="14">X254=A254</f>
        <v>#REF!</v>
      </c>
      <c r="I254" s="15" t="e" cm="1">
        <f t="array" aca="1" ref="I254" ca="1">IFERROR(DATEVALUE(TEXT(INDIRECT("'["&amp;Index!$A$1&amp;"]Overview Tests'!C88",TRUE),"yyyy-mm-dd")),INDIRECT("'["&amp;Index!$A$1&amp;"]Overview Tests'!F7",TRUE)-730)</f>
        <v>#REF!</v>
      </c>
      <c r="J254" t="e" cm="1">
        <f t="array" aca="1" ref="J254" ca="1">INDIRECT("'["&amp;Index!$A$1&amp;"]Overview Tests'!C84",TRUE)</f>
        <v>#REF!</v>
      </c>
      <c r="K254" t="str">
        <f>Index!$A$1</f>
        <v>intem US 42430001 RN+RP für Sichtprüfung.xlsx</v>
      </c>
      <c r="N254" t="e" cm="1">
        <f t="array" aca="1" ref="N254" ca="1">INDIRECT("'["&amp;Index!$A$1&amp;"]Results 1 (0,4U UFH)'!A2",TRUE)&amp;" "&amp;INDIRECT("'["&amp;Index!$A$1&amp;"]Results 1 (0,4U UFH)'!D2",TRUE)</f>
        <v>#REF!</v>
      </c>
      <c r="O254" t="e" cm="1">
        <f t="array" aca="1" ref="O254" ca="1">INDIRECT("'["&amp;Index!$A$1&amp;"]Results 1 (0,4U UFH)'!N2",TRUE)</f>
        <v>#REF!</v>
      </c>
      <c r="R254">
        <v>1</v>
      </c>
      <c r="X254" t="e" cm="1">
        <f t="array" aca="1" ref="X254" ca="1">INDIRECT("'["&amp;Index!$A$1&amp;"]Results 1 (0,4U UFH)'!B2",TRUE)</f>
        <v>#REF!</v>
      </c>
      <c r="Z254" t="s">
        <v>110</v>
      </c>
      <c r="AG254" t="e" cm="1">
        <f t="array" aca="1" ref="AG254" ca="1">INDIRECT("'["&amp;Index!$A$1&amp;"]Results 1 (0,4U UFH)'!G"&amp;ROW($R$186)-448,TRUE)</f>
        <v>#REF!</v>
      </c>
      <c r="AH254" t="e" cm="1">
        <f t="array" aca="1" ref="AH254" ca="1">INDIRECT("'["&amp;Index!$A$1&amp;"]Results 1 (0,4U UFH)'!J"&amp;ROW($R$186)-448,TRUE)</f>
        <v>#REF!</v>
      </c>
      <c r="AI254" t="e" cm="1">
        <f t="array" aca="1" ref="AI254" ca="1">INDIRECT("'["&amp;Index!$A$1&amp;"]Results 1 (0,4U UFH)'!K"&amp;ROW($R$186)-448,TRUE)</f>
        <v>#REF!</v>
      </c>
      <c r="AJ254" t="e" cm="1">
        <f t="array" aca="1" ref="AJ254" ca="1">INDIRECT("'["&amp;Index!$A$1&amp;"]Results 1 (0,4U UFH)'!L"&amp;ROW($R$186)-448,TRUE)</f>
        <v>#REF!</v>
      </c>
      <c r="AK254" t="e" cm="1">
        <f t="array" aca="1" ref="AK254" ca="1">INDIRECT("'["&amp;Index!$A$1&amp;"]Results 1 (0,4U UFH)'!M"&amp;ROW($R$186)-448,TRUE)</f>
        <v>#REF!</v>
      </c>
      <c r="AN254" t="e" cm="1">
        <f t="array" aca="1" ref="AN254" ca="1">INDIRECT("'["&amp;Index!$A$1&amp;"]Results 1 (0,4U UFH)'!H"&amp;ROW($R$186)-448,TRUE)</f>
        <v>#REF!</v>
      </c>
      <c r="AQ254" t="e" cm="1">
        <f t="array" aca="1" ref="AQ254" ca="1">INDIRECT("'["&amp;Index!$A$1&amp;"]Results 1 (0,4U UFH)'!I"&amp;ROW($R$186)-448,TRUE)</f>
        <v>#REF!</v>
      </c>
      <c r="BM254" t="str">
        <f t="shared" ca="1" si="12"/>
        <v/>
      </c>
    </row>
    <row r="255" spans="1:65" x14ac:dyDescent="0.25">
      <c r="A255" t="e" cm="1">
        <f t="array" aca="1" ref="A255" ca="1">INDIRECT("'["&amp;Index!$A$1&amp;"]Overview Tests'!E7",TRUE)</f>
        <v>#REF!</v>
      </c>
      <c r="B255" t="e">
        <f ca="1">IF(Index!$D$3="v5",11045,"")</f>
        <v>#N/A</v>
      </c>
      <c r="C255" t="e">
        <f ca="1">VLOOKUP(Facts!$B255,Aux_Table!$W$1:$X$50,2,FALSE)</f>
        <v>#N/A</v>
      </c>
      <c r="D255" t="e">
        <f>NA()</f>
        <v>#N/A</v>
      </c>
      <c r="E255" t="e" cm="1">
        <f t="array" aca="1" ref="E255" ca="1">INDIRECT("'["&amp;Index!$A$1&amp;"]Overview Tests'!C7",TRUE)</f>
        <v>#REF!</v>
      </c>
      <c r="F255" t="e" cm="1">
        <f t="array" aca="1" ref="F255" ca="1">INDIRECT("'["&amp;Index!$A$1&amp;"]Overview Tests'!B7",TRUE)</f>
        <v>#REF!</v>
      </c>
      <c r="G255" t="e" cm="1">
        <f t="array" aca="1" ref="G255" ca="1">INDIRECT("'["&amp;Index!$A$1&amp;"]Overview Tests'!B7",TRUE)</f>
        <v>#REF!</v>
      </c>
      <c r="H255" t="e">
        <f t="shared" ca="1" si="14"/>
        <v>#REF!</v>
      </c>
      <c r="I255" s="15" t="e" cm="1">
        <f t="array" aca="1" ref="I255" ca="1">IFERROR(DATEVALUE(TEXT(INDIRECT("'["&amp;Index!$A$1&amp;"]Overview Tests'!C88",TRUE),"yyyy-mm-dd")),INDIRECT("'["&amp;Index!$A$1&amp;"]Overview Tests'!F7",TRUE)-730)</f>
        <v>#REF!</v>
      </c>
      <c r="J255" t="e" cm="1">
        <f t="array" aca="1" ref="J255" ca="1">INDIRECT("'["&amp;Index!$A$1&amp;"]Overview Tests'!C84",TRUE)</f>
        <v>#REF!</v>
      </c>
      <c r="K255" t="str">
        <f>Index!$A$1</f>
        <v>intem US 42430001 RN+RP für Sichtprüfung.xlsx</v>
      </c>
      <c r="N255" t="e" cm="1">
        <f t="array" aca="1" ref="N255" ca="1">INDIRECT("'["&amp;Index!$A$1&amp;"]Results 1 (0,4U UFH)'!A2",TRUE)&amp;" "&amp;INDIRECT("'["&amp;Index!$A$1&amp;"]Results 1 (0,4U UFH)'!D2",TRUE)</f>
        <v>#REF!</v>
      </c>
      <c r="O255" t="e" cm="1">
        <f t="array" aca="1" ref="O255" ca="1">INDIRECT("'["&amp;Index!$A$1&amp;"]Results 1 (0,4U UFH)'!N2",TRUE)</f>
        <v>#REF!</v>
      </c>
      <c r="R255">
        <v>2</v>
      </c>
      <c r="X255" t="e" cm="1">
        <f t="array" aca="1" ref="X255" ca="1">INDIRECT("'["&amp;Index!$A$1&amp;"]Results 1 (0,4U UFH)'!B2",TRUE)</f>
        <v>#REF!</v>
      </c>
      <c r="Z255" t="s">
        <v>110</v>
      </c>
      <c r="AG255" t="e" cm="1">
        <f t="array" aca="1" ref="AG255" ca="1">INDIRECT("'["&amp;Index!$A$1&amp;"]Results 1 (0,4U UFH)'!G"&amp;ROW($R$187)-448,TRUE)</f>
        <v>#REF!</v>
      </c>
      <c r="AH255" t="e" cm="1">
        <f t="array" aca="1" ref="AH255" ca="1">INDIRECT("'["&amp;Index!$A$1&amp;"]Results 1 (0,4U UFH)'!J"&amp;ROW($R$187)-448,TRUE)</f>
        <v>#REF!</v>
      </c>
      <c r="AI255" t="e" cm="1">
        <f t="array" aca="1" ref="AI255" ca="1">INDIRECT("'["&amp;Index!$A$1&amp;"]Results 1 (0,4U UFH)'!K"&amp;ROW($R$187)-448,TRUE)</f>
        <v>#REF!</v>
      </c>
      <c r="AJ255" t="e" cm="1">
        <f t="array" aca="1" ref="AJ255" ca="1">INDIRECT("'["&amp;Index!$A$1&amp;"]Results 1 (0,4U UFH)'!L"&amp;ROW($R$187)-448,TRUE)</f>
        <v>#REF!</v>
      </c>
      <c r="AK255" t="e" cm="1">
        <f t="array" aca="1" ref="AK255" ca="1">INDIRECT("'["&amp;Index!$A$1&amp;"]Results 1 (0,4U UFH)'!M"&amp;ROW($R$187)-448,TRUE)</f>
        <v>#REF!</v>
      </c>
      <c r="AN255" t="e" cm="1">
        <f t="array" aca="1" ref="AN255" ca="1">INDIRECT("'["&amp;Index!$A$1&amp;"]Results 1 (0,4U UFH)'!H"&amp;ROW($R$187)-448,TRUE)</f>
        <v>#REF!</v>
      </c>
      <c r="AQ255" t="e" cm="1">
        <f t="array" aca="1" ref="AQ255" ca="1">INDIRECT("'["&amp;Index!$A$1&amp;"]Results 1 (0,4U UFH)'!I"&amp;ROW($R$187)-448,TRUE)</f>
        <v>#REF!</v>
      </c>
      <c r="BM255" t="str">
        <f t="shared" ca="1" si="12"/>
        <v/>
      </c>
    </row>
    <row r="256" spans="1:65" x14ac:dyDescent="0.25">
      <c r="A256" t="e" cm="1">
        <f t="array" aca="1" ref="A256" ca="1">INDIRECT("'["&amp;Index!$A$1&amp;"]Overview Tests'!E7",TRUE)</f>
        <v>#REF!</v>
      </c>
      <c r="B256" t="e">
        <f ca="1">IF(Index!$D$3="v5",11045,"")</f>
        <v>#N/A</v>
      </c>
      <c r="C256" t="e">
        <f ca="1">VLOOKUP(Facts!$B256,Aux_Table!$W$1:$X$50,2,FALSE)</f>
        <v>#N/A</v>
      </c>
      <c r="D256" t="e">
        <f>NA()</f>
        <v>#N/A</v>
      </c>
      <c r="E256" t="e" cm="1">
        <f t="array" aca="1" ref="E256" ca="1">INDIRECT("'["&amp;Index!$A$1&amp;"]Overview Tests'!C7",TRUE)</f>
        <v>#REF!</v>
      </c>
      <c r="F256" t="e" cm="1">
        <f t="array" aca="1" ref="F256" ca="1">INDIRECT("'["&amp;Index!$A$1&amp;"]Overview Tests'!B7",TRUE)</f>
        <v>#REF!</v>
      </c>
      <c r="G256" t="e" cm="1">
        <f t="array" aca="1" ref="G256" ca="1">INDIRECT("'["&amp;Index!$A$1&amp;"]Overview Tests'!B7",TRUE)</f>
        <v>#REF!</v>
      </c>
      <c r="H256" t="e">
        <f t="shared" ca="1" si="14"/>
        <v>#REF!</v>
      </c>
      <c r="I256" s="15" t="e" cm="1">
        <f t="array" aca="1" ref="I256" ca="1">IFERROR(DATEVALUE(TEXT(INDIRECT("'["&amp;Index!$A$1&amp;"]Overview Tests'!C88",TRUE),"yyyy-mm-dd")),INDIRECT("'["&amp;Index!$A$1&amp;"]Overview Tests'!F7",TRUE)-730)</f>
        <v>#REF!</v>
      </c>
      <c r="J256" t="e" cm="1">
        <f t="array" aca="1" ref="J256" ca="1">INDIRECT("'["&amp;Index!$A$1&amp;"]Overview Tests'!C84",TRUE)</f>
        <v>#REF!</v>
      </c>
      <c r="K256" t="str">
        <f>Index!$A$1</f>
        <v>intem US 42430001 RN+RP für Sichtprüfung.xlsx</v>
      </c>
      <c r="N256" t="e" cm="1">
        <f t="array" aca="1" ref="N256" ca="1">INDIRECT("'["&amp;Index!$A$1&amp;"]Results 1 (0,4U UFH)'!A4",TRUE)&amp;" "&amp;INDIRECT("'["&amp;Index!$A$1&amp;"]Results 1 (0,4U UFH)'!D4",TRUE)</f>
        <v>#REF!</v>
      </c>
      <c r="O256" t="e" cm="1">
        <f t="array" aca="1" ref="O256" ca="1">INDIRECT("'["&amp;Index!$A$1&amp;"]Results 1 (0,4U UFH)'!N2",TRUE)</f>
        <v>#REF!</v>
      </c>
      <c r="R256">
        <v>3</v>
      </c>
      <c r="X256" t="e" cm="1">
        <f t="array" aca="1" ref="X256" ca="1">INDIRECT("'["&amp;Index!$A$1&amp;"]Results 1 (0,4U UFH)'!B2",TRUE)</f>
        <v>#REF!</v>
      </c>
      <c r="Z256" t="s">
        <v>110</v>
      </c>
      <c r="AG256" t="e" cm="1">
        <f t="array" aca="1" ref="AG256" ca="1">INDIRECT("'["&amp;Index!$A$1&amp;"]Results 1 (0,4U UFH)'!G"&amp;ROW($R$188)-448,TRUE)</f>
        <v>#REF!</v>
      </c>
      <c r="AH256" t="e" cm="1">
        <f t="array" aca="1" ref="AH256" ca="1">INDIRECT("'["&amp;Index!$A$1&amp;"]Results 1 (0,4U UFH)'!J"&amp;ROW($R$188)-448,TRUE)</f>
        <v>#REF!</v>
      </c>
      <c r="AI256" t="e" cm="1">
        <f t="array" aca="1" ref="AI256" ca="1">INDIRECT("'["&amp;Index!$A$1&amp;"]Results 1 (0,4U UFH)'!K"&amp;ROW($R$188)-448,TRUE)</f>
        <v>#REF!</v>
      </c>
      <c r="AJ256" t="e" cm="1">
        <f t="array" aca="1" ref="AJ256" ca="1">INDIRECT("'["&amp;Index!$A$1&amp;"]Results 1 (0,4U UFH)'!L"&amp;ROW($R$188)-448,TRUE)</f>
        <v>#REF!</v>
      </c>
      <c r="AK256" t="e" cm="1">
        <f t="array" aca="1" ref="AK256" ca="1">INDIRECT("'["&amp;Index!$A$1&amp;"]Results 1 (0,4U UFH)'!M"&amp;ROW($R$188)-448,TRUE)</f>
        <v>#REF!</v>
      </c>
      <c r="AN256" t="e" cm="1">
        <f t="array" aca="1" ref="AN256" ca="1">INDIRECT("'["&amp;Index!$A$1&amp;"]Results 1 (0,4U UFH)'!H"&amp;ROW($R$188)-448,TRUE)</f>
        <v>#REF!</v>
      </c>
      <c r="AQ256" t="e" cm="1">
        <f t="array" aca="1" ref="AQ256" ca="1">INDIRECT("'["&amp;Index!$A$1&amp;"]Results 1 (0,4U UFH)'!I"&amp;ROW($R$188)-448,TRUE)</f>
        <v>#REF!</v>
      </c>
      <c r="BM256" t="str">
        <f t="shared" ca="1" si="12"/>
        <v/>
      </c>
    </row>
    <row r="257" spans="1:65" x14ac:dyDescent="0.25">
      <c r="A257" t="e" cm="1">
        <f t="array" aca="1" ref="A257" ca="1">INDIRECT("'["&amp;Index!$A$1&amp;"]Overview Tests'!E7",TRUE)</f>
        <v>#REF!</v>
      </c>
      <c r="B257" t="e">
        <f ca="1">IF(Index!$D$3="v5",11045,"")</f>
        <v>#N/A</v>
      </c>
      <c r="C257" t="e">
        <f ca="1">VLOOKUP(Facts!$B257,Aux_Table!$W$1:$X$50,2,FALSE)</f>
        <v>#N/A</v>
      </c>
      <c r="D257" t="e">
        <f>NA()</f>
        <v>#N/A</v>
      </c>
      <c r="E257" t="e" cm="1">
        <f t="array" aca="1" ref="E257" ca="1">INDIRECT("'["&amp;Index!$A$1&amp;"]Overview Tests'!C7",TRUE)</f>
        <v>#REF!</v>
      </c>
      <c r="F257" t="e" cm="1">
        <f t="array" aca="1" ref="F257" ca="1">INDIRECT("'["&amp;Index!$A$1&amp;"]Overview Tests'!B7",TRUE)</f>
        <v>#REF!</v>
      </c>
      <c r="G257" t="e" cm="1">
        <f t="array" aca="1" ref="G257" ca="1">INDIRECT("'["&amp;Index!$A$1&amp;"]Overview Tests'!B7",TRUE)</f>
        <v>#REF!</v>
      </c>
      <c r="H257" t="e">
        <f t="shared" ca="1" si="14"/>
        <v>#REF!</v>
      </c>
      <c r="I257" s="15" t="e" cm="1">
        <f t="array" aca="1" ref="I257" ca="1">IFERROR(DATEVALUE(TEXT(INDIRECT("'["&amp;Index!$A$1&amp;"]Overview Tests'!C88",TRUE),"yyyy-mm-dd")),INDIRECT("'["&amp;Index!$A$1&amp;"]Overview Tests'!F7",TRUE)-730)</f>
        <v>#REF!</v>
      </c>
      <c r="J257" t="e" cm="1">
        <f t="array" aca="1" ref="J257" ca="1">INDIRECT("'["&amp;Index!$A$1&amp;"]Overview Tests'!C84",TRUE)</f>
        <v>#REF!</v>
      </c>
      <c r="K257" t="str">
        <f>Index!$A$1</f>
        <v>intem US 42430001 RN+RP für Sichtprüfung.xlsx</v>
      </c>
      <c r="N257" t="e" cm="1">
        <f t="array" aca="1" ref="N257" ca="1">INDIRECT("'["&amp;Index!$A$1&amp;"]Results 1 (0,4U UFH)'!A4",TRUE)&amp;" "&amp;INDIRECT("'["&amp;Index!$A$1&amp;"]Results 1 (0,4U UFH)'!D4",TRUE)</f>
        <v>#REF!</v>
      </c>
      <c r="O257" t="e" cm="1">
        <f t="array" aca="1" ref="O257" ca="1">INDIRECT("'["&amp;Index!$A$1&amp;"]Results 1 (0,4U UFH)'!N2",TRUE)</f>
        <v>#REF!</v>
      </c>
      <c r="R257">
        <v>4</v>
      </c>
      <c r="X257" t="e" cm="1">
        <f t="array" aca="1" ref="X257" ca="1">INDIRECT("'["&amp;Index!$A$1&amp;"]Results 1 (0,4U UFH)'!B2",TRUE)</f>
        <v>#REF!</v>
      </c>
      <c r="Z257" t="s">
        <v>110</v>
      </c>
      <c r="AG257" t="e" cm="1">
        <f t="array" aca="1" ref="AG257" ca="1">INDIRECT("'["&amp;Index!$A$1&amp;"]Results 1 (0,4U UFH)'!G"&amp;ROW($R$189)-448,TRUE)</f>
        <v>#REF!</v>
      </c>
      <c r="AH257" t="e" cm="1">
        <f t="array" aca="1" ref="AH257" ca="1">INDIRECT("'["&amp;Index!$A$1&amp;"]Results 1 (0,4U UFH)'!J"&amp;ROW($R$189)-448,TRUE)</f>
        <v>#REF!</v>
      </c>
      <c r="AI257" t="e" cm="1">
        <f t="array" aca="1" ref="AI257" ca="1">INDIRECT("'["&amp;Index!$A$1&amp;"]Results 1 (0,4U UFH)'!K"&amp;ROW($R$189)-448,TRUE)</f>
        <v>#REF!</v>
      </c>
      <c r="AJ257" t="e" cm="1">
        <f t="array" aca="1" ref="AJ257" ca="1">INDIRECT("'["&amp;Index!$A$1&amp;"]Results 1 (0,4U UFH)'!L"&amp;ROW($R$189)-448,TRUE)</f>
        <v>#REF!</v>
      </c>
      <c r="AK257" t="e" cm="1">
        <f t="array" aca="1" ref="AK257" ca="1">INDIRECT("'["&amp;Index!$A$1&amp;"]Results 1 (0,4U UFH)'!M"&amp;ROW($R$189)-448,TRUE)</f>
        <v>#REF!</v>
      </c>
      <c r="AN257" t="e" cm="1">
        <f t="array" aca="1" ref="AN257" ca="1">INDIRECT("'["&amp;Index!$A$1&amp;"]Results 1 (0,4U UFH)'!H"&amp;ROW($R$189)-448,TRUE)</f>
        <v>#REF!</v>
      </c>
      <c r="AQ257" t="e" cm="1">
        <f t="array" aca="1" ref="AQ257" ca="1">INDIRECT("'["&amp;Index!$A$1&amp;"]Results 1 (0,4U UFH)'!I"&amp;ROW($R$189)-448,TRUE)</f>
        <v>#REF!</v>
      </c>
      <c r="BM257" t="str">
        <f t="shared" ca="1" si="12"/>
        <v/>
      </c>
    </row>
    <row r="258" spans="1:65" x14ac:dyDescent="0.25">
      <c r="A258" t="e" cm="1">
        <f t="array" aca="1" ref="A258" ca="1">INDIRECT("'["&amp;Index!$A$1&amp;"]Overview Tests'!E7",TRUE)</f>
        <v>#REF!</v>
      </c>
      <c r="B258" t="e">
        <f ca="1">IF(Index!$D$3="v5",11048,"")</f>
        <v>#N/A</v>
      </c>
      <c r="C258" t="e">
        <f ca="1">VLOOKUP(Facts!$B258,Aux_Table!$W$1:$X$50,2,FALSE)</f>
        <v>#N/A</v>
      </c>
      <c r="D258" t="e">
        <f>NA()</f>
        <v>#N/A</v>
      </c>
      <c r="E258" t="e" cm="1">
        <f t="array" aca="1" ref="E258" ca="1">INDIRECT("'["&amp;Index!$A$1&amp;"]Overview Tests'!C7",TRUE)</f>
        <v>#REF!</v>
      </c>
      <c r="F258" t="e" cm="1">
        <f t="array" aca="1" ref="F258" ca="1">INDIRECT("'["&amp;Index!$A$1&amp;"]Overview Tests'!B7",TRUE)</f>
        <v>#REF!</v>
      </c>
      <c r="G258" t="e" cm="1">
        <f t="array" aca="1" ref="G258" ca="1">INDIRECT("'["&amp;Index!$A$1&amp;"]Overview Tests'!B7",TRUE)</f>
        <v>#REF!</v>
      </c>
      <c r="H258" t="e">
        <f t="shared" ref="H258:H266" ca="1" si="15">X258=A258</f>
        <v>#REF!</v>
      </c>
      <c r="I258" s="15" t="e" cm="1">
        <f t="array" aca="1" ref="I258" ca="1">IFERROR(DATEVALUE(TEXT(INDIRECT("'["&amp;Index!$A$1&amp;"]Overview Tests'!C88",TRUE),"yyyy-mm-dd")),INDIRECT("'["&amp;Index!$A$1&amp;"]Overview Tests'!F7",TRUE)-730)</f>
        <v>#REF!</v>
      </c>
      <c r="J258" t="e" cm="1">
        <f t="array" aca="1" ref="J258" ca="1">INDIRECT("'["&amp;Index!$A$1&amp;"]Overview Tests'!C84",TRUE)</f>
        <v>#REF!</v>
      </c>
      <c r="K258" t="str">
        <f>Index!$A$1</f>
        <v>intem US 42430001 RN+RP für Sichtprüfung.xlsx</v>
      </c>
      <c r="N258" t="s">
        <v>74</v>
      </c>
      <c r="O258" t="e" cm="1">
        <f t="array" aca="1" ref="O258" ca="1">IF(ISBLANK(INDIRECT("'["&amp;Index!$A$1&amp;"]Results 2a 10xWB'!B"&amp;ROW($R$26)-19,TRUE)),"",INDIRECT("'["&amp;Index!$A$1&amp;"]Results 2a 10xWB'!B"&amp;ROW($R$26)-19,TRUE))</f>
        <v>#REF!</v>
      </c>
      <c r="R258">
        <v>1</v>
      </c>
      <c r="X258" t="e" cm="1">
        <f t="array" aca="1" ref="X258" ca="1">INDIRECT("'["&amp;Index!$A$1&amp;"]Overview Tests'!E7",TRUE)</f>
        <v>#REF!</v>
      </c>
      <c r="Z258" t="s">
        <v>110</v>
      </c>
      <c r="AG258" t="e" cm="1">
        <f t="array" aca="1" ref="AG258" ca="1">IF(ISBLANK(INDIRECT("'["&amp;Index!$A$1&amp;"]Results 2a 10xWB'!C"&amp;ROW($R$26)-19,TRUE)),"",INDIRECT("'["&amp;Index!$A$1&amp;"]Results 2a 10xWB'!C"&amp;ROW($R$26)-19,TRUE))</f>
        <v>#REF!</v>
      </c>
      <c r="AH258" t="e" cm="1">
        <f t="array" aca="1" ref="AH258" ca="1">IF(ISBLANK(INDIRECT("'["&amp;Index!$A$1&amp;"]Results 2a 10xWB'!F"&amp;ROW($R$26)-19,TRUE)),"",INDIRECT("'["&amp;Index!$A$1&amp;"]Results 2a 10xWB'!F"&amp;ROW($R$26)-19,TRUE))</f>
        <v>#REF!</v>
      </c>
      <c r="AI258" t="e" cm="1">
        <f t="array" aca="1" ref="AI258" ca="1">IF(ISBLANK(INDIRECT("'["&amp;Index!$A$1&amp;"]Results 2a 10xWB'!G"&amp;ROW($R$26)-19,TRUE)),"",INDIRECT("'["&amp;Index!$A$1&amp;"]Results 2a 10xWB'!G"&amp;ROW($R$26)-19,TRUE))</f>
        <v>#REF!</v>
      </c>
      <c r="AJ258" t="e" cm="1">
        <f t="array" aca="1" ref="AJ258" ca="1">IF(ISBLANK(INDIRECT("'["&amp;Index!$A$1&amp;"]Results 2a 10xWB'!H"&amp;ROW($R$26)-19,TRUE)),"",INDIRECT("'["&amp;Index!$A$1&amp;"]Results 2a 10xWB'!H"&amp;ROW($R$26)-19,TRUE))</f>
        <v>#REF!</v>
      </c>
      <c r="AK258" t="e" cm="1">
        <f t="array" aca="1" ref="AK258" ca="1">IF(ISBLANK(INDIRECT("'["&amp;Index!$A$1&amp;"]Results 2a 10xWB'!I"&amp;ROW($R$26)-19,TRUE)),"",INDIRECT("'["&amp;Index!$A$1&amp;"]Results 2a 10xWB'!I"&amp;ROW($R$26)-19,TRUE))</f>
        <v>#REF!</v>
      </c>
      <c r="AN258" t="e" cm="1">
        <f t="array" aca="1" ref="AN258" ca="1">IF(ISBLANK(INDIRECT("'["&amp;Index!$A$1&amp;"]Results 2a 10xWB'!D"&amp;ROW($R$26)-19,TRUE)),"",INDIRECT("'["&amp;Index!$A$1&amp;"]Results 2a 10xWB'!D"&amp;ROW($R$26)-19,TRUE))</f>
        <v>#REF!</v>
      </c>
      <c r="AQ258" t="e" cm="1">
        <f t="array" aca="1" ref="AQ258" ca="1">IF(ISBLANK(INDIRECT("'["&amp;Index!$A$1&amp;"]Results 2a 10xWB'!E"&amp;ROW($R$26)-19,TRUE)),"",INDIRECT("'["&amp;Index!$A$1&amp;"]Results 2a 10xWB'!E"&amp;ROW($R$26)-19,TRUE))</f>
        <v>#REF!</v>
      </c>
      <c r="BM258" t="str">
        <f t="shared" ca="1" si="12"/>
        <v/>
      </c>
    </row>
    <row r="259" spans="1:65" x14ac:dyDescent="0.25">
      <c r="A259" t="e" cm="1">
        <f t="array" aca="1" ref="A259" ca="1">INDIRECT("'["&amp;Index!$A$1&amp;"]Overview Tests'!E7",TRUE)</f>
        <v>#REF!</v>
      </c>
      <c r="B259" t="e">
        <f ca="1">IF(Index!$D$3="v5",11048,"")</f>
        <v>#N/A</v>
      </c>
      <c r="C259" t="e">
        <f ca="1">VLOOKUP(Facts!$B259,Aux_Table!$W$1:$X$50,2,FALSE)</f>
        <v>#N/A</v>
      </c>
      <c r="D259" t="e">
        <f>NA()</f>
        <v>#N/A</v>
      </c>
      <c r="E259" t="e" cm="1">
        <f t="array" aca="1" ref="E259" ca="1">INDIRECT("'["&amp;Index!$A$1&amp;"]Overview Tests'!C7",TRUE)</f>
        <v>#REF!</v>
      </c>
      <c r="F259" t="e" cm="1">
        <f t="array" aca="1" ref="F259" ca="1">INDIRECT("'["&amp;Index!$A$1&amp;"]Overview Tests'!B7",TRUE)</f>
        <v>#REF!</v>
      </c>
      <c r="G259" t="e" cm="1">
        <f t="array" aca="1" ref="G259" ca="1">INDIRECT("'["&amp;Index!$A$1&amp;"]Overview Tests'!B7",TRUE)</f>
        <v>#REF!</v>
      </c>
      <c r="H259" t="e">
        <f t="shared" ca="1" si="15"/>
        <v>#REF!</v>
      </c>
      <c r="I259" s="15" t="e" cm="1">
        <f t="array" aca="1" ref="I259" ca="1">IFERROR(DATEVALUE(TEXT(INDIRECT("'["&amp;Index!$A$1&amp;"]Overview Tests'!C88",TRUE),"yyyy-mm-dd")),INDIRECT("'["&amp;Index!$A$1&amp;"]Overview Tests'!F7",TRUE)-730)</f>
        <v>#REF!</v>
      </c>
      <c r="J259" t="e" cm="1">
        <f t="array" aca="1" ref="J259" ca="1">INDIRECT("'["&amp;Index!$A$1&amp;"]Overview Tests'!C84",TRUE)</f>
        <v>#REF!</v>
      </c>
      <c r="K259" t="str">
        <f>Index!$A$1</f>
        <v>intem US 42430001 RN+RP für Sichtprüfung.xlsx</v>
      </c>
      <c r="N259" t="s">
        <v>74</v>
      </c>
      <c r="O259" t="e" cm="1">
        <f t="array" aca="1" ref="O259" ca="1">IF(ISBLANK(INDIRECT("'["&amp;Index!$A$1&amp;"]Results 2a 10xWB'!B"&amp;ROW($R$27)-19,TRUE)),"",INDIRECT("'["&amp;Index!$A$1&amp;"]Results 2a 10xWB'!B"&amp;ROW($R$27)-19,TRUE))</f>
        <v>#REF!</v>
      </c>
      <c r="R259">
        <v>2</v>
      </c>
      <c r="X259" t="e" cm="1">
        <f t="array" aca="1" ref="X259" ca="1">INDIRECT("'["&amp;Index!$A$1&amp;"]Overview Tests'!E7",TRUE)</f>
        <v>#REF!</v>
      </c>
      <c r="Z259" t="s">
        <v>110</v>
      </c>
      <c r="AG259" t="e" cm="1">
        <f t="array" aca="1" ref="AG259" ca="1">IF(ISBLANK(INDIRECT("'["&amp;Index!$A$1&amp;"]Results 2a 10xWB'!C"&amp;ROW($R$27)-19,TRUE)),"",INDIRECT("'["&amp;Index!$A$1&amp;"]Results 2a 10xWB'!C"&amp;ROW($R$27)-19,TRUE))</f>
        <v>#REF!</v>
      </c>
      <c r="AH259" t="e" cm="1">
        <f t="array" aca="1" ref="AH259" ca="1">IF(ISBLANK(INDIRECT("'["&amp;Index!$A$1&amp;"]Results 2a 10xWB'!F"&amp;ROW($R$27)-19,TRUE)),"",INDIRECT("'["&amp;Index!$A$1&amp;"]Results 2a 10xWB'!F"&amp;ROW($R$27)-19,TRUE))</f>
        <v>#REF!</v>
      </c>
      <c r="AI259" t="e" cm="1">
        <f t="array" aca="1" ref="AI259" ca="1">IF(ISBLANK(INDIRECT("'["&amp;Index!$A$1&amp;"]Results 2a 10xWB'!G"&amp;ROW($R$27)-19,TRUE)),"",INDIRECT("'["&amp;Index!$A$1&amp;"]Results 2a 10xWB'!G"&amp;ROW($R$27)-19,TRUE))</f>
        <v>#REF!</v>
      </c>
      <c r="AJ259" t="e" cm="1">
        <f t="array" aca="1" ref="AJ259" ca="1">IF(ISBLANK(INDIRECT("'["&amp;Index!$A$1&amp;"]Results 2a 10xWB'!H"&amp;ROW($R$27)-19,TRUE)),"",INDIRECT("'["&amp;Index!$A$1&amp;"]Results 2a 10xWB'!H"&amp;ROW($R$27)-19,TRUE))</f>
        <v>#REF!</v>
      </c>
      <c r="AK259" t="e" cm="1">
        <f t="array" aca="1" ref="AK259" ca="1">IF(ISBLANK(INDIRECT("'["&amp;Index!$A$1&amp;"]Results 2a 10xWB'!I"&amp;ROW($R$27)-19,TRUE)),"",INDIRECT("'["&amp;Index!$A$1&amp;"]Results 2a 10xWB'!I"&amp;ROW($R$27)-19,TRUE))</f>
        <v>#REF!</v>
      </c>
      <c r="AN259" t="e" cm="1">
        <f t="array" aca="1" ref="AN259" ca="1">IF(ISBLANK(INDIRECT("'["&amp;Index!$A$1&amp;"]Results 2a 10xWB'!D"&amp;ROW($R$27)-19,TRUE)),"",INDIRECT("'["&amp;Index!$A$1&amp;"]Results 2a 10xWB'!D"&amp;ROW($R$27)-19,TRUE))</f>
        <v>#REF!</v>
      </c>
      <c r="AQ259" t="e" cm="1">
        <f t="array" aca="1" ref="AQ259" ca="1">IF(ISBLANK(INDIRECT("'["&amp;Index!$A$1&amp;"]Results 2a 10xWB'!E"&amp;ROW($R$27)-19,TRUE)),"",INDIRECT("'["&amp;Index!$A$1&amp;"]Results 2a 10xWB'!E"&amp;ROW($R$27)-19,TRUE))</f>
        <v>#REF!</v>
      </c>
      <c r="BM259" t="str">
        <f t="shared" ref="BM259:BM321" ca="1" si="16">IFERROR(IF(OR(ISERROR(B259),NOT(ISNUMBER(AG259)),AG259=0),"",B259&amp;"/"&amp;X259&amp;"/"&amp;N259&amp;"/"&amp;O259&amp;"/"&amp;R259),"")</f>
        <v/>
      </c>
    </row>
    <row r="260" spans="1:65" x14ac:dyDescent="0.25">
      <c r="A260" t="e" cm="1">
        <f t="array" aca="1" ref="A260" ca="1">INDIRECT("'["&amp;Index!$A$1&amp;"]Overview Tests'!E7",TRUE)</f>
        <v>#REF!</v>
      </c>
      <c r="B260" t="e">
        <f ca="1">IF(Index!$D$3="v5",11048,"")</f>
        <v>#N/A</v>
      </c>
      <c r="C260" t="e">
        <f ca="1">VLOOKUP(Facts!$B260,Aux_Table!$W$1:$X$50,2,FALSE)</f>
        <v>#N/A</v>
      </c>
      <c r="D260" t="e">
        <f>NA()</f>
        <v>#N/A</v>
      </c>
      <c r="E260" t="e" cm="1">
        <f t="array" aca="1" ref="E260" ca="1">INDIRECT("'["&amp;Index!$A$1&amp;"]Overview Tests'!C7",TRUE)</f>
        <v>#REF!</v>
      </c>
      <c r="F260" t="e" cm="1">
        <f t="array" aca="1" ref="F260" ca="1">INDIRECT("'["&amp;Index!$A$1&amp;"]Overview Tests'!B7",TRUE)</f>
        <v>#REF!</v>
      </c>
      <c r="G260" t="e" cm="1">
        <f t="array" aca="1" ref="G260" ca="1">INDIRECT("'["&amp;Index!$A$1&amp;"]Overview Tests'!B7",TRUE)</f>
        <v>#REF!</v>
      </c>
      <c r="H260" t="e">
        <f t="shared" ca="1" si="15"/>
        <v>#REF!</v>
      </c>
      <c r="I260" s="15" t="e" cm="1">
        <f t="array" aca="1" ref="I260" ca="1">IFERROR(DATEVALUE(TEXT(INDIRECT("'["&amp;Index!$A$1&amp;"]Overview Tests'!C88",TRUE),"yyyy-mm-dd")),INDIRECT("'["&amp;Index!$A$1&amp;"]Overview Tests'!F7",TRUE)-730)</f>
        <v>#REF!</v>
      </c>
      <c r="J260" t="e" cm="1">
        <f t="array" aca="1" ref="J260" ca="1">INDIRECT("'["&amp;Index!$A$1&amp;"]Overview Tests'!C84",TRUE)</f>
        <v>#REF!</v>
      </c>
      <c r="K260" t="str">
        <f>Index!$A$1</f>
        <v>intem US 42430001 RN+RP für Sichtprüfung.xlsx</v>
      </c>
      <c r="N260" t="s">
        <v>74</v>
      </c>
      <c r="O260" t="e" cm="1">
        <f t="array" aca="1" ref="O260" ca="1">IF(ISBLANK(INDIRECT("'["&amp;Index!$A$1&amp;"]Results 2a 10xWB'!B"&amp;ROW($R$28)-19,TRUE)),"",INDIRECT("'["&amp;Index!$A$1&amp;"]Results 2a 10xWB'!B"&amp;ROW($R$28)-19,TRUE))</f>
        <v>#REF!</v>
      </c>
      <c r="R260">
        <v>3</v>
      </c>
      <c r="X260" t="e" cm="1">
        <f t="array" aca="1" ref="X260" ca="1">INDIRECT("'["&amp;Index!$A$1&amp;"]Overview Tests'!E7",TRUE)</f>
        <v>#REF!</v>
      </c>
      <c r="Z260" t="s">
        <v>110</v>
      </c>
      <c r="AG260" t="e" cm="1">
        <f t="array" aca="1" ref="AG260" ca="1">IF(ISBLANK(INDIRECT("'["&amp;Index!$A$1&amp;"]Results 2a 10xWB'!C"&amp;ROW($R$28)-19,TRUE)),"",INDIRECT("'["&amp;Index!$A$1&amp;"]Results 2a 10xWB'!C"&amp;ROW($R$28)-19,TRUE))</f>
        <v>#REF!</v>
      </c>
      <c r="AH260" t="e" cm="1">
        <f t="array" aca="1" ref="AH260" ca="1">IF(ISBLANK(INDIRECT("'["&amp;Index!$A$1&amp;"]Results 2a 10xWB'!F"&amp;ROW($R$28)-19,TRUE)),"",INDIRECT("'["&amp;Index!$A$1&amp;"]Results 2a 10xWB'!F"&amp;ROW($R$28)-19,TRUE))</f>
        <v>#REF!</v>
      </c>
      <c r="AI260" t="e" cm="1">
        <f t="array" aca="1" ref="AI260" ca="1">IF(ISBLANK(INDIRECT("'["&amp;Index!$A$1&amp;"]Results 2a 10xWB'!G"&amp;ROW($R$28)-19,TRUE)),"",INDIRECT("'["&amp;Index!$A$1&amp;"]Results 2a 10xWB'!G"&amp;ROW($R$28)-19,TRUE))</f>
        <v>#REF!</v>
      </c>
      <c r="AJ260" t="e" cm="1">
        <f t="array" aca="1" ref="AJ260" ca="1">IF(ISBLANK(INDIRECT("'["&amp;Index!$A$1&amp;"]Results 2a 10xWB'!H"&amp;ROW($R$28)-19,TRUE)),"",INDIRECT("'["&amp;Index!$A$1&amp;"]Results 2a 10xWB'!H"&amp;ROW($R$28)-19,TRUE))</f>
        <v>#REF!</v>
      </c>
      <c r="AK260" t="e" cm="1">
        <f t="array" aca="1" ref="AK260" ca="1">IF(ISBLANK(INDIRECT("'["&amp;Index!$A$1&amp;"]Results 2a 10xWB'!I"&amp;ROW($R$28)-19,TRUE)),"",INDIRECT("'["&amp;Index!$A$1&amp;"]Results 2a 10xWB'!I"&amp;ROW($R$28)-19,TRUE))</f>
        <v>#REF!</v>
      </c>
      <c r="AN260" t="e" cm="1">
        <f t="array" aca="1" ref="AN260" ca="1">IF(ISBLANK(INDIRECT("'["&amp;Index!$A$1&amp;"]Results 2a 10xWB'!D"&amp;ROW($R$28)-19,TRUE)),"",INDIRECT("'["&amp;Index!$A$1&amp;"]Results 2a 10xWB'!D"&amp;ROW($R$28)-19,TRUE))</f>
        <v>#REF!</v>
      </c>
      <c r="AQ260" t="e" cm="1">
        <f t="array" aca="1" ref="AQ260" ca="1">IF(ISBLANK(INDIRECT("'["&amp;Index!$A$1&amp;"]Results 2a 10xWB'!E"&amp;ROW($R$28)-19,TRUE)),"",INDIRECT("'["&amp;Index!$A$1&amp;"]Results 2a 10xWB'!E"&amp;ROW($R$28)-19,TRUE))</f>
        <v>#REF!</v>
      </c>
      <c r="BM260" t="str">
        <f t="shared" ca="1" si="16"/>
        <v/>
      </c>
    </row>
    <row r="261" spans="1:65" x14ac:dyDescent="0.25">
      <c r="A261" t="e" cm="1">
        <f t="array" aca="1" ref="A261" ca="1">INDIRECT("'["&amp;Index!$A$1&amp;"]Overview Tests'!E7",TRUE)</f>
        <v>#REF!</v>
      </c>
      <c r="B261" t="e">
        <f ca="1">IF(Index!$D$3="v5",11048,"")</f>
        <v>#N/A</v>
      </c>
      <c r="C261" t="e">
        <f ca="1">VLOOKUP(Facts!$B261,Aux_Table!$W$1:$X$50,2,FALSE)</f>
        <v>#N/A</v>
      </c>
      <c r="D261" t="e">
        <f>NA()</f>
        <v>#N/A</v>
      </c>
      <c r="E261" t="e" cm="1">
        <f t="array" aca="1" ref="E261" ca="1">INDIRECT("'["&amp;Index!$A$1&amp;"]Overview Tests'!C7",TRUE)</f>
        <v>#REF!</v>
      </c>
      <c r="F261" t="e" cm="1">
        <f t="array" aca="1" ref="F261" ca="1">INDIRECT("'["&amp;Index!$A$1&amp;"]Overview Tests'!B7",TRUE)</f>
        <v>#REF!</v>
      </c>
      <c r="G261" t="e" cm="1">
        <f t="array" aca="1" ref="G261" ca="1">INDIRECT("'["&amp;Index!$A$1&amp;"]Overview Tests'!B7",TRUE)</f>
        <v>#REF!</v>
      </c>
      <c r="H261" t="e">
        <f t="shared" ca="1" si="15"/>
        <v>#REF!</v>
      </c>
      <c r="I261" s="15" t="e" cm="1">
        <f t="array" aca="1" ref="I261" ca="1">IFERROR(DATEVALUE(TEXT(INDIRECT("'["&amp;Index!$A$1&amp;"]Overview Tests'!C88",TRUE),"yyyy-mm-dd")),INDIRECT("'["&amp;Index!$A$1&amp;"]Overview Tests'!F7",TRUE)-730)</f>
        <v>#REF!</v>
      </c>
      <c r="J261" t="e" cm="1">
        <f t="array" aca="1" ref="J261" ca="1">INDIRECT("'["&amp;Index!$A$1&amp;"]Overview Tests'!C84",TRUE)</f>
        <v>#REF!</v>
      </c>
      <c r="K261" t="str">
        <f>Index!$A$1</f>
        <v>intem US 42430001 RN+RP für Sichtprüfung.xlsx</v>
      </c>
      <c r="N261" t="s">
        <v>74</v>
      </c>
      <c r="O261" t="e" cm="1">
        <f t="array" aca="1" ref="O261" ca="1">IF(ISBLANK(INDIRECT("'["&amp;Index!$A$1&amp;"]Results 2a 10xWB'!B"&amp;ROW($R$29)-19,TRUE)),"",INDIRECT("'["&amp;Index!$A$1&amp;"]Results 2a 10xWB'!B"&amp;ROW($R$29)-19,TRUE))</f>
        <v>#REF!</v>
      </c>
      <c r="R261">
        <v>4</v>
      </c>
      <c r="X261" t="e" cm="1">
        <f t="array" aca="1" ref="X261" ca="1">INDIRECT("'["&amp;Index!$A$1&amp;"]Overview Tests'!E7",TRUE)</f>
        <v>#REF!</v>
      </c>
      <c r="Z261" t="s">
        <v>110</v>
      </c>
      <c r="AG261" t="e" cm="1">
        <f t="array" aca="1" ref="AG261" ca="1">IF(ISBLANK(INDIRECT("'["&amp;Index!$A$1&amp;"]Results 2a 10xWB'!C"&amp;ROW($R$29)-19,TRUE)),"",INDIRECT("'["&amp;Index!$A$1&amp;"]Results 2a 10xWB'!C"&amp;ROW($R$29)-19,TRUE))</f>
        <v>#REF!</v>
      </c>
      <c r="AH261" t="e" cm="1">
        <f t="array" aca="1" ref="AH261" ca="1">IF(ISBLANK(INDIRECT("'["&amp;Index!$A$1&amp;"]Results 2a 10xWB'!F"&amp;ROW($R$29)-19,TRUE)),"",INDIRECT("'["&amp;Index!$A$1&amp;"]Results 2a 10xWB'!F"&amp;ROW($R$29)-19,TRUE))</f>
        <v>#REF!</v>
      </c>
      <c r="AI261" t="e" cm="1">
        <f t="array" aca="1" ref="AI261" ca="1">IF(ISBLANK(INDIRECT("'["&amp;Index!$A$1&amp;"]Results 2a 10xWB'!G"&amp;ROW($R$29)-19,TRUE)),"",INDIRECT("'["&amp;Index!$A$1&amp;"]Results 2a 10xWB'!G"&amp;ROW($R$29)-19,TRUE))</f>
        <v>#REF!</v>
      </c>
      <c r="AJ261" t="e" cm="1">
        <f t="array" aca="1" ref="AJ261" ca="1">IF(ISBLANK(INDIRECT("'["&amp;Index!$A$1&amp;"]Results 2a 10xWB'!H"&amp;ROW($R$29)-19,TRUE)),"",INDIRECT("'["&amp;Index!$A$1&amp;"]Results 2a 10xWB'!H"&amp;ROW($R$29)-19,TRUE))</f>
        <v>#REF!</v>
      </c>
      <c r="AK261" t="e" cm="1">
        <f t="array" aca="1" ref="AK261" ca="1">IF(ISBLANK(INDIRECT("'["&amp;Index!$A$1&amp;"]Results 2a 10xWB'!I"&amp;ROW($R$29)-19,TRUE)),"",INDIRECT("'["&amp;Index!$A$1&amp;"]Results 2a 10xWB'!I"&amp;ROW($R$29)-19,TRUE))</f>
        <v>#REF!</v>
      </c>
      <c r="AN261" t="e" cm="1">
        <f t="array" aca="1" ref="AN261" ca="1">IF(ISBLANK(INDIRECT("'["&amp;Index!$A$1&amp;"]Results 2a 10xWB'!D"&amp;ROW($R$29)-19,TRUE)),"",INDIRECT("'["&amp;Index!$A$1&amp;"]Results 2a 10xWB'!D"&amp;ROW($R$29)-19,TRUE))</f>
        <v>#REF!</v>
      </c>
      <c r="AQ261" t="e" cm="1">
        <f t="array" aca="1" ref="AQ261" ca="1">IF(ISBLANK(INDIRECT("'["&amp;Index!$A$1&amp;"]Results 2a 10xWB'!E"&amp;ROW($R$29)-19,TRUE)),"",INDIRECT("'["&amp;Index!$A$1&amp;"]Results 2a 10xWB'!E"&amp;ROW($R$29)-19,TRUE))</f>
        <v>#REF!</v>
      </c>
      <c r="BM261" t="str">
        <f t="shared" ca="1" si="16"/>
        <v/>
      </c>
    </row>
    <row r="262" spans="1:65" x14ac:dyDescent="0.25">
      <c r="A262" t="e" cm="1">
        <f t="array" aca="1" ref="A262" ca="1">INDIRECT("'["&amp;Index!$A$1&amp;"]Overview Tests'!E7",TRUE)</f>
        <v>#REF!</v>
      </c>
      <c r="B262" t="e">
        <f ca="1">IF(Index!$D$3="v5",11048,"")</f>
        <v>#N/A</v>
      </c>
      <c r="C262" t="e">
        <f ca="1">VLOOKUP(Facts!$B262,Aux_Table!$W$1:$X$50,2,FALSE)</f>
        <v>#N/A</v>
      </c>
      <c r="D262" t="e">
        <f>NA()</f>
        <v>#N/A</v>
      </c>
      <c r="E262" t="e" cm="1">
        <f t="array" aca="1" ref="E262" ca="1">INDIRECT("'["&amp;Index!$A$1&amp;"]Overview Tests'!C7",TRUE)</f>
        <v>#REF!</v>
      </c>
      <c r="F262" t="e" cm="1">
        <f t="array" aca="1" ref="F262" ca="1">INDIRECT("'["&amp;Index!$A$1&amp;"]Overview Tests'!B7",TRUE)</f>
        <v>#REF!</v>
      </c>
      <c r="G262" t="e" cm="1">
        <f t="array" aca="1" ref="G262" ca="1">INDIRECT("'["&amp;Index!$A$1&amp;"]Overview Tests'!B7",TRUE)</f>
        <v>#REF!</v>
      </c>
      <c r="H262" t="e">
        <f t="shared" ca="1" si="15"/>
        <v>#REF!</v>
      </c>
      <c r="I262" s="15" t="e" cm="1">
        <f t="array" aca="1" ref="I262" ca="1">IFERROR(DATEVALUE(TEXT(INDIRECT("'["&amp;Index!$A$1&amp;"]Overview Tests'!C88",TRUE),"yyyy-mm-dd")),INDIRECT("'["&amp;Index!$A$1&amp;"]Overview Tests'!F7",TRUE)-730)</f>
        <v>#REF!</v>
      </c>
      <c r="J262" t="e" cm="1">
        <f t="array" aca="1" ref="J262" ca="1">INDIRECT("'["&amp;Index!$A$1&amp;"]Overview Tests'!C84",TRUE)</f>
        <v>#REF!</v>
      </c>
      <c r="K262" t="str">
        <f>Index!$A$1</f>
        <v>intem US 42430001 RN+RP für Sichtprüfung.xlsx</v>
      </c>
      <c r="N262" t="s">
        <v>74</v>
      </c>
      <c r="O262" t="e" cm="1">
        <f t="array" aca="1" ref="O262" ca="1">IF(ISBLANK(INDIRECT("'["&amp;Index!$A$1&amp;"]Results 2a 10xWB'!B"&amp;ROW($R$30)-19,TRUE)),"",INDIRECT("'["&amp;Index!$A$1&amp;"]Results 2a 10xWB'!B"&amp;ROW($R$30)-19,TRUE))</f>
        <v>#REF!</v>
      </c>
      <c r="R262">
        <v>5</v>
      </c>
      <c r="X262" t="e" cm="1">
        <f t="array" aca="1" ref="X262" ca="1">INDIRECT("'["&amp;Index!$A$1&amp;"]Overview Tests'!E7",TRUE)</f>
        <v>#REF!</v>
      </c>
      <c r="Z262" t="s">
        <v>110</v>
      </c>
      <c r="AG262" t="e" cm="1">
        <f t="array" aca="1" ref="AG262" ca="1">IF(ISBLANK(INDIRECT("'["&amp;Index!$A$1&amp;"]Results 2a 10xWB'!C"&amp;ROW($R$30)-19,TRUE)),"",INDIRECT("'["&amp;Index!$A$1&amp;"]Results 2a 10xWB'!C"&amp;ROW($R$30)-19,TRUE))</f>
        <v>#REF!</v>
      </c>
      <c r="AH262" t="e" cm="1">
        <f t="array" aca="1" ref="AH262" ca="1">IF(ISBLANK(INDIRECT("'["&amp;Index!$A$1&amp;"]Results 2a 10xWB'!F"&amp;ROW($R$30)-19,TRUE)),"",INDIRECT("'["&amp;Index!$A$1&amp;"]Results 2a 10xWB'!F"&amp;ROW($R$30)-19,TRUE))</f>
        <v>#REF!</v>
      </c>
      <c r="AI262" t="e" cm="1">
        <f t="array" aca="1" ref="AI262" ca="1">IF(ISBLANK(INDIRECT("'["&amp;Index!$A$1&amp;"]Results 2a 10xWB'!G"&amp;ROW($R$30)-19,TRUE)),"",INDIRECT("'["&amp;Index!$A$1&amp;"]Results 2a 10xWB'!G"&amp;ROW($R$30)-19,TRUE))</f>
        <v>#REF!</v>
      </c>
      <c r="AJ262" t="e" cm="1">
        <f t="array" aca="1" ref="AJ262" ca="1">IF(ISBLANK(INDIRECT("'["&amp;Index!$A$1&amp;"]Results 2a 10xWB'!H"&amp;ROW($R$30)-19,TRUE)),"",INDIRECT("'["&amp;Index!$A$1&amp;"]Results 2a 10xWB'!H"&amp;ROW($R$30)-19,TRUE))</f>
        <v>#REF!</v>
      </c>
      <c r="AK262" t="e" cm="1">
        <f t="array" aca="1" ref="AK262" ca="1">IF(ISBLANK(INDIRECT("'["&amp;Index!$A$1&amp;"]Results 2a 10xWB'!I"&amp;ROW($R$30)-19,TRUE)),"",INDIRECT("'["&amp;Index!$A$1&amp;"]Results 2a 10xWB'!I"&amp;ROW($R$30)-19,TRUE))</f>
        <v>#REF!</v>
      </c>
      <c r="AN262" t="e" cm="1">
        <f t="array" aca="1" ref="AN262" ca="1">IF(ISBLANK(INDIRECT("'["&amp;Index!$A$1&amp;"]Results 2a 10xWB'!D"&amp;ROW($R$30)-19,TRUE)),"",INDIRECT("'["&amp;Index!$A$1&amp;"]Results 2a 10xWB'!D"&amp;ROW($R$30)-19,TRUE))</f>
        <v>#REF!</v>
      </c>
      <c r="AQ262" t="e" cm="1">
        <f t="array" aca="1" ref="AQ262" ca="1">IF(ISBLANK(INDIRECT("'["&amp;Index!$A$1&amp;"]Results 2a 10xWB'!E"&amp;ROW($R$30)-19,TRUE)),"",INDIRECT("'["&amp;Index!$A$1&amp;"]Results 2a 10xWB'!E"&amp;ROW($R$30)-19,TRUE))</f>
        <v>#REF!</v>
      </c>
      <c r="BM262" t="str">
        <f t="shared" ca="1" si="16"/>
        <v/>
      </c>
    </row>
    <row r="263" spans="1:65" x14ac:dyDescent="0.25">
      <c r="A263" t="e" cm="1">
        <f t="array" aca="1" ref="A263" ca="1">INDIRECT("'["&amp;Index!$A$1&amp;"]Overview Tests'!E7",TRUE)</f>
        <v>#REF!</v>
      </c>
      <c r="B263" t="e">
        <f ca="1">IF(Index!$D$3="v5",11048,"")</f>
        <v>#N/A</v>
      </c>
      <c r="C263" t="e">
        <f ca="1">VLOOKUP(Facts!$B263,Aux_Table!$W$1:$X$50,2,FALSE)</f>
        <v>#N/A</v>
      </c>
      <c r="D263" t="e">
        <f>NA()</f>
        <v>#N/A</v>
      </c>
      <c r="E263" t="e" cm="1">
        <f t="array" aca="1" ref="E263" ca="1">INDIRECT("'["&amp;Index!$A$1&amp;"]Overview Tests'!C7",TRUE)</f>
        <v>#REF!</v>
      </c>
      <c r="F263" t="e" cm="1">
        <f t="array" aca="1" ref="F263" ca="1">INDIRECT("'["&amp;Index!$A$1&amp;"]Overview Tests'!B7",TRUE)</f>
        <v>#REF!</v>
      </c>
      <c r="G263" t="e" cm="1">
        <f t="array" aca="1" ref="G263" ca="1">INDIRECT("'["&amp;Index!$A$1&amp;"]Overview Tests'!B7",TRUE)</f>
        <v>#REF!</v>
      </c>
      <c r="H263" t="e">
        <f t="shared" ca="1" si="15"/>
        <v>#REF!</v>
      </c>
      <c r="I263" s="15" t="e" cm="1">
        <f t="array" aca="1" ref="I263" ca="1">IFERROR(DATEVALUE(TEXT(INDIRECT("'["&amp;Index!$A$1&amp;"]Overview Tests'!C88",TRUE),"yyyy-mm-dd")),INDIRECT("'["&amp;Index!$A$1&amp;"]Overview Tests'!F7",TRUE)-730)</f>
        <v>#REF!</v>
      </c>
      <c r="J263" t="e" cm="1">
        <f t="array" aca="1" ref="J263" ca="1">INDIRECT("'["&amp;Index!$A$1&amp;"]Overview Tests'!C84",TRUE)</f>
        <v>#REF!</v>
      </c>
      <c r="K263" t="str">
        <f>Index!$A$1</f>
        <v>intem US 42430001 RN+RP für Sichtprüfung.xlsx</v>
      </c>
      <c r="N263" t="s">
        <v>74</v>
      </c>
      <c r="O263" t="e" cm="1">
        <f t="array" aca="1" ref="O263" ca="1">IF(ISBLANK(INDIRECT("'["&amp;Index!$A$1&amp;"]Results 2a 10xWB'!B"&amp;ROW($R$31)-19,TRUE)),"",INDIRECT("'["&amp;Index!$A$1&amp;"]Results 2a 10xWB'!B"&amp;ROW($R$31)-19,TRUE))</f>
        <v>#REF!</v>
      </c>
      <c r="R263">
        <v>6</v>
      </c>
      <c r="X263" t="e" cm="1">
        <f t="array" aca="1" ref="X263" ca="1">INDIRECT("'["&amp;Index!$A$1&amp;"]Overview Tests'!E7",TRUE)</f>
        <v>#REF!</v>
      </c>
      <c r="Z263" t="s">
        <v>110</v>
      </c>
      <c r="AG263" t="e" cm="1">
        <f t="array" aca="1" ref="AG263" ca="1">IF(ISBLANK(INDIRECT("'["&amp;Index!$A$1&amp;"]Results 2a 10xWB'!C"&amp;ROW($R$31)-19,TRUE)),"",INDIRECT("'["&amp;Index!$A$1&amp;"]Results 2a 10xWB'!C"&amp;ROW($R$31)-19,TRUE))</f>
        <v>#REF!</v>
      </c>
      <c r="AH263" t="e" cm="1">
        <f t="array" aca="1" ref="AH263" ca="1">IF(ISBLANK(INDIRECT("'["&amp;Index!$A$1&amp;"]Results 2a 10xWB'!F"&amp;ROW($R$31)-19,TRUE)),"",INDIRECT("'["&amp;Index!$A$1&amp;"]Results 2a 10xWB'!F"&amp;ROW($R$31)-19,TRUE))</f>
        <v>#REF!</v>
      </c>
      <c r="AI263" t="e" cm="1">
        <f t="array" aca="1" ref="AI263" ca="1">IF(ISBLANK(INDIRECT("'["&amp;Index!$A$1&amp;"]Results 2a 10xWB'!G"&amp;ROW($R$31)-19,TRUE)),"",INDIRECT("'["&amp;Index!$A$1&amp;"]Results 2a 10xWB'!G"&amp;ROW($R$31)-19,TRUE))</f>
        <v>#REF!</v>
      </c>
      <c r="AJ263" t="e" cm="1">
        <f t="array" aca="1" ref="AJ263" ca="1">IF(ISBLANK(INDIRECT("'["&amp;Index!$A$1&amp;"]Results 2a 10xWB'!H"&amp;ROW($R$31)-19,TRUE)),"",INDIRECT("'["&amp;Index!$A$1&amp;"]Results 2a 10xWB'!H"&amp;ROW($R$31)-19,TRUE))</f>
        <v>#REF!</v>
      </c>
      <c r="AK263" t="e" cm="1">
        <f t="array" aca="1" ref="AK263" ca="1">IF(ISBLANK(INDIRECT("'["&amp;Index!$A$1&amp;"]Results 2a 10xWB'!I"&amp;ROW($R$31)-19,TRUE)),"",INDIRECT("'["&amp;Index!$A$1&amp;"]Results 2a 10xWB'!I"&amp;ROW($R$31)-19,TRUE))</f>
        <v>#REF!</v>
      </c>
      <c r="AN263" t="e" cm="1">
        <f t="array" aca="1" ref="AN263" ca="1">IF(ISBLANK(INDIRECT("'["&amp;Index!$A$1&amp;"]Results 2a 10xWB'!D"&amp;ROW($R$31)-19,TRUE)),"",INDIRECT("'["&amp;Index!$A$1&amp;"]Results 2a 10xWB'!D"&amp;ROW($R$31)-19,TRUE))</f>
        <v>#REF!</v>
      </c>
      <c r="AQ263" t="e" cm="1">
        <f t="array" aca="1" ref="AQ263" ca="1">IF(ISBLANK(INDIRECT("'["&amp;Index!$A$1&amp;"]Results 2a 10xWB'!E"&amp;ROW($R$31)-19,TRUE)),"",INDIRECT("'["&amp;Index!$A$1&amp;"]Results 2a 10xWB'!E"&amp;ROW($R$31)-19,TRUE))</f>
        <v>#REF!</v>
      </c>
      <c r="BM263" t="str">
        <f t="shared" ca="1" si="16"/>
        <v/>
      </c>
    </row>
    <row r="264" spans="1:65" x14ac:dyDescent="0.25">
      <c r="A264" t="e" cm="1">
        <f t="array" aca="1" ref="A264" ca="1">INDIRECT("'["&amp;Index!$A$1&amp;"]Overview Tests'!E7",TRUE)</f>
        <v>#REF!</v>
      </c>
      <c r="B264" t="e">
        <f ca="1">IF(Index!$D$3="v5",11048,"")</f>
        <v>#N/A</v>
      </c>
      <c r="C264" t="e">
        <f ca="1">VLOOKUP(Facts!$B264,Aux_Table!$W$1:$X$50,2,FALSE)</f>
        <v>#N/A</v>
      </c>
      <c r="D264" t="e">
        <f>NA()</f>
        <v>#N/A</v>
      </c>
      <c r="E264" t="e" cm="1">
        <f t="array" aca="1" ref="E264" ca="1">INDIRECT("'["&amp;Index!$A$1&amp;"]Overview Tests'!C7",TRUE)</f>
        <v>#REF!</v>
      </c>
      <c r="F264" t="e" cm="1">
        <f t="array" aca="1" ref="F264" ca="1">INDIRECT("'["&amp;Index!$A$1&amp;"]Overview Tests'!B7",TRUE)</f>
        <v>#REF!</v>
      </c>
      <c r="G264" t="e" cm="1">
        <f t="array" aca="1" ref="G264" ca="1">INDIRECT("'["&amp;Index!$A$1&amp;"]Overview Tests'!B7",TRUE)</f>
        <v>#REF!</v>
      </c>
      <c r="H264" t="e">
        <f t="shared" ca="1" si="15"/>
        <v>#REF!</v>
      </c>
      <c r="I264" s="15" t="e" cm="1">
        <f t="array" aca="1" ref="I264" ca="1">IFERROR(DATEVALUE(TEXT(INDIRECT("'["&amp;Index!$A$1&amp;"]Overview Tests'!C88",TRUE),"yyyy-mm-dd")),INDIRECT("'["&amp;Index!$A$1&amp;"]Overview Tests'!F7",TRUE)-730)</f>
        <v>#REF!</v>
      </c>
      <c r="J264" t="e" cm="1">
        <f t="array" aca="1" ref="J264" ca="1">INDIRECT("'["&amp;Index!$A$1&amp;"]Overview Tests'!C84",TRUE)</f>
        <v>#REF!</v>
      </c>
      <c r="K264" t="str">
        <f>Index!$A$1</f>
        <v>intem US 42430001 RN+RP für Sichtprüfung.xlsx</v>
      </c>
      <c r="N264" t="s">
        <v>74</v>
      </c>
      <c r="O264" t="e" cm="1">
        <f t="array" aca="1" ref="O264" ca="1">IF(ISBLANK(INDIRECT("'["&amp;Index!$A$1&amp;"]Results 2a 10xWB'!B"&amp;ROW($R$32)-19,TRUE)),"",INDIRECT("'["&amp;Index!$A$1&amp;"]Results 2a 10xWB'!B"&amp;ROW($R$32)-19,TRUE))</f>
        <v>#REF!</v>
      </c>
      <c r="R264">
        <v>7</v>
      </c>
      <c r="X264" t="e" cm="1">
        <f t="array" aca="1" ref="X264" ca="1">INDIRECT("'["&amp;Index!$A$1&amp;"]Overview Tests'!E7",TRUE)</f>
        <v>#REF!</v>
      </c>
      <c r="Z264" t="s">
        <v>110</v>
      </c>
      <c r="AG264" t="e" cm="1">
        <f t="array" aca="1" ref="AG264" ca="1">IF(ISBLANK(INDIRECT("'["&amp;Index!$A$1&amp;"]Results 2a 10xWB'!C"&amp;ROW($R$32)-19,TRUE)),"",INDIRECT("'["&amp;Index!$A$1&amp;"]Results 2a 10xWB'!C"&amp;ROW($R$32)-19,TRUE))</f>
        <v>#REF!</v>
      </c>
      <c r="AH264" t="e" cm="1">
        <f t="array" aca="1" ref="AH264" ca="1">IF(ISBLANK(INDIRECT("'["&amp;Index!$A$1&amp;"]Results 2a 10xWB'!F"&amp;ROW($R$32)-19,TRUE)),"",INDIRECT("'["&amp;Index!$A$1&amp;"]Results 2a 10xWB'!F"&amp;ROW($R$32)-19,TRUE))</f>
        <v>#REF!</v>
      </c>
      <c r="AI264" t="e" cm="1">
        <f t="array" aca="1" ref="AI264" ca="1">IF(ISBLANK(INDIRECT("'["&amp;Index!$A$1&amp;"]Results 2a 10xWB'!G"&amp;ROW($R$32)-19,TRUE)),"",INDIRECT("'["&amp;Index!$A$1&amp;"]Results 2a 10xWB'!G"&amp;ROW($R$32)-19,TRUE))</f>
        <v>#REF!</v>
      </c>
      <c r="AJ264" t="e" cm="1">
        <f t="array" aca="1" ref="AJ264" ca="1">IF(ISBLANK(INDIRECT("'["&amp;Index!$A$1&amp;"]Results 2a 10xWB'!H"&amp;ROW($R$32)-19,TRUE)),"",INDIRECT("'["&amp;Index!$A$1&amp;"]Results 2a 10xWB'!H"&amp;ROW($R$32)-19,TRUE))</f>
        <v>#REF!</v>
      </c>
      <c r="AK264" t="e" cm="1">
        <f t="array" aca="1" ref="AK264" ca="1">IF(ISBLANK(INDIRECT("'["&amp;Index!$A$1&amp;"]Results 2a 10xWB'!I"&amp;ROW($R$32)-19,TRUE)),"",INDIRECT("'["&amp;Index!$A$1&amp;"]Results 2a 10xWB'!I"&amp;ROW($R$32)-19,TRUE))</f>
        <v>#REF!</v>
      </c>
      <c r="AN264" t="e" cm="1">
        <f t="array" aca="1" ref="AN264" ca="1">IF(ISBLANK(INDIRECT("'["&amp;Index!$A$1&amp;"]Results 2a 10xWB'!D"&amp;ROW($R$32)-19,TRUE)),"",INDIRECT("'["&amp;Index!$A$1&amp;"]Results 2a 10xWB'!D"&amp;ROW($R$32)-19,TRUE))</f>
        <v>#REF!</v>
      </c>
      <c r="AQ264" t="e" cm="1">
        <f t="array" aca="1" ref="AQ264" ca="1">IF(ISBLANK(INDIRECT("'["&amp;Index!$A$1&amp;"]Results 2a 10xWB'!E"&amp;ROW($R$32)-19,TRUE)),"",INDIRECT("'["&amp;Index!$A$1&amp;"]Results 2a 10xWB'!E"&amp;ROW($R$32)-19,TRUE))</f>
        <v>#REF!</v>
      </c>
      <c r="BM264" t="str">
        <f t="shared" ca="1" si="16"/>
        <v/>
      </c>
    </row>
    <row r="265" spans="1:65" x14ac:dyDescent="0.25">
      <c r="A265" t="e" cm="1">
        <f t="array" aca="1" ref="A265" ca="1">INDIRECT("'["&amp;Index!$A$1&amp;"]Overview Tests'!E7",TRUE)</f>
        <v>#REF!</v>
      </c>
      <c r="B265" t="e">
        <f ca="1">IF(Index!$D$3="v5",11048,"")</f>
        <v>#N/A</v>
      </c>
      <c r="C265" t="e">
        <f ca="1">VLOOKUP(Facts!$B265,Aux_Table!$W$1:$X$50,2,FALSE)</f>
        <v>#N/A</v>
      </c>
      <c r="D265" t="e">
        <f>NA()</f>
        <v>#N/A</v>
      </c>
      <c r="E265" t="e" cm="1">
        <f t="array" aca="1" ref="E265" ca="1">INDIRECT("'["&amp;Index!$A$1&amp;"]Overview Tests'!C7",TRUE)</f>
        <v>#REF!</v>
      </c>
      <c r="F265" t="e" cm="1">
        <f t="array" aca="1" ref="F265" ca="1">INDIRECT("'["&amp;Index!$A$1&amp;"]Overview Tests'!B7",TRUE)</f>
        <v>#REF!</v>
      </c>
      <c r="G265" t="e" cm="1">
        <f t="array" aca="1" ref="G265" ca="1">INDIRECT("'["&amp;Index!$A$1&amp;"]Overview Tests'!B7",TRUE)</f>
        <v>#REF!</v>
      </c>
      <c r="H265" t="e">
        <f t="shared" ca="1" si="15"/>
        <v>#REF!</v>
      </c>
      <c r="I265" s="15" t="e" cm="1">
        <f t="array" aca="1" ref="I265" ca="1">IFERROR(DATEVALUE(TEXT(INDIRECT("'["&amp;Index!$A$1&amp;"]Overview Tests'!C88",TRUE),"yyyy-mm-dd")),INDIRECT("'["&amp;Index!$A$1&amp;"]Overview Tests'!F7",TRUE)-730)</f>
        <v>#REF!</v>
      </c>
      <c r="J265" t="e" cm="1">
        <f t="array" aca="1" ref="J265" ca="1">INDIRECT("'["&amp;Index!$A$1&amp;"]Overview Tests'!C84",TRUE)</f>
        <v>#REF!</v>
      </c>
      <c r="K265" t="str">
        <f>Index!$A$1</f>
        <v>intem US 42430001 RN+RP für Sichtprüfung.xlsx</v>
      </c>
      <c r="N265" t="s">
        <v>74</v>
      </c>
      <c r="O265" t="e" cm="1">
        <f t="array" aca="1" ref="O265" ca="1">IF(ISBLANK(INDIRECT("'["&amp;Index!$A$1&amp;"]Results 2a 10xWB'!B"&amp;ROW($R$33)-19,TRUE)),"",INDIRECT("'["&amp;Index!$A$1&amp;"]Results 2a 10xWB'!B"&amp;ROW($R$33)-19,TRUE))</f>
        <v>#REF!</v>
      </c>
      <c r="R265">
        <v>8</v>
      </c>
      <c r="X265" t="e" cm="1">
        <f t="array" aca="1" ref="X265" ca="1">INDIRECT("'["&amp;Index!$A$1&amp;"]Overview Tests'!E7",TRUE)</f>
        <v>#REF!</v>
      </c>
      <c r="Z265" t="s">
        <v>110</v>
      </c>
      <c r="AG265" t="e" cm="1">
        <f t="array" aca="1" ref="AG265" ca="1">IF(ISBLANK(INDIRECT("'["&amp;Index!$A$1&amp;"]Results 2a 10xWB'!C"&amp;ROW($R$33)-19,TRUE)),"",INDIRECT("'["&amp;Index!$A$1&amp;"]Results 2a 10xWB'!C"&amp;ROW($R$33)-19,TRUE))</f>
        <v>#REF!</v>
      </c>
      <c r="AH265" t="e" cm="1">
        <f t="array" aca="1" ref="AH265" ca="1">IF(ISBLANK(INDIRECT("'["&amp;Index!$A$1&amp;"]Results 2a 10xWB'!F"&amp;ROW($R$33)-19,TRUE)),"",INDIRECT("'["&amp;Index!$A$1&amp;"]Results 2a 10xWB'!F"&amp;ROW($R$33)-19,TRUE))</f>
        <v>#REF!</v>
      </c>
      <c r="AI265" t="e" cm="1">
        <f t="array" aca="1" ref="AI265" ca="1">IF(ISBLANK(INDIRECT("'["&amp;Index!$A$1&amp;"]Results 2a 10xWB'!G"&amp;ROW($R$33)-19,TRUE)),"",INDIRECT("'["&amp;Index!$A$1&amp;"]Results 2a 10xWB'!G"&amp;ROW($R$33)-19,TRUE))</f>
        <v>#REF!</v>
      </c>
      <c r="AJ265" t="e" cm="1">
        <f t="array" aca="1" ref="AJ265" ca="1">IF(ISBLANK(INDIRECT("'["&amp;Index!$A$1&amp;"]Results 2a 10xWB'!H"&amp;ROW($R$33)-19,TRUE)),"",INDIRECT("'["&amp;Index!$A$1&amp;"]Results 2a 10xWB'!H"&amp;ROW($R$33)-19,TRUE))</f>
        <v>#REF!</v>
      </c>
      <c r="AK265" t="e" cm="1">
        <f t="array" aca="1" ref="AK265" ca="1">IF(ISBLANK(INDIRECT("'["&amp;Index!$A$1&amp;"]Results 2a 10xWB'!I"&amp;ROW($R$33)-19,TRUE)),"",INDIRECT("'["&amp;Index!$A$1&amp;"]Results 2a 10xWB'!I"&amp;ROW($R$33)-19,TRUE))</f>
        <v>#REF!</v>
      </c>
      <c r="AN265" t="e" cm="1">
        <f t="array" aca="1" ref="AN265" ca="1">IF(ISBLANK(INDIRECT("'["&amp;Index!$A$1&amp;"]Results 2a 10xWB'!D"&amp;ROW($R$33)-19,TRUE)),"",INDIRECT("'["&amp;Index!$A$1&amp;"]Results 2a 10xWB'!D"&amp;ROW($R$33)-19,TRUE))</f>
        <v>#REF!</v>
      </c>
      <c r="AQ265" t="e" cm="1">
        <f t="array" aca="1" ref="AQ265" ca="1">IF(ISBLANK(INDIRECT("'["&amp;Index!$A$1&amp;"]Results 2a 10xWB'!E"&amp;ROW($R$33)-19,TRUE)),"",INDIRECT("'["&amp;Index!$A$1&amp;"]Results 2a 10xWB'!E"&amp;ROW($R$33)-19,TRUE))</f>
        <v>#REF!</v>
      </c>
      <c r="BM265" t="str">
        <f t="shared" ca="1" si="16"/>
        <v/>
      </c>
    </row>
    <row r="266" spans="1:65" x14ac:dyDescent="0.25">
      <c r="A266" t="e" cm="1">
        <f t="array" aca="1" ref="A266" ca="1">INDIRECT("'["&amp;Index!$A$1&amp;"]Overview Tests'!E7",TRUE)</f>
        <v>#REF!</v>
      </c>
      <c r="B266" t="e">
        <f ca="1">IF(Index!$D$3="v5",11048,"")</f>
        <v>#N/A</v>
      </c>
      <c r="C266" t="e">
        <f ca="1">VLOOKUP(Facts!$B266,Aux_Table!$W$1:$X$50,2,FALSE)</f>
        <v>#N/A</v>
      </c>
      <c r="D266" t="e">
        <f>NA()</f>
        <v>#N/A</v>
      </c>
      <c r="E266" t="e" cm="1">
        <f t="array" aca="1" ref="E266" ca="1">INDIRECT("'["&amp;Index!$A$1&amp;"]Overview Tests'!C7",TRUE)</f>
        <v>#REF!</v>
      </c>
      <c r="F266" t="e" cm="1">
        <f t="array" aca="1" ref="F266" ca="1">INDIRECT("'["&amp;Index!$A$1&amp;"]Overview Tests'!B7",TRUE)</f>
        <v>#REF!</v>
      </c>
      <c r="G266" t="e" cm="1">
        <f t="array" aca="1" ref="G266" ca="1">INDIRECT("'["&amp;Index!$A$1&amp;"]Overview Tests'!B7",TRUE)</f>
        <v>#REF!</v>
      </c>
      <c r="H266" t="e">
        <f t="shared" ca="1" si="15"/>
        <v>#REF!</v>
      </c>
      <c r="I266" s="15" t="e" cm="1">
        <f t="array" aca="1" ref="I266" ca="1">IFERROR(DATEVALUE(TEXT(INDIRECT("'["&amp;Index!$A$1&amp;"]Overview Tests'!C88",TRUE),"yyyy-mm-dd")),INDIRECT("'["&amp;Index!$A$1&amp;"]Overview Tests'!F7",TRUE)-730)</f>
        <v>#REF!</v>
      </c>
      <c r="J266" t="e" cm="1">
        <f t="array" aca="1" ref="J266" ca="1">INDIRECT("'["&amp;Index!$A$1&amp;"]Overview Tests'!C84",TRUE)</f>
        <v>#REF!</v>
      </c>
      <c r="K266" t="str">
        <f>Index!$A$1</f>
        <v>intem US 42430001 RN+RP für Sichtprüfung.xlsx</v>
      </c>
      <c r="N266" t="s">
        <v>74</v>
      </c>
      <c r="O266" t="e" cm="1">
        <f t="array" aca="1" ref="O266" ca="1">IF(ISBLANK(INDIRECT("'["&amp;Index!$A$1&amp;"]Results 2a 10xWB'!B"&amp;ROW($R$34)-19,TRUE)),"",INDIRECT("'["&amp;Index!$A$1&amp;"]Results 2a 10xWB'!B"&amp;ROW($R$34)-19,TRUE))</f>
        <v>#REF!</v>
      </c>
      <c r="R266">
        <v>9</v>
      </c>
      <c r="X266" t="e" cm="1">
        <f t="array" aca="1" ref="X266" ca="1">INDIRECT("'["&amp;Index!$A$1&amp;"]Overview Tests'!E7",TRUE)</f>
        <v>#REF!</v>
      </c>
      <c r="Z266" t="s">
        <v>110</v>
      </c>
      <c r="AG266" t="e" cm="1">
        <f t="array" aca="1" ref="AG266" ca="1">IF(ISBLANK(INDIRECT("'["&amp;Index!$A$1&amp;"]Results 2a 10xWB'!C"&amp;ROW($R$34)-19,TRUE)),"",INDIRECT("'["&amp;Index!$A$1&amp;"]Results 2a 10xWB'!C"&amp;ROW($R$34)-19,TRUE))</f>
        <v>#REF!</v>
      </c>
      <c r="AH266" t="e" cm="1">
        <f t="array" aca="1" ref="AH266" ca="1">IF(ISBLANK(INDIRECT("'["&amp;Index!$A$1&amp;"]Results 2a 10xWB'!F"&amp;ROW($R$34)-19,TRUE)),"",INDIRECT("'["&amp;Index!$A$1&amp;"]Results 2a 10xWB'!F"&amp;ROW($R$34)-19,TRUE))</f>
        <v>#REF!</v>
      </c>
      <c r="AI266" t="e" cm="1">
        <f t="array" aca="1" ref="AI266" ca="1">IF(ISBLANK(INDIRECT("'["&amp;Index!$A$1&amp;"]Results 2a 10xWB'!G"&amp;ROW($R$34)-19,TRUE)),"",INDIRECT("'["&amp;Index!$A$1&amp;"]Results 2a 10xWB'!G"&amp;ROW($R$34)-19,TRUE))</f>
        <v>#REF!</v>
      </c>
      <c r="AJ266" t="e" cm="1">
        <f t="array" aca="1" ref="AJ266" ca="1">IF(ISBLANK(INDIRECT("'["&amp;Index!$A$1&amp;"]Results 2a 10xWB'!H"&amp;ROW($R$34)-19,TRUE)),"",INDIRECT("'["&amp;Index!$A$1&amp;"]Results 2a 10xWB'!H"&amp;ROW($R$34)-19,TRUE))</f>
        <v>#REF!</v>
      </c>
      <c r="AK266" t="e" cm="1">
        <f t="array" aca="1" ref="AK266" ca="1">IF(ISBLANK(INDIRECT("'["&amp;Index!$A$1&amp;"]Results 2a 10xWB'!I"&amp;ROW($R$34)-19,TRUE)),"",INDIRECT("'["&amp;Index!$A$1&amp;"]Results 2a 10xWB'!I"&amp;ROW($R$34)-19,TRUE))</f>
        <v>#REF!</v>
      </c>
      <c r="AN266" t="e" cm="1">
        <f t="array" aca="1" ref="AN266" ca="1">IF(ISBLANK(INDIRECT("'["&amp;Index!$A$1&amp;"]Results 2a 10xWB'!D"&amp;ROW($R$34)-19,TRUE)),"",INDIRECT("'["&amp;Index!$A$1&amp;"]Results 2a 10xWB'!D"&amp;ROW($R$34)-19,TRUE))</f>
        <v>#REF!</v>
      </c>
      <c r="AQ266" t="e" cm="1">
        <f t="array" aca="1" ref="AQ266" ca="1">IF(ISBLANK(INDIRECT("'["&amp;Index!$A$1&amp;"]Results 2a 10xWB'!E"&amp;ROW($R$34)-19,TRUE)),"",INDIRECT("'["&amp;Index!$A$1&amp;"]Results 2a 10xWB'!E"&amp;ROW($R$34)-19,TRUE))</f>
        <v>#REF!</v>
      </c>
      <c r="BM266" t="str">
        <f t="shared" ca="1" si="16"/>
        <v/>
      </c>
    </row>
    <row r="267" spans="1:65" x14ac:dyDescent="0.25">
      <c r="A267" t="e" cm="1">
        <f t="array" aca="1" ref="A267" ca="1">INDIRECT("'["&amp;Index!$A$1&amp;"]Overview Tests'!E7",TRUE)</f>
        <v>#REF!</v>
      </c>
      <c r="B267" t="e">
        <f ca="1">IF(Index!$D$3="v5",11048,"")</f>
        <v>#N/A</v>
      </c>
      <c r="C267" t="e">
        <f ca="1">VLOOKUP(Facts!$B267,Aux_Table!$W$1:$X$50,2,FALSE)</f>
        <v>#N/A</v>
      </c>
      <c r="D267" t="e">
        <f>NA()</f>
        <v>#N/A</v>
      </c>
      <c r="E267" t="e" cm="1">
        <f t="array" aca="1" ref="E267" ca="1">INDIRECT("'["&amp;Index!$A$1&amp;"]Overview Tests'!C7",TRUE)</f>
        <v>#REF!</v>
      </c>
      <c r="F267" t="e" cm="1">
        <f t="array" aca="1" ref="F267" ca="1">INDIRECT("'["&amp;Index!$A$1&amp;"]Overview Tests'!B7",TRUE)</f>
        <v>#REF!</v>
      </c>
      <c r="G267" t="e" cm="1">
        <f t="array" aca="1" ref="G267" ca="1">INDIRECT("'["&amp;Index!$A$1&amp;"]Overview Tests'!B7",TRUE)</f>
        <v>#REF!</v>
      </c>
      <c r="H267" t="e">
        <f t="shared" ref="H267:H330" ca="1" si="17">X267=A267</f>
        <v>#REF!</v>
      </c>
      <c r="I267" s="15" t="e" cm="1">
        <f t="array" aca="1" ref="I267" ca="1">IFERROR(DATEVALUE(TEXT(INDIRECT("'["&amp;Index!$A$1&amp;"]Overview Tests'!C88",TRUE),"yyyy-mm-dd")),INDIRECT("'["&amp;Index!$A$1&amp;"]Overview Tests'!F7",TRUE)-730)</f>
        <v>#REF!</v>
      </c>
      <c r="J267" t="e" cm="1">
        <f t="array" aca="1" ref="J267" ca="1">INDIRECT("'["&amp;Index!$A$1&amp;"]Overview Tests'!C84",TRUE)</f>
        <v>#REF!</v>
      </c>
      <c r="K267" t="str">
        <f>Index!$A$1</f>
        <v>intem US 42430001 RN+RP für Sichtprüfung.xlsx</v>
      </c>
      <c r="N267" t="s">
        <v>74</v>
      </c>
      <c r="O267" t="e" cm="1">
        <f t="array" aca="1" ref="O267" ca="1">IF(ISBLANK(INDIRECT("'["&amp;Index!$A$1&amp;"]Results 2a 10xWB'!B"&amp;ROW($R$35)-19,TRUE)),"",INDIRECT("'["&amp;Index!$A$1&amp;"]Results 2a 10xWB'!B"&amp;ROW($R$35)-19,TRUE))</f>
        <v>#REF!</v>
      </c>
      <c r="R267">
        <v>10</v>
      </c>
      <c r="X267" t="e" cm="1">
        <f t="array" aca="1" ref="X267" ca="1">INDIRECT("'["&amp;Index!$A$1&amp;"]Overview Tests'!E7",TRUE)</f>
        <v>#REF!</v>
      </c>
      <c r="Z267" t="s">
        <v>110</v>
      </c>
      <c r="AG267" t="e" cm="1">
        <f t="array" aca="1" ref="AG267" ca="1">IF(ISBLANK(INDIRECT("'["&amp;Index!$A$1&amp;"]Results 2a 10xWB'!C"&amp;ROW($R$35)-19,TRUE)),"",INDIRECT("'["&amp;Index!$A$1&amp;"]Results 2a 10xWB'!C"&amp;ROW($R$35)-19,TRUE))</f>
        <v>#REF!</v>
      </c>
      <c r="AH267" t="e" cm="1">
        <f t="array" aca="1" ref="AH267" ca="1">IF(ISBLANK(INDIRECT("'["&amp;Index!$A$1&amp;"]Results 2a 10xWB'!F"&amp;ROW($R$35)-19,TRUE)),"",INDIRECT("'["&amp;Index!$A$1&amp;"]Results 2a 10xWB'!F"&amp;ROW($R$35)-19,TRUE))</f>
        <v>#REF!</v>
      </c>
      <c r="AI267" t="e" cm="1">
        <f t="array" aca="1" ref="AI267" ca="1">IF(ISBLANK(INDIRECT("'["&amp;Index!$A$1&amp;"]Results 2a 10xWB'!G"&amp;ROW($R$35)-19,TRUE)),"",INDIRECT("'["&amp;Index!$A$1&amp;"]Results 2a 10xWB'!G"&amp;ROW($R$35)-19,TRUE))</f>
        <v>#REF!</v>
      </c>
      <c r="AJ267" t="e" cm="1">
        <f t="array" aca="1" ref="AJ267" ca="1">IF(ISBLANK(INDIRECT("'["&amp;Index!$A$1&amp;"]Results 2a 10xWB'!H"&amp;ROW($R$35)-19,TRUE)),"",INDIRECT("'["&amp;Index!$A$1&amp;"]Results 2a 10xWB'!H"&amp;ROW($R$35)-19,TRUE))</f>
        <v>#REF!</v>
      </c>
      <c r="AK267" t="e" cm="1">
        <f t="array" aca="1" ref="AK267" ca="1">IF(ISBLANK(INDIRECT("'["&amp;Index!$A$1&amp;"]Results 2a 10xWB'!I"&amp;ROW($R$35)-19,TRUE)),"",INDIRECT("'["&amp;Index!$A$1&amp;"]Results 2a 10xWB'!I"&amp;ROW($R$35)-19,TRUE))</f>
        <v>#REF!</v>
      </c>
      <c r="AN267" t="e" cm="1">
        <f t="array" aca="1" ref="AN267" ca="1">IF(ISBLANK(INDIRECT("'["&amp;Index!$A$1&amp;"]Results 2a 10xWB'!D"&amp;ROW($R$35)-19,TRUE)),"",INDIRECT("'["&amp;Index!$A$1&amp;"]Results 2a 10xWB'!D"&amp;ROW($R$35)-19,TRUE))</f>
        <v>#REF!</v>
      </c>
      <c r="AQ267" t="e" cm="1">
        <f t="array" aca="1" ref="AQ267" ca="1">IF(ISBLANK(INDIRECT("'["&amp;Index!$A$1&amp;"]Results 2a 10xWB'!E"&amp;ROW($R$35)-19,TRUE)),"",INDIRECT("'["&amp;Index!$A$1&amp;"]Results 2a 10xWB'!E"&amp;ROW($R$35)-19,TRUE))</f>
        <v>#REF!</v>
      </c>
      <c r="BM267" t="str">
        <f t="shared" ca="1" si="16"/>
        <v/>
      </c>
    </row>
    <row r="268" spans="1:65" x14ac:dyDescent="0.25">
      <c r="A268" t="e" cm="1">
        <f t="array" aca="1" ref="A268" ca="1">INDIRECT("'["&amp;Index!$A$1&amp;"]Overview Tests'!E7",TRUE)</f>
        <v>#REF!</v>
      </c>
      <c r="B268" t="e">
        <f ca="1">IF(Index!$D$3="v5",11048,"")</f>
        <v>#N/A</v>
      </c>
      <c r="C268" t="e">
        <f ca="1">VLOOKUP(Facts!$B268,Aux_Table!$W$1:$X$50,2,FALSE)</f>
        <v>#N/A</v>
      </c>
      <c r="D268" t="e">
        <f>NA()</f>
        <v>#N/A</v>
      </c>
      <c r="E268" t="e" cm="1">
        <f t="array" aca="1" ref="E268" ca="1">INDIRECT("'["&amp;Index!$A$1&amp;"]Overview Tests'!C7",TRUE)</f>
        <v>#REF!</v>
      </c>
      <c r="F268" t="e" cm="1">
        <f t="array" aca="1" ref="F268" ca="1">INDIRECT("'["&amp;Index!$A$1&amp;"]Overview Tests'!B7",TRUE)</f>
        <v>#REF!</v>
      </c>
      <c r="G268" t="e" cm="1">
        <f t="array" aca="1" ref="G268" ca="1">INDIRECT("'["&amp;Index!$A$1&amp;"]Overview Tests'!B7",TRUE)</f>
        <v>#REF!</v>
      </c>
      <c r="H268" t="e">
        <f t="shared" ca="1" si="17"/>
        <v>#REF!</v>
      </c>
      <c r="I268" s="15" t="e" cm="1">
        <f t="array" aca="1" ref="I268" ca="1">IFERROR(DATEVALUE(TEXT(INDIRECT("'["&amp;Index!$A$1&amp;"]Overview Tests'!C88",TRUE),"yyyy-mm-dd")),INDIRECT("'["&amp;Index!$A$1&amp;"]Overview Tests'!F7",TRUE)-730)</f>
        <v>#REF!</v>
      </c>
      <c r="J268" t="e" cm="1">
        <f t="array" aca="1" ref="J268" ca="1">INDIRECT("'["&amp;Index!$A$1&amp;"]Overview Tests'!C84",TRUE)</f>
        <v>#REF!</v>
      </c>
      <c r="K268" t="str">
        <f>Index!$A$1</f>
        <v>intem US 42430001 RN+RP für Sichtprüfung.xlsx</v>
      </c>
      <c r="N268" t="s">
        <v>74</v>
      </c>
      <c r="O268" t="e" cm="1">
        <f t="array" aca="1" ref="O268" ca="1">IF(ISBLANK(INDIRECT("'["&amp;Index!$A$1&amp;"]Results 2a 10xWB'!B"&amp;ROW($R$26)-19,TRUE)),"",INDIRECT("'["&amp;Index!$A$1&amp;"]Results 2a 10xWB'!B"&amp;ROW($R$26)-19,TRUE))</f>
        <v>#REF!</v>
      </c>
      <c r="R268">
        <v>1</v>
      </c>
      <c r="X268" t="e" cm="1">
        <f t="array" aca="1" ref="X268" ca="1">INDIRECT("'["&amp;Index!$A$1&amp;"]Overview Tests'!C7",TRUE)</f>
        <v>#REF!</v>
      </c>
      <c r="Z268" t="s">
        <v>110</v>
      </c>
      <c r="AG268" t="e" cm="1">
        <f t="array" aca="1" ref="AG268" ca="1">IF(ISBLANK(INDIRECT("'["&amp;Index!$A$1&amp;"]Results 2a 10xWB'!J"&amp;ROW($R$26)-19,TRUE)),"",INDIRECT("'["&amp;Index!$A$1&amp;"]Results 2a 10xWB'!J"&amp;ROW($R$26)-19,TRUE))</f>
        <v>#REF!</v>
      </c>
      <c r="AH268" t="e" cm="1">
        <f t="array" aca="1" ref="AH268" ca="1">IF(ISBLANK(INDIRECT("'["&amp;Index!$A$1&amp;"]Results 2a 10xWB'!M"&amp;ROW($R$26)-19,TRUE)),"",INDIRECT("'["&amp;Index!$A$1&amp;"]Results 2a 10xWB'!M"&amp;ROW($R$26)-19,TRUE))</f>
        <v>#REF!</v>
      </c>
      <c r="AI268" t="e" cm="1">
        <f t="array" aca="1" ref="AI268" ca="1">IF(ISBLANK(INDIRECT("'["&amp;Index!$A$1&amp;"]Results 2a 10xWB'!N"&amp;ROW($R$26)-19,TRUE)),"",INDIRECT("'["&amp;Index!$A$1&amp;"]Results 2a 10xWB'!N"&amp;ROW($R$26)-19,TRUE))</f>
        <v>#REF!</v>
      </c>
      <c r="AJ268" t="e" cm="1">
        <f t="array" aca="1" ref="AJ268" ca="1">IF(ISBLANK(INDIRECT("'["&amp;Index!$A$1&amp;"]Results 2a 10xWB'!O"&amp;ROW($R$26)-19,TRUE)),"",INDIRECT("'["&amp;Index!$A$1&amp;"]Results 2a 10xWB'!O"&amp;ROW($R$26)-19,TRUE))</f>
        <v>#REF!</v>
      </c>
      <c r="AK268" t="e" cm="1">
        <f t="array" aca="1" ref="AK268" ca="1">IF(ISBLANK(INDIRECT("'["&amp;Index!$A$1&amp;"]Results 2a 10xWB'!P"&amp;ROW($R$26)-19,TRUE)),"",INDIRECT("'["&amp;Index!$A$1&amp;"]Results 2a 10xWB'!P"&amp;ROW($R$26)-19,TRUE))</f>
        <v>#REF!</v>
      </c>
      <c r="AN268" t="e" cm="1">
        <f t="array" aca="1" ref="AN268" ca="1">IF(ISBLANK(INDIRECT("'["&amp;Index!$A$1&amp;"]Results 2a 10xWB'!K"&amp;ROW($R$26)-19,TRUE)),"",INDIRECT("'["&amp;Index!$A$1&amp;"]Results 2a 10xWB'!K"&amp;ROW($R$26)-19,TRUE))</f>
        <v>#REF!</v>
      </c>
      <c r="AQ268" t="e" cm="1">
        <f t="array" aca="1" ref="AQ268" ca="1">IF(ISBLANK(INDIRECT("'["&amp;Index!$A$1&amp;"]Results 2a 10xWB'!L"&amp;ROW($R$26)-19,TRUE)),"",INDIRECT("'["&amp;Index!$A$1&amp;"]Results 2a 10xWB'!L"&amp;ROW($R$26)-19,TRUE))</f>
        <v>#REF!</v>
      </c>
      <c r="BM268" t="str">
        <f t="shared" ca="1" si="16"/>
        <v/>
      </c>
    </row>
    <row r="269" spans="1:65" x14ac:dyDescent="0.25">
      <c r="A269" t="e" cm="1">
        <f t="array" aca="1" ref="A269" ca="1">INDIRECT("'["&amp;Index!$A$1&amp;"]Overview Tests'!E7",TRUE)</f>
        <v>#REF!</v>
      </c>
      <c r="B269" t="e">
        <f ca="1">IF(Index!$D$3="v5",11048,"")</f>
        <v>#N/A</v>
      </c>
      <c r="C269" t="e">
        <f ca="1">VLOOKUP(Facts!$B269,Aux_Table!$W$1:$X$50,2,FALSE)</f>
        <v>#N/A</v>
      </c>
      <c r="D269" t="e">
        <f>NA()</f>
        <v>#N/A</v>
      </c>
      <c r="E269" t="e" cm="1">
        <f t="array" aca="1" ref="E269" ca="1">INDIRECT("'["&amp;Index!$A$1&amp;"]Overview Tests'!C7",TRUE)</f>
        <v>#REF!</v>
      </c>
      <c r="F269" t="e" cm="1">
        <f t="array" aca="1" ref="F269" ca="1">INDIRECT("'["&amp;Index!$A$1&amp;"]Overview Tests'!B7",TRUE)</f>
        <v>#REF!</v>
      </c>
      <c r="G269" t="e" cm="1">
        <f t="array" aca="1" ref="G269" ca="1">INDIRECT("'["&amp;Index!$A$1&amp;"]Overview Tests'!B7",TRUE)</f>
        <v>#REF!</v>
      </c>
      <c r="H269" t="e">
        <f t="shared" ca="1" si="17"/>
        <v>#REF!</v>
      </c>
      <c r="I269" s="15" t="e" cm="1">
        <f t="array" aca="1" ref="I269" ca="1">IFERROR(DATEVALUE(TEXT(INDIRECT("'["&amp;Index!$A$1&amp;"]Overview Tests'!C88",TRUE),"yyyy-mm-dd")),INDIRECT("'["&amp;Index!$A$1&amp;"]Overview Tests'!F7",TRUE)-730)</f>
        <v>#REF!</v>
      </c>
      <c r="J269" t="e" cm="1">
        <f t="array" aca="1" ref="J269" ca="1">INDIRECT("'["&amp;Index!$A$1&amp;"]Overview Tests'!C84",TRUE)</f>
        <v>#REF!</v>
      </c>
      <c r="K269" t="str">
        <f>Index!$A$1</f>
        <v>intem US 42430001 RN+RP für Sichtprüfung.xlsx</v>
      </c>
      <c r="N269" t="s">
        <v>74</v>
      </c>
      <c r="O269" t="e" cm="1">
        <f t="array" aca="1" ref="O269" ca="1">IF(ISBLANK(INDIRECT("'["&amp;Index!$A$1&amp;"]Results 2a 10xWB'!B"&amp;ROW($R$27)-19,TRUE)),"",INDIRECT("'["&amp;Index!$A$1&amp;"]Results 2a 10xWB'!B"&amp;ROW($R$27)-19,TRUE))</f>
        <v>#REF!</v>
      </c>
      <c r="R269">
        <v>2</v>
      </c>
      <c r="X269" t="e" cm="1">
        <f t="array" aca="1" ref="X269" ca="1">INDIRECT("'["&amp;Index!$A$1&amp;"]Overview Tests'!C7",TRUE)</f>
        <v>#REF!</v>
      </c>
      <c r="Z269" t="s">
        <v>110</v>
      </c>
      <c r="AG269" t="e" cm="1">
        <f t="array" aca="1" ref="AG269" ca="1">IF(ISBLANK(INDIRECT("'["&amp;Index!$A$1&amp;"]Results 2a 10xWB'!J"&amp;ROW($R$27)-19,TRUE)),"",INDIRECT("'["&amp;Index!$A$1&amp;"]Results 2a 10xWB'!J"&amp;ROW($R$27)-19,TRUE))</f>
        <v>#REF!</v>
      </c>
      <c r="AH269" t="e" cm="1">
        <f t="array" aca="1" ref="AH269" ca="1">IF(ISBLANK(INDIRECT("'["&amp;Index!$A$1&amp;"]Results 2a 10xWB'!M"&amp;ROW($R$27)-19,TRUE)),"",INDIRECT("'["&amp;Index!$A$1&amp;"]Results 2a 10xWB'!M"&amp;ROW($R$27)-19,TRUE))</f>
        <v>#REF!</v>
      </c>
      <c r="AI269" t="e" cm="1">
        <f t="array" aca="1" ref="AI269" ca="1">IF(ISBLANK(INDIRECT("'["&amp;Index!$A$1&amp;"]Results 2a 10xWB'!N"&amp;ROW($R$27)-19,TRUE)),"",INDIRECT("'["&amp;Index!$A$1&amp;"]Results 2a 10xWB'!N"&amp;ROW($R$27)-19,TRUE))</f>
        <v>#REF!</v>
      </c>
      <c r="AJ269" t="e" cm="1">
        <f t="array" aca="1" ref="AJ269" ca="1">IF(ISBLANK(INDIRECT("'["&amp;Index!$A$1&amp;"]Results 2a 10xWB'!O"&amp;ROW($R$27)-19,TRUE)),"",INDIRECT("'["&amp;Index!$A$1&amp;"]Results 2a 10xWB'!O"&amp;ROW($R$27)-19,TRUE))</f>
        <v>#REF!</v>
      </c>
      <c r="AK269" t="e" cm="1">
        <f t="array" aca="1" ref="AK269" ca="1">IF(ISBLANK(INDIRECT("'["&amp;Index!$A$1&amp;"]Results 2a 10xWB'!P"&amp;ROW($R$27)-19,TRUE)),"",INDIRECT("'["&amp;Index!$A$1&amp;"]Results 2a 10xWB'!P"&amp;ROW($R$27)-19,TRUE))</f>
        <v>#REF!</v>
      </c>
      <c r="AN269" t="e" cm="1">
        <f t="array" aca="1" ref="AN269" ca="1">IF(ISBLANK(INDIRECT("'["&amp;Index!$A$1&amp;"]Results 2a 10xWB'!K"&amp;ROW($R$27)-19,TRUE)),"",INDIRECT("'["&amp;Index!$A$1&amp;"]Results 2a 10xWB'!K"&amp;ROW($R$27)-19,TRUE))</f>
        <v>#REF!</v>
      </c>
      <c r="AQ269" t="e" cm="1">
        <f t="array" aca="1" ref="AQ269" ca="1">IF(ISBLANK(INDIRECT("'["&amp;Index!$A$1&amp;"]Results 2a 10xWB'!L"&amp;ROW($R$27)-19,TRUE)),"",INDIRECT("'["&amp;Index!$A$1&amp;"]Results 2a 10xWB'!L"&amp;ROW($R$27)-19,TRUE))</f>
        <v>#REF!</v>
      </c>
      <c r="BM269" t="str">
        <f t="shared" ca="1" si="16"/>
        <v/>
      </c>
    </row>
    <row r="270" spans="1:65" x14ac:dyDescent="0.25">
      <c r="A270" t="e" cm="1">
        <f t="array" aca="1" ref="A270" ca="1">INDIRECT("'["&amp;Index!$A$1&amp;"]Overview Tests'!E7",TRUE)</f>
        <v>#REF!</v>
      </c>
      <c r="B270" t="e">
        <f ca="1">IF(Index!$D$3="v5",11048,"")</f>
        <v>#N/A</v>
      </c>
      <c r="C270" t="e">
        <f ca="1">VLOOKUP(Facts!$B270,Aux_Table!$W$1:$X$50,2,FALSE)</f>
        <v>#N/A</v>
      </c>
      <c r="D270" t="e">
        <f>NA()</f>
        <v>#N/A</v>
      </c>
      <c r="E270" t="e" cm="1">
        <f t="array" aca="1" ref="E270" ca="1">INDIRECT("'["&amp;Index!$A$1&amp;"]Overview Tests'!C7",TRUE)</f>
        <v>#REF!</v>
      </c>
      <c r="F270" t="e" cm="1">
        <f t="array" aca="1" ref="F270" ca="1">INDIRECT("'["&amp;Index!$A$1&amp;"]Overview Tests'!B7",TRUE)</f>
        <v>#REF!</v>
      </c>
      <c r="G270" t="e" cm="1">
        <f t="array" aca="1" ref="G270" ca="1">INDIRECT("'["&amp;Index!$A$1&amp;"]Overview Tests'!B7",TRUE)</f>
        <v>#REF!</v>
      </c>
      <c r="H270" t="e">
        <f t="shared" ca="1" si="17"/>
        <v>#REF!</v>
      </c>
      <c r="I270" s="15" t="e" cm="1">
        <f t="array" aca="1" ref="I270" ca="1">IFERROR(DATEVALUE(TEXT(INDIRECT("'["&amp;Index!$A$1&amp;"]Overview Tests'!C88",TRUE),"yyyy-mm-dd")),INDIRECT("'["&amp;Index!$A$1&amp;"]Overview Tests'!F7",TRUE)-730)</f>
        <v>#REF!</v>
      </c>
      <c r="J270" t="e" cm="1">
        <f t="array" aca="1" ref="J270" ca="1">INDIRECT("'["&amp;Index!$A$1&amp;"]Overview Tests'!C84",TRUE)</f>
        <v>#REF!</v>
      </c>
      <c r="K270" t="str">
        <f>Index!$A$1</f>
        <v>intem US 42430001 RN+RP für Sichtprüfung.xlsx</v>
      </c>
      <c r="N270" t="s">
        <v>74</v>
      </c>
      <c r="O270" t="e" cm="1">
        <f t="array" aca="1" ref="O270" ca="1">IF(ISBLANK(INDIRECT("'["&amp;Index!$A$1&amp;"]Results 2a 10xWB'!B"&amp;ROW($R$28)-19,TRUE)),"",INDIRECT("'["&amp;Index!$A$1&amp;"]Results 2a 10xWB'!B"&amp;ROW($R$28)-19,TRUE))</f>
        <v>#REF!</v>
      </c>
      <c r="R270">
        <v>3</v>
      </c>
      <c r="X270" t="e" cm="1">
        <f t="array" aca="1" ref="X270" ca="1">INDIRECT("'["&amp;Index!$A$1&amp;"]Overview Tests'!C7",TRUE)</f>
        <v>#REF!</v>
      </c>
      <c r="Z270" t="s">
        <v>110</v>
      </c>
      <c r="AG270" t="e" cm="1">
        <f t="array" aca="1" ref="AG270" ca="1">IF(ISBLANK(INDIRECT("'["&amp;Index!$A$1&amp;"]Results 2a 10xWB'!J"&amp;ROW($R$28)-19,TRUE)),"",INDIRECT("'["&amp;Index!$A$1&amp;"]Results 2a 10xWB'!J"&amp;ROW($R$28)-19,TRUE))</f>
        <v>#REF!</v>
      </c>
      <c r="AH270" t="e" cm="1">
        <f t="array" aca="1" ref="AH270" ca="1">IF(ISBLANK(INDIRECT("'["&amp;Index!$A$1&amp;"]Results 2a 10xWB'!M"&amp;ROW($R$28)-19,TRUE)),"",INDIRECT("'["&amp;Index!$A$1&amp;"]Results 2a 10xWB'!M"&amp;ROW($R$28)-19,TRUE))</f>
        <v>#REF!</v>
      </c>
      <c r="AI270" t="e" cm="1">
        <f t="array" aca="1" ref="AI270" ca="1">IF(ISBLANK(INDIRECT("'["&amp;Index!$A$1&amp;"]Results 2a 10xWB'!N"&amp;ROW($R$28)-19,TRUE)),"",INDIRECT("'["&amp;Index!$A$1&amp;"]Results 2a 10xWB'!N"&amp;ROW($R$28)-19,TRUE))</f>
        <v>#REF!</v>
      </c>
      <c r="AJ270" t="e" cm="1">
        <f t="array" aca="1" ref="AJ270" ca="1">IF(ISBLANK(INDIRECT("'["&amp;Index!$A$1&amp;"]Results 2a 10xWB'!O"&amp;ROW($R$28)-19,TRUE)),"",INDIRECT("'["&amp;Index!$A$1&amp;"]Results 2a 10xWB'!O"&amp;ROW($R$28)-19,TRUE))</f>
        <v>#REF!</v>
      </c>
      <c r="AK270" t="e" cm="1">
        <f t="array" aca="1" ref="AK270" ca="1">IF(ISBLANK(INDIRECT("'["&amp;Index!$A$1&amp;"]Results 2a 10xWB'!P"&amp;ROW($R$28)-19,TRUE)),"",INDIRECT("'["&amp;Index!$A$1&amp;"]Results 2a 10xWB'!P"&amp;ROW($R$28)-19,TRUE))</f>
        <v>#REF!</v>
      </c>
      <c r="AN270" t="e" cm="1">
        <f t="array" aca="1" ref="AN270" ca="1">IF(ISBLANK(INDIRECT("'["&amp;Index!$A$1&amp;"]Results 2a 10xWB'!K"&amp;ROW($R$28)-19,TRUE)),"",INDIRECT("'["&amp;Index!$A$1&amp;"]Results 2a 10xWB'!K"&amp;ROW($R$28)-19,TRUE))</f>
        <v>#REF!</v>
      </c>
      <c r="AQ270" t="e" cm="1">
        <f t="array" aca="1" ref="AQ270" ca="1">IF(ISBLANK(INDIRECT("'["&amp;Index!$A$1&amp;"]Results 2a 10xWB'!L"&amp;ROW($R$28)-19,TRUE)),"",INDIRECT("'["&amp;Index!$A$1&amp;"]Results 2a 10xWB'!L"&amp;ROW($R$28)-19,TRUE))</f>
        <v>#REF!</v>
      </c>
      <c r="BM270" t="str">
        <f t="shared" ca="1" si="16"/>
        <v/>
      </c>
    </row>
    <row r="271" spans="1:65" x14ac:dyDescent="0.25">
      <c r="A271" t="e" cm="1">
        <f t="array" aca="1" ref="A271" ca="1">INDIRECT("'["&amp;Index!$A$1&amp;"]Overview Tests'!E7",TRUE)</f>
        <v>#REF!</v>
      </c>
      <c r="B271" t="e">
        <f ca="1">IF(Index!$D$3="v5",11048,"")</f>
        <v>#N/A</v>
      </c>
      <c r="C271" t="e">
        <f ca="1">VLOOKUP(Facts!$B271,Aux_Table!$W$1:$X$50,2,FALSE)</f>
        <v>#N/A</v>
      </c>
      <c r="D271" t="e">
        <f>NA()</f>
        <v>#N/A</v>
      </c>
      <c r="E271" t="e" cm="1">
        <f t="array" aca="1" ref="E271" ca="1">INDIRECT("'["&amp;Index!$A$1&amp;"]Overview Tests'!C7",TRUE)</f>
        <v>#REF!</v>
      </c>
      <c r="F271" t="e" cm="1">
        <f t="array" aca="1" ref="F271" ca="1">INDIRECT("'["&amp;Index!$A$1&amp;"]Overview Tests'!B7",TRUE)</f>
        <v>#REF!</v>
      </c>
      <c r="G271" t="e" cm="1">
        <f t="array" aca="1" ref="G271" ca="1">INDIRECT("'["&amp;Index!$A$1&amp;"]Overview Tests'!B7",TRUE)</f>
        <v>#REF!</v>
      </c>
      <c r="H271" t="e">
        <f t="shared" ca="1" si="17"/>
        <v>#REF!</v>
      </c>
      <c r="I271" s="15" t="e" cm="1">
        <f t="array" aca="1" ref="I271" ca="1">IFERROR(DATEVALUE(TEXT(INDIRECT("'["&amp;Index!$A$1&amp;"]Overview Tests'!C88",TRUE),"yyyy-mm-dd")),INDIRECT("'["&amp;Index!$A$1&amp;"]Overview Tests'!F7",TRUE)-730)</f>
        <v>#REF!</v>
      </c>
      <c r="J271" t="e" cm="1">
        <f t="array" aca="1" ref="J271" ca="1">INDIRECT("'["&amp;Index!$A$1&amp;"]Overview Tests'!C84",TRUE)</f>
        <v>#REF!</v>
      </c>
      <c r="K271" t="str">
        <f>Index!$A$1</f>
        <v>intem US 42430001 RN+RP für Sichtprüfung.xlsx</v>
      </c>
      <c r="N271" t="s">
        <v>74</v>
      </c>
      <c r="O271" t="e" cm="1">
        <f t="array" aca="1" ref="O271" ca="1">IF(ISBLANK(INDIRECT("'["&amp;Index!$A$1&amp;"]Results 2a 10xWB'!B"&amp;ROW($R$29)-19,TRUE)),"",INDIRECT("'["&amp;Index!$A$1&amp;"]Results 2a 10xWB'!B"&amp;ROW($R$29)-19,TRUE))</f>
        <v>#REF!</v>
      </c>
      <c r="R271">
        <v>4</v>
      </c>
      <c r="X271" t="e" cm="1">
        <f t="array" aca="1" ref="X271" ca="1">INDIRECT("'["&amp;Index!$A$1&amp;"]Overview Tests'!C7",TRUE)</f>
        <v>#REF!</v>
      </c>
      <c r="Z271" t="s">
        <v>110</v>
      </c>
      <c r="AG271" t="e" cm="1">
        <f t="array" aca="1" ref="AG271" ca="1">IF(ISBLANK(INDIRECT("'["&amp;Index!$A$1&amp;"]Results 2a 10xWB'!J"&amp;ROW($R$29)-19,TRUE)),"",INDIRECT("'["&amp;Index!$A$1&amp;"]Results 2a 10xWB'!J"&amp;ROW($R$29)-19,TRUE))</f>
        <v>#REF!</v>
      </c>
      <c r="AH271" t="e" cm="1">
        <f t="array" aca="1" ref="AH271" ca="1">IF(ISBLANK(INDIRECT("'["&amp;Index!$A$1&amp;"]Results 2a 10xWB'!M"&amp;ROW($R$29)-19,TRUE)),"",INDIRECT("'["&amp;Index!$A$1&amp;"]Results 2a 10xWB'!M"&amp;ROW($R$29)-19,TRUE))</f>
        <v>#REF!</v>
      </c>
      <c r="AI271" t="e" cm="1">
        <f t="array" aca="1" ref="AI271" ca="1">IF(ISBLANK(INDIRECT("'["&amp;Index!$A$1&amp;"]Results 2a 10xWB'!N"&amp;ROW($R$29)-19,TRUE)),"",INDIRECT("'["&amp;Index!$A$1&amp;"]Results 2a 10xWB'!N"&amp;ROW($R$29)-19,TRUE))</f>
        <v>#REF!</v>
      </c>
      <c r="AJ271" t="e" cm="1">
        <f t="array" aca="1" ref="AJ271" ca="1">IF(ISBLANK(INDIRECT("'["&amp;Index!$A$1&amp;"]Results 2a 10xWB'!O"&amp;ROW($R$29)-19,TRUE)),"",INDIRECT("'["&amp;Index!$A$1&amp;"]Results 2a 10xWB'!O"&amp;ROW($R$29)-19,TRUE))</f>
        <v>#REF!</v>
      </c>
      <c r="AK271" t="e" cm="1">
        <f t="array" aca="1" ref="AK271" ca="1">IF(ISBLANK(INDIRECT("'["&amp;Index!$A$1&amp;"]Results 2a 10xWB'!P"&amp;ROW($R$29)-19,TRUE)),"",INDIRECT("'["&amp;Index!$A$1&amp;"]Results 2a 10xWB'!P"&amp;ROW($R$29)-19,TRUE))</f>
        <v>#REF!</v>
      </c>
      <c r="AN271" t="e" cm="1">
        <f t="array" aca="1" ref="AN271" ca="1">IF(ISBLANK(INDIRECT("'["&amp;Index!$A$1&amp;"]Results 2a 10xWB'!K"&amp;ROW($R$29)-19,TRUE)),"",INDIRECT("'["&amp;Index!$A$1&amp;"]Results 2a 10xWB'!K"&amp;ROW($R$29)-19,TRUE))</f>
        <v>#REF!</v>
      </c>
      <c r="AQ271" t="e" cm="1">
        <f t="array" aca="1" ref="AQ271" ca="1">IF(ISBLANK(INDIRECT("'["&amp;Index!$A$1&amp;"]Results 2a 10xWB'!L"&amp;ROW($R$29)-19,TRUE)),"",INDIRECT("'["&amp;Index!$A$1&amp;"]Results 2a 10xWB'!L"&amp;ROW($R$29)-19,TRUE))</f>
        <v>#REF!</v>
      </c>
      <c r="BM271" t="str">
        <f t="shared" ca="1" si="16"/>
        <v/>
      </c>
    </row>
    <row r="272" spans="1:65" x14ac:dyDescent="0.25">
      <c r="A272" t="e" cm="1">
        <f t="array" aca="1" ref="A272" ca="1">INDIRECT("'["&amp;Index!$A$1&amp;"]Overview Tests'!E7",TRUE)</f>
        <v>#REF!</v>
      </c>
      <c r="B272" t="e">
        <f ca="1">IF(Index!$D$3="v5",11048,"")</f>
        <v>#N/A</v>
      </c>
      <c r="C272" t="e">
        <f ca="1">VLOOKUP(Facts!$B272,Aux_Table!$W$1:$X$50,2,FALSE)</f>
        <v>#N/A</v>
      </c>
      <c r="D272" t="e">
        <f>NA()</f>
        <v>#N/A</v>
      </c>
      <c r="E272" t="e" cm="1">
        <f t="array" aca="1" ref="E272" ca="1">INDIRECT("'["&amp;Index!$A$1&amp;"]Overview Tests'!C7",TRUE)</f>
        <v>#REF!</v>
      </c>
      <c r="F272" t="e" cm="1">
        <f t="array" aca="1" ref="F272" ca="1">INDIRECT("'["&amp;Index!$A$1&amp;"]Overview Tests'!B7",TRUE)</f>
        <v>#REF!</v>
      </c>
      <c r="G272" t="e" cm="1">
        <f t="array" aca="1" ref="G272" ca="1">INDIRECT("'["&amp;Index!$A$1&amp;"]Overview Tests'!B7",TRUE)</f>
        <v>#REF!</v>
      </c>
      <c r="H272" t="e">
        <f t="shared" ca="1" si="17"/>
        <v>#REF!</v>
      </c>
      <c r="I272" s="15" t="e" cm="1">
        <f t="array" aca="1" ref="I272" ca="1">IFERROR(DATEVALUE(TEXT(INDIRECT("'["&amp;Index!$A$1&amp;"]Overview Tests'!C88",TRUE),"yyyy-mm-dd")),INDIRECT("'["&amp;Index!$A$1&amp;"]Overview Tests'!F7",TRUE)-730)</f>
        <v>#REF!</v>
      </c>
      <c r="J272" t="e" cm="1">
        <f t="array" aca="1" ref="J272" ca="1">INDIRECT("'["&amp;Index!$A$1&amp;"]Overview Tests'!C84",TRUE)</f>
        <v>#REF!</v>
      </c>
      <c r="K272" t="str">
        <f>Index!$A$1</f>
        <v>intem US 42430001 RN+RP für Sichtprüfung.xlsx</v>
      </c>
      <c r="N272" t="s">
        <v>74</v>
      </c>
      <c r="O272" t="e" cm="1">
        <f t="array" aca="1" ref="O272" ca="1">IF(ISBLANK(INDIRECT("'["&amp;Index!$A$1&amp;"]Results 2a 10xWB'!B"&amp;ROW($R$30)-19,TRUE)),"",INDIRECT("'["&amp;Index!$A$1&amp;"]Results 2a 10xWB'!B"&amp;ROW($R$30)-19,TRUE))</f>
        <v>#REF!</v>
      </c>
      <c r="R272">
        <v>5</v>
      </c>
      <c r="X272" t="e" cm="1">
        <f t="array" aca="1" ref="X272" ca="1">INDIRECT("'["&amp;Index!$A$1&amp;"]Overview Tests'!C7",TRUE)</f>
        <v>#REF!</v>
      </c>
      <c r="Z272" t="s">
        <v>110</v>
      </c>
      <c r="AG272" t="e" cm="1">
        <f t="array" aca="1" ref="AG272" ca="1">IF(ISBLANK(INDIRECT("'["&amp;Index!$A$1&amp;"]Results 2a 10xWB'!J"&amp;ROW($R$30)-19,TRUE)),"",INDIRECT("'["&amp;Index!$A$1&amp;"]Results 2a 10xWB'!J"&amp;ROW($R$30)-19,TRUE))</f>
        <v>#REF!</v>
      </c>
      <c r="AH272" t="e" cm="1">
        <f t="array" aca="1" ref="AH272" ca="1">IF(ISBLANK(INDIRECT("'["&amp;Index!$A$1&amp;"]Results 2a 10xWB'!M"&amp;ROW($R$30)-19,TRUE)),"",INDIRECT("'["&amp;Index!$A$1&amp;"]Results 2a 10xWB'!M"&amp;ROW($R$30)-19,TRUE))</f>
        <v>#REF!</v>
      </c>
      <c r="AI272" t="e" cm="1">
        <f t="array" aca="1" ref="AI272" ca="1">IF(ISBLANK(INDIRECT("'["&amp;Index!$A$1&amp;"]Results 2a 10xWB'!N"&amp;ROW($R$30)-19,TRUE)),"",INDIRECT("'["&amp;Index!$A$1&amp;"]Results 2a 10xWB'!N"&amp;ROW($R$30)-19,TRUE))</f>
        <v>#REF!</v>
      </c>
      <c r="AJ272" t="e" cm="1">
        <f t="array" aca="1" ref="AJ272" ca="1">IF(ISBLANK(INDIRECT("'["&amp;Index!$A$1&amp;"]Results 2a 10xWB'!O"&amp;ROW($R$30)-19,TRUE)),"",INDIRECT("'["&amp;Index!$A$1&amp;"]Results 2a 10xWB'!O"&amp;ROW($R$30)-19,TRUE))</f>
        <v>#REF!</v>
      </c>
      <c r="AK272" t="e" cm="1">
        <f t="array" aca="1" ref="AK272" ca="1">IF(ISBLANK(INDIRECT("'["&amp;Index!$A$1&amp;"]Results 2a 10xWB'!P"&amp;ROW($R$30)-19,TRUE)),"",INDIRECT("'["&amp;Index!$A$1&amp;"]Results 2a 10xWB'!P"&amp;ROW($R$30)-19,TRUE))</f>
        <v>#REF!</v>
      </c>
      <c r="AN272" t="e" cm="1">
        <f t="array" aca="1" ref="AN272" ca="1">IF(ISBLANK(INDIRECT("'["&amp;Index!$A$1&amp;"]Results 2a 10xWB'!K"&amp;ROW($R$30)-19,TRUE)),"",INDIRECT("'["&amp;Index!$A$1&amp;"]Results 2a 10xWB'!K"&amp;ROW($R$30)-19,TRUE))</f>
        <v>#REF!</v>
      </c>
      <c r="AQ272" t="e" cm="1">
        <f t="array" aca="1" ref="AQ272" ca="1">IF(ISBLANK(INDIRECT("'["&amp;Index!$A$1&amp;"]Results 2a 10xWB'!L"&amp;ROW($R$30)-19,TRUE)),"",INDIRECT("'["&amp;Index!$A$1&amp;"]Results 2a 10xWB'!L"&amp;ROW($R$30)-19,TRUE))</f>
        <v>#REF!</v>
      </c>
      <c r="BM272" t="str">
        <f t="shared" ca="1" si="16"/>
        <v/>
      </c>
    </row>
    <row r="273" spans="1:65" x14ac:dyDescent="0.25">
      <c r="A273" t="e" cm="1">
        <f t="array" aca="1" ref="A273" ca="1">INDIRECT("'["&amp;Index!$A$1&amp;"]Overview Tests'!E7",TRUE)</f>
        <v>#REF!</v>
      </c>
      <c r="B273" t="e">
        <f ca="1">IF(Index!$D$3="v5",11048,"")</f>
        <v>#N/A</v>
      </c>
      <c r="C273" t="e">
        <f ca="1">VLOOKUP(Facts!$B273,Aux_Table!$W$1:$X$50,2,FALSE)</f>
        <v>#N/A</v>
      </c>
      <c r="D273" t="e">
        <f>NA()</f>
        <v>#N/A</v>
      </c>
      <c r="E273" t="e" cm="1">
        <f t="array" aca="1" ref="E273" ca="1">INDIRECT("'["&amp;Index!$A$1&amp;"]Overview Tests'!C7",TRUE)</f>
        <v>#REF!</v>
      </c>
      <c r="F273" t="e" cm="1">
        <f t="array" aca="1" ref="F273" ca="1">INDIRECT("'["&amp;Index!$A$1&amp;"]Overview Tests'!B7",TRUE)</f>
        <v>#REF!</v>
      </c>
      <c r="G273" t="e" cm="1">
        <f t="array" aca="1" ref="G273" ca="1">INDIRECT("'["&amp;Index!$A$1&amp;"]Overview Tests'!B7",TRUE)</f>
        <v>#REF!</v>
      </c>
      <c r="H273" t="e">
        <f t="shared" ca="1" si="17"/>
        <v>#REF!</v>
      </c>
      <c r="I273" s="15" t="e" cm="1">
        <f t="array" aca="1" ref="I273" ca="1">IFERROR(DATEVALUE(TEXT(INDIRECT("'["&amp;Index!$A$1&amp;"]Overview Tests'!C88",TRUE),"yyyy-mm-dd")),INDIRECT("'["&amp;Index!$A$1&amp;"]Overview Tests'!F7",TRUE)-730)</f>
        <v>#REF!</v>
      </c>
      <c r="J273" t="e" cm="1">
        <f t="array" aca="1" ref="J273" ca="1">INDIRECT("'["&amp;Index!$A$1&amp;"]Overview Tests'!C84",TRUE)</f>
        <v>#REF!</v>
      </c>
      <c r="K273" t="str">
        <f>Index!$A$1</f>
        <v>intem US 42430001 RN+RP für Sichtprüfung.xlsx</v>
      </c>
      <c r="N273" t="s">
        <v>74</v>
      </c>
      <c r="O273" t="e" cm="1">
        <f t="array" aca="1" ref="O273" ca="1">IF(ISBLANK(INDIRECT("'["&amp;Index!$A$1&amp;"]Results 2a 10xWB'!B"&amp;ROW($R$31)-19,TRUE)),"",INDIRECT("'["&amp;Index!$A$1&amp;"]Results 2a 10xWB'!B"&amp;ROW($R$31)-19,TRUE))</f>
        <v>#REF!</v>
      </c>
      <c r="R273">
        <v>6</v>
      </c>
      <c r="X273" t="e" cm="1">
        <f t="array" aca="1" ref="X273" ca="1">INDIRECT("'["&amp;Index!$A$1&amp;"]Overview Tests'!C7",TRUE)</f>
        <v>#REF!</v>
      </c>
      <c r="Z273" t="s">
        <v>110</v>
      </c>
      <c r="AG273" t="e" cm="1">
        <f t="array" aca="1" ref="AG273" ca="1">IF(ISBLANK(INDIRECT("'["&amp;Index!$A$1&amp;"]Results 2a 10xWB'!J"&amp;ROW($R$31)-19,TRUE)),"",INDIRECT("'["&amp;Index!$A$1&amp;"]Results 2a 10xWB'!J"&amp;ROW($R$31)-19,TRUE))</f>
        <v>#REF!</v>
      </c>
      <c r="AH273" t="e" cm="1">
        <f t="array" aca="1" ref="AH273" ca="1">IF(ISBLANK(INDIRECT("'["&amp;Index!$A$1&amp;"]Results 2a 10xWB'!M"&amp;ROW($R$31)-19,TRUE)),"",INDIRECT("'["&amp;Index!$A$1&amp;"]Results 2a 10xWB'!M"&amp;ROW($R$31)-19,TRUE))</f>
        <v>#REF!</v>
      </c>
      <c r="AI273" t="e" cm="1">
        <f t="array" aca="1" ref="AI273" ca="1">IF(ISBLANK(INDIRECT("'["&amp;Index!$A$1&amp;"]Results 2a 10xWB'!N"&amp;ROW($R$31)-19,TRUE)),"",INDIRECT("'["&amp;Index!$A$1&amp;"]Results 2a 10xWB'!N"&amp;ROW($R$31)-19,TRUE))</f>
        <v>#REF!</v>
      </c>
      <c r="AJ273" t="e" cm="1">
        <f t="array" aca="1" ref="AJ273" ca="1">IF(ISBLANK(INDIRECT("'["&amp;Index!$A$1&amp;"]Results 2a 10xWB'!O"&amp;ROW($R$31)-19,TRUE)),"",INDIRECT("'["&amp;Index!$A$1&amp;"]Results 2a 10xWB'!O"&amp;ROW($R$31)-19,TRUE))</f>
        <v>#REF!</v>
      </c>
      <c r="AK273" t="e" cm="1">
        <f t="array" aca="1" ref="AK273" ca="1">IF(ISBLANK(INDIRECT("'["&amp;Index!$A$1&amp;"]Results 2a 10xWB'!P"&amp;ROW($R$31)-19,TRUE)),"",INDIRECT("'["&amp;Index!$A$1&amp;"]Results 2a 10xWB'!P"&amp;ROW($R$31)-19,TRUE))</f>
        <v>#REF!</v>
      </c>
      <c r="AN273" t="e" cm="1">
        <f t="array" aca="1" ref="AN273" ca="1">IF(ISBLANK(INDIRECT("'["&amp;Index!$A$1&amp;"]Results 2a 10xWB'!K"&amp;ROW($R$31)-19,TRUE)),"",INDIRECT("'["&amp;Index!$A$1&amp;"]Results 2a 10xWB'!K"&amp;ROW($R$31)-19,TRUE))</f>
        <v>#REF!</v>
      </c>
      <c r="AQ273" t="e" cm="1">
        <f t="array" aca="1" ref="AQ273" ca="1">IF(ISBLANK(INDIRECT("'["&amp;Index!$A$1&amp;"]Results 2a 10xWB'!L"&amp;ROW($R$31)-19,TRUE)),"",INDIRECT("'["&amp;Index!$A$1&amp;"]Results 2a 10xWB'!L"&amp;ROW($R$31)-19,TRUE))</f>
        <v>#REF!</v>
      </c>
      <c r="BM273" t="str">
        <f t="shared" ca="1" si="16"/>
        <v/>
      </c>
    </row>
    <row r="274" spans="1:65" x14ac:dyDescent="0.25">
      <c r="A274" t="e" cm="1">
        <f t="array" aca="1" ref="A274" ca="1">INDIRECT("'["&amp;Index!$A$1&amp;"]Overview Tests'!E7",TRUE)</f>
        <v>#REF!</v>
      </c>
      <c r="B274" t="e">
        <f ca="1">IF(Index!$D$3="v5",11048,"")</f>
        <v>#N/A</v>
      </c>
      <c r="C274" t="e">
        <f ca="1">VLOOKUP(Facts!$B274,Aux_Table!$W$1:$X$50,2,FALSE)</f>
        <v>#N/A</v>
      </c>
      <c r="D274" t="e">
        <f>NA()</f>
        <v>#N/A</v>
      </c>
      <c r="E274" t="e" cm="1">
        <f t="array" aca="1" ref="E274" ca="1">INDIRECT("'["&amp;Index!$A$1&amp;"]Overview Tests'!C7",TRUE)</f>
        <v>#REF!</v>
      </c>
      <c r="F274" t="e" cm="1">
        <f t="array" aca="1" ref="F274" ca="1">INDIRECT("'["&amp;Index!$A$1&amp;"]Overview Tests'!B7",TRUE)</f>
        <v>#REF!</v>
      </c>
      <c r="G274" t="e" cm="1">
        <f t="array" aca="1" ref="G274" ca="1">INDIRECT("'["&amp;Index!$A$1&amp;"]Overview Tests'!B7",TRUE)</f>
        <v>#REF!</v>
      </c>
      <c r="H274" t="e">
        <f t="shared" ca="1" si="17"/>
        <v>#REF!</v>
      </c>
      <c r="I274" s="15" t="e" cm="1">
        <f t="array" aca="1" ref="I274" ca="1">IFERROR(DATEVALUE(TEXT(INDIRECT("'["&amp;Index!$A$1&amp;"]Overview Tests'!C88",TRUE),"yyyy-mm-dd")),INDIRECT("'["&amp;Index!$A$1&amp;"]Overview Tests'!F7",TRUE)-730)</f>
        <v>#REF!</v>
      </c>
      <c r="J274" t="e" cm="1">
        <f t="array" aca="1" ref="J274" ca="1">INDIRECT("'["&amp;Index!$A$1&amp;"]Overview Tests'!C84",TRUE)</f>
        <v>#REF!</v>
      </c>
      <c r="K274" t="str">
        <f>Index!$A$1</f>
        <v>intem US 42430001 RN+RP für Sichtprüfung.xlsx</v>
      </c>
      <c r="N274" t="s">
        <v>74</v>
      </c>
      <c r="O274" t="e" cm="1">
        <f t="array" aca="1" ref="O274" ca="1">IF(ISBLANK(INDIRECT("'["&amp;Index!$A$1&amp;"]Results 2a 10xWB'!B"&amp;ROW($R$32)-19,TRUE)),"",INDIRECT("'["&amp;Index!$A$1&amp;"]Results 2a 10xWB'!B"&amp;ROW($R$32)-19,TRUE))</f>
        <v>#REF!</v>
      </c>
      <c r="R274">
        <v>7</v>
      </c>
      <c r="X274" t="e" cm="1">
        <f t="array" aca="1" ref="X274" ca="1">INDIRECT("'["&amp;Index!$A$1&amp;"]Overview Tests'!C7",TRUE)</f>
        <v>#REF!</v>
      </c>
      <c r="Z274" t="s">
        <v>110</v>
      </c>
      <c r="AG274" t="e" cm="1">
        <f t="array" aca="1" ref="AG274" ca="1">IF(ISBLANK(INDIRECT("'["&amp;Index!$A$1&amp;"]Results 2a 10xWB'!J"&amp;ROW($R$32)-19,TRUE)),"",INDIRECT("'["&amp;Index!$A$1&amp;"]Results 2a 10xWB'!J"&amp;ROW($R$32)-19,TRUE))</f>
        <v>#REF!</v>
      </c>
      <c r="AH274" t="e" cm="1">
        <f t="array" aca="1" ref="AH274" ca="1">IF(ISBLANK(INDIRECT("'["&amp;Index!$A$1&amp;"]Results 2a 10xWB'!M"&amp;ROW($R$32)-19,TRUE)),"",INDIRECT("'["&amp;Index!$A$1&amp;"]Results 2a 10xWB'!M"&amp;ROW($R$32)-19,TRUE))</f>
        <v>#REF!</v>
      </c>
      <c r="AI274" t="e" cm="1">
        <f t="array" aca="1" ref="AI274" ca="1">IF(ISBLANK(INDIRECT("'["&amp;Index!$A$1&amp;"]Results 2a 10xWB'!N"&amp;ROW($R$32)-19,TRUE)),"",INDIRECT("'["&amp;Index!$A$1&amp;"]Results 2a 10xWB'!N"&amp;ROW($R$32)-19,TRUE))</f>
        <v>#REF!</v>
      </c>
      <c r="AJ274" t="e" cm="1">
        <f t="array" aca="1" ref="AJ274" ca="1">IF(ISBLANK(INDIRECT("'["&amp;Index!$A$1&amp;"]Results 2a 10xWB'!O"&amp;ROW($R$32)-19,TRUE)),"",INDIRECT("'["&amp;Index!$A$1&amp;"]Results 2a 10xWB'!O"&amp;ROW($R$32)-19,TRUE))</f>
        <v>#REF!</v>
      </c>
      <c r="AK274" t="e" cm="1">
        <f t="array" aca="1" ref="AK274" ca="1">IF(ISBLANK(INDIRECT("'["&amp;Index!$A$1&amp;"]Results 2a 10xWB'!P"&amp;ROW($R$32)-19,TRUE)),"",INDIRECT("'["&amp;Index!$A$1&amp;"]Results 2a 10xWB'!P"&amp;ROW($R$32)-19,TRUE))</f>
        <v>#REF!</v>
      </c>
      <c r="AN274" t="e" cm="1">
        <f t="array" aca="1" ref="AN274" ca="1">IF(ISBLANK(INDIRECT("'["&amp;Index!$A$1&amp;"]Results 2a 10xWB'!K"&amp;ROW($R$32)-19,TRUE)),"",INDIRECT("'["&amp;Index!$A$1&amp;"]Results 2a 10xWB'!K"&amp;ROW($R$32)-19,TRUE))</f>
        <v>#REF!</v>
      </c>
      <c r="AQ274" t="e" cm="1">
        <f t="array" aca="1" ref="AQ274" ca="1">IF(ISBLANK(INDIRECT("'["&amp;Index!$A$1&amp;"]Results 2a 10xWB'!L"&amp;ROW($R$32)-19,TRUE)),"",INDIRECT("'["&amp;Index!$A$1&amp;"]Results 2a 10xWB'!L"&amp;ROW($R$32)-19,TRUE))</f>
        <v>#REF!</v>
      </c>
      <c r="BM274" t="str">
        <f t="shared" ca="1" si="16"/>
        <v/>
      </c>
    </row>
    <row r="275" spans="1:65" x14ac:dyDescent="0.25">
      <c r="A275" t="e" cm="1">
        <f t="array" aca="1" ref="A275" ca="1">INDIRECT("'["&amp;Index!$A$1&amp;"]Overview Tests'!E7",TRUE)</f>
        <v>#REF!</v>
      </c>
      <c r="B275" t="e">
        <f ca="1">IF(Index!$D$3="v5",11048,"")</f>
        <v>#N/A</v>
      </c>
      <c r="C275" t="e">
        <f ca="1">VLOOKUP(Facts!$B275,Aux_Table!$W$1:$X$50,2,FALSE)</f>
        <v>#N/A</v>
      </c>
      <c r="D275" t="e">
        <f>NA()</f>
        <v>#N/A</v>
      </c>
      <c r="E275" t="e" cm="1">
        <f t="array" aca="1" ref="E275" ca="1">INDIRECT("'["&amp;Index!$A$1&amp;"]Overview Tests'!C7",TRUE)</f>
        <v>#REF!</v>
      </c>
      <c r="F275" t="e" cm="1">
        <f t="array" aca="1" ref="F275" ca="1">INDIRECT("'["&amp;Index!$A$1&amp;"]Overview Tests'!B7",TRUE)</f>
        <v>#REF!</v>
      </c>
      <c r="G275" t="e" cm="1">
        <f t="array" aca="1" ref="G275" ca="1">INDIRECT("'["&amp;Index!$A$1&amp;"]Overview Tests'!B7",TRUE)</f>
        <v>#REF!</v>
      </c>
      <c r="H275" t="e">
        <f t="shared" ca="1" si="17"/>
        <v>#REF!</v>
      </c>
      <c r="I275" s="15" t="e" cm="1">
        <f t="array" aca="1" ref="I275" ca="1">IFERROR(DATEVALUE(TEXT(INDIRECT("'["&amp;Index!$A$1&amp;"]Overview Tests'!C88",TRUE),"yyyy-mm-dd")),INDIRECT("'["&amp;Index!$A$1&amp;"]Overview Tests'!F7",TRUE)-730)</f>
        <v>#REF!</v>
      </c>
      <c r="J275" t="e" cm="1">
        <f t="array" aca="1" ref="J275" ca="1">INDIRECT("'["&amp;Index!$A$1&amp;"]Overview Tests'!C84",TRUE)</f>
        <v>#REF!</v>
      </c>
      <c r="K275" t="str">
        <f>Index!$A$1</f>
        <v>intem US 42430001 RN+RP für Sichtprüfung.xlsx</v>
      </c>
      <c r="N275" t="s">
        <v>74</v>
      </c>
      <c r="O275" t="e" cm="1">
        <f t="array" aca="1" ref="O275" ca="1">IF(ISBLANK(INDIRECT("'["&amp;Index!$A$1&amp;"]Results 2a 10xWB'!B"&amp;ROW($R$33)-19,TRUE)),"",INDIRECT("'["&amp;Index!$A$1&amp;"]Results 2a 10xWB'!B"&amp;ROW($R$33)-19,TRUE))</f>
        <v>#REF!</v>
      </c>
      <c r="R275">
        <v>8</v>
      </c>
      <c r="X275" t="e" cm="1">
        <f t="array" aca="1" ref="X275" ca="1">INDIRECT("'["&amp;Index!$A$1&amp;"]Overview Tests'!C7",TRUE)</f>
        <v>#REF!</v>
      </c>
      <c r="Z275" t="s">
        <v>110</v>
      </c>
      <c r="AG275" t="e" cm="1">
        <f t="array" aca="1" ref="AG275" ca="1">IF(ISBLANK(INDIRECT("'["&amp;Index!$A$1&amp;"]Results 2a 10xWB'!J"&amp;ROW($R$33)-19,TRUE)),"",INDIRECT("'["&amp;Index!$A$1&amp;"]Results 2a 10xWB'!J"&amp;ROW($R$33)-19,TRUE))</f>
        <v>#REF!</v>
      </c>
      <c r="AH275" t="e" cm="1">
        <f t="array" aca="1" ref="AH275" ca="1">IF(ISBLANK(INDIRECT("'["&amp;Index!$A$1&amp;"]Results 2a 10xWB'!M"&amp;ROW($R$33)-19,TRUE)),"",INDIRECT("'["&amp;Index!$A$1&amp;"]Results 2a 10xWB'!M"&amp;ROW($R$33)-19,TRUE))</f>
        <v>#REF!</v>
      </c>
      <c r="AI275" t="e" cm="1">
        <f t="array" aca="1" ref="AI275" ca="1">IF(ISBLANK(INDIRECT("'["&amp;Index!$A$1&amp;"]Results 2a 10xWB'!N"&amp;ROW($R$33)-19,TRUE)),"",INDIRECT("'["&amp;Index!$A$1&amp;"]Results 2a 10xWB'!N"&amp;ROW($R$33)-19,TRUE))</f>
        <v>#REF!</v>
      </c>
      <c r="AJ275" t="e" cm="1">
        <f t="array" aca="1" ref="AJ275" ca="1">IF(ISBLANK(INDIRECT("'["&amp;Index!$A$1&amp;"]Results 2a 10xWB'!O"&amp;ROW($R$33)-19,TRUE)),"",INDIRECT("'["&amp;Index!$A$1&amp;"]Results 2a 10xWB'!O"&amp;ROW($R$33)-19,TRUE))</f>
        <v>#REF!</v>
      </c>
      <c r="AK275" t="e" cm="1">
        <f t="array" aca="1" ref="AK275" ca="1">IF(ISBLANK(INDIRECT("'["&amp;Index!$A$1&amp;"]Results 2a 10xWB'!P"&amp;ROW($R$33)-19,TRUE)),"",INDIRECT("'["&amp;Index!$A$1&amp;"]Results 2a 10xWB'!P"&amp;ROW($R$33)-19,TRUE))</f>
        <v>#REF!</v>
      </c>
      <c r="AN275" t="e" cm="1">
        <f t="array" aca="1" ref="AN275" ca="1">IF(ISBLANK(INDIRECT("'["&amp;Index!$A$1&amp;"]Results 2a 10xWB'!K"&amp;ROW($R$33)-19,TRUE)),"",INDIRECT("'["&amp;Index!$A$1&amp;"]Results 2a 10xWB'!K"&amp;ROW($R$33)-19,TRUE))</f>
        <v>#REF!</v>
      </c>
      <c r="AQ275" t="e" cm="1">
        <f t="array" aca="1" ref="AQ275" ca="1">IF(ISBLANK(INDIRECT("'["&amp;Index!$A$1&amp;"]Results 2a 10xWB'!L"&amp;ROW($R$33)-19,TRUE)),"",INDIRECT("'["&amp;Index!$A$1&amp;"]Results 2a 10xWB'!L"&amp;ROW($R$33)-19,TRUE))</f>
        <v>#REF!</v>
      </c>
      <c r="BM275" t="str">
        <f t="shared" ca="1" si="16"/>
        <v/>
      </c>
    </row>
    <row r="276" spans="1:65" x14ac:dyDescent="0.25">
      <c r="A276" t="e" cm="1">
        <f t="array" aca="1" ref="A276" ca="1">INDIRECT("'["&amp;Index!$A$1&amp;"]Overview Tests'!E7",TRUE)</f>
        <v>#REF!</v>
      </c>
      <c r="B276" t="e">
        <f ca="1">IF(Index!$D$3="v5",11048,"")</f>
        <v>#N/A</v>
      </c>
      <c r="C276" t="e">
        <f ca="1">VLOOKUP(Facts!$B276,Aux_Table!$W$1:$X$50,2,FALSE)</f>
        <v>#N/A</v>
      </c>
      <c r="D276" t="e">
        <f>NA()</f>
        <v>#N/A</v>
      </c>
      <c r="E276" t="e" cm="1">
        <f t="array" aca="1" ref="E276" ca="1">INDIRECT("'["&amp;Index!$A$1&amp;"]Overview Tests'!C7",TRUE)</f>
        <v>#REF!</v>
      </c>
      <c r="F276" t="e" cm="1">
        <f t="array" aca="1" ref="F276" ca="1">INDIRECT("'["&amp;Index!$A$1&amp;"]Overview Tests'!B7",TRUE)</f>
        <v>#REF!</v>
      </c>
      <c r="G276" t="e" cm="1">
        <f t="array" aca="1" ref="G276" ca="1">INDIRECT("'["&amp;Index!$A$1&amp;"]Overview Tests'!B7",TRUE)</f>
        <v>#REF!</v>
      </c>
      <c r="H276" t="e">
        <f t="shared" ca="1" si="17"/>
        <v>#REF!</v>
      </c>
      <c r="I276" s="15" t="e" cm="1">
        <f t="array" aca="1" ref="I276" ca="1">IFERROR(DATEVALUE(TEXT(INDIRECT("'["&amp;Index!$A$1&amp;"]Overview Tests'!C88",TRUE),"yyyy-mm-dd")),INDIRECT("'["&amp;Index!$A$1&amp;"]Overview Tests'!F7",TRUE)-730)</f>
        <v>#REF!</v>
      </c>
      <c r="J276" t="e" cm="1">
        <f t="array" aca="1" ref="J276" ca="1">INDIRECT("'["&amp;Index!$A$1&amp;"]Overview Tests'!C84",TRUE)</f>
        <v>#REF!</v>
      </c>
      <c r="K276" t="str">
        <f>Index!$A$1</f>
        <v>intem US 42430001 RN+RP für Sichtprüfung.xlsx</v>
      </c>
      <c r="N276" t="s">
        <v>74</v>
      </c>
      <c r="O276" t="e" cm="1">
        <f t="array" aca="1" ref="O276" ca="1">IF(ISBLANK(INDIRECT("'["&amp;Index!$A$1&amp;"]Results 2a 10xWB'!B"&amp;ROW($R$34)-19,TRUE)),"",INDIRECT("'["&amp;Index!$A$1&amp;"]Results 2a 10xWB'!B"&amp;ROW($R$34)-19,TRUE))</f>
        <v>#REF!</v>
      </c>
      <c r="R276">
        <v>9</v>
      </c>
      <c r="X276" t="e" cm="1">
        <f t="array" aca="1" ref="X276" ca="1">INDIRECT("'["&amp;Index!$A$1&amp;"]Overview Tests'!C7",TRUE)</f>
        <v>#REF!</v>
      </c>
      <c r="Z276" t="s">
        <v>110</v>
      </c>
      <c r="AG276" t="e" cm="1">
        <f t="array" aca="1" ref="AG276" ca="1">IF(ISBLANK(INDIRECT("'["&amp;Index!$A$1&amp;"]Results 2a 10xWB'!J"&amp;ROW($R$34)-19,TRUE)),"",INDIRECT("'["&amp;Index!$A$1&amp;"]Results 2a 10xWB'!J"&amp;ROW($R$34)-19,TRUE))</f>
        <v>#REF!</v>
      </c>
      <c r="AH276" t="e" cm="1">
        <f t="array" aca="1" ref="AH276" ca="1">IF(ISBLANK(INDIRECT("'["&amp;Index!$A$1&amp;"]Results 2a 10xWB'!M"&amp;ROW($R$34)-19,TRUE)),"",INDIRECT("'["&amp;Index!$A$1&amp;"]Results 2a 10xWB'!M"&amp;ROW($R$34)-19,TRUE))</f>
        <v>#REF!</v>
      </c>
      <c r="AI276" t="e" cm="1">
        <f t="array" aca="1" ref="AI276" ca="1">IF(ISBLANK(INDIRECT("'["&amp;Index!$A$1&amp;"]Results 2a 10xWB'!N"&amp;ROW($R$34)-19,TRUE)),"",INDIRECT("'["&amp;Index!$A$1&amp;"]Results 2a 10xWB'!N"&amp;ROW($R$34)-19,TRUE))</f>
        <v>#REF!</v>
      </c>
      <c r="AJ276" t="e" cm="1">
        <f t="array" aca="1" ref="AJ276" ca="1">IF(ISBLANK(INDIRECT("'["&amp;Index!$A$1&amp;"]Results 2a 10xWB'!O"&amp;ROW($R$34)-19,TRUE)),"",INDIRECT("'["&amp;Index!$A$1&amp;"]Results 2a 10xWB'!O"&amp;ROW($R$34)-19,TRUE))</f>
        <v>#REF!</v>
      </c>
      <c r="AK276" t="e" cm="1">
        <f t="array" aca="1" ref="AK276" ca="1">IF(ISBLANK(INDIRECT("'["&amp;Index!$A$1&amp;"]Results 2a 10xWB'!P"&amp;ROW($R$34)-19,TRUE)),"",INDIRECT("'["&amp;Index!$A$1&amp;"]Results 2a 10xWB'!P"&amp;ROW($R$34)-19,TRUE))</f>
        <v>#REF!</v>
      </c>
      <c r="AN276" t="e" cm="1">
        <f t="array" aca="1" ref="AN276" ca="1">IF(ISBLANK(INDIRECT("'["&amp;Index!$A$1&amp;"]Results 2a 10xWB'!K"&amp;ROW($R$34)-19,TRUE)),"",INDIRECT("'["&amp;Index!$A$1&amp;"]Results 2a 10xWB'!K"&amp;ROW($R$34)-19,TRUE))</f>
        <v>#REF!</v>
      </c>
      <c r="AQ276" t="e" cm="1">
        <f t="array" aca="1" ref="AQ276" ca="1">IF(ISBLANK(INDIRECT("'["&amp;Index!$A$1&amp;"]Results 2a 10xWB'!L"&amp;ROW($R$34)-19,TRUE)),"",INDIRECT("'["&amp;Index!$A$1&amp;"]Results 2a 10xWB'!L"&amp;ROW($R$34)-19,TRUE))</f>
        <v>#REF!</v>
      </c>
      <c r="BM276" t="str">
        <f t="shared" ca="1" si="16"/>
        <v/>
      </c>
    </row>
    <row r="277" spans="1:65" x14ac:dyDescent="0.25">
      <c r="A277" t="e" cm="1">
        <f t="array" aca="1" ref="A277" ca="1">INDIRECT("'["&amp;Index!$A$1&amp;"]Overview Tests'!E7",TRUE)</f>
        <v>#REF!</v>
      </c>
      <c r="B277" t="e">
        <f ca="1">IF(Index!$D$3="v5",11048,"")</f>
        <v>#N/A</v>
      </c>
      <c r="C277" t="e">
        <f ca="1">VLOOKUP(Facts!$B277,Aux_Table!$W$1:$X$50,2,FALSE)</f>
        <v>#N/A</v>
      </c>
      <c r="D277" t="e">
        <f>NA()</f>
        <v>#N/A</v>
      </c>
      <c r="E277" t="e" cm="1">
        <f t="array" aca="1" ref="E277" ca="1">INDIRECT("'["&amp;Index!$A$1&amp;"]Overview Tests'!C7",TRUE)</f>
        <v>#REF!</v>
      </c>
      <c r="F277" t="e" cm="1">
        <f t="array" aca="1" ref="F277" ca="1">INDIRECT("'["&amp;Index!$A$1&amp;"]Overview Tests'!B7",TRUE)</f>
        <v>#REF!</v>
      </c>
      <c r="G277" t="e" cm="1">
        <f t="array" aca="1" ref="G277" ca="1">INDIRECT("'["&amp;Index!$A$1&amp;"]Overview Tests'!B7",TRUE)</f>
        <v>#REF!</v>
      </c>
      <c r="H277" t="e">
        <f t="shared" ca="1" si="17"/>
        <v>#REF!</v>
      </c>
      <c r="I277" s="15" t="e" cm="1">
        <f t="array" aca="1" ref="I277" ca="1">IFERROR(DATEVALUE(TEXT(INDIRECT("'["&amp;Index!$A$1&amp;"]Overview Tests'!C88",TRUE),"yyyy-mm-dd")),INDIRECT("'["&amp;Index!$A$1&amp;"]Overview Tests'!F7",TRUE)-730)</f>
        <v>#REF!</v>
      </c>
      <c r="J277" t="e" cm="1">
        <f t="array" aca="1" ref="J277" ca="1">INDIRECT("'["&amp;Index!$A$1&amp;"]Overview Tests'!C84",TRUE)</f>
        <v>#REF!</v>
      </c>
      <c r="K277" t="str">
        <f>Index!$A$1</f>
        <v>intem US 42430001 RN+RP für Sichtprüfung.xlsx</v>
      </c>
      <c r="N277" t="s">
        <v>74</v>
      </c>
      <c r="O277" t="e" cm="1">
        <f t="array" aca="1" ref="O277" ca="1">IF(ISBLANK(INDIRECT("'["&amp;Index!$A$1&amp;"]Results 2a 10xWB'!B"&amp;ROW($R$35)-19,TRUE)),"",INDIRECT("'["&amp;Index!$A$1&amp;"]Results 2a 10xWB'!B"&amp;ROW($R$35)-19,TRUE))</f>
        <v>#REF!</v>
      </c>
      <c r="R277">
        <v>10</v>
      </c>
      <c r="X277" t="e" cm="1">
        <f t="array" aca="1" ref="X277" ca="1">INDIRECT("'["&amp;Index!$A$1&amp;"]Overview Tests'!C7",TRUE)</f>
        <v>#REF!</v>
      </c>
      <c r="Z277" t="s">
        <v>110</v>
      </c>
      <c r="AG277" t="e" cm="1">
        <f t="array" aca="1" ref="AG277" ca="1">IF(ISBLANK(INDIRECT("'["&amp;Index!$A$1&amp;"]Results 2a 10xWB'!J"&amp;ROW($R$35)-19,TRUE)),"",INDIRECT("'["&amp;Index!$A$1&amp;"]Results 2a 10xWB'!J"&amp;ROW($R$35)-19,TRUE))</f>
        <v>#REF!</v>
      </c>
      <c r="AH277" t="e" cm="1">
        <f t="array" aca="1" ref="AH277" ca="1">IF(ISBLANK(INDIRECT("'["&amp;Index!$A$1&amp;"]Results 2a 10xWB'!M"&amp;ROW($R$35)-19,TRUE)),"",INDIRECT("'["&amp;Index!$A$1&amp;"]Results 2a 10xWB'!M"&amp;ROW($R$35)-19,TRUE))</f>
        <v>#REF!</v>
      </c>
      <c r="AI277" t="e" cm="1">
        <f t="array" aca="1" ref="AI277" ca="1">IF(ISBLANK(INDIRECT("'["&amp;Index!$A$1&amp;"]Results 2a 10xWB'!N"&amp;ROW($R$35)-19,TRUE)),"",INDIRECT("'["&amp;Index!$A$1&amp;"]Results 2a 10xWB'!N"&amp;ROW($R$35)-19,TRUE))</f>
        <v>#REF!</v>
      </c>
      <c r="AJ277" t="e" cm="1">
        <f t="array" aca="1" ref="AJ277" ca="1">IF(ISBLANK(INDIRECT("'["&amp;Index!$A$1&amp;"]Results 2a 10xWB'!O"&amp;ROW($R$35)-19,TRUE)),"",INDIRECT("'["&amp;Index!$A$1&amp;"]Results 2a 10xWB'!O"&amp;ROW($R$35)-19,TRUE))</f>
        <v>#REF!</v>
      </c>
      <c r="AK277" t="e" cm="1">
        <f t="array" aca="1" ref="AK277" ca="1">IF(ISBLANK(INDIRECT("'["&amp;Index!$A$1&amp;"]Results 2a 10xWB'!P"&amp;ROW($R$35)-19,TRUE)),"",INDIRECT("'["&amp;Index!$A$1&amp;"]Results 2a 10xWB'!P"&amp;ROW($R$35)-19,TRUE))</f>
        <v>#REF!</v>
      </c>
      <c r="AN277" t="e" cm="1">
        <f t="array" aca="1" ref="AN277" ca="1">IF(ISBLANK(INDIRECT("'["&amp;Index!$A$1&amp;"]Results 2a 10xWB'!K"&amp;ROW($R$35)-19,TRUE)),"",INDIRECT("'["&amp;Index!$A$1&amp;"]Results 2a 10xWB'!K"&amp;ROW($R$35)-19,TRUE))</f>
        <v>#REF!</v>
      </c>
      <c r="AQ277" t="e" cm="1">
        <f t="array" aca="1" ref="AQ277" ca="1">IF(ISBLANK(INDIRECT("'["&amp;Index!$A$1&amp;"]Results 2a 10xWB'!L"&amp;ROW($R$35)-19,TRUE)),"",INDIRECT("'["&amp;Index!$A$1&amp;"]Results 2a 10xWB'!L"&amp;ROW($R$35)-19,TRUE))</f>
        <v>#REF!</v>
      </c>
      <c r="BM277" t="str">
        <f t="shared" ca="1" si="16"/>
        <v/>
      </c>
    </row>
    <row r="278" spans="1:65" x14ac:dyDescent="0.25">
      <c r="A278" t="e" cm="1">
        <f t="array" aca="1" ref="A278" ca="1">INDIRECT("'["&amp;Index!$A$1&amp;"]Overview Tests'!E7",TRUE)</f>
        <v>#REF!</v>
      </c>
      <c r="B278" t="e">
        <f ca="1">IF(Index!$D$3="v5",11049,"")</f>
        <v>#N/A</v>
      </c>
      <c r="C278" t="e">
        <f ca="1">VLOOKUP(Facts!$B278,Aux_Table!$W$1:$X$50,2,FALSE)</f>
        <v>#N/A</v>
      </c>
      <c r="D278" t="e">
        <f>NA()</f>
        <v>#N/A</v>
      </c>
      <c r="E278" t="e" cm="1">
        <f t="array" aca="1" ref="E278" ca="1">INDIRECT("'["&amp;Index!$A$1&amp;"]Overview Tests'!C7",TRUE)</f>
        <v>#REF!</v>
      </c>
      <c r="F278" t="e" cm="1">
        <f t="array" aca="1" ref="F278" ca="1">INDIRECT("'["&amp;Index!$A$1&amp;"]Overview Tests'!B7",TRUE)</f>
        <v>#REF!</v>
      </c>
      <c r="G278" t="e" cm="1">
        <f t="array" aca="1" ref="G278" ca="1">INDIRECT("'["&amp;Index!$A$1&amp;"]Overview Tests'!B7",TRUE)</f>
        <v>#REF!</v>
      </c>
      <c r="H278" t="e">
        <f t="shared" ca="1" si="17"/>
        <v>#REF!</v>
      </c>
      <c r="I278" s="15" t="e" cm="1">
        <f t="array" aca="1" ref="I278" ca="1">IFERROR(DATEVALUE(TEXT(INDIRECT("'["&amp;Index!$A$1&amp;"]Overview Tests'!C88",TRUE),"yyyy-mm-dd")),INDIRECT("'["&amp;Index!$A$1&amp;"]Overview Tests'!F7",TRUE)-730)</f>
        <v>#REF!</v>
      </c>
      <c r="J278" t="e" cm="1">
        <f t="array" aca="1" ref="J278" ca="1">INDIRECT("'["&amp;Index!$A$1&amp;"]Overview Tests'!C84",TRUE)</f>
        <v>#REF!</v>
      </c>
      <c r="K278" t="str">
        <f>Index!$A$1</f>
        <v>intem US 42430001 RN+RP für Sichtprüfung.xlsx</v>
      </c>
      <c r="N278" t="s">
        <v>103</v>
      </c>
      <c r="O278" t="e" cm="1">
        <f t="array" aca="1" ref="O278" ca="1">IF(ISBLANK(INDIRECT("'["&amp;Index!$A$1&amp;"]Results 2b 10x60%NaCl'!B"&amp;ROW($R$26)-19,TRUE)),"",INDIRECT("'["&amp;Index!$A$1&amp;"]Results 2b 10x60%NaCl'!B"&amp;ROW($R$26)-19,TRUE))</f>
        <v>#REF!</v>
      </c>
      <c r="R278">
        <v>1</v>
      </c>
      <c r="X278" t="e" cm="1">
        <f t="array" aca="1" ref="X278" ca="1">INDIRECT("'["&amp;Index!$A$1&amp;"]Overview Tests'!E7",TRUE)</f>
        <v>#REF!</v>
      </c>
      <c r="Z278" t="s">
        <v>110</v>
      </c>
      <c r="AG278" t="e" cm="1">
        <f t="array" aca="1" ref="AG278" ca="1">IF(ISBLANK(INDIRECT("'["&amp;Index!$A$1&amp;"]Results 2b 10x60%NaCl'!C"&amp;ROW($R$26)-19,TRUE)),"",INDIRECT("'["&amp;Index!$A$1&amp;"]Results 2b 10x60%NaCl'!C"&amp;ROW($R$26)-19,TRUE))</f>
        <v>#REF!</v>
      </c>
      <c r="AH278" t="e" cm="1">
        <f t="array" aca="1" ref="AH278" ca="1">IF(ISBLANK(INDIRECT("'["&amp;Index!$A$1&amp;"]Results 2b 10x60%NaCl'!F"&amp;ROW($R$26)-19,TRUE)),"",INDIRECT("'["&amp;Index!$A$1&amp;"]Results 2b 10x60%NaCl'!F"&amp;ROW($R$26)-19,TRUE))</f>
        <v>#REF!</v>
      </c>
      <c r="AI278" t="e" cm="1">
        <f t="array" aca="1" ref="AI278" ca="1">IF(ISBLANK(INDIRECT("'["&amp;Index!$A$1&amp;"]Results 2b 10x60%NaCl'!G"&amp;ROW($R$26)-19,TRUE)),"",INDIRECT("'["&amp;Index!$A$1&amp;"]Results 2b 10x60%NaCl'!G"&amp;ROW($R$26)-19,TRUE))</f>
        <v>#REF!</v>
      </c>
      <c r="AJ278" t="e" cm="1">
        <f t="array" aca="1" ref="AJ278" ca="1">IF(ISBLANK(INDIRECT("'["&amp;Index!$A$1&amp;"]Results 2b 10x60%NaCl'!H"&amp;ROW($R$26)-19,TRUE)),"",INDIRECT("'["&amp;Index!$A$1&amp;"]Results 2b 10x60%NaCl'!H"&amp;ROW($R$26)-19,TRUE))</f>
        <v>#REF!</v>
      </c>
      <c r="AK278" t="e" cm="1">
        <f t="array" aca="1" ref="AK278" ca="1">IF(ISBLANK(INDIRECT("'["&amp;Index!$A$1&amp;"]Results 2b 10x60%NaCl'!I"&amp;ROW($R$26)-19,TRUE)),"",INDIRECT("'["&amp;Index!$A$1&amp;"]Results 2b 10x60%NaCl'!I"&amp;ROW($R$26)-19,TRUE))</f>
        <v>#REF!</v>
      </c>
      <c r="AN278" t="e" cm="1">
        <f t="array" aca="1" ref="AN278" ca="1">IF(ISBLANK(INDIRECT("'["&amp;Index!$A$1&amp;"]Results 2b 10x60%NaCl'!D"&amp;ROW($R$26)-19,TRUE)),"",INDIRECT("'["&amp;Index!$A$1&amp;"]Results 2b 10x60%NaCl'!D"&amp;ROW($R$26)-19,TRUE))</f>
        <v>#REF!</v>
      </c>
      <c r="AQ278" t="e" cm="1">
        <f t="array" aca="1" ref="AQ278" ca="1">IF(ISBLANK(INDIRECT("'["&amp;Index!$A$1&amp;"]Results 2b 10x60%NaCl'!E"&amp;ROW($R$26)-19,TRUE)),"",INDIRECT("'["&amp;Index!$A$1&amp;"]Results 2b 10x60%NaCl'!E"&amp;ROW($R$26)-19,TRUE))</f>
        <v>#REF!</v>
      </c>
      <c r="BM278" t="str">
        <f t="shared" ca="1" si="16"/>
        <v/>
      </c>
    </row>
    <row r="279" spans="1:65" x14ac:dyDescent="0.25">
      <c r="A279" t="e" cm="1">
        <f t="array" aca="1" ref="A279" ca="1">INDIRECT("'["&amp;Index!$A$1&amp;"]Overview Tests'!E7",TRUE)</f>
        <v>#REF!</v>
      </c>
      <c r="B279" t="e">
        <f ca="1">IF(Index!$D$3="v5",11049,"")</f>
        <v>#N/A</v>
      </c>
      <c r="C279" t="e">
        <f ca="1">VLOOKUP(Facts!$B279,Aux_Table!$W$1:$X$50,2,FALSE)</f>
        <v>#N/A</v>
      </c>
      <c r="D279" t="e">
        <f>NA()</f>
        <v>#N/A</v>
      </c>
      <c r="E279" t="e" cm="1">
        <f t="array" aca="1" ref="E279" ca="1">INDIRECT("'["&amp;Index!$A$1&amp;"]Overview Tests'!C7",TRUE)</f>
        <v>#REF!</v>
      </c>
      <c r="F279" t="e" cm="1">
        <f t="array" aca="1" ref="F279" ca="1">INDIRECT("'["&amp;Index!$A$1&amp;"]Overview Tests'!B7",TRUE)</f>
        <v>#REF!</v>
      </c>
      <c r="G279" t="e" cm="1">
        <f t="array" aca="1" ref="G279" ca="1">INDIRECT("'["&amp;Index!$A$1&amp;"]Overview Tests'!B7",TRUE)</f>
        <v>#REF!</v>
      </c>
      <c r="H279" t="e">
        <f t="shared" ca="1" si="17"/>
        <v>#REF!</v>
      </c>
      <c r="I279" s="15" t="e" cm="1">
        <f t="array" aca="1" ref="I279" ca="1">IFERROR(DATEVALUE(TEXT(INDIRECT("'["&amp;Index!$A$1&amp;"]Overview Tests'!C88",TRUE),"yyyy-mm-dd")),INDIRECT("'["&amp;Index!$A$1&amp;"]Overview Tests'!F7",TRUE)-730)</f>
        <v>#REF!</v>
      </c>
      <c r="J279" t="e" cm="1">
        <f t="array" aca="1" ref="J279" ca="1">INDIRECT("'["&amp;Index!$A$1&amp;"]Overview Tests'!C84",TRUE)</f>
        <v>#REF!</v>
      </c>
      <c r="K279" t="str">
        <f>Index!$A$1</f>
        <v>intem US 42430001 RN+RP für Sichtprüfung.xlsx</v>
      </c>
      <c r="N279" t="s">
        <v>103</v>
      </c>
      <c r="O279" t="e" cm="1">
        <f t="array" aca="1" ref="O279" ca="1">IF(ISBLANK(INDIRECT("'["&amp;Index!$A$1&amp;"]Results 2b 10x60%NaCl'!B"&amp;ROW($R$27)-19,TRUE)),"",INDIRECT("'["&amp;Index!$A$1&amp;"]Results 2b 10x60%NaCl'!B"&amp;ROW($R$27)-19,TRUE))</f>
        <v>#REF!</v>
      </c>
      <c r="R279">
        <v>2</v>
      </c>
      <c r="X279" t="e" cm="1">
        <f t="array" aca="1" ref="X279" ca="1">INDIRECT("'["&amp;Index!$A$1&amp;"]Overview Tests'!E7",TRUE)</f>
        <v>#REF!</v>
      </c>
      <c r="Z279" t="s">
        <v>110</v>
      </c>
      <c r="AG279" t="e" cm="1">
        <f t="array" aca="1" ref="AG279" ca="1">IF(ISBLANK(INDIRECT("'["&amp;Index!$A$1&amp;"]Results 2b 10x60%NaCl'!C"&amp;ROW($R$27)-19,TRUE)),"",INDIRECT("'["&amp;Index!$A$1&amp;"]Results 2b 10x60%NaCl'!C"&amp;ROW($R$27)-19,TRUE))</f>
        <v>#REF!</v>
      </c>
      <c r="AH279" t="e" cm="1">
        <f t="array" aca="1" ref="AH279" ca="1">IF(ISBLANK(INDIRECT("'["&amp;Index!$A$1&amp;"]Results 2b 10x60%NaCl'!F"&amp;ROW($R$27)-19,TRUE)),"",INDIRECT("'["&amp;Index!$A$1&amp;"]Results 2b 10x60%NaCl'!F"&amp;ROW($R$27)-19,TRUE))</f>
        <v>#REF!</v>
      </c>
      <c r="AI279" t="e" cm="1">
        <f t="array" aca="1" ref="AI279" ca="1">IF(ISBLANK(INDIRECT("'["&amp;Index!$A$1&amp;"]Results 2b 10x60%NaCl'!G"&amp;ROW($R$27)-19,TRUE)),"",INDIRECT("'["&amp;Index!$A$1&amp;"]Results 2b 10x60%NaCl'!G"&amp;ROW($R$27)-19,TRUE))</f>
        <v>#REF!</v>
      </c>
      <c r="AJ279" t="e" cm="1">
        <f t="array" aca="1" ref="AJ279" ca="1">IF(ISBLANK(INDIRECT("'["&amp;Index!$A$1&amp;"]Results 2b 10x60%NaCl'!H"&amp;ROW($R$27)-19,TRUE)),"",INDIRECT("'["&amp;Index!$A$1&amp;"]Results 2b 10x60%NaCl'!H"&amp;ROW($R$27)-19,TRUE))</f>
        <v>#REF!</v>
      </c>
      <c r="AK279" t="e" cm="1">
        <f t="array" aca="1" ref="AK279" ca="1">IF(ISBLANK(INDIRECT("'["&amp;Index!$A$1&amp;"]Results 2b 10x60%NaCl'!I"&amp;ROW($R$27)-19,TRUE)),"",INDIRECT("'["&amp;Index!$A$1&amp;"]Results 2b 10x60%NaCl'!I"&amp;ROW($R$27)-19,TRUE))</f>
        <v>#REF!</v>
      </c>
      <c r="AN279" t="e" cm="1">
        <f t="array" aca="1" ref="AN279" ca="1">IF(ISBLANK(INDIRECT("'["&amp;Index!$A$1&amp;"]Results 2b 10x60%NaCl'!D"&amp;ROW($R$27)-19,TRUE)),"",INDIRECT("'["&amp;Index!$A$1&amp;"]Results 2b 10x60%NaCl'!D"&amp;ROW($R$27)-19,TRUE))</f>
        <v>#REF!</v>
      </c>
      <c r="AQ279" t="e" cm="1">
        <f t="array" aca="1" ref="AQ279" ca="1">IF(ISBLANK(INDIRECT("'["&amp;Index!$A$1&amp;"]Results 2b 10x60%NaCl'!E"&amp;ROW($R$27)-19,TRUE)),"",INDIRECT("'["&amp;Index!$A$1&amp;"]Results 2b 10x60%NaCl'!E"&amp;ROW($R$27)-19,TRUE))</f>
        <v>#REF!</v>
      </c>
      <c r="BM279" t="str">
        <f t="shared" ca="1" si="16"/>
        <v/>
      </c>
    </row>
    <row r="280" spans="1:65" x14ac:dyDescent="0.25">
      <c r="A280" t="e" cm="1">
        <f t="array" aca="1" ref="A280" ca="1">INDIRECT("'["&amp;Index!$A$1&amp;"]Overview Tests'!E7",TRUE)</f>
        <v>#REF!</v>
      </c>
      <c r="B280" t="e">
        <f ca="1">IF(Index!$D$3="v5",11049,"")</f>
        <v>#N/A</v>
      </c>
      <c r="C280" t="e">
        <f ca="1">VLOOKUP(Facts!$B280,Aux_Table!$W$1:$X$50,2,FALSE)</f>
        <v>#N/A</v>
      </c>
      <c r="D280" t="e">
        <f>NA()</f>
        <v>#N/A</v>
      </c>
      <c r="E280" t="e" cm="1">
        <f t="array" aca="1" ref="E280" ca="1">INDIRECT("'["&amp;Index!$A$1&amp;"]Overview Tests'!C7",TRUE)</f>
        <v>#REF!</v>
      </c>
      <c r="F280" t="e" cm="1">
        <f t="array" aca="1" ref="F280" ca="1">INDIRECT("'["&amp;Index!$A$1&amp;"]Overview Tests'!B7",TRUE)</f>
        <v>#REF!</v>
      </c>
      <c r="G280" t="e" cm="1">
        <f t="array" aca="1" ref="G280" ca="1">INDIRECT("'["&amp;Index!$A$1&amp;"]Overview Tests'!B7",TRUE)</f>
        <v>#REF!</v>
      </c>
      <c r="H280" t="e">
        <f t="shared" ca="1" si="17"/>
        <v>#REF!</v>
      </c>
      <c r="I280" s="15" t="e" cm="1">
        <f t="array" aca="1" ref="I280" ca="1">IFERROR(DATEVALUE(TEXT(INDIRECT("'["&amp;Index!$A$1&amp;"]Overview Tests'!C88",TRUE),"yyyy-mm-dd")),INDIRECT("'["&amp;Index!$A$1&amp;"]Overview Tests'!F7",TRUE)-730)</f>
        <v>#REF!</v>
      </c>
      <c r="J280" t="e" cm="1">
        <f t="array" aca="1" ref="J280" ca="1">INDIRECT("'["&amp;Index!$A$1&amp;"]Overview Tests'!C84",TRUE)</f>
        <v>#REF!</v>
      </c>
      <c r="K280" t="str">
        <f>Index!$A$1</f>
        <v>intem US 42430001 RN+RP für Sichtprüfung.xlsx</v>
      </c>
      <c r="N280" t="s">
        <v>103</v>
      </c>
      <c r="O280" t="e" cm="1">
        <f t="array" aca="1" ref="O280" ca="1">IF(ISBLANK(INDIRECT("'["&amp;Index!$A$1&amp;"]Results 2b 10x60%NaCl'!B"&amp;ROW($R$28)-19,TRUE)),"",INDIRECT("'["&amp;Index!$A$1&amp;"]Results 2b 10x60%NaCl'!B"&amp;ROW($R$28)-19,TRUE))</f>
        <v>#REF!</v>
      </c>
      <c r="R280">
        <v>3</v>
      </c>
      <c r="X280" t="e" cm="1">
        <f t="array" aca="1" ref="X280" ca="1">INDIRECT("'["&amp;Index!$A$1&amp;"]Overview Tests'!E7",TRUE)</f>
        <v>#REF!</v>
      </c>
      <c r="Z280" t="s">
        <v>110</v>
      </c>
      <c r="AG280" t="e" cm="1">
        <f t="array" aca="1" ref="AG280" ca="1">IF(ISBLANK(INDIRECT("'["&amp;Index!$A$1&amp;"]Results 2b 10x60%NaCl'!C"&amp;ROW($R$28)-19,TRUE)),"",INDIRECT("'["&amp;Index!$A$1&amp;"]Results 2b 10x60%NaCl'!C"&amp;ROW($R$28)-19,TRUE))</f>
        <v>#REF!</v>
      </c>
      <c r="AH280" t="e" cm="1">
        <f t="array" aca="1" ref="AH280" ca="1">IF(ISBLANK(INDIRECT("'["&amp;Index!$A$1&amp;"]Results 2b 10x60%NaCl'!F"&amp;ROW($R$28)-19,TRUE)),"",INDIRECT("'["&amp;Index!$A$1&amp;"]Results 2b 10x60%NaCl'!F"&amp;ROW($R$28)-19,TRUE))</f>
        <v>#REF!</v>
      </c>
      <c r="AI280" t="e" cm="1">
        <f t="array" aca="1" ref="AI280" ca="1">IF(ISBLANK(INDIRECT("'["&amp;Index!$A$1&amp;"]Results 2b 10x60%NaCl'!G"&amp;ROW($R$28)-19,TRUE)),"",INDIRECT("'["&amp;Index!$A$1&amp;"]Results 2b 10x60%NaCl'!G"&amp;ROW($R$28)-19,TRUE))</f>
        <v>#REF!</v>
      </c>
      <c r="AJ280" t="e" cm="1">
        <f t="array" aca="1" ref="AJ280" ca="1">IF(ISBLANK(INDIRECT("'["&amp;Index!$A$1&amp;"]Results 2b 10x60%NaCl'!H"&amp;ROW($R$28)-19,TRUE)),"",INDIRECT("'["&amp;Index!$A$1&amp;"]Results 2b 10x60%NaCl'!H"&amp;ROW($R$28)-19,TRUE))</f>
        <v>#REF!</v>
      </c>
      <c r="AK280" t="e" cm="1">
        <f t="array" aca="1" ref="AK280" ca="1">IF(ISBLANK(INDIRECT("'["&amp;Index!$A$1&amp;"]Results 2b 10x60%NaCl'!I"&amp;ROW($R$28)-19,TRUE)),"",INDIRECT("'["&amp;Index!$A$1&amp;"]Results 2b 10x60%NaCl'!I"&amp;ROW($R$28)-19,TRUE))</f>
        <v>#REF!</v>
      </c>
      <c r="AN280" t="e" cm="1">
        <f t="array" aca="1" ref="AN280" ca="1">IF(ISBLANK(INDIRECT("'["&amp;Index!$A$1&amp;"]Results 2b 10x60%NaCl'!D"&amp;ROW($R$28)-19,TRUE)),"",INDIRECT("'["&amp;Index!$A$1&amp;"]Results 2b 10x60%NaCl'!D"&amp;ROW($R$28)-19,TRUE))</f>
        <v>#REF!</v>
      </c>
      <c r="AQ280" t="e" cm="1">
        <f t="array" aca="1" ref="AQ280" ca="1">IF(ISBLANK(INDIRECT("'["&amp;Index!$A$1&amp;"]Results 2b 10x60%NaCl'!E"&amp;ROW($R$28)-19,TRUE)),"",INDIRECT("'["&amp;Index!$A$1&amp;"]Results 2b 10x60%NaCl'!E"&amp;ROW($R$28)-19,TRUE))</f>
        <v>#REF!</v>
      </c>
      <c r="BM280" t="str">
        <f t="shared" ca="1" si="16"/>
        <v/>
      </c>
    </row>
    <row r="281" spans="1:65" x14ac:dyDescent="0.25">
      <c r="A281" t="e" cm="1">
        <f t="array" aca="1" ref="A281" ca="1">INDIRECT("'["&amp;Index!$A$1&amp;"]Overview Tests'!E7",TRUE)</f>
        <v>#REF!</v>
      </c>
      <c r="B281" t="e">
        <f ca="1">IF(Index!$D$3="v5",11049,"")</f>
        <v>#N/A</v>
      </c>
      <c r="C281" t="e">
        <f ca="1">VLOOKUP(Facts!$B281,Aux_Table!$W$1:$X$50,2,FALSE)</f>
        <v>#N/A</v>
      </c>
      <c r="D281" t="e">
        <f>NA()</f>
        <v>#N/A</v>
      </c>
      <c r="E281" t="e" cm="1">
        <f t="array" aca="1" ref="E281" ca="1">INDIRECT("'["&amp;Index!$A$1&amp;"]Overview Tests'!C7",TRUE)</f>
        <v>#REF!</v>
      </c>
      <c r="F281" t="e" cm="1">
        <f t="array" aca="1" ref="F281" ca="1">INDIRECT("'["&amp;Index!$A$1&amp;"]Overview Tests'!B7",TRUE)</f>
        <v>#REF!</v>
      </c>
      <c r="G281" t="e" cm="1">
        <f t="array" aca="1" ref="G281" ca="1">INDIRECT("'["&amp;Index!$A$1&amp;"]Overview Tests'!B7",TRUE)</f>
        <v>#REF!</v>
      </c>
      <c r="H281" t="e">
        <f t="shared" ca="1" si="17"/>
        <v>#REF!</v>
      </c>
      <c r="I281" s="15" t="e" cm="1">
        <f t="array" aca="1" ref="I281" ca="1">IFERROR(DATEVALUE(TEXT(INDIRECT("'["&amp;Index!$A$1&amp;"]Overview Tests'!C88",TRUE),"yyyy-mm-dd")),INDIRECT("'["&amp;Index!$A$1&amp;"]Overview Tests'!F7",TRUE)-730)</f>
        <v>#REF!</v>
      </c>
      <c r="J281" t="e" cm="1">
        <f t="array" aca="1" ref="J281" ca="1">INDIRECT("'["&amp;Index!$A$1&amp;"]Overview Tests'!C84",TRUE)</f>
        <v>#REF!</v>
      </c>
      <c r="K281" t="str">
        <f>Index!$A$1</f>
        <v>intem US 42430001 RN+RP für Sichtprüfung.xlsx</v>
      </c>
      <c r="N281" t="s">
        <v>103</v>
      </c>
      <c r="O281" t="e" cm="1">
        <f t="array" aca="1" ref="O281" ca="1">IF(ISBLANK(INDIRECT("'["&amp;Index!$A$1&amp;"]Results 2b 10x60%NaCl'!B"&amp;ROW($R$29)-19,TRUE)),"",INDIRECT("'["&amp;Index!$A$1&amp;"]Results 2b 10x60%NaCl'!B"&amp;ROW($R$29)-19,TRUE))</f>
        <v>#REF!</v>
      </c>
      <c r="R281">
        <v>4</v>
      </c>
      <c r="X281" t="e" cm="1">
        <f t="array" aca="1" ref="X281" ca="1">INDIRECT("'["&amp;Index!$A$1&amp;"]Overview Tests'!E7",TRUE)</f>
        <v>#REF!</v>
      </c>
      <c r="Z281" t="s">
        <v>110</v>
      </c>
      <c r="AG281" t="e" cm="1">
        <f t="array" aca="1" ref="AG281" ca="1">IF(ISBLANK(INDIRECT("'["&amp;Index!$A$1&amp;"]Results 2b 10x60%NaCl'!C"&amp;ROW($R$29)-19,TRUE)),"",INDIRECT("'["&amp;Index!$A$1&amp;"]Results 2b 10x60%NaCl'!C"&amp;ROW($R$29)-19,TRUE))</f>
        <v>#REF!</v>
      </c>
      <c r="AH281" t="e" cm="1">
        <f t="array" aca="1" ref="AH281" ca="1">IF(ISBLANK(INDIRECT("'["&amp;Index!$A$1&amp;"]Results 2b 10x60%NaCl'!F"&amp;ROW($R$29)-19,TRUE)),"",INDIRECT("'["&amp;Index!$A$1&amp;"]Results 2b 10x60%NaCl'!F"&amp;ROW($R$29)-19,TRUE))</f>
        <v>#REF!</v>
      </c>
      <c r="AI281" t="e" cm="1">
        <f t="array" aca="1" ref="AI281" ca="1">IF(ISBLANK(INDIRECT("'["&amp;Index!$A$1&amp;"]Results 2b 10x60%NaCl'!G"&amp;ROW($R$29)-19,TRUE)),"",INDIRECT("'["&amp;Index!$A$1&amp;"]Results 2b 10x60%NaCl'!G"&amp;ROW($R$29)-19,TRUE))</f>
        <v>#REF!</v>
      </c>
      <c r="AJ281" t="e" cm="1">
        <f t="array" aca="1" ref="AJ281" ca="1">IF(ISBLANK(INDIRECT("'["&amp;Index!$A$1&amp;"]Results 2b 10x60%NaCl'!H"&amp;ROW($R$29)-19,TRUE)),"",INDIRECT("'["&amp;Index!$A$1&amp;"]Results 2b 10x60%NaCl'!H"&amp;ROW($R$29)-19,TRUE))</f>
        <v>#REF!</v>
      </c>
      <c r="AK281" t="e" cm="1">
        <f t="array" aca="1" ref="AK281" ca="1">IF(ISBLANK(INDIRECT("'["&amp;Index!$A$1&amp;"]Results 2b 10x60%NaCl'!I"&amp;ROW($R$29)-19,TRUE)),"",INDIRECT("'["&amp;Index!$A$1&amp;"]Results 2b 10x60%NaCl'!I"&amp;ROW($R$29)-19,TRUE))</f>
        <v>#REF!</v>
      </c>
      <c r="AN281" t="e" cm="1">
        <f t="array" aca="1" ref="AN281" ca="1">IF(ISBLANK(INDIRECT("'["&amp;Index!$A$1&amp;"]Results 2b 10x60%NaCl'!D"&amp;ROW($R$29)-19,TRUE)),"",INDIRECT("'["&amp;Index!$A$1&amp;"]Results 2b 10x60%NaCl'!D"&amp;ROW($R$29)-19,TRUE))</f>
        <v>#REF!</v>
      </c>
      <c r="AQ281" t="e" cm="1">
        <f t="array" aca="1" ref="AQ281" ca="1">IF(ISBLANK(INDIRECT("'["&amp;Index!$A$1&amp;"]Results 2b 10x60%NaCl'!E"&amp;ROW($R$29)-19,TRUE)),"",INDIRECT("'["&amp;Index!$A$1&amp;"]Results 2b 10x60%NaCl'!E"&amp;ROW($R$29)-19,TRUE))</f>
        <v>#REF!</v>
      </c>
      <c r="BM281" t="str">
        <f t="shared" ca="1" si="16"/>
        <v/>
      </c>
    </row>
    <row r="282" spans="1:65" x14ac:dyDescent="0.25">
      <c r="A282" t="e" cm="1">
        <f t="array" aca="1" ref="A282" ca="1">INDIRECT("'["&amp;Index!$A$1&amp;"]Overview Tests'!E7",TRUE)</f>
        <v>#REF!</v>
      </c>
      <c r="B282" t="e">
        <f ca="1">IF(Index!$D$3="v5",11049,"")</f>
        <v>#N/A</v>
      </c>
      <c r="C282" t="e">
        <f ca="1">VLOOKUP(Facts!$B282,Aux_Table!$W$1:$X$50,2,FALSE)</f>
        <v>#N/A</v>
      </c>
      <c r="D282" t="e">
        <f>NA()</f>
        <v>#N/A</v>
      </c>
      <c r="E282" t="e" cm="1">
        <f t="array" aca="1" ref="E282" ca="1">INDIRECT("'["&amp;Index!$A$1&amp;"]Overview Tests'!C7",TRUE)</f>
        <v>#REF!</v>
      </c>
      <c r="F282" t="e" cm="1">
        <f t="array" aca="1" ref="F282" ca="1">INDIRECT("'["&amp;Index!$A$1&amp;"]Overview Tests'!B7",TRUE)</f>
        <v>#REF!</v>
      </c>
      <c r="G282" t="e" cm="1">
        <f t="array" aca="1" ref="G282" ca="1">INDIRECT("'["&amp;Index!$A$1&amp;"]Overview Tests'!B7",TRUE)</f>
        <v>#REF!</v>
      </c>
      <c r="H282" t="e">
        <f t="shared" ca="1" si="17"/>
        <v>#REF!</v>
      </c>
      <c r="I282" s="15" t="e" cm="1">
        <f t="array" aca="1" ref="I282" ca="1">IFERROR(DATEVALUE(TEXT(INDIRECT("'["&amp;Index!$A$1&amp;"]Overview Tests'!C88",TRUE),"yyyy-mm-dd")),INDIRECT("'["&amp;Index!$A$1&amp;"]Overview Tests'!F7",TRUE)-730)</f>
        <v>#REF!</v>
      </c>
      <c r="J282" t="e" cm="1">
        <f t="array" aca="1" ref="J282" ca="1">INDIRECT("'["&amp;Index!$A$1&amp;"]Overview Tests'!C84",TRUE)</f>
        <v>#REF!</v>
      </c>
      <c r="K282" t="str">
        <f>Index!$A$1</f>
        <v>intem US 42430001 RN+RP für Sichtprüfung.xlsx</v>
      </c>
      <c r="N282" t="s">
        <v>103</v>
      </c>
      <c r="O282" t="e" cm="1">
        <f t="array" aca="1" ref="O282" ca="1">IF(ISBLANK(INDIRECT("'["&amp;Index!$A$1&amp;"]Results 2b 10x60%NaCl'!B"&amp;ROW($R$30)-19,TRUE)),"",INDIRECT("'["&amp;Index!$A$1&amp;"]Results 2b 10x60%NaCl'!B"&amp;ROW($R$30)-19,TRUE))</f>
        <v>#REF!</v>
      </c>
      <c r="R282">
        <v>5</v>
      </c>
      <c r="X282" t="e" cm="1">
        <f t="array" aca="1" ref="X282" ca="1">INDIRECT("'["&amp;Index!$A$1&amp;"]Overview Tests'!E7",TRUE)</f>
        <v>#REF!</v>
      </c>
      <c r="Z282" t="s">
        <v>110</v>
      </c>
      <c r="AG282" t="e" cm="1">
        <f t="array" aca="1" ref="AG282" ca="1">IF(ISBLANK(INDIRECT("'["&amp;Index!$A$1&amp;"]Results 2b 10x60%NaCl'!C"&amp;ROW($R$30)-19,TRUE)),"",INDIRECT("'["&amp;Index!$A$1&amp;"]Results 2b 10x60%NaCl'!C"&amp;ROW($R$30)-19,TRUE))</f>
        <v>#REF!</v>
      </c>
      <c r="AH282" t="e" cm="1">
        <f t="array" aca="1" ref="AH282" ca="1">IF(ISBLANK(INDIRECT("'["&amp;Index!$A$1&amp;"]Results 2b 10x60%NaCl'!F"&amp;ROW($R$30)-19,TRUE)),"",INDIRECT("'["&amp;Index!$A$1&amp;"]Results 2b 10x60%NaCl'!F"&amp;ROW($R$30)-19,TRUE))</f>
        <v>#REF!</v>
      </c>
      <c r="AI282" t="e" cm="1">
        <f t="array" aca="1" ref="AI282" ca="1">IF(ISBLANK(INDIRECT("'["&amp;Index!$A$1&amp;"]Results 2b 10x60%NaCl'!G"&amp;ROW($R$30)-19,TRUE)),"",INDIRECT("'["&amp;Index!$A$1&amp;"]Results 2b 10x60%NaCl'!G"&amp;ROW($R$30)-19,TRUE))</f>
        <v>#REF!</v>
      </c>
      <c r="AJ282" t="e" cm="1">
        <f t="array" aca="1" ref="AJ282" ca="1">IF(ISBLANK(INDIRECT("'["&amp;Index!$A$1&amp;"]Results 2b 10x60%NaCl'!H"&amp;ROW($R$30)-19,TRUE)),"",INDIRECT("'["&amp;Index!$A$1&amp;"]Results 2b 10x60%NaCl'!H"&amp;ROW($R$30)-19,TRUE))</f>
        <v>#REF!</v>
      </c>
      <c r="AK282" t="e" cm="1">
        <f t="array" aca="1" ref="AK282" ca="1">IF(ISBLANK(INDIRECT("'["&amp;Index!$A$1&amp;"]Results 2b 10x60%NaCl'!I"&amp;ROW($R$30)-19,TRUE)),"",INDIRECT("'["&amp;Index!$A$1&amp;"]Results 2b 10x60%NaCl'!I"&amp;ROW($R$30)-19,TRUE))</f>
        <v>#REF!</v>
      </c>
      <c r="AN282" t="e" cm="1">
        <f t="array" aca="1" ref="AN282" ca="1">IF(ISBLANK(INDIRECT("'["&amp;Index!$A$1&amp;"]Results 2b 10x60%NaCl'!D"&amp;ROW($R$30)-19,TRUE)),"",INDIRECT("'["&amp;Index!$A$1&amp;"]Results 2b 10x60%NaCl'!D"&amp;ROW($R$30)-19,TRUE))</f>
        <v>#REF!</v>
      </c>
      <c r="AQ282" t="e" cm="1">
        <f t="array" aca="1" ref="AQ282" ca="1">IF(ISBLANK(INDIRECT("'["&amp;Index!$A$1&amp;"]Results 2b 10x60%NaCl'!E"&amp;ROW($R$30)-19,TRUE)),"",INDIRECT("'["&amp;Index!$A$1&amp;"]Results 2b 10x60%NaCl'!E"&amp;ROW($R$30)-19,TRUE))</f>
        <v>#REF!</v>
      </c>
      <c r="BM282" t="str">
        <f t="shared" ca="1" si="16"/>
        <v/>
      </c>
    </row>
    <row r="283" spans="1:65" x14ac:dyDescent="0.25">
      <c r="A283" t="e" cm="1">
        <f t="array" aca="1" ref="A283" ca="1">INDIRECT("'["&amp;Index!$A$1&amp;"]Overview Tests'!E7",TRUE)</f>
        <v>#REF!</v>
      </c>
      <c r="B283" t="e">
        <f ca="1">IF(Index!$D$3="v5",11049,"")</f>
        <v>#N/A</v>
      </c>
      <c r="C283" t="e">
        <f ca="1">VLOOKUP(Facts!$B283,Aux_Table!$W$1:$X$50,2,FALSE)</f>
        <v>#N/A</v>
      </c>
      <c r="D283" t="e">
        <f>NA()</f>
        <v>#N/A</v>
      </c>
      <c r="E283" t="e" cm="1">
        <f t="array" aca="1" ref="E283" ca="1">INDIRECT("'["&amp;Index!$A$1&amp;"]Overview Tests'!C7",TRUE)</f>
        <v>#REF!</v>
      </c>
      <c r="F283" t="e" cm="1">
        <f t="array" aca="1" ref="F283" ca="1">INDIRECT("'["&amp;Index!$A$1&amp;"]Overview Tests'!B7",TRUE)</f>
        <v>#REF!</v>
      </c>
      <c r="G283" t="e" cm="1">
        <f t="array" aca="1" ref="G283" ca="1">INDIRECT("'["&amp;Index!$A$1&amp;"]Overview Tests'!B7",TRUE)</f>
        <v>#REF!</v>
      </c>
      <c r="H283" t="e">
        <f t="shared" ca="1" si="17"/>
        <v>#REF!</v>
      </c>
      <c r="I283" s="15" t="e" cm="1">
        <f t="array" aca="1" ref="I283" ca="1">IFERROR(DATEVALUE(TEXT(INDIRECT("'["&amp;Index!$A$1&amp;"]Overview Tests'!C88",TRUE),"yyyy-mm-dd")),INDIRECT("'["&amp;Index!$A$1&amp;"]Overview Tests'!F7",TRUE)-730)</f>
        <v>#REF!</v>
      </c>
      <c r="J283" t="e" cm="1">
        <f t="array" aca="1" ref="J283" ca="1">INDIRECT("'["&amp;Index!$A$1&amp;"]Overview Tests'!C84",TRUE)</f>
        <v>#REF!</v>
      </c>
      <c r="K283" t="str">
        <f>Index!$A$1</f>
        <v>intem US 42430001 RN+RP für Sichtprüfung.xlsx</v>
      </c>
      <c r="N283" t="s">
        <v>103</v>
      </c>
      <c r="O283" t="e" cm="1">
        <f t="array" aca="1" ref="O283" ca="1">IF(ISBLANK(INDIRECT("'["&amp;Index!$A$1&amp;"]Results 2b 10x60%NaCl'!B"&amp;ROW($R$31)-19,TRUE)),"",INDIRECT("'["&amp;Index!$A$1&amp;"]Results 2b 10x60%NaCl'!B"&amp;ROW($R$31)-19,TRUE))</f>
        <v>#REF!</v>
      </c>
      <c r="R283">
        <v>6</v>
      </c>
      <c r="X283" t="e" cm="1">
        <f t="array" aca="1" ref="X283" ca="1">INDIRECT("'["&amp;Index!$A$1&amp;"]Overview Tests'!E7",TRUE)</f>
        <v>#REF!</v>
      </c>
      <c r="Z283" t="s">
        <v>110</v>
      </c>
      <c r="AG283" t="e" cm="1">
        <f t="array" aca="1" ref="AG283" ca="1">IF(ISBLANK(INDIRECT("'["&amp;Index!$A$1&amp;"]Results 2b 10x60%NaCl'!C"&amp;ROW($R$31)-19,TRUE)),"",INDIRECT("'["&amp;Index!$A$1&amp;"]Results 2b 10x60%NaCl'!C"&amp;ROW($R$31)-19,TRUE))</f>
        <v>#REF!</v>
      </c>
      <c r="AH283" t="e" cm="1">
        <f t="array" aca="1" ref="AH283" ca="1">IF(ISBLANK(INDIRECT("'["&amp;Index!$A$1&amp;"]Results 2b 10x60%NaCl'!F"&amp;ROW($R$31)-19,TRUE)),"",INDIRECT("'["&amp;Index!$A$1&amp;"]Results 2b 10x60%NaCl'!F"&amp;ROW($R$31)-19,TRUE))</f>
        <v>#REF!</v>
      </c>
      <c r="AI283" t="e" cm="1">
        <f t="array" aca="1" ref="AI283" ca="1">IF(ISBLANK(INDIRECT("'["&amp;Index!$A$1&amp;"]Results 2b 10x60%NaCl'!G"&amp;ROW($R$31)-19,TRUE)),"",INDIRECT("'["&amp;Index!$A$1&amp;"]Results 2b 10x60%NaCl'!G"&amp;ROW($R$31)-19,TRUE))</f>
        <v>#REF!</v>
      </c>
      <c r="AJ283" t="e" cm="1">
        <f t="array" aca="1" ref="AJ283" ca="1">IF(ISBLANK(INDIRECT("'["&amp;Index!$A$1&amp;"]Results 2b 10x60%NaCl'!H"&amp;ROW($R$31)-19,TRUE)),"",INDIRECT("'["&amp;Index!$A$1&amp;"]Results 2b 10x60%NaCl'!H"&amp;ROW($R$31)-19,TRUE))</f>
        <v>#REF!</v>
      </c>
      <c r="AK283" t="e" cm="1">
        <f t="array" aca="1" ref="AK283" ca="1">IF(ISBLANK(INDIRECT("'["&amp;Index!$A$1&amp;"]Results 2b 10x60%NaCl'!I"&amp;ROW($R$31)-19,TRUE)),"",INDIRECT("'["&amp;Index!$A$1&amp;"]Results 2b 10x60%NaCl'!I"&amp;ROW($R$31)-19,TRUE))</f>
        <v>#REF!</v>
      </c>
      <c r="AN283" t="e" cm="1">
        <f t="array" aca="1" ref="AN283" ca="1">IF(ISBLANK(INDIRECT("'["&amp;Index!$A$1&amp;"]Results 2b 10x60%NaCl'!D"&amp;ROW($R$31)-19,TRUE)),"",INDIRECT("'["&amp;Index!$A$1&amp;"]Results 2b 10x60%NaCl'!D"&amp;ROW($R$31)-19,TRUE))</f>
        <v>#REF!</v>
      </c>
      <c r="AQ283" t="e" cm="1">
        <f t="array" aca="1" ref="AQ283" ca="1">IF(ISBLANK(INDIRECT("'["&amp;Index!$A$1&amp;"]Results 2b 10x60%NaCl'!E"&amp;ROW($R$31)-19,TRUE)),"",INDIRECT("'["&amp;Index!$A$1&amp;"]Results 2b 10x60%NaCl'!E"&amp;ROW($R$31)-19,TRUE))</f>
        <v>#REF!</v>
      </c>
      <c r="BM283" t="str">
        <f t="shared" ca="1" si="16"/>
        <v/>
      </c>
    </row>
    <row r="284" spans="1:65" x14ac:dyDescent="0.25">
      <c r="A284" t="e" cm="1">
        <f t="array" aca="1" ref="A284" ca="1">INDIRECT("'["&amp;Index!$A$1&amp;"]Overview Tests'!E7",TRUE)</f>
        <v>#REF!</v>
      </c>
      <c r="B284" t="e">
        <f ca="1">IF(Index!$D$3="v5",11049,"")</f>
        <v>#N/A</v>
      </c>
      <c r="C284" t="e">
        <f ca="1">VLOOKUP(Facts!$B284,Aux_Table!$W$1:$X$50,2,FALSE)</f>
        <v>#N/A</v>
      </c>
      <c r="D284" t="e">
        <f>NA()</f>
        <v>#N/A</v>
      </c>
      <c r="E284" t="e" cm="1">
        <f t="array" aca="1" ref="E284" ca="1">INDIRECT("'["&amp;Index!$A$1&amp;"]Overview Tests'!C7",TRUE)</f>
        <v>#REF!</v>
      </c>
      <c r="F284" t="e" cm="1">
        <f t="array" aca="1" ref="F284" ca="1">INDIRECT("'["&amp;Index!$A$1&amp;"]Overview Tests'!B7",TRUE)</f>
        <v>#REF!</v>
      </c>
      <c r="G284" t="e" cm="1">
        <f t="array" aca="1" ref="G284" ca="1">INDIRECT("'["&amp;Index!$A$1&amp;"]Overview Tests'!B7",TRUE)</f>
        <v>#REF!</v>
      </c>
      <c r="H284" t="e">
        <f t="shared" ca="1" si="17"/>
        <v>#REF!</v>
      </c>
      <c r="I284" s="15" t="e" cm="1">
        <f t="array" aca="1" ref="I284" ca="1">IFERROR(DATEVALUE(TEXT(INDIRECT("'["&amp;Index!$A$1&amp;"]Overview Tests'!C88",TRUE),"yyyy-mm-dd")),INDIRECT("'["&amp;Index!$A$1&amp;"]Overview Tests'!F7",TRUE)-730)</f>
        <v>#REF!</v>
      </c>
      <c r="J284" t="e" cm="1">
        <f t="array" aca="1" ref="J284" ca="1">INDIRECT("'["&amp;Index!$A$1&amp;"]Overview Tests'!C84",TRUE)</f>
        <v>#REF!</v>
      </c>
      <c r="K284" t="str">
        <f>Index!$A$1</f>
        <v>intem US 42430001 RN+RP für Sichtprüfung.xlsx</v>
      </c>
      <c r="N284" t="s">
        <v>103</v>
      </c>
      <c r="O284" t="e" cm="1">
        <f t="array" aca="1" ref="O284" ca="1">IF(ISBLANK(INDIRECT("'["&amp;Index!$A$1&amp;"]Results 2b 10x60%NaCl'!B"&amp;ROW($R$32)-19,TRUE)),"",INDIRECT("'["&amp;Index!$A$1&amp;"]Results 2b 10x60%NaCl'!B"&amp;ROW($R$32)-19,TRUE))</f>
        <v>#REF!</v>
      </c>
      <c r="R284">
        <v>7</v>
      </c>
      <c r="X284" t="e" cm="1">
        <f t="array" aca="1" ref="X284" ca="1">INDIRECT("'["&amp;Index!$A$1&amp;"]Overview Tests'!E7",TRUE)</f>
        <v>#REF!</v>
      </c>
      <c r="Z284" t="s">
        <v>110</v>
      </c>
      <c r="AG284" t="e" cm="1">
        <f t="array" aca="1" ref="AG284" ca="1">IF(ISBLANK(INDIRECT("'["&amp;Index!$A$1&amp;"]Results 2b 10x60%NaCl'!C"&amp;ROW($R$32)-19,TRUE)),"",INDIRECT("'["&amp;Index!$A$1&amp;"]Results 2b 10x60%NaCl'!C"&amp;ROW($R$32)-19,TRUE))</f>
        <v>#REF!</v>
      </c>
      <c r="AH284" t="e" cm="1">
        <f t="array" aca="1" ref="AH284" ca="1">IF(ISBLANK(INDIRECT("'["&amp;Index!$A$1&amp;"]Results 2b 10x60%NaCl'!F"&amp;ROW($R$32)-19,TRUE)),"",INDIRECT("'["&amp;Index!$A$1&amp;"]Results 2b 10x60%NaCl'!F"&amp;ROW($R$32)-19,TRUE))</f>
        <v>#REF!</v>
      </c>
      <c r="AI284" t="e" cm="1">
        <f t="array" aca="1" ref="AI284" ca="1">IF(ISBLANK(INDIRECT("'["&amp;Index!$A$1&amp;"]Results 2b 10x60%NaCl'!G"&amp;ROW($R$32)-19,TRUE)),"",INDIRECT("'["&amp;Index!$A$1&amp;"]Results 2b 10x60%NaCl'!G"&amp;ROW($R$32)-19,TRUE))</f>
        <v>#REF!</v>
      </c>
      <c r="AJ284" t="e" cm="1">
        <f t="array" aca="1" ref="AJ284" ca="1">IF(ISBLANK(INDIRECT("'["&amp;Index!$A$1&amp;"]Results 2b 10x60%NaCl'!H"&amp;ROW($R$32)-19,TRUE)),"",INDIRECT("'["&amp;Index!$A$1&amp;"]Results 2b 10x60%NaCl'!H"&amp;ROW($R$32)-19,TRUE))</f>
        <v>#REF!</v>
      </c>
      <c r="AK284" t="e" cm="1">
        <f t="array" aca="1" ref="AK284" ca="1">IF(ISBLANK(INDIRECT("'["&amp;Index!$A$1&amp;"]Results 2b 10x60%NaCl'!I"&amp;ROW($R$32)-19,TRUE)),"",INDIRECT("'["&amp;Index!$A$1&amp;"]Results 2b 10x60%NaCl'!I"&amp;ROW($R$32)-19,TRUE))</f>
        <v>#REF!</v>
      </c>
      <c r="AN284" t="e" cm="1">
        <f t="array" aca="1" ref="AN284" ca="1">IF(ISBLANK(INDIRECT("'["&amp;Index!$A$1&amp;"]Results 2b 10x60%NaCl'!D"&amp;ROW($R$32)-19,TRUE)),"",INDIRECT("'["&amp;Index!$A$1&amp;"]Results 2b 10x60%NaCl'!D"&amp;ROW($R$32)-19,TRUE))</f>
        <v>#REF!</v>
      </c>
      <c r="AQ284" t="e" cm="1">
        <f t="array" aca="1" ref="AQ284" ca="1">IF(ISBLANK(INDIRECT("'["&amp;Index!$A$1&amp;"]Results 2b 10x60%NaCl'!E"&amp;ROW($R$32)-19,TRUE)),"",INDIRECT("'["&amp;Index!$A$1&amp;"]Results 2b 10x60%NaCl'!E"&amp;ROW($R$32)-19,TRUE))</f>
        <v>#REF!</v>
      </c>
      <c r="BM284" t="str">
        <f t="shared" ca="1" si="16"/>
        <v/>
      </c>
    </row>
    <row r="285" spans="1:65" x14ac:dyDescent="0.25">
      <c r="A285" t="e" cm="1">
        <f t="array" aca="1" ref="A285" ca="1">INDIRECT("'["&amp;Index!$A$1&amp;"]Overview Tests'!E7",TRUE)</f>
        <v>#REF!</v>
      </c>
      <c r="B285" t="e">
        <f ca="1">IF(Index!$D$3="v5",11049,"")</f>
        <v>#N/A</v>
      </c>
      <c r="C285" t="e">
        <f ca="1">VLOOKUP(Facts!$B285,Aux_Table!$W$1:$X$50,2,FALSE)</f>
        <v>#N/A</v>
      </c>
      <c r="D285" t="e">
        <f>NA()</f>
        <v>#N/A</v>
      </c>
      <c r="E285" t="e" cm="1">
        <f t="array" aca="1" ref="E285" ca="1">INDIRECT("'["&amp;Index!$A$1&amp;"]Overview Tests'!C7",TRUE)</f>
        <v>#REF!</v>
      </c>
      <c r="F285" t="e" cm="1">
        <f t="array" aca="1" ref="F285" ca="1">INDIRECT("'["&amp;Index!$A$1&amp;"]Overview Tests'!B7",TRUE)</f>
        <v>#REF!</v>
      </c>
      <c r="G285" t="e" cm="1">
        <f t="array" aca="1" ref="G285" ca="1">INDIRECT("'["&amp;Index!$A$1&amp;"]Overview Tests'!B7",TRUE)</f>
        <v>#REF!</v>
      </c>
      <c r="H285" t="e">
        <f t="shared" ca="1" si="17"/>
        <v>#REF!</v>
      </c>
      <c r="I285" s="15" t="e" cm="1">
        <f t="array" aca="1" ref="I285" ca="1">IFERROR(DATEVALUE(TEXT(INDIRECT("'["&amp;Index!$A$1&amp;"]Overview Tests'!C88",TRUE),"yyyy-mm-dd")),INDIRECT("'["&amp;Index!$A$1&amp;"]Overview Tests'!F7",TRUE)-730)</f>
        <v>#REF!</v>
      </c>
      <c r="J285" t="e" cm="1">
        <f t="array" aca="1" ref="J285" ca="1">INDIRECT("'["&amp;Index!$A$1&amp;"]Overview Tests'!C84",TRUE)</f>
        <v>#REF!</v>
      </c>
      <c r="K285" t="str">
        <f>Index!$A$1</f>
        <v>intem US 42430001 RN+RP für Sichtprüfung.xlsx</v>
      </c>
      <c r="N285" t="s">
        <v>103</v>
      </c>
      <c r="O285" t="e" cm="1">
        <f t="array" aca="1" ref="O285" ca="1">IF(ISBLANK(INDIRECT("'["&amp;Index!$A$1&amp;"]Results 2b 10x60%NaCl'!B"&amp;ROW($R$33)-19,TRUE)),"",INDIRECT("'["&amp;Index!$A$1&amp;"]Results 2b 10x60%NaCl'!B"&amp;ROW($R$33)-19,TRUE))</f>
        <v>#REF!</v>
      </c>
      <c r="R285">
        <v>8</v>
      </c>
      <c r="X285" t="e" cm="1">
        <f t="array" aca="1" ref="X285" ca="1">INDIRECT("'["&amp;Index!$A$1&amp;"]Overview Tests'!E7",TRUE)</f>
        <v>#REF!</v>
      </c>
      <c r="Z285" t="s">
        <v>110</v>
      </c>
      <c r="AG285" t="e" cm="1">
        <f t="array" aca="1" ref="AG285" ca="1">IF(ISBLANK(INDIRECT("'["&amp;Index!$A$1&amp;"]Results 2b 10x60%NaCl'!C"&amp;ROW($R$33)-19,TRUE)),"",INDIRECT("'["&amp;Index!$A$1&amp;"]Results 2b 10x60%NaCl'!C"&amp;ROW($R$33)-19,TRUE))</f>
        <v>#REF!</v>
      </c>
      <c r="AH285" t="e" cm="1">
        <f t="array" aca="1" ref="AH285" ca="1">IF(ISBLANK(INDIRECT("'["&amp;Index!$A$1&amp;"]Results 2b 10x60%NaCl'!F"&amp;ROW($R$33)-19,TRUE)),"",INDIRECT("'["&amp;Index!$A$1&amp;"]Results 2b 10x60%NaCl'!F"&amp;ROW($R$33)-19,TRUE))</f>
        <v>#REF!</v>
      </c>
      <c r="AI285" t="e" cm="1">
        <f t="array" aca="1" ref="AI285" ca="1">IF(ISBLANK(INDIRECT("'["&amp;Index!$A$1&amp;"]Results 2b 10x60%NaCl'!G"&amp;ROW($R$33)-19,TRUE)),"",INDIRECT("'["&amp;Index!$A$1&amp;"]Results 2b 10x60%NaCl'!G"&amp;ROW($R$33)-19,TRUE))</f>
        <v>#REF!</v>
      </c>
      <c r="AJ285" t="e" cm="1">
        <f t="array" aca="1" ref="AJ285" ca="1">IF(ISBLANK(INDIRECT("'["&amp;Index!$A$1&amp;"]Results 2b 10x60%NaCl'!H"&amp;ROW($R$33)-19,TRUE)),"",INDIRECT("'["&amp;Index!$A$1&amp;"]Results 2b 10x60%NaCl'!H"&amp;ROW($R$33)-19,TRUE))</f>
        <v>#REF!</v>
      </c>
      <c r="AK285" t="e" cm="1">
        <f t="array" aca="1" ref="AK285" ca="1">IF(ISBLANK(INDIRECT("'["&amp;Index!$A$1&amp;"]Results 2b 10x60%NaCl'!I"&amp;ROW($R$33)-19,TRUE)),"",INDIRECT("'["&amp;Index!$A$1&amp;"]Results 2b 10x60%NaCl'!I"&amp;ROW($R$33)-19,TRUE))</f>
        <v>#REF!</v>
      </c>
      <c r="AN285" t="e" cm="1">
        <f t="array" aca="1" ref="AN285" ca="1">IF(ISBLANK(INDIRECT("'["&amp;Index!$A$1&amp;"]Results 2b 10x60%NaCl'!D"&amp;ROW($R$33)-19,TRUE)),"",INDIRECT("'["&amp;Index!$A$1&amp;"]Results 2b 10x60%NaCl'!D"&amp;ROW($R$33)-19,TRUE))</f>
        <v>#REF!</v>
      </c>
      <c r="AQ285" t="e" cm="1">
        <f t="array" aca="1" ref="AQ285" ca="1">IF(ISBLANK(INDIRECT("'["&amp;Index!$A$1&amp;"]Results 2b 10x60%NaCl'!E"&amp;ROW($R$33)-19,TRUE)),"",INDIRECT("'["&amp;Index!$A$1&amp;"]Results 2b 10x60%NaCl'!E"&amp;ROW($R$33)-19,TRUE))</f>
        <v>#REF!</v>
      </c>
      <c r="BM285" t="str">
        <f t="shared" ca="1" si="16"/>
        <v/>
      </c>
    </row>
    <row r="286" spans="1:65" x14ac:dyDescent="0.25">
      <c r="A286" t="e" cm="1">
        <f t="array" aca="1" ref="A286" ca="1">INDIRECT("'["&amp;Index!$A$1&amp;"]Overview Tests'!E7",TRUE)</f>
        <v>#REF!</v>
      </c>
      <c r="B286" t="e">
        <f ca="1">IF(Index!$D$3="v5",11049,"")</f>
        <v>#N/A</v>
      </c>
      <c r="C286" t="e">
        <f ca="1">VLOOKUP(Facts!$B286,Aux_Table!$W$1:$X$50,2,FALSE)</f>
        <v>#N/A</v>
      </c>
      <c r="D286" t="e">
        <f>NA()</f>
        <v>#N/A</v>
      </c>
      <c r="E286" t="e" cm="1">
        <f t="array" aca="1" ref="E286" ca="1">INDIRECT("'["&amp;Index!$A$1&amp;"]Overview Tests'!C7",TRUE)</f>
        <v>#REF!</v>
      </c>
      <c r="F286" t="e" cm="1">
        <f t="array" aca="1" ref="F286" ca="1">INDIRECT("'["&amp;Index!$A$1&amp;"]Overview Tests'!B7",TRUE)</f>
        <v>#REF!</v>
      </c>
      <c r="G286" t="e" cm="1">
        <f t="array" aca="1" ref="G286" ca="1">INDIRECT("'["&amp;Index!$A$1&amp;"]Overview Tests'!B7",TRUE)</f>
        <v>#REF!</v>
      </c>
      <c r="H286" t="e">
        <f t="shared" ca="1" si="17"/>
        <v>#REF!</v>
      </c>
      <c r="I286" s="15" t="e" cm="1">
        <f t="array" aca="1" ref="I286" ca="1">IFERROR(DATEVALUE(TEXT(INDIRECT("'["&amp;Index!$A$1&amp;"]Overview Tests'!C88",TRUE),"yyyy-mm-dd")),INDIRECT("'["&amp;Index!$A$1&amp;"]Overview Tests'!F7",TRUE)-730)</f>
        <v>#REF!</v>
      </c>
      <c r="J286" t="e" cm="1">
        <f t="array" aca="1" ref="J286" ca="1">INDIRECT("'["&amp;Index!$A$1&amp;"]Overview Tests'!C84",TRUE)</f>
        <v>#REF!</v>
      </c>
      <c r="K286" t="str">
        <f>Index!$A$1</f>
        <v>intem US 42430001 RN+RP für Sichtprüfung.xlsx</v>
      </c>
      <c r="N286" t="s">
        <v>103</v>
      </c>
      <c r="O286" t="e" cm="1">
        <f t="array" aca="1" ref="O286" ca="1">IF(ISBLANK(INDIRECT("'["&amp;Index!$A$1&amp;"]Results 2b 10x60%NaCl'!B"&amp;ROW($R$34)-19,TRUE)),"",INDIRECT("'["&amp;Index!$A$1&amp;"]Results 2b 10x60%NaCl'!B"&amp;ROW($R$34)-19,TRUE))</f>
        <v>#REF!</v>
      </c>
      <c r="R286">
        <v>9</v>
      </c>
      <c r="X286" t="e" cm="1">
        <f t="array" aca="1" ref="X286" ca="1">INDIRECT("'["&amp;Index!$A$1&amp;"]Overview Tests'!E7",TRUE)</f>
        <v>#REF!</v>
      </c>
      <c r="Z286" t="s">
        <v>110</v>
      </c>
      <c r="AG286" t="e" cm="1">
        <f t="array" aca="1" ref="AG286" ca="1">IF(ISBLANK(INDIRECT("'["&amp;Index!$A$1&amp;"]Results 2b 10x60%NaCl'!C"&amp;ROW($R$34)-19,TRUE)),"",INDIRECT("'["&amp;Index!$A$1&amp;"]Results 2b 10x60%NaCl'!C"&amp;ROW($R$34)-19,TRUE))</f>
        <v>#REF!</v>
      </c>
      <c r="AH286" t="e" cm="1">
        <f t="array" aca="1" ref="AH286" ca="1">IF(ISBLANK(INDIRECT("'["&amp;Index!$A$1&amp;"]Results 2b 10x60%NaCl'!F"&amp;ROW($R$34)-19,TRUE)),"",INDIRECT("'["&amp;Index!$A$1&amp;"]Results 2b 10x60%NaCl'!F"&amp;ROW($R$34)-19,TRUE))</f>
        <v>#REF!</v>
      </c>
      <c r="AI286" t="e" cm="1">
        <f t="array" aca="1" ref="AI286" ca="1">IF(ISBLANK(INDIRECT("'["&amp;Index!$A$1&amp;"]Results 2b 10x60%NaCl'!G"&amp;ROW($R$34)-19,TRUE)),"",INDIRECT("'["&amp;Index!$A$1&amp;"]Results 2b 10x60%NaCl'!G"&amp;ROW($R$34)-19,TRUE))</f>
        <v>#REF!</v>
      </c>
      <c r="AJ286" t="e" cm="1">
        <f t="array" aca="1" ref="AJ286" ca="1">IF(ISBLANK(INDIRECT("'["&amp;Index!$A$1&amp;"]Results 2b 10x60%NaCl'!H"&amp;ROW($R$34)-19,TRUE)),"",INDIRECT("'["&amp;Index!$A$1&amp;"]Results 2b 10x60%NaCl'!H"&amp;ROW($R$34)-19,TRUE))</f>
        <v>#REF!</v>
      </c>
      <c r="AK286" t="e" cm="1">
        <f t="array" aca="1" ref="AK286" ca="1">IF(ISBLANK(INDIRECT("'["&amp;Index!$A$1&amp;"]Results 2b 10x60%NaCl'!I"&amp;ROW($R$34)-19,TRUE)),"",INDIRECT("'["&amp;Index!$A$1&amp;"]Results 2b 10x60%NaCl'!I"&amp;ROW($R$34)-19,TRUE))</f>
        <v>#REF!</v>
      </c>
      <c r="AN286" t="e" cm="1">
        <f t="array" aca="1" ref="AN286" ca="1">IF(ISBLANK(INDIRECT("'["&amp;Index!$A$1&amp;"]Results 2b 10x60%NaCl'!D"&amp;ROW($R$34)-19,TRUE)),"",INDIRECT("'["&amp;Index!$A$1&amp;"]Results 2b 10x60%NaCl'!D"&amp;ROW($R$34)-19,TRUE))</f>
        <v>#REF!</v>
      </c>
      <c r="AQ286" t="e" cm="1">
        <f t="array" aca="1" ref="AQ286" ca="1">IF(ISBLANK(INDIRECT("'["&amp;Index!$A$1&amp;"]Results 2b 10x60%NaCl'!E"&amp;ROW($R$34)-19,TRUE)),"",INDIRECT("'["&amp;Index!$A$1&amp;"]Results 2b 10x60%NaCl'!E"&amp;ROW($R$34)-19,TRUE))</f>
        <v>#REF!</v>
      </c>
      <c r="BM286" t="str">
        <f t="shared" ca="1" si="16"/>
        <v/>
      </c>
    </row>
    <row r="287" spans="1:65" x14ac:dyDescent="0.25">
      <c r="A287" t="e" cm="1">
        <f t="array" aca="1" ref="A287" ca="1">INDIRECT("'["&amp;Index!$A$1&amp;"]Overview Tests'!E7",TRUE)</f>
        <v>#REF!</v>
      </c>
      <c r="B287" t="e">
        <f ca="1">IF(Index!$D$3="v5",11049,"")</f>
        <v>#N/A</v>
      </c>
      <c r="C287" t="e">
        <f ca="1">VLOOKUP(Facts!$B287,Aux_Table!$W$1:$X$50,2,FALSE)</f>
        <v>#N/A</v>
      </c>
      <c r="D287" t="e">
        <f>NA()</f>
        <v>#N/A</v>
      </c>
      <c r="E287" t="e" cm="1">
        <f t="array" aca="1" ref="E287" ca="1">INDIRECT("'["&amp;Index!$A$1&amp;"]Overview Tests'!C7",TRUE)</f>
        <v>#REF!</v>
      </c>
      <c r="F287" t="e" cm="1">
        <f t="array" aca="1" ref="F287" ca="1">INDIRECT("'["&amp;Index!$A$1&amp;"]Overview Tests'!B7",TRUE)</f>
        <v>#REF!</v>
      </c>
      <c r="G287" t="e" cm="1">
        <f t="array" aca="1" ref="G287" ca="1">INDIRECT("'["&amp;Index!$A$1&amp;"]Overview Tests'!B7",TRUE)</f>
        <v>#REF!</v>
      </c>
      <c r="H287" t="e">
        <f t="shared" ca="1" si="17"/>
        <v>#REF!</v>
      </c>
      <c r="I287" s="15" t="e" cm="1">
        <f t="array" aca="1" ref="I287" ca="1">IFERROR(DATEVALUE(TEXT(INDIRECT("'["&amp;Index!$A$1&amp;"]Overview Tests'!C88",TRUE),"yyyy-mm-dd")),INDIRECT("'["&amp;Index!$A$1&amp;"]Overview Tests'!F7",TRUE)-730)</f>
        <v>#REF!</v>
      </c>
      <c r="J287" t="e" cm="1">
        <f t="array" aca="1" ref="J287" ca="1">INDIRECT("'["&amp;Index!$A$1&amp;"]Overview Tests'!C84",TRUE)</f>
        <v>#REF!</v>
      </c>
      <c r="K287" t="str">
        <f>Index!$A$1</f>
        <v>intem US 42430001 RN+RP für Sichtprüfung.xlsx</v>
      </c>
      <c r="N287" t="s">
        <v>103</v>
      </c>
      <c r="O287" t="e" cm="1">
        <f t="array" aca="1" ref="O287" ca="1">IF(ISBLANK(INDIRECT("'["&amp;Index!$A$1&amp;"]Results 2b 10x60%NaCl'!B"&amp;ROW($R$35)-19,TRUE)),"",INDIRECT("'["&amp;Index!$A$1&amp;"]Results 2b 10x60%NaCl'!B"&amp;ROW($R$35)-19,TRUE))</f>
        <v>#REF!</v>
      </c>
      <c r="R287">
        <v>10</v>
      </c>
      <c r="X287" t="e" cm="1">
        <f t="array" aca="1" ref="X287" ca="1">INDIRECT("'["&amp;Index!$A$1&amp;"]Overview Tests'!E7",TRUE)</f>
        <v>#REF!</v>
      </c>
      <c r="Z287" t="s">
        <v>110</v>
      </c>
      <c r="AG287" t="e" cm="1">
        <f t="array" aca="1" ref="AG287" ca="1">IF(ISBLANK(INDIRECT("'["&amp;Index!$A$1&amp;"]Results 2b 10x60%NaCl'!C"&amp;ROW($R$35)-19,TRUE)),"",INDIRECT("'["&amp;Index!$A$1&amp;"]Results 2b 10x60%NaCl'!C"&amp;ROW($R$35)-19,TRUE))</f>
        <v>#REF!</v>
      </c>
      <c r="AH287" t="e" cm="1">
        <f t="array" aca="1" ref="AH287" ca="1">IF(ISBLANK(INDIRECT("'["&amp;Index!$A$1&amp;"]Results 2b 10x60%NaCl'!F"&amp;ROW($R$35)-19,TRUE)),"",INDIRECT("'["&amp;Index!$A$1&amp;"]Results 2b 10x60%NaCl'!F"&amp;ROW($R$35)-19,TRUE))</f>
        <v>#REF!</v>
      </c>
      <c r="AI287" t="e" cm="1">
        <f t="array" aca="1" ref="AI287" ca="1">IF(ISBLANK(INDIRECT("'["&amp;Index!$A$1&amp;"]Results 2b 10x60%NaCl'!G"&amp;ROW($R$35)-19,TRUE)),"",INDIRECT("'["&amp;Index!$A$1&amp;"]Results 2b 10x60%NaCl'!G"&amp;ROW($R$35)-19,TRUE))</f>
        <v>#REF!</v>
      </c>
      <c r="AJ287" t="e" cm="1">
        <f t="array" aca="1" ref="AJ287" ca="1">IF(ISBLANK(INDIRECT("'["&amp;Index!$A$1&amp;"]Results 2b 10x60%NaCl'!H"&amp;ROW($R$35)-19,TRUE)),"",INDIRECT("'["&amp;Index!$A$1&amp;"]Results 2b 10x60%NaCl'!H"&amp;ROW($R$35)-19,TRUE))</f>
        <v>#REF!</v>
      </c>
      <c r="AK287" t="e" cm="1">
        <f t="array" aca="1" ref="AK287" ca="1">IF(ISBLANK(INDIRECT("'["&amp;Index!$A$1&amp;"]Results 2b 10x60%NaCl'!I"&amp;ROW($R$35)-19,TRUE)),"",INDIRECT("'["&amp;Index!$A$1&amp;"]Results 2b 10x60%NaCl'!I"&amp;ROW($R$35)-19,TRUE))</f>
        <v>#REF!</v>
      </c>
      <c r="AN287" t="e" cm="1">
        <f t="array" aca="1" ref="AN287" ca="1">IF(ISBLANK(INDIRECT("'["&amp;Index!$A$1&amp;"]Results 2b 10x60%NaCl'!D"&amp;ROW($R$35)-19,TRUE)),"",INDIRECT("'["&amp;Index!$A$1&amp;"]Results 2b 10x60%NaCl'!D"&amp;ROW($R$35)-19,TRUE))</f>
        <v>#REF!</v>
      </c>
      <c r="AQ287" t="e" cm="1">
        <f t="array" aca="1" ref="AQ287" ca="1">IF(ISBLANK(INDIRECT("'["&amp;Index!$A$1&amp;"]Results 2b 10x60%NaCl'!E"&amp;ROW($R$35)-19,TRUE)),"",INDIRECT("'["&amp;Index!$A$1&amp;"]Results 2b 10x60%NaCl'!E"&amp;ROW($R$35)-19,TRUE))</f>
        <v>#REF!</v>
      </c>
      <c r="BM287" t="str">
        <f t="shared" ca="1" si="16"/>
        <v/>
      </c>
    </row>
    <row r="288" spans="1:65" x14ac:dyDescent="0.25">
      <c r="A288" t="e" cm="1">
        <f t="array" aca="1" ref="A288" ca="1">INDIRECT("'["&amp;Index!$A$1&amp;"]Overview Tests'!E7",TRUE)</f>
        <v>#REF!</v>
      </c>
      <c r="B288" t="e">
        <f ca="1">IF(Index!$D$3="v5",11049,"")</f>
        <v>#N/A</v>
      </c>
      <c r="C288" t="e">
        <f ca="1">VLOOKUP(Facts!$B288,Aux_Table!$W$1:$X$50,2,FALSE)</f>
        <v>#N/A</v>
      </c>
      <c r="D288" t="e">
        <f>NA()</f>
        <v>#N/A</v>
      </c>
      <c r="E288" t="e" cm="1">
        <f t="array" aca="1" ref="E288" ca="1">INDIRECT("'["&amp;Index!$A$1&amp;"]Overview Tests'!C7",TRUE)</f>
        <v>#REF!</v>
      </c>
      <c r="F288" t="e" cm="1">
        <f t="array" aca="1" ref="F288" ca="1">INDIRECT("'["&amp;Index!$A$1&amp;"]Overview Tests'!B7",TRUE)</f>
        <v>#REF!</v>
      </c>
      <c r="G288" t="e" cm="1">
        <f t="array" aca="1" ref="G288" ca="1">INDIRECT("'["&amp;Index!$A$1&amp;"]Overview Tests'!B7",TRUE)</f>
        <v>#REF!</v>
      </c>
      <c r="H288" t="e">
        <f t="shared" ca="1" si="17"/>
        <v>#REF!</v>
      </c>
      <c r="I288" s="15" t="e" cm="1">
        <f t="array" aca="1" ref="I288" ca="1">IFERROR(DATEVALUE(TEXT(INDIRECT("'["&amp;Index!$A$1&amp;"]Overview Tests'!C88",TRUE),"yyyy-mm-dd")),INDIRECT("'["&amp;Index!$A$1&amp;"]Overview Tests'!F7",TRUE)-730)</f>
        <v>#REF!</v>
      </c>
      <c r="J288" t="e" cm="1">
        <f t="array" aca="1" ref="J288" ca="1">INDIRECT("'["&amp;Index!$A$1&amp;"]Overview Tests'!C84",TRUE)</f>
        <v>#REF!</v>
      </c>
      <c r="K288" t="str">
        <f>Index!$A$1</f>
        <v>intem US 42430001 RN+RP für Sichtprüfung.xlsx</v>
      </c>
      <c r="N288" t="s">
        <v>103</v>
      </c>
      <c r="O288" t="e" cm="1">
        <f t="array" aca="1" ref="O288" ca="1">IF(ISBLANK(INDIRECT("'["&amp;Index!$A$1&amp;"]Results 2b 10x60%NaCl'!B"&amp;ROW($R$26)-19,TRUE)),"",INDIRECT("'["&amp;Index!$A$1&amp;"]Results 2b 10x60%NaCl'!B"&amp;ROW($R$26)-19,TRUE))</f>
        <v>#REF!</v>
      </c>
      <c r="R288">
        <v>1</v>
      </c>
      <c r="X288" t="e" cm="1">
        <f t="array" aca="1" ref="X288" ca="1">INDIRECT("'["&amp;Index!$A$1&amp;"]Overview Tests'!C7",TRUE)</f>
        <v>#REF!</v>
      </c>
      <c r="Z288" t="s">
        <v>110</v>
      </c>
      <c r="AG288" t="e" cm="1">
        <f t="array" aca="1" ref="AG288" ca="1">IF(ISBLANK(INDIRECT("'["&amp;Index!$A$1&amp;"]Results 2b 10x60%NaCl'!J"&amp;ROW($R$26)-19,TRUE)),"",INDIRECT("'["&amp;Index!$A$1&amp;"]Results 2b 10x60%NaCl'!J"&amp;ROW($R$26)-19,TRUE))</f>
        <v>#REF!</v>
      </c>
      <c r="AH288" t="e" cm="1">
        <f t="array" aca="1" ref="AH288" ca="1">IF(ISBLANK(INDIRECT("'["&amp;Index!$A$1&amp;"]Results 2b 10x60%NaCl'!M"&amp;ROW($R$26)-19,TRUE)),"",INDIRECT("'["&amp;Index!$A$1&amp;"]Results 2b 10x60%NaCl'!M"&amp;ROW($R$26)-19,TRUE))</f>
        <v>#REF!</v>
      </c>
      <c r="AI288" t="e" cm="1">
        <f t="array" aca="1" ref="AI288" ca="1">IF(ISBLANK(INDIRECT("'["&amp;Index!$A$1&amp;"]Results 2b 10x60%NaCl'!N"&amp;ROW($R$26)-19,TRUE)),"",INDIRECT("'["&amp;Index!$A$1&amp;"]Results 2b 10x60%NaCl'!N"&amp;ROW($R$26)-19,TRUE))</f>
        <v>#REF!</v>
      </c>
      <c r="AJ288" t="e" cm="1">
        <f t="array" aca="1" ref="AJ288" ca="1">IF(ISBLANK(INDIRECT("'["&amp;Index!$A$1&amp;"]Results 2b 10x60%NaCl'!O"&amp;ROW($R$26)-19,TRUE)),"",INDIRECT("'["&amp;Index!$A$1&amp;"]Results 2b 10x60%NaCl'!O"&amp;ROW($R$26)-19,TRUE))</f>
        <v>#REF!</v>
      </c>
      <c r="AK288" t="e" cm="1">
        <f t="array" aca="1" ref="AK288" ca="1">IF(ISBLANK(INDIRECT("'["&amp;Index!$A$1&amp;"]Results 2b 10x60%NaCl'!P"&amp;ROW($R$26)-19,TRUE)),"",INDIRECT("'["&amp;Index!$A$1&amp;"]Results 2b 10x60%NaCl'!P"&amp;ROW($R$26)-19,TRUE))</f>
        <v>#REF!</v>
      </c>
      <c r="AN288" t="e" cm="1">
        <f t="array" aca="1" ref="AN288" ca="1">IF(ISBLANK(INDIRECT("'["&amp;Index!$A$1&amp;"]Results 2b 10x60%NaCl'!K"&amp;ROW($R$26)-19,TRUE)),"",INDIRECT("'["&amp;Index!$A$1&amp;"]Results 2b 10x60%NaCl'!K"&amp;ROW($R$26)-19,TRUE))</f>
        <v>#REF!</v>
      </c>
      <c r="AQ288" t="e" cm="1">
        <f t="array" aca="1" ref="AQ288" ca="1">IF(ISBLANK(INDIRECT("'["&amp;Index!$A$1&amp;"]Results 2b 10x60%NaCl'!L"&amp;ROW($R$26)-19,TRUE)),"",INDIRECT("'["&amp;Index!$A$1&amp;"]Results 2b 10x60%NaCl'!L"&amp;ROW($R$26)-19,TRUE))</f>
        <v>#REF!</v>
      </c>
      <c r="BM288" t="str">
        <f t="shared" ca="1" si="16"/>
        <v/>
      </c>
    </row>
    <row r="289" spans="1:65" x14ac:dyDescent="0.25">
      <c r="A289" t="e" cm="1">
        <f t="array" aca="1" ref="A289" ca="1">INDIRECT("'["&amp;Index!$A$1&amp;"]Overview Tests'!E7",TRUE)</f>
        <v>#REF!</v>
      </c>
      <c r="B289" t="e">
        <f ca="1">IF(Index!$D$3="v5",11049,"")</f>
        <v>#N/A</v>
      </c>
      <c r="C289" t="e">
        <f ca="1">VLOOKUP(Facts!$B289,Aux_Table!$W$1:$X$50,2,FALSE)</f>
        <v>#N/A</v>
      </c>
      <c r="D289" t="e">
        <f>NA()</f>
        <v>#N/A</v>
      </c>
      <c r="E289" t="e" cm="1">
        <f t="array" aca="1" ref="E289" ca="1">INDIRECT("'["&amp;Index!$A$1&amp;"]Overview Tests'!C7",TRUE)</f>
        <v>#REF!</v>
      </c>
      <c r="F289" t="e" cm="1">
        <f t="array" aca="1" ref="F289" ca="1">INDIRECT("'["&amp;Index!$A$1&amp;"]Overview Tests'!B7",TRUE)</f>
        <v>#REF!</v>
      </c>
      <c r="G289" t="e" cm="1">
        <f t="array" aca="1" ref="G289" ca="1">INDIRECT("'["&amp;Index!$A$1&amp;"]Overview Tests'!B7",TRUE)</f>
        <v>#REF!</v>
      </c>
      <c r="H289" t="e">
        <f t="shared" ca="1" si="17"/>
        <v>#REF!</v>
      </c>
      <c r="I289" s="15" t="e" cm="1">
        <f t="array" aca="1" ref="I289" ca="1">IFERROR(DATEVALUE(TEXT(INDIRECT("'["&amp;Index!$A$1&amp;"]Overview Tests'!C88",TRUE),"yyyy-mm-dd")),INDIRECT("'["&amp;Index!$A$1&amp;"]Overview Tests'!F7",TRUE)-730)</f>
        <v>#REF!</v>
      </c>
      <c r="J289" t="e" cm="1">
        <f t="array" aca="1" ref="J289" ca="1">INDIRECT("'["&amp;Index!$A$1&amp;"]Overview Tests'!C84",TRUE)</f>
        <v>#REF!</v>
      </c>
      <c r="K289" t="str">
        <f>Index!$A$1</f>
        <v>intem US 42430001 RN+RP für Sichtprüfung.xlsx</v>
      </c>
      <c r="N289" t="s">
        <v>103</v>
      </c>
      <c r="O289" t="e" cm="1">
        <f t="array" aca="1" ref="O289" ca="1">IF(ISBLANK(INDIRECT("'["&amp;Index!$A$1&amp;"]Results 2b 10x60%NaCl'!B"&amp;ROW($R$27)-19,TRUE)),"",INDIRECT("'["&amp;Index!$A$1&amp;"]Results 2b 10x60%NaCl'!B"&amp;ROW($R$27)-19,TRUE))</f>
        <v>#REF!</v>
      </c>
      <c r="R289">
        <v>2</v>
      </c>
      <c r="X289" t="e" cm="1">
        <f t="array" aca="1" ref="X289" ca="1">INDIRECT("'["&amp;Index!$A$1&amp;"]Overview Tests'!C7",TRUE)</f>
        <v>#REF!</v>
      </c>
      <c r="Z289" t="s">
        <v>110</v>
      </c>
      <c r="AG289" t="e" cm="1">
        <f t="array" aca="1" ref="AG289" ca="1">IF(ISBLANK(INDIRECT("'["&amp;Index!$A$1&amp;"]Results 2b 10x60%NaCl'!J"&amp;ROW($R$27)-19,TRUE)),"",INDIRECT("'["&amp;Index!$A$1&amp;"]Results 2b 10x60%NaCl'!J"&amp;ROW($R$27)-19,TRUE))</f>
        <v>#REF!</v>
      </c>
      <c r="AH289" t="e" cm="1">
        <f t="array" aca="1" ref="AH289" ca="1">IF(ISBLANK(INDIRECT("'["&amp;Index!$A$1&amp;"]Results 2b 10x60%NaCl'!M"&amp;ROW($R$27)-19,TRUE)),"",INDIRECT("'["&amp;Index!$A$1&amp;"]Results 2b 10x60%NaCl'!M"&amp;ROW($R$27)-19,TRUE))</f>
        <v>#REF!</v>
      </c>
      <c r="AI289" t="e" cm="1">
        <f t="array" aca="1" ref="AI289" ca="1">IF(ISBLANK(INDIRECT("'["&amp;Index!$A$1&amp;"]Results 2b 10x60%NaCl'!N"&amp;ROW($R$27)-19,TRUE)),"",INDIRECT("'["&amp;Index!$A$1&amp;"]Results 2b 10x60%NaCl'!N"&amp;ROW($R$27)-19,TRUE))</f>
        <v>#REF!</v>
      </c>
      <c r="AJ289" t="e" cm="1">
        <f t="array" aca="1" ref="AJ289" ca="1">IF(ISBLANK(INDIRECT("'["&amp;Index!$A$1&amp;"]Results 2b 10x60%NaCl'!O"&amp;ROW($R$27)-19,TRUE)),"",INDIRECT("'["&amp;Index!$A$1&amp;"]Results 2b 10x60%NaCl'!O"&amp;ROW($R$27)-19,TRUE))</f>
        <v>#REF!</v>
      </c>
      <c r="AK289" t="e" cm="1">
        <f t="array" aca="1" ref="AK289" ca="1">IF(ISBLANK(INDIRECT("'["&amp;Index!$A$1&amp;"]Results 2b 10x60%NaCl'!P"&amp;ROW($R$27)-19,TRUE)),"",INDIRECT("'["&amp;Index!$A$1&amp;"]Results 2b 10x60%NaCl'!P"&amp;ROW($R$27)-19,TRUE))</f>
        <v>#REF!</v>
      </c>
      <c r="AN289" t="e" cm="1">
        <f t="array" aca="1" ref="AN289" ca="1">IF(ISBLANK(INDIRECT("'["&amp;Index!$A$1&amp;"]Results 2b 10x60%NaCl'!K"&amp;ROW($R$27)-19,TRUE)),"",INDIRECT("'["&amp;Index!$A$1&amp;"]Results 2b 10x60%NaCl'!K"&amp;ROW($R$27)-19,TRUE))</f>
        <v>#REF!</v>
      </c>
      <c r="AQ289" t="e" cm="1">
        <f t="array" aca="1" ref="AQ289" ca="1">IF(ISBLANK(INDIRECT("'["&amp;Index!$A$1&amp;"]Results 2b 10x60%NaCl'!L"&amp;ROW($R$27)-19,TRUE)),"",INDIRECT("'["&amp;Index!$A$1&amp;"]Results 2b 10x60%NaCl'!L"&amp;ROW($R$27)-19,TRUE))</f>
        <v>#REF!</v>
      </c>
      <c r="BM289" t="str">
        <f t="shared" ca="1" si="16"/>
        <v/>
      </c>
    </row>
    <row r="290" spans="1:65" x14ac:dyDescent="0.25">
      <c r="A290" t="e" cm="1">
        <f t="array" aca="1" ref="A290" ca="1">INDIRECT("'["&amp;Index!$A$1&amp;"]Overview Tests'!E7",TRUE)</f>
        <v>#REF!</v>
      </c>
      <c r="B290" t="e">
        <f ca="1">IF(Index!$D$3="v5",11049,"")</f>
        <v>#N/A</v>
      </c>
      <c r="C290" t="e">
        <f ca="1">VLOOKUP(Facts!$B290,Aux_Table!$W$1:$X$50,2,FALSE)</f>
        <v>#N/A</v>
      </c>
      <c r="D290" t="e">
        <f>NA()</f>
        <v>#N/A</v>
      </c>
      <c r="E290" t="e" cm="1">
        <f t="array" aca="1" ref="E290" ca="1">INDIRECT("'["&amp;Index!$A$1&amp;"]Overview Tests'!C7",TRUE)</f>
        <v>#REF!</v>
      </c>
      <c r="F290" t="e" cm="1">
        <f t="array" aca="1" ref="F290" ca="1">INDIRECT("'["&amp;Index!$A$1&amp;"]Overview Tests'!B7",TRUE)</f>
        <v>#REF!</v>
      </c>
      <c r="G290" t="e" cm="1">
        <f t="array" aca="1" ref="G290" ca="1">INDIRECT("'["&amp;Index!$A$1&amp;"]Overview Tests'!B7",TRUE)</f>
        <v>#REF!</v>
      </c>
      <c r="H290" t="e">
        <f t="shared" ca="1" si="17"/>
        <v>#REF!</v>
      </c>
      <c r="I290" s="15" t="e" cm="1">
        <f t="array" aca="1" ref="I290" ca="1">IFERROR(DATEVALUE(TEXT(INDIRECT("'["&amp;Index!$A$1&amp;"]Overview Tests'!C88",TRUE),"yyyy-mm-dd")),INDIRECT("'["&amp;Index!$A$1&amp;"]Overview Tests'!F7",TRUE)-730)</f>
        <v>#REF!</v>
      </c>
      <c r="J290" t="e" cm="1">
        <f t="array" aca="1" ref="J290" ca="1">INDIRECT("'["&amp;Index!$A$1&amp;"]Overview Tests'!C84",TRUE)</f>
        <v>#REF!</v>
      </c>
      <c r="K290" t="str">
        <f>Index!$A$1</f>
        <v>intem US 42430001 RN+RP für Sichtprüfung.xlsx</v>
      </c>
      <c r="N290" t="s">
        <v>103</v>
      </c>
      <c r="O290" t="e" cm="1">
        <f t="array" aca="1" ref="O290" ca="1">IF(ISBLANK(INDIRECT("'["&amp;Index!$A$1&amp;"]Results 2b 10x60%NaCl'!B"&amp;ROW($R$28)-19,TRUE)),"",INDIRECT("'["&amp;Index!$A$1&amp;"]Results 2b 10x60%NaCl'!B"&amp;ROW($R$28)-19,TRUE))</f>
        <v>#REF!</v>
      </c>
      <c r="R290">
        <v>3</v>
      </c>
      <c r="X290" t="e" cm="1">
        <f t="array" aca="1" ref="X290" ca="1">INDIRECT("'["&amp;Index!$A$1&amp;"]Overview Tests'!C7",TRUE)</f>
        <v>#REF!</v>
      </c>
      <c r="Z290" t="s">
        <v>110</v>
      </c>
      <c r="AG290" t="e" cm="1">
        <f t="array" aca="1" ref="AG290" ca="1">IF(ISBLANK(INDIRECT("'["&amp;Index!$A$1&amp;"]Results 2b 10x60%NaCl'!J"&amp;ROW($R$28)-19,TRUE)),"",INDIRECT("'["&amp;Index!$A$1&amp;"]Results 2b 10x60%NaCl'!J"&amp;ROW($R$28)-19,TRUE))</f>
        <v>#REF!</v>
      </c>
      <c r="AH290" t="e" cm="1">
        <f t="array" aca="1" ref="AH290" ca="1">IF(ISBLANK(INDIRECT("'["&amp;Index!$A$1&amp;"]Results 2b 10x60%NaCl'!M"&amp;ROW($R$28)-19,TRUE)),"",INDIRECT("'["&amp;Index!$A$1&amp;"]Results 2b 10x60%NaCl'!M"&amp;ROW($R$28)-19,TRUE))</f>
        <v>#REF!</v>
      </c>
      <c r="AI290" t="e" cm="1">
        <f t="array" aca="1" ref="AI290" ca="1">IF(ISBLANK(INDIRECT("'["&amp;Index!$A$1&amp;"]Results 2b 10x60%NaCl'!N"&amp;ROW($R$28)-19,TRUE)),"",INDIRECT("'["&amp;Index!$A$1&amp;"]Results 2b 10x60%NaCl'!N"&amp;ROW($R$28)-19,TRUE))</f>
        <v>#REF!</v>
      </c>
      <c r="AJ290" t="e" cm="1">
        <f t="array" aca="1" ref="AJ290" ca="1">IF(ISBLANK(INDIRECT("'["&amp;Index!$A$1&amp;"]Results 2b 10x60%NaCl'!O"&amp;ROW($R$28)-19,TRUE)),"",INDIRECT("'["&amp;Index!$A$1&amp;"]Results 2b 10x60%NaCl'!O"&amp;ROW($R$28)-19,TRUE))</f>
        <v>#REF!</v>
      </c>
      <c r="AK290" t="e" cm="1">
        <f t="array" aca="1" ref="AK290" ca="1">IF(ISBLANK(INDIRECT("'["&amp;Index!$A$1&amp;"]Results 2b 10x60%NaCl'!P"&amp;ROW($R$28)-19,TRUE)),"",INDIRECT("'["&amp;Index!$A$1&amp;"]Results 2b 10x60%NaCl'!P"&amp;ROW($R$28)-19,TRUE))</f>
        <v>#REF!</v>
      </c>
      <c r="AN290" t="e" cm="1">
        <f t="array" aca="1" ref="AN290" ca="1">IF(ISBLANK(INDIRECT("'["&amp;Index!$A$1&amp;"]Results 2b 10x60%NaCl'!K"&amp;ROW($R$28)-19,TRUE)),"",INDIRECT("'["&amp;Index!$A$1&amp;"]Results 2b 10x60%NaCl'!K"&amp;ROW($R$28)-19,TRUE))</f>
        <v>#REF!</v>
      </c>
      <c r="AQ290" t="e" cm="1">
        <f t="array" aca="1" ref="AQ290" ca="1">IF(ISBLANK(INDIRECT("'["&amp;Index!$A$1&amp;"]Results 2b 10x60%NaCl'!L"&amp;ROW($R$28)-19,TRUE)),"",INDIRECT("'["&amp;Index!$A$1&amp;"]Results 2b 10x60%NaCl'!L"&amp;ROW($R$28)-19,TRUE))</f>
        <v>#REF!</v>
      </c>
      <c r="BM290" t="str">
        <f t="shared" ca="1" si="16"/>
        <v/>
      </c>
    </row>
    <row r="291" spans="1:65" x14ac:dyDescent="0.25">
      <c r="A291" t="e" cm="1">
        <f t="array" aca="1" ref="A291" ca="1">INDIRECT("'["&amp;Index!$A$1&amp;"]Overview Tests'!E7",TRUE)</f>
        <v>#REF!</v>
      </c>
      <c r="B291" t="e">
        <f ca="1">IF(Index!$D$3="v5",11049,"")</f>
        <v>#N/A</v>
      </c>
      <c r="C291" t="e">
        <f ca="1">VLOOKUP(Facts!$B291,Aux_Table!$W$1:$X$50,2,FALSE)</f>
        <v>#N/A</v>
      </c>
      <c r="D291" t="e">
        <f>NA()</f>
        <v>#N/A</v>
      </c>
      <c r="E291" t="e" cm="1">
        <f t="array" aca="1" ref="E291" ca="1">INDIRECT("'["&amp;Index!$A$1&amp;"]Overview Tests'!C7",TRUE)</f>
        <v>#REF!</v>
      </c>
      <c r="F291" t="e" cm="1">
        <f t="array" aca="1" ref="F291" ca="1">INDIRECT("'["&amp;Index!$A$1&amp;"]Overview Tests'!B7",TRUE)</f>
        <v>#REF!</v>
      </c>
      <c r="G291" t="e" cm="1">
        <f t="array" aca="1" ref="G291" ca="1">INDIRECT("'["&amp;Index!$A$1&amp;"]Overview Tests'!B7",TRUE)</f>
        <v>#REF!</v>
      </c>
      <c r="H291" t="e">
        <f t="shared" ca="1" si="17"/>
        <v>#REF!</v>
      </c>
      <c r="I291" s="15" t="e" cm="1">
        <f t="array" aca="1" ref="I291" ca="1">IFERROR(DATEVALUE(TEXT(INDIRECT("'["&amp;Index!$A$1&amp;"]Overview Tests'!C88",TRUE),"yyyy-mm-dd")),INDIRECT("'["&amp;Index!$A$1&amp;"]Overview Tests'!F7",TRUE)-730)</f>
        <v>#REF!</v>
      </c>
      <c r="J291" t="e" cm="1">
        <f t="array" aca="1" ref="J291" ca="1">INDIRECT("'["&amp;Index!$A$1&amp;"]Overview Tests'!C84",TRUE)</f>
        <v>#REF!</v>
      </c>
      <c r="K291" t="str">
        <f>Index!$A$1</f>
        <v>intem US 42430001 RN+RP für Sichtprüfung.xlsx</v>
      </c>
      <c r="N291" t="s">
        <v>103</v>
      </c>
      <c r="O291" t="e" cm="1">
        <f t="array" aca="1" ref="O291" ca="1">IF(ISBLANK(INDIRECT("'["&amp;Index!$A$1&amp;"]Results 2b 10x60%NaCl'!B"&amp;ROW($R$29)-19,TRUE)),"",INDIRECT("'["&amp;Index!$A$1&amp;"]Results 2b 10x60%NaCl'!B"&amp;ROW($R$29)-19,TRUE))</f>
        <v>#REF!</v>
      </c>
      <c r="R291">
        <v>4</v>
      </c>
      <c r="X291" t="e" cm="1">
        <f t="array" aca="1" ref="X291" ca="1">INDIRECT("'["&amp;Index!$A$1&amp;"]Overview Tests'!C7",TRUE)</f>
        <v>#REF!</v>
      </c>
      <c r="Z291" t="s">
        <v>110</v>
      </c>
      <c r="AG291" t="e" cm="1">
        <f t="array" aca="1" ref="AG291" ca="1">IF(ISBLANK(INDIRECT("'["&amp;Index!$A$1&amp;"]Results 2b 10x60%NaCl'!J"&amp;ROW($R$29)-19,TRUE)),"",INDIRECT("'["&amp;Index!$A$1&amp;"]Results 2b 10x60%NaCl'!J"&amp;ROW($R$29)-19,TRUE))</f>
        <v>#REF!</v>
      </c>
      <c r="AH291" t="e" cm="1">
        <f t="array" aca="1" ref="AH291" ca="1">IF(ISBLANK(INDIRECT("'["&amp;Index!$A$1&amp;"]Results 2b 10x60%NaCl'!M"&amp;ROW($R$29)-19,TRUE)),"",INDIRECT("'["&amp;Index!$A$1&amp;"]Results 2b 10x60%NaCl'!M"&amp;ROW($R$29)-19,TRUE))</f>
        <v>#REF!</v>
      </c>
      <c r="AI291" t="e" cm="1">
        <f t="array" aca="1" ref="AI291" ca="1">IF(ISBLANK(INDIRECT("'["&amp;Index!$A$1&amp;"]Results 2b 10x60%NaCl'!N"&amp;ROW($R$29)-19,TRUE)),"",INDIRECT("'["&amp;Index!$A$1&amp;"]Results 2b 10x60%NaCl'!N"&amp;ROW($R$29)-19,TRUE))</f>
        <v>#REF!</v>
      </c>
      <c r="AJ291" t="e" cm="1">
        <f t="array" aca="1" ref="AJ291" ca="1">IF(ISBLANK(INDIRECT("'["&amp;Index!$A$1&amp;"]Results 2b 10x60%NaCl'!O"&amp;ROW($R$29)-19,TRUE)),"",INDIRECT("'["&amp;Index!$A$1&amp;"]Results 2b 10x60%NaCl'!O"&amp;ROW($R$29)-19,TRUE))</f>
        <v>#REF!</v>
      </c>
      <c r="AK291" t="e" cm="1">
        <f t="array" aca="1" ref="AK291" ca="1">IF(ISBLANK(INDIRECT("'["&amp;Index!$A$1&amp;"]Results 2b 10x60%NaCl'!P"&amp;ROW($R$29)-19,TRUE)),"",INDIRECT("'["&amp;Index!$A$1&amp;"]Results 2b 10x60%NaCl'!P"&amp;ROW($R$29)-19,TRUE))</f>
        <v>#REF!</v>
      </c>
      <c r="AN291" t="e" cm="1">
        <f t="array" aca="1" ref="AN291" ca="1">IF(ISBLANK(INDIRECT("'["&amp;Index!$A$1&amp;"]Results 2b 10x60%NaCl'!K"&amp;ROW($R$29)-19,TRUE)),"",INDIRECT("'["&amp;Index!$A$1&amp;"]Results 2b 10x60%NaCl'!K"&amp;ROW($R$29)-19,TRUE))</f>
        <v>#REF!</v>
      </c>
      <c r="AQ291" t="e" cm="1">
        <f t="array" aca="1" ref="AQ291" ca="1">IF(ISBLANK(INDIRECT("'["&amp;Index!$A$1&amp;"]Results 2b 10x60%NaCl'!L"&amp;ROW($R$29)-19,TRUE)),"",INDIRECT("'["&amp;Index!$A$1&amp;"]Results 2b 10x60%NaCl'!L"&amp;ROW($R$29)-19,TRUE))</f>
        <v>#REF!</v>
      </c>
      <c r="BM291" t="str">
        <f t="shared" ca="1" si="16"/>
        <v/>
      </c>
    </row>
    <row r="292" spans="1:65" x14ac:dyDescent="0.25">
      <c r="A292" t="e" cm="1">
        <f t="array" aca="1" ref="A292" ca="1">INDIRECT("'["&amp;Index!$A$1&amp;"]Overview Tests'!E7",TRUE)</f>
        <v>#REF!</v>
      </c>
      <c r="B292" t="e">
        <f ca="1">IF(Index!$D$3="v5",11049,"")</f>
        <v>#N/A</v>
      </c>
      <c r="C292" t="e">
        <f ca="1">VLOOKUP(Facts!$B292,Aux_Table!$W$1:$X$50,2,FALSE)</f>
        <v>#N/A</v>
      </c>
      <c r="D292" t="e">
        <f>NA()</f>
        <v>#N/A</v>
      </c>
      <c r="E292" t="e" cm="1">
        <f t="array" aca="1" ref="E292" ca="1">INDIRECT("'["&amp;Index!$A$1&amp;"]Overview Tests'!C7",TRUE)</f>
        <v>#REF!</v>
      </c>
      <c r="F292" t="e" cm="1">
        <f t="array" aca="1" ref="F292" ca="1">INDIRECT("'["&amp;Index!$A$1&amp;"]Overview Tests'!B7",TRUE)</f>
        <v>#REF!</v>
      </c>
      <c r="G292" t="e" cm="1">
        <f t="array" aca="1" ref="G292" ca="1">INDIRECT("'["&amp;Index!$A$1&amp;"]Overview Tests'!B7",TRUE)</f>
        <v>#REF!</v>
      </c>
      <c r="H292" t="e">
        <f t="shared" ca="1" si="17"/>
        <v>#REF!</v>
      </c>
      <c r="I292" s="15" t="e" cm="1">
        <f t="array" aca="1" ref="I292" ca="1">IFERROR(DATEVALUE(TEXT(INDIRECT("'["&amp;Index!$A$1&amp;"]Overview Tests'!C88",TRUE),"yyyy-mm-dd")),INDIRECT("'["&amp;Index!$A$1&amp;"]Overview Tests'!F7",TRUE)-730)</f>
        <v>#REF!</v>
      </c>
      <c r="J292" t="e" cm="1">
        <f t="array" aca="1" ref="J292" ca="1">INDIRECT("'["&amp;Index!$A$1&amp;"]Overview Tests'!C84",TRUE)</f>
        <v>#REF!</v>
      </c>
      <c r="K292" t="str">
        <f>Index!$A$1</f>
        <v>intem US 42430001 RN+RP für Sichtprüfung.xlsx</v>
      </c>
      <c r="N292" t="s">
        <v>103</v>
      </c>
      <c r="O292" t="e" cm="1">
        <f t="array" aca="1" ref="O292" ca="1">IF(ISBLANK(INDIRECT("'["&amp;Index!$A$1&amp;"]Results 2b 10x60%NaCl'!B"&amp;ROW($R$30)-19,TRUE)),"",INDIRECT("'["&amp;Index!$A$1&amp;"]Results 2b 10x60%NaCl'!B"&amp;ROW($R$30)-19,TRUE))</f>
        <v>#REF!</v>
      </c>
      <c r="R292">
        <v>5</v>
      </c>
      <c r="X292" t="e" cm="1">
        <f t="array" aca="1" ref="X292" ca="1">INDIRECT("'["&amp;Index!$A$1&amp;"]Overview Tests'!C7",TRUE)</f>
        <v>#REF!</v>
      </c>
      <c r="Z292" t="s">
        <v>110</v>
      </c>
      <c r="AG292" t="e" cm="1">
        <f t="array" aca="1" ref="AG292" ca="1">IF(ISBLANK(INDIRECT("'["&amp;Index!$A$1&amp;"]Results 2b 10x60%NaCl'!J"&amp;ROW($R$30)-19,TRUE)),"",INDIRECT("'["&amp;Index!$A$1&amp;"]Results 2b 10x60%NaCl'!J"&amp;ROW($R$30)-19,TRUE))</f>
        <v>#REF!</v>
      </c>
      <c r="AH292" t="e" cm="1">
        <f t="array" aca="1" ref="AH292" ca="1">IF(ISBLANK(INDIRECT("'["&amp;Index!$A$1&amp;"]Results 2b 10x60%NaCl'!M"&amp;ROW($R$30)-19,TRUE)),"",INDIRECT("'["&amp;Index!$A$1&amp;"]Results 2b 10x60%NaCl'!M"&amp;ROW($R$30)-19,TRUE))</f>
        <v>#REF!</v>
      </c>
      <c r="AI292" t="e" cm="1">
        <f t="array" aca="1" ref="AI292" ca="1">IF(ISBLANK(INDIRECT("'["&amp;Index!$A$1&amp;"]Results 2b 10x60%NaCl'!N"&amp;ROW($R$30)-19,TRUE)),"",INDIRECT("'["&amp;Index!$A$1&amp;"]Results 2b 10x60%NaCl'!N"&amp;ROW($R$30)-19,TRUE))</f>
        <v>#REF!</v>
      </c>
      <c r="AJ292" t="e" cm="1">
        <f t="array" aca="1" ref="AJ292" ca="1">IF(ISBLANK(INDIRECT("'["&amp;Index!$A$1&amp;"]Results 2b 10x60%NaCl'!O"&amp;ROW($R$30)-19,TRUE)),"",INDIRECT("'["&amp;Index!$A$1&amp;"]Results 2b 10x60%NaCl'!O"&amp;ROW($R$30)-19,TRUE))</f>
        <v>#REF!</v>
      </c>
      <c r="AK292" t="e" cm="1">
        <f t="array" aca="1" ref="AK292" ca="1">IF(ISBLANK(INDIRECT("'["&amp;Index!$A$1&amp;"]Results 2b 10x60%NaCl'!P"&amp;ROW($R$30)-19,TRUE)),"",INDIRECT("'["&amp;Index!$A$1&amp;"]Results 2b 10x60%NaCl'!P"&amp;ROW($R$30)-19,TRUE))</f>
        <v>#REF!</v>
      </c>
      <c r="AN292" t="e" cm="1">
        <f t="array" aca="1" ref="AN292" ca="1">IF(ISBLANK(INDIRECT("'["&amp;Index!$A$1&amp;"]Results 2b 10x60%NaCl'!K"&amp;ROW($R$30)-19,TRUE)),"",INDIRECT("'["&amp;Index!$A$1&amp;"]Results 2b 10x60%NaCl'!K"&amp;ROW($R$30)-19,TRUE))</f>
        <v>#REF!</v>
      </c>
      <c r="AQ292" t="e" cm="1">
        <f t="array" aca="1" ref="AQ292" ca="1">IF(ISBLANK(INDIRECT("'["&amp;Index!$A$1&amp;"]Results 2b 10x60%NaCl'!L"&amp;ROW($R$30)-19,TRUE)),"",INDIRECT("'["&amp;Index!$A$1&amp;"]Results 2b 10x60%NaCl'!L"&amp;ROW($R$30)-19,TRUE))</f>
        <v>#REF!</v>
      </c>
      <c r="BM292" t="str">
        <f t="shared" ca="1" si="16"/>
        <v/>
      </c>
    </row>
    <row r="293" spans="1:65" x14ac:dyDescent="0.25">
      <c r="A293" t="e" cm="1">
        <f t="array" aca="1" ref="A293" ca="1">INDIRECT("'["&amp;Index!$A$1&amp;"]Overview Tests'!E7",TRUE)</f>
        <v>#REF!</v>
      </c>
      <c r="B293" t="e">
        <f ca="1">IF(Index!$D$3="v5",11049,"")</f>
        <v>#N/A</v>
      </c>
      <c r="C293" t="e">
        <f ca="1">VLOOKUP(Facts!$B293,Aux_Table!$W$1:$X$50,2,FALSE)</f>
        <v>#N/A</v>
      </c>
      <c r="D293" t="e">
        <f>NA()</f>
        <v>#N/A</v>
      </c>
      <c r="E293" t="e" cm="1">
        <f t="array" aca="1" ref="E293" ca="1">INDIRECT("'["&amp;Index!$A$1&amp;"]Overview Tests'!C7",TRUE)</f>
        <v>#REF!</v>
      </c>
      <c r="F293" t="e" cm="1">
        <f t="array" aca="1" ref="F293" ca="1">INDIRECT("'["&amp;Index!$A$1&amp;"]Overview Tests'!B7",TRUE)</f>
        <v>#REF!</v>
      </c>
      <c r="G293" t="e" cm="1">
        <f t="array" aca="1" ref="G293" ca="1">INDIRECT("'["&amp;Index!$A$1&amp;"]Overview Tests'!B7",TRUE)</f>
        <v>#REF!</v>
      </c>
      <c r="H293" t="e">
        <f t="shared" ca="1" si="17"/>
        <v>#REF!</v>
      </c>
      <c r="I293" s="15" t="e" cm="1">
        <f t="array" aca="1" ref="I293" ca="1">IFERROR(DATEVALUE(TEXT(INDIRECT("'["&amp;Index!$A$1&amp;"]Overview Tests'!C88",TRUE),"yyyy-mm-dd")),INDIRECT("'["&amp;Index!$A$1&amp;"]Overview Tests'!F7",TRUE)-730)</f>
        <v>#REF!</v>
      </c>
      <c r="J293" t="e" cm="1">
        <f t="array" aca="1" ref="J293" ca="1">INDIRECT("'["&amp;Index!$A$1&amp;"]Overview Tests'!C84",TRUE)</f>
        <v>#REF!</v>
      </c>
      <c r="K293" t="str">
        <f>Index!$A$1</f>
        <v>intem US 42430001 RN+RP für Sichtprüfung.xlsx</v>
      </c>
      <c r="N293" t="s">
        <v>103</v>
      </c>
      <c r="O293" t="e" cm="1">
        <f t="array" aca="1" ref="O293" ca="1">IF(ISBLANK(INDIRECT("'["&amp;Index!$A$1&amp;"]Results 2b 10x60%NaCl'!B"&amp;ROW($R$31)-19,TRUE)),"",INDIRECT("'["&amp;Index!$A$1&amp;"]Results 2b 10x60%NaCl'!B"&amp;ROW($R$31)-19,TRUE))</f>
        <v>#REF!</v>
      </c>
      <c r="R293">
        <v>6</v>
      </c>
      <c r="X293" t="e" cm="1">
        <f t="array" aca="1" ref="X293" ca="1">INDIRECT("'["&amp;Index!$A$1&amp;"]Overview Tests'!C7",TRUE)</f>
        <v>#REF!</v>
      </c>
      <c r="Z293" t="s">
        <v>110</v>
      </c>
      <c r="AG293" t="e" cm="1">
        <f t="array" aca="1" ref="AG293" ca="1">IF(ISBLANK(INDIRECT("'["&amp;Index!$A$1&amp;"]Results 2b 10x60%NaCl'!J"&amp;ROW($R$31)-19,TRUE)),"",INDIRECT("'["&amp;Index!$A$1&amp;"]Results 2b 10x60%NaCl'!J"&amp;ROW($R$31)-19,TRUE))</f>
        <v>#REF!</v>
      </c>
      <c r="AH293" t="e" cm="1">
        <f t="array" aca="1" ref="AH293" ca="1">IF(ISBLANK(INDIRECT("'["&amp;Index!$A$1&amp;"]Results 2b 10x60%NaCl'!M"&amp;ROW($R$31)-19,TRUE)),"",INDIRECT("'["&amp;Index!$A$1&amp;"]Results 2b 10x60%NaCl'!M"&amp;ROW($R$31)-19,TRUE))</f>
        <v>#REF!</v>
      </c>
      <c r="AI293" t="e" cm="1">
        <f t="array" aca="1" ref="AI293" ca="1">IF(ISBLANK(INDIRECT("'["&amp;Index!$A$1&amp;"]Results 2b 10x60%NaCl'!N"&amp;ROW($R$31)-19,TRUE)),"",INDIRECT("'["&amp;Index!$A$1&amp;"]Results 2b 10x60%NaCl'!N"&amp;ROW($R$31)-19,TRUE))</f>
        <v>#REF!</v>
      </c>
      <c r="AJ293" t="e" cm="1">
        <f t="array" aca="1" ref="AJ293" ca="1">IF(ISBLANK(INDIRECT("'["&amp;Index!$A$1&amp;"]Results 2b 10x60%NaCl'!O"&amp;ROW($R$31)-19,TRUE)),"",INDIRECT("'["&amp;Index!$A$1&amp;"]Results 2b 10x60%NaCl'!O"&amp;ROW($R$31)-19,TRUE))</f>
        <v>#REF!</v>
      </c>
      <c r="AK293" t="e" cm="1">
        <f t="array" aca="1" ref="AK293" ca="1">IF(ISBLANK(INDIRECT("'["&amp;Index!$A$1&amp;"]Results 2b 10x60%NaCl'!P"&amp;ROW($R$31)-19,TRUE)),"",INDIRECT("'["&amp;Index!$A$1&amp;"]Results 2b 10x60%NaCl'!P"&amp;ROW($R$31)-19,TRUE))</f>
        <v>#REF!</v>
      </c>
      <c r="AN293" t="e" cm="1">
        <f t="array" aca="1" ref="AN293" ca="1">IF(ISBLANK(INDIRECT("'["&amp;Index!$A$1&amp;"]Results 2b 10x60%NaCl'!K"&amp;ROW($R$31)-19,TRUE)),"",INDIRECT("'["&amp;Index!$A$1&amp;"]Results 2b 10x60%NaCl'!K"&amp;ROW($R$31)-19,TRUE))</f>
        <v>#REF!</v>
      </c>
      <c r="AQ293" t="e" cm="1">
        <f t="array" aca="1" ref="AQ293" ca="1">IF(ISBLANK(INDIRECT("'["&amp;Index!$A$1&amp;"]Results 2b 10x60%NaCl'!L"&amp;ROW($R$31)-19,TRUE)),"",INDIRECT("'["&amp;Index!$A$1&amp;"]Results 2b 10x60%NaCl'!L"&amp;ROW($R$31)-19,TRUE))</f>
        <v>#REF!</v>
      </c>
      <c r="BM293" t="str">
        <f t="shared" ca="1" si="16"/>
        <v/>
      </c>
    </row>
    <row r="294" spans="1:65" x14ac:dyDescent="0.25">
      <c r="A294" t="e" cm="1">
        <f t="array" aca="1" ref="A294" ca="1">INDIRECT("'["&amp;Index!$A$1&amp;"]Overview Tests'!E7",TRUE)</f>
        <v>#REF!</v>
      </c>
      <c r="B294" t="e">
        <f ca="1">IF(Index!$D$3="v5",11049,"")</f>
        <v>#N/A</v>
      </c>
      <c r="C294" t="e">
        <f ca="1">VLOOKUP(Facts!$B294,Aux_Table!$W$1:$X$50,2,FALSE)</f>
        <v>#N/A</v>
      </c>
      <c r="D294" t="e">
        <f>NA()</f>
        <v>#N/A</v>
      </c>
      <c r="E294" t="e" cm="1">
        <f t="array" aca="1" ref="E294" ca="1">INDIRECT("'["&amp;Index!$A$1&amp;"]Overview Tests'!C7",TRUE)</f>
        <v>#REF!</v>
      </c>
      <c r="F294" t="e" cm="1">
        <f t="array" aca="1" ref="F294" ca="1">INDIRECT("'["&amp;Index!$A$1&amp;"]Overview Tests'!B7",TRUE)</f>
        <v>#REF!</v>
      </c>
      <c r="G294" t="e" cm="1">
        <f t="array" aca="1" ref="G294" ca="1">INDIRECT("'["&amp;Index!$A$1&amp;"]Overview Tests'!B7",TRUE)</f>
        <v>#REF!</v>
      </c>
      <c r="H294" t="e">
        <f t="shared" ca="1" si="17"/>
        <v>#REF!</v>
      </c>
      <c r="I294" s="15" t="e" cm="1">
        <f t="array" aca="1" ref="I294" ca="1">IFERROR(DATEVALUE(TEXT(INDIRECT("'["&amp;Index!$A$1&amp;"]Overview Tests'!C88",TRUE),"yyyy-mm-dd")),INDIRECT("'["&amp;Index!$A$1&amp;"]Overview Tests'!F7",TRUE)-730)</f>
        <v>#REF!</v>
      </c>
      <c r="J294" t="e" cm="1">
        <f t="array" aca="1" ref="J294" ca="1">INDIRECT("'["&amp;Index!$A$1&amp;"]Overview Tests'!C84",TRUE)</f>
        <v>#REF!</v>
      </c>
      <c r="K294" t="str">
        <f>Index!$A$1</f>
        <v>intem US 42430001 RN+RP für Sichtprüfung.xlsx</v>
      </c>
      <c r="N294" t="s">
        <v>103</v>
      </c>
      <c r="O294" t="e" cm="1">
        <f t="array" aca="1" ref="O294" ca="1">IF(ISBLANK(INDIRECT("'["&amp;Index!$A$1&amp;"]Results 2b 10x60%NaCl'!B"&amp;ROW($R$32)-19,TRUE)),"",INDIRECT("'["&amp;Index!$A$1&amp;"]Results 2b 10x60%NaCl'!B"&amp;ROW($R$32)-19,TRUE))</f>
        <v>#REF!</v>
      </c>
      <c r="R294">
        <v>7</v>
      </c>
      <c r="X294" t="e" cm="1">
        <f t="array" aca="1" ref="X294" ca="1">INDIRECT("'["&amp;Index!$A$1&amp;"]Overview Tests'!C7",TRUE)</f>
        <v>#REF!</v>
      </c>
      <c r="Z294" t="s">
        <v>110</v>
      </c>
      <c r="AG294" t="e" cm="1">
        <f t="array" aca="1" ref="AG294" ca="1">IF(ISBLANK(INDIRECT("'["&amp;Index!$A$1&amp;"]Results 2b 10x60%NaCl'!J"&amp;ROW($R$32)-19,TRUE)),"",INDIRECT("'["&amp;Index!$A$1&amp;"]Results 2b 10x60%NaCl'!J"&amp;ROW($R$32)-19,TRUE))</f>
        <v>#REF!</v>
      </c>
      <c r="AH294" t="e" cm="1">
        <f t="array" aca="1" ref="AH294" ca="1">IF(ISBLANK(INDIRECT("'["&amp;Index!$A$1&amp;"]Results 2b 10x60%NaCl'!M"&amp;ROW($R$32)-19,TRUE)),"",INDIRECT("'["&amp;Index!$A$1&amp;"]Results 2b 10x60%NaCl'!M"&amp;ROW($R$32)-19,TRUE))</f>
        <v>#REF!</v>
      </c>
      <c r="AI294" t="e" cm="1">
        <f t="array" aca="1" ref="AI294" ca="1">IF(ISBLANK(INDIRECT("'["&amp;Index!$A$1&amp;"]Results 2b 10x60%NaCl'!N"&amp;ROW($R$32)-19,TRUE)),"",INDIRECT("'["&amp;Index!$A$1&amp;"]Results 2b 10x60%NaCl'!N"&amp;ROW($R$32)-19,TRUE))</f>
        <v>#REF!</v>
      </c>
      <c r="AJ294" t="e" cm="1">
        <f t="array" aca="1" ref="AJ294" ca="1">IF(ISBLANK(INDIRECT("'["&amp;Index!$A$1&amp;"]Results 2b 10x60%NaCl'!O"&amp;ROW($R$32)-19,TRUE)),"",INDIRECT("'["&amp;Index!$A$1&amp;"]Results 2b 10x60%NaCl'!O"&amp;ROW($R$32)-19,TRUE))</f>
        <v>#REF!</v>
      </c>
      <c r="AK294" t="e" cm="1">
        <f t="array" aca="1" ref="AK294" ca="1">IF(ISBLANK(INDIRECT("'["&amp;Index!$A$1&amp;"]Results 2b 10x60%NaCl'!P"&amp;ROW($R$32)-19,TRUE)),"",INDIRECT("'["&amp;Index!$A$1&amp;"]Results 2b 10x60%NaCl'!P"&amp;ROW($R$32)-19,TRUE))</f>
        <v>#REF!</v>
      </c>
      <c r="AN294" t="e" cm="1">
        <f t="array" aca="1" ref="AN294" ca="1">IF(ISBLANK(INDIRECT("'["&amp;Index!$A$1&amp;"]Results 2b 10x60%NaCl'!K"&amp;ROW($R$32)-19,TRUE)),"",INDIRECT("'["&amp;Index!$A$1&amp;"]Results 2b 10x60%NaCl'!K"&amp;ROW($R$32)-19,TRUE))</f>
        <v>#REF!</v>
      </c>
      <c r="AQ294" t="e" cm="1">
        <f t="array" aca="1" ref="AQ294" ca="1">IF(ISBLANK(INDIRECT("'["&amp;Index!$A$1&amp;"]Results 2b 10x60%NaCl'!L"&amp;ROW($R$32)-19,TRUE)),"",INDIRECT("'["&amp;Index!$A$1&amp;"]Results 2b 10x60%NaCl'!L"&amp;ROW($R$32)-19,TRUE))</f>
        <v>#REF!</v>
      </c>
      <c r="BM294" t="str">
        <f t="shared" ca="1" si="16"/>
        <v/>
      </c>
    </row>
    <row r="295" spans="1:65" x14ac:dyDescent="0.25">
      <c r="A295" t="e" cm="1">
        <f t="array" aca="1" ref="A295" ca="1">INDIRECT("'["&amp;Index!$A$1&amp;"]Overview Tests'!E7",TRUE)</f>
        <v>#REF!</v>
      </c>
      <c r="B295" t="e">
        <f ca="1">IF(Index!$D$3="v5",11049,"")</f>
        <v>#N/A</v>
      </c>
      <c r="C295" t="e">
        <f ca="1">VLOOKUP(Facts!$B295,Aux_Table!$W$1:$X$50,2,FALSE)</f>
        <v>#N/A</v>
      </c>
      <c r="D295" t="e">
        <f>NA()</f>
        <v>#N/A</v>
      </c>
      <c r="E295" t="e" cm="1">
        <f t="array" aca="1" ref="E295" ca="1">INDIRECT("'["&amp;Index!$A$1&amp;"]Overview Tests'!C7",TRUE)</f>
        <v>#REF!</v>
      </c>
      <c r="F295" t="e" cm="1">
        <f t="array" aca="1" ref="F295" ca="1">INDIRECT("'["&amp;Index!$A$1&amp;"]Overview Tests'!B7",TRUE)</f>
        <v>#REF!</v>
      </c>
      <c r="G295" t="e" cm="1">
        <f t="array" aca="1" ref="G295" ca="1">INDIRECT("'["&amp;Index!$A$1&amp;"]Overview Tests'!B7",TRUE)</f>
        <v>#REF!</v>
      </c>
      <c r="H295" t="e">
        <f t="shared" ca="1" si="17"/>
        <v>#REF!</v>
      </c>
      <c r="I295" s="15" t="e" cm="1">
        <f t="array" aca="1" ref="I295" ca="1">IFERROR(DATEVALUE(TEXT(INDIRECT("'["&amp;Index!$A$1&amp;"]Overview Tests'!C88",TRUE),"yyyy-mm-dd")),INDIRECT("'["&amp;Index!$A$1&amp;"]Overview Tests'!F7",TRUE)-730)</f>
        <v>#REF!</v>
      </c>
      <c r="J295" t="e" cm="1">
        <f t="array" aca="1" ref="J295" ca="1">INDIRECT("'["&amp;Index!$A$1&amp;"]Overview Tests'!C84",TRUE)</f>
        <v>#REF!</v>
      </c>
      <c r="K295" t="str">
        <f>Index!$A$1</f>
        <v>intem US 42430001 RN+RP für Sichtprüfung.xlsx</v>
      </c>
      <c r="N295" t="s">
        <v>103</v>
      </c>
      <c r="O295" t="e" cm="1">
        <f t="array" aca="1" ref="O295" ca="1">IF(ISBLANK(INDIRECT("'["&amp;Index!$A$1&amp;"]Results 2b 10x60%NaCl'!B"&amp;ROW($R$33)-19,TRUE)),"",INDIRECT("'["&amp;Index!$A$1&amp;"]Results 2b 10x60%NaCl'!B"&amp;ROW($R$33)-19,TRUE))</f>
        <v>#REF!</v>
      </c>
      <c r="R295">
        <v>8</v>
      </c>
      <c r="X295" t="e" cm="1">
        <f t="array" aca="1" ref="X295" ca="1">INDIRECT("'["&amp;Index!$A$1&amp;"]Overview Tests'!C7",TRUE)</f>
        <v>#REF!</v>
      </c>
      <c r="Z295" t="s">
        <v>110</v>
      </c>
      <c r="AG295" t="e" cm="1">
        <f t="array" aca="1" ref="AG295" ca="1">IF(ISBLANK(INDIRECT("'["&amp;Index!$A$1&amp;"]Results 2b 10x60%NaCl'!J"&amp;ROW($R$33)-19,TRUE)),"",INDIRECT("'["&amp;Index!$A$1&amp;"]Results 2b 10x60%NaCl'!J"&amp;ROW($R$33)-19,TRUE))</f>
        <v>#REF!</v>
      </c>
      <c r="AH295" t="e" cm="1">
        <f t="array" aca="1" ref="AH295" ca="1">IF(ISBLANK(INDIRECT("'["&amp;Index!$A$1&amp;"]Results 2b 10x60%NaCl'!M"&amp;ROW($R$33)-19,TRUE)),"",INDIRECT("'["&amp;Index!$A$1&amp;"]Results 2b 10x60%NaCl'!M"&amp;ROW($R$33)-19,TRUE))</f>
        <v>#REF!</v>
      </c>
      <c r="AI295" t="e" cm="1">
        <f t="array" aca="1" ref="AI295" ca="1">IF(ISBLANK(INDIRECT("'["&amp;Index!$A$1&amp;"]Results 2b 10x60%NaCl'!N"&amp;ROW($R$33)-19,TRUE)),"",INDIRECT("'["&amp;Index!$A$1&amp;"]Results 2b 10x60%NaCl'!N"&amp;ROW($R$33)-19,TRUE))</f>
        <v>#REF!</v>
      </c>
      <c r="AJ295" t="e" cm="1">
        <f t="array" aca="1" ref="AJ295" ca="1">IF(ISBLANK(INDIRECT("'["&amp;Index!$A$1&amp;"]Results 2b 10x60%NaCl'!O"&amp;ROW($R$33)-19,TRUE)),"",INDIRECT("'["&amp;Index!$A$1&amp;"]Results 2b 10x60%NaCl'!O"&amp;ROW($R$33)-19,TRUE))</f>
        <v>#REF!</v>
      </c>
      <c r="AK295" t="e" cm="1">
        <f t="array" aca="1" ref="AK295" ca="1">IF(ISBLANK(INDIRECT("'["&amp;Index!$A$1&amp;"]Results 2b 10x60%NaCl'!P"&amp;ROW($R$33)-19,TRUE)),"",INDIRECT("'["&amp;Index!$A$1&amp;"]Results 2b 10x60%NaCl'!P"&amp;ROW($R$33)-19,TRUE))</f>
        <v>#REF!</v>
      </c>
      <c r="AN295" t="e" cm="1">
        <f t="array" aca="1" ref="AN295" ca="1">IF(ISBLANK(INDIRECT("'["&amp;Index!$A$1&amp;"]Results 2b 10x60%NaCl'!K"&amp;ROW($R$33)-19,TRUE)),"",INDIRECT("'["&amp;Index!$A$1&amp;"]Results 2b 10x60%NaCl'!K"&amp;ROW($R$33)-19,TRUE))</f>
        <v>#REF!</v>
      </c>
      <c r="AQ295" t="e" cm="1">
        <f t="array" aca="1" ref="AQ295" ca="1">IF(ISBLANK(INDIRECT("'["&amp;Index!$A$1&amp;"]Results 2b 10x60%NaCl'!L"&amp;ROW($R$33)-19,TRUE)),"",INDIRECT("'["&amp;Index!$A$1&amp;"]Results 2b 10x60%NaCl'!L"&amp;ROW($R$33)-19,TRUE))</f>
        <v>#REF!</v>
      </c>
      <c r="BM295" t="str">
        <f t="shared" ca="1" si="16"/>
        <v/>
      </c>
    </row>
    <row r="296" spans="1:65" x14ac:dyDescent="0.25">
      <c r="A296" t="e" cm="1">
        <f t="array" aca="1" ref="A296" ca="1">INDIRECT("'["&amp;Index!$A$1&amp;"]Overview Tests'!E7",TRUE)</f>
        <v>#REF!</v>
      </c>
      <c r="B296" t="e">
        <f ca="1">IF(Index!$D$3="v5",11049,"")</f>
        <v>#N/A</v>
      </c>
      <c r="C296" t="e">
        <f ca="1">VLOOKUP(Facts!$B296,Aux_Table!$W$1:$X$50,2,FALSE)</f>
        <v>#N/A</v>
      </c>
      <c r="D296" t="e">
        <f>NA()</f>
        <v>#N/A</v>
      </c>
      <c r="E296" t="e" cm="1">
        <f t="array" aca="1" ref="E296" ca="1">INDIRECT("'["&amp;Index!$A$1&amp;"]Overview Tests'!C7",TRUE)</f>
        <v>#REF!</v>
      </c>
      <c r="F296" t="e" cm="1">
        <f t="array" aca="1" ref="F296" ca="1">INDIRECT("'["&amp;Index!$A$1&amp;"]Overview Tests'!B7",TRUE)</f>
        <v>#REF!</v>
      </c>
      <c r="G296" t="e" cm="1">
        <f t="array" aca="1" ref="G296" ca="1">INDIRECT("'["&amp;Index!$A$1&amp;"]Overview Tests'!B7",TRUE)</f>
        <v>#REF!</v>
      </c>
      <c r="H296" t="e">
        <f t="shared" ca="1" si="17"/>
        <v>#REF!</v>
      </c>
      <c r="I296" s="15" t="e" cm="1">
        <f t="array" aca="1" ref="I296" ca="1">IFERROR(DATEVALUE(TEXT(INDIRECT("'["&amp;Index!$A$1&amp;"]Overview Tests'!C88",TRUE),"yyyy-mm-dd")),INDIRECT("'["&amp;Index!$A$1&amp;"]Overview Tests'!F7",TRUE)-730)</f>
        <v>#REF!</v>
      </c>
      <c r="J296" t="e" cm="1">
        <f t="array" aca="1" ref="J296" ca="1">INDIRECT("'["&amp;Index!$A$1&amp;"]Overview Tests'!C84",TRUE)</f>
        <v>#REF!</v>
      </c>
      <c r="K296" t="str">
        <f>Index!$A$1</f>
        <v>intem US 42430001 RN+RP für Sichtprüfung.xlsx</v>
      </c>
      <c r="N296" t="s">
        <v>103</v>
      </c>
      <c r="O296" t="e" cm="1">
        <f t="array" aca="1" ref="O296" ca="1">IF(ISBLANK(INDIRECT("'["&amp;Index!$A$1&amp;"]Results 2b 10x60%NaCl'!B"&amp;ROW($R$34)-19,TRUE)),"",INDIRECT("'["&amp;Index!$A$1&amp;"]Results 2b 10x60%NaCl'!B"&amp;ROW($R$34)-19,TRUE))</f>
        <v>#REF!</v>
      </c>
      <c r="R296">
        <v>9</v>
      </c>
      <c r="X296" t="e" cm="1">
        <f t="array" aca="1" ref="X296" ca="1">INDIRECT("'["&amp;Index!$A$1&amp;"]Overview Tests'!C7",TRUE)</f>
        <v>#REF!</v>
      </c>
      <c r="Z296" t="s">
        <v>110</v>
      </c>
      <c r="AG296" t="e" cm="1">
        <f t="array" aca="1" ref="AG296" ca="1">IF(ISBLANK(INDIRECT("'["&amp;Index!$A$1&amp;"]Results 2b 10x60%NaCl'!J"&amp;ROW($R$34)-19,TRUE)),"",INDIRECT("'["&amp;Index!$A$1&amp;"]Results 2b 10x60%NaCl'!J"&amp;ROW($R$34)-19,TRUE))</f>
        <v>#REF!</v>
      </c>
      <c r="AH296" t="e" cm="1">
        <f t="array" aca="1" ref="AH296" ca="1">IF(ISBLANK(INDIRECT("'["&amp;Index!$A$1&amp;"]Results 2b 10x60%NaCl'!M"&amp;ROW($R$34)-19,TRUE)),"",INDIRECT("'["&amp;Index!$A$1&amp;"]Results 2b 10x60%NaCl'!M"&amp;ROW($R$34)-19,TRUE))</f>
        <v>#REF!</v>
      </c>
      <c r="AI296" t="e" cm="1">
        <f t="array" aca="1" ref="AI296" ca="1">IF(ISBLANK(INDIRECT("'["&amp;Index!$A$1&amp;"]Results 2b 10x60%NaCl'!N"&amp;ROW($R$34)-19,TRUE)),"",INDIRECT("'["&amp;Index!$A$1&amp;"]Results 2b 10x60%NaCl'!N"&amp;ROW($R$34)-19,TRUE))</f>
        <v>#REF!</v>
      </c>
      <c r="AJ296" t="e" cm="1">
        <f t="array" aca="1" ref="AJ296" ca="1">IF(ISBLANK(INDIRECT("'["&amp;Index!$A$1&amp;"]Results 2b 10x60%NaCl'!O"&amp;ROW($R$34)-19,TRUE)),"",INDIRECT("'["&amp;Index!$A$1&amp;"]Results 2b 10x60%NaCl'!O"&amp;ROW($R$34)-19,TRUE))</f>
        <v>#REF!</v>
      </c>
      <c r="AK296" t="e" cm="1">
        <f t="array" aca="1" ref="AK296" ca="1">IF(ISBLANK(INDIRECT("'["&amp;Index!$A$1&amp;"]Results 2b 10x60%NaCl'!P"&amp;ROW($R$34)-19,TRUE)),"",INDIRECT("'["&amp;Index!$A$1&amp;"]Results 2b 10x60%NaCl'!P"&amp;ROW($R$34)-19,TRUE))</f>
        <v>#REF!</v>
      </c>
      <c r="AN296" t="e" cm="1">
        <f t="array" aca="1" ref="AN296" ca="1">IF(ISBLANK(INDIRECT("'["&amp;Index!$A$1&amp;"]Results 2b 10x60%NaCl'!K"&amp;ROW($R$34)-19,TRUE)),"",INDIRECT("'["&amp;Index!$A$1&amp;"]Results 2b 10x60%NaCl'!K"&amp;ROW($R$34)-19,TRUE))</f>
        <v>#REF!</v>
      </c>
      <c r="AQ296" t="e" cm="1">
        <f t="array" aca="1" ref="AQ296" ca="1">IF(ISBLANK(INDIRECT("'["&amp;Index!$A$1&amp;"]Results 2b 10x60%NaCl'!L"&amp;ROW($R$34)-19,TRUE)),"",INDIRECT("'["&amp;Index!$A$1&amp;"]Results 2b 10x60%NaCl'!L"&amp;ROW($R$34)-19,TRUE))</f>
        <v>#REF!</v>
      </c>
      <c r="BM296" t="str">
        <f t="shared" ca="1" si="16"/>
        <v/>
      </c>
    </row>
    <row r="297" spans="1:65" x14ac:dyDescent="0.25">
      <c r="A297" t="e" cm="1">
        <f t="array" aca="1" ref="A297" ca="1">INDIRECT("'["&amp;Index!$A$1&amp;"]Overview Tests'!E7",TRUE)</f>
        <v>#REF!</v>
      </c>
      <c r="B297" t="e">
        <f ca="1">IF(Index!$D$3="v5",11049,"")</f>
        <v>#N/A</v>
      </c>
      <c r="C297" t="e">
        <f ca="1">VLOOKUP(Facts!$B297,Aux_Table!$W$1:$X$50,2,FALSE)</f>
        <v>#N/A</v>
      </c>
      <c r="D297" t="e">
        <f>NA()</f>
        <v>#N/A</v>
      </c>
      <c r="E297" t="e" cm="1">
        <f t="array" aca="1" ref="E297" ca="1">INDIRECT("'["&amp;Index!$A$1&amp;"]Overview Tests'!C7",TRUE)</f>
        <v>#REF!</v>
      </c>
      <c r="F297" t="e" cm="1">
        <f t="array" aca="1" ref="F297" ca="1">INDIRECT("'["&amp;Index!$A$1&amp;"]Overview Tests'!B7",TRUE)</f>
        <v>#REF!</v>
      </c>
      <c r="G297" t="e" cm="1">
        <f t="array" aca="1" ref="G297" ca="1">INDIRECT("'["&amp;Index!$A$1&amp;"]Overview Tests'!B7",TRUE)</f>
        <v>#REF!</v>
      </c>
      <c r="H297" t="e">
        <f t="shared" ca="1" si="17"/>
        <v>#REF!</v>
      </c>
      <c r="I297" s="15" t="e" cm="1">
        <f t="array" aca="1" ref="I297" ca="1">IFERROR(DATEVALUE(TEXT(INDIRECT("'["&amp;Index!$A$1&amp;"]Overview Tests'!C88",TRUE),"yyyy-mm-dd")),INDIRECT("'["&amp;Index!$A$1&amp;"]Overview Tests'!F7",TRUE)-730)</f>
        <v>#REF!</v>
      </c>
      <c r="J297" t="e" cm="1">
        <f t="array" aca="1" ref="J297" ca="1">INDIRECT("'["&amp;Index!$A$1&amp;"]Overview Tests'!C84",TRUE)</f>
        <v>#REF!</v>
      </c>
      <c r="K297" t="str">
        <f>Index!$A$1</f>
        <v>intem US 42430001 RN+RP für Sichtprüfung.xlsx</v>
      </c>
      <c r="N297" t="s">
        <v>103</v>
      </c>
      <c r="O297" t="e" cm="1">
        <f t="array" aca="1" ref="O297" ca="1">IF(ISBLANK(INDIRECT("'["&amp;Index!$A$1&amp;"]Results 2b 10x60%NaCl'!B"&amp;ROW($R$35)-19,TRUE)),"",INDIRECT("'["&amp;Index!$A$1&amp;"]Results 2b 10x60%NaCl'!B"&amp;ROW($R$35)-19,TRUE))</f>
        <v>#REF!</v>
      </c>
      <c r="R297">
        <v>10</v>
      </c>
      <c r="X297" t="e" cm="1">
        <f t="array" aca="1" ref="X297" ca="1">INDIRECT("'["&amp;Index!$A$1&amp;"]Overview Tests'!C7",TRUE)</f>
        <v>#REF!</v>
      </c>
      <c r="Z297" t="s">
        <v>110</v>
      </c>
      <c r="AG297" t="e" cm="1">
        <f t="array" aca="1" ref="AG297" ca="1">IF(ISBLANK(INDIRECT("'["&amp;Index!$A$1&amp;"]Results 2b 10x60%NaCl'!J"&amp;ROW($R$35)-19,TRUE)),"",INDIRECT("'["&amp;Index!$A$1&amp;"]Results 2b 10x60%NaCl'!J"&amp;ROW($R$35)-19,TRUE))</f>
        <v>#REF!</v>
      </c>
      <c r="AH297" t="e" cm="1">
        <f t="array" aca="1" ref="AH297" ca="1">IF(ISBLANK(INDIRECT("'["&amp;Index!$A$1&amp;"]Results 2b 10x60%NaCl'!M"&amp;ROW($R$35)-19,TRUE)),"",INDIRECT("'["&amp;Index!$A$1&amp;"]Results 2b 10x60%NaCl'!M"&amp;ROW($R$35)-19,TRUE))</f>
        <v>#REF!</v>
      </c>
      <c r="AI297" t="e" cm="1">
        <f t="array" aca="1" ref="AI297" ca="1">IF(ISBLANK(INDIRECT("'["&amp;Index!$A$1&amp;"]Results 2b 10x60%NaCl'!N"&amp;ROW($R$35)-19,TRUE)),"",INDIRECT("'["&amp;Index!$A$1&amp;"]Results 2b 10x60%NaCl'!N"&amp;ROW($R$35)-19,TRUE))</f>
        <v>#REF!</v>
      </c>
      <c r="AJ297" t="e" cm="1">
        <f t="array" aca="1" ref="AJ297" ca="1">IF(ISBLANK(INDIRECT("'["&amp;Index!$A$1&amp;"]Results 2b 10x60%NaCl'!O"&amp;ROW($R$35)-19,TRUE)),"",INDIRECT("'["&amp;Index!$A$1&amp;"]Results 2b 10x60%NaCl'!O"&amp;ROW($R$35)-19,TRUE))</f>
        <v>#REF!</v>
      </c>
      <c r="AK297" t="e" cm="1">
        <f t="array" aca="1" ref="AK297" ca="1">IF(ISBLANK(INDIRECT("'["&amp;Index!$A$1&amp;"]Results 2b 10x60%NaCl'!P"&amp;ROW($R$35)-19,TRUE)),"",INDIRECT("'["&amp;Index!$A$1&amp;"]Results 2b 10x60%NaCl'!P"&amp;ROW($R$35)-19,TRUE))</f>
        <v>#REF!</v>
      </c>
      <c r="AN297" t="e" cm="1">
        <f t="array" aca="1" ref="AN297" ca="1">IF(ISBLANK(INDIRECT("'["&amp;Index!$A$1&amp;"]Results 2b 10x60%NaCl'!K"&amp;ROW($R$35)-19,TRUE)),"",INDIRECT("'["&amp;Index!$A$1&amp;"]Results 2b 10x60%NaCl'!K"&amp;ROW($R$35)-19,TRUE))</f>
        <v>#REF!</v>
      </c>
      <c r="AQ297" t="e" cm="1">
        <f t="array" aca="1" ref="AQ297" ca="1">IF(ISBLANK(INDIRECT("'["&amp;Index!$A$1&amp;"]Results 2b 10x60%NaCl'!L"&amp;ROW($R$35)-19,TRUE)),"",INDIRECT("'["&amp;Index!$A$1&amp;"]Results 2b 10x60%NaCl'!L"&amp;ROW($R$35)-19,TRUE))</f>
        <v>#REF!</v>
      </c>
      <c r="BM297" t="str">
        <f t="shared" ca="1" si="16"/>
        <v/>
      </c>
    </row>
    <row r="298" spans="1:65" x14ac:dyDescent="0.25">
      <c r="A298" t="e" cm="1">
        <f t="array" aca="1" ref="A298" ca="1">INDIRECT("'["&amp;Index!$A$1&amp;"]Overview Tests'!E7",TRUE)</f>
        <v>#REF!</v>
      </c>
      <c r="B298" t="e">
        <f ca="1">IF(Index!$D$3="v5",11046,"")</f>
        <v>#N/A</v>
      </c>
      <c r="C298" t="e">
        <f ca="1">VLOOKUP(Facts!$B298,Aux_Table!$W$1:$X$50,2,FALSE)</f>
        <v>#N/A</v>
      </c>
      <c r="D298" t="e">
        <f>NA()</f>
        <v>#N/A</v>
      </c>
      <c r="E298" t="e" cm="1">
        <f t="array" aca="1" ref="E298" ca="1">INDIRECT("'["&amp;Index!$A$1&amp;"]Overview Tests'!C7",TRUE)</f>
        <v>#REF!</v>
      </c>
      <c r="F298" t="e" cm="1">
        <f t="array" aca="1" ref="F298" ca="1">INDIRECT("'["&amp;Index!$A$1&amp;"]Overview Tests'!B7",TRUE)</f>
        <v>#REF!</v>
      </c>
      <c r="G298" t="e" cm="1">
        <f t="array" aca="1" ref="G298" ca="1">INDIRECT("'["&amp;Index!$A$1&amp;"]Overview Tests'!B7",TRUE)</f>
        <v>#REF!</v>
      </c>
      <c r="H298" t="e">
        <f t="shared" ca="1" si="17"/>
        <v>#REF!</v>
      </c>
      <c r="I298" s="15" t="e" cm="1">
        <f t="array" aca="1" ref="I298" ca="1">IFERROR(DATEVALUE(TEXT(INDIRECT("'["&amp;Index!$A$1&amp;"]Overview Tests'!C88",TRUE),"yyyy-mm-dd")),INDIRECT("'["&amp;Index!$A$1&amp;"]Overview Tests'!F7",TRUE)-730)</f>
        <v>#REF!</v>
      </c>
      <c r="J298" t="e" cm="1">
        <f t="array" aca="1" ref="J298" ca="1">INDIRECT("'["&amp;Index!$A$1&amp;"]Overview Tests'!C84",TRUE)</f>
        <v>#REF!</v>
      </c>
      <c r="K298" t="str">
        <f>Index!$A$1</f>
        <v>intem US 42430001 RN+RP für Sichtprüfung.xlsx</v>
      </c>
      <c r="N298" t="e" cm="1">
        <f t="array" aca="1" ref="N298" ca="1">INDIRECT("'["&amp;Index!$A$1&amp;"]Results 3a (ROTROL N)'!N1",TRUE)</f>
        <v>#REF!</v>
      </c>
      <c r="O298" t="e" cm="1">
        <f t="array" aca="1" ref="O298" ca="1">INDIRECT("'["&amp;Index!$A$1&amp;"]Results 3a (ROTROL N)'!N2",TRUE)</f>
        <v>#REF!</v>
      </c>
      <c r="R298">
        <v>1</v>
      </c>
      <c r="X298" t="e" cm="1">
        <f t="array" aca="1" ref="X298" ca="1">INDIRECT("'["&amp;Index!$A$1&amp;"]Results 3a (ROTROL N)'!B2",TRUE)</f>
        <v>#REF!</v>
      </c>
      <c r="Z298" t="s">
        <v>110</v>
      </c>
      <c r="AG298" t="e" cm="1">
        <f t="array" aca="1" ref="AG298" ca="1">IF(INDIRECT("'["&amp;Index!$A$1&amp;"]Results 3a (ROTROL N)'!G"&amp;ROW($R$2),TRUE)&gt;0,INDIRECT("'["&amp;Index!$A$1&amp;"]Results 3a (ROTROL N)'!G"&amp;ROW($R$2),TRUE),"")</f>
        <v>#REF!</v>
      </c>
      <c r="AH298" t="e" cm="1">
        <f t="array" aca="1" ref="AH298" ca="1">IF(INDIRECT("'["&amp;Index!$A$1&amp;"]Results 3a (ROTROL N)'!J"&amp;ROW($R$2),TRUE)&gt;0,INDIRECT("'["&amp;Index!$A$1&amp;"]Results 3a (ROTROL N)'!J"&amp;ROW($R$2),TRUE),"")</f>
        <v>#REF!</v>
      </c>
      <c r="AI298" t="e" cm="1">
        <f t="array" aca="1" ref="AI298" ca="1">IF(INDIRECT("'["&amp;Index!$A$1&amp;"]Results 3a (ROTROL N)'!K"&amp;ROW($R$2),TRUE)&gt;0,INDIRECT("'["&amp;Index!$A$1&amp;"]Results 3a (ROTROL N)'!K"&amp;ROW($R$2),TRUE),"")</f>
        <v>#REF!</v>
      </c>
      <c r="AJ298" t="e" cm="1">
        <f t="array" aca="1" ref="AJ298" ca="1">IF(INDIRECT("'["&amp;Index!$A$1&amp;"]Results 3a (ROTROL N)'!L"&amp;ROW($R$2),TRUE)&gt;0,INDIRECT("'["&amp;Index!$A$1&amp;"]Results 3a (ROTROL N)'!L"&amp;ROW($R$2),TRUE),"")</f>
        <v>#REF!</v>
      </c>
      <c r="AK298" t="e" cm="1">
        <f t="array" aca="1" ref="AK298" ca="1">IF(INDIRECT("'["&amp;Index!$A$1&amp;"]Results 3a (ROTROL N)'!M"&amp;ROW($R$2),TRUE)&gt;0,INDIRECT("'["&amp;Index!$A$1&amp;"]Results 3a (ROTROL N)'!M"&amp;ROW($R$2),TRUE),"")</f>
        <v>#REF!</v>
      </c>
      <c r="AN298" t="e" cm="1">
        <f t="array" aca="1" ref="AN298" ca="1">IF(INDIRECT("'["&amp;Index!$A$1&amp;"]Results 3a (ROTROL N)'!H"&amp;ROW($R$2),TRUE)&gt;0,INDIRECT("'["&amp;Index!$A$1&amp;"]Results 3a (ROTROL N)'!H"&amp;ROW($R$2),TRUE),"")</f>
        <v>#REF!</v>
      </c>
      <c r="AQ298" t="e" cm="1">
        <f t="array" aca="1" ref="AQ298" ca="1">IF(INDIRECT("'["&amp;Index!$A$1&amp;"]Results 3a (ROTROL N)'!I"&amp;ROW($R$2),TRUE)&gt;0,INDIRECT("'["&amp;Index!$A$1&amp;"]Results 3a (ROTROL N)'!I"&amp;ROW($R$2),TRUE),"")</f>
        <v>#REF!</v>
      </c>
      <c r="BM298" t="str">
        <f t="shared" ca="1" si="16"/>
        <v/>
      </c>
    </row>
    <row r="299" spans="1:65" x14ac:dyDescent="0.25">
      <c r="A299" t="e" cm="1">
        <f t="array" aca="1" ref="A299" ca="1">INDIRECT("'["&amp;Index!$A$1&amp;"]Overview Tests'!E7",TRUE)</f>
        <v>#REF!</v>
      </c>
      <c r="B299" t="e">
        <f ca="1">IF(Index!$D$3="v5",11046,"")</f>
        <v>#N/A</v>
      </c>
      <c r="C299" t="e">
        <f ca="1">VLOOKUP(Facts!$B299,Aux_Table!$W$1:$X$50,2,FALSE)</f>
        <v>#N/A</v>
      </c>
      <c r="D299" t="e">
        <f>NA()</f>
        <v>#N/A</v>
      </c>
      <c r="E299" t="e" cm="1">
        <f t="array" aca="1" ref="E299" ca="1">INDIRECT("'["&amp;Index!$A$1&amp;"]Overview Tests'!C7",TRUE)</f>
        <v>#REF!</v>
      </c>
      <c r="F299" t="e" cm="1">
        <f t="array" aca="1" ref="F299" ca="1">INDIRECT("'["&amp;Index!$A$1&amp;"]Overview Tests'!B7",TRUE)</f>
        <v>#REF!</v>
      </c>
      <c r="G299" t="e" cm="1">
        <f t="array" aca="1" ref="G299" ca="1">INDIRECT("'["&amp;Index!$A$1&amp;"]Overview Tests'!B7",TRUE)</f>
        <v>#REF!</v>
      </c>
      <c r="H299" t="e">
        <f t="shared" ca="1" si="17"/>
        <v>#REF!</v>
      </c>
      <c r="I299" s="15" t="e" cm="1">
        <f t="array" aca="1" ref="I299" ca="1">IFERROR(DATEVALUE(TEXT(INDIRECT("'["&amp;Index!$A$1&amp;"]Overview Tests'!C88",TRUE),"yyyy-mm-dd")),INDIRECT("'["&amp;Index!$A$1&amp;"]Overview Tests'!F7",TRUE)-730)</f>
        <v>#REF!</v>
      </c>
      <c r="J299" t="e" cm="1">
        <f t="array" aca="1" ref="J299" ca="1">INDIRECT("'["&amp;Index!$A$1&amp;"]Overview Tests'!C84",TRUE)</f>
        <v>#REF!</v>
      </c>
      <c r="K299" t="str">
        <f>Index!$A$1</f>
        <v>intem US 42430001 RN+RP für Sichtprüfung.xlsx</v>
      </c>
      <c r="N299" t="e" cm="1">
        <f t="array" aca="1" ref="N299" ca="1">INDIRECT("'["&amp;Index!$A$1&amp;"]Results 3a (ROTROL N)'!N1",TRUE)</f>
        <v>#REF!</v>
      </c>
      <c r="O299" t="e" cm="1">
        <f t="array" aca="1" ref="O299" ca="1">INDIRECT("'["&amp;Index!$A$1&amp;"]Results 3a (ROTROL N)'!N2",TRUE)</f>
        <v>#REF!</v>
      </c>
      <c r="R299">
        <v>2</v>
      </c>
      <c r="X299" t="e" cm="1">
        <f t="array" aca="1" ref="X299" ca="1">INDIRECT("'["&amp;Index!$A$1&amp;"]Results 3a (ROTROL N)'!B2",TRUE)</f>
        <v>#REF!</v>
      </c>
      <c r="Z299" t="s">
        <v>110</v>
      </c>
      <c r="AG299" t="e" cm="1">
        <f t="array" aca="1" ref="AG299" ca="1">IF(INDIRECT("'["&amp;Index!$A$1&amp;"]Results 3a (ROTROL N)'!G"&amp;ROW($R$3),TRUE)&gt;0,INDIRECT("'["&amp;Index!$A$1&amp;"]Results 3a (ROTROL N)'!G"&amp;ROW($R$3),TRUE),"")</f>
        <v>#REF!</v>
      </c>
      <c r="AH299" t="e" cm="1">
        <f t="array" aca="1" ref="AH299" ca="1">IF(INDIRECT("'["&amp;Index!$A$1&amp;"]Results 3a (ROTROL N)'!J"&amp;ROW($R$3),TRUE)&gt;0,INDIRECT("'["&amp;Index!$A$1&amp;"]Results 3a (ROTROL N)'!J"&amp;ROW($R$3),TRUE),"")</f>
        <v>#REF!</v>
      </c>
      <c r="AI299" t="e" cm="1">
        <f t="array" aca="1" ref="AI299" ca="1">IF(INDIRECT("'["&amp;Index!$A$1&amp;"]Results 3a (ROTROL N)'!K"&amp;ROW($R$3),TRUE)&gt;0,INDIRECT("'["&amp;Index!$A$1&amp;"]Results 3a (ROTROL N)'!K"&amp;ROW($R$3),TRUE),"")</f>
        <v>#REF!</v>
      </c>
      <c r="AJ299" t="e" cm="1">
        <f t="array" aca="1" ref="AJ299" ca="1">IF(INDIRECT("'["&amp;Index!$A$1&amp;"]Results 3a (ROTROL N)'!L"&amp;ROW($R$3),TRUE)&gt;0,INDIRECT("'["&amp;Index!$A$1&amp;"]Results 3a (ROTROL N)'!L"&amp;ROW($R$3),TRUE),"")</f>
        <v>#REF!</v>
      </c>
      <c r="AK299" t="e" cm="1">
        <f t="array" aca="1" ref="AK299" ca="1">IF(INDIRECT("'["&amp;Index!$A$1&amp;"]Results 3a (ROTROL N)'!M"&amp;ROW($R$3),TRUE)&gt;0,INDIRECT("'["&amp;Index!$A$1&amp;"]Results 3a (ROTROL N)'!M"&amp;ROW($R$3),TRUE),"")</f>
        <v>#REF!</v>
      </c>
      <c r="AN299" t="e" cm="1">
        <f t="array" aca="1" ref="AN299" ca="1">IF(INDIRECT("'["&amp;Index!$A$1&amp;"]Results 3a (ROTROL N)'!H"&amp;ROW($R$3),TRUE)&gt;0,INDIRECT("'["&amp;Index!$A$1&amp;"]Results 3a (ROTROL N)'!H"&amp;ROW($R$3),TRUE),"")</f>
        <v>#REF!</v>
      </c>
      <c r="AQ299" t="e" cm="1">
        <f t="array" aca="1" ref="AQ299" ca="1">IF(INDIRECT("'["&amp;Index!$A$1&amp;"]Results 3a (ROTROL N)'!I"&amp;ROW($R$3),TRUE)&gt;0,INDIRECT("'["&amp;Index!$A$1&amp;"]Results 3a (ROTROL N)'!I"&amp;ROW($R$3),TRUE),"")</f>
        <v>#REF!</v>
      </c>
      <c r="BM299" t="str">
        <f t="shared" ca="1" si="16"/>
        <v/>
      </c>
    </row>
    <row r="300" spans="1:65" x14ac:dyDescent="0.25">
      <c r="A300" t="e" cm="1">
        <f t="array" aca="1" ref="A300" ca="1">INDIRECT("'["&amp;Index!$A$1&amp;"]Overview Tests'!E7",TRUE)</f>
        <v>#REF!</v>
      </c>
      <c r="B300" t="e">
        <f ca="1">IF(Index!$D$3="v5",11046,"")</f>
        <v>#N/A</v>
      </c>
      <c r="C300" t="e">
        <f ca="1">VLOOKUP(Facts!$B300,Aux_Table!$W$1:$X$50,2,FALSE)</f>
        <v>#N/A</v>
      </c>
      <c r="D300" t="e">
        <f>NA()</f>
        <v>#N/A</v>
      </c>
      <c r="E300" t="e" cm="1">
        <f t="array" aca="1" ref="E300" ca="1">INDIRECT("'["&amp;Index!$A$1&amp;"]Overview Tests'!C7",TRUE)</f>
        <v>#REF!</v>
      </c>
      <c r="F300" t="e" cm="1">
        <f t="array" aca="1" ref="F300" ca="1">INDIRECT("'["&amp;Index!$A$1&amp;"]Overview Tests'!B7",TRUE)</f>
        <v>#REF!</v>
      </c>
      <c r="G300" t="e" cm="1">
        <f t="array" aca="1" ref="G300" ca="1">INDIRECT("'["&amp;Index!$A$1&amp;"]Overview Tests'!B7",TRUE)</f>
        <v>#REF!</v>
      </c>
      <c r="H300" t="e">
        <f t="shared" ca="1" si="17"/>
        <v>#REF!</v>
      </c>
      <c r="I300" s="15" t="e" cm="1">
        <f t="array" aca="1" ref="I300" ca="1">IFERROR(DATEVALUE(TEXT(INDIRECT("'["&amp;Index!$A$1&amp;"]Overview Tests'!C88",TRUE),"yyyy-mm-dd")),INDIRECT("'["&amp;Index!$A$1&amp;"]Overview Tests'!F7",TRUE)-730)</f>
        <v>#REF!</v>
      </c>
      <c r="J300" t="e" cm="1">
        <f t="array" aca="1" ref="J300" ca="1">INDIRECT("'["&amp;Index!$A$1&amp;"]Overview Tests'!C84",TRUE)</f>
        <v>#REF!</v>
      </c>
      <c r="K300" t="str">
        <f>Index!$A$1</f>
        <v>intem US 42430001 RN+RP für Sichtprüfung.xlsx</v>
      </c>
      <c r="N300" t="e" cm="1">
        <f t="array" aca="1" ref="N300" ca="1">INDIRECT("'["&amp;Index!$A$1&amp;"]Results 3a (ROTROL N)'!N1",TRUE)</f>
        <v>#REF!</v>
      </c>
      <c r="O300" t="e" cm="1">
        <f t="array" aca="1" ref="O300" ca="1">INDIRECT("'["&amp;Index!$A$1&amp;"]Results 3a (ROTROL N)'!N2",TRUE)</f>
        <v>#REF!</v>
      </c>
      <c r="R300">
        <v>3</v>
      </c>
      <c r="X300" t="e" cm="1">
        <f t="array" aca="1" ref="X300" ca="1">INDIRECT("'["&amp;Index!$A$1&amp;"]Results 3a (ROTROL N)'!B2",TRUE)</f>
        <v>#REF!</v>
      </c>
      <c r="Z300" t="s">
        <v>110</v>
      </c>
      <c r="AG300" t="e" cm="1">
        <f t="array" aca="1" ref="AG300" ca="1">IF(INDIRECT("'["&amp;Index!$A$1&amp;"]Results 3a (ROTROL N)'!G"&amp;ROW($R$4),TRUE)&gt;0,INDIRECT("'["&amp;Index!$A$1&amp;"]Results 3a (ROTROL N)'!G"&amp;ROW($R$4),TRUE),"")</f>
        <v>#REF!</v>
      </c>
      <c r="AH300" t="e" cm="1">
        <f t="array" aca="1" ref="AH300" ca="1">IF(INDIRECT("'["&amp;Index!$A$1&amp;"]Results 3a (ROTROL N)'!J"&amp;ROW($R$4),TRUE)&gt;0,INDIRECT("'["&amp;Index!$A$1&amp;"]Results 3a (ROTROL N)'!J"&amp;ROW($R$4),TRUE),"")</f>
        <v>#REF!</v>
      </c>
      <c r="AI300" t="e" cm="1">
        <f t="array" aca="1" ref="AI300" ca="1">IF(INDIRECT("'["&amp;Index!$A$1&amp;"]Results 3a (ROTROL N)'!K"&amp;ROW($R$4),TRUE)&gt;0,INDIRECT("'["&amp;Index!$A$1&amp;"]Results 3a (ROTROL N)'!K"&amp;ROW($R$4),TRUE),"")</f>
        <v>#REF!</v>
      </c>
      <c r="AJ300" t="e" cm="1">
        <f t="array" aca="1" ref="AJ300" ca="1">IF(INDIRECT("'["&amp;Index!$A$1&amp;"]Results 3a (ROTROL N)'!L"&amp;ROW($R$4),TRUE)&gt;0,INDIRECT("'["&amp;Index!$A$1&amp;"]Results 3a (ROTROL N)'!L"&amp;ROW($R$4),TRUE),"")</f>
        <v>#REF!</v>
      </c>
      <c r="AK300" t="e" cm="1">
        <f t="array" aca="1" ref="AK300" ca="1">IF(INDIRECT("'["&amp;Index!$A$1&amp;"]Results 3a (ROTROL N)'!M"&amp;ROW($R$4),TRUE)&gt;0,INDIRECT("'["&amp;Index!$A$1&amp;"]Results 3a (ROTROL N)'!M"&amp;ROW($R$4),TRUE),"")</f>
        <v>#REF!</v>
      </c>
      <c r="AN300" t="e" cm="1">
        <f t="array" aca="1" ref="AN300" ca="1">IF(INDIRECT("'["&amp;Index!$A$1&amp;"]Results 3a (ROTROL N)'!H"&amp;ROW($R$4),TRUE)&gt;0,INDIRECT("'["&amp;Index!$A$1&amp;"]Results 3a (ROTROL N)'!H"&amp;ROW($R$4),TRUE),"")</f>
        <v>#REF!</v>
      </c>
      <c r="AQ300" t="e" cm="1">
        <f t="array" aca="1" ref="AQ300" ca="1">IF(INDIRECT("'["&amp;Index!$A$1&amp;"]Results 3a (ROTROL N)'!I"&amp;ROW($R$4),TRUE)&gt;0,INDIRECT("'["&amp;Index!$A$1&amp;"]Results 3a (ROTROL N)'!I"&amp;ROW($R$4),TRUE),"")</f>
        <v>#REF!</v>
      </c>
      <c r="BM300" t="str">
        <f t="shared" ca="1" si="16"/>
        <v/>
      </c>
    </row>
    <row r="301" spans="1:65" x14ac:dyDescent="0.25">
      <c r="A301" t="e" cm="1">
        <f t="array" aca="1" ref="A301" ca="1">INDIRECT("'["&amp;Index!$A$1&amp;"]Overview Tests'!E7",TRUE)</f>
        <v>#REF!</v>
      </c>
      <c r="B301" t="e">
        <f ca="1">IF(Index!$D$3="v5",11046,"")</f>
        <v>#N/A</v>
      </c>
      <c r="C301" t="e">
        <f ca="1">VLOOKUP(Facts!$B301,Aux_Table!$W$1:$X$50,2,FALSE)</f>
        <v>#N/A</v>
      </c>
      <c r="D301" t="e">
        <f>NA()</f>
        <v>#N/A</v>
      </c>
      <c r="E301" t="e" cm="1">
        <f t="array" aca="1" ref="E301" ca="1">INDIRECT("'["&amp;Index!$A$1&amp;"]Overview Tests'!C7",TRUE)</f>
        <v>#REF!</v>
      </c>
      <c r="F301" t="e" cm="1">
        <f t="array" aca="1" ref="F301" ca="1">INDIRECT("'["&amp;Index!$A$1&amp;"]Overview Tests'!B7",TRUE)</f>
        <v>#REF!</v>
      </c>
      <c r="G301" t="e" cm="1">
        <f t="array" aca="1" ref="G301" ca="1">INDIRECT("'["&amp;Index!$A$1&amp;"]Overview Tests'!B7",TRUE)</f>
        <v>#REF!</v>
      </c>
      <c r="H301" t="e">
        <f t="shared" ca="1" si="17"/>
        <v>#REF!</v>
      </c>
      <c r="I301" s="15" t="e" cm="1">
        <f t="array" aca="1" ref="I301" ca="1">IFERROR(DATEVALUE(TEXT(INDIRECT("'["&amp;Index!$A$1&amp;"]Overview Tests'!C88",TRUE),"yyyy-mm-dd")),INDIRECT("'["&amp;Index!$A$1&amp;"]Overview Tests'!F7",TRUE)-730)</f>
        <v>#REF!</v>
      </c>
      <c r="J301" t="e" cm="1">
        <f t="array" aca="1" ref="J301" ca="1">INDIRECT("'["&amp;Index!$A$1&amp;"]Overview Tests'!C84",TRUE)</f>
        <v>#REF!</v>
      </c>
      <c r="K301" t="str">
        <f>Index!$A$1</f>
        <v>intem US 42430001 RN+RP für Sichtprüfung.xlsx</v>
      </c>
      <c r="N301" t="e" cm="1">
        <f t="array" aca="1" ref="N301" ca="1">INDIRECT("'["&amp;Index!$A$1&amp;"]Results 3a (ROTROL N)'!N1",TRUE)</f>
        <v>#REF!</v>
      </c>
      <c r="O301" t="e" cm="1">
        <f t="array" aca="1" ref="O301" ca="1">INDIRECT("'["&amp;Index!$A$1&amp;"]Results 3a (ROTROL N)'!N2",TRUE)</f>
        <v>#REF!</v>
      </c>
      <c r="R301">
        <v>4</v>
      </c>
      <c r="X301" t="e" cm="1">
        <f t="array" aca="1" ref="X301" ca="1">INDIRECT("'["&amp;Index!$A$1&amp;"]Results 3a (ROTROL N)'!B2",TRUE)</f>
        <v>#REF!</v>
      </c>
      <c r="Z301" t="s">
        <v>110</v>
      </c>
      <c r="AG301" t="e" cm="1">
        <f t="array" aca="1" ref="AG301" ca="1">IF(INDIRECT("'["&amp;Index!$A$1&amp;"]Results 3a (ROTROL N)'!G"&amp;ROW($R$5),TRUE)&gt;0,INDIRECT("'["&amp;Index!$A$1&amp;"]Results 3a (ROTROL N)'!G"&amp;ROW($R$5),TRUE),"")</f>
        <v>#REF!</v>
      </c>
      <c r="AH301" t="e" cm="1">
        <f t="array" aca="1" ref="AH301" ca="1">IF(INDIRECT("'["&amp;Index!$A$1&amp;"]Results 3a (ROTROL N)'!J"&amp;ROW($R$5),TRUE)&gt;0,INDIRECT("'["&amp;Index!$A$1&amp;"]Results 3a (ROTROL N)'!J"&amp;ROW($R$5),TRUE),"")</f>
        <v>#REF!</v>
      </c>
      <c r="AI301" t="e" cm="1">
        <f t="array" aca="1" ref="AI301" ca="1">IF(INDIRECT("'["&amp;Index!$A$1&amp;"]Results 3a (ROTROL N)'!K"&amp;ROW($R$5),TRUE)&gt;0,INDIRECT("'["&amp;Index!$A$1&amp;"]Results 3a (ROTROL N)'!K"&amp;ROW($R$5),TRUE),"")</f>
        <v>#REF!</v>
      </c>
      <c r="AJ301" t="e" cm="1">
        <f t="array" aca="1" ref="AJ301" ca="1">IF(INDIRECT("'["&amp;Index!$A$1&amp;"]Results 3a (ROTROL N)'!L"&amp;ROW($R$5),TRUE)&gt;0,INDIRECT("'["&amp;Index!$A$1&amp;"]Results 3a (ROTROL N)'!L"&amp;ROW($R$5),TRUE),"")</f>
        <v>#REF!</v>
      </c>
      <c r="AK301" t="e" cm="1">
        <f t="array" aca="1" ref="AK301" ca="1">IF(INDIRECT("'["&amp;Index!$A$1&amp;"]Results 3a (ROTROL N)'!M"&amp;ROW($R$5),TRUE)&gt;0,INDIRECT("'["&amp;Index!$A$1&amp;"]Results 3a (ROTROL N)'!M"&amp;ROW($R$5),TRUE),"")</f>
        <v>#REF!</v>
      </c>
      <c r="AN301" t="e" cm="1">
        <f t="array" aca="1" ref="AN301" ca="1">IF(INDIRECT("'["&amp;Index!$A$1&amp;"]Results 3a (ROTROL N)'!H"&amp;ROW($R$5),TRUE)&gt;0,INDIRECT("'["&amp;Index!$A$1&amp;"]Results 3a (ROTROL N)'!H"&amp;ROW($R$5),TRUE),"")</f>
        <v>#REF!</v>
      </c>
      <c r="AQ301" t="e" cm="1">
        <f t="array" aca="1" ref="AQ301" ca="1">IF(INDIRECT("'["&amp;Index!$A$1&amp;"]Results 3a (ROTROL N)'!I"&amp;ROW($R$5),TRUE)&gt;0,INDIRECT("'["&amp;Index!$A$1&amp;"]Results 3a (ROTROL N)'!I"&amp;ROW($R$5),TRUE),"")</f>
        <v>#REF!</v>
      </c>
      <c r="BM301" t="str">
        <f t="shared" ca="1" si="16"/>
        <v/>
      </c>
    </row>
    <row r="302" spans="1:65" x14ac:dyDescent="0.25">
      <c r="A302" t="e" cm="1">
        <f t="array" aca="1" ref="A302" ca="1">INDIRECT("'["&amp;Index!$A$1&amp;"]Overview Tests'!E7",TRUE)</f>
        <v>#REF!</v>
      </c>
      <c r="B302" t="e">
        <f ca="1">IF(Index!$D$3="v5",11046,"")</f>
        <v>#N/A</v>
      </c>
      <c r="C302" t="e">
        <f ca="1">VLOOKUP(Facts!$B302,Aux_Table!$W$1:$X$50,2,FALSE)</f>
        <v>#N/A</v>
      </c>
      <c r="D302" t="e">
        <f>NA()</f>
        <v>#N/A</v>
      </c>
      <c r="E302" t="e" cm="1">
        <f t="array" aca="1" ref="E302" ca="1">INDIRECT("'["&amp;Index!$A$1&amp;"]Overview Tests'!C7",TRUE)</f>
        <v>#REF!</v>
      </c>
      <c r="F302" t="e" cm="1">
        <f t="array" aca="1" ref="F302" ca="1">INDIRECT("'["&amp;Index!$A$1&amp;"]Overview Tests'!B7",TRUE)</f>
        <v>#REF!</v>
      </c>
      <c r="G302" t="e" cm="1">
        <f t="array" aca="1" ref="G302" ca="1">INDIRECT("'["&amp;Index!$A$1&amp;"]Overview Tests'!B7",TRUE)</f>
        <v>#REF!</v>
      </c>
      <c r="H302" t="e">
        <f t="shared" ca="1" si="17"/>
        <v>#REF!</v>
      </c>
      <c r="I302" s="15" t="e" cm="1">
        <f t="array" aca="1" ref="I302" ca="1">IFERROR(DATEVALUE(TEXT(INDIRECT("'["&amp;Index!$A$1&amp;"]Overview Tests'!C88",TRUE),"yyyy-mm-dd")),INDIRECT("'["&amp;Index!$A$1&amp;"]Overview Tests'!F7",TRUE)-730)</f>
        <v>#REF!</v>
      </c>
      <c r="J302" t="e" cm="1">
        <f t="array" aca="1" ref="J302" ca="1">INDIRECT("'["&amp;Index!$A$1&amp;"]Overview Tests'!C84",TRUE)</f>
        <v>#REF!</v>
      </c>
      <c r="K302" t="str">
        <f>Index!$A$1</f>
        <v>intem US 42430001 RN+RP für Sichtprüfung.xlsx</v>
      </c>
      <c r="N302" t="e" cm="1">
        <f t="array" aca="1" ref="N302" ca="1">INDIRECT("'["&amp;Index!$A$1&amp;"]Results 3a (ROTROL N)'!N1",TRUE)</f>
        <v>#REF!</v>
      </c>
      <c r="O302" t="e" cm="1">
        <f t="array" aca="1" ref="O302" ca="1">INDIRECT("'["&amp;Index!$A$1&amp;"]Results 3a (ROTROL N)'!N2",TRUE)</f>
        <v>#REF!</v>
      </c>
      <c r="R302">
        <v>5</v>
      </c>
      <c r="X302" t="e" cm="1">
        <f t="array" aca="1" ref="X302" ca="1">INDIRECT("'["&amp;Index!$A$1&amp;"]Results 3a (ROTROL N)'!B2",TRUE)</f>
        <v>#REF!</v>
      </c>
      <c r="Z302" t="s">
        <v>110</v>
      </c>
      <c r="AG302" t="e" cm="1">
        <f t="array" aca="1" ref="AG302" ca="1">IF(INDIRECT("'["&amp;Index!$A$1&amp;"]Results 3a (ROTROL N)'!G"&amp;ROW($R$6),TRUE)&gt;0,INDIRECT("'["&amp;Index!$A$1&amp;"]Results 3a (ROTROL N)'!G"&amp;ROW($R$6),TRUE),"")</f>
        <v>#REF!</v>
      </c>
      <c r="AH302" t="e" cm="1">
        <f t="array" aca="1" ref="AH302" ca="1">IF(INDIRECT("'["&amp;Index!$A$1&amp;"]Results 3a (ROTROL N)'!J"&amp;ROW($R$6),TRUE)&gt;0,INDIRECT("'["&amp;Index!$A$1&amp;"]Results 3a (ROTROL N)'!J"&amp;ROW($R$6),TRUE),"")</f>
        <v>#REF!</v>
      </c>
      <c r="AI302" t="e" cm="1">
        <f t="array" aca="1" ref="AI302" ca="1">IF(INDIRECT("'["&amp;Index!$A$1&amp;"]Results 3a (ROTROL N)'!K"&amp;ROW($R$6),TRUE)&gt;0,INDIRECT("'["&amp;Index!$A$1&amp;"]Results 3a (ROTROL N)'!K"&amp;ROW($R$6),TRUE),"")</f>
        <v>#REF!</v>
      </c>
      <c r="AJ302" t="e" cm="1">
        <f t="array" aca="1" ref="AJ302" ca="1">IF(INDIRECT("'["&amp;Index!$A$1&amp;"]Results 3a (ROTROL N)'!L"&amp;ROW($R$6),TRUE)&gt;0,INDIRECT("'["&amp;Index!$A$1&amp;"]Results 3a (ROTROL N)'!L"&amp;ROW($R$6),TRUE),"")</f>
        <v>#REF!</v>
      </c>
      <c r="AK302" t="e" cm="1">
        <f t="array" aca="1" ref="AK302" ca="1">IF(INDIRECT("'["&amp;Index!$A$1&amp;"]Results 3a (ROTROL N)'!M"&amp;ROW($R$6),TRUE)&gt;0,INDIRECT("'["&amp;Index!$A$1&amp;"]Results 3a (ROTROL N)'!M"&amp;ROW($R$6),TRUE),"")</f>
        <v>#REF!</v>
      </c>
      <c r="AN302" t="e" cm="1">
        <f t="array" aca="1" ref="AN302" ca="1">IF(INDIRECT("'["&amp;Index!$A$1&amp;"]Results 3a (ROTROL N)'!H"&amp;ROW($R$6),TRUE)&gt;0,INDIRECT("'["&amp;Index!$A$1&amp;"]Results 3a (ROTROL N)'!H"&amp;ROW($R$6),TRUE),"")</f>
        <v>#REF!</v>
      </c>
      <c r="AQ302" t="e" cm="1">
        <f t="array" aca="1" ref="AQ302" ca="1">IF(INDIRECT("'["&amp;Index!$A$1&amp;"]Results 3a (ROTROL N)'!I"&amp;ROW($R$6),TRUE)&gt;0,INDIRECT("'["&amp;Index!$A$1&amp;"]Results 3a (ROTROL N)'!I"&amp;ROW($R$6),TRUE),"")</f>
        <v>#REF!</v>
      </c>
      <c r="BM302" t="str">
        <f t="shared" ca="1" si="16"/>
        <v/>
      </c>
    </row>
    <row r="303" spans="1:65" x14ac:dyDescent="0.25">
      <c r="A303" t="e" cm="1">
        <f t="array" aca="1" ref="A303" ca="1">INDIRECT("'["&amp;Index!$A$1&amp;"]Overview Tests'!E7",TRUE)</f>
        <v>#REF!</v>
      </c>
      <c r="B303" t="e">
        <f ca="1">IF(Index!$D$3="v5",11046,"")</f>
        <v>#N/A</v>
      </c>
      <c r="C303" t="e">
        <f ca="1">VLOOKUP(Facts!$B303,Aux_Table!$W$1:$X$50,2,FALSE)</f>
        <v>#N/A</v>
      </c>
      <c r="D303" t="e">
        <f>NA()</f>
        <v>#N/A</v>
      </c>
      <c r="E303" t="e" cm="1">
        <f t="array" aca="1" ref="E303" ca="1">INDIRECT("'["&amp;Index!$A$1&amp;"]Overview Tests'!C7",TRUE)</f>
        <v>#REF!</v>
      </c>
      <c r="F303" t="e" cm="1">
        <f t="array" aca="1" ref="F303" ca="1">INDIRECT("'["&amp;Index!$A$1&amp;"]Overview Tests'!B7",TRUE)</f>
        <v>#REF!</v>
      </c>
      <c r="G303" t="e" cm="1">
        <f t="array" aca="1" ref="G303" ca="1">INDIRECT("'["&amp;Index!$A$1&amp;"]Overview Tests'!B7",TRUE)</f>
        <v>#REF!</v>
      </c>
      <c r="H303" t="e">
        <f t="shared" ca="1" si="17"/>
        <v>#REF!</v>
      </c>
      <c r="I303" s="15" t="e" cm="1">
        <f t="array" aca="1" ref="I303" ca="1">IFERROR(DATEVALUE(TEXT(INDIRECT("'["&amp;Index!$A$1&amp;"]Overview Tests'!C88",TRUE),"yyyy-mm-dd")),INDIRECT("'["&amp;Index!$A$1&amp;"]Overview Tests'!F7",TRUE)-730)</f>
        <v>#REF!</v>
      </c>
      <c r="J303" t="e" cm="1">
        <f t="array" aca="1" ref="J303" ca="1">INDIRECT("'["&amp;Index!$A$1&amp;"]Overview Tests'!C84",TRUE)</f>
        <v>#REF!</v>
      </c>
      <c r="K303" t="str">
        <f>Index!$A$1</f>
        <v>intem US 42430001 RN+RP für Sichtprüfung.xlsx</v>
      </c>
      <c r="N303" t="e" cm="1">
        <f t="array" aca="1" ref="N303" ca="1">INDIRECT("'["&amp;Index!$A$1&amp;"]Results 3a (ROTROL N)'!N1",TRUE)</f>
        <v>#REF!</v>
      </c>
      <c r="O303" t="e" cm="1">
        <f t="array" aca="1" ref="O303" ca="1">INDIRECT("'["&amp;Index!$A$1&amp;"]Results 3a (ROTROL N)'!N2",TRUE)</f>
        <v>#REF!</v>
      </c>
      <c r="R303">
        <v>6</v>
      </c>
      <c r="X303" t="e" cm="1">
        <f t="array" aca="1" ref="X303" ca="1">INDIRECT("'["&amp;Index!$A$1&amp;"]Results 3a (ROTROL N)'!B2",TRUE)</f>
        <v>#REF!</v>
      </c>
      <c r="Z303" t="s">
        <v>110</v>
      </c>
      <c r="AG303" t="e" cm="1">
        <f t="array" aca="1" ref="AG303" ca="1">IF(INDIRECT("'["&amp;Index!$A$1&amp;"]Results 3a (ROTROL N)'!G"&amp;ROW($R$7),TRUE)&gt;0,INDIRECT("'["&amp;Index!$A$1&amp;"]Results 3a (ROTROL N)'!G"&amp;ROW($R$7),TRUE),"")</f>
        <v>#REF!</v>
      </c>
      <c r="AH303" t="e" cm="1">
        <f t="array" aca="1" ref="AH303" ca="1">IF(INDIRECT("'["&amp;Index!$A$1&amp;"]Results 3a (ROTROL N)'!J"&amp;ROW($R$7),TRUE)&gt;0,INDIRECT("'["&amp;Index!$A$1&amp;"]Results 3a (ROTROL N)'!J"&amp;ROW($R$7),TRUE),"")</f>
        <v>#REF!</v>
      </c>
      <c r="AI303" t="e" cm="1">
        <f t="array" aca="1" ref="AI303" ca="1">IF(INDIRECT("'["&amp;Index!$A$1&amp;"]Results 3a (ROTROL N)'!K"&amp;ROW($R$7),TRUE)&gt;0,INDIRECT("'["&amp;Index!$A$1&amp;"]Results 3a (ROTROL N)'!K"&amp;ROW($R$7),TRUE),"")</f>
        <v>#REF!</v>
      </c>
      <c r="AJ303" t="e" cm="1">
        <f t="array" aca="1" ref="AJ303" ca="1">IF(INDIRECT("'["&amp;Index!$A$1&amp;"]Results 3a (ROTROL N)'!L"&amp;ROW($R$7),TRUE)&gt;0,INDIRECT("'["&amp;Index!$A$1&amp;"]Results 3a (ROTROL N)'!L"&amp;ROW($R$7),TRUE),"")</f>
        <v>#REF!</v>
      </c>
      <c r="AK303" t="e" cm="1">
        <f t="array" aca="1" ref="AK303" ca="1">IF(INDIRECT("'["&amp;Index!$A$1&amp;"]Results 3a (ROTROL N)'!M"&amp;ROW($R$7),TRUE)&gt;0,INDIRECT("'["&amp;Index!$A$1&amp;"]Results 3a (ROTROL N)'!M"&amp;ROW($R$7),TRUE),"")</f>
        <v>#REF!</v>
      </c>
      <c r="AN303" t="e" cm="1">
        <f t="array" aca="1" ref="AN303" ca="1">IF(INDIRECT("'["&amp;Index!$A$1&amp;"]Results 3a (ROTROL N)'!H"&amp;ROW($R$7),TRUE)&gt;0,INDIRECT("'["&amp;Index!$A$1&amp;"]Results 3a (ROTROL N)'!H"&amp;ROW($R$7),TRUE),"")</f>
        <v>#REF!</v>
      </c>
      <c r="AQ303" t="e" cm="1">
        <f t="array" aca="1" ref="AQ303" ca="1">IF(INDIRECT("'["&amp;Index!$A$1&amp;"]Results 3a (ROTROL N)'!I"&amp;ROW($R$7),TRUE)&gt;0,INDIRECT("'["&amp;Index!$A$1&amp;"]Results 3a (ROTROL N)'!I"&amp;ROW($R$7),TRUE),"")</f>
        <v>#REF!</v>
      </c>
      <c r="BM303" t="str">
        <f t="shared" ca="1" si="16"/>
        <v/>
      </c>
    </row>
    <row r="304" spans="1:65" x14ac:dyDescent="0.25">
      <c r="A304" t="e" cm="1">
        <f t="array" aca="1" ref="A304" ca="1">INDIRECT("'["&amp;Index!$A$1&amp;"]Overview Tests'!E7",TRUE)</f>
        <v>#REF!</v>
      </c>
      <c r="B304" t="e">
        <f ca="1">IF(Index!$D$3="v5",11046,"")</f>
        <v>#N/A</v>
      </c>
      <c r="C304" t="e">
        <f ca="1">VLOOKUP(Facts!$B304,Aux_Table!$W$1:$X$50,2,FALSE)</f>
        <v>#N/A</v>
      </c>
      <c r="D304" t="e">
        <f>NA()</f>
        <v>#N/A</v>
      </c>
      <c r="E304" t="e" cm="1">
        <f t="array" aca="1" ref="E304" ca="1">INDIRECT("'["&amp;Index!$A$1&amp;"]Overview Tests'!C7",TRUE)</f>
        <v>#REF!</v>
      </c>
      <c r="F304" t="e" cm="1">
        <f t="array" aca="1" ref="F304" ca="1">INDIRECT("'["&amp;Index!$A$1&amp;"]Overview Tests'!B7",TRUE)</f>
        <v>#REF!</v>
      </c>
      <c r="G304" t="e" cm="1">
        <f t="array" aca="1" ref="G304" ca="1">INDIRECT("'["&amp;Index!$A$1&amp;"]Overview Tests'!B7",TRUE)</f>
        <v>#REF!</v>
      </c>
      <c r="H304" t="e">
        <f t="shared" ca="1" si="17"/>
        <v>#REF!</v>
      </c>
      <c r="I304" s="15" t="e" cm="1">
        <f t="array" aca="1" ref="I304" ca="1">IFERROR(DATEVALUE(TEXT(INDIRECT("'["&amp;Index!$A$1&amp;"]Overview Tests'!C88",TRUE),"yyyy-mm-dd")),INDIRECT("'["&amp;Index!$A$1&amp;"]Overview Tests'!F7",TRUE)-730)</f>
        <v>#REF!</v>
      </c>
      <c r="J304" t="e" cm="1">
        <f t="array" aca="1" ref="J304" ca="1">INDIRECT("'["&amp;Index!$A$1&amp;"]Overview Tests'!C84",TRUE)</f>
        <v>#REF!</v>
      </c>
      <c r="K304" t="str">
        <f>Index!$A$1</f>
        <v>intem US 42430001 RN+RP für Sichtprüfung.xlsx</v>
      </c>
      <c r="N304" t="e" cm="1">
        <f t="array" aca="1" ref="N304" ca="1">INDIRECT("'["&amp;Index!$A$1&amp;"]Results 3a (ROTROL N)'!N1",TRUE)</f>
        <v>#REF!</v>
      </c>
      <c r="O304" t="e" cm="1">
        <f t="array" aca="1" ref="O304" ca="1">INDIRECT("'["&amp;Index!$A$1&amp;"]Results 3a (ROTROL N)'!N2",TRUE)</f>
        <v>#REF!</v>
      </c>
      <c r="R304">
        <v>7</v>
      </c>
      <c r="X304" t="e" cm="1">
        <f t="array" aca="1" ref="X304" ca="1">INDIRECT("'["&amp;Index!$A$1&amp;"]Results 3a (ROTROL N)'!B2",TRUE)</f>
        <v>#REF!</v>
      </c>
      <c r="Z304" t="s">
        <v>110</v>
      </c>
      <c r="AG304" t="e" cm="1">
        <f t="array" aca="1" ref="AG304" ca="1">IF(INDIRECT("'["&amp;Index!$A$1&amp;"]Results 3a (ROTROL N)'!G"&amp;ROW($R$8),TRUE)&gt;0,INDIRECT("'["&amp;Index!$A$1&amp;"]Results 3a (ROTROL N)'!G"&amp;ROW($R$8),TRUE),"")</f>
        <v>#REF!</v>
      </c>
      <c r="AH304" t="e" cm="1">
        <f t="array" aca="1" ref="AH304" ca="1">IF(INDIRECT("'["&amp;Index!$A$1&amp;"]Results 3a (ROTROL N)'!J"&amp;ROW($R$8),TRUE)&gt;0,INDIRECT("'["&amp;Index!$A$1&amp;"]Results 3a (ROTROL N)'!J"&amp;ROW($R$8),TRUE),"")</f>
        <v>#REF!</v>
      </c>
      <c r="AI304" t="e" cm="1">
        <f t="array" aca="1" ref="AI304" ca="1">IF(INDIRECT("'["&amp;Index!$A$1&amp;"]Results 3a (ROTROL N)'!K"&amp;ROW($R$8),TRUE)&gt;0,INDIRECT("'["&amp;Index!$A$1&amp;"]Results 3a (ROTROL N)'!K"&amp;ROW($R$8),TRUE),"")</f>
        <v>#REF!</v>
      </c>
      <c r="AJ304" t="e" cm="1">
        <f t="array" aca="1" ref="AJ304" ca="1">IF(INDIRECT("'["&amp;Index!$A$1&amp;"]Results 3a (ROTROL N)'!L"&amp;ROW($R$8),TRUE)&gt;0,INDIRECT("'["&amp;Index!$A$1&amp;"]Results 3a (ROTROL N)'!L"&amp;ROW($R$8),TRUE),"")</f>
        <v>#REF!</v>
      </c>
      <c r="AK304" t="e" cm="1">
        <f t="array" aca="1" ref="AK304" ca="1">IF(INDIRECT("'["&amp;Index!$A$1&amp;"]Results 3a (ROTROL N)'!M"&amp;ROW($R$8),TRUE)&gt;0,INDIRECT("'["&amp;Index!$A$1&amp;"]Results 3a (ROTROL N)'!M"&amp;ROW($R$8),TRUE),"")</f>
        <v>#REF!</v>
      </c>
      <c r="AN304" t="e" cm="1">
        <f t="array" aca="1" ref="AN304" ca="1">IF(INDIRECT("'["&amp;Index!$A$1&amp;"]Results 3a (ROTROL N)'!H"&amp;ROW($R$8),TRUE)&gt;0,INDIRECT("'["&amp;Index!$A$1&amp;"]Results 3a (ROTROL N)'!H"&amp;ROW($R$8),TRUE),"")</f>
        <v>#REF!</v>
      </c>
      <c r="AQ304" t="e" cm="1">
        <f t="array" aca="1" ref="AQ304" ca="1">IF(INDIRECT("'["&amp;Index!$A$1&amp;"]Results 3a (ROTROL N)'!I"&amp;ROW($R$8),TRUE)&gt;0,INDIRECT("'["&amp;Index!$A$1&amp;"]Results 3a (ROTROL N)'!I"&amp;ROW($R$8),TRUE),"")</f>
        <v>#REF!</v>
      </c>
      <c r="BM304" t="str">
        <f t="shared" ca="1" si="16"/>
        <v/>
      </c>
    </row>
    <row r="305" spans="1:65" x14ac:dyDescent="0.25">
      <c r="A305" t="e" cm="1">
        <f t="array" aca="1" ref="A305" ca="1">INDIRECT("'["&amp;Index!$A$1&amp;"]Overview Tests'!E7",TRUE)</f>
        <v>#REF!</v>
      </c>
      <c r="B305" t="e">
        <f ca="1">IF(Index!$D$3="v5",11046,"")</f>
        <v>#N/A</v>
      </c>
      <c r="C305" t="e">
        <f ca="1">VLOOKUP(Facts!$B305,Aux_Table!$W$1:$X$50,2,FALSE)</f>
        <v>#N/A</v>
      </c>
      <c r="D305" t="e">
        <f>NA()</f>
        <v>#N/A</v>
      </c>
      <c r="E305" t="e" cm="1">
        <f t="array" aca="1" ref="E305" ca="1">INDIRECT("'["&amp;Index!$A$1&amp;"]Overview Tests'!C7",TRUE)</f>
        <v>#REF!</v>
      </c>
      <c r="F305" t="e" cm="1">
        <f t="array" aca="1" ref="F305" ca="1">INDIRECT("'["&amp;Index!$A$1&amp;"]Overview Tests'!B7",TRUE)</f>
        <v>#REF!</v>
      </c>
      <c r="G305" t="e" cm="1">
        <f t="array" aca="1" ref="G305" ca="1">INDIRECT("'["&amp;Index!$A$1&amp;"]Overview Tests'!B7",TRUE)</f>
        <v>#REF!</v>
      </c>
      <c r="H305" t="e">
        <f t="shared" ca="1" si="17"/>
        <v>#REF!</v>
      </c>
      <c r="I305" s="15" t="e" cm="1">
        <f t="array" aca="1" ref="I305" ca="1">IFERROR(DATEVALUE(TEXT(INDIRECT("'["&amp;Index!$A$1&amp;"]Overview Tests'!C88",TRUE),"yyyy-mm-dd")),INDIRECT("'["&amp;Index!$A$1&amp;"]Overview Tests'!F7",TRUE)-730)</f>
        <v>#REF!</v>
      </c>
      <c r="J305" t="e" cm="1">
        <f t="array" aca="1" ref="J305" ca="1">INDIRECT("'["&amp;Index!$A$1&amp;"]Overview Tests'!C84",TRUE)</f>
        <v>#REF!</v>
      </c>
      <c r="K305" t="str">
        <f>Index!$A$1</f>
        <v>intem US 42430001 RN+RP für Sichtprüfung.xlsx</v>
      </c>
      <c r="N305" t="e" cm="1">
        <f t="array" aca="1" ref="N305" ca="1">INDIRECT("'["&amp;Index!$A$1&amp;"]Results 3a (ROTROL N)'!N1",TRUE)</f>
        <v>#REF!</v>
      </c>
      <c r="O305" t="e" cm="1">
        <f t="array" aca="1" ref="O305" ca="1">INDIRECT("'["&amp;Index!$A$1&amp;"]Results 3a (ROTROL N)'!N2",TRUE)</f>
        <v>#REF!</v>
      </c>
      <c r="R305">
        <v>8</v>
      </c>
      <c r="X305" t="e" cm="1">
        <f t="array" aca="1" ref="X305" ca="1">INDIRECT("'["&amp;Index!$A$1&amp;"]Results 3a (ROTROL N)'!B2",TRUE)</f>
        <v>#REF!</v>
      </c>
      <c r="Z305" t="s">
        <v>110</v>
      </c>
      <c r="AG305" t="e" cm="1">
        <f t="array" aca="1" ref="AG305" ca="1">IF(INDIRECT("'["&amp;Index!$A$1&amp;"]Results 3a (ROTROL N)'!G"&amp;ROW($R$9),TRUE)&gt;0,INDIRECT("'["&amp;Index!$A$1&amp;"]Results 3a (ROTROL N)'!G"&amp;ROW($R$9),TRUE),"")</f>
        <v>#REF!</v>
      </c>
      <c r="AH305" t="e" cm="1">
        <f t="array" aca="1" ref="AH305" ca="1">IF(INDIRECT("'["&amp;Index!$A$1&amp;"]Results 3a (ROTROL N)'!J"&amp;ROW($R$9),TRUE)&gt;0,INDIRECT("'["&amp;Index!$A$1&amp;"]Results 3a (ROTROL N)'!J"&amp;ROW($R$9),TRUE),"")</f>
        <v>#REF!</v>
      </c>
      <c r="AI305" t="e" cm="1">
        <f t="array" aca="1" ref="AI305" ca="1">IF(INDIRECT("'["&amp;Index!$A$1&amp;"]Results 3a (ROTROL N)'!K"&amp;ROW($R$9),TRUE)&gt;0,INDIRECT("'["&amp;Index!$A$1&amp;"]Results 3a (ROTROL N)'!K"&amp;ROW($R$9),TRUE),"")</f>
        <v>#REF!</v>
      </c>
      <c r="AJ305" t="e" cm="1">
        <f t="array" aca="1" ref="AJ305" ca="1">IF(INDIRECT("'["&amp;Index!$A$1&amp;"]Results 3a (ROTROL N)'!L"&amp;ROW($R$9),TRUE)&gt;0,INDIRECT("'["&amp;Index!$A$1&amp;"]Results 3a (ROTROL N)'!L"&amp;ROW($R$9),TRUE),"")</f>
        <v>#REF!</v>
      </c>
      <c r="AK305" t="e" cm="1">
        <f t="array" aca="1" ref="AK305" ca="1">IF(INDIRECT("'["&amp;Index!$A$1&amp;"]Results 3a (ROTROL N)'!M"&amp;ROW($R$9),TRUE)&gt;0,INDIRECT("'["&amp;Index!$A$1&amp;"]Results 3a (ROTROL N)'!M"&amp;ROW($R$9),TRUE),"")</f>
        <v>#REF!</v>
      </c>
      <c r="AN305" t="e" cm="1">
        <f t="array" aca="1" ref="AN305" ca="1">IF(INDIRECT("'["&amp;Index!$A$1&amp;"]Results 3a (ROTROL N)'!H"&amp;ROW($R$9),TRUE)&gt;0,INDIRECT("'["&amp;Index!$A$1&amp;"]Results 3a (ROTROL N)'!H"&amp;ROW($R$9),TRUE),"")</f>
        <v>#REF!</v>
      </c>
      <c r="AQ305" t="e" cm="1">
        <f t="array" aca="1" ref="AQ305" ca="1">IF(INDIRECT("'["&amp;Index!$A$1&amp;"]Results 3a (ROTROL N)'!I"&amp;ROW($R$9),TRUE)&gt;0,INDIRECT("'["&amp;Index!$A$1&amp;"]Results 3a (ROTROL N)'!I"&amp;ROW($R$9),TRUE),"")</f>
        <v>#REF!</v>
      </c>
      <c r="BM305" t="str">
        <f t="shared" ca="1" si="16"/>
        <v/>
      </c>
    </row>
    <row r="306" spans="1:65" x14ac:dyDescent="0.25">
      <c r="A306" t="e" cm="1">
        <f t="array" aca="1" ref="A306" ca="1">INDIRECT("'["&amp;Index!$A$1&amp;"]Overview Tests'!E7",TRUE)</f>
        <v>#REF!</v>
      </c>
      <c r="B306" t="e">
        <f ca="1">IF(Index!$D$3="v5",11046,"")</f>
        <v>#N/A</v>
      </c>
      <c r="C306" t="e">
        <f ca="1">VLOOKUP(Facts!$B306,Aux_Table!$W$1:$X$50,2,FALSE)</f>
        <v>#N/A</v>
      </c>
      <c r="D306" t="e">
        <f>NA()</f>
        <v>#N/A</v>
      </c>
      <c r="E306" t="e" cm="1">
        <f t="array" aca="1" ref="E306" ca="1">INDIRECT("'["&amp;Index!$A$1&amp;"]Overview Tests'!C7",TRUE)</f>
        <v>#REF!</v>
      </c>
      <c r="F306" t="e" cm="1">
        <f t="array" aca="1" ref="F306" ca="1">INDIRECT("'["&amp;Index!$A$1&amp;"]Overview Tests'!B7",TRUE)</f>
        <v>#REF!</v>
      </c>
      <c r="G306" t="e" cm="1">
        <f t="array" aca="1" ref="G306" ca="1">INDIRECT("'["&amp;Index!$A$1&amp;"]Overview Tests'!B7",TRUE)</f>
        <v>#REF!</v>
      </c>
      <c r="H306" t="e">
        <f t="shared" ca="1" si="17"/>
        <v>#REF!</v>
      </c>
      <c r="I306" s="15" t="e" cm="1">
        <f t="array" aca="1" ref="I306" ca="1">IFERROR(DATEVALUE(TEXT(INDIRECT("'["&amp;Index!$A$1&amp;"]Overview Tests'!C88",TRUE),"yyyy-mm-dd")),INDIRECT("'["&amp;Index!$A$1&amp;"]Overview Tests'!F7",TRUE)-730)</f>
        <v>#REF!</v>
      </c>
      <c r="J306" t="e" cm="1">
        <f t="array" aca="1" ref="J306" ca="1">INDIRECT("'["&amp;Index!$A$1&amp;"]Overview Tests'!C84",TRUE)</f>
        <v>#REF!</v>
      </c>
      <c r="K306" t="str">
        <f>Index!$A$1</f>
        <v>intem US 42430001 RN+RP für Sichtprüfung.xlsx</v>
      </c>
      <c r="N306" t="e" cm="1">
        <f t="array" aca="1" ref="N306" ca="1">INDIRECT("'["&amp;Index!$A$1&amp;"]Results 3a (ROTROL N)'!N1",TRUE)</f>
        <v>#REF!</v>
      </c>
      <c r="O306" t="e" cm="1">
        <f t="array" aca="1" ref="O306" ca="1">INDIRECT("'["&amp;Index!$A$1&amp;"]Results 3a (ROTROL N)'!N2",TRUE)</f>
        <v>#REF!</v>
      </c>
      <c r="R306">
        <v>9</v>
      </c>
      <c r="X306" t="e" cm="1">
        <f t="array" aca="1" ref="X306" ca="1">INDIRECT("'["&amp;Index!$A$1&amp;"]Results 3a (ROTROL N)'!B2",TRUE)</f>
        <v>#REF!</v>
      </c>
      <c r="Z306" t="s">
        <v>110</v>
      </c>
      <c r="AG306" t="e" cm="1">
        <f t="array" aca="1" ref="AG306" ca="1">IF(INDIRECT("'["&amp;Index!$A$1&amp;"]Results 3a (ROTROL N)'!G"&amp;ROW($R$10),TRUE)&gt;0,INDIRECT("'["&amp;Index!$A$1&amp;"]Results 3a (ROTROL N)'!G"&amp;ROW($R$10),TRUE),"")</f>
        <v>#REF!</v>
      </c>
      <c r="AH306" t="e" cm="1">
        <f t="array" aca="1" ref="AH306" ca="1">IF(INDIRECT("'["&amp;Index!$A$1&amp;"]Results 3a (ROTROL N)'!J"&amp;ROW($R$10),TRUE)&gt;0,INDIRECT("'["&amp;Index!$A$1&amp;"]Results 3a (ROTROL N)'!J"&amp;ROW($R$10),TRUE),"")</f>
        <v>#REF!</v>
      </c>
      <c r="AI306" t="e" cm="1">
        <f t="array" aca="1" ref="AI306" ca="1">IF(INDIRECT("'["&amp;Index!$A$1&amp;"]Results 3a (ROTROL N)'!K"&amp;ROW($R$10),TRUE)&gt;0,INDIRECT("'["&amp;Index!$A$1&amp;"]Results 3a (ROTROL N)'!K"&amp;ROW($R$10),TRUE),"")</f>
        <v>#REF!</v>
      </c>
      <c r="AJ306" t="e" cm="1">
        <f t="array" aca="1" ref="AJ306" ca="1">IF(INDIRECT("'["&amp;Index!$A$1&amp;"]Results 3a (ROTROL N)'!L"&amp;ROW($R$10),TRUE)&gt;0,INDIRECT("'["&amp;Index!$A$1&amp;"]Results 3a (ROTROL N)'!L"&amp;ROW($R$10),TRUE),"")</f>
        <v>#REF!</v>
      </c>
      <c r="AK306" t="e" cm="1">
        <f t="array" aca="1" ref="AK306" ca="1">IF(INDIRECT("'["&amp;Index!$A$1&amp;"]Results 3a (ROTROL N)'!M"&amp;ROW($R$10),TRUE)&gt;0,INDIRECT("'["&amp;Index!$A$1&amp;"]Results 3a (ROTROL N)'!M"&amp;ROW($R$10),TRUE),"")</f>
        <v>#REF!</v>
      </c>
      <c r="AN306" t="e" cm="1">
        <f t="array" aca="1" ref="AN306" ca="1">IF(INDIRECT("'["&amp;Index!$A$1&amp;"]Results 3a (ROTROL N)'!H"&amp;ROW($R$10),TRUE)&gt;0,INDIRECT("'["&amp;Index!$A$1&amp;"]Results 3a (ROTROL N)'!H"&amp;ROW($R$10),TRUE),"")</f>
        <v>#REF!</v>
      </c>
      <c r="AQ306" t="e" cm="1">
        <f t="array" aca="1" ref="AQ306" ca="1">IF(INDIRECT("'["&amp;Index!$A$1&amp;"]Results 3a (ROTROL N)'!I"&amp;ROW($R$10),TRUE)&gt;0,INDIRECT("'["&amp;Index!$A$1&amp;"]Results 3a (ROTROL N)'!I"&amp;ROW($R$10),TRUE),"")</f>
        <v>#REF!</v>
      </c>
      <c r="BM306" t="str">
        <f t="shared" ca="1" si="16"/>
        <v/>
      </c>
    </row>
    <row r="307" spans="1:65" x14ac:dyDescent="0.25">
      <c r="A307" t="e" cm="1">
        <f t="array" aca="1" ref="A307" ca="1">INDIRECT("'["&amp;Index!$A$1&amp;"]Overview Tests'!E7",TRUE)</f>
        <v>#REF!</v>
      </c>
      <c r="B307" t="e">
        <f ca="1">IF(Index!$D$3="v5",11046,"")</f>
        <v>#N/A</v>
      </c>
      <c r="C307" t="e">
        <f ca="1">VLOOKUP(Facts!$B307,Aux_Table!$W$1:$X$50,2,FALSE)</f>
        <v>#N/A</v>
      </c>
      <c r="D307" t="e">
        <f>NA()</f>
        <v>#N/A</v>
      </c>
      <c r="E307" t="e" cm="1">
        <f t="array" aca="1" ref="E307" ca="1">INDIRECT("'["&amp;Index!$A$1&amp;"]Overview Tests'!C7",TRUE)</f>
        <v>#REF!</v>
      </c>
      <c r="F307" t="e" cm="1">
        <f t="array" aca="1" ref="F307" ca="1">INDIRECT("'["&amp;Index!$A$1&amp;"]Overview Tests'!B7",TRUE)</f>
        <v>#REF!</v>
      </c>
      <c r="G307" t="e" cm="1">
        <f t="array" aca="1" ref="G307" ca="1">INDIRECT("'["&amp;Index!$A$1&amp;"]Overview Tests'!B7",TRUE)</f>
        <v>#REF!</v>
      </c>
      <c r="H307" t="e">
        <f t="shared" ca="1" si="17"/>
        <v>#REF!</v>
      </c>
      <c r="I307" s="15" t="e" cm="1">
        <f t="array" aca="1" ref="I307" ca="1">IFERROR(DATEVALUE(TEXT(INDIRECT("'["&amp;Index!$A$1&amp;"]Overview Tests'!C88",TRUE),"yyyy-mm-dd")),INDIRECT("'["&amp;Index!$A$1&amp;"]Overview Tests'!F7",TRUE)-730)</f>
        <v>#REF!</v>
      </c>
      <c r="J307" t="e" cm="1">
        <f t="array" aca="1" ref="J307" ca="1">INDIRECT("'["&amp;Index!$A$1&amp;"]Overview Tests'!C84",TRUE)</f>
        <v>#REF!</v>
      </c>
      <c r="K307" t="str">
        <f>Index!$A$1</f>
        <v>intem US 42430001 RN+RP für Sichtprüfung.xlsx</v>
      </c>
      <c r="N307" t="e" cm="1">
        <f t="array" aca="1" ref="N307" ca="1">INDIRECT("'["&amp;Index!$A$1&amp;"]Results 3a (ROTROL N)'!N1",TRUE)</f>
        <v>#REF!</v>
      </c>
      <c r="O307" t="e" cm="1">
        <f t="array" aca="1" ref="O307" ca="1">INDIRECT("'["&amp;Index!$A$1&amp;"]Results 3a (ROTROL N)'!N2",TRUE)</f>
        <v>#REF!</v>
      </c>
      <c r="R307">
        <v>10</v>
      </c>
      <c r="X307" t="e" cm="1">
        <f t="array" aca="1" ref="X307" ca="1">INDIRECT("'["&amp;Index!$A$1&amp;"]Results 3a (ROTROL N)'!B2",TRUE)</f>
        <v>#REF!</v>
      </c>
      <c r="Z307" t="s">
        <v>110</v>
      </c>
      <c r="AG307" t="e" cm="1">
        <f t="array" aca="1" ref="AG307" ca="1">IF(INDIRECT("'["&amp;Index!$A$1&amp;"]Results 3a (ROTROL N)'!G"&amp;ROW($R$11),TRUE)&gt;0,INDIRECT("'["&amp;Index!$A$1&amp;"]Results 3a (ROTROL N)'!G"&amp;ROW($R$11),TRUE),"")</f>
        <v>#REF!</v>
      </c>
      <c r="AH307" t="e" cm="1">
        <f t="array" aca="1" ref="AH307" ca="1">IF(INDIRECT("'["&amp;Index!$A$1&amp;"]Results 3a (ROTROL N)'!J"&amp;ROW($R$11),TRUE)&gt;0,INDIRECT("'["&amp;Index!$A$1&amp;"]Results 3a (ROTROL N)'!J"&amp;ROW($R$11),TRUE),"")</f>
        <v>#REF!</v>
      </c>
      <c r="AI307" t="e" cm="1">
        <f t="array" aca="1" ref="AI307" ca="1">IF(INDIRECT("'["&amp;Index!$A$1&amp;"]Results 3a (ROTROL N)'!K"&amp;ROW($R$11),TRUE)&gt;0,INDIRECT("'["&amp;Index!$A$1&amp;"]Results 3a (ROTROL N)'!K"&amp;ROW($R$11),TRUE),"")</f>
        <v>#REF!</v>
      </c>
      <c r="AJ307" t="e" cm="1">
        <f t="array" aca="1" ref="AJ307" ca="1">IF(INDIRECT("'["&amp;Index!$A$1&amp;"]Results 3a (ROTROL N)'!L"&amp;ROW($R$11),TRUE)&gt;0,INDIRECT("'["&amp;Index!$A$1&amp;"]Results 3a (ROTROL N)'!L"&amp;ROW($R$11),TRUE),"")</f>
        <v>#REF!</v>
      </c>
      <c r="AK307" t="e" cm="1">
        <f t="array" aca="1" ref="AK307" ca="1">IF(INDIRECT("'["&amp;Index!$A$1&amp;"]Results 3a (ROTROL N)'!M"&amp;ROW($R$11),TRUE)&gt;0,INDIRECT("'["&amp;Index!$A$1&amp;"]Results 3a (ROTROL N)'!M"&amp;ROW($R$11),TRUE),"")</f>
        <v>#REF!</v>
      </c>
      <c r="AN307" t="e" cm="1">
        <f t="array" aca="1" ref="AN307" ca="1">IF(INDIRECT("'["&amp;Index!$A$1&amp;"]Results 3a (ROTROL N)'!H"&amp;ROW($R$11),TRUE)&gt;0,INDIRECT("'["&amp;Index!$A$1&amp;"]Results 3a (ROTROL N)'!H"&amp;ROW($R$11),TRUE),"")</f>
        <v>#REF!</v>
      </c>
      <c r="AQ307" t="e" cm="1">
        <f t="array" aca="1" ref="AQ307" ca="1">IF(INDIRECT("'["&amp;Index!$A$1&amp;"]Results 3a (ROTROL N)'!I"&amp;ROW($R$11),TRUE)&gt;0,INDIRECT("'["&amp;Index!$A$1&amp;"]Results 3a (ROTROL N)'!I"&amp;ROW($R$11),TRUE),"")</f>
        <v>#REF!</v>
      </c>
      <c r="BM307" t="str">
        <f t="shared" ca="1" si="16"/>
        <v/>
      </c>
    </row>
    <row r="308" spans="1:65" x14ac:dyDescent="0.25">
      <c r="A308" t="e" cm="1">
        <f t="array" aca="1" ref="A308" ca="1">INDIRECT("'["&amp;Index!$A$1&amp;"]Overview Tests'!E7",TRUE)</f>
        <v>#REF!</v>
      </c>
      <c r="B308" t="e">
        <f ca="1">IF(Index!$D$3="v5",11046,"")</f>
        <v>#N/A</v>
      </c>
      <c r="C308" t="e">
        <f ca="1">VLOOKUP(Facts!$B308,Aux_Table!$W$1:$X$50,2,FALSE)</f>
        <v>#N/A</v>
      </c>
      <c r="D308" t="e">
        <f>NA()</f>
        <v>#N/A</v>
      </c>
      <c r="E308" t="e" cm="1">
        <f t="array" aca="1" ref="E308" ca="1">INDIRECT("'["&amp;Index!$A$1&amp;"]Overview Tests'!C7",TRUE)</f>
        <v>#REF!</v>
      </c>
      <c r="F308" t="e" cm="1">
        <f t="array" aca="1" ref="F308" ca="1">INDIRECT("'["&amp;Index!$A$1&amp;"]Overview Tests'!B7",TRUE)</f>
        <v>#REF!</v>
      </c>
      <c r="G308" t="e" cm="1">
        <f t="array" aca="1" ref="G308" ca="1">INDIRECT("'["&amp;Index!$A$1&amp;"]Overview Tests'!B7",TRUE)</f>
        <v>#REF!</v>
      </c>
      <c r="H308" t="e">
        <f t="shared" ca="1" si="17"/>
        <v>#REF!</v>
      </c>
      <c r="I308" s="15" t="e" cm="1">
        <f t="array" aca="1" ref="I308" ca="1">IFERROR(DATEVALUE(TEXT(INDIRECT("'["&amp;Index!$A$1&amp;"]Overview Tests'!C88",TRUE),"yyyy-mm-dd")),INDIRECT("'["&amp;Index!$A$1&amp;"]Overview Tests'!F7",TRUE)-730)</f>
        <v>#REF!</v>
      </c>
      <c r="J308" t="e" cm="1">
        <f t="array" aca="1" ref="J308" ca="1">INDIRECT("'["&amp;Index!$A$1&amp;"]Overview Tests'!C84",TRUE)</f>
        <v>#REF!</v>
      </c>
      <c r="K308" t="str">
        <f>Index!$A$1</f>
        <v>intem US 42430001 RN+RP für Sichtprüfung.xlsx</v>
      </c>
      <c r="N308" t="e" cm="1">
        <f t="array" aca="1" ref="N308" ca="1">INDIRECT("'["&amp;Index!$A$1&amp;"]Results 3a (ROTROL N)'!N1",TRUE)</f>
        <v>#REF!</v>
      </c>
      <c r="O308" t="e" cm="1">
        <f t="array" aca="1" ref="O308" ca="1">INDIRECT("'["&amp;Index!$A$1&amp;"]Results 3a (ROTROL N)'!N2",TRUE)</f>
        <v>#REF!</v>
      </c>
      <c r="R308">
        <v>11</v>
      </c>
      <c r="X308" t="e" cm="1">
        <f t="array" aca="1" ref="X308" ca="1">INDIRECT("'["&amp;Index!$A$1&amp;"]Results 3a (ROTROL N)'!B2",TRUE)</f>
        <v>#REF!</v>
      </c>
      <c r="Z308" t="s">
        <v>110</v>
      </c>
      <c r="AG308" t="e" cm="1">
        <f t="array" aca="1" ref="AG308" ca="1">IF(INDIRECT("'["&amp;Index!$A$1&amp;"]Results 3a (ROTROL N)'!G"&amp;ROW($R$12),TRUE)&gt;0,INDIRECT("'["&amp;Index!$A$1&amp;"]Results 3a (ROTROL N)'!G"&amp;ROW($R$12),TRUE),"")</f>
        <v>#REF!</v>
      </c>
      <c r="AH308" t="e" cm="1">
        <f t="array" aca="1" ref="AH308" ca="1">IF(INDIRECT("'["&amp;Index!$A$1&amp;"]Results 3a (ROTROL N)'!J"&amp;ROW($R$12),TRUE)&gt;0,INDIRECT("'["&amp;Index!$A$1&amp;"]Results 3a (ROTROL N)'!J"&amp;ROW($R$12),TRUE),"")</f>
        <v>#REF!</v>
      </c>
      <c r="AI308" t="e" cm="1">
        <f t="array" aca="1" ref="AI308" ca="1">IF(INDIRECT("'["&amp;Index!$A$1&amp;"]Results 3a (ROTROL N)'!K"&amp;ROW($R$12),TRUE)&gt;0,INDIRECT("'["&amp;Index!$A$1&amp;"]Results 3a (ROTROL N)'!K"&amp;ROW($R$12),TRUE),"")</f>
        <v>#REF!</v>
      </c>
      <c r="AJ308" t="e" cm="1">
        <f t="array" aca="1" ref="AJ308" ca="1">IF(INDIRECT("'["&amp;Index!$A$1&amp;"]Results 3a (ROTROL N)'!L"&amp;ROW($R$12),TRUE)&gt;0,INDIRECT("'["&amp;Index!$A$1&amp;"]Results 3a (ROTROL N)'!L"&amp;ROW($R$12),TRUE),"")</f>
        <v>#REF!</v>
      </c>
      <c r="AK308" t="e" cm="1">
        <f t="array" aca="1" ref="AK308" ca="1">IF(INDIRECT("'["&amp;Index!$A$1&amp;"]Results 3a (ROTROL N)'!M"&amp;ROW($R$12),TRUE)&gt;0,INDIRECT("'["&amp;Index!$A$1&amp;"]Results 3a (ROTROL N)'!M"&amp;ROW($R$12),TRUE),"")</f>
        <v>#REF!</v>
      </c>
      <c r="AN308" t="e" cm="1">
        <f t="array" aca="1" ref="AN308" ca="1">IF(INDIRECT("'["&amp;Index!$A$1&amp;"]Results 3a (ROTROL N)'!H"&amp;ROW($R$12),TRUE)&gt;0,INDIRECT("'["&amp;Index!$A$1&amp;"]Results 3a (ROTROL N)'!H"&amp;ROW($R$12),TRUE),"")</f>
        <v>#REF!</v>
      </c>
      <c r="AQ308" t="e" cm="1">
        <f t="array" aca="1" ref="AQ308" ca="1">IF(INDIRECT("'["&amp;Index!$A$1&amp;"]Results 3a (ROTROL N)'!I"&amp;ROW($R$12),TRUE)&gt;0,INDIRECT("'["&amp;Index!$A$1&amp;"]Results 3a (ROTROL N)'!I"&amp;ROW($R$12),TRUE),"")</f>
        <v>#REF!</v>
      </c>
      <c r="BM308" t="str">
        <f t="shared" ca="1" si="16"/>
        <v/>
      </c>
    </row>
    <row r="309" spans="1:65" x14ac:dyDescent="0.25">
      <c r="A309" t="e" cm="1">
        <f t="array" aca="1" ref="A309" ca="1">INDIRECT("'["&amp;Index!$A$1&amp;"]Overview Tests'!E7",TRUE)</f>
        <v>#REF!</v>
      </c>
      <c r="B309" t="e">
        <f ca="1">IF(Index!$D$3="v5",11046,"")</f>
        <v>#N/A</v>
      </c>
      <c r="C309" t="e">
        <f ca="1">VLOOKUP(Facts!$B309,Aux_Table!$W$1:$X$50,2,FALSE)</f>
        <v>#N/A</v>
      </c>
      <c r="D309" t="e">
        <f>NA()</f>
        <v>#N/A</v>
      </c>
      <c r="E309" t="e" cm="1">
        <f t="array" aca="1" ref="E309" ca="1">INDIRECT("'["&amp;Index!$A$1&amp;"]Overview Tests'!C7",TRUE)</f>
        <v>#REF!</v>
      </c>
      <c r="F309" t="e" cm="1">
        <f t="array" aca="1" ref="F309" ca="1">INDIRECT("'["&amp;Index!$A$1&amp;"]Overview Tests'!B7",TRUE)</f>
        <v>#REF!</v>
      </c>
      <c r="G309" t="e" cm="1">
        <f t="array" aca="1" ref="G309" ca="1">INDIRECT("'["&amp;Index!$A$1&amp;"]Overview Tests'!B7",TRUE)</f>
        <v>#REF!</v>
      </c>
      <c r="H309" t="e">
        <f t="shared" ca="1" si="17"/>
        <v>#REF!</v>
      </c>
      <c r="I309" s="15" t="e" cm="1">
        <f t="array" aca="1" ref="I309" ca="1">IFERROR(DATEVALUE(TEXT(INDIRECT("'["&amp;Index!$A$1&amp;"]Overview Tests'!C88",TRUE),"yyyy-mm-dd")),INDIRECT("'["&amp;Index!$A$1&amp;"]Overview Tests'!F7",TRUE)-730)</f>
        <v>#REF!</v>
      </c>
      <c r="J309" t="e" cm="1">
        <f t="array" aca="1" ref="J309" ca="1">INDIRECT("'["&amp;Index!$A$1&amp;"]Overview Tests'!C84",TRUE)</f>
        <v>#REF!</v>
      </c>
      <c r="K309" t="str">
        <f>Index!$A$1</f>
        <v>intem US 42430001 RN+RP für Sichtprüfung.xlsx</v>
      </c>
      <c r="N309" t="e" cm="1">
        <f t="array" aca="1" ref="N309" ca="1">INDIRECT("'["&amp;Index!$A$1&amp;"]Results 3a (ROTROL N)'!N1",TRUE)</f>
        <v>#REF!</v>
      </c>
      <c r="O309" t="e" cm="1">
        <f t="array" aca="1" ref="O309" ca="1">INDIRECT("'["&amp;Index!$A$1&amp;"]Results 3a (ROTROL N)'!N2",TRUE)</f>
        <v>#REF!</v>
      </c>
      <c r="R309">
        <v>12</v>
      </c>
      <c r="X309" t="e" cm="1">
        <f t="array" aca="1" ref="X309" ca="1">INDIRECT("'["&amp;Index!$A$1&amp;"]Results 3a (ROTROL N)'!B2",TRUE)</f>
        <v>#REF!</v>
      </c>
      <c r="Z309" t="s">
        <v>110</v>
      </c>
      <c r="AG309" t="e" cm="1">
        <f t="array" aca="1" ref="AG309" ca="1">IF(INDIRECT("'["&amp;Index!$A$1&amp;"]Results 3a (ROTROL N)'!G"&amp;ROW($R$13),TRUE)&gt;0,INDIRECT("'["&amp;Index!$A$1&amp;"]Results 3a (ROTROL N)'!G"&amp;ROW($R$13),TRUE),"")</f>
        <v>#REF!</v>
      </c>
      <c r="AH309" t="e" cm="1">
        <f t="array" aca="1" ref="AH309" ca="1">IF(INDIRECT("'["&amp;Index!$A$1&amp;"]Results 3a (ROTROL N)'!J"&amp;ROW($R$13),TRUE)&gt;0,INDIRECT("'["&amp;Index!$A$1&amp;"]Results 3a (ROTROL N)'!J"&amp;ROW($R$13),TRUE),"")</f>
        <v>#REF!</v>
      </c>
      <c r="AI309" t="e" cm="1">
        <f t="array" aca="1" ref="AI309" ca="1">IF(INDIRECT("'["&amp;Index!$A$1&amp;"]Results 3a (ROTROL N)'!K"&amp;ROW($R$13),TRUE)&gt;0,INDIRECT("'["&amp;Index!$A$1&amp;"]Results 3a (ROTROL N)'!K"&amp;ROW($R$13),TRUE),"")</f>
        <v>#REF!</v>
      </c>
      <c r="AJ309" t="e" cm="1">
        <f t="array" aca="1" ref="AJ309" ca="1">IF(INDIRECT("'["&amp;Index!$A$1&amp;"]Results 3a (ROTROL N)'!L"&amp;ROW($R$13),TRUE)&gt;0,INDIRECT("'["&amp;Index!$A$1&amp;"]Results 3a (ROTROL N)'!L"&amp;ROW($R$13),TRUE),"")</f>
        <v>#REF!</v>
      </c>
      <c r="AK309" t="e" cm="1">
        <f t="array" aca="1" ref="AK309" ca="1">IF(INDIRECT("'["&amp;Index!$A$1&amp;"]Results 3a (ROTROL N)'!M"&amp;ROW($R$13),TRUE)&gt;0,INDIRECT("'["&amp;Index!$A$1&amp;"]Results 3a (ROTROL N)'!M"&amp;ROW($R$13),TRUE),"")</f>
        <v>#REF!</v>
      </c>
      <c r="AN309" t="e" cm="1">
        <f t="array" aca="1" ref="AN309" ca="1">IF(INDIRECT("'["&amp;Index!$A$1&amp;"]Results 3a (ROTROL N)'!H"&amp;ROW($R$13),TRUE)&gt;0,INDIRECT("'["&amp;Index!$A$1&amp;"]Results 3a (ROTROL N)'!H"&amp;ROW($R$13),TRUE),"")</f>
        <v>#REF!</v>
      </c>
      <c r="AQ309" t="e" cm="1">
        <f t="array" aca="1" ref="AQ309" ca="1">IF(INDIRECT("'["&amp;Index!$A$1&amp;"]Results 3a (ROTROL N)'!I"&amp;ROW($R$13),TRUE)&gt;0,INDIRECT("'["&amp;Index!$A$1&amp;"]Results 3a (ROTROL N)'!I"&amp;ROW($R$13),TRUE),"")</f>
        <v>#REF!</v>
      </c>
      <c r="BM309" t="str">
        <f t="shared" ca="1" si="16"/>
        <v/>
      </c>
    </row>
    <row r="310" spans="1:65" x14ac:dyDescent="0.25">
      <c r="A310" t="e" cm="1">
        <f t="array" aca="1" ref="A310" ca="1">INDIRECT("'["&amp;Index!$A$1&amp;"]Overview Tests'!E7",TRUE)</f>
        <v>#REF!</v>
      </c>
      <c r="B310" t="e">
        <f ca="1">IF(Index!$D$3="v5",11047,"")</f>
        <v>#N/A</v>
      </c>
      <c r="C310" t="e">
        <f ca="1">VLOOKUP(Facts!$B310,Aux_Table!$W$1:$X$50,2,FALSE)</f>
        <v>#N/A</v>
      </c>
      <c r="D310" t="e">
        <f>NA()</f>
        <v>#N/A</v>
      </c>
      <c r="E310" t="e" cm="1">
        <f t="array" aca="1" ref="E310" ca="1">INDIRECT("'["&amp;Index!$A$1&amp;"]Overview Tests'!C7",TRUE)</f>
        <v>#REF!</v>
      </c>
      <c r="F310" t="e" cm="1">
        <f t="array" aca="1" ref="F310" ca="1">INDIRECT("'["&amp;Index!$A$1&amp;"]Overview Tests'!B7",TRUE)</f>
        <v>#REF!</v>
      </c>
      <c r="G310" t="e" cm="1">
        <f t="array" aca="1" ref="G310" ca="1">INDIRECT("'["&amp;Index!$A$1&amp;"]Overview Tests'!B7",TRUE)</f>
        <v>#REF!</v>
      </c>
      <c r="H310" t="e">
        <f t="shared" ca="1" si="17"/>
        <v>#REF!</v>
      </c>
      <c r="I310" s="15" t="e" cm="1">
        <f t="array" aca="1" ref="I310" ca="1">IFERROR(DATEVALUE(TEXT(INDIRECT("'["&amp;Index!$A$1&amp;"]Overview Tests'!C88",TRUE),"yyyy-mm-dd")),INDIRECT("'["&amp;Index!$A$1&amp;"]Overview Tests'!F7",TRUE)-730)</f>
        <v>#REF!</v>
      </c>
      <c r="J310" t="e" cm="1">
        <f t="array" aca="1" ref="J310" ca="1">INDIRECT("'["&amp;Index!$A$1&amp;"]Overview Tests'!C84",TRUE)</f>
        <v>#REF!</v>
      </c>
      <c r="K310" t="str">
        <f>Index!$A$1</f>
        <v>intem US 42430001 RN+RP für Sichtprüfung.xlsx</v>
      </c>
      <c r="N310" t="e" cm="1">
        <f t="array" aca="1" ref="N310" ca="1">INDIRECT("'["&amp;Index!$A$1&amp;"]Results 3b (ROTROL P) '!N1",TRUE)</f>
        <v>#REF!</v>
      </c>
      <c r="O310" t="e" cm="1">
        <f t="array" aca="1" ref="O310" ca="1">INDIRECT("'["&amp;Index!$A$1&amp;"]Results 3b (ROTROL P) '!N2",TRUE)</f>
        <v>#REF!</v>
      </c>
      <c r="R310">
        <v>1</v>
      </c>
      <c r="X310" t="e" cm="1">
        <f t="array" aca="1" ref="X310" ca="1">INDIRECT("'["&amp;Index!$A$1&amp;"]Results 3b (ROTROL P) '!B2",TRUE)</f>
        <v>#REF!</v>
      </c>
      <c r="Z310" t="s">
        <v>110</v>
      </c>
      <c r="AG310" t="e" cm="1">
        <f t="array" aca="1" ref="AG310" ca="1">IF(INDIRECT("'["&amp;Index!$A$1&amp;"]Results 3b (ROTROL P) '!G"&amp;ROW($R$2),TRUE)&gt;0,INDIRECT("'["&amp;Index!$A$1&amp;"]Results 3b (ROTROL P) '!G"&amp;ROW($R$2),TRUE),"")</f>
        <v>#REF!</v>
      </c>
      <c r="AH310" t="e" cm="1">
        <f t="array" aca="1" ref="AH310" ca="1">IF(INDIRECT("'["&amp;Index!$A$1&amp;"]Results 3b (ROTROL P) '!J"&amp;ROW($R$2),TRUE)&gt;0,INDIRECT("'["&amp;Index!$A$1&amp;"]Results 3b (ROTROL P) '!J"&amp;ROW($R$2),TRUE),"")</f>
        <v>#REF!</v>
      </c>
      <c r="AI310" t="e" cm="1">
        <f t="array" aca="1" ref="AI310" ca="1">IF(INDIRECT("'["&amp;Index!$A$1&amp;"]Results 3b (ROTROL P) '!K"&amp;ROW($R$2),TRUE)&gt;0,INDIRECT("'["&amp;Index!$A$1&amp;"]Results 3b (ROTROL P) '!K"&amp;ROW($R$2),TRUE),"")</f>
        <v>#REF!</v>
      </c>
      <c r="AJ310" t="e" cm="1">
        <f t="array" aca="1" ref="AJ310" ca="1">IF(INDIRECT("'["&amp;Index!$A$1&amp;"]Results 3b (ROTROL P) '!L"&amp;ROW($R$2),TRUE)&gt;0,INDIRECT("'["&amp;Index!$A$1&amp;"]Results 3b (ROTROL P) '!L"&amp;ROW($R$2),TRUE),"")</f>
        <v>#REF!</v>
      </c>
      <c r="AK310" t="e" cm="1">
        <f t="array" aca="1" ref="AK310" ca="1">IF(INDIRECT("'["&amp;Index!$A$1&amp;"]Results 3b (ROTROL P) '!M"&amp;ROW($R$2),TRUE)&gt;0,INDIRECT("'["&amp;Index!$A$1&amp;"]Results 3b (ROTROL P) '!M"&amp;ROW($R$2),TRUE),"")</f>
        <v>#REF!</v>
      </c>
      <c r="AN310" t="e" cm="1">
        <f t="array" aca="1" ref="AN310" ca="1">IF(INDIRECT("'["&amp;Index!$A$1&amp;"]Results 3b (ROTROL P) '!H"&amp;ROW($R$2),TRUE)&gt;0,INDIRECT("'["&amp;Index!$A$1&amp;"]Results 3b (ROTROL P) '!H"&amp;ROW($R$2),TRUE),"")</f>
        <v>#REF!</v>
      </c>
      <c r="AQ310" t="e" cm="1">
        <f t="array" aca="1" ref="AQ310" ca="1">IF(INDIRECT("'["&amp;Index!$A$1&amp;"]Results 3b (ROTROL P) '!I"&amp;ROW($R$2),TRUE)&gt;0,INDIRECT("'["&amp;Index!$A$1&amp;"]Results 3b (ROTROL P) '!I"&amp;ROW($R$2),TRUE),"")</f>
        <v>#REF!</v>
      </c>
      <c r="BM310" t="str">
        <f t="shared" ca="1" si="16"/>
        <v/>
      </c>
    </row>
    <row r="311" spans="1:65" x14ac:dyDescent="0.25">
      <c r="A311" t="e" cm="1">
        <f t="array" aca="1" ref="A311" ca="1">INDIRECT("'["&amp;Index!$A$1&amp;"]Overview Tests'!E7",TRUE)</f>
        <v>#REF!</v>
      </c>
      <c r="B311" t="e">
        <f ca="1">IF(Index!$D$3="v5",11047,"")</f>
        <v>#N/A</v>
      </c>
      <c r="C311" t="e">
        <f ca="1">VLOOKUP(Facts!$B311,Aux_Table!$W$1:$X$50,2,FALSE)</f>
        <v>#N/A</v>
      </c>
      <c r="D311" t="e">
        <f>NA()</f>
        <v>#N/A</v>
      </c>
      <c r="E311" t="e" cm="1">
        <f t="array" aca="1" ref="E311" ca="1">INDIRECT("'["&amp;Index!$A$1&amp;"]Overview Tests'!C7",TRUE)</f>
        <v>#REF!</v>
      </c>
      <c r="F311" t="e" cm="1">
        <f t="array" aca="1" ref="F311" ca="1">INDIRECT("'["&amp;Index!$A$1&amp;"]Overview Tests'!B7",TRUE)</f>
        <v>#REF!</v>
      </c>
      <c r="G311" t="e" cm="1">
        <f t="array" aca="1" ref="G311" ca="1">INDIRECT("'["&amp;Index!$A$1&amp;"]Overview Tests'!B7",TRUE)</f>
        <v>#REF!</v>
      </c>
      <c r="H311" t="e">
        <f t="shared" ca="1" si="17"/>
        <v>#REF!</v>
      </c>
      <c r="I311" s="15" t="e" cm="1">
        <f t="array" aca="1" ref="I311" ca="1">IFERROR(DATEVALUE(TEXT(INDIRECT("'["&amp;Index!$A$1&amp;"]Overview Tests'!C88",TRUE),"yyyy-mm-dd")),INDIRECT("'["&amp;Index!$A$1&amp;"]Overview Tests'!F7",TRUE)-730)</f>
        <v>#REF!</v>
      </c>
      <c r="J311" t="e" cm="1">
        <f t="array" aca="1" ref="J311" ca="1">INDIRECT("'["&amp;Index!$A$1&amp;"]Overview Tests'!C84",TRUE)</f>
        <v>#REF!</v>
      </c>
      <c r="K311" t="str">
        <f>Index!$A$1</f>
        <v>intem US 42430001 RN+RP für Sichtprüfung.xlsx</v>
      </c>
      <c r="N311" t="e" cm="1">
        <f t="array" aca="1" ref="N311" ca="1">INDIRECT("'["&amp;Index!$A$1&amp;"]Results 3b (ROTROL P) '!N1",TRUE)</f>
        <v>#REF!</v>
      </c>
      <c r="O311" t="e" cm="1">
        <f t="array" aca="1" ref="O311" ca="1">INDIRECT("'["&amp;Index!$A$1&amp;"]Results 3b (ROTROL P) '!N2",TRUE)</f>
        <v>#REF!</v>
      </c>
      <c r="R311">
        <v>2</v>
      </c>
      <c r="X311" t="e" cm="1">
        <f t="array" aca="1" ref="X311" ca="1">INDIRECT("'["&amp;Index!$A$1&amp;"]Results 3b (ROTROL P) '!B2",TRUE)</f>
        <v>#REF!</v>
      </c>
      <c r="Z311" t="s">
        <v>110</v>
      </c>
      <c r="AG311" t="e" cm="1">
        <f t="array" aca="1" ref="AG311" ca="1">IF(INDIRECT("'["&amp;Index!$A$1&amp;"]Results 3b (ROTROL P) '!G"&amp;ROW($R$3),TRUE)&gt;0,INDIRECT("'["&amp;Index!$A$1&amp;"]Results 3b (ROTROL P) '!G"&amp;ROW($R$3),TRUE),"")</f>
        <v>#REF!</v>
      </c>
      <c r="AH311" t="e" cm="1">
        <f t="array" aca="1" ref="AH311" ca="1">IF(INDIRECT("'["&amp;Index!$A$1&amp;"]Results 3b (ROTROL P) '!J"&amp;ROW($R$3),TRUE)&gt;0,INDIRECT("'["&amp;Index!$A$1&amp;"]Results 3b (ROTROL P) '!J"&amp;ROW($R$3),TRUE),"")</f>
        <v>#REF!</v>
      </c>
      <c r="AI311" t="e" cm="1">
        <f t="array" aca="1" ref="AI311" ca="1">IF(INDIRECT("'["&amp;Index!$A$1&amp;"]Results 3b (ROTROL P) '!K"&amp;ROW($R$3),TRUE)&gt;0,INDIRECT("'["&amp;Index!$A$1&amp;"]Results 3b (ROTROL P) '!K"&amp;ROW($R$3),TRUE),"")</f>
        <v>#REF!</v>
      </c>
      <c r="AJ311" t="e" cm="1">
        <f t="array" aca="1" ref="AJ311" ca="1">IF(INDIRECT("'["&amp;Index!$A$1&amp;"]Results 3b (ROTROL P) '!L"&amp;ROW($R$3),TRUE)&gt;0,INDIRECT("'["&amp;Index!$A$1&amp;"]Results 3b (ROTROL P) '!L"&amp;ROW($R$3),TRUE),"")</f>
        <v>#REF!</v>
      </c>
      <c r="AK311" t="e" cm="1">
        <f t="array" aca="1" ref="AK311" ca="1">IF(INDIRECT("'["&amp;Index!$A$1&amp;"]Results 3b (ROTROL P) '!M"&amp;ROW($R$3),TRUE)&gt;0,INDIRECT("'["&amp;Index!$A$1&amp;"]Results 3b (ROTROL P) '!M"&amp;ROW($R$3),TRUE),"")</f>
        <v>#REF!</v>
      </c>
      <c r="AN311" t="e" cm="1">
        <f t="array" aca="1" ref="AN311" ca="1">IF(INDIRECT("'["&amp;Index!$A$1&amp;"]Results 3b (ROTROL P) '!H"&amp;ROW($R$3),TRUE)&gt;0,INDIRECT("'["&amp;Index!$A$1&amp;"]Results 3b (ROTROL P) '!H"&amp;ROW($R$3),TRUE),"")</f>
        <v>#REF!</v>
      </c>
      <c r="AQ311" t="e" cm="1">
        <f t="array" aca="1" ref="AQ311" ca="1">IF(INDIRECT("'["&amp;Index!$A$1&amp;"]Results 3b (ROTROL P) '!I"&amp;ROW($R$3),TRUE)&gt;0,INDIRECT("'["&amp;Index!$A$1&amp;"]Results 3b (ROTROL P) '!I"&amp;ROW($R$3),TRUE),"")</f>
        <v>#REF!</v>
      </c>
      <c r="BM311" t="str">
        <f t="shared" ca="1" si="16"/>
        <v/>
      </c>
    </row>
    <row r="312" spans="1:65" x14ac:dyDescent="0.25">
      <c r="A312" t="e" cm="1">
        <f t="array" aca="1" ref="A312" ca="1">INDIRECT("'["&amp;Index!$A$1&amp;"]Overview Tests'!E7",TRUE)</f>
        <v>#REF!</v>
      </c>
      <c r="B312" t="e">
        <f ca="1">IF(Index!$D$3="v5",11047,"")</f>
        <v>#N/A</v>
      </c>
      <c r="C312" t="e">
        <f ca="1">VLOOKUP(Facts!$B312,Aux_Table!$W$1:$X$50,2,FALSE)</f>
        <v>#N/A</v>
      </c>
      <c r="D312" t="e">
        <f>NA()</f>
        <v>#N/A</v>
      </c>
      <c r="E312" t="e" cm="1">
        <f t="array" aca="1" ref="E312" ca="1">INDIRECT("'["&amp;Index!$A$1&amp;"]Overview Tests'!C7",TRUE)</f>
        <v>#REF!</v>
      </c>
      <c r="F312" t="e" cm="1">
        <f t="array" aca="1" ref="F312" ca="1">INDIRECT("'["&amp;Index!$A$1&amp;"]Overview Tests'!B7",TRUE)</f>
        <v>#REF!</v>
      </c>
      <c r="G312" t="e" cm="1">
        <f t="array" aca="1" ref="G312" ca="1">INDIRECT("'["&amp;Index!$A$1&amp;"]Overview Tests'!B7",TRUE)</f>
        <v>#REF!</v>
      </c>
      <c r="H312" t="e">
        <f t="shared" ca="1" si="17"/>
        <v>#REF!</v>
      </c>
      <c r="I312" s="15" t="e" cm="1">
        <f t="array" aca="1" ref="I312" ca="1">IFERROR(DATEVALUE(TEXT(INDIRECT("'["&amp;Index!$A$1&amp;"]Overview Tests'!C88",TRUE),"yyyy-mm-dd")),INDIRECT("'["&amp;Index!$A$1&amp;"]Overview Tests'!F7",TRUE)-730)</f>
        <v>#REF!</v>
      </c>
      <c r="J312" t="e" cm="1">
        <f t="array" aca="1" ref="J312" ca="1">INDIRECT("'["&amp;Index!$A$1&amp;"]Overview Tests'!C84",TRUE)</f>
        <v>#REF!</v>
      </c>
      <c r="K312" t="str">
        <f>Index!$A$1</f>
        <v>intem US 42430001 RN+RP für Sichtprüfung.xlsx</v>
      </c>
      <c r="N312" t="e" cm="1">
        <f t="array" aca="1" ref="N312" ca="1">INDIRECT("'["&amp;Index!$A$1&amp;"]Results 3b (ROTROL P) '!N1",TRUE)</f>
        <v>#REF!</v>
      </c>
      <c r="O312" t="e" cm="1">
        <f t="array" aca="1" ref="O312" ca="1">INDIRECT("'["&amp;Index!$A$1&amp;"]Results 3b (ROTROL P) '!N2",TRUE)</f>
        <v>#REF!</v>
      </c>
      <c r="R312">
        <v>3</v>
      </c>
      <c r="X312" t="e" cm="1">
        <f t="array" aca="1" ref="X312" ca="1">INDIRECT("'["&amp;Index!$A$1&amp;"]Results 3b (ROTROL P) '!B2",TRUE)</f>
        <v>#REF!</v>
      </c>
      <c r="Z312" t="s">
        <v>110</v>
      </c>
      <c r="AG312" t="e" cm="1">
        <f t="array" aca="1" ref="AG312" ca="1">IF(INDIRECT("'["&amp;Index!$A$1&amp;"]Results 3b (ROTROL P) '!G"&amp;ROW($R$4),TRUE)&gt;0,INDIRECT("'["&amp;Index!$A$1&amp;"]Results 3b (ROTROL P) '!G"&amp;ROW($R$4),TRUE),"")</f>
        <v>#REF!</v>
      </c>
      <c r="AH312" t="e" cm="1">
        <f t="array" aca="1" ref="AH312" ca="1">IF(INDIRECT("'["&amp;Index!$A$1&amp;"]Results 3b (ROTROL P) '!J"&amp;ROW($R$4),TRUE)&gt;0,INDIRECT("'["&amp;Index!$A$1&amp;"]Results 3b (ROTROL P) '!J"&amp;ROW($R$4),TRUE),"")</f>
        <v>#REF!</v>
      </c>
      <c r="AI312" t="e" cm="1">
        <f t="array" aca="1" ref="AI312" ca="1">IF(INDIRECT("'["&amp;Index!$A$1&amp;"]Results 3b (ROTROL P) '!K"&amp;ROW($R$4),TRUE)&gt;0,INDIRECT("'["&amp;Index!$A$1&amp;"]Results 3b (ROTROL P) '!K"&amp;ROW($R$4),TRUE),"")</f>
        <v>#REF!</v>
      </c>
      <c r="AJ312" t="e" cm="1">
        <f t="array" aca="1" ref="AJ312" ca="1">IF(INDIRECT("'["&amp;Index!$A$1&amp;"]Results 3b (ROTROL P) '!L"&amp;ROW($R$4),TRUE)&gt;0,INDIRECT("'["&amp;Index!$A$1&amp;"]Results 3b (ROTROL P) '!L"&amp;ROW($R$4),TRUE),"")</f>
        <v>#REF!</v>
      </c>
      <c r="AK312" t="e" cm="1">
        <f t="array" aca="1" ref="AK312" ca="1">IF(INDIRECT("'["&amp;Index!$A$1&amp;"]Results 3b (ROTROL P) '!M"&amp;ROW($R$4),TRUE)&gt;0,INDIRECT("'["&amp;Index!$A$1&amp;"]Results 3b (ROTROL P) '!M"&amp;ROW($R$4),TRUE),"")</f>
        <v>#REF!</v>
      </c>
      <c r="AN312" t="e" cm="1">
        <f t="array" aca="1" ref="AN312" ca="1">IF(INDIRECT("'["&amp;Index!$A$1&amp;"]Results 3b (ROTROL P) '!H"&amp;ROW($R$4),TRUE)&gt;0,INDIRECT("'["&amp;Index!$A$1&amp;"]Results 3b (ROTROL P) '!H"&amp;ROW($R$4),TRUE),"")</f>
        <v>#REF!</v>
      </c>
      <c r="AQ312" t="e" cm="1">
        <f t="array" aca="1" ref="AQ312" ca="1">IF(INDIRECT("'["&amp;Index!$A$1&amp;"]Results 3b (ROTROL P) '!I"&amp;ROW($R$4),TRUE)&gt;0,INDIRECT("'["&amp;Index!$A$1&amp;"]Results 3b (ROTROL P) '!I"&amp;ROW($R$4),TRUE),"")</f>
        <v>#REF!</v>
      </c>
      <c r="BM312" t="str">
        <f t="shared" ca="1" si="16"/>
        <v/>
      </c>
    </row>
    <row r="313" spans="1:65" x14ac:dyDescent="0.25">
      <c r="A313" t="e" cm="1">
        <f t="array" aca="1" ref="A313" ca="1">INDIRECT("'["&amp;Index!$A$1&amp;"]Overview Tests'!E7",TRUE)</f>
        <v>#REF!</v>
      </c>
      <c r="B313" t="e">
        <f ca="1">IF(Index!$D$3="v5",11047,"")</f>
        <v>#N/A</v>
      </c>
      <c r="C313" t="e">
        <f ca="1">VLOOKUP(Facts!$B313,Aux_Table!$W$1:$X$50,2,FALSE)</f>
        <v>#N/A</v>
      </c>
      <c r="D313" t="e">
        <f>NA()</f>
        <v>#N/A</v>
      </c>
      <c r="E313" t="e" cm="1">
        <f t="array" aca="1" ref="E313" ca="1">INDIRECT("'["&amp;Index!$A$1&amp;"]Overview Tests'!C7",TRUE)</f>
        <v>#REF!</v>
      </c>
      <c r="F313" t="e" cm="1">
        <f t="array" aca="1" ref="F313" ca="1">INDIRECT("'["&amp;Index!$A$1&amp;"]Overview Tests'!B7",TRUE)</f>
        <v>#REF!</v>
      </c>
      <c r="G313" t="e" cm="1">
        <f t="array" aca="1" ref="G313" ca="1">INDIRECT("'["&amp;Index!$A$1&amp;"]Overview Tests'!B7",TRUE)</f>
        <v>#REF!</v>
      </c>
      <c r="H313" t="e">
        <f t="shared" ca="1" si="17"/>
        <v>#REF!</v>
      </c>
      <c r="I313" s="15" t="e" cm="1">
        <f t="array" aca="1" ref="I313" ca="1">IFERROR(DATEVALUE(TEXT(INDIRECT("'["&amp;Index!$A$1&amp;"]Overview Tests'!C88",TRUE),"yyyy-mm-dd")),INDIRECT("'["&amp;Index!$A$1&amp;"]Overview Tests'!F7",TRUE)-730)</f>
        <v>#REF!</v>
      </c>
      <c r="J313" t="e" cm="1">
        <f t="array" aca="1" ref="J313" ca="1">INDIRECT("'["&amp;Index!$A$1&amp;"]Overview Tests'!C84",TRUE)</f>
        <v>#REF!</v>
      </c>
      <c r="K313" t="str">
        <f>Index!$A$1</f>
        <v>intem US 42430001 RN+RP für Sichtprüfung.xlsx</v>
      </c>
      <c r="N313" t="e" cm="1">
        <f t="array" aca="1" ref="N313" ca="1">INDIRECT("'["&amp;Index!$A$1&amp;"]Results 3b (ROTROL P) '!N1",TRUE)</f>
        <v>#REF!</v>
      </c>
      <c r="O313" t="e" cm="1">
        <f t="array" aca="1" ref="O313" ca="1">INDIRECT("'["&amp;Index!$A$1&amp;"]Results 3b (ROTROL P) '!N2",TRUE)</f>
        <v>#REF!</v>
      </c>
      <c r="R313">
        <v>4</v>
      </c>
      <c r="X313" t="e" cm="1">
        <f t="array" aca="1" ref="X313" ca="1">INDIRECT("'["&amp;Index!$A$1&amp;"]Results 3b (ROTROL P) '!B2",TRUE)</f>
        <v>#REF!</v>
      </c>
      <c r="Z313" t="s">
        <v>110</v>
      </c>
      <c r="AG313" t="e" cm="1">
        <f t="array" aca="1" ref="AG313" ca="1">IF(INDIRECT("'["&amp;Index!$A$1&amp;"]Results 3b (ROTROL P) '!G"&amp;ROW($R$5),TRUE)&gt;0,INDIRECT("'["&amp;Index!$A$1&amp;"]Results 3b (ROTROL P) '!G"&amp;ROW($R$5),TRUE),"")</f>
        <v>#REF!</v>
      </c>
      <c r="AH313" t="e" cm="1">
        <f t="array" aca="1" ref="AH313" ca="1">IF(INDIRECT("'["&amp;Index!$A$1&amp;"]Results 3b (ROTROL P) '!J"&amp;ROW($R$5),TRUE)&gt;0,INDIRECT("'["&amp;Index!$A$1&amp;"]Results 3b (ROTROL P) '!J"&amp;ROW($R$5),TRUE),"")</f>
        <v>#REF!</v>
      </c>
      <c r="AI313" t="e" cm="1">
        <f t="array" aca="1" ref="AI313" ca="1">IF(INDIRECT("'["&amp;Index!$A$1&amp;"]Results 3b (ROTROL P) '!K"&amp;ROW($R$5),TRUE)&gt;0,INDIRECT("'["&amp;Index!$A$1&amp;"]Results 3b (ROTROL P) '!K"&amp;ROW($R$5),TRUE),"")</f>
        <v>#REF!</v>
      </c>
      <c r="AJ313" t="e" cm="1">
        <f t="array" aca="1" ref="AJ313" ca="1">IF(INDIRECT("'["&amp;Index!$A$1&amp;"]Results 3b (ROTROL P) '!L"&amp;ROW($R$5),TRUE)&gt;0,INDIRECT("'["&amp;Index!$A$1&amp;"]Results 3b (ROTROL P) '!L"&amp;ROW($R$5),TRUE),"")</f>
        <v>#REF!</v>
      </c>
      <c r="AK313" t="e" cm="1">
        <f t="array" aca="1" ref="AK313" ca="1">IF(INDIRECT("'["&amp;Index!$A$1&amp;"]Results 3b (ROTROL P) '!M"&amp;ROW($R$5),TRUE)&gt;0,INDIRECT("'["&amp;Index!$A$1&amp;"]Results 3b (ROTROL P) '!M"&amp;ROW($R$5),TRUE),"")</f>
        <v>#REF!</v>
      </c>
      <c r="AN313" t="e" cm="1">
        <f t="array" aca="1" ref="AN313" ca="1">IF(INDIRECT("'["&amp;Index!$A$1&amp;"]Results 3b (ROTROL P) '!H"&amp;ROW($R$5),TRUE)&gt;0,INDIRECT("'["&amp;Index!$A$1&amp;"]Results 3b (ROTROL P) '!H"&amp;ROW($R$5),TRUE),"")</f>
        <v>#REF!</v>
      </c>
      <c r="AQ313" t="e" cm="1">
        <f t="array" aca="1" ref="AQ313" ca="1">IF(INDIRECT("'["&amp;Index!$A$1&amp;"]Results 3b (ROTROL P) '!I"&amp;ROW($R$5),TRUE)&gt;0,INDIRECT("'["&amp;Index!$A$1&amp;"]Results 3b (ROTROL P) '!I"&amp;ROW($R$5),TRUE),"")</f>
        <v>#REF!</v>
      </c>
      <c r="BM313" t="str">
        <f t="shared" ca="1" si="16"/>
        <v/>
      </c>
    </row>
    <row r="314" spans="1:65" x14ac:dyDescent="0.25">
      <c r="A314" t="e" cm="1">
        <f t="array" aca="1" ref="A314" ca="1">INDIRECT("'["&amp;Index!$A$1&amp;"]Overview Tests'!E7",TRUE)</f>
        <v>#REF!</v>
      </c>
      <c r="B314" t="e">
        <f ca="1">IF(Index!$D$3="v5",11047,"")</f>
        <v>#N/A</v>
      </c>
      <c r="C314" t="e">
        <f ca="1">VLOOKUP(Facts!$B314,Aux_Table!$W$1:$X$50,2,FALSE)</f>
        <v>#N/A</v>
      </c>
      <c r="D314" t="e">
        <f>NA()</f>
        <v>#N/A</v>
      </c>
      <c r="E314" t="e" cm="1">
        <f t="array" aca="1" ref="E314" ca="1">INDIRECT("'["&amp;Index!$A$1&amp;"]Overview Tests'!C7",TRUE)</f>
        <v>#REF!</v>
      </c>
      <c r="F314" t="e" cm="1">
        <f t="array" aca="1" ref="F314" ca="1">INDIRECT("'["&amp;Index!$A$1&amp;"]Overview Tests'!B7",TRUE)</f>
        <v>#REF!</v>
      </c>
      <c r="G314" t="e" cm="1">
        <f t="array" aca="1" ref="G314" ca="1">INDIRECT("'["&amp;Index!$A$1&amp;"]Overview Tests'!B7",TRUE)</f>
        <v>#REF!</v>
      </c>
      <c r="H314" t="e">
        <f t="shared" ca="1" si="17"/>
        <v>#REF!</v>
      </c>
      <c r="I314" s="15" t="e" cm="1">
        <f t="array" aca="1" ref="I314" ca="1">IFERROR(DATEVALUE(TEXT(INDIRECT("'["&amp;Index!$A$1&amp;"]Overview Tests'!C88",TRUE),"yyyy-mm-dd")),INDIRECT("'["&amp;Index!$A$1&amp;"]Overview Tests'!F7",TRUE)-730)</f>
        <v>#REF!</v>
      </c>
      <c r="J314" t="e" cm="1">
        <f t="array" aca="1" ref="J314" ca="1">INDIRECT("'["&amp;Index!$A$1&amp;"]Overview Tests'!C84",TRUE)</f>
        <v>#REF!</v>
      </c>
      <c r="K314" t="str">
        <f>Index!$A$1</f>
        <v>intem US 42430001 RN+RP für Sichtprüfung.xlsx</v>
      </c>
      <c r="N314" t="e" cm="1">
        <f t="array" aca="1" ref="N314" ca="1">INDIRECT("'["&amp;Index!$A$1&amp;"]Results 3b (ROTROL P) '!N1",TRUE)</f>
        <v>#REF!</v>
      </c>
      <c r="O314" t="e" cm="1">
        <f t="array" aca="1" ref="O314" ca="1">INDIRECT("'["&amp;Index!$A$1&amp;"]Results 3b (ROTROL P) '!N2",TRUE)</f>
        <v>#REF!</v>
      </c>
      <c r="R314">
        <v>5</v>
      </c>
      <c r="X314" t="e" cm="1">
        <f t="array" aca="1" ref="X314" ca="1">INDIRECT("'["&amp;Index!$A$1&amp;"]Results 3b (ROTROL P) '!B2",TRUE)</f>
        <v>#REF!</v>
      </c>
      <c r="Z314" t="s">
        <v>110</v>
      </c>
      <c r="AG314" t="e" cm="1">
        <f t="array" aca="1" ref="AG314" ca="1">IF(INDIRECT("'["&amp;Index!$A$1&amp;"]Results 3b (ROTROL P) '!G"&amp;ROW($R$6),TRUE)&gt;0,INDIRECT("'["&amp;Index!$A$1&amp;"]Results 3b (ROTROL P) '!G"&amp;ROW($R$6),TRUE),"")</f>
        <v>#REF!</v>
      </c>
      <c r="AH314" t="e" cm="1">
        <f t="array" aca="1" ref="AH314" ca="1">IF(INDIRECT("'["&amp;Index!$A$1&amp;"]Results 3b (ROTROL P) '!J"&amp;ROW($R$6),TRUE)&gt;0,INDIRECT("'["&amp;Index!$A$1&amp;"]Results 3b (ROTROL P) '!J"&amp;ROW($R$6),TRUE),"")</f>
        <v>#REF!</v>
      </c>
      <c r="AI314" t="e" cm="1">
        <f t="array" aca="1" ref="AI314" ca="1">IF(INDIRECT("'["&amp;Index!$A$1&amp;"]Results 3b (ROTROL P) '!K"&amp;ROW($R$6),TRUE)&gt;0,INDIRECT("'["&amp;Index!$A$1&amp;"]Results 3b (ROTROL P) '!K"&amp;ROW($R$6),TRUE),"")</f>
        <v>#REF!</v>
      </c>
      <c r="AJ314" t="e" cm="1">
        <f t="array" aca="1" ref="AJ314" ca="1">IF(INDIRECT("'["&amp;Index!$A$1&amp;"]Results 3b (ROTROL P) '!L"&amp;ROW($R$6),TRUE)&gt;0,INDIRECT("'["&amp;Index!$A$1&amp;"]Results 3b (ROTROL P) '!L"&amp;ROW($R$6),TRUE),"")</f>
        <v>#REF!</v>
      </c>
      <c r="AK314" t="e" cm="1">
        <f t="array" aca="1" ref="AK314" ca="1">IF(INDIRECT("'["&amp;Index!$A$1&amp;"]Results 3b (ROTROL P) '!M"&amp;ROW($R$6),TRUE)&gt;0,INDIRECT("'["&amp;Index!$A$1&amp;"]Results 3b (ROTROL P) '!M"&amp;ROW($R$6),TRUE),"")</f>
        <v>#REF!</v>
      </c>
      <c r="AN314" t="e" cm="1">
        <f t="array" aca="1" ref="AN314" ca="1">IF(INDIRECT("'["&amp;Index!$A$1&amp;"]Results 3b (ROTROL P) '!H"&amp;ROW($R$6),TRUE)&gt;0,INDIRECT("'["&amp;Index!$A$1&amp;"]Results 3b (ROTROL P) '!H"&amp;ROW($R$6),TRUE),"")</f>
        <v>#REF!</v>
      </c>
      <c r="AQ314" t="e" cm="1">
        <f t="array" aca="1" ref="AQ314" ca="1">IF(INDIRECT("'["&amp;Index!$A$1&amp;"]Results 3b (ROTROL P) '!I"&amp;ROW($R$6),TRUE)&gt;0,INDIRECT("'["&amp;Index!$A$1&amp;"]Results 3b (ROTROL P) '!I"&amp;ROW($R$6),TRUE),"")</f>
        <v>#REF!</v>
      </c>
      <c r="BM314" t="str">
        <f t="shared" ca="1" si="16"/>
        <v/>
      </c>
    </row>
    <row r="315" spans="1:65" x14ac:dyDescent="0.25">
      <c r="A315" t="e" cm="1">
        <f t="array" aca="1" ref="A315" ca="1">INDIRECT("'["&amp;Index!$A$1&amp;"]Overview Tests'!E7",TRUE)</f>
        <v>#REF!</v>
      </c>
      <c r="B315" t="e">
        <f ca="1">IF(Index!$D$3="v5",11047,"")</f>
        <v>#N/A</v>
      </c>
      <c r="C315" t="e">
        <f ca="1">VLOOKUP(Facts!$B315,Aux_Table!$W$1:$X$50,2,FALSE)</f>
        <v>#N/A</v>
      </c>
      <c r="D315" t="e">
        <f>NA()</f>
        <v>#N/A</v>
      </c>
      <c r="E315" t="e" cm="1">
        <f t="array" aca="1" ref="E315" ca="1">INDIRECT("'["&amp;Index!$A$1&amp;"]Overview Tests'!C7",TRUE)</f>
        <v>#REF!</v>
      </c>
      <c r="F315" t="e" cm="1">
        <f t="array" aca="1" ref="F315" ca="1">INDIRECT("'["&amp;Index!$A$1&amp;"]Overview Tests'!B7",TRUE)</f>
        <v>#REF!</v>
      </c>
      <c r="G315" t="e" cm="1">
        <f t="array" aca="1" ref="G315" ca="1">INDIRECT("'["&amp;Index!$A$1&amp;"]Overview Tests'!B7",TRUE)</f>
        <v>#REF!</v>
      </c>
      <c r="H315" t="e">
        <f t="shared" ca="1" si="17"/>
        <v>#REF!</v>
      </c>
      <c r="I315" s="15" t="e" cm="1">
        <f t="array" aca="1" ref="I315" ca="1">IFERROR(DATEVALUE(TEXT(INDIRECT("'["&amp;Index!$A$1&amp;"]Overview Tests'!C88",TRUE),"yyyy-mm-dd")),INDIRECT("'["&amp;Index!$A$1&amp;"]Overview Tests'!F7",TRUE)-730)</f>
        <v>#REF!</v>
      </c>
      <c r="J315" t="e" cm="1">
        <f t="array" aca="1" ref="J315" ca="1">INDIRECT("'["&amp;Index!$A$1&amp;"]Overview Tests'!C84",TRUE)</f>
        <v>#REF!</v>
      </c>
      <c r="K315" t="str">
        <f>Index!$A$1</f>
        <v>intem US 42430001 RN+RP für Sichtprüfung.xlsx</v>
      </c>
      <c r="N315" t="e" cm="1">
        <f t="array" aca="1" ref="N315" ca="1">INDIRECT("'["&amp;Index!$A$1&amp;"]Results 3b (ROTROL P) '!N1",TRUE)</f>
        <v>#REF!</v>
      </c>
      <c r="O315" t="e" cm="1">
        <f t="array" aca="1" ref="O315" ca="1">INDIRECT("'["&amp;Index!$A$1&amp;"]Results 3b (ROTROL P) '!N2",TRUE)</f>
        <v>#REF!</v>
      </c>
      <c r="R315">
        <v>6</v>
      </c>
      <c r="X315" t="e" cm="1">
        <f t="array" aca="1" ref="X315" ca="1">INDIRECT("'["&amp;Index!$A$1&amp;"]Results 3b (ROTROL P) '!B2",TRUE)</f>
        <v>#REF!</v>
      </c>
      <c r="Z315" t="s">
        <v>110</v>
      </c>
      <c r="AG315" t="e" cm="1">
        <f t="array" aca="1" ref="AG315" ca="1">IF(INDIRECT("'["&amp;Index!$A$1&amp;"]Results 3b (ROTROL P) '!G"&amp;ROW($R$7),TRUE)&gt;0,INDIRECT("'["&amp;Index!$A$1&amp;"]Results 3b (ROTROL P) '!G"&amp;ROW($R$7),TRUE),"")</f>
        <v>#REF!</v>
      </c>
      <c r="AH315" t="e" cm="1">
        <f t="array" aca="1" ref="AH315" ca="1">IF(INDIRECT("'["&amp;Index!$A$1&amp;"]Results 3b (ROTROL P) '!J"&amp;ROW($R$7),TRUE)&gt;0,INDIRECT("'["&amp;Index!$A$1&amp;"]Results 3b (ROTROL P) '!J"&amp;ROW($R$7),TRUE),"")</f>
        <v>#REF!</v>
      </c>
      <c r="AI315" t="e" cm="1">
        <f t="array" aca="1" ref="AI315" ca="1">IF(INDIRECT("'["&amp;Index!$A$1&amp;"]Results 3b (ROTROL P) '!K"&amp;ROW($R$7),TRUE)&gt;0,INDIRECT("'["&amp;Index!$A$1&amp;"]Results 3b (ROTROL P) '!K"&amp;ROW($R$7),TRUE),"")</f>
        <v>#REF!</v>
      </c>
      <c r="AJ315" t="e" cm="1">
        <f t="array" aca="1" ref="AJ315" ca="1">IF(INDIRECT("'["&amp;Index!$A$1&amp;"]Results 3b (ROTROL P) '!L"&amp;ROW($R$7),TRUE)&gt;0,INDIRECT("'["&amp;Index!$A$1&amp;"]Results 3b (ROTROL P) '!L"&amp;ROW($R$7),TRUE),"")</f>
        <v>#REF!</v>
      </c>
      <c r="AK315" t="e" cm="1">
        <f t="array" aca="1" ref="AK315" ca="1">IF(INDIRECT("'["&amp;Index!$A$1&amp;"]Results 3b (ROTROL P) '!M"&amp;ROW($R$7),TRUE)&gt;0,INDIRECT("'["&amp;Index!$A$1&amp;"]Results 3b (ROTROL P) '!M"&amp;ROW($R$7),TRUE),"")</f>
        <v>#REF!</v>
      </c>
      <c r="AN315" t="e" cm="1">
        <f t="array" aca="1" ref="AN315" ca="1">IF(INDIRECT("'["&amp;Index!$A$1&amp;"]Results 3b (ROTROL P) '!H"&amp;ROW($R$7),TRUE)&gt;0,INDIRECT("'["&amp;Index!$A$1&amp;"]Results 3b (ROTROL P) '!H"&amp;ROW($R$7),TRUE),"")</f>
        <v>#REF!</v>
      </c>
      <c r="AQ315" t="e" cm="1">
        <f t="array" aca="1" ref="AQ315" ca="1">IF(INDIRECT("'["&amp;Index!$A$1&amp;"]Results 3b (ROTROL P) '!I"&amp;ROW($R$7),TRUE)&gt;0,INDIRECT("'["&amp;Index!$A$1&amp;"]Results 3b (ROTROL P) '!I"&amp;ROW($R$7),TRUE),"")</f>
        <v>#REF!</v>
      </c>
      <c r="BM315" t="str">
        <f t="shared" ca="1" si="16"/>
        <v/>
      </c>
    </row>
    <row r="316" spans="1:65" x14ac:dyDescent="0.25">
      <c r="A316" t="e" cm="1">
        <f t="array" aca="1" ref="A316" ca="1">INDIRECT("'["&amp;Index!$A$1&amp;"]Overview Tests'!E7",TRUE)</f>
        <v>#REF!</v>
      </c>
      <c r="B316" t="e">
        <f ca="1">IF(Index!$D$3="v5",11047,"")</f>
        <v>#N/A</v>
      </c>
      <c r="C316" t="e">
        <f ca="1">VLOOKUP(Facts!$B316,Aux_Table!$W$1:$X$50,2,FALSE)</f>
        <v>#N/A</v>
      </c>
      <c r="D316" t="e">
        <f>NA()</f>
        <v>#N/A</v>
      </c>
      <c r="E316" t="e" cm="1">
        <f t="array" aca="1" ref="E316" ca="1">INDIRECT("'["&amp;Index!$A$1&amp;"]Overview Tests'!C7",TRUE)</f>
        <v>#REF!</v>
      </c>
      <c r="F316" t="e" cm="1">
        <f t="array" aca="1" ref="F316" ca="1">INDIRECT("'["&amp;Index!$A$1&amp;"]Overview Tests'!B7",TRUE)</f>
        <v>#REF!</v>
      </c>
      <c r="G316" t="e" cm="1">
        <f t="array" aca="1" ref="G316" ca="1">INDIRECT("'["&amp;Index!$A$1&amp;"]Overview Tests'!B7",TRUE)</f>
        <v>#REF!</v>
      </c>
      <c r="H316" t="e">
        <f t="shared" ca="1" si="17"/>
        <v>#REF!</v>
      </c>
      <c r="I316" s="15" t="e" cm="1">
        <f t="array" aca="1" ref="I316" ca="1">IFERROR(DATEVALUE(TEXT(INDIRECT("'["&amp;Index!$A$1&amp;"]Overview Tests'!C88",TRUE),"yyyy-mm-dd")),INDIRECT("'["&amp;Index!$A$1&amp;"]Overview Tests'!F7",TRUE)-730)</f>
        <v>#REF!</v>
      </c>
      <c r="J316" t="e" cm="1">
        <f t="array" aca="1" ref="J316" ca="1">INDIRECT("'["&amp;Index!$A$1&amp;"]Overview Tests'!C84",TRUE)</f>
        <v>#REF!</v>
      </c>
      <c r="K316" t="str">
        <f>Index!$A$1</f>
        <v>intem US 42430001 RN+RP für Sichtprüfung.xlsx</v>
      </c>
      <c r="N316" t="e" cm="1">
        <f t="array" aca="1" ref="N316" ca="1">INDIRECT("'["&amp;Index!$A$1&amp;"]Results 3b (ROTROL P) '!N1",TRUE)</f>
        <v>#REF!</v>
      </c>
      <c r="O316" t="e" cm="1">
        <f t="array" aca="1" ref="O316" ca="1">INDIRECT("'["&amp;Index!$A$1&amp;"]Results 3b (ROTROL P) '!N2",TRUE)</f>
        <v>#REF!</v>
      </c>
      <c r="R316">
        <v>7</v>
      </c>
      <c r="X316" t="e" cm="1">
        <f t="array" aca="1" ref="X316" ca="1">INDIRECT("'["&amp;Index!$A$1&amp;"]Results 3b (ROTROL P) '!B2",TRUE)</f>
        <v>#REF!</v>
      </c>
      <c r="Z316" t="s">
        <v>110</v>
      </c>
      <c r="AG316" t="e" cm="1">
        <f t="array" aca="1" ref="AG316" ca="1">IF(INDIRECT("'["&amp;Index!$A$1&amp;"]Results 3b (ROTROL P) '!G"&amp;ROW($R$8),TRUE)&gt;0,INDIRECT("'["&amp;Index!$A$1&amp;"]Results 3b (ROTROL P) '!G"&amp;ROW($R$8),TRUE),"")</f>
        <v>#REF!</v>
      </c>
      <c r="AH316" t="e" cm="1">
        <f t="array" aca="1" ref="AH316" ca="1">IF(INDIRECT("'["&amp;Index!$A$1&amp;"]Results 3b (ROTROL P) '!J"&amp;ROW($R$8),TRUE)&gt;0,INDIRECT("'["&amp;Index!$A$1&amp;"]Results 3b (ROTROL P) '!J"&amp;ROW($R$8),TRUE),"")</f>
        <v>#REF!</v>
      </c>
      <c r="AI316" t="e" cm="1">
        <f t="array" aca="1" ref="AI316" ca="1">IF(INDIRECT("'["&amp;Index!$A$1&amp;"]Results 3b (ROTROL P) '!K"&amp;ROW($R$8),TRUE)&gt;0,INDIRECT("'["&amp;Index!$A$1&amp;"]Results 3b (ROTROL P) '!K"&amp;ROW($R$8),TRUE),"")</f>
        <v>#REF!</v>
      </c>
      <c r="AJ316" t="e" cm="1">
        <f t="array" aca="1" ref="AJ316" ca="1">IF(INDIRECT("'["&amp;Index!$A$1&amp;"]Results 3b (ROTROL P) '!L"&amp;ROW($R$8),TRUE)&gt;0,INDIRECT("'["&amp;Index!$A$1&amp;"]Results 3b (ROTROL P) '!L"&amp;ROW($R$8),TRUE),"")</f>
        <v>#REF!</v>
      </c>
      <c r="AK316" t="e" cm="1">
        <f t="array" aca="1" ref="AK316" ca="1">IF(INDIRECT("'["&amp;Index!$A$1&amp;"]Results 3b (ROTROL P) '!M"&amp;ROW($R$8),TRUE)&gt;0,INDIRECT("'["&amp;Index!$A$1&amp;"]Results 3b (ROTROL P) '!M"&amp;ROW($R$8),TRUE),"")</f>
        <v>#REF!</v>
      </c>
      <c r="AN316" t="e" cm="1">
        <f t="array" aca="1" ref="AN316" ca="1">IF(INDIRECT("'["&amp;Index!$A$1&amp;"]Results 3b (ROTROL P) '!H"&amp;ROW($R$8),TRUE)&gt;0,INDIRECT("'["&amp;Index!$A$1&amp;"]Results 3b (ROTROL P) '!H"&amp;ROW($R$8),TRUE),"")</f>
        <v>#REF!</v>
      </c>
      <c r="AQ316" t="e" cm="1">
        <f t="array" aca="1" ref="AQ316" ca="1">IF(INDIRECT("'["&amp;Index!$A$1&amp;"]Results 3b (ROTROL P) '!I"&amp;ROW($R$8),TRUE)&gt;0,INDIRECT("'["&amp;Index!$A$1&amp;"]Results 3b (ROTROL P) '!I"&amp;ROW($R$8),TRUE),"")</f>
        <v>#REF!</v>
      </c>
      <c r="BM316" t="str">
        <f t="shared" ca="1" si="16"/>
        <v/>
      </c>
    </row>
    <row r="317" spans="1:65" x14ac:dyDescent="0.25">
      <c r="A317" t="e" cm="1">
        <f t="array" aca="1" ref="A317" ca="1">INDIRECT("'["&amp;Index!$A$1&amp;"]Overview Tests'!E7",TRUE)</f>
        <v>#REF!</v>
      </c>
      <c r="B317" t="e">
        <f ca="1">IF(Index!$D$3="v5",11047,"")</f>
        <v>#N/A</v>
      </c>
      <c r="C317" t="e">
        <f ca="1">VLOOKUP(Facts!$B317,Aux_Table!$W$1:$X$50,2,FALSE)</f>
        <v>#N/A</v>
      </c>
      <c r="D317" t="e">
        <f>NA()</f>
        <v>#N/A</v>
      </c>
      <c r="E317" t="e" cm="1">
        <f t="array" aca="1" ref="E317" ca="1">INDIRECT("'["&amp;Index!$A$1&amp;"]Overview Tests'!C7",TRUE)</f>
        <v>#REF!</v>
      </c>
      <c r="F317" t="e" cm="1">
        <f t="array" aca="1" ref="F317" ca="1">INDIRECT("'["&amp;Index!$A$1&amp;"]Overview Tests'!B7",TRUE)</f>
        <v>#REF!</v>
      </c>
      <c r="G317" t="e" cm="1">
        <f t="array" aca="1" ref="G317" ca="1">INDIRECT("'["&amp;Index!$A$1&amp;"]Overview Tests'!B7",TRUE)</f>
        <v>#REF!</v>
      </c>
      <c r="H317" t="e">
        <f t="shared" ca="1" si="17"/>
        <v>#REF!</v>
      </c>
      <c r="I317" s="15" t="e" cm="1">
        <f t="array" aca="1" ref="I317" ca="1">IFERROR(DATEVALUE(TEXT(INDIRECT("'["&amp;Index!$A$1&amp;"]Overview Tests'!C88",TRUE),"yyyy-mm-dd")),INDIRECT("'["&amp;Index!$A$1&amp;"]Overview Tests'!F7",TRUE)-730)</f>
        <v>#REF!</v>
      </c>
      <c r="J317" t="e" cm="1">
        <f t="array" aca="1" ref="J317" ca="1">INDIRECT("'["&amp;Index!$A$1&amp;"]Overview Tests'!C84",TRUE)</f>
        <v>#REF!</v>
      </c>
      <c r="K317" t="str">
        <f>Index!$A$1</f>
        <v>intem US 42430001 RN+RP für Sichtprüfung.xlsx</v>
      </c>
      <c r="N317" t="e" cm="1">
        <f t="array" aca="1" ref="N317" ca="1">INDIRECT("'["&amp;Index!$A$1&amp;"]Results 3b (ROTROL P) '!N1",TRUE)</f>
        <v>#REF!</v>
      </c>
      <c r="O317" t="e" cm="1">
        <f t="array" aca="1" ref="O317" ca="1">INDIRECT("'["&amp;Index!$A$1&amp;"]Results 3b (ROTROL P) '!N2",TRUE)</f>
        <v>#REF!</v>
      </c>
      <c r="R317">
        <v>8</v>
      </c>
      <c r="X317" t="e" cm="1">
        <f t="array" aca="1" ref="X317" ca="1">INDIRECT("'["&amp;Index!$A$1&amp;"]Results 3b (ROTROL P) '!B2",TRUE)</f>
        <v>#REF!</v>
      </c>
      <c r="Z317" t="s">
        <v>110</v>
      </c>
      <c r="AG317" t="e" cm="1">
        <f t="array" aca="1" ref="AG317" ca="1">IF(INDIRECT("'["&amp;Index!$A$1&amp;"]Results 3b (ROTROL P) '!G"&amp;ROW($R$9),TRUE)&gt;0,INDIRECT("'["&amp;Index!$A$1&amp;"]Results 3b (ROTROL P) '!G"&amp;ROW($R$9),TRUE),"")</f>
        <v>#REF!</v>
      </c>
      <c r="AH317" t="e" cm="1">
        <f t="array" aca="1" ref="AH317" ca="1">IF(INDIRECT("'["&amp;Index!$A$1&amp;"]Results 3b (ROTROL P) '!J"&amp;ROW($R$9),TRUE)&gt;0,INDIRECT("'["&amp;Index!$A$1&amp;"]Results 3b (ROTROL P) '!J"&amp;ROW($R$9),TRUE),"")</f>
        <v>#REF!</v>
      </c>
      <c r="AI317" t="e" cm="1">
        <f t="array" aca="1" ref="AI317" ca="1">IF(INDIRECT("'["&amp;Index!$A$1&amp;"]Results 3b (ROTROL P) '!K"&amp;ROW($R$9),TRUE)&gt;0,INDIRECT("'["&amp;Index!$A$1&amp;"]Results 3b (ROTROL P) '!K"&amp;ROW($R$9),TRUE),"")</f>
        <v>#REF!</v>
      </c>
      <c r="AJ317" t="e" cm="1">
        <f t="array" aca="1" ref="AJ317" ca="1">IF(INDIRECT("'["&amp;Index!$A$1&amp;"]Results 3b (ROTROL P) '!L"&amp;ROW($R$9),TRUE)&gt;0,INDIRECT("'["&amp;Index!$A$1&amp;"]Results 3b (ROTROL P) '!L"&amp;ROW($R$9),TRUE),"")</f>
        <v>#REF!</v>
      </c>
      <c r="AK317" t="e" cm="1">
        <f t="array" aca="1" ref="AK317" ca="1">IF(INDIRECT("'["&amp;Index!$A$1&amp;"]Results 3b (ROTROL P) '!M"&amp;ROW($R$9),TRUE)&gt;0,INDIRECT("'["&amp;Index!$A$1&amp;"]Results 3b (ROTROL P) '!M"&amp;ROW($R$9),TRUE),"")</f>
        <v>#REF!</v>
      </c>
      <c r="AN317" t="e" cm="1">
        <f t="array" aca="1" ref="AN317" ca="1">IF(INDIRECT("'["&amp;Index!$A$1&amp;"]Results 3b (ROTROL P) '!H"&amp;ROW($R$9),TRUE)&gt;0,INDIRECT("'["&amp;Index!$A$1&amp;"]Results 3b (ROTROL P) '!H"&amp;ROW($R$9),TRUE),"")</f>
        <v>#REF!</v>
      </c>
      <c r="AQ317" t="e" cm="1">
        <f t="array" aca="1" ref="AQ317" ca="1">IF(INDIRECT("'["&amp;Index!$A$1&amp;"]Results 3b (ROTROL P) '!I"&amp;ROW($R$9),TRUE)&gt;0,INDIRECT("'["&amp;Index!$A$1&amp;"]Results 3b (ROTROL P) '!I"&amp;ROW($R$9),TRUE),"")</f>
        <v>#REF!</v>
      </c>
      <c r="BM317" t="str">
        <f t="shared" ca="1" si="16"/>
        <v/>
      </c>
    </row>
    <row r="318" spans="1:65" x14ac:dyDescent="0.25">
      <c r="A318" t="e" cm="1">
        <f t="array" aca="1" ref="A318" ca="1">INDIRECT("'["&amp;Index!$A$1&amp;"]Overview Tests'!E7",TRUE)</f>
        <v>#REF!</v>
      </c>
      <c r="B318" t="e">
        <f ca="1">IF(Index!$D$3="v5",11047,"")</f>
        <v>#N/A</v>
      </c>
      <c r="C318" t="e">
        <f ca="1">VLOOKUP(Facts!$B318,Aux_Table!$W$1:$X$50,2,FALSE)</f>
        <v>#N/A</v>
      </c>
      <c r="D318" t="e">
        <f>NA()</f>
        <v>#N/A</v>
      </c>
      <c r="E318" t="e" cm="1">
        <f t="array" aca="1" ref="E318" ca="1">INDIRECT("'["&amp;Index!$A$1&amp;"]Overview Tests'!C7",TRUE)</f>
        <v>#REF!</v>
      </c>
      <c r="F318" t="e" cm="1">
        <f t="array" aca="1" ref="F318" ca="1">INDIRECT("'["&amp;Index!$A$1&amp;"]Overview Tests'!B7",TRUE)</f>
        <v>#REF!</v>
      </c>
      <c r="G318" t="e" cm="1">
        <f t="array" aca="1" ref="G318" ca="1">INDIRECT("'["&amp;Index!$A$1&amp;"]Overview Tests'!B7",TRUE)</f>
        <v>#REF!</v>
      </c>
      <c r="H318" t="e">
        <f t="shared" ca="1" si="17"/>
        <v>#REF!</v>
      </c>
      <c r="I318" s="15" t="e" cm="1">
        <f t="array" aca="1" ref="I318" ca="1">IFERROR(DATEVALUE(TEXT(INDIRECT("'["&amp;Index!$A$1&amp;"]Overview Tests'!C88",TRUE),"yyyy-mm-dd")),INDIRECT("'["&amp;Index!$A$1&amp;"]Overview Tests'!F7",TRUE)-730)</f>
        <v>#REF!</v>
      </c>
      <c r="J318" t="e" cm="1">
        <f t="array" aca="1" ref="J318" ca="1">INDIRECT("'["&amp;Index!$A$1&amp;"]Overview Tests'!C84",TRUE)</f>
        <v>#REF!</v>
      </c>
      <c r="K318" t="str">
        <f>Index!$A$1</f>
        <v>intem US 42430001 RN+RP für Sichtprüfung.xlsx</v>
      </c>
      <c r="N318" t="e" cm="1">
        <f t="array" aca="1" ref="N318" ca="1">INDIRECT("'["&amp;Index!$A$1&amp;"]Results 3b (ROTROL P) '!N1",TRUE)</f>
        <v>#REF!</v>
      </c>
      <c r="O318" t="e" cm="1">
        <f t="array" aca="1" ref="O318" ca="1">INDIRECT("'["&amp;Index!$A$1&amp;"]Results 3b (ROTROL P) '!N2",TRUE)</f>
        <v>#REF!</v>
      </c>
      <c r="R318">
        <v>9</v>
      </c>
      <c r="X318" t="e" cm="1">
        <f t="array" aca="1" ref="X318" ca="1">INDIRECT("'["&amp;Index!$A$1&amp;"]Results 3b (ROTROL P) '!B2",TRUE)</f>
        <v>#REF!</v>
      </c>
      <c r="Z318" t="s">
        <v>110</v>
      </c>
      <c r="AG318" t="e" cm="1">
        <f t="array" aca="1" ref="AG318" ca="1">IF(INDIRECT("'["&amp;Index!$A$1&amp;"]Results 3b (ROTROL P) '!G"&amp;ROW($R$10),TRUE)&gt;0,INDIRECT("'["&amp;Index!$A$1&amp;"]Results 3b (ROTROL P) '!G"&amp;ROW($R$10),TRUE),"")</f>
        <v>#REF!</v>
      </c>
      <c r="AH318" t="e" cm="1">
        <f t="array" aca="1" ref="AH318" ca="1">IF(INDIRECT("'["&amp;Index!$A$1&amp;"]Results 3b (ROTROL P) '!J"&amp;ROW($R$10),TRUE)&gt;0,INDIRECT("'["&amp;Index!$A$1&amp;"]Results 3b (ROTROL P) '!J"&amp;ROW($R$10),TRUE),"")</f>
        <v>#REF!</v>
      </c>
      <c r="AI318" t="e" cm="1">
        <f t="array" aca="1" ref="AI318" ca="1">IF(INDIRECT("'["&amp;Index!$A$1&amp;"]Results 3b (ROTROL P) '!K"&amp;ROW($R$10),TRUE)&gt;0,INDIRECT("'["&amp;Index!$A$1&amp;"]Results 3b (ROTROL P) '!K"&amp;ROW($R$10),TRUE),"")</f>
        <v>#REF!</v>
      </c>
      <c r="AJ318" t="e" cm="1">
        <f t="array" aca="1" ref="AJ318" ca="1">IF(INDIRECT("'["&amp;Index!$A$1&amp;"]Results 3b (ROTROL P) '!L"&amp;ROW($R$10),TRUE)&gt;0,INDIRECT("'["&amp;Index!$A$1&amp;"]Results 3b (ROTROL P) '!L"&amp;ROW($R$10),TRUE),"")</f>
        <v>#REF!</v>
      </c>
      <c r="AK318" t="e" cm="1">
        <f t="array" aca="1" ref="AK318" ca="1">IF(INDIRECT("'["&amp;Index!$A$1&amp;"]Results 3b (ROTROL P) '!M"&amp;ROW($R$10),TRUE)&gt;0,INDIRECT("'["&amp;Index!$A$1&amp;"]Results 3b (ROTROL P) '!M"&amp;ROW($R$10),TRUE),"")</f>
        <v>#REF!</v>
      </c>
      <c r="AN318" t="e" cm="1">
        <f t="array" aca="1" ref="AN318" ca="1">IF(INDIRECT("'["&amp;Index!$A$1&amp;"]Results 3b (ROTROL P) '!H"&amp;ROW($R$10),TRUE)&gt;0,INDIRECT("'["&amp;Index!$A$1&amp;"]Results 3b (ROTROL P) '!H"&amp;ROW($R$10),TRUE),"")</f>
        <v>#REF!</v>
      </c>
      <c r="AQ318" t="e" cm="1">
        <f t="array" aca="1" ref="AQ318" ca="1">IF(INDIRECT("'["&amp;Index!$A$1&amp;"]Results 3b (ROTROL P) '!I"&amp;ROW($R$10),TRUE)&gt;0,INDIRECT("'["&amp;Index!$A$1&amp;"]Results 3b (ROTROL P) '!I"&amp;ROW($R$10),TRUE),"")</f>
        <v>#REF!</v>
      </c>
      <c r="BM318" t="str">
        <f t="shared" ca="1" si="16"/>
        <v/>
      </c>
    </row>
    <row r="319" spans="1:65" x14ac:dyDescent="0.25">
      <c r="A319" t="e" cm="1">
        <f t="array" aca="1" ref="A319" ca="1">INDIRECT("'["&amp;Index!$A$1&amp;"]Overview Tests'!E7",TRUE)</f>
        <v>#REF!</v>
      </c>
      <c r="B319" t="e">
        <f ca="1">IF(Index!$D$3="v5",11047,"")</f>
        <v>#N/A</v>
      </c>
      <c r="C319" t="e">
        <f ca="1">VLOOKUP(Facts!$B319,Aux_Table!$W$1:$X$50,2,FALSE)</f>
        <v>#N/A</v>
      </c>
      <c r="D319" t="e">
        <f>NA()</f>
        <v>#N/A</v>
      </c>
      <c r="E319" t="e" cm="1">
        <f t="array" aca="1" ref="E319" ca="1">INDIRECT("'["&amp;Index!$A$1&amp;"]Overview Tests'!C7",TRUE)</f>
        <v>#REF!</v>
      </c>
      <c r="F319" t="e" cm="1">
        <f t="array" aca="1" ref="F319" ca="1">INDIRECT("'["&amp;Index!$A$1&amp;"]Overview Tests'!B7",TRUE)</f>
        <v>#REF!</v>
      </c>
      <c r="G319" t="e" cm="1">
        <f t="array" aca="1" ref="G319" ca="1">INDIRECT("'["&amp;Index!$A$1&amp;"]Overview Tests'!B7",TRUE)</f>
        <v>#REF!</v>
      </c>
      <c r="H319" t="e">
        <f t="shared" ca="1" si="17"/>
        <v>#REF!</v>
      </c>
      <c r="I319" s="15" t="e" cm="1">
        <f t="array" aca="1" ref="I319" ca="1">IFERROR(DATEVALUE(TEXT(INDIRECT("'["&amp;Index!$A$1&amp;"]Overview Tests'!C88",TRUE),"yyyy-mm-dd")),INDIRECT("'["&amp;Index!$A$1&amp;"]Overview Tests'!F7",TRUE)-730)</f>
        <v>#REF!</v>
      </c>
      <c r="J319" t="e" cm="1">
        <f t="array" aca="1" ref="J319" ca="1">INDIRECT("'["&amp;Index!$A$1&amp;"]Overview Tests'!C84",TRUE)</f>
        <v>#REF!</v>
      </c>
      <c r="K319" t="str">
        <f>Index!$A$1</f>
        <v>intem US 42430001 RN+RP für Sichtprüfung.xlsx</v>
      </c>
      <c r="N319" t="e" cm="1">
        <f t="array" aca="1" ref="N319" ca="1">INDIRECT("'["&amp;Index!$A$1&amp;"]Results 3b (ROTROL P) '!N1",TRUE)</f>
        <v>#REF!</v>
      </c>
      <c r="O319" t="e" cm="1">
        <f t="array" aca="1" ref="O319" ca="1">INDIRECT("'["&amp;Index!$A$1&amp;"]Results 3b (ROTROL P) '!N2",TRUE)</f>
        <v>#REF!</v>
      </c>
      <c r="R319">
        <v>10</v>
      </c>
      <c r="X319" t="e" cm="1">
        <f t="array" aca="1" ref="X319" ca="1">INDIRECT("'["&amp;Index!$A$1&amp;"]Results 3b (ROTROL P) '!B2",TRUE)</f>
        <v>#REF!</v>
      </c>
      <c r="Z319" t="s">
        <v>110</v>
      </c>
      <c r="AG319" t="e" cm="1">
        <f t="array" aca="1" ref="AG319" ca="1">IF(INDIRECT("'["&amp;Index!$A$1&amp;"]Results 3b (ROTROL P) '!G"&amp;ROW($R$11),TRUE)&gt;0,INDIRECT("'["&amp;Index!$A$1&amp;"]Results 3b (ROTROL P) '!G"&amp;ROW($R$11),TRUE),"")</f>
        <v>#REF!</v>
      </c>
      <c r="AH319" t="e" cm="1">
        <f t="array" aca="1" ref="AH319" ca="1">IF(INDIRECT("'["&amp;Index!$A$1&amp;"]Results 3b (ROTROL P) '!J"&amp;ROW($R$11),TRUE)&gt;0,INDIRECT("'["&amp;Index!$A$1&amp;"]Results 3b (ROTROL P) '!J"&amp;ROW($R$11),TRUE),"")</f>
        <v>#REF!</v>
      </c>
      <c r="AI319" t="e" cm="1">
        <f t="array" aca="1" ref="AI319" ca="1">IF(INDIRECT("'["&amp;Index!$A$1&amp;"]Results 3b (ROTROL P) '!K"&amp;ROW($R$11),TRUE)&gt;0,INDIRECT("'["&amp;Index!$A$1&amp;"]Results 3b (ROTROL P) '!K"&amp;ROW($R$11),TRUE),"")</f>
        <v>#REF!</v>
      </c>
      <c r="AJ319" t="e" cm="1">
        <f t="array" aca="1" ref="AJ319" ca="1">IF(INDIRECT("'["&amp;Index!$A$1&amp;"]Results 3b (ROTROL P) '!L"&amp;ROW($R$11),TRUE)&gt;0,INDIRECT("'["&amp;Index!$A$1&amp;"]Results 3b (ROTROL P) '!L"&amp;ROW($R$11),TRUE),"")</f>
        <v>#REF!</v>
      </c>
      <c r="AK319" t="e" cm="1">
        <f t="array" aca="1" ref="AK319" ca="1">IF(INDIRECT("'["&amp;Index!$A$1&amp;"]Results 3b (ROTROL P) '!M"&amp;ROW($R$11),TRUE)&gt;0,INDIRECT("'["&amp;Index!$A$1&amp;"]Results 3b (ROTROL P) '!M"&amp;ROW($R$11),TRUE),"")</f>
        <v>#REF!</v>
      </c>
      <c r="AN319" t="e" cm="1">
        <f t="array" aca="1" ref="AN319" ca="1">IF(INDIRECT("'["&amp;Index!$A$1&amp;"]Results 3b (ROTROL P) '!H"&amp;ROW($R$11),TRUE)&gt;0,INDIRECT("'["&amp;Index!$A$1&amp;"]Results 3b (ROTROL P) '!H"&amp;ROW($R$11),TRUE),"")</f>
        <v>#REF!</v>
      </c>
      <c r="AQ319" t="e" cm="1">
        <f t="array" aca="1" ref="AQ319" ca="1">IF(INDIRECT("'["&amp;Index!$A$1&amp;"]Results 3b (ROTROL P) '!I"&amp;ROW($R$11),TRUE)&gt;0,INDIRECT("'["&amp;Index!$A$1&amp;"]Results 3b (ROTROL P) '!I"&amp;ROW($R$11),TRUE),"")</f>
        <v>#REF!</v>
      </c>
      <c r="BM319" t="str">
        <f t="shared" ca="1" si="16"/>
        <v/>
      </c>
    </row>
    <row r="320" spans="1:65" x14ac:dyDescent="0.25">
      <c r="A320" t="e" cm="1">
        <f t="array" aca="1" ref="A320" ca="1">INDIRECT("'["&amp;Index!$A$1&amp;"]Overview Tests'!E7",TRUE)</f>
        <v>#REF!</v>
      </c>
      <c r="B320" t="e">
        <f ca="1">IF(Index!$D$3="v5",11047,"")</f>
        <v>#N/A</v>
      </c>
      <c r="C320" t="e">
        <f ca="1">VLOOKUP(Facts!$B320,Aux_Table!$W$1:$X$50,2,FALSE)</f>
        <v>#N/A</v>
      </c>
      <c r="D320" t="e">
        <f>NA()</f>
        <v>#N/A</v>
      </c>
      <c r="E320" t="e" cm="1">
        <f t="array" aca="1" ref="E320" ca="1">INDIRECT("'["&amp;Index!$A$1&amp;"]Overview Tests'!C7",TRUE)</f>
        <v>#REF!</v>
      </c>
      <c r="F320" t="e" cm="1">
        <f t="array" aca="1" ref="F320" ca="1">INDIRECT("'["&amp;Index!$A$1&amp;"]Overview Tests'!B7",TRUE)</f>
        <v>#REF!</v>
      </c>
      <c r="G320" t="e" cm="1">
        <f t="array" aca="1" ref="G320" ca="1">INDIRECT("'["&amp;Index!$A$1&amp;"]Overview Tests'!B7",TRUE)</f>
        <v>#REF!</v>
      </c>
      <c r="H320" t="e">
        <f t="shared" ca="1" si="17"/>
        <v>#REF!</v>
      </c>
      <c r="I320" s="15" t="e" cm="1">
        <f t="array" aca="1" ref="I320" ca="1">IFERROR(DATEVALUE(TEXT(INDIRECT("'["&amp;Index!$A$1&amp;"]Overview Tests'!C88",TRUE),"yyyy-mm-dd")),INDIRECT("'["&amp;Index!$A$1&amp;"]Overview Tests'!F7",TRUE)-730)</f>
        <v>#REF!</v>
      </c>
      <c r="J320" t="e" cm="1">
        <f t="array" aca="1" ref="J320" ca="1">INDIRECT("'["&amp;Index!$A$1&amp;"]Overview Tests'!C84",TRUE)</f>
        <v>#REF!</v>
      </c>
      <c r="K320" t="str">
        <f>Index!$A$1</f>
        <v>intem US 42430001 RN+RP für Sichtprüfung.xlsx</v>
      </c>
      <c r="N320" t="e" cm="1">
        <f t="array" aca="1" ref="N320" ca="1">INDIRECT("'["&amp;Index!$A$1&amp;"]Results 3b (ROTROL P) '!N1",TRUE)</f>
        <v>#REF!</v>
      </c>
      <c r="O320" t="e" cm="1">
        <f t="array" aca="1" ref="O320" ca="1">INDIRECT("'["&amp;Index!$A$1&amp;"]Results 3b (ROTROL P) '!N2",TRUE)</f>
        <v>#REF!</v>
      </c>
      <c r="R320">
        <v>11</v>
      </c>
      <c r="X320" t="e" cm="1">
        <f t="array" aca="1" ref="X320" ca="1">INDIRECT("'["&amp;Index!$A$1&amp;"]Results 3b (ROTROL P) '!B2",TRUE)</f>
        <v>#REF!</v>
      </c>
      <c r="Z320" t="s">
        <v>110</v>
      </c>
      <c r="AG320" t="e" cm="1">
        <f t="array" aca="1" ref="AG320" ca="1">IF(INDIRECT("'["&amp;Index!$A$1&amp;"]Results 3b (ROTROL P) '!G"&amp;ROW($R$12),TRUE)&gt;0,INDIRECT("'["&amp;Index!$A$1&amp;"]Results 3b (ROTROL P) '!G"&amp;ROW($R$12),TRUE),"")</f>
        <v>#REF!</v>
      </c>
      <c r="AH320" t="e" cm="1">
        <f t="array" aca="1" ref="AH320" ca="1">IF(INDIRECT("'["&amp;Index!$A$1&amp;"]Results 3b (ROTROL P) '!J"&amp;ROW($R$12),TRUE)&gt;0,INDIRECT("'["&amp;Index!$A$1&amp;"]Results 3b (ROTROL P) '!J"&amp;ROW($R$12),TRUE),"")</f>
        <v>#REF!</v>
      </c>
      <c r="AI320" t="e" cm="1">
        <f t="array" aca="1" ref="AI320" ca="1">IF(INDIRECT("'["&amp;Index!$A$1&amp;"]Results 3b (ROTROL P) '!K"&amp;ROW($R$12),TRUE)&gt;0,INDIRECT("'["&amp;Index!$A$1&amp;"]Results 3b (ROTROL P) '!K"&amp;ROW($R$12),TRUE),"")</f>
        <v>#REF!</v>
      </c>
      <c r="AJ320" t="e" cm="1">
        <f t="array" aca="1" ref="AJ320" ca="1">IF(INDIRECT("'["&amp;Index!$A$1&amp;"]Results 3b (ROTROL P) '!L"&amp;ROW($R$12),TRUE)&gt;0,INDIRECT("'["&amp;Index!$A$1&amp;"]Results 3b (ROTROL P) '!L"&amp;ROW($R$12),TRUE),"")</f>
        <v>#REF!</v>
      </c>
      <c r="AK320" t="e" cm="1">
        <f t="array" aca="1" ref="AK320" ca="1">IF(INDIRECT("'["&amp;Index!$A$1&amp;"]Results 3b (ROTROL P) '!M"&amp;ROW($R$12),TRUE)&gt;0,INDIRECT("'["&amp;Index!$A$1&amp;"]Results 3b (ROTROL P) '!M"&amp;ROW($R$12),TRUE),"")</f>
        <v>#REF!</v>
      </c>
      <c r="AN320" t="e" cm="1">
        <f t="array" aca="1" ref="AN320" ca="1">IF(INDIRECT("'["&amp;Index!$A$1&amp;"]Results 3b (ROTROL P) '!H"&amp;ROW($R$12),TRUE)&gt;0,INDIRECT("'["&amp;Index!$A$1&amp;"]Results 3b (ROTROL P) '!H"&amp;ROW($R$12),TRUE),"")</f>
        <v>#REF!</v>
      </c>
      <c r="AQ320" t="e" cm="1">
        <f t="array" aca="1" ref="AQ320" ca="1">IF(INDIRECT("'["&amp;Index!$A$1&amp;"]Results 3b (ROTROL P) '!I"&amp;ROW($R$12),TRUE)&gt;0,INDIRECT("'["&amp;Index!$A$1&amp;"]Results 3b (ROTROL P) '!I"&amp;ROW($R$12),TRUE),"")</f>
        <v>#REF!</v>
      </c>
      <c r="BM320" t="str">
        <f t="shared" ca="1" si="16"/>
        <v/>
      </c>
    </row>
    <row r="321" spans="1:65" x14ac:dyDescent="0.25">
      <c r="A321" t="e" cm="1">
        <f t="array" aca="1" ref="A321" ca="1">INDIRECT("'["&amp;Index!$A$1&amp;"]Overview Tests'!E7",TRUE)</f>
        <v>#REF!</v>
      </c>
      <c r="B321" t="e">
        <f ca="1">IF(Index!$D$3="v5",11047,"")</f>
        <v>#N/A</v>
      </c>
      <c r="C321" t="e">
        <f ca="1">VLOOKUP(Facts!$B321,Aux_Table!$W$1:$X$50,2,FALSE)</f>
        <v>#N/A</v>
      </c>
      <c r="D321" t="e">
        <f>NA()</f>
        <v>#N/A</v>
      </c>
      <c r="E321" t="e" cm="1">
        <f t="array" aca="1" ref="E321" ca="1">INDIRECT("'["&amp;Index!$A$1&amp;"]Overview Tests'!C7",TRUE)</f>
        <v>#REF!</v>
      </c>
      <c r="F321" t="e" cm="1">
        <f t="array" aca="1" ref="F321" ca="1">INDIRECT("'["&amp;Index!$A$1&amp;"]Overview Tests'!B7",TRUE)</f>
        <v>#REF!</v>
      </c>
      <c r="G321" t="e" cm="1">
        <f t="array" aca="1" ref="G321" ca="1">INDIRECT("'["&amp;Index!$A$1&amp;"]Overview Tests'!B7",TRUE)</f>
        <v>#REF!</v>
      </c>
      <c r="H321" t="e">
        <f t="shared" ca="1" si="17"/>
        <v>#REF!</v>
      </c>
      <c r="I321" s="15" t="e" cm="1">
        <f t="array" aca="1" ref="I321" ca="1">IFERROR(DATEVALUE(TEXT(INDIRECT("'["&amp;Index!$A$1&amp;"]Overview Tests'!C88",TRUE),"yyyy-mm-dd")),INDIRECT("'["&amp;Index!$A$1&amp;"]Overview Tests'!F7",TRUE)-730)</f>
        <v>#REF!</v>
      </c>
      <c r="J321" t="e" cm="1">
        <f t="array" aca="1" ref="J321" ca="1">INDIRECT("'["&amp;Index!$A$1&amp;"]Overview Tests'!C84",TRUE)</f>
        <v>#REF!</v>
      </c>
      <c r="K321" t="str">
        <f>Index!$A$1</f>
        <v>intem US 42430001 RN+RP für Sichtprüfung.xlsx</v>
      </c>
      <c r="N321" t="e" cm="1">
        <f t="array" aca="1" ref="N321" ca="1">INDIRECT("'["&amp;Index!$A$1&amp;"]Results 3b (ROTROL P) '!N1",TRUE)</f>
        <v>#REF!</v>
      </c>
      <c r="O321" t="e" cm="1">
        <f t="array" aca="1" ref="O321" ca="1">INDIRECT("'["&amp;Index!$A$1&amp;"]Results 3b (ROTROL P) '!N2",TRUE)</f>
        <v>#REF!</v>
      </c>
      <c r="R321">
        <v>12</v>
      </c>
      <c r="X321" t="e" cm="1">
        <f t="array" aca="1" ref="X321" ca="1">INDIRECT("'["&amp;Index!$A$1&amp;"]Results 3b (ROTROL P) '!B2",TRUE)</f>
        <v>#REF!</v>
      </c>
      <c r="Z321" t="s">
        <v>110</v>
      </c>
      <c r="AG321" t="e" cm="1">
        <f t="array" aca="1" ref="AG321" ca="1">IF(INDIRECT("'["&amp;Index!$A$1&amp;"]Results 3b (ROTROL P) '!G"&amp;ROW($R$13),TRUE)&gt;0,INDIRECT("'["&amp;Index!$A$1&amp;"]Results 3b (ROTROL P) '!G"&amp;ROW($R$13),TRUE),"")</f>
        <v>#REF!</v>
      </c>
      <c r="AH321" t="e" cm="1">
        <f t="array" aca="1" ref="AH321" ca="1">IF(INDIRECT("'["&amp;Index!$A$1&amp;"]Results 3b (ROTROL P) '!J"&amp;ROW($R$13),TRUE)&gt;0,INDIRECT("'["&amp;Index!$A$1&amp;"]Results 3b (ROTROL P) '!J"&amp;ROW($R$13),TRUE),"")</f>
        <v>#REF!</v>
      </c>
      <c r="AI321" t="e" cm="1">
        <f t="array" aca="1" ref="AI321" ca="1">IF(INDIRECT("'["&amp;Index!$A$1&amp;"]Results 3b (ROTROL P) '!K"&amp;ROW($R$13),TRUE)&gt;0,INDIRECT("'["&amp;Index!$A$1&amp;"]Results 3b (ROTROL P) '!K"&amp;ROW($R$13),TRUE),"")</f>
        <v>#REF!</v>
      </c>
      <c r="AJ321" t="e" cm="1">
        <f t="array" aca="1" ref="AJ321" ca="1">IF(INDIRECT("'["&amp;Index!$A$1&amp;"]Results 3b (ROTROL P) '!L"&amp;ROW($R$13),TRUE)&gt;0,INDIRECT("'["&amp;Index!$A$1&amp;"]Results 3b (ROTROL P) '!L"&amp;ROW($R$13),TRUE),"")</f>
        <v>#REF!</v>
      </c>
      <c r="AK321" t="e" cm="1">
        <f t="array" aca="1" ref="AK321" ca="1">IF(INDIRECT("'["&amp;Index!$A$1&amp;"]Results 3b (ROTROL P) '!M"&amp;ROW($R$13),TRUE)&gt;0,INDIRECT("'["&amp;Index!$A$1&amp;"]Results 3b (ROTROL P) '!M"&amp;ROW($R$13),TRUE),"")</f>
        <v>#REF!</v>
      </c>
      <c r="AN321" t="e" cm="1">
        <f t="array" aca="1" ref="AN321" ca="1">IF(INDIRECT("'["&amp;Index!$A$1&amp;"]Results 3b (ROTROL P) '!H"&amp;ROW($R$13),TRUE)&gt;0,INDIRECT("'["&amp;Index!$A$1&amp;"]Results 3b (ROTROL P) '!H"&amp;ROW($R$13),TRUE),"")</f>
        <v>#REF!</v>
      </c>
      <c r="AQ321" t="e" cm="1">
        <f t="array" aca="1" ref="AQ321" ca="1">IF(INDIRECT("'["&amp;Index!$A$1&amp;"]Results 3b (ROTROL P) '!I"&amp;ROW($R$13),TRUE)&gt;0,INDIRECT("'["&amp;Index!$A$1&amp;"]Results 3b (ROTROL P) '!I"&amp;ROW($R$13),TRUE),"")</f>
        <v>#REF!</v>
      </c>
      <c r="BM321" t="str">
        <f t="shared" ca="1" si="16"/>
        <v/>
      </c>
    </row>
    <row r="322" spans="1:65" x14ac:dyDescent="0.25">
      <c r="A322" t="e" cm="1">
        <f t="array" aca="1" ref="A322" ca="1">INDIRECT("'["&amp;Index!$A$1&amp;"]Übersicht Messungen'!E6",TRUE)</f>
        <v>#REF!</v>
      </c>
      <c r="B322" t="e">
        <f ca="1">IF(Index!$D$3="v1",11009,"")</f>
        <v>#N/A</v>
      </c>
      <c r="C322" t="e">
        <f ca="1">VLOOKUP(Facts!$B322,Aux_Table!$W$1:$X$50,2,FALSE)</f>
        <v>#N/A</v>
      </c>
      <c r="D322" t="e">
        <f>NA()</f>
        <v>#N/A</v>
      </c>
      <c r="E322" t="e" cm="1">
        <f t="array" aca="1" ref="E322" ca="1">INDIRECT("'["&amp;Index!$A$1&amp;"]Übersicht Messungen'!C6",TRUE)</f>
        <v>#REF!</v>
      </c>
      <c r="F322" t="e" cm="1">
        <f t="array" aca="1" ref="F322" ca="1">INDIRECT("'["&amp;Index!$A$1&amp;"]Übersicht Messungen'!B6",TRUE)</f>
        <v>#REF!</v>
      </c>
      <c r="G322" t="e" cm="1">
        <f t="array" aca="1" ref="G322" ca="1">INDIRECT("'["&amp;Index!$A$1&amp;"]Übersicht Messungen'!B6",TRUE)</f>
        <v>#REF!</v>
      </c>
      <c r="H322" t="e">
        <f t="shared" ca="1" si="17"/>
        <v>#REF!</v>
      </c>
      <c r="I322" s="15" t="e" cm="1">
        <f t="array" aca="1" ref="I322" ca="1">INDIRECT("'["&amp;Index!$A$1&amp;"]Übersicht Messungen'!F6",TRUE)-730</f>
        <v>#REF!</v>
      </c>
      <c r="K322" t="str">
        <f>Index!$A$1</f>
        <v>intem US 42430001 RN+RP für Sichtprüfung.xlsx</v>
      </c>
      <c r="N322" t="s">
        <v>74</v>
      </c>
      <c r="O322" t="e" cm="1">
        <f t="array" aca="1" ref="O322" ca="1">INDIRECT("'["&amp;Index!$A$1&amp;"]Werte+Ergebnisse 1a + 1b'!M2",TRUE)</f>
        <v>#REF!</v>
      </c>
      <c r="R322">
        <v>1</v>
      </c>
      <c r="X322" t="e" cm="1">
        <f t="array" aca="1" ref="X322" ca="1">INDIRECT("'["&amp;Index!$A$1&amp;"]Werte+Ergebnisse 1a + 1b'!b2",TRUE)</f>
        <v>#REF!</v>
      </c>
      <c r="Z322" t="s">
        <v>110</v>
      </c>
      <c r="AG322" t="e" cm="1">
        <f t="array" aca="1" ref="AG322" ca="1">IF(INDIRECT("'["&amp;Index!$A$1&amp;"]Werte+Ergebnisse 1a + 1b'!F2",TRUE)&gt;0,INDIRECT("'["&amp;Index!$A$1&amp;"]Werte+Ergebnisse 1a + 1b'!F2",TRUE),"")</f>
        <v>#REF!</v>
      </c>
      <c r="AH322" t="e" cm="1">
        <f t="array" aca="1" ref="AH322" ca="1">IF(INDIRECT("'["&amp;Index!$A$1&amp;"]Werte+Ergebnisse 1a + 1b'!H2",TRUE)&gt;0,INDIRECT("'["&amp;Index!$A$1&amp;"]Werte+Ergebnisse 1a + 1b'!H2",TRUE),"")</f>
        <v>#REF!</v>
      </c>
      <c r="AI322" t="e" cm="1">
        <f t="array" aca="1" ref="AI322" ca="1">IF(INDIRECT("'["&amp;Index!$A$1&amp;"]Werte+Ergebnisse 1a + 1b'!I2",TRUE)&gt;0,INDIRECT("'["&amp;Index!$A$1&amp;"]Werte+Ergebnisse 1a + 1b'!I2",TRUE),"")</f>
        <v>#REF!</v>
      </c>
      <c r="AJ322" t="e" cm="1">
        <f t="array" aca="1" ref="AJ322" ca="1">IF(INDIRECT("'["&amp;Index!$A$1&amp;"]Werte+Ergebnisse 1a + 1b'!J2",TRUE)&gt;0,INDIRECT("'["&amp;Index!$A$1&amp;"]Werte+Ergebnisse 1a + 1b'!J2",TRUE),"")</f>
        <v>#REF!</v>
      </c>
      <c r="AK322" t="e" cm="1">
        <f t="array" aca="1" ref="AK322" ca="1">IF(INDIRECT("'["&amp;Index!$A$1&amp;"]Werte+Ergebnisse 1a + 1b'!K2",TRUE)&gt;0,INDIRECT("'["&amp;Index!$A$1&amp;"]Werte+Ergebnisse 1a + 1b'!K2",TRUE),"")</f>
        <v>#REF!</v>
      </c>
      <c r="AN322" t="e" cm="1">
        <f t="array" aca="1" ref="AN322" ca="1">IF(INDIRECT("'["&amp;Index!$A$1&amp;"]Werte+Ergebnisse 1a + 1b'!G2",TRUE)&gt;0,INDIRECT("'["&amp;Index!$A$1&amp;"]Werte+Ergebnisse 1a + 1b'!G2",TRUE),"")</f>
        <v>#REF!</v>
      </c>
      <c r="AQ322" t="e" cm="1">
        <f t="array" aca="1" ref="AQ322" ca="1">IF(INDIRECT("'["&amp;Index!$A$1&amp;"]Werte+Ergebnisse 1a + 1b'!L2",TRUE)&gt;0,INDIRECT("'["&amp;Index!$A$1&amp;"]Werte+Ergebnisse 1a + 1b'!L2",TRUE),"")</f>
        <v>#REF!</v>
      </c>
      <c r="BM322" t="str">
        <f ca="1">IFERROR(IF(OR(ISERROR(B322),NOT(ISNUMBER(AG322)),AG322=0),"",B322&amp;"/"&amp;X322&amp;"/"&amp;N322&amp;"/"&amp;O322&amp;"/"&amp;R322),"")</f>
        <v/>
      </c>
    </row>
    <row r="323" spans="1:65" x14ac:dyDescent="0.25">
      <c r="A323" t="e" cm="1">
        <f t="array" aca="1" ref="A323" ca="1">INDIRECT("'["&amp;Index!$A$1&amp;"]Übersicht Messungen'!E6",TRUE)</f>
        <v>#REF!</v>
      </c>
      <c r="B323" t="e">
        <f ca="1">IF(Index!$D$3="v1",11009,"")</f>
        <v>#N/A</v>
      </c>
      <c r="C323" t="e">
        <f ca="1">VLOOKUP(Facts!$B323,Aux_Table!$W$1:$X$50,2,FALSE)</f>
        <v>#N/A</v>
      </c>
      <c r="D323" t="e">
        <f>NA()</f>
        <v>#N/A</v>
      </c>
      <c r="E323" t="e" cm="1">
        <f t="array" aca="1" ref="E323" ca="1">INDIRECT("'["&amp;Index!$A$1&amp;"]Übersicht Messungen'!C6",TRUE)</f>
        <v>#REF!</v>
      </c>
      <c r="F323" t="e" cm="1">
        <f t="array" aca="1" ref="F323" ca="1">INDIRECT("'["&amp;Index!$A$1&amp;"]Übersicht Messungen'!B6",TRUE)</f>
        <v>#REF!</v>
      </c>
      <c r="G323" t="e" cm="1">
        <f t="array" aca="1" ref="G323" ca="1">INDIRECT("'["&amp;Index!$A$1&amp;"]Übersicht Messungen'!B6",TRUE)</f>
        <v>#REF!</v>
      </c>
      <c r="H323" t="e">
        <f t="shared" ca="1" si="17"/>
        <v>#REF!</v>
      </c>
      <c r="I323" s="15" t="e" cm="1">
        <f t="array" aca="1" ref="I323" ca="1">INDIRECT("'["&amp;Index!$A$1&amp;"]Übersicht Messungen'!F6",TRUE)-730</f>
        <v>#REF!</v>
      </c>
      <c r="K323" t="str">
        <f>Index!$A$1</f>
        <v>intem US 42430001 RN+RP für Sichtprüfung.xlsx</v>
      </c>
      <c r="N323" t="s">
        <v>74</v>
      </c>
      <c r="O323" t="e" cm="1">
        <f t="array" aca="1" ref="O323" ca="1">INDIRECT("'["&amp;Index!$A$1&amp;"]Werte+Ergebnisse 1a + 1b'!M2",TRUE)</f>
        <v>#REF!</v>
      </c>
      <c r="R323">
        <v>2</v>
      </c>
      <c r="X323" t="e" cm="1">
        <f t="array" aca="1" ref="X323" ca="1">INDIRECT("'["&amp;Index!$A$1&amp;"]Werte+Ergebnisse 1a + 1b'!b3",TRUE)</f>
        <v>#REF!</v>
      </c>
      <c r="Z323" t="s">
        <v>110</v>
      </c>
      <c r="AG323" t="e" cm="1">
        <f t="array" aca="1" ref="AG323" ca="1">IF(INDIRECT("'["&amp;Index!$A$1&amp;"]Werte+Ergebnisse 1a + 1b'!F3",TRUE)&gt;0,INDIRECT("'["&amp;Index!$A$1&amp;"]Werte+Ergebnisse 1a + 1b'!F3",TRUE),"")</f>
        <v>#REF!</v>
      </c>
      <c r="AH323" t="e" cm="1">
        <f t="array" aca="1" ref="AH323" ca="1">IF(INDIRECT("'["&amp;Index!$A$1&amp;"]Werte+Ergebnisse 1a + 1b'!H3",TRUE)&gt;0,INDIRECT("'["&amp;Index!$A$1&amp;"]Werte+Ergebnisse 1a + 1b'!H3",TRUE),"")</f>
        <v>#REF!</v>
      </c>
      <c r="AI323" t="e" cm="1">
        <f t="array" aca="1" ref="AI323" ca="1">IF(INDIRECT("'["&amp;Index!$A$1&amp;"]Werte+Ergebnisse 1a + 1b'!I3",TRUE)&gt;0,INDIRECT("'["&amp;Index!$A$1&amp;"]Werte+Ergebnisse 1a + 1b'!I3",TRUE),"")</f>
        <v>#REF!</v>
      </c>
      <c r="AJ323" t="e" cm="1">
        <f t="array" aca="1" ref="AJ323" ca="1">IF(INDIRECT("'["&amp;Index!$A$1&amp;"]Werte+Ergebnisse 1a + 1b'!J3",TRUE)&gt;0,INDIRECT("'["&amp;Index!$A$1&amp;"]Werte+Ergebnisse 1a + 1b'!J3",TRUE),"")</f>
        <v>#REF!</v>
      </c>
      <c r="AK323" t="e" cm="1">
        <f t="array" aca="1" ref="AK323" ca="1">IF(INDIRECT("'["&amp;Index!$A$1&amp;"]Werte+Ergebnisse 1a + 1b'!K3",TRUE)&gt;0,INDIRECT("'["&amp;Index!$A$1&amp;"]Werte+Ergebnisse 1a + 1b'!K3",TRUE),"")</f>
        <v>#REF!</v>
      </c>
      <c r="AN323" t="e" cm="1">
        <f t="array" aca="1" ref="AN323" ca="1">IF(INDIRECT("'["&amp;Index!$A$1&amp;"]Werte+Ergebnisse 1a + 1b'!G3",TRUE)&gt;0,INDIRECT("'["&amp;Index!$A$1&amp;"]Werte+Ergebnisse 1a + 1b'!G3",TRUE),"")</f>
        <v>#REF!</v>
      </c>
      <c r="AQ323" t="e" cm="1">
        <f t="array" aca="1" ref="AQ323" ca="1">IF(INDIRECT("'["&amp;Index!$A$1&amp;"]Werte+Ergebnisse 1a + 1b'!L3",TRUE)&gt;0,INDIRECT("'["&amp;Index!$A$1&amp;"]Werte+Ergebnisse 1a + 1b'!L3",TRUE),"")</f>
        <v>#REF!</v>
      </c>
      <c r="BM323" t="str">
        <f t="shared" ref="BM323:BM341" ca="1" si="18">IFERROR(IF(OR(ISERROR(B323),NOT(ISNUMBER(AG323)),AG323=0),"",B323&amp;"/"&amp;X323&amp;"/"&amp;N323&amp;"/"&amp;O323&amp;"/"&amp;R323),"")</f>
        <v/>
      </c>
    </row>
    <row r="324" spans="1:65" x14ac:dyDescent="0.25">
      <c r="A324" t="e" cm="1">
        <f t="array" aca="1" ref="A324" ca="1">INDIRECT("'["&amp;Index!$A$1&amp;"]Übersicht Messungen'!E6",TRUE)</f>
        <v>#REF!</v>
      </c>
      <c r="B324" t="e">
        <f ca="1">IF(Index!$D$3="v1",11009,"")</f>
        <v>#N/A</v>
      </c>
      <c r="C324" t="e">
        <f ca="1">VLOOKUP(Facts!$B324,Aux_Table!$W$1:$X$50,2,FALSE)</f>
        <v>#N/A</v>
      </c>
      <c r="D324" t="e">
        <f>NA()</f>
        <v>#N/A</v>
      </c>
      <c r="E324" t="e" cm="1">
        <f t="array" aca="1" ref="E324" ca="1">INDIRECT("'["&amp;Index!$A$1&amp;"]Übersicht Messungen'!C6",TRUE)</f>
        <v>#REF!</v>
      </c>
      <c r="F324" t="e" cm="1">
        <f t="array" aca="1" ref="F324" ca="1">INDIRECT("'["&amp;Index!$A$1&amp;"]Übersicht Messungen'!B6",TRUE)</f>
        <v>#REF!</v>
      </c>
      <c r="G324" t="e" cm="1">
        <f t="array" aca="1" ref="G324" ca="1">INDIRECT("'["&amp;Index!$A$1&amp;"]Übersicht Messungen'!B6",TRUE)</f>
        <v>#REF!</v>
      </c>
      <c r="H324" t="e">
        <f t="shared" ca="1" si="17"/>
        <v>#REF!</v>
      </c>
      <c r="I324" s="15" t="e" cm="1">
        <f t="array" aca="1" ref="I324" ca="1">INDIRECT("'["&amp;Index!$A$1&amp;"]Übersicht Messungen'!F6",TRUE)-730</f>
        <v>#REF!</v>
      </c>
      <c r="K324" t="str">
        <f>Index!$A$1</f>
        <v>intem US 42430001 RN+RP für Sichtprüfung.xlsx</v>
      </c>
      <c r="N324" t="s">
        <v>74</v>
      </c>
      <c r="O324" t="e" cm="1">
        <f t="array" aca="1" ref="O324" ca="1">INDIRECT("'["&amp;Index!$A$1&amp;"]Werte+Ergebnisse 1a + 1b'!M2",TRUE)</f>
        <v>#REF!</v>
      </c>
      <c r="R324">
        <v>3</v>
      </c>
      <c r="X324" t="e" cm="1">
        <f t="array" aca="1" ref="X324" ca="1">INDIRECT("'["&amp;Index!$A$1&amp;"]Werte+Ergebnisse 1a + 1b'!b20",TRUE)</f>
        <v>#REF!</v>
      </c>
      <c r="Z324" t="s">
        <v>110</v>
      </c>
      <c r="AG324" t="e" cm="1">
        <f t="array" aca="1" ref="AG324" ca="1">IF(INDIRECT("'["&amp;Index!$A$1&amp;"]Werte+Ergebnisse 1a + 1b'!F20",TRUE)&gt;0,INDIRECT("'["&amp;Index!$A$1&amp;"]Werte+Ergebnisse 1a + 1b'!F20",TRUE),"")</f>
        <v>#REF!</v>
      </c>
      <c r="AH324" t="e" cm="1">
        <f t="array" aca="1" ref="AH324" ca="1">IF(INDIRECT("'["&amp;Index!$A$1&amp;"]Werte+Ergebnisse 1a + 1b'!H20",TRUE)&gt;0,INDIRECT("'["&amp;Index!$A$1&amp;"]Werte+Ergebnisse 1a + 1b'!H20",TRUE),"")</f>
        <v>#REF!</v>
      </c>
      <c r="AI324" t="e" cm="1">
        <f t="array" aca="1" ref="AI324" ca="1">IF(INDIRECT("'["&amp;Index!$A$1&amp;"]Werte+Ergebnisse 1a + 1b'!I20",TRUE)&gt;0,INDIRECT("'["&amp;Index!$A$1&amp;"]Werte+Ergebnisse 1a + 1b'!I20",TRUE),"")</f>
        <v>#REF!</v>
      </c>
      <c r="AJ324" t="e" cm="1">
        <f t="array" aca="1" ref="AJ324" ca="1">IF(INDIRECT("'["&amp;Index!$A$1&amp;"]Werte+Ergebnisse 1a + 1b'!J20",TRUE)&gt;0,INDIRECT("'["&amp;Index!$A$1&amp;"]Werte+Ergebnisse 1a + 1b'!J20",TRUE),"")</f>
        <v>#REF!</v>
      </c>
      <c r="AK324" t="e" cm="1">
        <f t="array" aca="1" ref="AK324" ca="1">IF(INDIRECT("'["&amp;Index!$A$1&amp;"]Werte+Ergebnisse 1a + 1b'!K20",TRUE)&gt;0,INDIRECT("'["&amp;Index!$A$1&amp;"]Werte+Ergebnisse 1a + 1b'!K20",TRUE),"")</f>
        <v>#REF!</v>
      </c>
      <c r="AN324" t="e" cm="1">
        <f t="array" aca="1" ref="AN324" ca="1">IF(INDIRECT("'["&amp;Index!$A$1&amp;"]Werte+Ergebnisse 1a + 1b'!G20",TRUE)&gt;0,INDIRECT("'["&amp;Index!$A$1&amp;"]Werte+Ergebnisse 1a + 1b'!G20",TRUE),"")</f>
        <v>#REF!</v>
      </c>
      <c r="AQ324" t="e" cm="1">
        <f t="array" aca="1" ref="AQ324" ca="1">IF(INDIRECT("'["&amp;Index!$A$1&amp;"]Werte+Ergebnisse 1a + 1b'!L20",TRUE)&gt;0,INDIRECT("'["&amp;Index!$A$1&amp;"]Werte+Ergebnisse 1a + 1b'!L20",TRUE),"")</f>
        <v>#REF!</v>
      </c>
      <c r="BM324" t="str">
        <f t="shared" ca="1" si="18"/>
        <v/>
      </c>
    </row>
    <row r="325" spans="1:65" x14ac:dyDescent="0.25">
      <c r="A325" t="e" cm="1">
        <f t="array" aca="1" ref="A325" ca="1">INDIRECT("'["&amp;Index!$A$1&amp;"]Übersicht Messungen'!E6",TRUE)</f>
        <v>#REF!</v>
      </c>
      <c r="B325" t="e">
        <f ca="1">IF(Index!$D$3="v1",11009,"")</f>
        <v>#N/A</v>
      </c>
      <c r="C325" t="e">
        <f ca="1">VLOOKUP(Facts!$B325,Aux_Table!$W$1:$X$50,2,FALSE)</f>
        <v>#N/A</v>
      </c>
      <c r="D325" t="e">
        <f>NA()</f>
        <v>#N/A</v>
      </c>
      <c r="E325" t="e" cm="1">
        <f t="array" aca="1" ref="E325" ca="1">INDIRECT("'["&amp;Index!$A$1&amp;"]Übersicht Messungen'!C6",TRUE)</f>
        <v>#REF!</v>
      </c>
      <c r="F325" t="e" cm="1">
        <f t="array" aca="1" ref="F325" ca="1">INDIRECT("'["&amp;Index!$A$1&amp;"]Übersicht Messungen'!B6",TRUE)</f>
        <v>#REF!</v>
      </c>
      <c r="G325" t="e" cm="1">
        <f t="array" aca="1" ref="G325" ca="1">INDIRECT("'["&amp;Index!$A$1&amp;"]Übersicht Messungen'!B6",TRUE)</f>
        <v>#REF!</v>
      </c>
      <c r="H325" t="e">
        <f t="shared" ca="1" si="17"/>
        <v>#REF!</v>
      </c>
      <c r="I325" s="15" t="e" cm="1">
        <f t="array" aca="1" ref="I325" ca="1">INDIRECT("'["&amp;Index!$A$1&amp;"]Übersicht Messungen'!F6",TRUE)-730</f>
        <v>#REF!</v>
      </c>
      <c r="K325" t="str">
        <f>Index!$A$1</f>
        <v>intem US 42430001 RN+RP für Sichtprüfung.xlsx</v>
      </c>
      <c r="N325" t="s">
        <v>74</v>
      </c>
      <c r="O325" t="e" cm="1">
        <f t="array" aca="1" ref="O325" ca="1">INDIRECT("'["&amp;Index!$A$1&amp;"]Werte+Ergebnisse 1a + 1b'!M2",TRUE)</f>
        <v>#REF!</v>
      </c>
      <c r="R325">
        <v>4</v>
      </c>
      <c r="X325" t="e" cm="1">
        <f t="array" aca="1" ref="X325" ca="1">INDIRECT("'["&amp;Index!$A$1&amp;"]Werte+Ergebnisse 1a + 1b'!b21",TRUE)</f>
        <v>#REF!</v>
      </c>
      <c r="Z325" t="s">
        <v>110</v>
      </c>
      <c r="AG325" t="e" cm="1">
        <f t="array" aca="1" ref="AG325" ca="1">IF(INDIRECT("'["&amp;Index!$A$1&amp;"]Werte+Ergebnisse 1a + 1b'!F21",TRUE)&gt;0,INDIRECT("'["&amp;Index!$A$1&amp;"]Werte+Ergebnisse 1a + 1b'!F21",TRUE),"")</f>
        <v>#REF!</v>
      </c>
      <c r="AH325" t="e" cm="1">
        <f t="array" aca="1" ref="AH325" ca="1">IF(INDIRECT("'["&amp;Index!$A$1&amp;"]Werte+Ergebnisse 1a + 1b'!H21",TRUE)&gt;0,INDIRECT("'["&amp;Index!$A$1&amp;"]Werte+Ergebnisse 1a + 1b'!H21",TRUE),"")</f>
        <v>#REF!</v>
      </c>
      <c r="AI325" t="e" cm="1">
        <f t="array" aca="1" ref="AI325" ca="1">IF(INDIRECT("'["&amp;Index!$A$1&amp;"]Werte+Ergebnisse 1a + 1b'!I21",TRUE)&gt;0,INDIRECT("'["&amp;Index!$A$1&amp;"]Werte+Ergebnisse 1a + 1b'!I21",TRUE),"")</f>
        <v>#REF!</v>
      </c>
      <c r="AJ325" t="e" cm="1">
        <f t="array" aca="1" ref="AJ325" ca="1">IF(INDIRECT("'["&amp;Index!$A$1&amp;"]Werte+Ergebnisse 1a + 1b'!J21",TRUE)&gt;0,INDIRECT("'["&amp;Index!$A$1&amp;"]Werte+Ergebnisse 1a + 1b'!J21",TRUE),"")</f>
        <v>#REF!</v>
      </c>
      <c r="AK325" t="e" cm="1">
        <f t="array" aca="1" ref="AK325" ca="1">IF(INDIRECT("'["&amp;Index!$A$1&amp;"]Werte+Ergebnisse 1a + 1b'!K21",TRUE)&gt;0,INDIRECT("'["&amp;Index!$A$1&amp;"]Werte+Ergebnisse 1a + 1b'!K21",TRUE),"")</f>
        <v>#REF!</v>
      </c>
      <c r="AN325" t="e" cm="1">
        <f t="array" aca="1" ref="AN325" ca="1">IF(INDIRECT("'["&amp;Index!$A$1&amp;"]Werte+Ergebnisse 1a + 1b'!G21",TRUE)&gt;0,INDIRECT("'["&amp;Index!$A$1&amp;"]Werte+Ergebnisse 1a + 1b'!G21",TRUE),"")</f>
        <v>#REF!</v>
      </c>
      <c r="AQ325" t="e" cm="1">
        <f t="array" aca="1" ref="AQ325" ca="1">IF(INDIRECT("'["&amp;Index!$A$1&amp;"]Werte+Ergebnisse 1a + 1b'!L21",TRUE)&gt;0,INDIRECT("'["&amp;Index!$A$1&amp;"]Werte+Ergebnisse 1a + 1b'!L21",TRUE),"")</f>
        <v>#REF!</v>
      </c>
      <c r="BM325" t="str">
        <f t="shared" ca="1" si="18"/>
        <v/>
      </c>
    </row>
    <row r="326" spans="1:65" x14ac:dyDescent="0.25">
      <c r="A326" t="e" cm="1">
        <f t="array" aca="1" ref="A326" ca="1">INDIRECT("'["&amp;Index!$A$1&amp;"]Übersicht Messungen'!E6",TRUE)</f>
        <v>#REF!</v>
      </c>
      <c r="B326" t="e">
        <f ca="1">IF(Index!$D$3="v1",11009,"")</f>
        <v>#N/A</v>
      </c>
      <c r="C326" t="e">
        <f ca="1">VLOOKUP(Facts!$B326,Aux_Table!$W$1:$X$50,2,FALSE)</f>
        <v>#N/A</v>
      </c>
      <c r="D326" t="e">
        <f>NA()</f>
        <v>#N/A</v>
      </c>
      <c r="E326" t="e" cm="1">
        <f t="array" aca="1" ref="E326" ca="1">INDIRECT("'["&amp;Index!$A$1&amp;"]Übersicht Messungen'!C6",TRUE)</f>
        <v>#REF!</v>
      </c>
      <c r="F326" t="e" cm="1">
        <f t="array" aca="1" ref="F326" ca="1">INDIRECT("'["&amp;Index!$A$1&amp;"]Übersicht Messungen'!B6",TRUE)</f>
        <v>#REF!</v>
      </c>
      <c r="G326" t="e" cm="1">
        <f t="array" aca="1" ref="G326" ca="1">INDIRECT("'["&amp;Index!$A$1&amp;"]Übersicht Messungen'!B6",TRUE)</f>
        <v>#REF!</v>
      </c>
      <c r="H326" t="e">
        <f t="shared" ca="1" si="17"/>
        <v>#REF!</v>
      </c>
      <c r="I326" s="15" t="e" cm="1">
        <f t="array" aca="1" ref="I326" ca="1">INDIRECT("'["&amp;Index!$A$1&amp;"]Übersicht Messungen'!F6",TRUE)-730</f>
        <v>#REF!</v>
      </c>
      <c r="K326" t="str">
        <f>Index!$A$1</f>
        <v>intem US 42430001 RN+RP für Sichtprüfung.xlsx</v>
      </c>
      <c r="N326" t="s">
        <v>74</v>
      </c>
      <c r="O326" t="e" cm="1">
        <f t="array" aca="1" ref="O326" ca="1">INDIRECT("'["&amp;Index!$A$1&amp;"]Werte+Ergebnisse 1a + 1b'!M2",TRUE)</f>
        <v>#REF!</v>
      </c>
      <c r="R326">
        <v>5</v>
      </c>
      <c r="X326" t="e" cm="1">
        <f t="array" aca="1" ref="X326" ca="1">INDIRECT("'["&amp;Index!$A$1&amp;"]Werte+Ergebnisse 1a + 1b'!b4",TRUE)</f>
        <v>#REF!</v>
      </c>
      <c r="Z326" t="s">
        <v>110</v>
      </c>
      <c r="AG326" t="e" cm="1">
        <f t="array" aca="1" ref="AG326" ca="1">IF(INDIRECT("'["&amp;Index!$A$1&amp;"]Werte+Ergebnisse 1a + 1b'!F4",TRUE)&gt;0,INDIRECT("'["&amp;Index!$A$1&amp;"]Werte+Ergebnisse 1a + 1b'!F4",TRUE),"")</f>
        <v>#REF!</v>
      </c>
      <c r="AH326" t="e" cm="1">
        <f t="array" aca="1" ref="AH326" ca="1">IF(INDIRECT("'["&amp;Index!$A$1&amp;"]Werte+Ergebnisse 1a + 1b'!H4",TRUE)&gt;0,INDIRECT("'["&amp;Index!$A$1&amp;"]Werte+Ergebnisse 1a + 1b'!H4",TRUE),"")</f>
        <v>#REF!</v>
      </c>
      <c r="AI326" t="e" cm="1">
        <f t="array" aca="1" ref="AI326" ca="1">IF(INDIRECT("'["&amp;Index!$A$1&amp;"]Werte+Ergebnisse 1a + 1b'!I4",TRUE)&gt;0,INDIRECT("'["&amp;Index!$A$1&amp;"]Werte+Ergebnisse 1a + 1b'!I4",TRUE),"")</f>
        <v>#REF!</v>
      </c>
      <c r="AJ326" t="e" cm="1">
        <f t="array" aca="1" ref="AJ326" ca="1">IF(INDIRECT("'["&amp;Index!$A$1&amp;"]Werte+Ergebnisse 1a + 1b'!J4",TRUE)&gt;0,INDIRECT("'["&amp;Index!$A$1&amp;"]Werte+Ergebnisse 1a + 1b'!J4",TRUE),"")</f>
        <v>#REF!</v>
      </c>
      <c r="AK326" t="e" cm="1">
        <f t="array" aca="1" ref="AK326" ca="1">IF(INDIRECT("'["&amp;Index!$A$1&amp;"]Werte+Ergebnisse 1a + 1b'!K4",TRUE)&gt;0,INDIRECT("'["&amp;Index!$A$1&amp;"]Werte+Ergebnisse 1a + 1b'!K4",TRUE),"")</f>
        <v>#REF!</v>
      </c>
      <c r="AN326" t="e" cm="1">
        <f t="array" aca="1" ref="AN326" ca="1">IF(INDIRECT("'["&amp;Index!$A$1&amp;"]Werte+Ergebnisse 1a + 1b'!G4",TRUE)&gt;0,INDIRECT("'["&amp;Index!$A$1&amp;"]Werte+Ergebnisse 1a + 1b'!G4",TRUE),"")</f>
        <v>#REF!</v>
      </c>
      <c r="AQ326" t="e" cm="1">
        <f t="array" aca="1" ref="AQ326" ca="1">IF(INDIRECT("'["&amp;Index!$A$1&amp;"]Werte+Ergebnisse 1a + 1b'!L4",TRUE)&gt;0,INDIRECT("'["&amp;Index!$A$1&amp;"]Werte+Ergebnisse 1a + 1b'!L4",TRUE),"")</f>
        <v>#REF!</v>
      </c>
      <c r="BM326" t="str">
        <f t="shared" ca="1" si="18"/>
        <v/>
      </c>
    </row>
    <row r="327" spans="1:65" x14ac:dyDescent="0.25">
      <c r="A327" t="e" cm="1">
        <f t="array" aca="1" ref="A327" ca="1">INDIRECT("'["&amp;Index!$A$1&amp;"]Übersicht Messungen'!E6",TRUE)</f>
        <v>#REF!</v>
      </c>
      <c r="B327" t="e">
        <f ca="1">IF(Index!$D$3="v1",11009,"")</f>
        <v>#N/A</v>
      </c>
      <c r="C327" t="e">
        <f ca="1">VLOOKUP(Facts!$B327,Aux_Table!$W$1:$X$50,2,FALSE)</f>
        <v>#N/A</v>
      </c>
      <c r="D327" t="e">
        <f>NA()</f>
        <v>#N/A</v>
      </c>
      <c r="E327" t="e" cm="1">
        <f t="array" aca="1" ref="E327" ca="1">INDIRECT("'["&amp;Index!$A$1&amp;"]Übersicht Messungen'!C6",TRUE)</f>
        <v>#REF!</v>
      </c>
      <c r="F327" t="e" cm="1">
        <f t="array" aca="1" ref="F327" ca="1">INDIRECT("'["&amp;Index!$A$1&amp;"]Übersicht Messungen'!B6",TRUE)</f>
        <v>#REF!</v>
      </c>
      <c r="G327" t="e" cm="1">
        <f t="array" aca="1" ref="G327" ca="1">INDIRECT("'["&amp;Index!$A$1&amp;"]Übersicht Messungen'!B6",TRUE)</f>
        <v>#REF!</v>
      </c>
      <c r="H327" t="e">
        <f t="shared" ca="1" si="17"/>
        <v>#REF!</v>
      </c>
      <c r="I327" s="15" t="e" cm="1">
        <f t="array" aca="1" ref="I327" ca="1">INDIRECT("'["&amp;Index!$A$1&amp;"]Übersicht Messungen'!F6",TRUE)-730</f>
        <v>#REF!</v>
      </c>
      <c r="K327" t="str">
        <f>Index!$A$1</f>
        <v>intem US 42430001 RN+RP für Sichtprüfung.xlsx</v>
      </c>
      <c r="N327" t="s">
        <v>74</v>
      </c>
      <c r="O327" t="e" cm="1">
        <f t="array" aca="1" ref="O327" ca="1">INDIRECT("'["&amp;Index!$A$1&amp;"]Werte+Ergebnisse 1a + 1b'!M2",TRUE)</f>
        <v>#REF!</v>
      </c>
      <c r="R327">
        <v>6</v>
      </c>
      <c r="X327" t="e" cm="1">
        <f t="array" aca="1" ref="X327" ca="1">INDIRECT("'["&amp;Index!$A$1&amp;"]Werte+Ergebnisse 1a + 1b'!b5",TRUE)</f>
        <v>#REF!</v>
      </c>
      <c r="Z327" t="s">
        <v>110</v>
      </c>
      <c r="AG327" t="e" cm="1">
        <f t="array" aca="1" ref="AG327" ca="1">IF(INDIRECT("'["&amp;Index!$A$1&amp;"]Werte+Ergebnisse 1a + 1b'!F5",TRUE)&gt;0,INDIRECT("'["&amp;Index!$A$1&amp;"]Werte+Ergebnisse 1a + 1b'!F5",TRUE),"")</f>
        <v>#REF!</v>
      </c>
      <c r="AH327" t="e" cm="1">
        <f t="array" aca="1" ref="AH327" ca="1">IF(INDIRECT("'["&amp;Index!$A$1&amp;"]Werte+Ergebnisse 1a + 1b'!H5",TRUE)&gt;0,INDIRECT("'["&amp;Index!$A$1&amp;"]Werte+Ergebnisse 1a + 1b'!H5",TRUE),"")</f>
        <v>#REF!</v>
      </c>
      <c r="AI327" t="e" cm="1">
        <f t="array" aca="1" ref="AI327" ca="1">IF(INDIRECT("'["&amp;Index!$A$1&amp;"]Werte+Ergebnisse 1a + 1b'!I5",TRUE)&gt;0,INDIRECT("'["&amp;Index!$A$1&amp;"]Werte+Ergebnisse 1a + 1b'!I5",TRUE),"")</f>
        <v>#REF!</v>
      </c>
      <c r="AJ327" t="e" cm="1">
        <f t="array" aca="1" ref="AJ327" ca="1">IF(INDIRECT("'["&amp;Index!$A$1&amp;"]Werte+Ergebnisse 1a + 1b'!J5",TRUE)&gt;0,INDIRECT("'["&amp;Index!$A$1&amp;"]Werte+Ergebnisse 1a + 1b'!J5",TRUE),"")</f>
        <v>#REF!</v>
      </c>
      <c r="AK327" t="e" cm="1">
        <f t="array" aca="1" ref="AK327" ca="1">IF(INDIRECT("'["&amp;Index!$A$1&amp;"]Werte+Ergebnisse 1a + 1b'!K5",TRUE)&gt;0,INDIRECT("'["&amp;Index!$A$1&amp;"]Werte+Ergebnisse 1a + 1b'!K5",TRUE),"")</f>
        <v>#REF!</v>
      </c>
      <c r="AN327" t="e" cm="1">
        <f t="array" aca="1" ref="AN327" ca="1">IF(INDIRECT("'["&amp;Index!$A$1&amp;"]Werte+Ergebnisse 1a + 1b'!G5",TRUE)&gt;0,INDIRECT("'["&amp;Index!$A$1&amp;"]Werte+Ergebnisse 1a + 1b'!G5",TRUE),"")</f>
        <v>#REF!</v>
      </c>
      <c r="AQ327" t="e" cm="1">
        <f t="array" aca="1" ref="AQ327" ca="1">IF(INDIRECT("'["&amp;Index!$A$1&amp;"]Werte+Ergebnisse 1a + 1b'!L5",TRUE)&gt;0,INDIRECT("'["&amp;Index!$A$1&amp;"]Werte+Ergebnisse 1a + 1b'!L5",TRUE),"")</f>
        <v>#REF!</v>
      </c>
      <c r="BM327" t="str">
        <f t="shared" ca="1" si="18"/>
        <v/>
      </c>
    </row>
    <row r="328" spans="1:65" x14ac:dyDescent="0.25">
      <c r="A328" t="e" cm="1">
        <f t="array" aca="1" ref="A328" ca="1">INDIRECT("'["&amp;Index!$A$1&amp;"]Übersicht Messungen'!E6",TRUE)</f>
        <v>#REF!</v>
      </c>
      <c r="B328" t="e">
        <f ca="1">IF(Index!$D$3="v1",11009,"")</f>
        <v>#N/A</v>
      </c>
      <c r="C328" t="e">
        <f ca="1">VLOOKUP(Facts!$B328,Aux_Table!$W$1:$X$50,2,FALSE)</f>
        <v>#N/A</v>
      </c>
      <c r="D328" t="e">
        <f>NA()</f>
        <v>#N/A</v>
      </c>
      <c r="E328" t="e" cm="1">
        <f t="array" aca="1" ref="E328" ca="1">INDIRECT("'["&amp;Index!$A$1&amp;"]Übersicht Messungen'!C6",TRUE)</f>
        <v>#REF!</v>
      </c>
      <c r="F328" t="e" cm="1">
        <f t="array" aca="1" ref="F328" ca="1">INDIRECT("'["&amp;Index!$A$1&amp;"]Übersicht Messungen'!B6",TRUE)</f>
        <v>#REF!</v>
      </c>
      <c r="G328" t="e" cm="1">
        <f t="array" aca="1" ref="G328" ca="1">INDIRECT("'["&amp;Index!$A$1&amp;"]Übersicht Messungen'!B6",TRUE)</f>
        <v>#REF!</v>
      </c>
      <c r="H328" t="e">
        <f t="shared" ca="1" si="17"/>
        <v>#REF!</v>
      </c>
      <c r="I328" s="15" t="e" cm="1">
        <f t="array" aca="1" ref="I328" ca="1">INDIRECT("'["&amp;Index!$A$1&amp;"]Übersicht Messungen'!F6",TRUE)-730</f>
        <v>#REF!</v>
      </c>
      <c r="K328" t="str">
        <f>Index!$A$1</f>
        <v>intem US 42430001 RN+RP für Sichtprüfung.xlsx</v>
      </c>
      <c r="N328" t="s">
        <v>74</v>
      </c>
      <c r="O328" t="e" cm="1">
        <f t="array" aca="1" ref="O328" ca="1">INDIRECT("'["&amp;Index!$A$1&amp;"]Werte+Ergebnisse 1a + 1b'!M2",TRUE)</f>
        <v>#REF!</v>
      </c>
      <c r="R328">
        <v>7</v>
      </c>
      <c r="X328" t="e" cm="1">
        <f t="array" aca="1" ref="X328" ca="1">INDIRECT("'["&amp;Index!$A$1&amp;"]Werte+Ergebnisse 1a + 1b'!b18",TRUE)</f>
        <v>#REF!</v>
      </c>
      <c r="Z328" t="s">
        <v>110</v>
      </c>
      <c r="AG328" t="e" cm="1">
        <f t="array" aca="1" ref="AG328" ca="1">IF(INDIRECT("'["&amp;Index!$A$1&amp;"]Werte+Ergebnisse 1a + 1b'!F18",TRUE)&gt;0,INDIRECT("'["&amp;Index!$A$1&amp;"]Werte+Ergebnisse 1a + 1b'!F18",TRUE),"")</f>
        <v>#REF!</v>
      </c>
      <c r="AH328" t="e" cm="1">
        <f t="array" aca="1" ref="AH328" ca="1">IF(INDIRECT("'["&amp;Index!$A$1&amp;"]Werte+Ergebnisse 1a + 1b'!H18",TRUE)&gt;0,INDIRECT("'["&amp;Index!$A$1&amp;"]Werte+Ergebnisse 1a + 1b'!H18",TRUE),"")</f>
        <v>#REF!</v>
      </c>
      <c r="AI328" t="e" cm="1">
        <f t="array" aca="1" ref="AI328" ca="1">IF(INDIRECT("'["&amp;Index!$A$1&amp;"]Werte+Ergebnisse 1a + 1b'!I18",TRUE)&gt;0,INDIRECT("'["&amp;Index!$A$1&amp;"]Werte+Ergebnisse 1a + 1b'!I18",TRUE),"")</f>
        <v>#REF!</v>
      </c>
      <c r="AJ328" t="e" cm="1">
        <f t="array" aca="1" ref="AJ328" ca="1">IF(INDIRECT("'["&amp;Index!$A$1&amp;"]Werte+Ergebnisse 1a + 1b'!J18",TRUE)&gt;0,INDIRECT("'["&amp;Index!$A$1&amp;"]Werte+Ergebnisse 1a + 1b'!J18",TRUE),"")</f>
        <v>#REF!</v>
      </c>
      <c r="AK328" t="e" cm="1">
        <f t="array" aca="1" ref="AK328" ca="1">IF(INDIRECT("'["&amp;Index!$A$1&amp;"]Werte+Ergebnisse 1a + 1b'!K18",TRUE)&gt;0,INDIRECT("'["&amp;Index!$A$1&amp;"]Werte+Ergebnisse 1a + 1b'!K18",TRUE),"")</f>
        <v>#REF!</v>
      </c>
      <c r="AN328" t="e" cm="1">
        <f t="array" aca="1" ref="AN328" ca="1">IF(INDIRECT("'["&amp;Index!$A$1&amp;"]Werte+Ergebnisse 1a + 1b'!G18",TRUE)&gt;0,INDIRECT("'["&amp;Index!$A$1&amp;"]Werte+Ergebnisse 1a + 1b'!G18",TRUE),"")</f>
        <v>#REF!</v>
      </c>
      <c r="AQ328" t="e" cm="1">
        <f t="array" aca="1" ref="AQ328" ca="1">IF(INDIRECT("'["&amp;Index!$A$1&amp;"]Werte+Ergebnisse 1a + 1b'!L18",TRUE)&gt;0,INDIRECT("'["&amp;Index!$A$1&amp;"]Werte+Ergebnisse 1a + 1b'!L18",TRUE),"")</f>
        <v>#REF!</v>
      </c>
      <c r="BM328" t="str">
        <f t="shared" ca="1" si="18"/>
        <v/>
      </c>
    </row>
    <row r="329" spans="1:65" x14ac:dyDescent="0.25">
      <c r="A329" t="e" cm="1">
        <f t="array" aca="1" ref="A329" ca="1">INDIRECT("'["&amp;Index!$A$1&amp;"]Übersicht Messungen'!E6",TRUE)</f>
        <v>#REF!</v>
      </c>
      <c r="B329" t="e">
        <f ca="1">IF(Index!$D$3="v1",11009,"")</f>
        <v>#N/A</v>
      </c>
      <c r="C329" t="e">
        <f ca="1">VLOOKUP(Facts!$B329,Aux_Table!$W$1:$X$50,2,FALSE)</f>
        <v>#N/A</v>
      </c>
      <c r="D329" t="e">
        <f>NA()</f>
        <v>#N/A</v>
      </c>
      <c r="E329" t="e" cm="1">
        <f t="array" aca="1" ref="E329" ca="1">INDIRECT("'["&amp;Index!$A$1&amp;"]Übersicht Messungen'!C6",TRUE)</f>
        <v>#REF!</v>
      </c>
      <c r="F329" t="e" cm="1">
        <f t="array" aca="1" ref="F329" ca="1">INDIRECT("'["&amp;Index!$A$1&amp;"]Übersicht Messungen'!B6",TRUE)</f>
        <v>#REF!</v>
      </c>
      <c r="G329" t="e" cm="1">
        <f t="array" aca="1" ref="G329" ca="1">INDIRECT("'["&amp;Index!$A$1&amp;"]Übersicht Messungen'!B6",TRUE)</f>
        <v>#REF!</v>
      </c>
      <c r="H329" t="e">
        <f t="shared" ca="1" si="17"/>
        <v>#REF!</v>
      </c>
      <c r="I329" s="15" t="e" cm="1">
        <f t="array" aca="1" ref="I329" ca="1">INDIRECT("'["&amp;Index!$A$1&amp;"]Übersicht Messungen'!F6",TRUE)-730</f>
        <v>#REF!</v>
      </c>
      <c r="K329" t="str">
        <f>Index!$A$1</f>
        <v>intem US 42430001 RN+RP für Sichtprüfung.xlsx</v>
      </c>
      <c r="N329" t="s">
        <v>74</v>
      </c>
      <c r="O329" t="e" cm="1">
        <f t="array" aca="1" ref="O329" ca="1">INDIRECT("'["&amp;Index!$A$1&amp;"]Werte+Ergebnisse 1a + 1b'!M2",TRUE)</f>
        <v>#REF!</v>
      </c>
      <c r="R329">
        <v>8</v>
      </c>
      <c r="X329" t="e" cm="1">
        <f t="array" aca="1" ref="X329" ca="1">INDIRECT("'["&amp;Index!$A$1&amp;"]Werte+Ergebnisse 1a + 1b'!b19",TRUE)</f>
        <v>#REF!</v>
      </c>
      <c r="Z329" t="s">
        <v>110</v>
      </c>
      <c r="AG329" t="e" cm="1">
        <f t="array" aca="1" ref="AG329" ca="1">IF(INDIRECT("'["&amp;Index!$A$1&amp;"]Werte+Ergebnisse 1a + 1b'!F19",TRUE)&gt;0,INDIRECT("'["&amp;Index!$A$1&amp;"]Werte+Ergebnisse 1a + 1b'!F19",TRUE),"")</f>
        <v>#REF!</v>
      </c>
      <c r="AH329" t="e" cm="1">
        <f t="array" aca="1" ref="AH329" ca="1">IF(INDIRECT("'["&amp;Index!$A$1&amp;"]Werte+Ergebnisse 1a + 1b'!H19",TRUE)&gt;0,INDIRECT("'["&amp;Index!$A$1&amp;"]Werte+Ergebnisse 1a + 1b'!H19",TRUE),"")</f>
        <v>#REF!</v>
      </c>
      <c r="AI329" t="e" cm="1">
        <f t="array" aca="1" ref="AI329" ca="1">IF(INDIRECT("'["&amp;Index!$A$1&amp;"]Werte+Ergebnisse 1a + 1b'!I19",TRUE)&gt;0,INDIRECT("'["&amp;Index!$A$1&amp;"]Werte+Ergebnisse 1a + 1b'!I19",TRUE),"")</f>
        <v>#REF!</v>
      </c>
      <c r="AJ329" t="e" cm="1">
        <f t="array" aca="1" ref="AJ329" ca="1">IF(INDIRECT("'["&amp;Index!$A$1&amp;"]Werte+Ergebnisse 1a + 1b'!J19",TRUE)&gt;0,INDIRECT("'["&amp;Index!$A$1&amp;"]Werte+Ergebnisse 1a + 1b'!J19",TRUE),"")</f>
        <v>#REF!</v>
      </c>
      <c r="AK329" t="e" cm="1">
        <f t="array" aca="1" ref="AK329" ca="1">IF(INDIRECT("'["&amp;Index!$A$1&amp;"]Werte+Ergebnisse 1a + 1b'!K19",TRUE)&gt;0,INDIRECT("'["&amp;Index!$A$1&amp;"]Werte+Ergebnisse 1a + 1b'!K19",TRUE),"")</f>
        <v>#REF!</v>
      </c>
      <c r="AN329" t="e" cm="1">
        <f t="array" aca="1" ref="AN329" ca="1">IF(INDIRECT("'["&amp;Index!$A$1&amp;"]Werte+Ergebnisse 1a + 1b'!G19",TRUE)&gt;0,INDIRECT("'["&amp;Index!$A$1&amp;"]Werte+Ergebnisse 1a + 1b'!G19",TRUE),"")</f>
        <v>#REF!</v>
      </c>
      <c r="AQ329" t="e" cm="1">
        <f t="array" aca="1" ref="AQ329" ca="1">IF(INDIRECT("'["&amp;Index!$A$1&amp;"]Werte+Ergebnisse 1a + 1b'!L19",TRUE)&gt;0,INDIRECT("'["&amp;Index!$A$1&amp;"]Werte+Ergebnisse 1a + 1b'!L19",TRUE),"")</f>
        <v>#REF!</v>
      </c>
      <c r="BM329" t="str">
        <f t="shared" ca="1" si="18"/>
        <v/>
      </c>
    </row>
    <row r="330" spans="1:65" x14ac:dyDescent="0.25">
      <c r="A330" t="e" cm="1">
        <f t="array" aca="1" ref="A330" ca="1">INDIRECT("'["&amp;Index!$A$1&amp;"]Übersicht Messungen'!E6",TRUE)</f>
        <v>#REF!</v>
      </c>
      <c r="B330" t="e">
        <f ca="1">IF(Index!$D$3="v1",11010,"")</f>
        <v>#N/A</v>
      </c>
      <c r="C330" t="e">
        <f ca="1">VLOOKUP(Facts!$B330,Aux_Table!$W$1:$X$50,2,FALSE)</f>
        <v>#N/A</v>
      </c>
      <c r="D330" t="e">
        <f>NA()</f>
        <v>#N/A</v>
      </c>
      <c r="E330" t="e" cm="1">
        <f t="array" aca="1" ref="E330" ca="1">INDIRECT("'["&amp;Index!$A$1&amp;"]Übersicht Messungen'!C6",TRUE)</f>
        <v>#REF!</v>
      </c>
      <c r="F330" t="e" cm="1">
        <f t="array" aca="1" ref="F330" ca="1">INDIRECT("'["&amp;Index!$A$1&amp;"]Übersicht Messungen'!B6",TRUE)</f>
        <v>#REF!</v>
      </c>
      <c r="G330" t="e" cm="1">
        <f t="array" aca="1" ref="G330" ca="1">INDIRECT("'["&amp;Index!$A$1&amp;"]Übersicht Messungen'!B6",TRUE)</f>
        <v>#REF!</v>
      </c>
      <c r="H330" t="e">
        <f t="shared" ca="1" si="17"/>
        <v>#REF!</v>
      </c>
      <c r="I330" s="15" t="e" cm="1">
        <f t="array" aca="1" ref="I330" ca="1">INDIRECT("'["&amp;Index!$A$1&amp;"]Übersicht Messungen'!F6",TRUE)-730</f>
        <v>#REF!</v>
      </c>
      <c r="K330" t="str">
        <f>Index!$A$1</f>
        <v>intem US 42430001 RN+RP für Sichtprüfung.xlsx</v>
      </c>
      <c r="N330" t="e" cm="1">
        <f t="array" aca="1" ref="N330" ca="1">INDIRECT("'["&amp;Index!$A$1&amp;"]Werte+Ergebnisse 2a+2b'!A2",TRUE)&amp;" "&amp;INDIRECT("'["&amp;Index!$A$1&amp;"]Werte+Ergebnisse 2a+2b'!C2",TRUE)</f>
        <v>#REF!</v>
      </c>
      <c r="O330" t="e" cm="1">
        <f t="array" aca="1" ref="O330" ca="1">INDIRECT("'["&amp;Index!$A$1&amp;"]Werte+Ergebnisse 2a+2b'!M2",TRUE)</f>
        <v>#REF!</v>
      </c>
      <c r="R330">
        <v>1</v>
      </c>
      <c r="X330" t="e" cm="1">
        <f t="array" aca="1" ref="X330" ca="1">INDIRECT("'["&amp;Index!$A$1&amp;"]Werte+Ergebnisse 2a+2b'!b2",TRUE)</f>
        <v>#REF!</v>
      </c>
      <c r="Z330" t="s">
        <v>110</v>
      </c>
      <c r="AG330" t="e" cm="1">
        <f t="array" aca="1" ref="AG330" ca="1">IF(INDIRECT("'["&amp;Index!$A$1&amp;"]Werte+Ergebnisse 2a+2b'!F2",TRUE)&gt;0,INDIRECT("'["&amp;Index!$A$1&amp;"]Werte+Ergebnisse 2a+2b'!F2",TRUE),"")</f>
        <v>#REF!</v>
      </c>
      <c r="AH330" t="e" cm="1">
        <f t="array" aca="1" ref="AH330" ca="1">IF(INDIRECT("'["&amp;Index!$A$1&amp;"]Werte+Ergebnisse 2a+2b'!H2",TRUE)&gt;0,INDIRECT("'["&amp;Index!$A$1&amp;"]Werte+Ergebnisse 2a+2b'!H2",TRUE),"")</f>
        <v>#REF!</v>
      </c>
      <c r="AI330" t="e" cm="1">
        <f t="array" aca="1" ref="AI330" ca="1">IF(INDIRECT("'["&amp;Index!$A$1&amp;"]Werte+Ergebnisse 2a+2b'!I2",TRUE)&gt;0,INDIRECT("'["&amp;Index!$A$1&amp;"]Werte+Ergebnisse 2a+2b'!I2",TRUE),"")</f>
        <v>#REF!</v>
      </c>
      <c r="AJ330" t="e" cm="1">
        <f t="array" aca="1" ref="AJ330" ca="1">IF(INDIRECT("'["&amp;Index!$A$1&amp;"]Werte+Ergebnisse 2a+2b'!J2",TRUE)&gt;0,INDIRECT("'["&amp;Index!$A$1&amp;"]Werte+Ergebnisse 2a+2b'!J2",TRUE),"")</f>
        <v>#REF!</v>
      </c>
      <c r="AK330" t="e" cm="1">
        <f t="array" aca="1" ref="AK330" ca="1">IF(INDIRECT("'["&amp;Index!$A$1&amp;"]Werte+Ergebnisse 2a+2b'!K2",TRUE)&gt;0,INDIRECT("'["&amp;Index!$A$1&amp;"]Werte+Ergebnisse 2a+2b'!K2",TRUE),"")</f>
        <v>#REF!</v>
      </c>
      <c r="AN330" t="e" cm="1">
        <f t="array" aca="1" ref="AN330" ca="1">IF(INDIRECT("'["&amp;Index!$A$1&amp;"]Werte+Ergebnisse 2a+2b'!G2",TRUE)&gt;0,INDIRECT("'["&amp;Index!$A$1&amp;"]Werte+Ergebnisse 2a+2b'!G2",TRUE),"")</f>
        <v>#REF!</v>
      </c>
      <c r="AQ330" t="e" cm="1">
        <f t="array" aca="1" ref="AQ330" ca="1">IF(INDIRECT("'["&amp;Index!$A$1&amp;"]Werte+Ergebnisse 2a+2b'!L2",TRUE)&gt;0,INDIRECT("'["&amp;Index!$A$1&amp;"]Werte+Ergebnisse 2a+2b'!L2",TRUE),"")</f>
        <v>#REF!</v>
      </c>
      <c r="BM330" t="str">
        <f t="shared" ca="1" si="18"/>
        <v/>
      </c>
    </row>
    <row r="331" spans="1:65" x14ac:dyDescent="0.25">
      <c r="A331" t="e" cm="1">
        <f t="array" aca="1" ref="A331" ca="1">INDIRECT("'["&amp;Index!$A$1&amp;"]Übersicht Messungen'!E6",TRUE)</f>
        <v>#REF!</v>
      </c>
      <c r="B331" t="e">
        <f ca="1">IF(Index!$D$3="v1",11010,"")</f>
        <v>#N/A</v>
      </c>
      <c r="C331" t="e">
        <f ca="1">VLOOKUP(Facts!$B331,Aux_Table!$W$1:$X$50,2,FALSE)</f>
        <v>#N/A</v>
      </c>
      <c r="D331" t="e">
        <f>NA()</f>
        <v>#N/A</v>
      </c>
      <c r="E331" t="e" cm="1">
        <f t="array" aca="1" ref="E331" ca="1">INDIRECT("'["&amp;Index!$A$1&amp;"]Übersicht Messungen'!C6",TRUE)</f>
        <v>#REF!</v>
      </c>
      <c r="F331" t="e" cm="1">
        <f t="array" aca="1" ref="F331" ca="1">INDIRECT("'["&amp;Index!$A$1&amp;"]Übersicht Messungen'!B6",TRUE)</f>
        <v>#REF!</v>
      </c>
      <c r="G331" t="e" cm="1">
        <f t="array" aca="1" ref="G331" ca="1">INDIRECT("'["&amp;Index!$A$1&amp;"]Übersicht Messungen'!B6",TRUE)</f>
        <v>#REF!</v>
      </c>
      <c r="H331" t="e">
        <f t="shared" ref="H331:H339" ca="1" si="19">X331=A331</f>
        <v>#REF!</v>
      </c>
      <c r="I331" s="15" t="e" cm="1">
        <f t="array" aca="1" ref="I331" ca="1">INDIRECT("'["&amp;Index!$A$1&amp;"]Übersicht Messungen'!F6",TRUE)-730</f>
        <v>#REF!</v>
      </c>
      <c r="K331" t="str">
        <f>Index!$A$1</f>
        <v>intem US 42430001 RN+RP für Sichtprüfung.xlsx</v>
      </c>
      <c r="N331" t="e" cm="1">
        <f t="array" aca="1" ref="N331" ca="1">INDIRECT("'["&amp;Index!$A$1&amp;"]Werte+Ergebnisse 2a+2b'!A2",TRUE)&amp;" "&amp;INDIRECT("'["&amp;Index!$A$1&amp;"]Werte+Ergebnisse 2a+2b'!C2",TRUE)</f>
        <v>#REF!</v>
      </c>
      <c r="O331" t="e" cm="1">
        <f t="array" aca="1" ref="O331" ca="1">INDIRECT("'["&amp;Index!$A$1&amp;"]Werte+Ergebnisse 2a+2b'!M2",TRUE)</f>
        <v>#REF!</v>
      </c>
      <c r="R331">
        <v>2</v>
      </c>
      <c r="X331" t="e" cm="1">
        <f t="array" aca="1" ref="X331" ca="1">INDIRECT("'["&amp;Index!$A$1&amp;"]Werte+Ergebnisse 2a+2b'!b3",TRUE)</f>
        <v>#REF!</v>
      </c>
      <c r="Z331" t="s">
        <v>110</v>
      </c>
      <c r="AG331" t="e" cm="1">
        <f t="array" aca="1" ref="AG331" ca="1">IF(INDIRECT("'["&amp;Index!$A$1&amp;"]Werte+Ergebnisse 2a+2b'!F3",TRUE)&gt;0,INDIRECT("'["&amp;Index!$A$1&amp;"]Werte+Ergebnisse 2a+2b'!F3",TRUE),"")</f>
        <v>#REF!</v>
      </c>
      <c r="AH331" t="e" cm="1">
        <f t="array" aca="1" ref="AH331" ca="1">IF(INDIRECT("'["&amp;Index!$A$1&amp;"]Werte+Ergebnisse 2a+2b'!H3",TRUE)&gt;0,INDIRECT("'["&amp;Index!$A$1&amp;"]Werte+Ergebnisse 2a+2b'!H3",TRUE),"")</f>
        <v>#REF!</v>
      </c>
      <c r="AI331" t="e" cm="1">
        <f t="array" aca="1" ref="AI331" ca="1">IF(INDIRECT("'["&amp;Index!$A$1&amp;"]Werte+Ergebnisse 2a+2b'!I3",TRUE)&gt;0,INDIRECT("'["&amp;Index!$A$1&amp;"]Werte+Ergebnisse 2a+2b'!I3",TRUE),"")</f>
        <v>#REF!</v>
      </c>
      <c r="AJ331" t="e" cm="1">
        <f t="array" aca="1" ref="AJ331" ca="1">IF(INDIRECT("'["&amp;Index!$A$1&amp;"]Werte+Ergebnisse 2a+2b'!J3",TRUE)&gt;0,INDIRECT("'["&amp;Index!$A$1&amp;"]Werte+Ergebnisse 2a+2b'!J3",TRUE),"")</f>
        <v>#REF!</v>
      </c>
      <c r="AK331" t="e" cm="1">
        <f t="array" aca="1" ref="AK331" ca="1">IF(INDIRECT("'["&amp;Index!$A$1&amp;"]Werte+Ergebnisse 2a+2b'!K3",TRUE)&gt;0,INDIRECT("'["&amp;Index!$A$1&amp;"]Werte+Ergebnisse 2a+2b'!K3",TRUE),"")</f>
        <v>#REF!</v>
      </c>
      <c r="AN331" t="e" cm="1">
        <f t="array" aca="1" ref="AN331" ca="1">IF(INDIRECT("'["&amp;Index!$A$1&amp;"]Werte+Ergebnisse 2a+2b'!G3",TRUE)&gt;0,INDIRECT("'["&amp;Index!$A$1&amp;"]Werte+Ergebnisse 2a+2b'!G3",TRUE),"")</f>
        <v>#REF!</v>
      </c>
      <c r="AQ331" t="e" cm="1">
        <f t="array" aca="1" ref="AQ331" ca="1">IF(INDIRECT("'["&amp;Index!$A$1&amp;"]Werte+Ergebnisse 2a+2b'!L3",TRUE)&gt;0,INDIRECT("'["&amp;Index!$A$1&amp;"]Werte+Ergebnisse 2a+2b'!L3",TRUE),"")</f>
        <v>#REF!</v>
      </c>
      <c r="BM331" t="str">
        <f t="shared" ca="1" si="18"/>
        <v/>
      </c>
    </row>
    <row r="332" spans="1:65" x14ac:dyDescent="0.25">
      <c r="A332" t="e" cm="1">
        <f t="array" aca="1" ref="A332" ca="1">INDIRECT("'["&amp;Index!$A$1&amp;"]Übersicht Messungen'!E6",TRUE)</f>
        <v>#REF!</v>
      </c>
      <c r="B332" t="e">
        <f ca="1">IF(Index!$D$3="v1",11010,"")</f>
        <v>#N/A</v>
      </c>
      <c r="C332" t="e">
        <f ca="1">VLOOKUP(Facts!$B332,Aux_Table!$W$1:$X$50,2,FALSE)</f>
        <v>#N/A</v>
      </c>
      <c r="D332" t="e">
        <f>NA()</f>
        <v>#N/A</v>
      </c>
      <c r="E332" t="e" cm="1">
        <f t="array" aca="1" ref="E332" ca="1">INDIRECT("'["&amp;Index!$A$1&amp;"]Übersicht Messungen'!C6",TRUE)</f>
        <v>#REF!</v>
      </c>
      <c r="F332" t="e" cm="1">
        <f t="array" aca="1" ref="F332" ca="1">INDIRECT("'["&amp;Index!$A$1&amp;"]Übersicht Messungen'!B6",TRUE)</f>
        <v>#REF!</v>
      </c>
      <c r="G332" t="e" cm="1">
        <f t="array" aca="1" ref="G332" ca="1">INDIRECT("'["&amp;Index!$A$1&amp;"]Übersicht Messungen'!B6",TRUE)</f>
        <v>#REF!</v>
      </c>
      <c r="H332" t="e">
        <f t="shared" ca="1" si="19"/>
        <v>#REF!</v>
      </c>
      <c r="I332" s="15" t="e" cm="1">
        <f t="array" aca="1" ref="I332" ca="1">INDIRECT("'["&amp;Index!$A$1&amp;"]Übersicht Messungen'!F6",TRUE)-730</f>
        <v>#REF!</v>
      </c>
      <c r="K332" t="str">
        <f>Index!$A$1</f>
        <v>intem US 42430001 RN+RP für Sichtprüfung.xlsx</v>
      </c>
      <c r="N332" t="e" cm="1">
        <f t="array" aca="1" ref="N332" ca="1">INDIRECT("'["&amp;Index!$A$1&amp;"]Werte+Ergebnisse 2a+2b'!A2",TRUE)&amp;" "&amp;INDIRECT("'["&amp;Index!$A$1&amp;"]Werte+Ergebnisse 2a+2b'!C2",TRUE)</f>
        <v>#REF!</v>
      </c>
      <c r="O332" t="e" cm="1">
        <f t="array" aca="1" ref="O332" ca="1">INDIRECT("'["&amp;Index!$A$1&amp;"]Werte+Ergebnisse 2a+2b'!M2",TRUE)</f>
        <v>#REF!</v>
      </c>
      <c r="R332">
        <v>3</v>
      </c>
      <c r="X332" t="e" cm="1">
        <f t="array" aca="1" ref="X332" ca="1">INDIRECT("'["&amp;Index!$A$1&amp;"]Werte+Ergebnisse 2a+2b'!b20",TRUE)</f>
        <v>#REF!</v>
      </c>
      <c r="Z332" t="s">
        <v>110</v>
      </c>
      <c r="AG332" t="e" cm="1">
        <f t="array" aca="1" ref="AG332" ca="1">IF(INDIRECT("'["&amp;Index!$A$1&amp;"]Werte+Ergebnisse 2a+2b'!F20",TRUE)&gt;0,INDIRECT("'["&amp;Index!$A$1&amp;"]Werte+Ergebnisse 2a+2b'!F20",TRUE),"")</f>
        <v>#REF!</v>
      </c>
      <c r="AH332" t="e" cm="1">
        <f t="array" aca="1" ref="AH332" ca="1">IF(INDIRECT("'["&amp;Index!$A$1&amp;"]Werte+Ergebnisse 2a+2b'!H20",TRUE)&gt;0,INDIRECT("'["&amp;Index!$A$1&amp;"]Werte+Ergebnisse 2a+2b'!H20",TRUE),"")</f>
        <v>#REF!</v>
      </c>
      <c r="AI332" t="e" cm="1">
        <f t="array" aca="1" ref="AI332" ca="1">IF(INDIRECT("'["&amp;Index!$A$1&amp;"]Werte+Ergebnisse 2a+2b'!I20",TRUE)&gt;0,INDIRECT("'["&amp;Index!$A$1&amp;"]Werte+Ergebnisse 2a+2b'!I20",TRUE),"")</f>
        <v>#REF!</v>
      </c>
      <c r="AJ332" t="e" cm="1">
        <f t="array" aca="1" ref="AJ332" ca="1">IF(INDIRECT("'["&amp;Index!$A$1&amp;"]Werte+Ergebnisse 2a+2b'!J20",TRUE)&gt;0,INDIRECT("'["&amp;Index!$A$1&amp;"]Werte+Ergebnisse 2a+2b'!J20",TRUE),"")</f>
        <v>#REF!</v>
      </c>
      <c r="AK332" t="e" cm="1">
        <f t="array" aca="1" ref="AK332" ca="1">IF(INDIRECT("'["&amp;Index!$A$1&amp;"]Werte+Ergebnisse 2a+2b'!K20",TRUE)&gt;0,INDIRECT("'["&amp;Index!$A$1&amp;"]Werte+Ergebnisse 2a+2b'!K20",TRUE),"")</f>
        <v>#REF!</v>
      </c>
      <c r="AN332" t="e" cm="1">
        <f t="array" aca="1" ref="AN332" ca="1">IF(INDIRECT("'["&amp;Index!$A$1&amp;"]Werte+Ergebnisse 2a+2b'!G20",TRUE)&gt;0,INDIRECT("'["&amp;Index!$A$1&amp;"]Werte+Ergebnisse 2a+2b'!G20",TRUE),"")</f>
        <v>#REF!</v>
      </c>
      <c r="AQ332" t="e" cm="1">
        <f t="array" aca="1" ref="AQ332" ca="1">IF(INDIRECT("'["&amp;Index!$A$1&amp;"]Werte+Ergebnisse 2a+2b'!L20",TRUE)&gt;0,INDIRECT("'["&amp;Index!$A$1&amp;"]Werte+Ergebnisse 2a+2b'!L20",TRUE),"")</f>
        <v>#REF!</v>
      </c>
      <c r="BM332" t="str">
        <f t="shared" ca="1" si="18"/>
        <v/>
      </c>
    </row>
    <row r="333" spans="1:65" x14ac:dyDescent="0.25">
      <c r="A333" t="e" cm="1">
        <f t="array" aca="1" ref="A333" ca="1">INDIRECT("'["&amp;Index!$A$1&amp;"]Übersicht Messungen'!E6",TRUE)</f>
        <v>#REF!</v>
      </c>
      <c r="B333" t="e">
        <f ca="1">IF(Index!$D$3="v1",11010,"")</f>
        <v>#N/A</v>
      </c>
      <c r="C333" t="e">
        <f ca="1">VLOOKUP(Facts!$B333,Aux_Table!$W$1:$X$50,2,FALSE)</f>
        <v>#N/A</v>
      </c>
      <c r="D333" t="e">
        <f>NA()</f>
        <v>#N/A</v>
      </c>
      <c r="E333" t="e" cm="1">
        <f t="array" aca="1" ref="E333" ca="1">INDIRECT("'["&amp;Index!$A$1&amp;"]Übersicht Messungen'!C6",TRUE)</f>
        <v>#REF!</v>
      </c>
      <c r="F333" t="e" cm="1">
        <f t="array" aca="1" ref="F333" ca="1">INDIRECT("'["&amp;Index!$A$1&amp;"]Übersicht Messungen'!B6",TRUE)</f>
        <v>#REF!</v>
      </c>
      <c r="G333" t="e" cm="1">
        <f t="array" aca="1" ref="G333" ca="1">INDIRECT("'["&amp;Index!$A$1&amp;"]Übersicht Messungen'!B6",TRUE)</f>
        <v>#REF!</v>
      </c>
      <c r="H333" t="e">
        <f t="shared" ca="1" si="19"/>
        <v>#REF!</v>
      </c>
      <c r="I333" s="15" t="e" cm="1">
        <f t="array" aca="1" ref="I333" ca="1">INDIRECT("'["&amp;Index!$A$1&amp;"]Übersicht Messungen'!F6",TRUE)-730</f>
        <v>#REF!</v>
      </c>
      <c r="K333" t="str">
        <f>Index!$A$1</f>
        <v>intem US 42430001 RN+RP für Sichtprüfung.xlsx</v>
      </c>
      <c r="N333" t="e" cm="1">
        <f t="array" aca="1" ref="N333" ca="1">INDIRECT("'["&amp;Index!$A$1&amp;"]Werte+Ergebnisse 2a+2b'!A2",TRUE)&amp;" "&amp;INDIRECT("'["&amp;Index!$A$1&amp;"]Werte+Ergebnisse 2a+2b'!C2",TRUE)</f>
        <v>#REF!</v>
      </c>
      <c r="O333" t="e" cm="1">
        <f t="array" aca="1" ref="O333" ca="1">INDIRECT("'["&amp;Index!$A$1&amp;"]Werte+Ergebnisse 2a+2b'!M2",TRUE)</f>
        <v>#REF!</v>
      </c>
      <c r="R333">
        <v>4</v>
      </c>
      <c r="X333" t="e" cm="1">
        <f t="array" aca="1" ref="X333" ca="1">INDIRECT("'["&amp;Index!$A$1&amp;"]Werte+Ergebnisse 2a+2b'!b21",TRUE)</f>
        <v>#REF!</v>
      </c>
      <c r="Z333" t="s">
        <v>110</v>
      </c>
      <c r="AG333" t="e" cm="1">
        <f t="array" aca="1" ref="AG333" ca="1">IF(INDIRECT("'["&amp;Index!$A$1&amp;"]Werte+Ergebnisse 2a+2b'!F21",TRUE)&gt;0,INDIRECT("'["&amp;Index!$A$1&amp;"]Werte+Ergebnisse 2a+2b'!F21",TRUE),"")</f>
        <v>#REF!</v>
      </c>
      <c r="AH333" t="e" cm="1">
        <f t="array" aca="1" ref="AH333" ca="1">IF(INDIRECT("'["&amp;Index!$A$1&amp;"]Werte+Ergebnisse 2a+2b'!H21",TRUE)&gt;0,INDIRECT("'["&amp;Index!$A$1&amp;"]Werte+Ergebnisse 2a+2b'!H21",TRUE),"")</f>
        <v>#REF!</v>
      </c>
      <c r="AI333" t="e" cm="1">
        <f t="array" aca="1" ref="AI333" ca="1">IF(INDIRECT("'["&amp;Index!$A$1&amp;"]Werte+Ergebnisse 2a+2b'!I21",TRUE)&gt;0,INDIRECT("'["&amp;Index!$A$1&amp;"]Werte+Ergebnisse 2a+2b'!I21",TRUE),"")</f>
        <v>#REF!</v>
      </c>
      <c r="AJ333" t="e" cm="1">
        <f t="array" aca="1" ref="AJ333" ca="1">IF(INDIRECT("'["&amp;Index!$A$1&amp;"]Werte+Ergebnisse 2a+2b'!J21",TRUE)&gt;0,INDIRECT("'["&amp;Index!$A$1&amp;"]Werte+Ergebnisse 2a+2b'!J21",TRUE),"")</f>
        <v>#REF!</v>
      </c>
      <c r="AK333" t="e" cm="1">
        <f t="array" aca="1" ref="AK333" ca="1">IF(INDIRECT("'["&amp;Index!$A$1&amp;"]Werte+Ergebnisse 2a+2b'!K21",TRUE)&gt;0,INDIRECT("'["&amp;Index!$A$1&amp;"]Werte+Ergebnisse 2a+2b'!K21",TRUE),"")</f>
        <v>#REF!</v>
      </c>
      <c r="AN333" t="e" cm="1">
        <f t="array" aca="1" ref="AN333" ca="1">IF(INDIRECT("'["&amp;Index!$A$1&amp;"]Werte+Ergebnisse 2a+2b'!G21",TRUE)&gt;0,INDIRECT("'["&amp;Index!$A$1&amp;"]Werte+Ergebnisse 2a+2b'!G21",TRUE),"")</f>
        <v>#REF!</v>
      </c>
      <c r="AQ333" t="e" cm="1">
        <f t="array" aca="1" ref="AQ333" ca="1">IF(INDIRECT("'["&amp;Index!$A$1&amp;"]Werte+Ergebnisse 2a+2b'!L21",TRUE)&gt;0,INDIRECT("'["&amp;Index!$A$1&amp;"]Werte+Ergebnisse 2a+2b'!L21",TRUE),"")</f>
        <v>#REF!</v>
      </c>
      <c r="BM333" t="str">
        <f t="shared" ca="1" si="18"/>
        <v/>
      </c>
    </row>
    <row r="334" spans="1:65" x14ac:dyDescent="0.25">
      <c r="A334" t="e" cm="1">
        <f t="array" aca="1" ref="A334" ca="1">INDIRECT("'["&amp;Index!$A$1&amp;"]Übersicht Messungen'!E6",TRUE)</f>
        <v>#REF!</v>
      </c>
      <c r="B334" t="e">
        <f ca="1">IF(Index!$D$3="v1",11010,"")</f>
        <v>#N/A</v>
      </c>
      <c r="C334" t="e">
        <f ca="1">VLOOKUP(Facts!$B334,Aux_Table!$W$1:$X$50,2,FALSE)</f>
        <v>#N/A</v>
      </c>
      <c r="D334" t="e">
        <f>NA()</f>
        <v>#N/A</v>
      </c>
      <c r="E334" t="e" cm="1">
        <f t="array" aca="1" ref="E334" ca="1">INDIRECT("'["&amp;Index!$A$1&amp;"]Übersicht Messungen'!C6",TRUE)</f>
        <v>#REF!</v>
      </c>
      <c r="F334" t="e" cm="1">
        <f t="array" aca="1" ref="F334" ca="1">INDIRECT("'["&amp;Index!$A$1&amp;"]Übersicht Messungen'!B6",TRUE)</f>
        <v>#REF!</v>
      </c>
      <c r="G334" t="e" cm="1">
        <f t="array" aca="1" ref="G334" ca="1">INDIRECT("'["&amp;Index!$A$1&amp;"]Übersicht Messungen'!B6",TRUE)</f>
        <v>#REF!</v>
      </c>
      <c r="H334" t="e">
        <f t="shared" ca="1" si="19"/>
        <v>#REF!</v>
      </c>
      <c r="I334" s="15" t="e" cm="1">
        <f t="array" aca="1" ref="I334" ca="1">INDIRECT("'["&amp;Index!$A$1&amp;"]Übersicht Messungen'!F6",TRUE)-730</f>
        <v>#REF!</v>
      </c>
      <c r="K334" t="str">
        <f>Index!$A$1</f>
        <v>intem US 42430001 RN+RP für Sichtprüfung.xlsx</v>
      </c>
      <c r="N334" t="e" cm="1">
        <f t="array" aca="1" ref="N334" ca="1">INDIRECT("'["&amp;Index!$A$1&amp;"]Werte+Ergebnisse 2a+2b'!A4",TRUE)&amp;" "&amp;INDIRECT("'["&amp;Index!$A$1&amp;"]Werte+Ergebnisse 2a+2b'!C4",TRUE)</f>
        <v>#REF!</v>
      </c>
      <c r="O334" t="e" cm="1">
        <f t="array" aca="1" ref="O334" ca="1">INDIRECT("'["&amp;Index!$A$1&amp;"]Werte+Ergebnisse 2a+2b'!M2",TRUE)</f>
        <v>#REF!</v>
      </c>
      <c r="R334">
        <v>5</v>
      </c>
      <c r="X334" t="e" cm="1">
        <f t="array" aca="1" ref="X334" ca="1">INDIRECT("'["&amp;Index!$A$1&amp;"]Werte+Ergebnisse 2a+2b'!b4",TRUE)</f>
        <v>#REF!</v>
      </c>
      <c r="Z334" t="s">
        <v>110</v>
      </c>
      <c r="AG334" t="e" cm="1">
        <f t="array" aca="1" ref="AG334" ca="1">IF(INDIRECT("'["&amp;Index!$A$1&amp;"]Werte+Ergebnisse 2a+2b'!F4",TRUE)&gt;0,INDIRECT("'["&amp;Index!$A$1&amp;"]Werte+Ergebnisse 2a+2b'!F4",TRUE),"")</f>
        <v>#REF!</v>
      </c>
      <c r="AH334" t="e" cm="1">
        <f t="array" aca="1" ref="AH334" ca="1">IF(INDIRECT("'["&amp;Index!$A$1&amp;"]Werte+Ergebnisse 2a+2b'!H4",TRUE)&gt;0,INDIRECT("'["&amp;Index!$A$1&amp;"]Werte+Ergebnisse 2a+2b'!H4",TRUE),"")</f>
        <v>#REF!</v>
      </c>
      <c r="AI334" t="e" cm="1">
        <f t="array" aca="1" ref="AI334" ca="1">IF(INDIRECT("'["&amp;Index!$A$1&amp;"]Werte+Ergebnisse 2a+2b'!I4",TRUE)&gt;0,INDIRECT("'["&amp;Index!$A$1&amp;"]Werte+Ergebnisse 2a+2b'!I4",TRUE),"")</f>
        <v>#REF!</v>
      </c>
      <c r="AJ334" t="e" cm="1">
        <f t="array" aca="1" ref="AJ334" ca="1">IF(INDIRECT("'["&amp;Index!$A$1&amp;"]Werte+Ergebnisse 2a+2b'!J4",TRUE)&gt;0,INDIRECT("'["&amp;Index!$A$1&amp;"]Werte+Ergebnisse 2a+2b'!J4",TRUE),"")</f>
        <v>#REF!</v>
      </c>
      <c r="AK334" t="e" cm="1">
        <f t="array" aca="1" ref="AK334" ca="1">IF(INDIRECT("'["&amp;Index!$A$1&amp;"]Werte+Ergebnisse 2a+2b'!K4",TRUE)&gt;0,INDIRECT("'["&amp;Index!$A$1&amp;"]Werte+Ergebnisse 2a+2b'!K4",TRUE),"")</f>
        <v>#REF!</v>
      </c>
      <c r="AN334" t="e" cm="1">
        <f t="array" aca="1" ref="AN334" ca="1">IF(INDIRECT("'["&amp;Index!$A$1&amp;"]Werte+Ergebnisse 2a+2b'!G4",TRUE)&gt;0,INDIRECT("'["&amp;Index!$A$1&amp;"]Werte+Ergebnisse 2a+2b'!G4",TRUE),"")</f>
        <v>#REF!</v>
      </c>
      <c r="AQ334" t="e" cm="1">
        <f t="array" aca="1" ref="AQ334" ca="1">IF(INDIRECT("'["&amp;Index!$A$1&amp;"]Werte+Ergebnisse 2a+2b'!L4",TRUE)&gt;0,INDIRECT("'["&amp;Index!$A$1&amp;"]Werte+Ergebnisse 2a+2b'!L4",TRUE),"")</f>
        <v>#REF!</v>
      </c>
      <c r="BM334" t="str">
        <f t="shared" ca="1" si="18"/>
        <v/>
      </c>
    </row>
    <row r="335" spans="1:65" x14ac:dyDescent="0.25">
      <c r="A335" t="e" cm="1">
        <f t="array" aca="1" ref="A335" ca="1">INDIRECT("'["&amp;Index!$A$1&amp;"]Übersicht Messungen'!E6",TRUE)</f>
        <v>#REF!</v>
      </c>
      <c r="B335" t="e">
        <f ca="1">IF(Index!$D$3="v1",11010,"")</f>
        <v>#N/A</v>
      </c>
      <c r="C335" t="e">
        <f ca="1">VLOOKUP(Facts!$B335,Aux_Table!$W$1:$X$50,2,FALSE)</f>
        <v>#N/A</v>
      </c>
      <c r="D335" t="e">
        <f>NA()</f>
        <v>#N/A</v>
      </c>
      <c r="E335" t="e" cm="1">
        <f t="array" aca="1" ref="E335" ca="1">INDIRECT("'["&amp;Index!$A$1&amp;"]Übersicht Messungen'!C6",TRUE)</f>
        <v>#REF!</v>
      </c>
      <c r="F335" t="e" cm="1">
        <f t="array" aca="1" ref="F335" ca="1">INDIRECT("'["&amp;Index!$A$1&amp;"]Übersicht Messungen'!B6",TRUE)</f>
        <v>#REF!</v>
      </c>
      <c r="G335" t="e" cm="1">
        <f t="array" aca="1" ref="G335" ca="1">INDIRECT("'["&amp;Index!$A$1&amp;"]Übersicht Messungen'!B6",TRUE)</f>
        <v>#REF!</v>
      </c>
      <c r="H335" t="e">
        <f t="shared" ca="1" si="19"/>
        <v>#REF!</v>
      </c>
      <c r="I335" s="15" t="e" cm="1">
        <f t="array" aca="1" ref="I335" ca="1">INDIRECT("'["&amp;Index!$A$1&amp;"]Übersicht Messungen'!F6",TRUE)-730</f>
        <v>#REF!</v>
      </c>
      <c r="K335" t="str">
        <f>Index!$A$1</f>
        <v>intem US 42430001 RN+RP für Sichtprüfung.xlsx</v>
      </c>
      <c r="N335" t="e" cm="1">
        <f t="array" aca="1" ref="N335" ca="1">INDIRECT("'["&amp;Index!$A$1&amp;"]Werte+Ergebnisse 2a+2b'!A4",TRUE)&amp;" "&amp;INDIRECT("'["&amp;Index!$A$1&amp;"]Werte+Ergebnisse 2a+2b'!C4",TRUE)</f>
        <v>#REF!</v>
      </c>
      <c r="O335" t="e" cm="1">
        <f t="array" aca="1" ref="O335" ca="1">INDIRECT("'["&amp;Index!$A$1&amp;"]Werte+Ergebnisse 2a+2b'!M2",TRUE)</f>
        <v>#REF!</v>
      </c>
      <c r="R335">
        <v>6</v>
      </c>
      <c r="X335" t="e" cm="1">
        <f t="array" aca="1" ref="X335" ca="1">INDIRECT("'["&amp;Index!$A$1&amp;"]Werte+Ergebnisse 2a+2b'!b5",TRUE)</f>
        <v>#REF!</v>
      </c>
      <c r="Z335" t="s">
        <v>110</v>
      </c>
      <c r="AG335" t="e" cm="1">
        <f t="array" aca="1" ref="AG335" ca="1">IF(INDIRECT("'["&amp;Index!$A$1&amp;"]Werte+Ergebnisse 2a+2b'!F5",TRUE)&gt;0,INDIRECT("'["&amp;Index!$A$1&amp;"]Werte+Ergebnisse 2a+2b'!F5",TRUE),"")</f>
        <v>#REF!</v>
      </c>
      <c r="AH335" t="e" cm="1">
        <f t="array" aca="1" ref="AH335" ca="1">IF(INDIRECT("'["&amp;Index!$A$1&amp;"]Werte+Ergebnisse 2a+2b'!H5",TRUE)&gt;0,INDIRECT("'["&amp;Index!$A$1&amp;"]Werte+Ergebnisse 2a+2b'!H5",TRUE),"")</f>
        <v>#REF!</v>
      </c>
      <c r="AI335" t="e" cm="1">
        <f t="array" aca="1" ref="AI335" ca="1">IF(INDIRECT("'["&amp;Index!$A$1&amp;"]Werte+Ergebnisse 2a+2b'!I5",TRUE)&gt;0,INDIRECT("'["&amp;Index!$A$1&amp;"]Werte+Ergebnisse 2a+2b'!I5",TRUE),"")</f>
        <v>#REF!</v>
      </c>
      <c r="AJ335" t="e" cm="1">
        <f t="array" aca="1" ref="AJ335" ca="1">IF(INDIRECT("'["&amp;Index!$A$1&amp;"]Werte+Ergebnisse 2a+2b'!J5",TRUE)&gt;0,INDIRECT("'["&amp;Index!$A$1&amp;"]Werte+Ergebnisse 2a+2b'!J5",TRUE),"")</f>
        <v>#REF!</v>
      </c>
      <c r="AK335" t="e" cm="1">
        <f t="array" aca="1" ref="AK335" ca="1">IF(INDIRECT("'["&amp;Index!$A$1&amp;"]Werte+Ergebnisse 2a+2b'!K5",TRUE)&gt;0,INDIRECT("'["&amp;Index!$A$1&amp;"]Werte+Ergebnisse 2a+2b'!K5",TRUE),"")</f>
        <v>#REF!</v>
      </c>
      <c r="AN335" t="e" cm="1">
        <f t="array" aca="1" ref="AN335" ca="1">IF(INDIRECT("'["&amp;Index!$A$1&amp;"]Werte+Ergebnisse 2a+2b'!G5",TRUE)&gt;0,INDIRECT("'["&amp;Index!$A$1&amp;"]Werte+Ergebnisse 2a+2b'!G5",TRUE),"")</f>
        <v>#REF!</v>
      </c>
      <c r="AQ335" t="e" cm="1">
        <f t="array" aca="1" ref="AQ335" ca="1">IF(INDIRECT("'["&amp;Index!$A$1&amp;"]Werte+Ergebnisse 2a+2b'!L5",TRUE)&gt;0,INDIRECT("'["&amp;Index!$A$1&amp;"]Werte+Ergebnisse 2a+2b'!L5",TRUE),"")</f>
        <v>#REF!</v>
      </c>
      <c r="BM335" t="str">
        <f t="shared" ca="1" si="18"/>
        <v/>
      </c>
    </row>
    <row r="336" spans="1:65" x14ac:dyDescent="0.25">
      <c r="A336" t="e" cm="1">
        <f t="array" aca="1" ref="A336" ca="1">INDIRECT("'["&amp;Index!$A$1&amp;"]Übersicht Messungen'!E6",TRUE)</f>
        <v>#REF!</v>
      </c>
      <c r="B336" t="e">
        <f ca="1">IF(Index!$D$3="v1",11010,"")</f>
        <v>#N/A</v>
      </c>
      <c r="C336" t="e">
        <f ca="1">VLOOKUP(Facts!$B336,Aux_Table!$W$1:$X$50,2,FALSE)</f>
        <v>#N/A</v>
      </c>
      <c r="D336" t="e">
        <f>NA()</f>
        <v>#N/A</v>
      </c>
      <c r="E336" t="e" cm="1">
        <f t="array" aca="1" ref="E336" ca="1">INDIRECT("'["&amp;Index!$A$1&amp;"]Übersicht Messungen'!C6",TRUE)</f>
        <v>#REF!</v>
      </c>
      <c r="F336" t="e" cm="1">
        <f t="array" aca="1" ref="F336" ca="1">INDIRECT("'["&amp;Index!$A$1&amp;"]Übersicht Messungen'!B6",TRUE)</f>
        <v>#REF!</v>
      </c>
      <c r="G336" t="e" cm="1">
        <f t="array" aca="1" ref="G336" ca="1">INDIRECT("'["&amp;Index!$A$1&amp;"]Übersicht Messungen'!B6",TRUE)</f>
        <v>#REF!</v>
      </c>
      <c r="H336" t="e">
        <f t="shared" ca="1" si="19"/>
        <v>#REF!</v>
      </c>
      <c r="I336" s="15" t="e" cm="1">
        <f t="array" aca="1" ref="I336" ca="1">INDIRECT("'["&amp;Index!$A$1&amp;"]Übersicht Messungen'!F6",TRUE)-730</f>
        <v>#REF!</v>
      </c>
      <c r="K336" t="str">
        <f>Index!$A$1</f>
        <v>intem US 42430001 RN+RP für Sichtprüfung.xlsx</v>
      </c>
      <c r="N336" t="e" cm="1">
        <f t="array" aca="1" ref="N336" ca="1">INDIRECT("'["&amp;Index!$A$1&amp;"]Werte+Ergebnisse 2a+2b'!A4",TRUE)&amp;" "&amp;INDIRECT("'["&amp;Index!$A$1&amp;"]Werte+Ergebnisse 2a+2b'!C4",TRUE)</f>
        <v>#REF!</v>
      </c>
      <c r="O336" t="e" cm="1">
        <f t="array" aca="1" ref="O336" ca="1">INDIRECT("'["&amp;Index!$A$1&amp;"]Werte+Ergebnisse 2a+2b'!M2",TRUE)</f>
        <v>#REF!</v>
      </c>
      <c r="R336">
        <v>7</v>
      </c>
      <c r="X336" t="e" cm="1">
        <f t="array" aca="1" ref="X336" ca="1">INDIRECT("'["&amp;Index!$A$1&amp;"]Werte+Ergebnisse 2a+2b'!b18",TRUE)</f>
        <v>#REF!</v>
      </c>
      <c r="Z336" t="s">
        <v>110</v>
      </c>
      <c r="AG336" t="e" cm="1">
        <f t="array" aca="1" ref="AG336" ca="1">IF(INDIRECT("'["&amp;Index!$A$1&amp;"]Werte+Ergebnisse 2a+2b'!F18",TRUE)&gt;0,INDIRECT("'["&amp;Index!$A$1&amp;"]Werte+Ergebnisse 2a+2b'!F18",TRUE),"")</f>
        <v>#REF!</v>
      </c>
      <c r="AH336" t="e" cm="1">
        <f t="array" aca="1" ref="AH336" ca="1">IF(INDIRECT("'["&amp;Index!$A$1&amp;"]Werte+Ergebnisse 2a+2b'!H18",TRUE)&gt;0,INDIRECT("'["&amp;Index!$A$1&amp;"]Werte+Ergebnisse 2a+2b'!H18",TRUE),"")</f>
        <v>#REF!</v>
      </c>
      <c r="AI336" t="e" cm="1">
        <f t="array" aca="1" ref="AI336" ca="1">IF(INDIRECT("'["&amp;Index!$A$1&amp;"]Werte+Ergebnisse 2a+2b'!I18",TRUE)&gt;0,INDIRECT("'["&amp;Index!$A$1&amp;"]Werte+Ergebnisse 2a+2b'!I18",TRUE),"")</f>
        <v>#REF!</v>
      </c>
      <c r="AJ336" t="e" cm="1">
        <f t="array" aca="1" ref="AJ336" ca="1">IF(INDIRECT("'["&amp;Index!$A$1&amp;"]Werte+Ergebnisse 2a+2b'!J18",TRUE)&gt;0,INDIRECT("'["&amp;Index!$A$1&amp;"]Werte+Ergebnisse 2a+2b'!J18",TRUE),"")</f>
        <v>#REF!</v>
      </c>
      <c r="AK336" t="e" cm="1">
        <f t="array" aca="1" ref="AK336" ca="1">IF(INDIRECT("'["&amp;Index!$A$1&amp;"]Werte+Ergebnisse 2a+2b'!K18",TRUE)&gt;0,INDIRECT("'["&amp;Index!$A$1&amp;"]Werte+Ergebnisse 2a+2b'!K18",TRUE),"")</f>
        <v>#REF!</v>
      </c>
      <c r="AN336" t="e" cm="1">
        <f t="array" aca="1" ref="AN336" ca="1">IF(INDIRECT("'["&amp;Index!$A$1&amp;"]Werte+Ergebnisse 2a+2b'!G18",TRUE)&gt;0,INDIRECT("'["&amp;Index!$A$1&amp;"]Werte+Ergebnisse 2a+2b'!G18",TRUE),"")</f>
        <v>#REF!</v>
      </c>
      <c r="AQ336" t="e" cm="1">
        <f t="array" aca="1" ref="AQ336" ca="1">IF(INDIRECT("'["&amp;Index!$A$1&amp;"]Werte+Ergebnisse 2a+2b'!L18",TRUE)&gt;0,INDIRECT("'["&amp;Index!$A$1&amp;"]Werte+Ergebnisse 2a+2b'!L18",TRUE),"")</f>
        <v>#REF!</v>
      </c>
      <c r="BM336" t="str">
        <f t="shared" ca="1" si="18"/>
        <v/>
      </c>
    </row>
    <row r="337" spans="1:65" x14ac:dyDescent="0.25">
      <c r="A337" t="e" cm="1">
        <f t="array" aca="1" ref="A337" ca="1">INDIRECT("'["&amp;Index!$A$1&amp;"]Übersicht Messungen'!E6",TRUE)</f>
        <v>#REF!</v>
      </c>
      <c r="B337" t="e">
        <f ca="1">IF(Index!$D$3="v1",11010,"")</f>
        <v>#N/A</v>
      </c>
      <c r="C337" t="e">
        <f ca="1">VLOOKUP(Facts!$B337,Aux_Table!$W$1:$X$50,2,FALSE)</f>
        <v>#N/A</v>
      </c>
      <c r="D337" t="e">
        <f>NA()</f>
        <v>#N/A</v>
      </c>
      <c r="E337" t="e" cm="1">
        <f t="array" aca="1" ref="E337" ca="1">INDIRECT("'["&amp;Index!$A$1&amp;"]Übersicht Messungen'!C6",TRUE)</f>
        <v>#REF!</v>
      </c>
      <c r="F337" t="e" cm="1">
        <f t="array" aca="1" ref="F337" ca="1">INDIRECT("'["&amp;Index!$A$1&amp;"]Übersicht Messungen'!B6",TRUE)</f>
        <v>#REF!</v>
      </c>
      <c r="G337" t="e" cm="1">
        <f t="array" aca="1" ref="G337" ca="1">INDIRECT("'["&amp;Index!$A$1&amp;"]Übersicht Messungen'!B6",TRUE)</f>
        <v>#REF!</v>
      </c>
      <c r="H337" t="e">
        <f t="shared" ca="1" si="19"/>
        <v>#REF!</v>
      </c>
      <c r="I337" s="15" t="e" cm="1">
        <f t="array" aca="1" ref="I337" ca="1">INDIRECT("'["&amp;Index!$A$1&amp;"]Übersicht Messungen'!F6",TRUE)-730</f>
        <v>#REF!</v>
      </c>
      <c r="K337" t="str">
        <f>Index!$A$1</f>
        <v>intem US 42430001 RN+RP für Sichtprüfung.xlsx</v>
      </c>
      <c r="N337" t="e" cm="1">
        <f t="array" aca="1" ref="N337" ca="1">INDIRECT("'["&amp;Index!$A$1&amp;"]Werte+Ergebnisse 2a+2b'!A4",TRUE)&amp;" "&amp;INDIRECT("'["&amp;Index!$A$1&amp;"]Werte+Ergebnisse 2a+2b'!C4",TRUE)</f>
        <v>#REF!</v>
      </c>
      <c r="O337" t="e" cm="1">
        <f t="array" aca="1" ref="O337" ca="1">INDIRECT("'["&amp;Index!$A$1&amp;"]Werte+Ergebnisse 2a+2b'!M2",TRUE)</f>
        <v>#REF!</v>
      </c>
      <c r="R337">
        <v>8</v>
      </c>
      <c r="X337" t="e" cm="1">
        <f t="array" aca="1" ref="X337" ca="1">INDIRECT("'["&amp;Index!$A$1&amp;"]Werte+Ergebnisse 2a+2b'!b19",TRUE)</f>
        <v>#REF!</v>
      </c>
      <c r="Z337" t="s">
        <v>110</v>
      </c>
      <c r="AG337" t="e" cm="1">
        <f t="array" aca="1" ref="AG337" ca="1">IF(INDIRECT("'["&amp;Index!$A$1&amp;"]Werte+Ergebnisse 2a+2b'!F19",TRUE)&gt;0,INDIRECT("'["&amp;Index!$A$1&amp;"]Werte+Ergebnisse 2a+2b'!F19",TRUE),"")</f>
        <v>#REF!</v>
      </c>
      <c r="AH337" t="e" cm="1">
        <f t="array" aca="1" ref="AH337" ca="1">IF(INDIRECT("'["&amp;Index!$A$1&amp;"]Werte+Ergebnisse 2a+2b'!H19",TRUE)&gt;0,INDIRECT("'["&amp;Index!$A$1&amp;"]Werte+Ergebnisse 2a+2b'!H19",TRUE),"")</f>
        <v>#REF!</v>
      </c>
      <c r="AI337" t="e" cm="1">
        <f t="array" aca="1" ref="AI337" ca="1">IF(INDIRECT("'["&amp;Index!$A$1&amp;"]Werte+Ergebnisse 2a+2b'!I19",TRUE)&gt;0,INDIRECT("'["&amp;Index!$A$1&amp;"]Werte+Ergebnisse 2a+2b'!I19",TRUE),"")</f>
        <v>#REF!</v>
      </c>
      <c r="AJ337" t="e" cm="1">
        <f t="array" aca="1" ref="AJ337" ca="1">IF(INDIRECT("'["&amp;Index!$A$1&amp;"]Werte+Ergebnisse 2a+2b'!J19",TRUE)&gt;0,INDIRECT("'["&amp;Index!$A$1&amp;"]Werte+Ergebnisse 2a+2b'!J19",TRUE),"")</f>
        <v>#REF!</v>
      </c>
      <c r="AK337" t="e" cm="1">
        <f t="array" aca="1" ref="AK337" ca="1">IF(INDIRECT("'["&amp;Index!$A$1&amp;"]Werte+Ergebnisse 2a+2b'!K19",TRUE)&gt;0,INDIRECT("'["&amp;Index!$A$1&amp;"]Werte+Ergebnisse 2a+2b'!K19",TRUE),"")</f>
        <v>#REF!</v>
      </c>
      <c r="AN337" t="e" cm="1">
        <f t="array" aca="1" ref="AN337" ca="1">IF(INDIRECT("'["&amp;Index!$A$1&amp;"]Werte+Ergebnisse 2a+2b'!G19",TRUE)&gt;0,INDIRECT("'["&amp;Index!$A$1&amp;"]Werte+Ergebnisse 2a+2b'!G19",TRUE),"")</f>
        <v>#REF!</v>
      </c>
      <c r="AQ337" t="e" cm="1">
        <f t="array" aca="1" ref="AQ337" ca="1">IF(INDIRECT("'["&amp;Index!$A$1&amp;"]Werte+Ergebnisse 2a+2b'!L19",TRUE)&gt;0,INDIRECT("'["&amp;Index!$A$1&amp;"]Werte+Ergebnisse 2a+2b'!L19",TRUE),"")</f>
        <v>#REF!</v>
      </c>
      <c r="BM337" t="str">
        <f t="shared" ca="1" si="18"/>
        <v/>
      </c>
    </row>
    <row r="338" spans="1:65" x14ac:dyDescent="0.25">
      <c r="A338" t="e" cm="1">
        <f t="array" aca="1" ref="A338" ca="1">INDIRECT("'["&amp;Index!$A$1&amp;"]Übersicht Messungen'!E6",TRUE)</f>
        <v>#REF!</v>
      </c>
      <c r="B338" t="e">
        <f ca="1">IF(Index!$D$3="v1",11013,"")</f>
        <v>#N/A</v>
      </c>
      <c r="C338" t="e">
        <f ca="1">VLOOKUP(Facts!$B338,Aux_Table!$W$1:$X$50,2,FALSE)</f>
        <v>#N/A</v>
      </c>
      <c r="D338" t="e">
        <f>NA()</f>
        <v>#N/A</v>
      </c>
      <c r="E338" t="e" cm="1">
        <f t="array" aca="1" ref="E338" ca="1">INDIRECT("'["&amp;Index!$A$1&amp;"]Übersicht Messungen'!C6",TRUE)</f>
        <v>#REF!</v>
      </c>
      <c r="F338" t="e" cm="1">
        <f t="array" aca="1" ref="F338" ca="1">INDIRECT("'["&amp;Index!$A$1&amp;"]Übersicht Messungen'!B6",TRUE)</f>
        <v>#REF!</v>
      </c>
      <c r="G338" t="e" cm="1">
        <f t="array" aca="1" ref="G338" ca="1">INDIRECT("'["&amp;Index!$A$1&amp;"]Übersicht Messungen'!B6",TRUE)</f>
        <v>#REF!</v>
      </c>
      <c r="H338" t="e">
        <f t="shared" ca="1" si="19"/>
        <v>#REF!</v>
      </c>
      <c r="I338" s="15" t="e" cm="1">
        <f t="array" aca="1" ref="I338" ca="1">INDIRECT("'["&amp;Index!$A$1&amp;"]Übersicht Messungen'!F6",TRUE)-730</f>
        <v>#REF!</v>
      </c>
      <c r="K338" t="str">
        <f>Index!$A$1</f>
        <v>intem US 42430001 RN+RP für Sichtprüfung.xlsx</v>
      </c>
      <c r="N338" t="s">
        <v>79</v>
      </c>
      <c r="O338" t="e" cm="1">
        <f t="array" aca="1" ref="O338" ca="1">INDIRECT("'["&amp;Index!$A$1&amp;"]Werte+Ergebnisse 3'!M2",TRUE)</f>
        <v>#REF!</v>
      </c>
      <c r="R338">
        <v>1</v>
      </c>
      <c r="X338" t="e" cm="1">
        <f t="array" aca="1" ref="X338" ca="1">INDIRECT("'["&amp;Index!$A$1&amp;"]Werte+Ergebnisse 3'!b2",TRUE)</f>
        <v>#REF!</v>
      </c>
      <c r="Z338" t="s">
        <v>110</v>
      </c>
      <c r="AG338" t="e" cm="1">
        <f t="array" aca="1" ref="AG338" ca="1">IF(INDIRECT("'["&amp;Index!$A$1&amp;"]Werte+Ergebnisse 3'!F2",TRUE)&gt;0,INDIRECT("'["&amp;Index!$A$1&amp;"]Werte+Ergebnisse 3'!F2",TRUE),"")</f>
        <v>#REF!</v>
      </c>
      <c r="AH338" t="e" cm="1">
        <f t="array" aca="1" ref="AH338" ca="1">IF(INDIRECT("'["&amp;Index!$A$1&amp;"]Werte+Ergebnisse 3'!H2",TRUE)&gt;0,INDIRECT("'["&amp;Index!$A$1&amp;"]Werte+Ergebnisse 3'!H2",TRUE),"")</f>
        <v>#REF!</v>
      </c>
      <c r="AI338" t="e" cm="1">
        <f t="array" aca="1" ref="AI338" ca="1">IF(INDIRECT("'["&amp;Index!$A$1&amp;"]Werte+Ergebnisse 3'!I2",TRUE)&gt;0,INDIRECT("'["&amp;Index!$A$1&amp;"]Werte+Ergebnisse 3'!I2",TRUE),"")</f>
        <v>#REF!</v>
      </c>
      <c r="AJ338" t="e" cm="1">
        <f t="array" aca="1" ref="AJ338" ca="1">IF(INDIRECT("'["&amp;Index!$A$1&amp;"]Werte+Ergebnisse 3'!J2",TRUE)&gt;0,INDIRECT("'["&amp;Index!$A$1&amp;"]Werte+Ergebnisse 3'!J2",TRUE),"")</f>
        <v>#REF!</v>
      </c>
      <c r="AK338" t="e" cm="1">
        <f t="array" aca="1" ref="AK338" ca="1">IF(INDIRECT("'["&amp;Index!$A$1&amp;"]Werte+Ergebnisse 3'!K2",TRUE)&gt;0,INDIRECT("'["&amp;Index!$A$1&amp;"]Werte+Ergebnisse 3'!K2",TRUE),"")</f>
        <v>#REF!</v>
      </c>
      <c r="AN338" t="e" cm="1">
        <f t="array" aca="1" ref="AN338" ca="1">IF(INDIRECT("'["&amp;Index!$A$1&amp;"]Werte+Ergebnisse 3'!G2",TRUE)&gt;0,INDIRECT("'["&amp;Index!$A$1&amp;"]Werte+Ergebnisse 3'!G2",TRUE),"")</f>
        <v>#REF!</v>
      </c>
      <c r="AQ338" t="e" cm="1">
        <f t="array" aca="1" ref="AQ338" ca="1">IF(INDIRECT("'["&amp;Index!$A$1&amp;"]Werte+Ergebnisse 3'!L2",TRUE)&gt;0,INDIRECT("'["&amp;Index!$A$1&amp;"]Werte+Ergebnisse 3'!L2",TRUE),"")</f>
        <v>#REF!</v>
      </c>
      <c r="BM338" t="str">
        <f t="shared" ca="1" si="18"/>
        <v/>
      </c>
    </row>
    <row r="339" spans="1:65" x14ac:dyDescent="0.25">
      <c r="A339" t="e" cm="1">
        <f t="array" aca="1" ref="A339" ca="1">INDIRECT("'["&amp;Index!$A$1&amp;"]Übersicht Messungen'!E6",TRUE)</f>
        <v>#REF!</v>
      </c>
      <c r="B339" t="e">
        <f ca="1">IF(Index!$D$3="v1",11013,"")</f>
        <v>#N/A</v>
      </c>
      <c r="C339" t="e">
        <f ca="1">VLOOKUP(Facts!$B339,Aux_Table!$W$1:$X$50,2,FALSE)</f>
        <v>#N/A</v>
      </c>
      <c r="D339" t="e">
        <f>NA()</f>
        <v>#N/A</v>
      </c>
      <c r="E339" t="e" cm="1">
        <f t="array" aca="1" ref="E339" ca="1">INDIRECT("'["&amp;Index!$A$1&amp;"]Übersicht Messungen'!C6",TRUE)</f>
        <v>#REF!</v>
      </c>
      <c r="F339" t="e" cm="1">
        <f t="array" aca="1" ref="F339" ca="1">INDIRECT("'["&amp;Index!$A$1&amp;"]Übersicht Messungen'!B6",TRUE)</f>
        <v>#REF!</v>
      </c>
      <c r="G339" t="e" cm="1">
        <f t="array" aca="1" ref="G339" ca="1">INDIRECT("'["&amp;Index!$A$1&amp;"]Übersicht Messungen'!B6",TRUE)</f>
        <v>#REF!</v>
      </c>
      <c r="H339" t="e">
        <f t="shared" ca="1" si="19"/>
        <v>#REF!</v>
      </c>
      <c r="I339" s="15" t="e" cm="1">
        <f t="array" aca="1" ref="I339" ca="1">INDIRECT("'["&amp;Index!$A$1&amp;"]Übersicht Messungen'!F6",TRUE)-730</f>
        <v>#REF!</v>
      </c>
      <c r="K339" t="str">
        <f>Index!$A$1</f>
        <v>intem US 42430001 RN+RP für Sichtprüfung.xlsx</v>
      </c>
      <c r="N339" t="s">
        <v>79</v>
      </c>
      <c r="O339" t="e" cm="1">
        <f t="array" aca="1" ref="O339" ca="1">INDIRECT("'["&amp;Index!$A$1&amp;"]Werte+Ergebnisse 3'!M2",TRUE)</f>
        <v>#REF!</v>
      </c>
      <c r="R339">
        <v>2</v>
      </c>
      <c r="X339" t="e" cm="1">
        <f t="array" aca="1" ref="X339" ca="1">INDIRECT("'["&amp;Index!$A$1&amp;"]Werte+Ergebnisse 3'!b3",TRUE)</f>
        <v>#REF!</v>
      </c>
      <c r="Z339" t="s">
        <v>110</v>
      </c>
      <c r="AG339" t="e" cm="1">
        <f t="array" aca="1" ref="AG339" ca="1">IF(INDIRECT("'["&amp;Index!$A$1&amp;"]Werte+Ergebnisse 3'!F3",TRUE)&gt;0,INDIRECT("'["&amp;Index!$A$1&amp;"]Werte+Ergebnisse 3'!F3",TRUE),"")</f>
        <v>#REF!</v>
      </c>
      <c r="AH339" t="e" cm="1">
        <f t="array" aca="1" ref="AH339" ca="1">IF(INDIRECT("'["&amp;Index!$A$1&amp;"]Werte+Ergebnisse 3'!H3",TRUE)&gt;0,INDIRECT("'["&amp;Index!$A$1&amp;"]Werte+Ergebnisse 3'!H3",TRUE),"")</f>
        <v>#REF!</v>
      </c>
      <c r="AI339" t="e" cm="1">
        <f t="array" aca="1" ref="AI339" ca="1">IF(INDIRECT("'["&amp;Index!$A$1&amp;"]Werte+Ergebnisse 3'!I3",TRUE)&gt;0,INDIRECT("'["&amp;Index!$A$1&amp;"]Werte+Ergebnisse 3'!I3",TRUE),"")</f>
        <v>#REF!</v>
      </c>
      <c r="AJ339" t="e" cm="1">
        <f t="array" aca="1" ref="AJ339" ca="1">IF(INDIRECT("'["&amp;Index!$A$1&amp;"]Werte+Ergebnisse 3'!J3",TRUE)&gt;0,INDIRECT("'["&amp;Index!$A$1&amp;"]Werte+Ergebnisse 3'!J3",TRUE),"")</f>
        <v>#REF!</v>
      </c>
      <c r="AK339" t="e" cm="1">
        <f t="array" aca="1" ref="AK339" ca="1">IF(INDIRECT("'["&amp;Index!$A$1&amp;"]Werte+Ergebnisse 3'!K3",TRUE)&gt;0,INDIRECT("'["&amp;Index!$A$1&amp;"]Werte+Ergebnisse 3'!K3",TRUE),"")</f>
        <v>#REF!</v>
      </c>
      <c r="AN339" t="e" cm="1">
        <f t="array" aca="1" ref="AN339" ca="1">IF(INDIRECT("'["&amp;Index!$A$1&amp;"]Werte+Ergebnisse 3'!G3",TRUE)&gt;0,INDIRECT("'["&amp;Index!$A$1&amp;"]Werte+Ergebnisse 3'!G3",TRUE),"")</f>
        <v>#REF!</v>
      </c>
      <c r="AQ339" t="e" cm="1">
        <f t="array" aca="1" ref="AQ339" ca="1">IF(INDIRECT("'["&amp;Index!$A$1&amp;"]Werte+Ergebnisse 3'!L3",TRUE)&gt;0,INDIRECT("'["&amp;Index!$A$1&amp;"]Werte+Ergebnisse 3'!L3",TRUE),"")</f>
        <v>#REF!</v>
      </c>
      <c r="BM339" t="str">
        <f t="shared" ca="1" si="18"/>
        <v/>
      </c>
    </row>
    <row r="340" spans="1:65" x14ac:dyDescent="0.25">
      <c r="A340" t="e" cm="1">
        <f t="array" aca="1" ref="A340" ca="1">INDIRECT("'["&amp;Index!$A$1&amp;"]Übersicht Messungen'!E6",TRUE)</f>
        <v>#REF!</v>
      </c>
      <c r="B340" t="e">
        <f ca="1">IF(Index!$D$3="v1",11013,"")</f>
        <v>#N/A</v>
      </c>
      <c r="C340" t="e">
        <f ca="1">VLOOKUP(Facts!$B340,Aux_Table!$W$1:$X$50,2,FALSE)</f>
        <v>#N/A</v>
      </c>
      <c r="D340" t="e">
        <f>NA()</f>
        <v>#N/A</v>
      </c>
      <c r="E340" t="e" cm="1">
        <f t="array" aca="1" ref="E340" ca="1">INDIRECT("'["&amp;Index!$A$1&amp;"]Übersicht Messungen'!C6",TRUE)</f>
        <v>#REF!</v>
      </c>
      <c r="F340" t="e" cm="1">
        <f t="array" aca="1" ref="F340" ca="1">INDIRECT("'["&amp;Index!$A$1&amp;"]Übersicht Messungen'!B6",TRUE)</f>
        <v>#REF!</v>
      </c>
      <c r="G340" t="e" cm="1">
        <f t="array" aca="1" ref="G340" ca="1">INDIRECT("'["&amp;Index!$A$1&amp;"]Übersicht Messungen'!B6",TRUE)</f>
        <v>#REF!</v>
      </c>
      <c r="H340" t="e">
        <f ca="1">X340=A340</f>
        <v>#REF!</v>
      </c>
      <c r="I340" s="15" t="e" cm="1">
        <f t="array" aca="1" ref="I340" ca="1">INDIRECT("'["&amp;Index!$A$1&amp;"]Übersicht Messungen'!F6",TRUE)-730</f>
        <v>#REF!</v>
      </c>
      <c r="K340" t="str">
        <f>Index!$A$1</f>
        <v>intem US 42430001 RN+RP für Sichtprüfung.xlsx</v>
      </c>
      <c r="N340" t="s">
        <v>79</v>
      </c>
      <c r="O340" t="e" cm="1">
        <f t="array" aca="1" ref="O340" ca="1">INDIRECT("'["&amp;Index!$A$1&amp;"]Werte+Ergebnisse 3'!M2",TRUE)</f>
        <v>#REF!</v>
      </c>
      <c r="R340">
        <v>3</v>
      </c>
      <c r="X340" t="e" cm="1">
        <f t="array" aca="1" ref="X340" ca="1">INDIRECT("'["&amp;Index!$A$1&amp;"]Werte+Ergebnisse 3'!b4",TRUE)</f>
        <v>#REF!</v>
      </c>
      <c r="Z340" t="s">
        <v>110</v>
      </c>
      <c r="AG340" t="e" cm="1">
        <f t="array" aca="1" ref="AG340" ca="1">IF(INDIRECT("'["&amp;Index!$A$1&amp;"]Werte+Ergebnisse 3'!F4",TRUE)&gt;0,INDIRECT("'["&amp;Index!$A$1&amp;"]Werte+Ergebnisse 3'!F4",TRUE),"")</f>
        <v>#REF!</v>
      </c>
      <c r="AH340" t="e" cm="1">
        <f t="array" aca="1" ref="AH340" ca="1">IF(INDIRECT("'["&amp;Index!$A$1&amp;"]Werte+Ergebnisse 3'!H4",TRUE)&gt;0,INDIRECT("'["&amp;Index!$A$1&amp;"]Werte+Ergebnisse 3'!H4",TRUE),"")</f>
        <v>#REF!</v>
      </c>
      <c r="AI340" t="e" cm="1">
        <f t="array" aca="1" ref="AI340" ca="1">IF(INDIRECT("'["&amp;Index!$A$1&amp;"]Werte+Ergebnisse 3'!I4",TRUE)&gt;0,INDIRECT("'["&amp;Index!$A$1&amp;"]Werte+Ergebnisse 3'!I4",TRUE),"")</f>
        <v>#REF!</v>
      </c>
      <c r="AJ340" t="e" cm="1">
        <f t="array" aca="1" ref="AJ340" ca="1">IF(INDIRECT("'["&amp;Index!$A$1&amp;"]Werte+Ergebnisse 3'!J4",TRUE)&gt;0,INDIRECT("'["&amp;Index!$A$1&amp;"]Werte+Ergebnisse 3'!J4",TRUE),"")</f>
        <v>#REF!</v>
      </c>
      <c r="AK340" t="e" cm="1">
        <f t="array" aca="1" ref="AK340" ca="1">IF(INDIRECT("'["&amp;Index!$A$1&amp;"]Werte+Ergebnisse 3'!K4",TRUE)&gt;0,INDIRECT("'["&amp;Index!$A$1&amp;"]Werte+Ergebnisse 3'!K4",TRUE),"")</f>
        <v>#REF!</v>
      </c>
      <c r="AN340" t="e" cm="1">
        <f t="array" aca="1" ref="AN340" ca="1">IF(INDIRECT("'["&amp;Index!$A$1&amp;"]Werte+Ergebnisse 3'!G4",TRUE)&gt;0,INDIRECT("'["&amp;Index!$A$1&amp;"]Werte+Ergebnisse 3'!G4",TRUE),"")</f>
        <v>#REF!</v>
      </c>
      <c r="AQ340" t="e" cm="1">
        <f t="array" aca="1" ref="AQ340" ca="1">IF(INDIRECT("'["&amp;Index!$A$1&amp;"]Werte+Ergebnisse 3'!L4",TRUE)&gt;0,INDIRECT("'["&amp;Index!$A$1&amp;"]Werte+Ergebnisse 3'!L4",TRUE),"")</f>
        <v>#REF!</v>
      </c>
      <c r="BM340" t="str">
        <f t="shared" ca="1" si="18"/>
        <v/>
      </c>
    </row>
    <row r="341" spans="1:65" x14ac:dyDescent="0.25">
      <c r="A341" t="e" cm="1">
        <f t="array" aca="1" ref="A341" ca="1">INDIRECT("'["&amp;Index!$A$1&amp;"]Übersicht Messungen'!E6",TRUE)</f>
        <v>#REF!</v>
      </c>
      <c r="B341" t="e">
        <f ca="1">IF(Index!$D$3="v1",11013,"")</f>
        <v>#N/A</v>
      </c>
      <c r="C341" t="e">
        <f ca="1">VLOOKUP(Facts!$B341,Aux_Table!$W$1:$X$50,2,FALSE)</f>
        <v>#N/A</v>
      </c>
      <c r="D341" t="e">
        <f>NA()</f>
        <v>#N/A</v>
      </c>
      <c r="E341" t="e" cm="1">
        <f t="array" aca="1" ref="E341" ca="1">INDIRECT("'["&amp;Index!$A$1&amp;"]Übersicht Messungen'!C6",TRUE)</f>
        <v>#REF!</v>
      </c>
      <c r="F341" t="e" cm="1">
        <f t="array" aca="1" ref="F341" ca="1">INDIRECT("'["&amp;Index!$A$1&amp;"]Übersicht Messungen'!B6",TRUE)</f>
        <v>#REF!</v>
      </c>
      <c r="G341" t="e" cm="1">
        <f t="array" aca="1" ref="G341" ca="1">INDIRECT("'["&amp;Index!$A$1&amp;"]Übersicht Messungen'!B6",TRUE)</f>
        <v>#REF!</v>
      </c>
      <c r="H341" t="e">
        <f ca="1">X341=A341</f>
        <v>#REF!</v>
      </c>
      <c r="I341" s="15" t="e" cm="1">
        <f t="array" aca="1" ref="I341" ca="1">INDIRECT("'["&amp;Index!$A$1&amp;"]Übersicht Messungen'!F6",TRUE)-730</f>
        <v>#REF!</v>
      </c>
      <c r="K341" t="str">
        <f>Index!$A$1</f>
        <v>intem US 42430001 RN+RP für Sichtprüfung.xlsx</v>
      </c>
      <c r="N341" t="s">
        <v>79</v>
      </c>
      <c r="O341" t="e" cm="1">
        <f t="array" aca="1" ref="O341" ca="1">INDIRECT("'["&amp;Index!$A$1&amp;"]Werte+Ergebnisse 3'!M2",TRUE)</f>
        <v>#REF!</v>
      </c>
      <c r="R341">
        <v>4</v>
      </c>
      <c r="X341" t="e" cm="1">
        <f t="array" aca="1" ref="X341" ca="1">INDIRECT("'["&amp;Index!$A$1&amp;"]Werte+Ergebnisse 3'!b5",TRUE)</f>
        <v>#REF!</v>
      </c>
      <c r="Z341" t="s">
        <v>110</v>
      </c>
      <c r="AG341" t="e" cm="1">
        <f t="array" aca="1" ref="AG341" ca="1">IF(INDIRECT("'["&amp;Index!$A$1&amp;"]Werte+Ergebnisse 3'!F5",TRUE)&gt;0,INDIRECT("'["&amp;Index!$A$1&amp;"]Werte+Ergebnisse 3'!F5",TRUE),"")</f>
        <v>#REF!</v>
      </c>
      <c r="AH341" t="e" cm="1">
        <f t="array" aca="1" ref="AH341" ca="1">IF(INDIRECT("'["&amp;Index!$A$1&amp;"]Werte+Ergebnisse 3'!H5",TRUE)&gt;0,INDIRECT("'["&amp;Index!$A$1&amp;"]Werte+Ergebnisse 3'!H5",TRUE),"")</f>
        <v>#REF!</v>
      </c>
      <c r="AI341" t="e" cm="1">
        <f t="array" aca="1" ref="AI341" ca="1">IF(INDIRECT("'["&amp;Index!$A$1&amp;"]Werte+Ergebnisse 3'!I5",TRUE)&gt;0,INDIRECT("'["&amp;Index!$A$1&amp;"]Werte+Ergebnisse 3'!I5",TRUE),"")</f>
        <v>#REF!</v>
      </c>
      <c r="AJ341" t="e" cm="1">
        <f t="array" aca="1" ref="AJ341" ca="1">IF(INDIRECT("'["&amp;Index!$A$1&amp;"]Werte+Ergebnisse 3'!J5",TRUE)&gt;0,INDIRECT("'["&amp;Index!$A$1&amp;"]Werte+Ergebnisse 3'!J5",TRUE),"")</f>
        <v>#REF!</v>
      </c>
      <c r="AK341" t="e" cm="1">
        <f t="array" aca="1" ref="AK341" ca="1">IF(INDIRECT("'["&amp;Index!$A$1&amp;"]Werte+Ergebnisse 3'!K5",TRUE)&gt;0,INDIRECT("'["&amp;Index!$A$1&amp;"]Werte+Ergebnisse 3'!K5",TRUE),"")</f>
        <v>#REF!</v>
      </c>
      <c r="AN341" t="e" cm="1">
        <f t="array" aca="1" ref="AN341" ca="1">IF(INDIRECT("'["&amp;Index!$A$1&amp;"]Werte+Ergebnisse 3'!G5",TRUE)&gt;0,INDIRECT("'["&amp;Index!$A$1&amp;"]Werte+Ergebnisse 3'!G5",TRUE),"")</f>
        <v>#REF!</v>
      </c>
      <c r="AQ341" t="e" cm="1">
        <f t="array" aca="1" ref="AQ341" ca="1">IF(INDIRECT("'["&amp;Index!$A$1&amp;"]Werte+Ergebnisse 3'!L5",TRUE)&gt;0,INDIRECT("'["&amp;Index!$A$1&amp;"]Werte+Ergebnisse 3'!L5",TRUE),"")</f>
        <v>#REF!</v>
      </c>
      <c r="BM341" t="str">
        <f t="shared" ca="1" si="18"/>
        <v/>
      </c>
    </row>
  </sheetData>
  <conditionalFormatting sqref="BM1">
    <cfRule type="duplicateValues" dxfId="8" priority="20"/>
  </conditionalFormatting>
  <conditionalFormatting sqref="BM342:BM1048576 BM1:BM321">
    <cfRule type="duplicateValues" dxfId="7" priority="19"/>
  </conditionalFormatting>
  <conditionalFormatting sqref="BM2:BM321">
    <cfRule type="duplicateValues" dxfId="6" priority="35"/>
  </conditionalFormatting>
  <conditionalFormatting sqref="BM254:BM321">
    <cfRule type="duplicateValues" dxfId="5" priority="5"/>
  </conditionalFormatting>
  <conditionalFormatting sqref="BM254:BM321">
    <cfRule type="duplicateValues" dxfId="4" priority="6"/>
  </conditionalFormatting>
  <conditionalFormatting sqref="BM322:BM337">
    <cfRule type="duplicateValues" dxfId="3" priority="3"/>
  </conditionalFormatting>
  <conditionalFormatting sqref="BM322:BM337">
    <cfRule type="duplicateValues" dxfId="2" priority="4"/>
  </conditionalFormatting>
  <conditionalFormatting sqref="BM338:BM341">
    <cfRule type="duplicateValues" dxfId="1" priority="1"/>
  </conditionalFormatting>
  <conditionalFormatting sqref="BM338:BM341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A089-974A-4B12-9A66-FD7C42EB11E8}">
  <dimension ref="B1:X54"/>
  <sheetViews>
    <sheetView topLeftCell="B1" workbookViewId="0">
      <selection activeCell="X11" sqref="X11"/>
    </sheetView>
  </sheetViews>
  <sheetFormatPr defaultRowHeight="15" x14ac:dyDescent="0.25"/>
  <cols>
    <col min="1" max="1" width="22.7109375" customWidth="1"/>
    <col min="2" max="2" width="15.28515625" customWidth="1"/>
    <col min="24" max="24" width="30.85546875" customWidth="1"/>
  </cols>
  <sheetData>
    <row r="1" spans="2:24" x14ac:dyDescent="0.25">
      <c r="F1" t="s">
        <v>63</v>
      </c>
      <c r="G1" t="s">
        <v>74</v>
      </c>
      <c r="K1" s="4"/>
      <c r="L1" s="4"/>
      <c r="O1" s="4"/>
      <c r="W1" t="s">
        <v>94</v>
      </c>
    </row>
    <row r="2" spans="2:24" x14ac:dyDescent="0.25">
      <c r="B2" s="4"/>
      <c r="F2" t="s">
        <v>64</v>
      </c>
      <c r="G2" t="s">
        <v>75</v>
      </c>
      <c r="K2" s="4"/>
      <c r="L2" s="4"/>
      <c r="O2" s="4"/>
      <c r="W2">
        <v>11001</v>
      </c>
      <c r="X2" t="s">
        <v>111</v>
      </c>
    </row>
    <row r="3" spans="2:24" x14ac:dyDescent="0.25">
      <c r="B3" s="4"/>
      <c r="F3" t="s">
        <v>65</v>
      </c>
      <c r="G3" t="s">
        <v>76</v>
      </c>
      <c r="K3" s="4"/>
      <c r="L3" s="4"/>
      <c r="O3" s="4"/>
      <c r="W3">
        <v>11002</v>
      </c>
      <c r="X3" t="s">
        <v>112</v>
      </c>
    </row>
    <row r="4" spans="2:24" x14ac:dyDescent="0.25">
      <c r="B4" s="4"/>
      <c r="F4" t="s">
        <v>66</v>
      </c>
      <c r="G4" t="s">
        <v>77</v>
      </c>
      <c r="K4" s="4"/>
      <c r="L4" s="4"/>
      <c r="O4" s="4"/>
      <c r="W4">
        <v>11003</v>
      </c>
      <c r="X4" t="s">
        <v>113</v>
      </c>
    </row>
    <row r="5" spans="2:24" x14ac:dyDescent="0.25">
      <c r="B5" s="4"/>
      <c r="F5" t="s">
        <v>67</v>
      </c>
      <c r="G5" t="s">
        <v>78</v>
      </c>
      <c r="K5" s="4"/>
      <c r="L5" s="4"/>
      <c r="O5" s="4"/>
      <c r="W5">
        <v>11004</v>
      </c>
      <c r="X5" t="s">
        <v>114</v>
      </c>
    </row>
    <row r="6" spans="2:24" x14ac:dyDescent="0.25">
      <c r="B6" s="5"/>
      <c r="F6" t="s">
        <v>68</v>
      </c>
      <c r="G6" t="s">
        <v>79</v>
      </c>
      <c r="K6" s="4"/>
      <c r="L6" s="4"/>
      <c r="O6" s="4"/>
      <c r="W6">
        <v>11005</v>
      </c>
    </row>
    <row r="7" spans="2:24" x14ac:dyDescent="0.25">
      <c r="F7" t="s">
        <v>69</v>
      </c>
      <c r="G7" t="s">
        <v>80</v>
      </c>
      <c r="K7" s="4"/>
      <c r="L7" s="4"/>
      <c r="W7">
        <v>11006</v>
      </c>
    </row>
    <row r="8" spans="2:24" x14ac:dyDescent="0.25">
      <c r="F8" t="s">
        <v>70</v>
      </c>
      <c r="G8" t="s">
        <v>81</v>
      </c>
      <c r="K8" s="4"/>
      <c r="L8" s="4"/>
      <c r="W8">
        <v>11007</v>
      </c>
      <c r="X8" t="s">
        <v>115</v>
      </c>
    </row>
    <row r="9" spans="2:24" x14ac:dyDescent="0.25">
      <c r="F9" t="s">
        <v>71</v>
      </c>
      <c r="G9" t="s">
        <v>84</v>
      </c>
      <c r="K9" s="6"/>
      <c r="L9" s="4"/>
      <c r="W9">
        <v>11008</v>
      </c>
      <c r="X9" t="s">
        <v>116</v>
      </c>
    </row>
    <row r="10" spans="2:24" x14ac:dyDescent="0.25">
      <c r="F10" t="s">
        <v>72</v>
      </c>
      <c r="G10" t="s">
        <v>82</v>
      </c>
      <c r="K10" s="4"/>
      <c r="L10" s="4"/>
      <c r="W10">
        <v>11009</v>
      </c>
      <c r="X10" t="s">
        <v>117</v>
      </c>
    </row>
    <row r="11" spans="2:24" x14ac:dyDescent="0.25">
      <c r="F11" t="s">
        <v>73</v>
      </c>
      <c r="G11" t="s">
        <v>83</v>
      </c>
      <c r="K11" s="4"/>
      <c r="L11" s="4"/>
      <c r="W11">
        <v>11010</v>
      </c>
      <c r="X11" t="s">
        <v>118</v>
      </c>
    </row>
    <row r="12" spans="2:24" x14ac:dyDescent="0.25">
      <c r="K12" s="4"/>
      <c r="L12" s="4"/>
      <c r="W12">
        <v>11011</v>
      </c>
      <c r="X12" t="s">
        <v>119</v>
      </c>
    </row>
    <row r="13" spans="2:24" x14ac:dyDescent="0.25">
      <c r="K13" s="4"/>
      <c r="L13" s="4"/>
      <c r="W13">
        <v>11012</v>
      </c>
      <c r="X13" t="s">
        <v>120</v>
      </c>
    </row>
    <row r="14" spans="2:24" x14ac:dyDescent="0.25">
      <c r="K14" s="4"/>
      <c r="L14" s="4"/>
      <c r="W14">
        <v>11013</v>
      </c>
      <c r="X14" t="s">
        <v>121</v>
      </c>
    </row>
    <row r="15" spans="2:24" x14ac:dyDescent="0.25">
      <c r="K15" s="4"/>
      <c r="L15" s="4"/>
      <c r="W15">
        <v>11014</v>
      </c>
      <c r="X15" t="s">
        <v>122</v>
      </c>
    </row>
    <row r="16" spans="2:24" x14ac:dyDescent="0.25">
      <c r="K16" s="4"/>
      <c r="L16" s="4"/>
      <c r="W16">
        <v>11015</v>
      </c>
      <c r="X16" t="s">
        <v>123</v>
      </c>
    </row>
    <row r="17" spans="11:24" x14ac:dyDescent="0.25">
      <c r="K17" s="4"/>
      <c r="L17" s="4"/>
      <c r="W17">
        <v>11016</v>
      </c>
      <c r="X17" t="s">
        <v>124</v>
      </c>
    </row>
    <row r="18" spans="11:24" x14ac:dyDescent="0.25">
      <c r="K18" s="4"/>
      <c r="L18" s="4"/>
      <c r="W18">
        <v>11017</v>
      </c>
      <c r="X18" t="s">
        <v>125</v>
      </c>
    </row>
    <row r="19" spans="11:24" x14ac:dyDescent="0.25">
      <c r="K19" s="4"/>
      <c r="L19" s="4"/>
      <c r="W19">
        <v>11018</v>
      </c>
      <c r="X19" t="s">
        <v>126</v>
      </c>
    </row>
    <row r="20" spans="11:24" x14ac:dyDescent="0.25">
      <c r="K20" s="4"/>
      <c r="L20" s="4"/>
      <c r="W20">
        <v>11019</v>
      </c>
      <c r="X20" t="s">
        <v>127</v>
      </c>
    </row>
    <row r="21" spans="11:24" x14ac:dyDescent="0.25">
      <c r="K21" s="4"/>
      <c r="L21" s="4"/>
      <c r="W21">
        <v>11020</v>
      </c>
      <c r="X21" t="s">
        <v>128</v>
      </c>
    </row>
    <row r="22" spans="11:24" x14ac:dyDescent="0.25">
      <c r="K22" s="4"/>
      <c r="L22" s="4"/>
      <c r="W22">
        <v>11021</v>
      </c>
      <c r="X22" t="s">
        <v>129</v>
      </c>
    </row>
    <row r="23" spans="11:24" x14ac:dyDescent="0.25">
      <c r="K23" s="4"/>
      <c r="L23" s="4"/>
      <c r="W23">
        <v>11022</v>
      </c>
      <c r="X23" t="s">
        <v>130</v>
      </c>
    </row>
    <row r="24" spans="11:24" x14ac:dyDescent="0.25">
      <c r="K24" s="4"/>
      <c r="L24" s="4"/>
      <c r="W24">
        <v>11023</v>
      </c>
      <c r="X24" t="s">
        <v>131</v>
      </c>
    </row>
    <row r="25" spans="11:24" x14ac:dyDescent="0.25">
      <c r="K25" s="4"/>
      <c r="L25" s="4"/>
      <c r="W25">
        <v>11024</v>
      </c>
      <c r="X25" t="s">
        <v>132</v>
      </c>
    </row>
    <row r="26" spans="11:24" x14ac:dyDescent="0.25">
      <c r="K26" s="4"/>
      <c r="L26" s="4"/>
      <c r="W26">
        <v>11025</v>
      </c>
      <c r="X26" t="s">
        <v>133</v>
      </c>
    </row>
    <row r="27" spans="11:24" x14ac:dyDescent="0.25">
      <c r="K27" s="4"/>
      <c r="L27" s="4"/>
      <c r="W27">
        <v>11026</v>
      </c>
      <c r="X27" t="s">
        <v>134</v>
      </c>
    </row>
    <row r="28" spans="11:24" x14ac:dyDescent="0.25">
      <c r="K28" s="4"/>
      <c r="L28" s="4"/>
      <c r="W28">
        <v>11027</v>
      </c>
      <c r="X28" t="s">
        <v>135</v>
      </c>
    </row>
    <row r="29" spans="11:24" x14ac:dyDescent="0.25">
      <c r="K29" s="4"/>
      <c r="L29" s="4"/>
      <c r="W29">
        <v>11028</v>
      </c>
      <c r="X29" t="s">
        <v>136</v>
      </c>
    </row>
    <row r="30" spans="11:24" x14ac:dyDescent="0.25">
      <c r="K30" s="4"/>
      <c r="L30" s="4"/>
      <c r="W30">
        <v>11029</v>
      </c>
      <c r="X30" t="s">
        <v>137</v>
      </c>
    </row>
    <row r="31" spans="11:24" x14ac:dyDescent="0.25">
      <c r="K31" s="4"/>
      <c r="L31" s="4"/>
      <c r="W31">
        <v>11030</v>
      </c>
      <c r="X31" t="s">
        <v>138</v>
      </c>
    </row>
    <row r="32" spans="11:24" x14ac:dyDescent="0.25">
      <c r="K32" s="4"/>
      <c r="L32" s="4"/>
      <c r="W32">
        <v>11031</v>
      </c>
      <c r="X32" t="s">
        <v>139</v>
      </c>
    </row>
    <row r="33" spans="11:24" x14ac:dyDescent="0.25">
      <c r="K33" s="4"/>
      <c r="L33" s="4"/>
      <c r="W33">
        <v>11032</v>
      </c>
      <c r="X33" t="s">
        <v>140</v>
      </c>
    </row>
    <row r="34" spans="11:24" x14ac:dyDescent="0.25">
      <c r="K34" s="4"/>
      <c r="L34" s="4"/>
      <c r="W34">
        <v>11033</v>
      </c>
      <c r="X34" t="s">
        <v>141</v>
      </c>
    </row>
    <row r="35" spans="11:24" x14ac:dyDescent="0.25">
      <c r="K35" s="4"/>
      <c r="L35" s="4"/>
      <c r="W35">
        <v>11034</v>
      </c>
    </row>
    <row r="36" spans="11:24" x14ac:dyDescent="0.25">
      <c r="K36" s="4"/>
      <c r="L36" s="4"/>
      <c r="W36">
        <v>11035</v>
      </c>
    </row>
    <row r="37" spans="11:24" x14ac:dyDescent="0.25">
      <c r="K37" s="4"/>
      <c r="L37" s="4"/>
      <c r="W37">
        <v>11036</v>
      </c>
      <c r="X37" t="s">
        <v>142</v>
      </c>
    </row>
    <row r="38" spans="11:24" x14ac:dyDescent="0.25">
      <c r="K38" s="4"/>
      <c r="L38" s="4"/>
      <c r="W38">
        <v>11037</v>
      </c>
      <c r="X38" t="s">
        <v>143</v>
      </c>
    </row>
    <row r="39" spans="11:24" x14ac:dyDescent="0.25">
      <c r="K39" s="4"/>
      <c r="L39" s="4"/>
      <c r="W39">
        <v>11038</v>
      </c>
      <c r="X39" t="s">
        <v>144</v>
      </c>
    </row>
    <row r="40" spans="11:24" x14ac:dyDescent="0.25">
      <c r="K40" s="4"/>
      <c r="L40" s="4"/>
      <c r="W40">
        <v>11039</v>
      </c>
      <c r="X40" t="s">
        <v>145</v>
      </c>
    </row>
    <row r="41" spans="11:24" x14ac:dyDescent="0.25">
      <c r="K41" s="4"/>
      <c r="L41" s="4"/>
      <c r="W41">
        <v>11040</v>
      </c>
    </row>
    <row r="42" spans="11:24" x14ac:dyDescent="0.25">
      <c r="K42" s="4"/>
      <c r="L42" s="4"/>
      <c r="W42">
        <v>11041</v>
      </c>
    </row>
    <row r="43" spans="11:24" x14ac:dyDescent="0.25">
      <c r="K43" s="4"/>
      <c r="L43" s="4"/>
      <c r="W43">
        <v>11042</v>
      </c>
    </row>
    <row r="44" spans="11:24" x14ac:dyDescent="0.25">
      <c r="K44" s="4"/>
      <c r="L44" s="4"/>
      <c r="W44">
        <v>11043</v>
      </c>
    </row>
    <row r="45" spans="11:24" x14ac:dyDescent="0.25">
      <c r="K45" s="5"/>
      <c r="L45" s="4"/>
      <c r="W45">
        <v>11044</v>
      </c>
    </row>
    <row r="46" spans="11:24" x14ac:dyDescent="0.25">
      <c r="W46">
        <v>11045</v>
      </c>
      <c r="X46" t="s">
        <v>146</v>
      </c>
    </row>
    <row r="47" spans="11:24" x14ac:dyDescent="0.25">
      <c r="W47">
        <v>11046</v>
      </c>
      <c r="X47" t="s">
        <v>147</v>
      </c>
    </row>
    <row r="48" spans="11:24" x14ac:dyDescent="0.25">
      <c r="W48">
        <v>11047</v>
      </c>
      <c r="X48" t="s">
        <v>148</v>
      </c>
    </row>
    <row r="49" spans="23:24" x14ac:dyDescent="0.25">
      <c r="W49">
        <v>11048</v>
      </c>
      <c r="X49" t="s">
        <v>149</v>
      </c>
    </row>
    <row r="50" spans="23:24" x14ac:dyDescent="0.25">
      <c r="W50">
        <v>11049</v>
      </c>
      <c r="X50" t="s">
        <v>150</v>
      </c>
    </row>
    <row r="51" spans="23:24" x14ac:dyDescent="0.25">
      <c r="W51">
        <v>11050</v>
      </c>
    </row>
    <row r="52" spans="23:24" x14ac:dyDescent="0.25">
      <c r="W52">
        <v>11051</v>
      </c>
    </row>
    <row r="53" spans="23:24" x14ac:dyDescent="0.25">
      <c r="W53">
        <v>11052</v>
      </c>
    </row>
    <row r="54" spans="23:24" x14ac:dyDescent="0.25">
      <c r="W54">
        <v>11053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9A7CF02DC484B892CB92B20770405" ma:contentTypeVersion="8" ma:contentTypeDescription="Create a new document." ma:contentTypeScope="" ma:versionID="22d961d6e2e2e694835b8577f898cf1d">
  <xsd:schema xmlns:xsd="http://www.w3.org/2001/XMLSchema" xmlns:xs="http://www.w3.org/2001/XMLSchema" xmlns:p="http://schemas.microsoft.com/office/2006/metadata/properties" xmlns:ns2="b237fc95-6749-4094-830a-006e18a17b1e" xmlns:ns3="85a3f2d5-29e7-4781-99fd-97a4e8da33d9" targetNamespace="http://schemas.microsoft.com/office/2006/metadata/properties" ma:root="true" ma:fieldsID="09a4b5577063f321f42989102398c8fe" ns2:_="" ns3:_="">
    <xsd:import namespace="b237fc95-6749-4094-830a-006e18a17b1e"/>
    <xsd:import namespace="85a3f2d5-29e7-4781-99fd-97a4e8da3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7fc95-6749-4094-830a-006e18a17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f2d5-29e7-4781-99fd-97a4e8da3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2015AD-BF5B-4382-869D-A0F8F8024F25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4cdb8d28-240c-4a09-b92a-54e8e7611850"/>
    <ds:schemaRef ds:uri="http://schemas.microsoft.com/office/infopath/2007/PartnerControls"/>
    <ds:schemaRef ds:uri="cf36d039-81c0-411c-a871-2ba67e367e0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454EE59-E1BB-4858-B9A1-3748694327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6D0B45-AC62-43D5-A8FE-AAFA902E5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7fc95-6749-4094-830a-006e18a17b1e"/>
    <ds:schemaRef ds:uri="85a3f2d5-29e7-4781-99fd-97a4e8da3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Dimensions</vt:lpstr>
      <vt:lpstr>Facts</vt:lpstr>
      <vt:lpstr>Aux_Table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Wosiek</dc:creator>
  <cp:lastModifiedBy>Dominik Wosiek</cp:lastModifiedBy>
  <dcterms:created xsi:type="dcterms:W3CDTF">2021-02-01T22:36:00Z</dcterms:created>
  <dcterms:modified xsi:type="dcterms:W3CDTF">2021-06-22T15:26:53Z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0x010100C769A7CF02DC484B892CB92B20770405</vt:lpwstr>
  </property>
</Properties>
</file>