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charts/chart7.xml" ContentType="application/vnd.openxmlformats-officedocument.drawingml.chart+xml"/>
  <Override PartName="/xl/theme/themeOverride7.xml" ContentType="application/vnd.openxmlformats-officedocument.themeOverride+xml"/>
  <Override PartName="/xl/drawings/drawing3.xml" ContentType="application/vnd.openxmlformats-officedocument.drawing+xml"/>
  <Override PartName="/xl/charts/chart8.xml" ContentType="application/vnd.openxmlformats-officedocument.drawingml.chart+xml"/>
  <Override PartName="/xl/theme/themeOverride8.xml" ContentType="application/vnd.openxmlformats-officedocument.themeOverride+xml"/>
  <Override PartName="/xl/charts/chart9.xml" ContentType="application/vnd.openxmlformats-officedocument.drawingml.chart+xml"/>
  <Override PartName="/xl/theme/themeOverride9.xml" ContentType="application/vnd.openxmlformats-officedocument.themeOverride+xml"/>
  <Override PartName="/xl/charts/chart10.xml" ContentType="application/vnd.openxmlformats-officedocument.drawingml.chart+xml"/>
  <Override PartName="/xl/theme/themeOverride10.xml" ContentType="application/vnd.openxmlformats-officedocument.themeOverride+xml"/>
  <Override PartName="/xl/charts/chart11.xml" ContentType="application/vnd.openxmlformats-officedocument.drawingml.chart+xml"/>
  <Override PartName="/xl/theme/themeOverride11.xml" ContentType="application/vnd.openxmlformats-officedocument.themeOverride+xml"/>
  <Override PartName="/xl/charts/chart12.xml" ContentType="application/vnd.openxmlformats-officedocument.drawingml.chart+xml"/>
  <Override PartName="/xl/theme/themeOverride12.xml" ContentType="application/vnd.openxmlformats-officedocument.themeOverride+xml"/>
  <Override PartName="/xl/drawings/drawing4.xml" ContentType="application/vnd.openxmlformats-officedocument.drawing+xml"/>
  <Override PartName="/xl/charts/chart13.xml" ContentType="application/vnd.openxmlformats-officedocument.drawingml.chart+xml"/>
  <Override PartName="/xl/theme/themeOverride13.xml" ContentType="application/vnd.openxmlformats-officedocument.themeOverride+xml"/>
  <Override PartName="/xl/charts/chart14.xml" ContentType="application/vnd.openxmlformats-officedocument.drawingml.chart+xml"/>
  <Override PartName="/xl/theme/themeOverride14.xml" ContentType="application/vnd.openxmlformats-officedocument.themeOverride+xml"/>
  <Override PartName="/xl/charts/chart15.xml" ContentType="application/vnd.openxmlformats-officedocument.drawingml.chart+xml"/>
  <Override PartName="/xl/theme/themeOverride15.xml" ContentType="application/vnd.openxmlformats-officedocument.themeOverride+xml"/>
  <Override PartName="/xl/charts/chart16.xml" ContentType="application/vnd.openxmlformats-officedocument.drawingml.chart+xml"/>
  <Override PartName="/xl/theme/themeOverride16.xml" ContentType="application/vnd.openxmlformats-officedocument.themeOverride+xml"/>
  <Override PartName="/xl/charts/chart17.xml" ContentType="application/vnd.openxmlformats-officedocument.drawingml.chart+xml"/>
  <Override PartName="/xl/theme/themeOverride17.xml" ContentType="application/vnd.openxmlformats-officedocument.themeOverride+xml"/>
  <Override PartName="/xl/drawings/drawing5.xml" ContentType="application/vnd.openxmlformats-officedocument.drawing+xml"/>
  <Override PartName="/xl/charts/chart18.xml" ContentType="application/vnd.openxmlformats-officedocument.drawingml.chart+xml"/>
  <Override PartName="/xl/theme/themeOverride18.xml" ContentType="application/vnd.openxmlformats-officedocument.themeOverride+xml"/>
  <Override PartName="/xl/charts/chart19.xml" ContentType="application/vnd.openxmlformats-officedocument.drawingml.chart+xml"/>
  <Override PartName="/xl/theme/themeOverride19.xml" ContentType="application/vnd.openxmlformats-officedocument.themeOverride+xml"/>
  <Override PartName="/xl/charts/chart20.xml" ContentType="application/vnd.openxmlformats-officedocument.drawingml.chart+xml"/>
  <Override PartName="/xl/theme/themeOverride20.xml" ContentType="application/vnd.openxmlformats-officedocument.themeOverride+xml"/>
  <Override PartName="/xl/charts/chart21.xml" ContentType="application/vnd.openxmlformats-officedocument.drawingml.chart+xml"/>
  <Override PartName="/xl/theme/themeOverride21.xml" ContentType="application/vnd.openxmlformats-officedocument.themeOverride+xml"/>
  <Override PartName="/xl/charts/chart22.xml" ContentType="application/vnd.openxmlformats-officedocument.drawingml.chart+xml"/>
  <Override PartName="/xl/theme/themeOverride22.xml" ContentType="application/vnd.openxmlformats-officedocument.themeOverride+xml"/>
  <Override PartName="/xl/drawings/drawing6.xml" ContentType="application/vnd.openxmlformats-officedocument.drawing+xml"/>
  <Override PartName="/xl/comments1.xml" ContentType="application/vnd.openxmlformats-officedocument.spreadsheetml.comments+xml"/>
  <Override PartName="/xl/charts/chart23.xml" ContentType="application/vnd.openxmlformats-officedocument.drawingml.chart+xml"/>
  <Override PartName="/xl/theme/themeOverride23.xml" ContentType="application/vnd.openxmlformats-officedocument.themeOverride+xml"/>
  <Override PartName="/xl/charts/chart24.xml" ContentType="application/vnd.openxmlformats-officedocument.drawingml.chart+xml"/>
  <Override PartName="/xl/theme/themeOverride24.xml" ContentType="application/vnd.openxmlformats-officedocument.themeOverride+xml"/>
  <Override PartName="/xl/charts/chart25.xml" ContentType="application/vnd.openxmlformats-officedocument.drawingml.chart+xml"/>
  <Override PartName="/xl/theme/themeOverride2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8400" yWindow="440" windowWidth="29920" windowHeight="21780" tabRatio="500" firstSheet="1" activeTab="4"/>
  </bookViews>
  <sheets>
    <sheet name="LiH-HFX_old" sheetId="4" state="hidden" r:id="rId1"/>
    <sheet name="QM test-1" sheetId="14" r:id="rId2"/>
    <sheet name="QM test-4" sheetId="15" r:id="rId3"/>
    <sheet name="MM test-1" sheetId="7" r:id="rId4"/>
    <sheet name="MM test-4" sheetId="16" r:id="rId5"/>
    <sheet name="Sandbox" sheetId="9" r:id="rId6"/>
    <sheet name="Bestresults_combined" sheetId="1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75" i="9" l="1"/>
  <c r="E75" i="9"/>
  <c r="F75" i="9"/>
  <c r="D74" i="9"/>
  <c r="E74" i="9"/>
  <c r="F74" i="9"/>
  <c r="D73" i="9"/>
  <c r="E73" i="9"/>
  <c r="F73" i="9"/>
  <c r="D72" i="9"/>
  <c r="E72" i="9"/>
  <c r="F72" i="9"/>
  <c r="D71" i="9"/>
  <c r="E71" i="9"/>
  <c r="F71" i="9"/>
  <c r="D70" i="9"/>
  <c r="E70" i="9"/>
  <c r="F70" i="9"/>
  <c r="D69" i="9"/>
  <c r="E69" i="9"/>
  <c r="F69" i="9"/>
  <c r="D68" i="9"/>
  <c r="E68" i="9"/>
  <c r="F68" i="9"/>
  <c r="D67" i="9"/>
  <c r="E67" i="9"/>
  <c r="F67" i="9"/>
  <c r="D63" i="9"/>
  <c r="E63" i="9"/>
  <c r="F63" i="9"/>
  <c r="D62" i="9"/>
  <c r="E62" i="9"/>
  <c r="F62" i="9"/>
  <c r="D61" i="9"/>
  <c r="E61" i="9"/>
  <c r="F61" i="9"/>
  <c r="D60" i="9"/>
  <c r="E60" i="9"/>
  <c r="F60" i="9"/>
  <c r="D59" i="9"/>
  <c r="E59" i="9"/>
  <c r="F59" i="9"/>
  <c r="D58" i="9"/>
  <c r="E58" i="9"/>
  <c r="F58" i="9"/>
  <c r="D57" i="9"/>
  <c r="E57" i="9"/>
  <c r="F57" i="9"/>
  <c r="D56" i="9"/>
  <c r="E56" i="9"/>
  <c r="F56" i="9"/>
  <c r="D55" i="9"/>
  <c r="E55" i="9"/>
  <c r="F55" i="9"/>
  <c r="A14" i="14"/>
  <c r="K2" i="17"/>
  <c r="L2" i="17"/>
  <c r="M2" i="17"/>
  <c r="K3" i="17"/>
  <c r="L3" i="17"/>
  <c r="M3" i="17"/>
  <c r="K4" i="17"/>
  <c r="L4" i="17"/>
  <c r="M4" i="17"/>
  <c r="K5" i="17"/>
  <c r="L5" i="17"/>
  <c r="M5" i="17"/>
  <c r="K6" i="17"/>
  <c r="L6" i="17"/>
  <c r="M6" i="17"/>
  <c r="K7" i="17"/>
  <c r="L7" i="17"/>
  <c r="M7" i="17"/>
  <c r="K8" i="17"/>
  <c r="L8" i="17"/>
  <c r="M8" i="17"/>
  <c r="K9" i="17"/>
  <c r="L9" i="17"/>
  <c r="M9" i="17"/>
  <c r="K10" i="17"/>
  <c r="L10" i="17"/>
  <c r="M10" i="17"/>
  <c r="H2" i="17"/>
  <c r="I2" i="17"/>
  <c r="J2" i="17"/>
  <c r="H3" i="17"/>
  <c r="I3" i="17"/>
  <c r="J3" i="17"/>
  <c r="H4" i="17"/>
  <c r="I4" i="17"/>
  <c r="J4" i="17"/>
  <c r="H5" i="17"/>
  <c r="I5" i="17"/>
  <c r="J5" i="17"/>
  <c r="H6" i="17"/>
  <c r="I6" i="17"/>
  <c r="J6" i="17"/>
  <c r="H7" i="17"/>
  <c r="I7" i="17"/>
  <c r="J7" i="17"/>
  <c r="H8" i="17"/>
  <c r="I8" i="17"/>
  <c r="J8" i="17"/>
  <c r="H9" i="17"/>
  <c r="I9" i="17"/>
  <c r="J9" i="17"/>
  <c r="H10" i="17"/>
  <c r="I10" i="17"/>
  <c r="J10" i="17"/>
  <c r="E2" i="17"/>
  <c r="F2" i="17"/>
  <c r="G2" i="17"/>
  <c r="E3" i="17"/>
  <c r="F3" i="17"/>
  <c r="G3" i="17"/>
  <c r="E4" i="17"/>
  <c r="F4" i="17"/>
  <c r="G4" i="17"/>
  <c r="E5" i="17"/>
  <c r="F5" i="17"/>
  <c r="G5" i="17"/>
  <c r="E6" i="17"/>
  <c r="F6" i="17"/>
  <c r="G6" i="17"/>
  <c r="E7" i="17"/>
  <c r="F7" i="17"/>
  <c r="G7" i="17"/>
  <c r="E8" i="17"/>
  <c r="F8" i="17"/>
  <c r="G8" i="17"/>
  <c r="E9" i="17"/>
  <c r="F9" i="17"/>
  <c r="G9" i="17"/>
  <c r="E10" i="17"/>
  <c r="F10" i="17"/>
  <c r="G10" i="17"/>
  <c r="A2" i="17"/>
  <c r="B2" i="17"/>
  <c r="C2" i="17"/>
  <c r="D2" i="17"/>
  <c r="A3" i="17"/>
  <c r="B3" i="17"/>
  <c r="C3" i="17"/>
  <c r="D3" i="17"/>
  <c r="A4" i="17"/>
  <c r="B4" i="17"/>
  <c r="C4" i="17"/>
  <c r="D4" i="17"/>
  <c r="A5" i="17"/>
  <c r="B5" i="17"/>
  <c r="C5" i="17"/>
  <c r="D5" i="17"/>
  <c r="A6" i="17"/>
  <c r="B6" i="17"/>
  <c r="C6" i="17"/>
  <c r="D6" i="17"/>
  <c r="A7" i="17"/>
  <c r="B7" i="17"/>
  <c r="C7" i="17"/>
  <c r="D7" i="17"/>
  <c r="A8" i="17"/>
  <c r="B8" i="17"/>
  <c r="C8" i="17"/>
  <c r="D8" i="17"/>
  <c r="A9" i="17"/>
  <c r="B9" i="17"/>
  <c r="C9" i="17"/>
  <c r="D9" i="17"/>
  <c r="A10" i="17"/>
  <c r="B10" i="17"/>
  <c r="C10" i="17"/>
  <c r="D10" i="17"/>
  <c r="C56" i="16"/>
  <c r="C55" i="16"/>
  <c r="C54" i="16"/>
  <c r="C53" i="16"/>
  <c r="C52" i="16"/>
  <c r="C51" i="16"/>
  <c r="C50" i="16"/>
  <c r="C49" i="16"/>
  <c r="F19" i="16"/>
  <c r="E19" i="16"/>
  <c r="D19" i="16"/>
  <c r="F21" i="16"/>
  <c r="F22" i="16"/>
  <c r="F23" i="16"/>
  <c r="F24" i="16"/>
  <c r="F25" i="16"/>
  <c r="F26" i="16"/>
  <c r="E21" i="16"/>
  <c r="E22" i="16"/>
  <c r="E23" i="16"/>
  <c r="E24" i="16"/>
  <c r="E25" i="16"/>
  <c r="E26" i="16"/>
  <c r="F20" i="16"/>
  <c r="E20" i="16"/>
  <c r="D21" i="16"/>
  <c r="D22" i="16"/>
  <c r="D23" i="16"/>
  <c r="D24" i="16"/>
  <c r="D25" i="16"/>
  <c r="D26" i="16"/>
  <c r="D20" i="16"/>
  <c r="C21" i="16"/>
  <c r="C22" i="16"/>
  <c r="C23" i="16"/>
  <c r="C24" i="16"/>
  <c r="C25" i="16"/>
  <c r="C26" i="16"/>
  <c r="C20" i="16"/>
  <c r="B18" i="16"/>
  <c r="B18" i="7"/>
  <c r="B18" i="15"/>
  <c r="B26" i="14"/>
  <c r="B25" i="14"/>
  <c r="B24" i="14"/>
  <c r="B23" i="14"/>
  <c r="B22" i="14"/>
  <c r="B21" i="14"/>
  <c r="B20" i="14"/>
  <c r="B19" i="14"/>
  <c r="B18" i="14"/>
  <c r="C19" i="14"/>
  <c r="D19" i="14"/>
  <c r="C20" i="14"/>
  <c r="D20" i="14"/>
  <c r="C21" i="14"/>
  <c r="D21" i="14"/>
  <c r="C22" i="14"/>
  <c r="D22" i="14"/>
  <c r="C23" i="14"/>
  <c r="D23" i="14"/>
  <c r="C24" i="14"/>
  <c r="D24" i="14"/>
  <c r="C25" i="14"/>
  <c r="D25" i="14"/>
  <c r="C26" i="14"/>
  <c r="D26" i="14"/>
  <c r="B56" i="15"/>
  <c r="C56" i="15"/>
  <c r="B55" i="15"/>
  <c r="C55" i="15"/>
  <c r="B54" i="15"/>
  <c r="C54" i="15"/>
  <c r="B53" i="15"/>
  <c r="C53" i="15"/>
  <c r="B52" i="15"/>
  <c r="C52" i="15"/>
  <c r="B51" i="15"/>
  <c r="C51" i="15"/>
  <c r="B50" i="15"/>
  <c r="C50" i="15"/>
  <c r="B49" i="15"/>
  <c r="C49" i="15"/>
  <c r="B50" i="14"/>
  <c r="B51" i="14"/>
  <c r="B52" i="14"/>
  <c r="B53" i="14"/>
  <c r="B54" i="14"/>
  <c r="B55" i="14"/>
  <c r="B56" i="14"/>
  <c r="B49" i="14"/>
  <c r="B56" i="16"/>
  <c r="B55" i="16"/>
  <c r="B54" i="16"/>
  <c r="B53" i="16"/>
  <c r="B52" i="16"/>
  <c r="B51" i="16"/>
  <c r="B50" i="16"/>
  <c r="B49" i="16"/>
  <c r="R12" i="16"/>
  <c r="Q12" i="16"/>
  <c r="P12" i="16"/>
  <c r="O12" i="16"/>
  <c r="N12" i="16"/>
  <c r="M12" i="16"/>
  <c r="L12" i="16"/>
  <c r="K12" i="16"/>
  <c r="R11" i="16"/>
  <c r="Q11" i="16"/>
  <c r="P11" i="16"/>
  <c r="O11" i="16"/>
  <c r="N11" i="16"/>
  <c r="M11" i="16"/>
  <c r="L11" i="16"/>
  <c r="K11" i="16"/>
  <c r="R10" i="16"/>
  <c r="Q10" i="16"/>
  <c r="P10" i="16"/>
  <c r="O10" i="16"/>
  <c r="N10" i="16"/>
  <c r="M10" i="16"/>
  <c r="L10" i="16"/>
  <c r="K10" i="16"/>
  <c r="R9" i="16"/>
  <c r="Q9" i="16"/>
  <c r="P9" i="16"/>
  <c r="O9" i="16"/>
  <c r="N9" i="16"/>
  <c r="M9" i="16"/>
  <c r="L9" i="16"/>
  <c r="K9" i="16"/>
  <c r="R8" i="16"/>
  <c r="Q8" i="16"/>
  <c r="P8" i="16"/>
  <c r="O8" i="16"/>
  <c r="N8" i="16"/>
  <c r="M8" i="16"/>
  <c r="L8" i="16"/>
  <c r="K8" i="16"/>
  <c r="R7" i="16"/>
  <c r="Q7" i="16"/>
  <c r="P7" i="16"/>
  <c r="O7" i="16"/>
  <c r="N7" i="16"/>
  <c r="M7" i="16"/>
  <c r="L7" i="16"/>
  <c r="K7" i="16"/>
  <c r="R6" i="16"/>
  <c r="Q6" i="16"/>
  <c r="P6" i="16"/>
  <c r="O6" i="16"/>
  <c r="N6" i="16"/>
  <c r="M6" i="16"/>
  <c r="L6" i="16"/>
  <c r="K6" i="16"/>
  <c r="R5" i="16"/>
  <c r="Q5" i="16"/>
  <c r="P5" i="16"/>
  <c r="N5" i="16"/>
  <c r="M5" i="16"/>
  <c r="L5" i="16"/>
  <c r="B4" i="16"/>
  <c r="R12" i="15"/>
  <c r="R11" i="15"/>
  <c r="R10" i="15"/>
  <c r="R9" i="15"/>
  <c r="R8" i="15"/>
  <c r="R7" i="15"/>
  <c r="O6" i="15"/>
  <c r="O5" i="15"/>
  <c r="F26" i="15"/>
  <c r="E26" i="15"/>
  <c r="D26" i="15"/>
  <c r="C26" i="15"/>
  <c r="F25" i="15"/>
  <c r="E25" i="15"/>
  <c r="D25" i="15"/>
  <c r="C25" i="15"/>
  <c r="F24" i="15"/>
  <c r="E24" i="15"/>
  <c r="D24" i="15"/>
  <c r="C24" i="15"/>
  <c r="F23" i="15"/>
  <c r="E23" i="15"/>
  <c r="D23" i="15"/>
  <c r="C23" i="15"/>
  <c r="F22" i="15"/>
  <c r="E22" i="15"/>
  <c r="D22" i="15"/>
  <c r="C22" i="15"/>
  <c r="F21" i="15"/>
  <c r="E21" i="15"/>
  <c r="D21" i="15"/>
  <c r="C21" i="15"/>
  <c r="F20" i="15"/>
  <c r="E20" i="15"/>
  <c r="D20" i="15"/>
  <c r="C20" i="15"/>
  <c r="F19" i="15"/>
  <c r="E19" i="15"/>
  <c r="D19" i="15"/>
  <c r="C19" i="15"/>
  <c r="Q12" i="15"/>
  <c r="P12" i="15"/>
  <c r="O12" i="15"/>
  <c r="N12" i="15"/>
  <c r="M12" i="15"/>
  <c r="L12" i="15"/>
  <c r="K12" i="15"/>
  <c r="Q11" i="15"/>
  <c r="P11" i="15"/>
  <c r="O11" i="15"/>
  <c r="N11" i="15"/>
  <c r="M11" i="15"/>
  <c r="L11" i="15"/>
  <c r="K11" i="15"/>
  <c r="Q10" i="15"/>
  <c r="P10" i="15"/>
  <c r="O10" i="15"/>
  <c r="N10" i="15"/>
  <c r="M10" i="15"/>
  <c r="L10" i="15"/>
  <c r="K10" i="15"/>
  <c r="Q9" i="15"/>
  <c r="P9" i="15"/>
  <c r="O9" i="15"/>
  <c r="N9" i="15"/>
  <c r="M9" i="15"/>
  <c r="L9" i="15"/>
  <c r="K9" i="15"/>
  <c r="Q8" i="15"/>
  <c r="P8" i="15"/>
  <c r="O8" i="15"/>
  <c r="N8" i="15"/>
  <c r="M8" i="15"/>
  <c r="L8" i="15"/>
  <c r="K8" i="15"/>
  <c r="Q7" i="15"/>
  <c r="P7" i="15"/>
  <c r="O7" i="15"/>
  <c r="N7" i="15"/>
  <c r="M7" i="15"/>
  <c r="L7" i="15"/>
  <c r="K7" i="15"/>
  <c r="R6" i="15"/>
  <c r="Q6" i="15"/>
  <c r="P6" i="15"/>
  <c r="N6" i="15"/>
  <c r="M6" i="15"/>
  <c r="L6" i="15"/>
  <c r="K6" i="15"/>
  <c r="R5" i="15"/>
  <c r="Q5" i="15"/>
  <c r="P5" i="15"/>
  <c r="N5" i="15"/>
  <c r="M5" i="15"/>
  <c r="L5" i="15"/>
  <c r="K5" i="15"/>
  <c r="B4" i="15"/>
  <c r="B56" i="7"/>
  <c r="C56" i="7"/>
  <c r="B55" i="7"/>
  <c r="C55" i="7"/>
  <c r="B54" i="7"/>
  <c r="C54" i="7"/>
  <c r="B53" i="7"/>
  <c r="C53" i="7"/>
  <c r="B52" i="7"/>
  <c r="C52" i="7"/>
  <c r="B51" i="7"/>
  <c r="C51" i="7"/>
  <c r="B50" i="7"/>
  <c r="C50" i="7"/>
  <c r="B49" i="7"/>
  <c r="C49" i="7"/>
  <c r="R12" i="14"/>
  <c r="C56" i="14"/>
  <c r="R11" i="14"/>
  <c r="C55" i="14"/>
  <c r="R10" i="14"/>
  <c r="C54" i="14"/>
  <c r="R9" i="14"/>
  <c r="C53" i="14"/>
  <c r="R8" i="14"/>
  <c r="C52" i="14"/>
  <c r="R7" i="14"/>
  <c r="C51" i="14"/>
  <c r="O6" i="14"/>
  <c r="C50" i="14"/>
  <c r="O5" i="14"/>
  <c r="C49" i="14"/>
  <c r="F26" i="14"/>
  <c r="E26" i="14"/>
  <c r="F25" i="14"/>
  <c r="E25" i="14"/>
  <c r="F24" i="14"/>
  <c r="E24" i="14"/>
  <c r="F23" i="14"/>
  <c r="E23" i="14"/>
  <c r="F22" i="14"/>
  <c r="E22" i="14"/>
  <c r="F21" i="14"/>
  <c r="E21" i="14"/>
  <c r="F20" i="14"/>
  <c r="E20" i="14"/>
  <c r="F19" i="14"/>
  <c r="E19" i="14"/>
  <c r="Q12" i="14"/>
  <c r="P12" i="14"/>
  <c r="O12" i="14"/>
  <c r="N12" i="14"/>
  <c r="M12" i="14"/>
  <c r="L12" i="14"/>
  <c r="K12" i="14"/>
  <c r="B12" i="14"/>
  <c r="Q11" i="14"/>
  <c r="P11" i="14"/>
  <c r="O11" i="14"/>
  <c r="N11" i="14"/>
  <c r="M11" i="14"/>
  <c r="L11" i="14"/>
  <c r="K11" i="14"/>
  <c r="B11" i="14"/>
  <c r="Q10" i="14"/>
  <c r="P10" i="14"/>
  <c r="O10" i="14"/>
  <c r="N10" i="14"/>
  <c r="M10" i="14"/>
  <c r="L10" i="14"/>
  <c r="K10" i="14"/>
  <c r="B10" i="14"/>
  <c r="Q9" i="14"/>
  <c r="P9" i="14"/>
  <c r="O9" i="14"/>
  <c r="N9" i="14"/>
  <c r="M9" i="14"/>
  <c r="L9" i="14"/>
  <c r="K9" i="14"/>
  <c r="B9" i="14"/>
  <c r="Q8" i="14"/>
  <c r="P8" i="14"/>
  <c r="O8" i="14"/>
  <c r="N8" i="14"/>
  <c r="M8" i="14"/>
  <c r="L8" i="14"/>
  <c r="K8" i="14"/>
  <c r="B8" i="14"/>
  <c r="Q7" i="14"/>
  <c r="P7" i="14"/>
  <c r="O7" i="14"/>
  <c r="N7" i="14"/>
  <c r="M7" i="14"/>
  <c r="L7" i="14"/>
  <c r="K7" i="14"/>
  <c r="B7" i="14"/>
  <c r="R6" i="14"/>
  <c r="Q6" i="14"/>
  <c r="P6" i="14"/>
  <c r="N6" i="14"/>
  <c r="M6" i="14"/>
  <c r="L6" i="14"/>
  <c r="K6" i="14"/>
  <c r="B6" i="14"/>
  <c r="R5" i="14"/>
  <c r="Q5" i="14"/>
  <c r="P5" i="14"/>
  <c r="N5" i="14"/>
  <c r="M5" i="14"/>
  <c r="L5" i="14"/>
  <c r="K5" i="14"/>
  <c r="B5" i="14"/>
  <c r="B4" i="14"/>
  <c r="R7" i="7"/>
  <c r="R8" i="7"/>
  <c r="R9" i="7"/>
  <c r="R10" i="7"/>
  <c r="R11" i="7"/>
  <c r="R12" i="7"/>
  <c r="O6" i="7"/>
  <c r="O5" i="7"/>
  <c r="R6" i="7"/>
  <c r="Q6" i="7"/>
  <c r="Q7" i="7"/>
  <c r="Q8" i="7"/>
  <c r="Q9" i="7"/>
  <c r="Q10" i="7"/>
  <c r="Q11" i="7"/>
  <c r="Q12" i="7"/>
  <c r="P6" i="7"/>
  <c r="P7" i="7"/>
  <c r="P8" i="7"/>
  <c r="P9" i="7"/>
  <c r="P10" i="7"/>
  <c r="P11" i="7"/>
  <c r="P12" i="7"/>
  <c r="R5" i="7"/>
  <c r="Q5" i="7"/>
  <c r="P5" i="7"/>
  <c r="O7" i="7"/>
  <c r="O8" i="7"/>
  <c r="O9" i="7"/>
  <c r="O10" i="7"/>
  <c r="O11" i="7"/>
  <c r="O12" i="7"/>
  <c r="K6" i="7"/>
  <c r="K7" i="7"/>
  <c r="K8" i="7"/>
  <c r="K9" i="7"/>
  <c r="K10" i="7"/>
  <c r="K11" i="7"/>
  <c r="K12" i="7"/>
  <c r="N6" i="7"/>
  <c r="N7" i="7"/>
  <c r="N8" i="7"/>
  <c r="N9" i="7"/>
  <c r="N10" i="7"/>
  <c r="N11" i="7"/>
  <c r="N12" i="7"/>
  <c r="N5" i="7"/>
  <c r="M6" i="7"/>
  <c r="M7" i="7"/>
  <c r="M8" i="7"/>
  <c r="M9" i="7"/>
  <c r="M10" i="7"/>
  <c r="M11" i="7"/>
  <c r="M12" i="7"/>
  <c r="M5" i="7"/>
  <c r="L6" i="7"/>
  <c r="L7" i="7"/>
  <c r="L8" i="7"/>
  <c r="L9" i="7"/>
  <c r="L10" i="7"/>
  <c r="L11" i="7"/>
  <c r="L12" i="7"/>
  <c r="L5" i="7"/>
  <c r="K5" i="7"/>
  <c r="E44" i="9"/>
  <c r="E45" i="9"/>
  <c r="E46" i="9"/>
  <c r="E47" i="9"/>
  <c r="E48" i="9"/>
  <c r="E49" i="9"/>
  <c r="E50" i="9"/>
  <c r="E51" i="9"/>
  <c r="E43" i="9"/>
  <c r="D43" i="9"/>
  <c r="F43" i="9"/>
  <c r="D44" i="9"/>
  <c r="F44" i="9"/>
  <c r="D45" i="9"/>
  <c r="F45" i="9"/>
  <c r="D46" i="9"/>
  <c r="F46" i="9"/>
  <c r="D47" i="9"/>
  <c r="F47" i="9"/>
  <c r="D48" i="9"/>
  <c r="F48" i="9"/>
  <c r="D49" i="9"/>
  <c r="F49" i="9"/>
  <c r="D50" i="9"/>
  <c r="F50" i="9"/>
  <c r="D51" i="9"/>
  <c r="F51" i="9"/>
  <c r="F31" i="9"/>
  <c r="F32" i="9"/>
  <c r="F33" i="9"/>
  <c r="F34" i="9"/>
  <c r="F35" i="9"/>
  <c r="F36" i="9"/>
  <c r="F37" i="9"/>
  <c r="F38" i="9"/>
  <c r="E31" i="9"/>
  <c r="E32" i="9"/>
  <c r="E33" i="9"/>
  <c r="E34" i="9"/>
  <c r="E35" i="9"/>
  <c r="E36" i="9"/>
  <c r="E37" i="9"/>
  <c r="E38" i="9"/>
  <c r="D31" i="9"/>
  <c r="D32" i="9"/>
  <c r="D33" i="9"/>
  <c r="D34" i="9"/>
  <c r="D35" i="9"/>
  <c r="D36" i="9"/>
  <c r="D37" i="9"/>
  <c r="D38" i="9"/>
  <c r="F30" i="9"/>
  <c r="E30" i="9"/>
  <c r="D30" i="9"/>
  <c r="F18" i="9"/>
  <c r="F19" i="9"/>
  <c r="F20" i="9"/>
  <c r="F21" i="9"/>
  <c r="F22" i="9"/>
  <c r="F23" i="9"/>
  <c r="F24" i="9"/>
  <c r="F25" i="9"/>
  <c r="E18" i="9"/>
  <c r="E19" i="9"/>
  <c r="E20" i="9"/>
  <c r="E21" i="9"/>
  <c r="E22" i="9"/>
  <c r="E23" i="9"/>
  <c r="E24" i="9"/>
  <c r="E25" i="9"/>
  <c r="D18" i="9"/>
  <c r="D19" i="9"/>
  <c r="D20" i="9"/>
  <c r="D21" i="9"/>
  <c r="D22" i="9"/>
  <c r="D23" i="9"/>
  <c r="D24" i="9"/>
  <c r="D25" i="9"/>
  <c r="F17" i="9"/>
  <c r="E17" i="9"/>
  <c r="D17" i="9"/>
  <c r="F6" i="9"/>
  <c r="F7" i="9"/>
  <c r="F8" i="9"/>
  <c r="F9" i="9"/>
  <c r="F10" i="9"/>
  <c r="F11" i="9"/>
  <c r="F12" i="9"/>
  <c r="F13" i="9"/>
  <c r="E6" i="9"/>
  <c r="E7" i="9"/>
  <c r="E8" i="9"/>
  <c r="E9" i="9"/>
  <c r="E10" i="9"/>
  <c r="E11" i="9"/>
  <c r="E12" i="9"/>
  <c r="E13" i="9"/>
  <c r="D6" i="9"/>
  <c r="D7" i="9"/>
  <c r="D8" i="9"/>
  <c r="D9" i="9"/>
  <c r="D10" i="9"/>
  <c r="D11" i="9"/>
  <c r="D12" i="9"/>
  <c r="D13" i="9"/>
  <c r="E5" i="9"/>
  <c r="F5" i="9"/>
  <c r="D5" i="9"/>
  <c r="F20" i="7"/>
  <c r="F21" i="7"/>
  <c r="F22" i="7"/>
  <c r="F23" i="7"/>
  <c r="F24" i="7"/>
  <c r="F25" i="7"/>
  <c r="F26" i="7"/>
  <c r="F19" i="7"/>
  <c r="E20" i="7"/>
  <c r="E21" i="7"/>
  <c r="E22" i="7"/>
  <c r="E23" i="7"/>
  <c r="E24" i="7"/>
  <c r="E25" i="7"/>
  <c r="E26" i="7"/>
  <c r="E19" i="7"/>
  <c r="D20" i="7"/>
  <c r="D21" i="7"/>
  <c r="D22" i="7"/>
  <c r="D23" i="7"/>
  <c r="D24" i="7"/>
  <c r="D25" i="7"/>
  <c r="D26" i="7"/>
  <c r="D19" i="7"/>
  <c r="C20" i="7"/>
  <c r="C21" i="7"/>
  <c r="C22" i="7"/>
  <c r="C23" i="7"/>
  <c r="C24" i="7"/>
  <c r="C25" i="7"/>
  <c r="C26" i="7"/>
  <c r="C19" i="7"/>
  <c r="B4" i="7"/>
  <c r="H67" i="4"/>
  <c r="H68" i="4"/>
  <c r="G67" i="4"/>
  <c r="G68" i="4"/>
  <c r="H66" i="4"/>
  <c r="G66" i="4"/>
  <c r="F67" i="4"/>
  <c r="F68" i="4"/>
  <c r="F66" i="4"/>
  <c r="E59" i="4"/>
  <c r="E58" i="4"/>
  <c r="E57" i="4"/>
  <c r="B49" i="4"/>
  <c r="B60" i="4"/>
  <c r="B59" i="4"/>
  <c r="B58" i="4"/>
  <c r="B57" i="4"/>
  <c r="B56" i="4"/>
  <c r="B55" i="4"/>
  <c r="B48" i="4"/>
  <c r="B47" i="4"/>
  <c r="M19" i="4"/>
  <c r="H19" i="4"/>
  <c r="K19" i="4"/>
  <c r="P19" i="4"/>
  <c r="J19" i="4"/>
  <c r="O19" i="4"/>
  <c r="I19" i="4"/>
  <c r="N19" i="4"/>
  <c r="K18" i="4"/>
  <c r="P18" i="4"/>
  <c r="J18" i="4"/>
  <c r="O18" i="4"/>
  <c r="I18" i="4"/>
  <c r="N18" i="4"/>
  <c r="B19" i="4"/>
  <c r="B18" i="4"/>
  <c r="B7" i="4"/>
  <c r="B8" i="4"/>
  <c r="P5" i="4"/>
  <c r="P6" i="4"/>
  <c r="O5" i="4"/>
  <c r="O6" i="4"/>
  <c r="P4" i="4"/>
  <c r="O4" i="4"/>
  <c r="N5" i="4"/>
  <c r="N6" i="4"/>
  <c r="N4" i="4"/>
  <c r="P15" i="4"/>
  <c r="P16" i="4"/>
  <c r="P17" i="4"/>
  <c r="O15" i="4"/>
  <c r="O16" i="4"/>
  <c r="O17" i="4"/>
  <c r="N15" i="4"/>
  <c r="N16" i="4"/>
  <c r="N17" i="4"/>
  <c r="P14" i="4"/>
  <c r="O14" i="4"/>
  <c r="N14" i="4"/>
  <c r="M17" i="4"/>
  <c r="K5" i="4"/>
  <c r="K6" i="4"/>
  <c r="J5" i="4"/>
  <c r="J6" i="4"/>
  <c r="I5" i="4"/>
  <c r="I6" i="4"/>
  <c r="J4" i="4"/>
  <c r="K4" i="4"/>
  <c r="I4" i="4"/>
  <c r="H17" i="4"/>
  <c r="K15" i="4"/>
  <c r="K16" i="4"/>
  <c r="K17" i="4"/>
  <c r="J15" i="4"/>
  <c r="J16" i="4"/>
  <c r="J17" i="4"/>
  <c r="J14" i="4"/>
  <c r="K14" i="4"/>
  <c r="I15" i="4"/>
  <c r="I16" i="4"/>
  <c r="I17" i="4"/>
  <c r="I14" i="4"/>
  <c r="B17" i="4"/>
  <c r="B16" i="4"/>
  <c r="B15" i="4"/>
  <c r="B14" i="4"/>
  <c r="B6" i="4"/>
  <c r="B5" i="4"/>
  <c r="B4" i="4"/>
</calcChain>
</file>

<file path=xl/comments1.xml><?xml version="1.0" encoding="utf-8"?>
<comments xmlns="http://schemas.openxmlformats.org/spreadsheetml/2006/main">
  <authors>
    <author>Fiona Reid</author>
  </authors>
  <commentList>
    <comment ref="Q3" authorId="0">
      <text>
        <r>
          <rPr>
            <b/>
            <sz val="14"/>
            <color indexed="81"/>
            <rFont val="Calibri"/>
          </rPr>
          <t>Fiona Reid:</t>
        </r>
        <r>
          <rPr>
            <sz val="14"/>
            <color indexed="81"/>
            <rFont val="Calibri"/>
          </rPr>
          <t xml:space="preserve">
Used to extract the best results and plot these for QM and MM on a different graph with the number of MPI procs/ threads next to the symbol. 
Aim is to give a scientist some idea as to whether the code is still scaling for a particular number of nodes or whether add threads will help you or not. 
In general adding OpenMP only helps when you're close to the scaling limit.
If time to solution is a consideration then it may be worth using multiple threads. </t>
        </r>
      </text>
    </comment>
  </commentList>
</comments>
</file>

<file path=xl/connections.xml><?xml version="1.0" encoding="utf-8"?>
<connections xmlns="http://schemas.openxmlformats.org/spreadsheetml/2006/main">
  <connection id="1" name="MM_test-1.txt" type="6" refreshedVersion="0" background="1" saveData="1">
    <textPr fileType="mac" sourceFile="Untitled:Users:freid3:Desktop:bioexcel2:results:QMMM:MM:MM_test-1.txt" space="1" consecutive="1">
      <textFields count="10">
        <textField/>
        <textField/>
        <textField/>
        <textField/>
        <textField/>
        <textField/>
        <textField/>
        <textField/>
        <textField/>
        <textField/>
      </textFields>
    </textPr>
  </connection>
  <connection id="2" name="MM_test-4.txt" type="6" refreshedVersion="0" background="1" saveData="1">
    <textPr fileType="mac" sourceFile="Untitled:Users:freid3:Desktop:bioexcel2:results:QMMM:MM:MM_test-4.txt" space="1" consecutive="1">
      <textFields count="10">
        <textField/>
        <textField/>
        <textField/>
        <textField/>
        <textField/>
        <textField/>
        <textField/>
        <textField/>
        <textField/>
        <textField/>
      </textFields>
    </textPr>
  </connection>
  <connection id="3" name="QM_test-1.txt" type="6" refreshedVersion="0" background="1" saveData="1">
    <textPr fileType="mac" sourceFile="Untitled:Users:freid3:Desktop:bioexcel2:results:QMMM:QM:QM_test-1.txt" space="1" consecutive="1">
      <textFields count="10">
        <textField/>
        <textField/>
        <textField/>
        <textField/>
        <textField/>
        <textField/>
        <textField/>
        <textField/>
        <textField/>
        <textField/>
      </textFields>
    </textPr>
  </connection>
  <connection id="4" name="QM_test-4.txt" type="6" refreshedVersion="0" background="1" saveData="1">
    <textPr fileType="mac" sourceFile="Untitled:Users:freid3:Desktop:bioexcel2:results:QMMM:QM:QM_test-4.txt" space="1" consecutive="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<sst xmlns="http://schemas.openxmlformats.org/spreadsheetml/2006/main" count="322" uniqueCount="69">
  <si>
    <t>Time</t>
  </si>
  <si>
    <t>Cores</t>
  </si>
  <si>
    <t>MPI_t</t>
  </si>
  <si>
    <t>2TH_t</t>
  </si>
  <si>
    <t>4TH_t</t>
  </si>
  <si>
    <t>MPI</t>
  </si>
  <si>
    <t>2TH</t>
  </si>
  <si>
    <t>4TH</t>
  </si>
  <si>
    <t>ARCHER results CP2K 2.5 rev 13473</t>
  </si>
  <si>
    <t>OOM</t>
  </si>
  <si>
    <t>6TH</t>
  </si>
  <si>
    <t>Nodes</t>
  </si>
  <si>
    <t>6_th</t>
  </si>
  <si>
    <t>8TH_t</t>
  </si>
  <si>
    <t>Speedup (calculated relaive to 2TH time as MPI was OOM)</t>
  </si>
  <si>
    <t>Speedup computed relative to 2TH times as MPI 1 thread was OOM</t>
  </si>
  <si>
    <t>8TH</t>
  </si>
  <si>
    <t>Green shading means OOM - depending on location the value has to be empty otherwise plots don't work properly. If OOM is at the beginning or middle of the range of nodes tested you must have no entry. If at the end it's okay you can control via the select data menus</t>
  </si>
  <si>
    <t xml:space="preserve">kAU's used computed from: number of nodes * 0.36 * runtime/3600 </t>
  </si>
  <si>
    <t>kAU's used computed from: number of nodes * 0.14 * runtime/3600</t>
  </si>
  <si>
    <t>Blue shading = MPICH2 error</t>
  </si>
  <si>
    <t>Best results for HECToR</t>
  </si>
  <si>
    <t>Best time</t>
  </si>
  <si>
    <t>MPI_2TH</t>
  </si>
  <si>
    <t>MPI_4TH</t>
  </si>
  <si>
    <t>Best results for ARCHER</t>
  </si>
  <si>
    <t>MPI_6TH</t>
  </si>
  <si>
    <t>Config</t>
  </si>
  <si>
    <t>Performance improvement (relative to HECToR)</t>
  </si>
  <si>
    <t>HECToR results from HECToR_phase3.xlsx spreadsheet - 64 and 128 node runs run out of memory on HECToR</t>
  </si>
  <si>
    <t>ARCHER best time</t>
  </si>
  <si>
    <t>HECToR best time</t>
  </si>
  <si>
    <t>Ratio HECToR/ARCHER time</t>
  </si>
  <si>
    <t>Combined table for HECToR and ARCHER where all data points exist - best for using with Gnuplot</t>
  </si>
  <si>
    <t>kAU's computed from number of nodes * machine factor * runtime/3600.0 (machine factor is 0.14 for HECToR and 0.36 for ARCHER)</t>
  </si>
  <si>
    <t>ARCHER</t>
  </si>
  <si>
    <t>HECToR</t>
  </si>
  <si>
    <t>Speedup computed relative to 2 node MPI (1 thread result)</t>
  </si>
  <si>
    <t>ARCHER CP2K 6.1 Scale-QM test-1, best of 3 runs</t>
  </si>
  <si>
    <t>Pure MPI performance for testing only</t>
  </si>
  <si>
    <t>MPI procs</t>
  </si>
  <si>
    <t>CP2K time (s)</t>
  </si>
  <si>
    <t>ARCHER CP2K 6.1 Scale-MM test-1, best of 3 runs</t>
  </si>
  <si>
    <t xml:space="preserve">First step cost </t>
  </si>
  <si>
    <t>average cost</t>
  </si>
  <si>
    <t>startup cost</t>
  </si>
  <si>
    <t>steps</t>
  </si>
  <si>
    <t>total time needed</t>
  </si>
  <si>
    <t>approx percent in startup</t>
  </si>
  <si>
    <t>2 nodes:  MM and test-1, 48 MPI, 1 OpenMP threads</t>
  </si>
  <si>
    <t>2 nodes: QM and test-1, 48 MPI, 1 OpenMP threads</t>
  </si>
  <si>
    <t>8 nodes: QM and test-1, 32 MPI, 6 OpenMP threads</t>
  </si>
  <si>
    <t>8 nodes:  MM and test-1, 32 MPI, 6 OpenMP threads</t>
  </si>
  <si>
    <t>CP2K time (seconds)</t>
  </si>
  <si>
    <t>Startup time (seconds)</t>
  </si>
  <si>
    <t>Compute time removing startup costs (seconds)</t>
  </si>
  <si>
    <t>Startup time percentage</t>
  </si>
  <si>
    <t>Startup percentage</t>
  </si>
  <si>
    <t>ARCHER CP2K 6.1 Scale-QM test-4, best of 3 runs</t>
  </si>
  <si>
    <t>ARCHER CP2K 6.1 Scale-MM test-4, best of 3 runs</t>
  </si>
  <si>
    <t>Speedup computed relative to 4 node MPI (1 thread result)</t>
  </si>
  <si>
    <t>QM test-1</t>
  </si>
  <si>
    <t>QM test-4</t>
  </si>
  <si>
    <t>MM test-1</t>
  </si>
  <si>
    <t>MM test-4</t>
  </si>
  <si>
    <t>4 nodes:  MM and test-4, 96 MPI, 1 OpenMP threads</t>
  </si>
  <si>
    <t>2 nodes: MM and test-4, 48 MPI, 1 OpenMP threads</t>
  </si>
  <si>
    <t xml:space="preserve">Back of the envelope computation to estimate how many steps to run in order to reduce the startup costs to a sensible amount  </t>
  </si>
  <si>
    <t>Not needed for plotting results etc but used to get estimates of wallclock times etc required for running on ARCHER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</si>
</sst>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Calibri"/>
      <family val="2"/>
      <scheme val="minor"/>
    </font>
    <font>
      <b/>
      <sz val="12"/>
      <color theme="1"/>
      <name val="Calibri"/>
      <family val="2"/>
      <scheme val="minor"/>
    </font>
    <font>
      <b/>
      <sz val="14"/>
      <color theme="1"/>
      <name val="Calibri"/>
      <scheme val="minor"/>
    </font>
    <font>
      <b/>
      <sz val="14"/>
      <color indexed="81"/>
      <name val="Calibri"/>
    </font>
    <font>
      <sz val="14"/>
      <color indexed="81"/>
      <name val="Calibri"/>
    </font>
  </fonts>
  <fills count="6">
    <fill>
      <patternFill patternType="none"/>
    </fill>
    <fill>
      <patternFill patternType="gray125"/>
    </fill>
    <fill>
      <patternFill patternType="solid">
        <fgColor rgb="FFFFFF00"/>
        <bgColor indexed="64"/>
      </patternFill>
    </fill>
    <fill>
      <patternFill patternType="solid">
        <fgColor rgb="FFFF6600"/>
        <bgColor indexed="64"/>
      </patternFill>
    </fill>
    <fill>
      <patternFill patternType="solid">
        <fgColor rgb="FFCCFFCC"/>
        <bgColor indexed="64"/>
      </patternFill>
    </fill>
    <fill>
      <patternFill patternType="solid">
        <fgColor theme="3" tint="0.79998168889431442"/>
        <bgColor indexed="64"/>
      </patternFill>
    </fill>
  </fills>
  <borders count="1">
    <border>
      <left/>
      <right/>
      <top/>
      <bottom/>
      <diagonal/>
    </border>
  </borders>
  <cellStyleXfs count="4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0" fillId="0" borderId="0" xfId="0" applyAlignment="1">
      <alignment horizontal="right"/>
    </xf>
    <xf numFmtId="0" fontId="0" fillId="2" borderId="0" xfId="0" applyFill="1"/>
    <xf numFmtId="0" fontId="0" fillId="3" borderId="0" xfId="0" applyFill="1"/>
    <xf numFmtId="0" fontId="3" fillId="0" borderId="0" xfId="0" applyFont="1" applyAlignment="1">
      <alignment horizontal="right"/>
    </xf>
    <xf numFmtId="0" fontId="0" fillId="4" borderId="0" xfId="0" applyFill="1" applyAlignment="1">
      <alignment horizontal="right"/>
    </xf>
    <xf numFmtId="0" fontId="0" fillId="4" borderId="0" xfId="0" applyFill="1"/>
    <xf numFmtId="0" fontId="0" fillId="0" borderId="0" xfId="0" applyFill="1" applyAlignment="1">
      <alignment horizontal="right"/>
    </xf>
    <xf numFmtId="0" fontId="0" fillId="0" borderId="0" xfId="0" applyFill="1"/>
    <xf numFmtId="0" fontId="0" fillId="5" borderId="0" xfId="0" applyFill="1"/>
    <xf numFmtId="0" fontId="0" fillId="2" borderId="0" xfId="0" applyFill="1" applyAlignment="1">
      <alignment horizontal="right"/>
    </xf>
    <xf numFmtId="0" fontId="3" fillId="0" borderId="0" xfId="0" applyFont="1"/>
    <xf numFmtId="0" fontId="5" fillId="0" borderId="0" xfId="0" applyFont="1"/>
    <xf numFmtId="0" fontId="3" fillId="0" borderId="0" xfId="0" applyNumberFormat="1" applyFont="1" applyAlignment="1">
      <alignment horizontal="right"/>
    </xf>
    <xf numFmtId="0" fontId="3" fillId="2" borderId="0" xfId="0" applyFont="1" applyFill="1"/>
    <xf numFmtId="0" fontId="6" fillId="0" borderId="0" xfId="0" applyFont="1"/>
    <xf numFmtId="0" fontId="0" fillId="0" borderId="0" xfId="0" applyFont="1" applyAlignment="1">
      <alignment horizontal="left"/>
    </xf>
    <xf numFmtId="0" fontId="0" fillId="0" borderId="0" xfId="0" applyFont="1" applyAlignment="1">
      <alignment horizontal="left"/>
    </xf>
  </cellXfs>
  <cellStyles count="4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25.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pPr>
            <a:r>
              <a:rPr lang="en-US"/>
              <a:t>HECToR LiH-HFX performance</a:t>
            </a:r>
          </a:p>
        </c:rich>
      </c:tx>
      <c:overlay val="0"/>
    </c:title>
    <c:autoTitleDeleted val="0"/>
    <c:plotArea>
      <c:layout/>
      <c:lineChart>
        <c:grouping val="standard"/>
        <c:varyColors val="0"/>
        <c:ser>
          <c:idx val="0"/>
          <c:order val="0"/>
          <c:tx>
            <c:strRef>
              <c:f>'LiH-HFX_old'!$D$3</c:f>
              <c:strCache>
                <c:ptCount val="1"/>
                <c:pt idx="0">
                  <c:v>2TH_t</c:v>
                </c:pt>
              </c:strCache>
            </c:strRef>
          </c:tx>
          <c:spPr>
            <a:ln w="25400">
              <a:solidFill>
                <a:srgbClr val="4F81BD"/>
              </a:solidFill>
            </a:ln>
          </c:spPr>
          <c:marker>
            <c:symbol val="diamond"/>
            <c:size val="10"/>
          </c:marker>
          <c:dPt>
            <c:idx val="4"/>
            <c:marker>
              <c:spPr>
                <a:solidFill>
                  <a:srgbClr val="4F81BD"/>
                </a:solidFill>
                <a:ln>
                  <a:solidFill>
                    <a:srgbClr val="4F81BD"/>
                  </a:solidFill>
                </a:ln>
              </c:spPr>
            </c:marker>
            <c:bubble3D val="0"/>
          </c:dPt>
          <c:cat>
            <c:numRef>
              <c:f>'LiH-HFX_old'!$A$4:$A$6</c:f>
              <c:numCache>
                <c:formatCode>General</c:formatCode>
                <c:ptCount val="3"/>
                <c:pt idx="0">
                  <c:v>256.0</c:v>
                </c:pt>
                <c:pt idx="1">
                  <c:v>512.0</c:v>
                </c:pt>
                <c:pt idx="2">
                  <c:v>1024.0</c:v>
                </c:pt>
              </c:numCache>
            </c:numRef>
          </c:cat>
          <c:val>
            <c:numRef>
              <c:f>'LiH-HFX_old'!$D$4:$D$6</c:f>
              <c:numCache>
                <c:formatCode>General</c:formatCode>
                <c:ptCount val="3"/>
                <c:pt idx="0">
                  <c:v>308.891</c:v>
                </c:pt>
                <c:pt idx="1">
                  <c:v>212.964</c:v>
                </c:pt>
                <c:pt idx="2">
                  <c:v>184.497</c:v>
                </c:pt>
              </c:numCache>
            </c:numRef>
          </c:val>
          <c:smooth val="0"/>
        </c:ser>
        <c:ser>
          <c:idx val="1"/>
          <c:order val="1"/>
          <c:tx>
            <c:strRef>
              <c:f>'LiH-HFX_old'!$E$3</c:f>
              <c:strCache>
                <c:ptCount val="1"/>
                <c:pt idx="0">
                  <c:v>4TH_t</c:v>
                </c:pt>
              </c:strCache>
            </c:strRef>
          </c:tx>
          <c:spPr>
            <a:ln w="25400">
              <a:solidFill>
                <a:srgbClr val="C0504D"/>
              </a:solidFill>
            </a:ln>
          </c:spPr>
          <c:marker>
            <c:symbol val="square"/>
            <c:size val="10"/>
            <c:spPr>
              <a:solidFill>
                <a:srgbClr val="C0504D"/>
              </a:solidFill>
            </c:spPr>
          </c:marker>
          <c:cat>
            <c:numRef>
              <c:f>'LiH-HFX_old'!$A$4:$A$6</c:f>
              <c:numCache>
                <c:formatCode>General</c:formatCode>
                <c:ptCount val="3"/>
                <c:pt idx="0">
                  <c:v>256.0</c:v>
                </c:pt>
                <c:pt idx="1">
                  <c:v>512.0</c:v>
                </c:pt>
                <c:pt idx="2">
                  <c:v>1024.0</c:v>
                </c:pt>
              </c:numCache>
            </c:numRef>
          </c:cat>
          <c:val>
            <c:numRef>
              <c:f>'LiH-HFX_old'!$E$4:$E$6</c:f>
              <c:numCache>
                <c:formatCode>General</c:formatCode>
                <c:ptCount val="3"/>
                <c:pt idx="0">
                  <c:v>320.875</c:v>
                </c:pt>
                <c:pt idx="1">
                  <c:v>215.674</c:v>
                </c:pt>
                <c:pt idx="2">
                  <c:v>150.008</c:v>
                </c:pt>
              </c:numCache>
            </c:numRef>
          </c:val>
          <c:smooth val="0"/>
        </c:ser>
        <c:ser>
          <c:idx val="2"/>
          <c:order val="2"/>
          <c:tx>
            <c:strRef>
              <c:f>'LiH-HFX_old'!$F$3</c:f>
              <c:strCache>
                <c:ptCount val="1"/>
                <c:pt idx="0">
                  <c:v>8TH_t</c:v>
                </c:pt>
              </c:strCache>
            </c:strRef>
          </c:tx>
          <c:spPr>
            <a:ln w="25400">
              <a:solidFill>
                <a:srgbClr val="9BBB59"/>
              </a:solidFill>
            </a:ln>
          </c:spPr>
          <c:marker>
            <c:symbol val="triangle"/>
            <c:size val="10"/>
            <c:spPr>
              <a:solidFill>
                <a:srgbClr val="9BBB59"/>
              </a:solidFill>
              <a:ln>
                <a:solidFill>
                  <a:srgbClr val="9BBB59"/>
                </a:solidFill>
              </a:ln>
            </c:spPr>
          </c:marker>
          <c:cat>
            <c:numRef>
              <c:f>'LiH-HFX_old'!$A$4:$A$6</c:f>
              <c:numCache>
                <c:formatCode>General</c:formatCode>
                <c:ptCount val="3"/>
                <c:pt idx="0">
                  <c:v>256.0</c:v>
                </c:pt>
                <c:pt idx="1">
                  <c:v>512.0</c:v>
                </c:pt>
                <c:pt idx="2">
                  <c:v>1024.0</c:v>
                </c:pt>
              </c:numCache>
            </c:numRef>
          </c:cat>
          <c:val>
            <c:numRef>
              <c:f>'LiH-HFX_old'!$F$4:$F$5</c:f>
              <c:numCache>
                <c:formatCode>General</c:formatCode>
                <c:ptCount val="2"/>
                <c:pt idx="0">
                  <c:v>333.466</c:v>
                </c:pt>
                <c:pt idx="1">
                  <c:v>219.405</c:v>
                </c:pt>
              </c:numCache>
            </c:numRef>
          </c:val>
          <c:smooth val="0"/>
        </c:ser>
        <c:dLbls>
          <c:showLegendKey val="0"/>
          <c:showVal val="0"/>
          <c:showCatName val="0"/>
          <c:showSerName val="0"/>
          <c:showPercent val="0"/>
          <c:showBubbleSize val="0"/>
        </c:dLbls>
        <c:marker val="1"/>
        <c:smooth val="0"/>
        <c:axId val="2094867512"/>
        <c:axId val="2095467720"/>
      </c:lineChart>
      <c:catAx>
        <c:axId val="2094867512"/>
        <c:scaling>
          <c:orientation val="minMax"/>
        </c:scaling>
        <c:delete val="0"/>
        <c:axPos val="b"/>
        <c:title>
          <c:tx>
            <c:rich>
              <a:bodyPr/>
              <a:lstStyle/>
              <a:p>
                <a:pPr>
                  <a:defRPr/>
                </a:pPr>
                <a:r>
                  <a:rPr lang="en-US"/>
                  <a:t>Nodes</a:t>
                </a:r>
              </a:p>
            </c:rich>
          </c:tx>
          <c:overlay val="0"/>
        </c:title>
        <c:numFmt formatCode="General" sourceLinked="1"/>
        <c:majorTickMark val="out"/>
        <c:minorTickMark val="none"/>
        <c:tickLblPos val="nextTo"/>
        <c:crossAx val="2095467720"/>
        <c:crossesAt val="0.0"/>
        <c:auto val="1"/>
        <c:lblAlgn val="ctr"/>
        <c:lblOffset val="100"/>
        <c:noMultiLvlLbl val="0"/>
      </c:catAx>
      <c:valAx>
        <c:axId val="2095467720"/>
        <c:scaling>
          <c:orientation val="minMax"/>
        </c:scaling>
        <c:delete val="0"/>
        <c:axPos val="l"/>
        <c:majorGridlines/>
        <c:title>
          <c:tx>
            <c:rich>
              <a:bodyPr/>
              <a:lstStyle/>
              <a:p>
                <a:pPr>
                  <a:defRPr/>
                </a:pPr>
                <a:r>
                  <a:rPr lang="en-US"/>
                  <a:t>CP2K time (seconds)</a:t>
                </a:r>
              </a:p>
            </c:rich>
          </c:tx>
          <c:overlay val="0"/>
        </c:title>
        <c:numFmt formatCode="General" sourceLinked="1"/>
        <c:majorTickMark val="none"/>
        <c:minorTickMark val="none"/>
        <c:tickLblPos val="nextTo"/>
        <c:crossAx val="2094867512"/>
        <c:crosses val="autoZero"/>
        <c:crossBetween val="between"/>
      </c:valAx>
    </c:plotArea>
    <c:legend>
      <c:legendPos val="r"/>
      <c:overlay val="0"/>
    </c:legend>
    <c:plotVisOnly val="1"/>
    <c:dispBlanksAs val="gap"/>
    <c:showDLblsOverMax val="0"/>
  </c:chart>
  <c:txPr>
    <a:bodyPr/>
    <a:lstStyle/>
    <a:p>
      <a:pPr>
        <a:defRPr sz="1200"/>
      </a:pPr>
      <a:endParaRPr lang="en-US"/>
    </a:p>
  </c:tx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Scale-QM test-4 showing effect of removing startup costs (dashed lines)</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test-4'!$C$5:$C$12</c:f>
              <c:numCache>
                <c:formatCode>General</c:formatCode>
                <c:ptCount val="8"/>
                <c:pt idx="0">
                  <c:v>1183.13</c:v>
                </c:pt>
                <c:pt idx="1">
                  <c:v>778.121</c:v>
                </c:pt>
                <c:pt idx="2">
                  <c:v>622.044</c:v>
                </c:pt>
                <c:pt idx="3">
                  <c:v>605.52</c:v>
                </c:pt>
                <c:pt idx="4">
                  <c:v>574.325</c:v>
                </c:pt>
                <c:pt idx="5">
                  <c:v>484.832</c:v>
                </c:pt>
                <c:pt idx="6">
                  <c:v>421.276</c:v>
                </c:pt>
                <c:pt idx="7">
                  <c:v>575.686</c:v>
                </c:pt>
              </c:numCache>
            </c:numRef>
          </c:yVal>
          <c:smooth val="0"/>
        </c:ser>
        <c:ser>
          <c:idx val="1"/>
          <c:order val="1"/>
          <c:tx>
            <c:v>2TH</c:v>
          </c:tx>
          <c:spPr>
            <a:ln w="25400">
              <a:solidFill>
                <a:srgbClr val="0000FF"/>
              </a:solidFill>
            </a:ln>
          </c:spPr>
          <c:marker>
            <c:symbol val="square"/>
            <c:size val="12"/>
            <c:spPr>
              <a:solidFill>
                <a:srgbClr val="0000FF"/>
              </a:solidFill>
              <a:ln w="25400">
                <a:solidFill>
                  <a:srgbClr val="0000FF"/>
                </a:solidFill>
              </a:ln>
            </c:spPr>
          </c:marker>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test-4'!$D$5:$D$12</c:f>
              <c:numCache>
                <c:formatCode>General</c:formatCode>
                <c:ptCount val="8"/>
                <c:pt idx="0">
                  <c:v>1360.396</c:v>
                </c:pt>
                <c:pt idx="1">
                  <c:v>867.414</c:v>
                </c:pt>
                <c:pt idx="2">
                  <c:v>694.771</c:v>
                </c:pt>
                <c:pt idx="3">
                  <c:v>624.612</c:v>
                </c:pt>
                <c:pt idx="4">
                  <c:v>607.18</c:v>
                </c:pt>
                <c:pt idx="5">
                  <c:v>491.998</c:v>
                </c:pt>
                <c:pt idx="6">
                  <c:v>442.174</c:v>
                </c:pt>
                <c:pt idx="7">
                  <c:v>528.484</c:v>
                </c:pt>
              </c:numCache>
            </c:numRef>
          </c:yVal>
          <c:smooth val="0"/>
        </c:ser>
        <c:ser>
          <c:idx val="2"/>
          <c:order val="2"/>
          <c:tx>
            <c:v>4TH</c:v>
          </c:tx>
          <c:spPr>
            <a:ln w="25400">
              <a:solidFill>
                <a:srgbClr val="008000"/>
              </a:solidFill>
            </a:ln>
          </c:spPr>
          <c:marker>
            <c:symbol val="triangle"/>
            <c:size val="12"/>
            <c:spPr>
              <a:solidFill>
                <a:srgbClr val="008000"/>
              </a:solidFill>
              <a:ln w="25400">
                <a:solidFill>
                  <a:srgbClr val="008000"/>
                </a:solidFill>
              </a:ln>
            </c:spPr>
          </c:marker>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test-4'!$E$5:$E$12</c:f>
              <c:numCache>
                <c:formatCode>General</c:formatCode>
                <c:ptCount val="8"/>
                <c:pt idx="0">
                  <c:v>1314.936</c:v>
                </c:pt>
                <c:pt idx="1">
                  <c:v>880.306</c:v>
                </c:pt>
                <c:pt idx="2">
                  <c:v>685.571</c:v>
                </c:pt>
                <c:pt idx="3">
                  <c:v>598.912</c:v>
                </c:pt>
                <c:pt idx="4">
                  <c:v>552.429</c:v>
                </c:pt>
                <c:pt idx="5">
                  <c:v>429.519</c:v>
                </c:pt>
                <c:pt idx="6">
                  <c:v>362.733</c:v>
                </c:pt>
                <c:pt idx="7">
                  <c:v>403.953</c:v>
                </c:pt>
              </c:numCache>
            </c:numRef>
          </c:yVal>
          <c:smooth val="0"/>
        </c:ser>
        <c:ser>
          <c:idx val="3"/>
          <c:order val="3"/>
          <c:tx>
            <c:v>6TH</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test-4'!$F$5:$F$12</c:f>
              <c:numCache>
                <c:formatCode>General</c:formatCode>
                <c:ptCount val="8"/>
                <c:pt idx="0">
                  <c:v>1358.966</c:v>
                </c:pt>
                <c:pt idx="1">
                  <c:v>872.173</c:v>
                </c:pt>
                <c:pt idx="2">
                  <c:v>676.596</c:v>
                </c:pt>
                <c:pt idx="3">
                  <c:v>568.407</c:v>
                </c:pt>
                <c:pt idx="4">
                  <c:v>529.705</c:v>
                </c:pt>
                <c:pt idx="5">
                  <c:v>400.618</c:v>
                </c:pt>
                <c:pt idx="6">
                  <c:v>327.97</c:v>
                </c:pt>
                <c:pt idx="7">
                  <c:v>327.959</c:v>
                </c:pt>
              </c:numCache>
            </c:numRef>
          </c:yVal>
          <c:smooth val="0"/>
        </c:ser>
        <c:ser>
          <c:idx val="5"/>
          <c:order val="4"/>
          <c:tx>
            <c:v>NS MPI</c:v>
          </c:tx>
          <c:spPr>
            <a:ln w="25400">
              <a:solidFill>
                <a:srgbClr val="FF0000"/>
              </a:solidFill>
              <a:prstDash val="dash"/>
            </a:ln>
          </c:spPr>
          <c:marker>
            <c:symbol val="circle"/>
            <c:size val="12"/>
            <c:spPr>
              <a:noFill/>
              <a:ln w="25400">
                <a:solidFill>
                  <a:srgbClr val="FF0000"/>
                </a:solidFill>
              </a:ln>
            </c:spPr>
          </c:marker>
          <c:dPt>
            <c:idx val="7"/>
            <c:bubble3D val="0"/>
          </c:dPt>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test-4'!$K$5:$K$12</c:f>
              <c:numCache>
                <c:formatCode>General</c:formatCode>
                <c:ptCount val="8"/>
                <c:pt idx="0">
                  <c:v>772.835</c:v>
                </c:pt>
                <c:pt idx="1">
                  <c:v>530.591</c:v>
                </c:pt>
                <c:pt idx="2">
                  <c:v>434.335</c:v>
                </c:pt>
                <c:pt idx="3">
                  <c:v>426.739</c:v>
                </c:pt>
                <c:pt idx="4">
                  <c:v>409.3530000000001</c:v>
                </c:pt>
                <c:pt idx="5">
                  <c:v>352.812</c:v>
                </c:pt>
                <c:pt idx="6">
                  <c:v>314.583</c:v>
                </c:pt>
                <c:pt idx="7">
                  <c:v>411.154</c:v>
                </c:pt>
              </c:numCache>
            </c:numRef>
          </c:yVal>
          <c:smooth val="0"/>
        </c:ser>
        <c:ser>
          <c:idx val="4"/>
          <c:order val="5"/>
          <c:tx>
            <c:v>NS 2TH</c:v>
          </c:tx>
          <c:spPr>
            <a:ln w="25400">
              <a:solidFill>
                <a:srgbClr val="0000FF"/>
              </a:solidFill>
              <a:prstDash val="dash"/>
            </a:ln>
          </c:spPr>
          <c:marker>
            <c:symbol val="square"/>
            <c:size val="12"/>
            <c:spPr>
              <a:noFill/>
              <a:ln w="25400">
                <a:solidFill>
                  <a:srgbClr val="0000FF"/>
                </a:solidFill>
              </a:ln>
            </c:spPr>
          </c:marker>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test-4'!$L$5:$L$12</c:f>
              <c:numCache>
                <c:formatCode>General</c:formatCode>
                <c:ptCount val="8"/>
                <c:pt idx="0">
                  <c:v>899.228</c:v>
                </c:pt>
                <c:pt idx="1">
                  <c:v>587.649</c:v>
                </c:pt>
                <c:pt idx="2">
                  <c:v>486.2919999999999</c:v>
                </c:pt>
                <c:pt idx="3">
                  <c:v>443.843</c:v>
                </c:pt>
                <c:pt idx="4">
                  <c:v>428.991</c:v>
                </c:pt>
                <c:pt idx="5">
                  <c:v>359.755</c:v>
                </c:pt>
                <c:pt idx="6">
                  <c:v>329.742</c:v>
                </c:pt>
                <c:pt idx="7">
                  <c:v>385.049</c:v>
                </c:pt>
              </c:numCache>
            </c:numRef>
          </c:yVal>
          <c:smooth val="0"/>
        </c:ser>
        <c:ser>
          <c:idx val="6"/>
          <c:order val="6"/>
          <c:tx>
            <c:v>NS 4TH</c:v>
          </c:tx>
          <c:spPr>
            <a:ln w="25400">
              <a:solidFill>
                <a:srgbClr val="008000"/>
              </a:solidFill>
              <a:prstDash val="dash"/>
            </a:ln>
          </c:spPr>
          <c:marker>
            <c:symbol val="triangle"/>
            <c:size val="12"/>
            <c:spPr>
              <a:noFill/>
              <a:ln w="25400">
                <a:solidFill>
                  <a:srgbClr val="008000"/>
                </a:solidFill>
              </a:ln>
            </c:spPr>
          </c:marker>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test-4'!$M$5:$M$12</c:f>
              <c:numCache>
                <c:formatCode>General</c:formatCode>
                <c:ptCount val="8"/>
                <c:pt idx="0">
                  <c:v>853.3149999999999</c:v>
                </c:pt>
                <c:pt idx="1">
                  <c:v>587.5550000000001</c:v>
                </c:pt>
                <c:pt idx="2">
                  <c:v>466.667</c:v>
                </c:pt>
                <c:pt idx="3">
                  <c:v>415.232</c:v>
                </c:pt>
                <c:pt idx="4">
                  <c:v>389.6709999999999</c:v>
                </c:pt>
                <c:pt idx="5">
                  <c:v>307.58</c:v>
                </c:pt>
                <c:pt idx="6">
                  <c:v>264.7515</c:v>
                </c:pt>
                <c:pt idx="7">
                  <c:v>295.734</c:v>
                </c:pt>
              </c:numCache>
            </c:numRef>
          </c:yVal>
          <c:smooth val="0"/>
        </c:ser>
        <c:ser>
          <c:idx val="7"/>
          <c:order val="7"/>
          <c:tx>
            <c:v>NS 6TH</c:v>
          </c:tx>
          <c:spPr>
            <a:ln w="25400">
              <a:solidFill>
                <a:sysClr val="windowText" lastClr="000000"/>
              </a:solidFill>
              <a:prstDash val="dash"/>
            </a:ln>
          </c:spPr>
          <c:marker>
            <c:symbol val="diamond"/>
            <c:size val="12"/>
            <c:spPr>
              <a:noFill/>
              <a:ln w="25400">
                <a:solidFill>
                  <a:sysClr val="windowText" lastClr="000000"/>
                </a:solidFill>
              </a:ln>
            </c:spPr>
          </c:marker>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test-4'!$N$5:$N$12</c:f>
              <c:numCache>
                <c:formatCode>General</c:formatCode>
                <c:ptCount val="8"/>
                <c:pt idx="0">
                  <c:v>876.9559999999999</c:v>
                </c:pt>
                <c:pt idx="1">
                  <c:v>574.996</c:v>
                </c:pt>
                <c:pt idx="2">
                  <c:v>452.119</c:v>
                </c:pt>
                <c:pt idx="3">
                  <c:v>385.399</c:v>
                </c:pt>
                <c:pt idx="4">
                  <c:v>361.845</c:v>
                </c:pt>
                <c:pt idx="5">
                  <c:v>281.043</c:v>
                </c:pt>
                <c:pt idx="6">
                  <c:v>235.2197</c:v>
                </c:pt>
                <c:pt idx="7">
                  <c:v>238.7948</c:v>
                </c:pt>
              </c:numCache>
            </c:numRef>
          </c:yVal>
          <c:smooth val="0"/>
        </c:ser>
        <c:dLbls>
          <c:showLegendKey val="0"/>
          <c:showVal val="0"/>
          <c:showCatName val="0"/>
          <c:showSerName val="0"/>
          <c:showPercent val="0"/>
          <c:showBubbleSize val="0"/>
        </c:dLbls>
        <c:axId val="2094055464"/>
        <c:axId val="2094047944"/>
      </c:scatterChart>
      <c:valAx>
        <c:axId val="2094055464"/>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4047944"/>
        <c:crosses val="autoZero"/>
        <c:crossBetween val="midCat"/>
        <c:majorUnit val="5.0"/>
      </c:valAx>
      <c:valAx>
        <c:axId val="2094047944"/>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4055464"/>
        <c:crosses val="autoZero"/>
        <c:crossBetween val="midCat"/>
      </c:valAx>
    </c:plotArea>
    <c:legend>
      <c:legendPos val="r"/>
      <c:layout>
        <c:manualLayout>
          <c:xMode val="edge"/>
          <c:yMode val="edge"/>
          <c:x val="0.797726831468607"/>
          <c:y val="0.110856189444721"/>
          <c:w val="0.168937568701348"/>
          <c:h val="0.24601425518836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Scale-QM</a:t>
            </a:r>
            <a:r>
              <a:rPr lang="en-US" sz="1400" baseline="0"/>
              <a:t> test-4 startup percentage for best timing obtained</a:t>
            </a:r>
            <a:endParaRPr lang="en-US" sz="1400"/>
          </a:p>
        </c:rich>
      </c:tx>
      <c:overlay val="0"/>
    </c:title>
    <c:autoTitleDeleted val="0"/>
    <c:plotArea>
      <c:layout/>
      <c:scatterChart>
        <c:scatterStyle val="lineMarker"/>
        <c:varyColors val="0"/>
        <c:ser>
          <c:idx val="0"/>
          <c:order val="0"/>
          <c:tx>
            <c:v>QM test-4</c:v>
          </c:tx>
          <c:spPr>
            <a:ln w="25400">
              <a:solidFill>
                <a:srgbClr val="FF0000"/>
              </a:solidFill>
            </a:ln>
          </c:spPr>
          <c:marker>
            <c:symbol val="circle"/>
            <c:size val="10"/>
            <c:spPr>
              <a:solidFill>
                <a:srgbClr val="FF0000"/>
              </a:solidFill>
              <a:ln w="25400">
                <a:solidFill>
                  <a:srgbClr val="FF0000"/>
                </a:solidFill>
              </a:ln>
            </c:spPr>
          </c:marker>
          <c:xVal>
            <c:numRef>
              <c:f>'QM test-4'!$A$49:$A$56</c:f>
              <c:numCache>
                <c:formatCode>General</c:formatCode>
                <c:ptCount val="8"/>
                <c:pt idx="0">
                  <c:v>2.0</c:v>
                </c:pt>
                <c:pt idx="1">
                  <c:v>4.0</c:v>
                </c:pt>
                <c:pt idx="2">
                  <c:v>6.0</c:v>
                </c:pt>
                <c:pt idx="3">
                  <c:v>8.0</c:v>
                </c:pt>
                <c:pt idx="4">
                  <c:v>10.0</c:v>
                </c:pt>
                <c:pt idx="5">
                  <c:v>16.0</c:v>
                </c:pt>
                <c:pt idx="6">
                  <c:v>32.0</c:v>
                </c:pt>
                <c:pt idx="7">
                  <c:v>64.0</c:v>
                </c:pt>
              </c:numCache>
            </c:numRef>
          </c:xVal>
          <c:yVal>
            <c:numRef>
              <c:f>'QM test-4'!$C$49:$C$56</c:f>
              <c:numCache>
                <c:formatCode>General</c:formatCode>
                <c:ptCount val="8"/>
                <c:pt idx="0">
                  <c:v>34.67877578964272</c:v>
                </c:pt>
                <c:pt idx="1">
                  <c:v>31.81124786504927</c:v>
                </c:pt>
                <c:pt idx="2">
                  <c:v>30.17616117187852</c:v>
                </c:pt>
                <c:pt idx="3">
                  <c:v>32.19664782453418</c:v>
                </c:pt>
                <c:pt idx="4">
                  <c:v>31.68933651749559</c:v>
                </c:pt>
                <c:pt idx="5">
                  <c:v>29.8476354033019</c:v>
                </c:pt>
                <c:pt idx="6">
                  <c:v>28.28011708387962</c:v>
                </c:pt>
                <c:pt idx="7">
                  <c:v>27.18760576779414</c:v>
                </c:pt>
              </c:numCache>
            </c:numRef>
          </c:yVal>
          <c:smooth val="0"/>
        </c:ser>
        <c:dLbls>
          <c:showLegendKey val="0"/>
          <c:showVal val="0"/>
          <c:showCatName val="0"/>
          <c:showSerName val="0"/>
          <c:showPercent val="0"/>
          <c:showBubbleSize val="0"/>
        </c:dLbls>
        <c:axId val="2039961928"/>
        <c:axId val="2039969544"/>
      </c:scatterChart>
      <c:valAx>
        <c:axId val="2039961928"/>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39969544"/>
        <c:crosses val="autoZero"/>
        <c:crossBetween val="midCat"/>
      </c:valAx>
      <c:valAx>
        <c:axId val="2039969544"/>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39961928"/>
        <c:crosses val="autoZero"/>
        <c:crossBetween val="midCat"/>
      </c:valAx>
    </c:plotArea>
    <c:legend>
      <c:legendPos val="r"/>
      <c:layout>
        <c:manualLayout>
          <c:xMode val="edge"/>
          <c:yMode val="edge"/>
          <c:x val="0.757524769254836"/>
          <c:y val="0.216967089443161"/>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Scale-QM</a:t>
            </a:r>
            <a:r>
              <a:rPr lang="en-US" baseline="0"/>
              <a:t> test-4 best results</a:t>
            </a:r>
            <a:endParaRPr lang="en-US"/>
          </a:p>
        </c:rich>
      </c:tx>
      <c:overlay val="0"/>
    </c:title>
    <c:autoTitleDeleted val="0"/>
    <c:plotArea>
      <c:layout/>
      <c:scatterChart>
        <c:scatterStyle val="lineMarker"/>
        <c:varyColors val="0"/>
        <c:ser>
          <c:idx val="0"/>
          <c:order val="0"/>
          <c:tx>
            <c:v>QM test-4</c:v>
          </c:tx>
          <c:spPr>
            <a:ln w="25400">
              <a:solidFill>
                <a:srgbClr val="FF0000"/>
              </a:solidFill>
            </a:ln>
          </c:spPr>
          <c:marker>
            <c:symbol val="circle"/>
            <c:size val="10"/>
            <c:spPr>
              <a:solidFill>
                <a:srgbClr val="FF0000"/>
              </a:solidFill>
              <a:ln w="25400">
                <a:solidFill>
                  <a:srgbClr val="FF0000"/>
                </a:solidFill>
              </a:ln>
            </c:spPr>
          </c:marker>
          <c:dLbls>
            <c:dLbl>
              <c:idx val="0"/>
              <c:tx>
                <c:rich>
                  <a:bodyPr/>
                  <a:lstStyle/>
                  <a:p>
                    <a:r>
                      <a:rPr lang="en-US"/>
                      <a:t>MPI</a:t>
                    </a:r>
                  </a:p>
                </c:rich>
              </c:tx>
              <c:dLblPos val="b"/>
              <c:showLegendKey val="0"/>
              <c:showVal val="1"/>
              <c:showCatName val="0"/>
              <c:showSerName val="0"/>
              <c:showPercent val="0"/>
              <c:showBubbleSize val="0"/>
            </c:dLbl>
            <c:dLbl>
              <c:idx val="1"/>
              <c:tx>
                <c:rich>
                  <a:bodyPr/>
                  <a:lstStyle/>
                  <a:p>
                    <a:r>
                      <a:rPr lang="en-US"/>
                      <a:t>MPI</a:t>
                    </a:r>
                  </a:p>
                </c:rich>
              </c:tx>
              <c:dLblPos val="b"/>
              <c:showLegendKey val="0"/>
              <c:showVal val="1"/>
              <c:showCatName val="0"/>
              <c:showSerName val="0"/>
              <c:showPercent val="0"/>
              <c:showBubbleSize val="0"/>
            </c:dLbl>
            <c:dLbl>
              <c:idx val="2"/>
              <c:tx>
                <c:rich>
                  <a:bodyPr/>
                  <a:lstStyle/>
                  <a:p>
                    <a:r>
                      <a:rPr lang="en-US"/>
                      <a:t>MPI</a:t>
                    </a:r>
                  </a:p>
                </c:rich>
              </c:tx>
              <c:dLblPos val="b"/>
              <c:showLegendKey val="0"/>
              <c:showVal val="1"/>
              <c:showCatName val="0"/>
              <c:showSerName val="0"/>
              <c:showPercent val="0"/>
              <c:showBubbleSize val="0"/>
            </c:dLbl>
            <c:dLbl>
              <c:idx val="3"/>
              <c:tx>
                <c:rich>
                  <a:bodyPr/>
                  <a:lstStyle/>
                  <a:p>
                    <a:r>
                      <a:rPr lang="en-US"/>
                      <a:t>6TH</a:t>
                    </a:r>
                  </a:p>
                </c:rich>
              </c:tx>
              <c:dLblPos val="b"/>
              <c:showLegendKey val="0"/>
              <c:showVal val="1"/>
              <c:showCatName val="0"/>
              <c:showSerName val="0"/>
              <c:showPercent val="0"/>
              <c:showBubbleSize val="0"/>
            </c:dLbl>
            <c:dLbl>
              <c:idx val="4"/>
              <c:tx>
                <c:rich>
                  <a:bodyPr/>
                  <a:lstStyle/>
                  <a:p>
                    <a:r>
                      <a:rPr lang="en-US"/>
                      <a:t>6TH</a:t>
                    </a:r>
                  </a:p>
                </c:rich>
              </c:tx>
              <c:dLblPos val="b"/>
              <c:showLegendKey val="0"/>
              <c:showVal val="1"/>
              <c:showCatName val="0"/>
              <c:showSerName val="0"/>
              <c:showPercent val="0"/>
              <c:showBubbleSize val="0"/>
            </c:dLbl>
            <c:dLbl>
              <c:idx val="5"/>
              <c:tx>
                <c:rich>
                  <a:bodyPr/>
                  <a:lstStyle/>
                  <a:p>
                    <a:r>
                      <a:rPr lang="en-US"/>
                      <a:t>6TH</a:t>
                    </a:r>
                  </a:p>
                </c:rich>
              </c:tx>
              <c:dLblPos val="b"/>
              <c:showLegendKey val="0"/>
              <c:showVal val="1"/>
              <c:showCatName val="0"/>
              <c:showSerName val="0"/>
              <c:showPercent val="0"/>
              <c:showBubbleSize val="0"/>
            </c:dLbl>
            <c:dLbl>
              <c:idx val="6"/>
              <c:tx>
                <c:rich>
                  <a:bodyPr/>
                  <a:lstStyle/>
                  <a:p>
                    <a:r>
                      <a:rPr lang="en-US"/>
                      <a:t>6TH</a:t>
                    </a:r>
                  </a:p>
                </c:rich>
              </c:tx>
              <c:dLblPos val="b"/>
              <c:showLegendKey val="0"/>
              <c:showVal val="1"/>
              <c:showCatName val="0"/>
              <c:showSerName val="0"/>
              <c:showPercent val="0"/>
              <c:showBubbleSize val="0"/>
            </c:dLbl>
            <c:dLbl>
              <c:idx val="7"/>
              <c:tx>
                <c:rich>
                  <a:bodyPr/>
                  <a:lstStyle/>
                  <a:p>
                    <a:r>
                      <a:rPr lang="en-US"/>
                      <a:t>6TH</a:t>
                    </a:r>
                  </a:p>
                </c:rich>
              </c:tx>
              <c:dLblPos val="b"/>
              <c:showLegendKey val="0"/>
              <c:showVal val="1"/>
              <c:showCatName val="0"/>
              <c:showSerName val="0"/>
              <c:showPercent val="0"/>
              <c:showBubbleSize val="0"/>
            </c:dLbl>
            <c:txPr>
              <a:bodyPr/>
              <a:lstStyle/>
              <a:p>
                <a:pPr>
                  <a:defRPr sz="1200"/>
                </a:pPr>
                <a:endParaRPr lang="en-US"/>
              </a:p>
            </c:txPr>
            <c:dLblPos val="b"/>
            <c:showLegendKey val="0"/>
            <c:showVal val="1"/>
            <c:showCatName val="0"/>
            <c:showSerName val="0"/>
            <c:showPercent val="0"/>
            <c:showBubbleSize val="0"/>
            <c:showLeaderLines val="0"/>
          </c:dLbls>
          <c:xVal>
            <c:numRef>
              <c:f>'QM test-4'!$A$49:$A$56</c:f>
              <c:numCache>
                <c:formatCode>General</c:formatCode>
                <c:ptCount val="8"/>
                <c:pt idx="0">
                  <c:v>2.0</c:v>
                </c:pt>
                <c:pt idx="1">
                  <c:v>4.0</c:v>
                </c:pt>
                <c:pt idx="2">
                  <c:v>6.0</c:v>
                </c:pt>
                <c:pt idx="3">
                  <c:v>8.0</c:v>
                </c:pt>
                <c:pt idx="4">
                  <c:v>10.0</c:v>
                </c:pt>
                <c:pt idx="5">
                  <c:v>16.0</c:v>
                </c:pt>
                <c:pt idx="6">
                  <c:v>32.0</c:v>
                </c:pt>
                <c:pt idx="7">
                  <c:v>64.0</c:v>
                </c:pt>
              </c:numCache>
            </c:numRef>
          </c:xVal>
          <c:yVal>
            <c:numRef>
              <c:f>'QM test-4'!$B$49:$B$56</c:f>
              <c:numCache>
                <c:formatCode>General</c:formatCode>
                <c:ptCount val="8"/>
                <c:pt idx="0">
                  <c:v>1183.13</c:v>
                </c:pt>
                <c:pt idx="1">
                  <c:v>778.121</c:v>
                </c:pt>
                <c:pt idx="2">
                  <c:v>622.044</c:v>
                </c:pt>
                <c:pt idx="3">
                  <c:v>568.407</c:v>
                </c:pt>
                <c:pt idx="4">
                  <c:v>529.705</c:v>
                </c:pt>
                <c:pt idx="5">
                  <c:v>400.618</c:v>
                </c:pt>
                <c:pt idx="6">
                  <c:v>327.97</c:v>
                </c:pt>
                <c:pt idx="7">
                  <c:v>327.959</c:v>
                </c:pt>
              </c:numCache>
            </c:numRef>
          </c:yVal>
          <c:smooth val="0"/>
        </c:ser>
        <c:dLbls>
          <c:showLegendKey val="0"/>
          <c:showVal val="0"/>
          <c:showCatName val="0"/>
          <c:showSerName val="0"/>
          <c:showPercent val="0"/>
          <c:showBubbleSize val="0"/>
        </c:dLbls>
        <c:axId val="2039110392"/>
        <c:axId val="2039115992"/>
      </c:scatterChart>
      <c:valAx>
        <c:axId val="2039110392"/>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39115992"/>
        <c:crosses val="autoZero"/>
        <c:crossBetween val="midCat"/>
      </c:valAx>
      <c:valAx>
        <c:axId val="2039115992"/>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39110392"/>
        <c:crosses val="autoZero"/>
        <c:crossBetween val="midCat"/>
      </c:valAx>
    </c:plotArea>
    <c:legend>
      <c:legendPos val="r"/>
      <c:layout>
        <c:manualLayout>
          <c:xMode val="edge"/>
          <c:yMode val="edge"/>
          <c:x val="0.757524769254836"/>
          <c:y val="0.216967089443161"/>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Scale-MM test-1</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test-1'!$C$5:$C$12</c:f>
              <c:numCache>
                <c:formatCode>General</c:formatCode>
                <c:ptCount val="8"/>
                <c:pt idx="0">
                  <c:v>876.36</c:v>
                </c:pt>
                <c:pt idx="1">
                  <c:v>612.606</c:v>
                </c:pt>
                <c:pt idx="2">
                  <c:v>513.4690000000001</c:v>
                </c:pt>
                <c:pt idx="3">
                  <c:v>460.47</c:v>
                </c:pt>
                <c:pt idx="4">
                  <c:v>447.921</c:v>
                </c:pt>
                <c:pt idx="5">
                  <c:v>423.311</c:v>
                </c:pt>
                <c:pt idx="6">
                  <c:v>361.104</c:v>
                </c:pt>
                <c:pt idx="7">
                  <c:v>427.093</c:v>
                </c:pt>
              </c:numCache>
            </c:numRef>
          </c:yVal>
          <c:smooth val="0"/>
        </c:ser>
        <c:ser>
          <c:idx val="1"/>
          <c:order val="1"/>
          <c:tx>
            <c:v>2TH</c:v>
          </c:tx>
          <c:spPr>
            <a:ln w="25400">
              <a:solidFill>
                <a:srgbClr val="0000FF"/>
              </a:solidFill>
            </a:ln>
          </c:spPr>
          <c:marker>
            <c:symbol val="square"/>
            <c:size val="12"/>
            <c:spPr>
              <a:solidFill>
                <a:srgbClr val="0000FF"/>
              </a:solidFill>
              <a:ln w="25400">
                <a:solidFill>
                  <a:srgbClr val="0000FF"/>
                </a:solidFill>
              </a:ln>
            </c:spPr>
          </c:marker>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test-1'!$D$5:$D$12</c:f>
              <c:numCache>
                <c:formatCode>General</c:formatCode>
                <c:ptCount val="8"/>
                <c:pt idx="0">
                  <c:v>957.26</c:v>
                </c:pt>
                <c:pt idx="1">
                  <c:v>624.085</c:v>
                </c:pt>
                <c:pt idx="2">
                  <c:v>506.469</c:v>
                </c:pt>
                <c:pt idx="3">
                  <c:v>441.759</c:v>
                </c:pt>
                <c:pt idx="4">
                  <c:v>421.733</c:v>
                </c:pt>
                <c:pt idx="5">
                  <c:v>376.118</c:v>
                </c:pt>
                <c:pt idx="6">
                  <c:v>328.171</c:v>
                </c:pt>
                <c:pt idx="7">
                  <c:v>367.554</c:v>
                </c:pt>
              </c:numCache>
            </c:numRef>
          </c:yVal>
          <c:smooth val="0"/>
        </c:ser>
        <c:ser>
          <c:idx val="2"/>
          <c:order val="2"/>
          <c:tx>
            <c:v>4TH</c:v>
          </c:tx>
          <c:spPr>
            <a:ln w="25400">
              <a:solidFill>
                <a:srgbClr val="008000"/>
              </a:solidFill>
            </a:ln>
          </c:spPr>
          <c:marker>
            <c:symbol val="triangle"/>
            <c:size val="12"/>
            <c:spPr>
              <a:solidFill>
                <a:srgbClr val="008000"/>
              </a:solidFill>
              <a:ln w="25400">
                <a:solidFill>
                  <a:srgbClr val="008000"/>
                </a:solidFill>
              </a:ln>
            </c:spPr>
          </c:marker>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test-1'!$E$5:$E$12</c:f>
              <c:numCache>
                <c:formatCode>General</c:formatCode>
                <c:ptCount val="8"/>
                <c:pt idx="0">
                  <c:v>938.827</c:v>
                </c:pt>
                <c:pt idx="1">
                  <c:v>639.405</c:v>
                </c:pt>
                <c:pt idx="2">
                  <c:v>493.818</c:v>
                </c:pt>
                <c:pt idx="3">
                  <c:v>416.669</c:v>
                </c:pt>
                <c:pt idx="4">
                  <c:v>390.105</c:v>
                </c:pt>
                <c:pt idx="5">
                  <c:v>327.549</c:v>
                </c:pt>
                <c:pt idx="6">
                  <c:v>269.756</c:v>
                </c:pt>
                <c:pt idx="7">
                  <c:v>280.484</c:v>
                </c:pt>
              </c:numCache>
            </c:numRef>
          </c:yVal>
          <c:smooth val="0"/>
        </c:ser>
        <c:ser>
          <c:idx val="3"/>
          <c:order val="3"/>
          <c:tx>
            <c:v>6TH</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test-1'!$F$5:$F$12</c:f>
              <c:numCache>
                <c:formatCode>General</c:formatCode>
                <c:ptCount val="8"/>
                <c:pt idx="0">
                  <c:v>1027.838</c:v>
                </c:pt>
                <c:pt idx="1">
                  <c:v>651.994</c:v>
                </c:pt>
                <c:pt idx="2">
                  <c:v>506.831</c:v>
                </c:pt>
                <c:pt idx="3">
                  <c:v>414.568</c:v>
                </c:pt>
                <c:pt idx="4">
                  <c:v>386.137</c:v>
                </c:pt>
                <c:pt idx="5">
                  <c:v>308.13</c:v>
                </c:pt>
                <c:pt idx="6">
                  <c:v>246.472</c:v>
                </c:pt>
                <c:pt idx="7">
                  <c:v>235.718</c:v>
                </c:pt>
              </c:numCache>
            </c:numRef>
          </c:yVal>
          <c:smooth val="0"/>
        </c:ser>
        <c:dLbls>
          <c:showLegendKey val="0"/>
          <c:showVal val="0"/>
          <c:showCatName val="0"/>
          <c:showSerName val="0"/>
          <c:showPercent val="0"/>
          <c:showBubbleSize val="0"/>
        </c:dLbls>
        <c:axId val="2039994296"/>
        <c:axId val="2040001928"/>
      </c:scatterChart>
      <c:valAx>
        <c:axId val="2039994296"/>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40001928"/>
        <c:crosses val="autoZero"/>
        <c:crossBetween val="midCat"/>
        <c:majorUnit val="5.0"/>
      </c:valAx>
      <c:valAx>
        <c:axId val="2040001928"/>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39994296"/>
        <c:crosses val="autoZero"/>
        <c:crossBetween val="midCat"/>
      </c:valAx>
    </c:plotArea>
    <c:legend>
      <c:legendPos val="r"/>
      <c:layout>
        <c:manualLayout>
          <c:xMode val="edge"/>
          <c:yMode val="edge"/>
          <c:x val="0.815161406106288"/>
          <c:y val="0.103421268977109"/>
          <c:w val="0.137344142078394"/>
          <c:h val="0.310569068621433"/>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Scale-MM</a:t>
            </a:r>
            <a:r>
              <a:rPr lang="en-US" baseline="0"/>
              <a:t> test-1</a:t>
            </a:r>
            <a:endParaRPr lang="en-US"/>
          </a:p>
        </c:rich>
      </c:tx>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'MM test-1'!$A$61:$A$70</c:f>
              <c:numCache>
                <c:formatCode>General</c:formatCode>
                <c:ptCount val="10"/>
                <c:pt idx="0">
                  <c:v>48.0</c:v>
                </c:pt>
                <c:pt idx="1">
                  <c:v>64.0</c:v>
                </c:pt>
                <c:pt idx="2">
                  <c:v>72.0</c:v>
                </c:pt>
                <c:pt idx="3">
                  <c:v>96.0</c:v>
                </c:pt>
                <c:pt idx="4">
                  <c:v>100.0</c:v>
                </c:pt>
                <c:pt idx="5">
                  <c:v>128.0</c:v>
                </c:pt>
                <c:pt idx="6">
                  <c:v>144.0</c:v>
                </c:pt>
                <c:pt idx="7">
                  <c:v>192.0</c:v>
                </c:pt>
                <c:pt idx="8">
                  <c:v>196.0</c:v>
                </c:pt>
                <c:pt idx="9">
                  <c:v>240.0</c:v>
                </c:pt>
              </c:numCache>
            </c:numRef>
          </c:xVal>
          <c:yVal>
            <c:numRef>
              <c:f>'MM test-1'!$B$61:$B$70</c:f>
              <c:numCache>
                <c:formatCode>General</c:formatCode>
                <c:ptCount val="10"/>
                <c:pt idx="0">
                  <c:v>897.294</c:v>
                </c:pt>
                <c:pt idx="1">
                  <c:v>733.631</c:v>
                </c:pt>
                <c:pt idx="2">
                  <c:v>704.0410000000001</c:v>
                </c:pt>
                <c:pt idx="3">
                  <c:v>626.948</c:v>
                </c:pt>
                <c:pt idx="4">
                  <c:v>621.425</c:v>
                </c:pt>
                <c:pt idx="5">
                  <c:v>564.286</c:v>
                </c:pt>
                <c:pt idx="6">
                  <c:v>537.86</c:v>
                </c:pt>
                <c:pt idx="7">
                  <c:v>498.908</c:v>
                </c:pt>
                <c:pt idx="8">
                  <c:v>497.844</c:v>
                </c:pt>
                <c:pt idx="9">
                  <c:v>468.149</c:v>
                </c:pt>
              </c:numCache>
            </c:numRef>
          </c:yVal>
          <c:smooth val="0"/>
        </c:ser>
        <c:dLbls>
          <c:showLegendKey val="0"/>
          <c:showVal val="0"/>
          <c:showCatName val="0"/>
          <c:showSerName val="0"/>
          <c:showPercent val="0"/>
          <c:showBubbleSize val="0"/>
        </c:dLbls>
        <c:axId val="2040059064"/>
        <c:axId val="2094027304"/>
      </c:scatterChart>
      <c:valAx>
        <c:axId val="2040059064"/>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94027304"/>
        <c:crosses val="autoZero"/>
        <c:crossBetween val="midCat"/>
      </c:valAx>
      <c:valAx>
        <c:axId val="2094027304"/>
        <c:scaling>
          <c:orientation val="minMax"/>
        </c:scaling>
        <c:delete val="0"/>
        <c:axPos val="l"/>
        <c:majorGridlines/>
        <c:title>
          <c:tx>
            <c:rich>
              <a:bodyPr rot="-5400000" vert="horz"/>
              <a:lstStyle/>
              <a:p>
                <a:pPr>
                  <a:defRPr sz="1400">
                    <a:latin typeface="Arial"/>
                    <a:cs typeface="Arial"/>
                  </a:defRPr>
                </a:pPr>
                <a:r>
                  <a:rPr lang="en-US"/>
                  <a:t>CP2K time (s)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40059064"/>
        <c:crosses val="autoZero"/>
        <c:crossBetween val="midCat"/>
      </c:valAx>
    </c:plotArea>
    <c:legend>
      <c:legendPos val="r"/>
      <c:layout>
        <c:manualLayout>
          <c:xMode val="edge"/>
          <c:yMode val="edge"/>
          <c:x val="0.802226756009803"/>
          <c:y val="0.154092837946155"/>
          <c:w val="0.1183030453147"/>
          <c:h val="0.0966047432693667"/>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Scale-MM test-1 showing effect of removing startup costs (dashed lines)</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test-1'!$C$5:$C$12</c:f>
              <c:numCache>
                <c:formatCode>General</c:formatCode>
                <c:ptCount val="8"/>
                <c:pt idx="0">
                  <c:v>876.36</c:v>
                </c:pt>
                <c:pt idx="1">
                  <c:v>612.606</c:v>
                </c:pt>
                <c:pt idx="2">
                  <c:v>513.4690000000001</c:v>
                </c:pt>
                <c:pt idx="3">
                  <c:v>460.47</c:v>
                </c:pt>
                <c:pt idx="4">
                  <c:v>447.921</c:v>
                </c:pt>
                <c:pt idx="5">
                  <c:v>423.311</c:v>
                </c:pt>
                <c:pt idx="6">
                  <c:v>361.104</c:v>
                </c:pt>
                <c:pt idx="7">
                  <c:v>427.093</c:v>
                </c:pt>
              </c:numCache>
            </c:numRef>
          </c:yVal>
          <c:smooth val="0"/>
        </c:ser>
        <c:ser>
          <c:idx val="1"/>
          <c:order val="1"/>
          <c:tx>
            <c:v>2TH</c:v>
          </c:tx>
          <c:spPr>
            <a:ln w="25400">
              <a:solidFill>
                <a:srgbClr val="0000FF"/>
              </a:solidFill>
            </a:ln>
          </c:spPr>
          <c:marker>
            <c:symbol val="square"/>
            <c:size val="12"/>
            <c:spPr>
              <a:solidFill>
                <a:srgbClr val="0000FF"/>
              </a:solidFill>
              <a:ln w="25400">
                <a:solidFill>
                  <a:srgbClr val="0000FF"/>
                </a:solidFill>
              </a:ln>
            </c:spPr>
          </c:marker>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test-1'!$D$5:$D$12</c:f>
              <c:numCache>
                <c:formatCode>General</c:formatCode>
                <c:ptCount val="8"/>
                <c:pt idx="0">
                  <c:v>957.26</c:v>
                </c:pt>
                <c:pt idx="1">
                  <c:v>624.085</c:v>
                </c:pt>
                <c:pt idx="2">
                  <c:v>506.469</c:v>
                </c:pt>
                <c:pt idx="3">
                  <c:v>441.759</c:v>
                </c:pt>
                <c:pt idx="4">
                  <c:v>421.733</c:v>
                </c:pt>
                <c:pt idx="5">
                  <c:v>376.118</c:v>
                </c:pt>
                <c:pt idx="6">
                  <c:v>328.171</c:v>
                </c:pt>
                <c:pt idx="7">
                  <c:v>367.554</c:v>
                </c:pt>
              </c:numCache>
            </c:numRef>
          </c:yVal>
          <c:smooth val="0"/>
        </c:ser>
        <c:ser>
          <c:idx val="2"/>
          <c:order val="2"/>
          <c:tx>
            <c:v>4TH</c:v>
          </c:tx>
          <c:spPr>
            <a:ln w="25400">
              <a:solidFill>
                <a:srgbClr val="008000"/>
              </a:solidFill>
            </a:ln>
          </c:spPr>
          <c:marker>
            <c:symbol val="triangle"/>
            <c:size val="12"/>
            <c:spPr>
              <a:solidFill>
                <a:srgbClr val="008000"/>
              </a:solidFill>
              <a:ln w="25400">
                <a:solidFill>
                  <a:srgbClr val="008000"/>
                </a:solidFill>
              </a:ln>
            </c:spPr>
          </c:marker>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test-1'!$E$5:$E$12</c:f>
              <c:numCache>
                <c:formatCode>General</c:formatCode>
                <c:ptCount val="8"/>
                <c:pt idx="0">
                  <c:v>938.827</c:v>
                </c:pt>
                <c:pt idx="1">
                  <c:v>639.405</c:v>
                </c:pt>
                <c:pt idx="2">
                  <c:v>493.818</c:v>
                </c:pt>
                <c:pt idx="3">
                  <c:v>416.669</c:v>
                </c:pt>
                <c:pt idx="4">
                  <c:v>390.105</c:v>
                </c:pt>
                <c:pt idx="5">
                  <c:v>327.549</c:v>
                </c:pt>
                <c:pt idx="6">
                  <c:v>269.756</c:v>
                </c:pt>
                <c:pt idx="7">
                  <c:v>280.484</c:v>
                </c:pt>
              </c:numCache>
            </c:numRef>
          </c:yVal>
          <c:smooth val="0"/>
        </c:ser>
        <c:ser>
          <c:idx val="3"/>
          <c:order val="3"/>
          <c:tx>
            <c:v>6TH</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test-1'!$F$5:$F$12</c:f>
              <c:numCache>
                <c:formatCode>General</c:formatCode>
                <c:ptCount val="8"/>
                <c:pt idx="0">
                  <c:v>1027.838</c:v>
                </c:pt>
                <c:pt idx="1">
                  <c:v>651.994</c:v>
                </c:pt>
                <c:pt idx="2">
                  <c:v>506.831</c:v>
                </c:pt>
                <c:pt idx="3">
                  <c:v>414.568</c:v>
                </c:pt>
                <c:pt idx="4">
                  <c:v>386.137</c:v>
                </c:pt>
                <c:pt idx="5">
                  <c:v>308.13</c:v>
                </c:pt>
                <c:pt idx="6">
                  <c:v>246.472</c:v>
                </c:pt>
                <c:pt idx="7">
                  <c:v>235.718</c:v>
                </c:pt>
              </c:numCache>
            </c:numRef>
          </c:yVal>
          <c:smooth val="0"/>
        </c:ser>
        <c:ser>
          <c:idx val="5"/>
          <c:order val="4"/>
          <c:tx>
            <c:v>NS MPI</c:v>
          </c:tx>
          <c:spPr>
            <a:ln w="25400">
              <a:solidFill>
                <a:srgbClr val="FF0000"/>
              </a:solidFill>
              <a:prstDash val="dash"/>
            </a:ln>
          </c:spPr>
          <c:marker>
            <c:symbol val="circle"/>
            <c:size val="12"/>
            <c:spPr>
              <a:noFill/>
              <a:ln w="25400">
                <a:solidFill>
                  <a:srgbClr val="FF0000"/>
                </a:solidFill>
              </a:ln>
            </c:spPr>
          </c:marker>
          <c:dPt>
            <c:idx val="7"/>
            <c:bubble3D val="0"/>
          </c:dPt>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test-1'!$K$5:$K$12</c:f>
              <c:numCache>
                <c:formatCode>General</c:formatCode>
                <c:ptCount val="8"/>
                <c:pt idx="0">
                  <c:v>607.3050000000001</c:v>
                </c:pt>
                <c:pt idx="1">
                  <c:v>440.567</c:v>
                </c:pt>
                <c:pt idx="2">
                  <c:v>377.4290000000001</c:v>
                </c:pt>
                <c:pt idx="3">
                  <c:v>343.592</c:v>
                </c:pt>
                <c:pt idx="4">
                  <c:v>336.923</c:v>
                </c:pt>
                <c:pt idx="5">
                  <c:v>321.139</c:v>
                </c:pt>
                <c:pt idx="6">
                  <c:v>280.7498</c:v>
                </c:pt>
                <c:pt idx="7">
                  <c:v>323.016</c:v>
                </c:pt>
              </c:numCache>
            </c:numRef>
          </c:yVal>
          <c:smooth val="0"/>
        </c:ser>
        <c:ser>
          <c:idx val="4"/>
          <c:order val="5"/>
          <c:tx>
            <c:v>NS 2TH</c:v>
          </c:tx>
          <c:spPr>
            <a:ln w="25400">
              <a:solidFill>
                <a:srgbClr val="0000FF"/>
              </a:solidFill>
              <a:prstDash val="dash"/>
            </a:ln>
          </c:spPr>
          <c:marker>
            <c:symbol val="square"/>
            <c:size val="12"/>
            <c:spPr>
              <a:noFill/>
              <a:ln w="25400">
                <a:solidFill>
                  <a:srgbClr val="0000FF"/>
                </a:solidFill>
              </a:ln>
            </c:spPr>
          </c:marker>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test-1'!$L$5:$L$12</c:f>
              <c:numCache>
                <c:formatCode>General</c:formatCode>
                <c:ptCount val="8"/>
                <c:pt idx="0">
                  <c:v>656.956</c:v>
                </c:pt>
                <c:pt idx="1">
                  <c:v>438.977</c:v>
                </c:pt>
                <c:pt idx="2">
                  <c:v>365.762</c:v>
                </c:pt>
                <c:pt idx="3">
                  <c:v>323.757</c:v>
                </c:pt>
                <c:pt idx="4">
                  <c:v>307.175</c:v>
                </c:pt>
                <c:pt idx="5">
                  <c:v>281.4947</c:v>
                </c:pt>
                <c:pt idx="6">
                  <c:v>245.7343</c:v>
                </c:pt>
                <c:pt idx="7">
                  <c:v>274.1355</c:v>
                </c:pt>
              </c:numCache>
            </c:numRef>
          </c:yVal>
          <c:smooth val="0"/>
        </c:ser>
        <c:ser>
          <c:idx val="6"/>
          <c:order val="6"/>
          <c:tx>
            <c:v>NS 4TH</c:v>
          </c:tx>
          <c:spPr>
            <a:ln w="25400">
              <a:solidFill>
                <a:srgbClr val="008000"/>
              </a:solidFill>
              <a:prstDash val="dash"/>
            </a:ln>
          </c:spPr>
          <c:marker>
            <c:symbol val="triangle"/>
            <c:size val="12"/>
            <c:spPr>
              <a:noFill/>
              <a:ln w="25400">
                <a:solidFill>
                  <a:srgbClr val="008000"/>
                </a:solidFill>
              </a:ln>
            </c:spPr>
          </c:marker>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test-1'!$M$5:$M$12</c:f>
              <c:numCache>
                <c:formatCode>General</c:formatCode>
                <c:ptCount val="8"/>
                <c:pt idx="0">
                  <c:v>638.679</c:v>
                </c:pt>
                <c:pt idx="1">
                  <c:v>444.365</c:v>
                </c:pt>
                <c:pt idx="2">
                  <c:v>350.391</c:v>
                </c:pt>
                <c:pt idx="3">
                  <c:v>294.998</c:v>
                </c:pt>
                <c:pt idx="4">
                  <c:v>281.314</c:v>
                </c:pt>
                <c:pt idx="5">
                  <c:v>241.3906</c:v>
                </c:pt>
                <c:pt idx="6">
                  <c:v>202.6384</c:v>
                </c:pt>
                <c:pt idx="7">
                  <c:v>209.9943</c:v>
                </c:pt>
              </c:numCache>
            </c:numRef>
          </c:yVal>
          <c:smooth val="0"/>
        </c:ser>
        <c:ser>
          <c:idx val="7"/>
          <c:order val="7"/>
          <c:tx>
            <c:v>NS 6TH</c:v>
          </c:tx>
          <c:spPr>
            <a:ln w="25400">
              <a:solidFill>
                <a:sysClr val="windowText" lastClr="000000"/>
              </a:solidFill>
              <a:prstDash val="dash"/>
            </a:ln>
          </c:spPr>
          <c:marker>
            <c:symbol val="diamond"/>
            <c:size val="12"/>
            <c:spPr>
              <a:noFill/>
              <a:ln w="25400">
                <a:solidFill>
                  <a:sysClr val="windowText" lastClr="000000"/>
                </a:solidFill>
              </a:ln>
            </c:spPr>
          </c:marker>
          <c:xVal>
            <c:numRef>
              <c:f>'MM test-1'!$A$5:$A$12</c:f>
              <c:numCache>
                <c:formatCode>General</c:formatCode>
                <c:ptCount val="8"/>
                <c:pt idx="0">
                  <c:v>2.0</c:v>
                </c:pt>
                <c:pt idx="1">
                  <c:v>4.0</c:v>
                </c:pt>
                <c:pt idx="2">
                  <c:v>6.0</c:v>
                </c:pt>
                <c:pt idx="3">
                  <c:v>8.0</c:v>
                </c:pt>
                <c:pt idx="4">
                  <c:v>10.0</c:v>
                </c:pt>
                <c:pt idx="5">
                  <c:v>16.0</c:v>
                </c:pt>
                <c:pt idx="6">
                  <c:v>32.0</c:v>
                </c:pt>
                <c:pt idx="7">
                  <c:v>64.0</c:v>
                </c:pt>
              </c:numCache>
            </c:numRef>
          </c:xVal>
          <c:yVal>
            <c:numRef>
              <c:f>'MM test-1'!$N$5:$N$12</c:f>
              <c:numCache>
                <c:formatCode>General</c:formatCode>
                <c:ptCount val="8"/>
                <c:pt idx="0">
                  <c:v>704.202</c:v>
                </c:pt>
                <c:pt idx="1">
                  <c:v>451.953</c:v>
                </c:pt>
                <c:pt idx="2">
                  <c:v>358.224</c:v>
                </c:pt>
                <c:pt idx="3">
                  <c:v>293.653</c:v>
                </c:pt>
                <c:pt idx="4">
                  <c:v>275.275</c:v>
                </c:pt>
                <c:pt idx="5">
                  <c:v>225.2919</c:v>
                </c:pt>
                <c:pt idx="6">
                  <c:v>182.8739</c:v>
                </c:pt>
                <c:pt idx="7">
                  <c:v>176.9337</c:v>
                </c:pt>
              </c:numCache>
            </c:numRef>
          </c:yVal>
          <c:smooth val="0"/>
        </c:ser>
        <c:dLbls>
          <c:showLegendKey val="0"/>
          <c:showVal val="0"/>
          <c:showCatName val="0"/>
          <c:showSerName val="0"/>
          <c:showPercent val="0"/>
          <c:showBubbleSize val="0"/>
        </c:dLbls>
        <c:axId val="2096458712"/>
        <c:axId val="2096466248"/>
      </c:scatterChart>
      <c:valAx>
        <c:axId val="2096458712"/>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6466248"/>
        <c:crosses val="autoZero"/>
        <c:crossBetween val="midCat"/>
        <c:majorUnit val="5.0"/>
      </c:valAx>
      <c:valAx>
        <c:axId val="2096466248"/>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6458712"/>
        <c:crosses val="autoZero"/>
        <c:crossBetween val="midCat"/>
      </c:valAx>
    </c:plotArea>
    <c:legend>
      <c:legendPos val="r"/>
      <c:layout>
        <c:manualLayout>
          <c:xMode val="edge"/>
          <c:yMode val="edge"/>
          <c:x val="0.815161406106288"/>
          <c:y val="0.103421268977109"/>
          <c:w val="0.168937568701348"/>
          <c:h val="0.22370941791951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Scale-MM</a:t>
            </a:r>
            <a:r>
              <a:rPr lang="en-US" sz="1400" baseline="0"/>
              <a:t> test-1 startup percentage for best timing obtained</a:t>
            </a:r>
            <a:endParaRPr lang="en-US" sz="1400"/>
          </a:p>
        </c:rich>
      </c:tx>
      <c:overlay val="0"/>
    </c:title>
    <c:autoTitleDeleted val="0"/>
    <c:plotArea>
      <c:layout/>
      <c:scatterChart>
        <c:scatterStyle val="lineMarker"/>
        <c:varyColors val="0"/>
        <c:ser>
          <c:idx val="0"/>
          <c:order val="0"/>
          <c:tx>
            <c:v>MM test-1</c:v>
          </c:tx>
          <c:spPr>
            <a:ln w="25400">
              <a:solidFill>
                <a:srgbClr val="FF0000"/>
              </a:solidFill>
            </a:ln>
          </c:spPr>
          <c:marker>
            <c:symbol val="circle"/>
            <c:size val="10"/>
            <c:spPr>
              <a:solidFill>
                <a:srgbClr val="FF0000"/>
              </a:solidFill>
              <a:ln w="25400">
                <a:solidFill>
                  <a:srgbClr val="FF0000"/>
                </a:solidFill>
              </a:ln>
            </c:spPr>
          </c:marker>
          <c:xVal>
            <c:numRef>
              <c:f>'MM test-1'!$A$49:$A$56</c:f>
              <c:numCache>
                <c:formatCode>General</c:formatCode>
                <c:ptCount val="8"/>
                <c:pt idx="0">
                  <c:v>2.0</c:v>
                </c:pt>
                <c:pt idx="1">
                  <c:v>4.0</c:v>
                </c:pt>
                <c:pt idx="2">
                  <c:v>6.0</c:v>
                </c:pt>
                <c:pt idx="3">
                  <c:v>8.0</c:v>
                </c:pt>
                <c:pt idx="4">
                  <c:v>10.0</c:v>
                </c:pt>
                <c:pt idx="5">
                  <c:v>16.0</c:v>
                </c:pt>
                <c:pt idx="6">
                  <c:v>32.0</c:v>
                </c:pt>
                <c:pt idx="7">
                  <c:v>64.0</c:v>
                </c:pt>
              </c:numCache>
            </c:numRef>
          </c:xVal>
          <c:yVal>
            <c:numRef>
              <c:f>'MM test-1'!$C$49:$C$56</c:f>
              <c:numCache>
                <c:formatCode>General</c:formatCode>
                <c:ptCount val="8"/>
                <c:pt idx="0">
                  <c:v>30.70142407229905</c:v>
                </c:pt>
                <c:pt idx="1">
                  <c:v>28.08313989742183</c:v>
                </c:pt>
                <c:pt idx="2">
                  <c:v>29.04450627559141</c:v>
                </c:pt>
                <c:pt idx="3">
                  <c:v>29.16650585669903</c:v>
                </c:pt>
                <c:pt idx="4">
                  <c:v>28.71053537992992</c:v>
                </c:pt>
                <c:pt idx="5">
                  <c:v>26.88413981111869</c:v>
                </c:pt>
                <c:pt idx="6">
                  <c:v>25.8033772598916</c:v>
                </c:pt>
                <c:pt idx="7">
                  <c:v>24.93840097065137</c:v>
                </c:pt>
              </c:numCache>
            </c:numRef>
          </c:yVal>
          <c:smooth val="0"/>
        </c:ser>
        <c:dLbls>
          <c:showLegendKey val="0"/>
          <c:showVal val="0"/>
          <c:showCatName val="0"/>
          <c:showSerName val="0"/>
          <c:showPercent val="0"/>
          <c:showBubbleSize val="0"/>
        </c:dLbls>
        <c:axId val="2040074968"/>
        <c:axId val="2040082536"/>
      </c:scatterChart>
      <c:valAx>
        <c:axId val="2040074968"/>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40082536"/>
        <c:crosses val="autoZero"/>
        <c:crossBetween val="midCat"/>
      </c:valAx>
      <c:valAx>
        <c:axId val="2040082536"/>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40074968"/>
        <c:crosses val="autoZero"/>
        <c:crossBetween val="midCat"/>
      </c:valAx>
    </c:plotArea>
    <c:legend>
      <c:legendPos val="r"/>
      <c:layout>
        <c:manualLayout>
          <c:xMode val="edge"/>
          <c:yMode val="edge"/>
          <c:x val="0.755869140115764"/>
          <c:y val="0.148104813994059"/>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Scale-MM</a:t>
            </a:r>
            <a:r>
              <a:rPr lang="en-US" baseline="0"/>
              <a:t> test-1 best results</a:t>
            </a:r>
            <a:endParaRPr lang="en-US"/>
          </a:p>
        </c:rich>
      </c:tx>
      <c:overlay val="0"/>
    </c:title>
    <c:autoTitleDeleted val="0"/>
    <c:plotArea>
      <c:layout/>
      <c:scatterChart>
        <c:scatterStyle val="lineMarker"/>
        <c:varyColors val="0"/>
        <c:ser>
          <c:idx val="0"/>
          <c:order val="0"/>
          <c:tx>
            <c:v>MM test-1</c:v>
          </c:tx>
          <c:spPr>
            <a:ln w="25400">
              <a:solidFill>
                <a:srgbClr val="FF0000"/>
              </a:solidFill>
            </a:ln>
          </c:spPr>
          <c:marker>
            <c:symbol val="circle"/>
            <c:size val="10"/>
            <c:spPr>
              <a:solidFill>
                <a:srgbClr val="FF0000"/>
              </a:solidFill>
              <a:ln w="25400">
                <a:solidFill>
                  <a:srgbClr val="FF0000"/>
                </a:solidFill>
              </a:ln>
            </c:spPr>
          </c:marker>
          <c:dLbls>
            <c:dLbl>
              <c:idx val="0"/>
              <c:tx>
                <c:rich>
                  <a:bodyPr/>
                  <a:lstStyle/>
                  <a:p>
                    <a:r>
                      <a:rPr lang="en-US"/>
                      <a:t>MPI</a:t>
                    </a:r>
                  </a:p>
                </c:rich>
              </c:tx>
              <c:dLblPos val="b"/>
              <c:showLegendKey val="0"/>
              <c:showVal val="1"/>
              <c:showCatName val="0"/>
              <c:showSerName val="0"/>
              <c:showPercent val="0"/>
              <c:showBubbleSize val="0"/>
            </c:dLbl>
            <c:dLbl>
              <c:idx val="1"/>
              <c:tx>
                <c:rich>
                  <a:bodyPr/>
                  <a:lstStyle/>
                  <a:p>
                    <a:r>
                      <a:rPr lang="en-US"/>
                      <a:t>MPI</a:t>
                    </a:r>
                  </a:p>
                </c:rich>
              </c:tx>
              <c:dLblPos val="b"/>
              <c:showLegendKey val="0"/>
              <c:showVal val="1"/>
              <c:showCatName val="0"/>
              <c:showSerName val="0"/>
              <c:showPercent val="0"/>
              <c:showBubbleSize val="0"/>
            </c:dLbl>
            <c:dLbl>
              <c:idx val="2"/>
              <c:tx>
                <c:rich>
                  <a:bodyPr/>
                  <a:lstStyle/>
                  <a:p>
                    <a:r>
                      <a:rPr lang="en-US"/>
                      <a:t>4TH</a:t>
                    </a:r>
                  </a:p>
                </c:rich>
              </c:tx>
              <c:dLblPos val="b"/>
              <c:showLegendKey val="0"/>
              <c:showVal val="1"/>
              <c:showCatName val="0"/>
              <c:showSerName val="0"/>
              <c:showPercent val="0"/>
              <c:showBubbleSize val="0"/>
            </c:dLbl>
            <c:dLbl>
              <c:idx val="3"/>
              <c:tx>
                <c:rich>
                  <a:bodyPr/>
                  <a:lstStyle/>
                  <a:p>
                    <a:r>
                      <a:rPr lang="en-US"/>
                      <a:t>6TH</a:t>
                    </a:r>
                  </a:p>
                </c:rich>
              </c:tx>
              <c:dLblPos val="b"/>
              <c:showLegendKey val="0"/>
              <c:showVal val="1"/>
              <c:showCatName val="0"/>
              <c:showSerName val="0"/>
              <c:showPercent val="0"/>
              <c:showBubbleSize val="0"/>
            </c:dLbl>
            <c:dLbl>
              <c:idx val="4"/>
              <c:tx>
                <c:rich>
                  <a:bodyPr/>
                  <a:lstStyle/>
                  <a:p>
                    <a:r>
                      <a:rPr lang="en-US"/>
                      <a:t>6TH</a:t>
                    </a:r>
                  </a:p>
                </c:rich>
              </c:tx>
              <c:dLblPos val="b"/>
              <c:showLegendKey val="0"/>
              <c:showVal val="1"/>
              <c:showCatName val="0"/>
              <c:showSerName val="0"/>
              <c:showPercent val="0"/>
              <c:showBubbleSize val="0"/>
            </c:dLbl>
            <c:dLbl>
              <c:idx val="5"/>
              <c:tx>
                <c:rich>
                  <a:bodyPr/>
                  <a:lstStyle/>
                  <a:p>
                    <a:r>
                      <a:rPr lang="en-US"/>
                      <a:t>6TH</a:t>
                    </a:r>
                  </a:p>
                </c:rich>
              </c:tx>
              <c:dLblPos val="b"/>
              <c:showLegendKey val="0"/>
              <c:showVal val="1"/>
              <c:showCatName val="0"/>
              <c:showSerName val="0"/>
              <c:showPercent val="0"/>
              <c:showBubbleSize val="0"/>
            </c:dLbl>
            <c:dLbl>
              <c:idx val="6"/>
              <c:tx>
                <c:rich>
                  <a:bodyPr/>
                  <a:lstStyle/>
                  <a:p>
                    <a:r>
                      <a:rPr lang="en-US"/>
                      <a:t>6TH</a:t>
                    </a:r>
                  </a:p>
                </c:rich>
              </c:tx>
              <c:dLblPos val="b"/>
              <c:showLegendKey val="0"/>
              <c:showVal val="1"/>
              <c:showCatName val="0"/>
              <c:showSerName val="0"/>
              <c:showPercent val="0"/>
              <c:showBubbleSize val="0"/>
            </c:dLbl>
            <c:dLbl>
              <c:idx val="7"/>
              <c:tx>
                <c:rich>
                  <a:bodyPr/>
                  <a:lstStyle/>
                  <a:p>
                    <a:r>
                      <a:rPr lang="en-US"/>
                      <a:t>6TH</a:t>
                    </a:r>
                  </a:p>
                </c:rich>
              </c:tx>
              <c:dLblPos val="b"/>
              <c:showLegendKey val="0"/>
              <c:showVal val="1"/>
              <c:showCatName val="0"/>
              <c:showSerName val="0"/>
              <c:showPercent val="0"/>
              <c:showBubbleSize val="0"/>
            </c:dLbl>
            <c:txPr>
              <a:bodyPr/>
              <a:lstStyle/>
              <a:p>
                <a:pPr>
                  <a:defRPr sz="1200"/>
                </a:pPr>
                <a:endParaRPr lang="en-US"/>
              </a:p>
            </c:txPr>
            <c:dLblPos val="b"/>
            <c:showLegendKey val="0"/>
            <c:showVal val="1"/>
            <c:showCatName val="0"/>
            <c:showSerName val="0"/>
            <c:showPercent val="0"/>
            <c:showBubbleSize val="0"/>
            <c:showLeaderLines val="0"/>
          </c:dLbls>
          <c:xVal>
            <c:numRef>
              <c:f>'MM test-1'!$A$49:$A$56</c:f>
              <c:numCache>
                <c:formatCode>General</c:formatCode>
                <c:ptCount val="8"/>
                <c:pt idx="0">
                  <c:v>2.0</c:v>
                </c:pt>
                <c:pt idx="1">
                  <c:v>4.0</c:v>
                </c:pt>
                <c:pt idx="2">
                  <c:v>6.0</c:v>
                </c:pt>
                <c:pt idx="3">
                  <c:v>8.0</c:v>
                </c:pt>
                <c:pt idx="4">
                  <c:v>10.0</c:v>
                </c:pt>
                <c:pt idx="5">
                  <c:v>16.0</c:v>
                </c:pt>
                <c:pt idx="6">
                  <c:v>32.0</c:v>
                </c:pt>
                <c:pt idx="7">
                  <c:v>64.0</c:v>
                </c:pt>
              </c:numCache>
            </c:numRef>
          </c:xVal>
          <c:yVal>
            <c:numRef>
              <c:f>'MM test-1'!$B$49:$B$56</c:f>
              <c:numCache>
                <c:formatCode>General</c:formatCode>
                <c:ptCount val="8"/>
                <c:pt idx="0">
                  <c:v>876.36</c:v>
                </c:pt>
                <c:pt idx="1">
                  <c:v>612.606</c:v>
                </c:pt>
                <c:pt idx="2">
                  <c:v>493.818</c:v>
                </c:pt>
                <c:pt idx="3">
                  <c:v>414.568</c:v>
                </c:pt>
                <c:pt idx="4">
                  <c:v>386.137</c:v>
                </c:pt>
                <c:pt idx="5">
                  <c:v>308.13</c:v>
                </c:pt>
                <c:pt idx="6">
                  <c:v>246.472</c:v>
                </c:pt>
                <c:pt idx="7">
                  <c:v>235.718</c:v>
                </c:pt>
              </c:numCache>
            </c:numRef>
          </c:yVal>
          <c:smooth val="0"/>
        </c:ser>
        <c:dLbls>
          <c:showLegendKey val="0"/>
          <c:showVal val="0"/>
          <c:showCatName val="0"/>
          <c:showSerName val="0"/>
          <c:showPercent val="0"/>
          <c:showBubbleSize val="0"/>
        </c:dLbls>
        <c:axId val="2096549816"/>
        <c:axId val="2096555416"/>
      </c:scatterChart>
      <c:valAx>
        <c:axId val="2096549816"/>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96555416"/>
        <c:crosses val="autoZero"/>
        <c:crossBetween val="midCat"/>
      </c:valAx>
      <c:valAx>
        <c:axId val="2096555416"/>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96549816"/>
        <c:crosses val="autoZero"/>
        <c:crossBetween val="midCat"/>
      </c:valAx>
    </c:plotArea>
    <c:legend>
      <c:legendPos val="r"/>
      <c:layout>
        <c:manualLayout>
          <c:xMode val="edge"/>
          <c:yMode val="edge"/>
          <c:x val="0.757524769254836"/>
          <c:y val="0.216967089443161"/>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Scale-MM test-4</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test-4'!$C$5:$C$12</c:f>
              <c:numCache>
                <c:formatCode>General</c:formatCode>
                <c:ptCount val="8"/>
                <c:pt idx="1">
                  <c:v>830.3579999999999</c:v>
                </c:pt>
                <c:pt idx="2">
                  <c:v>714.273</c:v>
                </c:pt>
                <c:pt idx="3">
                  <c:v>633.024</c:v>
                </c:pt>
                <c:pt idx="4">
                  <c:v>620.223</c:v>
                </c:pt>
                <c:pt idx="5">
                  <c:v>570.692</c:v>
                </c:pt>
                <c:pt idx="6">
                  <c:v>495.471</c:v>
                </c:pt>
                <c:pt idx="7">
                  <c:v>620.879</c:v>
                </c:pt>
              </c:numCache>
            </c:numRef>
          </c:yVal>
          <c:smooth val="0"/>
        </c:ser>
        <c:ser>
          <c:idx val="1"/>
          <c:order val="1"/>
          <c:tx>
            <c:v>2TH</c:v>
          </c:tx>
          <c:spPr>
            <a:ln w="25400">
              <a:solidFill>
                <a:srgbClr val="0000FF"/>
              </a:solidFill>
            </a:ln>
          </c:spPr>
          <c:marker>
            <c:symbol val="square"/>
            <c:size val="12"/>
            <c:spPr>
              <a:solidFill>
                <a:srgbClr val="0000FF"/>
              </a:solidFill>
              <a:ln w="25400">
                <a:solidFill>
                  <a:srgbClr val="0000FF"/>
                </a:solidFill>
              </a:ln>
            </c:spPr>
          </c:marker>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test-4'!$D$5:$D$12</c:f>
              <c:numCache>
                <c:formatCode>General</c:formatCode>
                <c:ptCount val="8"/>
                <c:pt idx="0">
                  <c:v>1535.654</c:v>
                </c:pt>
                <c:pt idx="1">
                  <c:v>987.171</c:v>
                </c:pt>
                <c:pt idx="2">
                  <c:v>820.941</c:v>
                </c:pt>
                <c:pt idx="3">
                  <c:v>718.076</c:v>
                </c:pt>
                <c:pt idx="4">
                  <c:v>679.0599999999999</c:v>
                </c:pt>
                <c:pt idx="5">
                  <c:v>605.827</c:v>
                </c:pt>
                <c:pt idx="6">
                  <c:v>513.549</c:v>
                </c:pt>
                <c:pt idx="7">
                  <c:v>591.957</c:v>
                </c:pt>
              </c:numCache>
            </c:numRef>
          </c:yVal>
          <c:smooth val="0"/>
        </c:ser>
        <c:ser>
          <c:idx val="2"/>
          <c:order val="2"/>
          <c:tx>
            <c:v>4TH</c:v>
          </c:tx>
          <c:spPr>
            <a:ln w="25400">
              <a:solidFill>
                <a:srgbClr val="008000"/>
              </a:solidFill>
            </a:ln>
          </c:spPr>
          <c:marker>
            <c:symbol val="triangle"/>
            <c:size val="12"/>
            <c:spPr>
              <a:solidFill>
                <a:srgbClr val="008000"/>
              </a:solidFill>
              <a:ln w="25400">
                <a:solidFill>
                  <a:srgbClr val="008000"/>
                </a:solidFill>
              </a:ln>
            </c:spPr>
          </c:marker>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test-4'!$E$5:$E$12</c:f>
              <c:numCache>
                <c:formatCode>General</c:formatCode>
                <c:ptCount val="8"/>
                <c:pt idx="0">
                  <c:v>1955.164</c:v>
                </c:pt>
                <c:pt idx="1">
                  <c:v>1183.655</c:v>
                </c:pt>
                <c:pt idx="2">
                  <c:v>935.8920000000001</c:v>
                </c:pt>
                <c:pt idx="3">
                  <c:v>769.4160000000001</c:v>
                </c:pt>
                <c:pt idx="4">
                  <c:v>709.631</c:v>
                </c:pt>
                <c:pt idx="5">
                  <c:v>581.215</c:v>
                </c:pt>
                <c:pt idx="6">
                  <c:v>469.544</c:v>
                </c:pt>
                <c:pt idx="7">
                  <c:v>482.217</c:v>
                </c:pt>
              </c:numCache>
            </c:numRef>
          </c:yVal>
          <c:smooth val="0"/>
        </c:ser>
        <c:ser>
          <c:idx val="3"/>
          <c:order val="3"/>
          <c:tx>
            <c:v>6TH</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test-4'!$F$5:$F$12</c:f>
              <c:numCache>
                <c:formatCode>General</c:formatCode>
                <c:ptCount val="8"/>
                <c:pt idx="0">
                  <c:v>2452.023</c:v>
                </c:pt>
                <c:pt idx="1">
                  <c:v>1410.593</c:v>
                </c:pt>
                <c:pt idx="2">
                  <c:v>1079.343</c:v>
                </c:pt>
                <c:pt idx="3">
                  <c:v>873.201</c:v>
                </c:pt>
                <c:pt idx="4">
                  <c:v>793.131</c:v>
                </c:pt>
                <c:pt idx="5">
                  <c:v>607.084</c:v>
                </c:pt>
                <c:pt idx="6">
                  <c:v>455.852</c:v>
                </c:pt>
                <c:pt idx="7">
                  <c:v>425.417</c:v>
                </c:pt>
              </c:numCache>
            </c:numRef>
          </c:yVal>
          <c:smooth val="0"/>
        </c:ser>
        <c:dLbls>
          <c:showLegendKey val="0"/>
          <c:showVal val="0"/>
          <c:showCatName val="0"/>
          <c:showSerName val="0"/>
          <c:showPercent val="0"/>
          <c:showBubbleSize val="0"/>
        </c:dLbls>
        <c:axId val="2040166552"/>
        <c:axId val="2040174184"/>
      </c:scatterChart>
      <c:valAx>
        <c:axId val="2040166552"/>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40174184"/>
        <c:crosses val="autoZero"/>
        <c:crossBetween val="midCat"/>
        <c:majorUnit val="5.0"/>
      </c:valAx>
      <c:valAx>
        <c:axId val="2040174184"/>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40166552"/>
        <c:crosses val="autoZero"/>
        <c:crossBetween val="midCat"/>
      </c:valAx>
    </c:plotArea>
    <c:legend>
      <c:legendPos val="r"/>
      <c:layout>
        <c:manualLayout>
          <c:xMode val="edge"/>
          <c:yMode val="edge"/>
          <c:x val="0.815161406106288"/>
          <c:y val="0.103421268977109"/>
          <c:w val="0.137344142078394"/>
          <c:h val="0.310569068621433"/>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Scale-MM</a:t>
            </a:r>
            <a:r>
              <a:rPr lang="en-US" baseline="0"/>
              <a:t> test-4</a:t>
            </a:r>
            <a:endParaRPr lang="en-US"/>
          </a:p>
        </c:rich>
      </c:tx>
      <c:layout/>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'MM test-4'!$A$61:$A$70</c:f>
              <c:numCache>
                <c:formatCode>General</c:formatCode>
                <c:ptCount val="10"/>
                <c:pt idx="0">
                  <c:v>48.0</c:v>
                </c:pt>
                <c:pt idx="1">
                  <c:v>64.0</c:v>
                </c:pt>
                <c:pt idx="2">
                  <c:v>72.0</c:v>
                </c:pt>
                <c:pt idx="3">
                  <c:v>96.0</c:v>
                </c:pt>
                <c:pt idx="4">
                  <c:v>100.0</c:v>
                </c:pt>
                <c:pt idx="5">
                  <c:v>128.0</c:v>
                </c:pt>
                <c:pt idx="6">
                  <c:v>144.0</c:v>
                </c:pt>
                <c:pt idx="7">
                  <c:v>192.0</c:v>
                </c:pt>
                <c:pt idx="8">
                  <c:v>196.0</c:v>
                </c:pt>
                <c:pt idx="9">
                  <c:v>240.0</c:v>
                </c:pt>
              </c:numCache>
            </c:numRef>
          </c:xVal>
          <c:yVal>
            <c:numRef>
              <c:f>'MM test-4'!$B$61:$B$70</c:f>
              <c:numCache>
                <c:formatCode>General</c:formatCode>
                <c:ptCount val="10"/>
                <c:pt idx="1">
                  <c:v>1103.295</c:v>
                </c:pt>
                <c:pt idx="2">
                  <c:v>990.66</c:v>
                </c:pt>
                <c:pt idx="3">
                  <c:v>822.198</c:v>
                </c:pt>
                <c:pt idx="4">
                  <c:v>810.753</c:v>
                </c:pt>
                <c:pt idx="5">
                  <c:v>739.833</c:v>
                </c:pt>
                <c:pt idx="6">
                  <c:v>692.653</c:v>
                </c:pt>
                <c:pt idx="7">
                  <c:v>629.936</c:v>
                </c:pt>
                <c:pt idx="8">
                  <c:v>628.052</c:v>
                </c:pt>
                <c:pt idx="9">
                  <c:v>590.973</c:v>
                </c:pt>
              </c:numCache>
            </c:numRef>
          </c:yVal>
          <c:smooth val="0"/>
        </c:ser>
        <c:dLbls>
          <c:showLegendKey val="0"/>
          <c:showVal val="0"/>
          <c:showCatName val="0"/>
          <c:showSerName val="0"/>
          <c:showPercent val="0"/>
          <c:showBubbleSize val="0"/>
        </c:dLbls>
        <c:axId val="2096588472"/>
        <c:axId val="2096596296"/>
      </c:scatterChart>
      <c:valAx>
        <c:axId val="2096588472"/>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6596296"/>
        <c:crosses val="autoZero"/>
        <c:crossBetween val="midCat"/>
      </c:valAx>
      <c:valAx>
        <c:axId val="2096596296"/>
        <c:scaling>
          <c:orientation val="minMax"/>
        </c:scaling>
        <c:delete val="0"/>
        <c:axPos val="l"/>
        <c:majorGridlines/>
        <c:title>
          <c:tx>
            <c:rich>
              <a:bodyPr rot="-5400000" vert="horz"/>
              <a:lstStyle/>
              <a:p>
                <a:pPr>
                  <a:defRPr sz="1400">
                    <a:latin typeface="Arial"/>
                    <a:cs typeface="Arial"/>
                  </a:defRPr>
                </a:pPr>
                <a:r>
                  <a:rPr lang="en-US"/>
                  <a:t>CP2K time (s)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6588472"/>
        <c:crosses val="autoZero"/>
        <c:crossBetween val="midCat"/>
      </c:valAx>
    </c:plotArea>
    <c:legend>
      <c:legendPos val="r"/>
      <c:layout>
        <c:manualLayout>
          <c:xMode val="edge"/>
          <c:yMode val="edge"/>
          <c:x val="0.802226756009803"/>
          <c:y val="0.154092837946155"/>
          <c:w val="0.1183030453147"/>
          <c:h val="0.0966047432693667"/>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pPr>
            <a:r>
              <a:rPr lang="en-US"/>
              <a:t>ARCHER LiH-HFX performance</a:t>
            </a:r>
          </a:p>
        </c:rich>
      </c:tx>
      <c:overlay val="0"/>
    </c:title>
    <c:autoTitleDeleted val="0"/>
    <c:plotArea>
      <c:layout/>
      <c:lineChart>
        <c:grouping val="standard"/>
        <c:varyColors val="0"/>
        <c:ser>
          <c:idx val="0"/>
          <c:order val="0"/>
          <c:tx>
            <c:strRef>
              <c:f>'LiH-HFX_old'!$C$13</c:f>
              <c:strCache>
                <c:ptCount val="1"/>
                <c:pt idx="0">
                  <c:v>MPI_t</c:v>
                </c:pt>
              </c:strCache>
            </c:strRef>
          </c:tx>
          <c:spPr>
            <a:ln w="25400">
              <a:solidFill>
                <a:srgbClr val="4F81BD"/>
              </a:solidFill>
            </a:ln>
          </c:spPr>
          <c:marker>
            <c:symbol val="diamond"/>
            <c:size val="10"/>
          </c:marker>
          <c:dPt>
            <c:idx val="4"/>
            <c:marker>
              <c:spPr>
                <a:solidFill>
                  <a:srgbClr val="4F81BD"/>
                </a:solidFill>
                <a:ln>
                  <a:solidFill>
                    <a:srgbClr val="4F81BD"/>
                  </a:solidFill>
                </a:ln>
              </c:spPr>
            </c:marker>
            <c:bubble3D val="0"/>
          </c:dPt>
          <c:cat>
            <c:numRef>
              <c:f>'LiH-HFX_old'!$A$14:$A$19</c:f>
              <c:numCache>
                <c:formatCode>General</c:formatCode>
                <c:ptCount val="6"/>
                <c:pt idx="0">
                  <c:v>64.0</c:v>
                </c:pt>
                <c:pt idx="1">
                  <c:v>128.0</c:v>
                </c:pt>
                <c:pt idx="2">
                  <c:v>256.0</c:v>
                </c:pt>
                <c:pt idx="3">
                  <c:v>512.0</c:v>
                </c:pt>
                <c:pt idx="4">
                  <c:v>1024.0</c:v>
                </c:pt>
                <c:pt idx="5">
                  <c:v>2048.0</c:v>
                </c:pt>
              </c:numCache>
            </c:numRef>
          </c:cat>
          <c:val>
            <c:numRef>
              <c:f>'LiH-HFX_old'!$C$14:$C$19</c:f>
              <c:numCache>
                <c:formatCode>General</c:formatCode>
                <c:ptCount val="6"/>
                <c:pt idx="3">
                  <c:v>99.024</c:v>
                </c:pt>
                <c:pt idx="5">
                  <c:v>197.173</c:v>
                </c:pt>
              </c:numCache>
            </c:numRef>
          </c:val>
          <c:smooth val="0"/>
        </c:ser>
        <c:ser>
          <c:idx val="1"/>
          <c:order val="1"/>
          <c:tx>
            <c:strRef>
              <c:f>'LiH-HFX_old'!$D$13</c:f>
              <c:strCache>
                <c:ptCount val="1"/>
                <c:pt idx="0">
                  <c:v>2TH_t</c:v>
                </c:pt>
              </c:strCache>
            </c:strRef>
          </c:tx>
          <c:spPr>
            <a:ln w="25400">
              <a:solidFill>
                <a:srgbClr val="C0504D"/>
              </a:solidFill>
            </a:ln>
          </c:spPr>
          <c:marker>
            <c:symbol val="square"/>
            <c:size val="10"/>
            <c:spPr>
              <a:solidFill>
                <a:srgbClr val="C0504D"/>
              </a:solidFill>
            </c:spPr>
          </c:marker>
          <c:cat>
            <c:numRef>
              <c:f>'LiH-HFX_old'!$A$14:$A$19</c:f>
              <c:numCache>
                <c:formatCode>General</c:formatCode>
                <c:ptCount val="6"/>
                <c:pt idx="0">
                  <c:v>64.0</c:v>
                </c:pt>
                <c:pt idx="1">
                  <c:v>128.0</c:v>
                </c:pt>
                <c:pt idx="2">
                  <c:v>256.0</c:v>
                </c:pt>
                <c:pt idx="3">
                  <c:v>512.0</c:v>
                </c:pt>
                <c:pt idx="4">
                  <c:v>1024.0</c:v>
                </c:pt>
                <c:pt idx="5">
                  <c:v>2048.0</c:v>
                </c:pt>
              </c:numCache>
            </c:numRef>
          </c:cat>
          <c:val>
            <c:numRef>
              <c:f>'LiH-HFX_old'!$D$14:$D$19</c:f>
              <c:numCache>
                <c:formatCode>General</c:formatCode>
                <c:ptCount val="6"/>
                <c:pt idx="0">
                  <c:v>475.918</c:v>
                </c:pt>
                <c:pt idx="1">
                  <c:v>249.693</c:v>
                </c:pt>
                <c:pt idx="2">
                  <c:v>141.803</c:v>
                </c:pt>
                <c:pt idx="3">
                  <c:v>91.38800000000001</c:v>
                </c:pt>
                <c:pt idx="4">
                  <c:v>75.25</c:v>
                </c:pt>
                <c:pt idx="5">
                  <c:v>102.782</c:v>
                </c:pt>
              </c:numCache>
            </c:numRef>
          </c:val>
          <c:smooth val="0"/>
        </c:ser>
        <c:ser>
          <c:idx val="2"/>
          <c:order val="2"/>
          <c:tx>
            <c:strRef>
              <c:f>'LiH-HFX_old'!$E$13</c:f>
              <c:strCache>
                <c:ptCount val="1"/>
                <c:pt idx="0">
                  <c:v>4TH_t</c:v>
                </c:pt>
              </c:strCache>
            </c:strRef>
          </c:tx>
          <c:spPr>
            <a:ln w="25400">
              <a:solidFill>
                <a:srgbClr val="9BBB59"/>
              </a:solidFill>
            </a:ln>
          </c:spPr>
          <c:marker>
            <c:symbol val="triangle"/>
            <c:size val="10"/>
            <c:spPr>
              <a:solidFill>
                <a:srgbClr val="9BBB59"/>
              </a:solidFill>
              <a:ln>
                <a:solidFill>
                  <a:srgbClr val="9BBB59"/>
                </a:solidFill>
              </a:ln>
            </c:spPr>
          </c:marker>
          <c:cat>
            <c:numRef>
              <c:f>'LiH-HFX_old'!$A$14:$A$19</c:f>
              <c:numCache>
                <c:formatCode>General</c:formatCode>
                <c:ptCount val="6"/>
                <c:pt idx="0">
                  <c:v>64.0</c:v>
                </c:pt>
                <c:pt idx="1">
                  <c:v>128.0</c:v>
                </c:pt>
                <c:pt idx="2">
                  <c:v>256.0</c:v>
                </c:pt>
                <c:pt idx="3">
                  <c:v>512.0</c:v>
                </c:pt>
                <c:pt idx="4">
                  <c:v>1024.0</c:v>
                </c:pt>
                <c:pt idx="5">
                  <c:v>2048.0</c:v>
                </c:pt>
              </c:numCache>
            </c:numRef>
          </c:cat>
          <c:val>
            <c:numRef>
              <c:f>'LiH-HFX_old'!$E$14:$E$19</c:f>
              <c:numCache>
                <c:formatCode>General</c:formatCode>
                <c:ptCount val="6"/>
                <c:pt idx="0">
                  <c:v>466.36</c:v>
                </c:pt>
                <c:pt idx="1">
                  <c:v>245.718</c:v>
                </c:pt>
                <c:pt idx="2">
                  <c:v>137.708</c:v>
                </c:pt>
                <c:pt idx="3">
                  <c:v>84.843</c:v>
                </c:pt>
                <c:pt idx="4">
                  <c:v>63.785</c:v>
                </c:pt>
                <c:pt idx="5">
                  <c:v>59.679</c:v>
                </c:pt>
              </c:numCache>
            </c:numRef>
          </c:val>
          <c:smooth val="0"/>
        </c:ser>
        <c:ser>
          <c:idx val="3"/>
          <c:order val="3"/>
          <c:tx>
            <c:strRef>
              <c:f>'LiH-HFX_old'!$F$13</c:f>
              <c:strCache>
                <c:ptCount val="1"/>
                <c:pt idx="0">
                  <c:v>6_th</c:v>
                </c:pt>
              </c:strCache>
            </c:strRef>
          </c:tx>
          <c:spPr>
            <a:ln w="25400"/>
          </c:spPr>
          <c:marker>
            <c:symbol val="x"/>
            <c:size val="10"/>
          </c:marker>
          <c:cat>
            <c:numRef>
              <c:f>'LiH-HFX_old'!$A$14:$A$19</c:f>
              <c:numCache>
                <c:formatCode>General</c:formatCode>
                <c:ptCount val="6"/>
                <c:pt idx="0">
                  <c:v>64.0</c:v>
                </c:pt>
                <c:pt idx="1">
                  <c:v>128.0</c:v>
                </c:pt>
                <c:pt idx="2">
                  <c:v>256.0</c:v>
                </c:pt>
                <c:pt idx="3">
                  <c:v>512.0</c:v>
                </c:pt>
                <c:pt idx="4">
                  <c:v>1024.0</c:v>
                </c:pt>
                <c:pt idx="5">
                  <c:v>2048.0</c:v>
                </c:pt>
              </c:numCache>
            </c:numRef>
          </c:cat>
          <c:val>
            <c:numRef>
              <c:f>'LiH-HFX_old'!$F$14:$F$19</c:f>
              <c:numCache>
                <c:formatCode>General</c:formatCode>
                <c:ptCount val="6"/>
                <c:pt idx="0">
                  <c:v>466.632</c:v>
                </c:pt>
                <c:pt idx="1">
                  <c:v>245.085</c:v>
                </c:pt>
                <c:pt idx="2">
                  <c:v>134.081</c:v>
                </c:pt>
                <c:pt idx="3">
                  <c:v>81.915</c:v>
                </c:pt>
                <c:pt idx="4">
                  <c:v>58.714</c:v>
                </c:pt>
                <c:pt idx="5">
                  <c:v>51.172</c:v>
                </c:pt>
              </c:numCache>
            </c:numRef>
          </c:val>
          <c:smooth val="0"/>
        </c:ser>
        <c:dLbls>
          <c:showLegendKey val="0"/>
          <c:showVal val="0"/>
          <c:showCatName val="0"/>
          <c:showSerName val="0"/>
          <c:showPercent val="0"/>
          <c:showBubbleSize val="0"/>
        </c:dLbls>
        <c:marker val="1"/>
        <c:smooth val="0"/>
        <c:axId val="2095525336"/>
        <c:axId val="2095530872"/>
      </c:lineChart>
      <c:catAx>
        <c:axId val="2095525336"/>
        <c:scaling>
          <c:orientation val="minMax"/>
        </c:scaling>
        <c:delete val="0"/>
        <c:axPos val="b"/>
        <c:title>
          <c:tx>
            <c:rich>
              <a:bodyPr/>
              <a:lstStyle/>
              <a:p>
                <a:pPr>
                  <a:defRPr/>
                </a:pPr>
                <a:r>
                  <a:rPr lang="en-US"/>
                  <a:t>Nodes</a:t>
                </a:r>
              </a:p>
            </c:rich>
          </c:tx>
          <c:overlay val="0"/>
        </c:title>
        <c:numFmt formatCode="General" sourceLinked="1"/>
        <c:majorTickMark val="out"/>
        <c:minorTickMark val="none"/>
        <c:tickLblPos val="nextTo"/>
        <c:crossAx val="2095530872"/>
        <c:crossesAt val="0.0"/>
        <c:auto val="1"/>
        <c:lblAlgn val="ctr"/>
        <c:lblOffset val="100"/>
        <c:noMultiLvlLbl val="0"/>
      </c:catAx>
      <c:valAx>
        <c:axId val="2095530872"/>
        <c:scaling>
          <c:orientation val="minMax"/>
        </c:scaling>
        <c:delete val="0"/>
        <c:axPos val="l"/>
        <c:majorGridlines/>
        <c:title>
          <c:tx>
            <c:rich>
              <a:bodyPr/>
              <a:lstStyle/>
              <a:p>
                <a:pPr>
                  <a:defRPr/>
                </a:pPr>
                <a:r>
                  <a:rPr lang="en-US"/>
                  <a:t>CP2K time (seconds)</a:t>
                </a:r>
              </a:p>
            </c:rich>
          </c:tx>
          <c:overlay val="0"/>
        </c:title>
        <c:numFmt formatCode="General" sourceLinked="1"/>
        <c:majorTickMark val="none"/>
        <c:minorTickMark val="none"/>
        <c:tickLblPos val="nextTo"/>
        <c:crossAx val="2095525336"/>
        <c:crosses val="autoZero"/>
        <c:crossBetween val="between"/>
      </c:valAx>
    </c:plotArea>
    <c:legend>
      <c:legendPos val="r"/>
      <c:overlay val="0"/>
    </c:legend>
    <c:plotVisOnly val="1"/>
    <c:dispBlanksAs val="span"/>
    <c:showDLblsOverMax val="0"/>
  </c:chart>
  <c:txPr>
    <a:bodyPr/>
    <a:lstStyle/>
    <a:p>
      <a:pPr>
        <a:defRPr sz="1200"/>
      </a:pPr>
      <a:endParaRPr lang="en-US"/>
    </a:p>
  </c:txPr>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Scale-MM test-4 showing effect of removing startup costs (dashed lines)</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test-4'!$C$5:$C$12</c:f>
              <c:numCache>
                <c:formatCode>General</c:formatCode>
                <c:ptCount val="8"/>
                <c:pt idx="1">
                  <c:v>830.3579999999999</c:v>
                </c:pt>
                <c:pt idx="2">
                  <c:v>714.273</c:v>
                </c:pt>
                <c:pt idx="3">
                  <c:v>633.024</c:v>
                </c:pt>
                <c:pt idx="4">
                  <c:v>620.223</c:v>
                </c:pt>
                <c:pt idx="5">
                  <c:v>570.692</c:v>
                </c:pt>
                <c:pt idx="6">
                  <c:v>495.471</c:v>
                </c:pt>
                <c:pt idx="7">
                  <c:v>620.879</c:v>
                </c:pt>
              </c:numCache>
            </c:numRef>
          </c:yVal>
          <c:smooth val="0"/>
        </c:ser>
        <c:ser>
          <c:idx val="1"/>
          <c:order val="1"/>
          <c:tx>
            <c:v>2TH</c:v>
          </c:tx>
          <c:spPr>
            <a:ln w="25400">
              <a:solidFill>
                <a:srgbClr val="0000FF"/>
              </a:solidFill>
            </a:ln>
          </c:spPr>
          <c:marker>
            <c:symbol val="square"/>
            <c:size val="12"/>
            <c:spPr>
              <a:solidFill>
                <a:srgbClr val="0000FF"/>
              </a:solidFill>
              <a:ln w="25400">
                <a:solidFill>
                  <a:srgbClr val="0000FF"/>
                </a:solidFill>
              </a:ln>
            </c:spPr>
          </c:marker>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test-4'!$D$5:$D$12</c:f>
              <c:numCache>
                <c:formatCode>General</c:formatCode>
                <c:ptCount val="8"/>
                <c:pt idx="0">
                  <c:v>1535.654</c:v>
                </c:pt>
                <c:pt idx="1">
                  <c:v>987.171</c:v>
                </c:pt>
                <c:pt idx="2">
                  <c:v>820.941</c:v>
                </c:pt>
                <c:pt idx="3">
                  <c:v>718.076</c:v>
                </c:pt>
                <c:pt idx="4">
                  <c:v>679.0599999999999</c:v>
                </c:pt>
                <c:pt idx="5">
                  <c:v>605.827</c:v>
                </c:pt>
                <c:pt idx="6">
                  <c:v>513.549</c:v>
                </c:pt>
                <c:pt idx="7">
                  <c:v>591.957</c:v>
                </c:pt>
              </c:numCache>
            </c:numRef>
          </c:yVal>
          <c:smooth val="0"/>
        </c:ser>
        <c:ser>
          <c:idx val="2"/>
          <c:order val="2"/>
          <c:tx>
            <c:v>4TH</c:v>
          </c:tx>
          <c:spPr>
            <a:ln w="25400">
              <a:solidFill>
                <a:srgbClr val="008000"/>
              </a:solidFill>
            </a:ln>
          </c:spPr>
          <c:marker>
            <c:symbol val="triangle"/>
            <c:size val="12"/>
            <c:spPr>
              <a:solidFill>
                <a:srgbClr val="008000"/>
              </a:solidFill>
              <a:ln w="25400">
                <a:solidFill>
                  <a:srgbClr val="008000"/>
                </a:solidFill>
              </a:ln>
            </c:spPr>
          </c:marker>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test-4'!$E$5:$E$12</c:f>
              <c:numCache>
                <c:formatCode>General</c:formatCode>
                <c:ptCount val="8"/>
                <c:pt idx="0">
                  <c:v>1955.164</c:v>
                </c:pt>
                <c:pt idx="1">
                  <c:v>1183.655</c:v>
                </c:pt>
                <c:pt idx="2">
                  <c:v>935.8920000000001</c:v>
                </c:pt>
                <c:pt idx="3">
                  <c:v>769.4160000000001</c:v>
                </c:pt>
                <c:pt idx="4">
                  <c:v>709.631</c:v>
                </c:pt>
                <c:pt idx="5">
                  <c:v>581.215</c:v>
                </c:pt>
                <c:pt idx="6">
                  <c:v>469.544</c:v>
                </c:pt>
                <c:pt idx="7">
                  <c:v>482.217</c:v>
                </c:pt>
              </c:numCache>
            </c:numRef>
          </c:yVal>
          <c:smooth val="0"/>
        </c:ser>
        <c:ser>
          <c:idx val="3"/>
          <c:order val="3"/>
          <c:tx>
            <c:v>6TH</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test-4'!$F$5:$F$12</c:f>
              <c:numCache>
                <c:formatCode>General</c:formatCode>
                <c:ptCount val="8"/>
                <c:pt idx="0">
                  <c:v>2452.023</c:v>
                </c:pt>
                <c:pt idx="1">
                  <c:v>1410.593</c:v>
                </c:pt>
                <c:pt idx="2">
                  <c:v>1079.343</c:v>
                </c:pt>
                <c:pt idx="3">
                  <c:v>873.201</c:v>
                </c:pt>
                <c:pt idx="4">
                  <c:v>793.131</c:v>
                </c:pt>
                <c:pt idx="5">
                  <c:v>607.084</c:v>
                </c:pt>
                <c:pt idx="6">
                  <c:v>455.852</c:v>
                </c:pt>
                <c:pt idx="7">
                  <c:v>425.417</c:v>
                </c:pt>
              </c:numCache>
            </c:numRef>
          </c:yVal>
          <c:smooth val="0"/>
        </c:ser>
        <c:ser>
          <c:idx val="5"/>
          <c:order val="4"/>
          <c:tx>
            <c:v>NS MPI</c:v>
          </c:tx>
          <c:spPr>
            <a:ln w="25400">
              <a:solidFill>
                <a:srgbClr val="FF0000"/>
              </a:solidFill>
              <a:prstDash val="dash"/>
            </a:ln>
          </c:spPr>
          <c:marker>
            <c:symbol val="circle"/>
            <c:size val="12"/>
            <c:spPr>
              <a:noFill/>
              <a:ln w="25400">
                <a:solidFill>
                  <a:srgbClr val="FF0000"/>
                </a:solidFill>
              </a:ln>
            </c:spPr>
          </c:marker>
          <c:dPt>
            <c:idx val="7"/>
            <c:bubble3D val="0"/>
          </c:dPt>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test-4'!$K$5:$K$12</c:f>
              <c:numCache>
                <c:formatCode>General</c:formatCode>
                <c:ptCount val="8"/>
                <c:pt idx="1">
                  <c:v>633.002</c:v>
                </c:pt>
                <c:pt idx="2">
                  <c:v>552.578</c:v>
                </c:pt>
                <c:pt idx="3">
                  <c:v>498.289</c:v>
                </c:pt>
                <c:pt idx="4">
                  <c:v>488.5239999999999</c:v>
                </c:pt>
                <c:pt idx="5">
                  <c:v>450.773</c:v>
                </c:pt>
                <c:pt idx="6">
                  <c:v>404.2753</c:v>
                </c:pt>
                <c:pt idx="7">
                  <c:v>475.725</c:v>
                </c:pt>
              </c:numCache>
            </c:numRef>
          </c:yVal>
          <c:smooth val="0"/>
        </c:ser>
        <c:ser>
          <c:idx val="4"/>
          <c:order val="5"/>
          <c:tx>
            <c:v>NS 2TH</c:v>
          </c:tx>
          <c:spPr>
            <a:ln w="25400">
              <a:solidFill>
                <a:srgbClr val="0000FF"/>
              </a:solidFill>
              <a:prstDash val="dash"/>
            </a:ln>
          </c:spPr>
          <c:marker>
            <c:symbol val="square"/>
            <c:size val="12"/>
            <c:spPr>
              <a:noFill/>
              <a:ln w="25400">
                <a:solidFill>
                  <a:srgbClr val="0000FF"/>
                </a:solidFill>
              </a:ln>
            </c:spPr>
          </c:marker>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test-4'!$L$5:$L$12</c:f>
              <c:numCache>
                <c:formatCode>General</c:formatCode>
                <c:ptCount val="8"/>
                <c:pt idx="0">
                  <c:v>1153.048</c:v>
                </c:pt>
                <c:pt idx="1">
                  <c:v>758.0500000000001</c:v>
                </c:pt>
                <c:pt idx="2">
                  <c:v>640.276</c:v>
                </c:pt>
                <c:pt idx="3">
                  <c:v>575.289</c:v>
                </c:pt>
                <c:pt idx="4">
                  <c:v>541.371</c:v>
                </c:pt>
                <c:pt idx="5">
                  <c:v>493.263</c:v>
                </c:pt>
                <c:pt idx="6">
                  <c:v>424.0502</c:v>
                </c:pt>
                <c:pt idx="7">
                  <c:v>473.562</c:v>
                </c:pt>
              </c:numCache>
            </c:numRef>
          </c:yVal>
          <c:smooth val="0"/>
        </c:ser>
        <c:ser>
          <c:idx val="6"/>
          <c:order val="6"/>
          <c:tx>
            <c:v>NS 4TH</c:v>
          </c:tx>
          <c:spPr>
            <a:ln w="25400">
              <a:solidFill>
                <a:srgbClr val="008000"/>
              </a:solidFill>
              <a:prstDash val="dash"/>
            </a:ln>
          </c:spPr>
          <c:marker>
            <c:symbol val="triangle"/>
            <c:size val="12"/>
            <c:spPr>
              <a:noFill/>
              <a:ln w="25400">
                <a:solidFill>
                  <a:srgbClr val="008000"/>
                </a:solidFill>
              </a:ln>
            </c:spPr>
          </c:marker>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test-4'!$M$5:$M$12</c:f>
              <c:numCache>
                <c:formatCode>General</c:formatCode>
                <c:ptCount val="8"/>
                <c:pt idx="0">
                  <c:v>1494.872</c:v>
                </c:pt>
                <c:pt idx="1">
                  <c:v>911.086</c:v>
                </c:pt>
                <c:pt idx="2">
                  <c:v>730.773</c:v>
                </c:pt>
                <c:pt idx="3">
                  <c:v>607.598</c:v>
                </c:pt>
                <c:pt idx="4">
                  <c:v>564.5609999999999</c:v>
                </c:pt>
                <c:pt idx="5">
                  <c:v>468.86</c:v>
                </c:pt>
                <c:pt idx="6">
                  <c:v>384.7455</c:v>
                </c:pt>
                <c:pt idx="7">
                  <c:v>388.7805</c:v>
                </c:pt>
              </c:numCache>
            </c:numRef>
          </c:yVal>
          <c:smooth val="0"/>
        </c:ser>
        <c:ser>
          <c:idx val="7"/>
          <c:order val="7"/>
          <c:tx>
            <c:v>NS 6TH</c:v>
          </c:tx>
          <c:spPr>
            <a:ln w="25400">
              <a:solidFill>
                <a:sysClr val="windowText" lastClr="000000"/>
              </a:solidFill>
              <a:prstDash val="dash"/>
            </a:ln>
          </c:spPr>
          <c:marker>
            <c:symbol val="diamond"/>
            <c:size val="12"/>
            <c:spPr>
              <a:noFill/>
              <a:ln w="25400">
                <a:solidFill>
                  <a:sysClr val="windowText" lastClr="000000"/>
                </a:solidFill>
              </a:ln>
            </c:spPr>
          </c:marker>
          <c:xVal>
            <c:numRef>
              <c:f>'MM test-4'!$A$5:$A$12</c:f>
              <c:numCache>
                <c:formatCode>General</c:formatCode>
                <c:ptCount val="8"/>
                <c:pt idx="0">
                  <c:v>2.0</c:v>
                </c:pt>
                <c:pt idx="1">
                  <c:v>4.0</c:v>
                </c:pt>
                <c:pt idx="2">
                  <c:v>6.0</c:v>
                </c:pt>
                <c:pt idx="3">
                  <c:v>8.0</c:v>
                </c:pt>
                <c:pt idx="4">
                  <c:v>10.0</c:v>
                </c:pt>
                <c:pt idx="5">
                  <c:v>16.0</c:v>
                </c:pt>
                <c:pt idx="6">
                  <c:v>32.0</c:v>
                </c:pt>
                <c:pt idx="7">
                  <c:v>64.0</c:v>
                </c:pt>
              </c:numCache>
            </c:numRef>
          </c:xVal>
          <c:yVal>
            <c:numRef>
              <c:f>'MM test-4'!$N$5:$N$12</c:f>
              <c:numCache>
                <c:formatCode>General</c:formatCode>
                <c:ptCount val="8"/>
                <c:pt idx="0">
                  <c:v>1897.991</c:v>
                </c:pt>
                <c:pt idx="1">
                  <c:v>1098.107</c:v>
                </c:pt>
                <c:pt idx="2">
                  <c:v>843.9520000000001</c:v>
                </c:pt>
                <c:pt idx="3">
                  <c:v>691.501</c:v>
                </c:pt>
                <c:pt idx="4">
                  <c:v>628.791</c:v>
                </c:pt>
                <c:pt idx="5">
                  <c:v>489.9179999999999</c:v>
                </c:pt>
                <c:pt idx="6">
                  <c:v>375.5869</c:v>
                </c:pt>
                <c:pt idx="7">
                  <c:v>351.4290999999999</c:v>
                </c:pt>
              </c:numCache>
            </c:numRef>
          </c:yVal>
          <c:smooth val="0"/>
        </c:ser>
        <c:dLbls>
          <c:showLegendKey val="0"/>
          <c:showVal val="0"/>
          <c:showCatName val="0"/>
          <c:showSerName val="0"/>
          <c:showPercent val="0"/>
          <c:showBubbleSize val="0"/>
        </c:dLbls>
        <c:axId val="2095574536"/>
        <c:axId val="2095582008"/>
      </c:scatterChart>
      <c:valAx>
        <c:axId val="2095574536"/>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5582008"/>
        <c:crosses val="autoZero"/>
        <c:crossBetween val="midCat"/>
        <c:majorUnit val="5.0"/>
      </c:valAx>
      <c:valAx>
        <c:axId val="2095582008"/>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5574536"/>
        <c:crosses val="autoZero"/>
        <c:crossBetween val="midCat"/>
      </c:valAx>
    </c:plotArea>
    <c:legend>
      <c:legendPos val="r"/>
      <c:layout>
        <c:manualLayout>
          <c:xMode val="edge"/>
          <c:yMode val="edge"/>
          <c:x val="0.815161406106288"/>
          <c:y val="0.103421268977109"/>
          <c:w val="0.168937568701348"/>
          <c:h val="0.22370941791951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Scale-MM</a:t>
            </a:r>
            <a:r>
              <a:rPr lang="en-US" sz="1400" baseline="0"/>
              <a:t> test-4 startup percentage for best timing obtained</a:t>
            </a:r>
            <a:endParaRPr lang="en-US" sz="1400"/>
          </a:p>
        </c:rich>
      </c:tx>
      <c:layout/>
      <c:overlay val="0"/>
    </c:title>
    <c:autoTitleDeleted val="0"/>
    <c:plotArea>
      <c:layout/>
      <c:scatterChart>
        <c:scatterStyle val="lineMarker"/>
        <c:varyColors val="0"/>
        <c:ser>
          <c:idx val="0"/>
          <c:order val="0"/>
          <c:tx>
            <c:v>MM test-4</c:v>
          </c:tx>
          <c:spPr>
            <a:ln w="25400">
              <a:solidFill>
                <a:srgbClr val="FF0000"/>
              </a:solidFill>
            </a:ln>
          </c:spPr>
          <c:marker>
            <c:symbol val="circle"/>
            <c:size val="10"/>
            <c:spPr>
              <a:solidFill>
                <a:srgbClr val="FF0000"/>
              </a:solidFill>
              <a:ln w="25400">
                <a:solidFill>
                  <a:srgbClr val="FF0000"/>
                </a:solidFill>
              </a:ln>
            </c:spPr>
          </c:marker>
          <c:xVal>
            <c:numRef>
              <c:f>'MM test-4'!$A$49:$A$56</c:f>
              <c:numCache>
                <c:formatCode>General</c:formatCode>
                <c:ptCount val="8"/>
                <c:pt idx="0">
                  <c:v>2.0</c:v>
                </c:pt>
                <c:pt idx="1">
                  <c:v>4.0</c:v>
                </c:pt>
                <c:pt idx="2">
                  <c:v>6.0</c:v>
                </c:pt>
                <c:pt idx="3">
                  <c:v>8.0</c:v>
                </c:pt>
                <c:pt idx="4">
                  <c:v>10.0</c:v>
                </c:pt>
                <c:pt idx="5">
                  <c:v>16.0</c:v>
                </c:pt>
                <c:pt idx="6">
                  <c:v>32.0</c:v>
                </c:pt>
                <c:pt idx="7">
                  <c:v>64.0</c:v>
                </c:pt>
              </c:numCache>
            </c:numRef>
          </c:xVal>
          <c:yVal>
            <c:numRef>
              <c:f>'MM test-4'!$C$49:$C$56</c:f>
              <c:numCache>
                <c:formatCode>General</c:formatCode>
                <c:ptCount val="8"/>
                <c:pt idx="0">
                  <c:v>24.91485712276333</c:v>
                </c:pt>
                <c:pt idx="1">
                  <c:v>23.76757976679938</c:v>
                </c:pt>
                <c:pt idx="2">
                  <c:v>22.63770295111253</c:v>
                </c:pt>
                <c:pt idx="3">
                  <c:v>21.28434308967749</c:v>
                </c:pt>
                <c:pt idx="4">
                  <c:v>21.23413675403847</c:v>
                </c:pt>
                <c:pt idx="5">
                  <c:v>21.0129106418173</c:v>
                </c:pt>
                <c:pt idx="6">
                  <c:v>17.60771039723419</c:v>
                </c:pt>
                <c:pt idx="7">
                  <c:v>17.39185316994854</c:v>
                </c:pt>
              </c:numCache>
            </c:numRef>
          </c:yVal>
          <c:smooth val="0"/>
        </c:ser>
        <c:dLbls>
          <c:showLegendKey val="0"/>
          <c:showVal val="0"/>
          <c:showCatName val="0"/>
          <c:showSerName val="0"/>
          <c:showPercent val="0"/>
          <c:showBubbleSize val="0"/>
        </c:dLbls>
        <c:axId val="2040192376"/>
        <c:axId val="2040184712"/>
      </c:scatterChart>
      <c:valAx>
        <c:axId val="2040192376"/>
        <c:scaling>
          <c:orientation val="minMax"/>
        </c:scaling>
        <c:delete val="0"/>
        <c:axPos val="b"/>
        <c:title>
          <c:tx>
            <c:rich>
              <a:bodyPr/>
              <a:lstStyle/>
              <a:p>
                <a:pPr>
                  <a:defRPr sz="1400">
                    <a:latin typeface="Arial"/>
                    <a:cs typeface="Arial"/>
                  </a:defRPr>
                </a:pPr>
                <a:r>
                  <a:rPr lang="en-US"/>
                  <a:t>Number of 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40184712"/>
        <c:crosses val="autoZero"/>
        <c:crossBetween val="midCat"/>
      </c:valAx>
      <c:valAx>
        <c:axId val="2040184712"/>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40192376"/>
        <c:crosses val="autoZero"/>
        <c:crossBetween val="midCat"/>
      </c:valAx>
    </c:plotArea>
    <c:legend>
      <c:legendPos val="r"/>
      <c:layout>
        <c:manualLayout>
          <c:xMode val="edge"/>
          <c:yMode val="edge"/>
          <c:x val="0.755869140115764"/>
          <c:y val="0.148104813994059"/>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Scale-MM</a:t>
            </a:r>
            <a:r>
              <a:rPr lang="en-US" baseline="0"/>
              <a:t> test-1 best results</a:t>
            </a:r>
            <a:endParaRPr lang="en-US"/>
          </a:p>
        </c:rich>
      </c:tx>
      <c:overlay val="0"/>
    </c:title>
    <c:autoTitleDeleted val="0"/>
    <c:plotArea>
      <c:layout/>
      <c:scatterChart>
        <c:scatterStyle val="lineMarker"/>
        <c:varyColors val="0"/>
        <c:ser>
          <c:idx val="0"/>
          <c:order val="0"/>
          <c:tx>
            <c:v>MM test-4</c:v>
          </c:tx>
          <c:spPr>
            <a:ln w="25400">
              <a:solidFill>
                <a:srgbClr val="FF0000"/>
              </a:solidFill>
            </a:ln>
          </c:spPr>
          <c:marker>
            <c:symbol val="circle"/>
            <c:size val="10"/>
            <c:spPr>
              <a:solidFill>
                <a:srgbClr val="FF0000"/>
              </a:solidFill>
              <a:ln w="25400">
                <a:solidFill>
                  <a:srgbClr val="FF0000"/>
                </a:solidFill>
              </a:ln>
            </c:spPr>
          </c:marker>
          <c:dLbls>
            <c:dLbl>
              <c:idx val="0"/>
              <c:tx>
                <c:rich>
                  <a:bodyPr/>
                  <a:lstStyle/>
                  <a:p>
                    <a:r>
                      <a:rPr lang="en-US"/>
                      <a:t>2TH</a:t>
                    </a:r>
                  </a:p>
                </c:rich>
              </c:tx>
              <c:dLblPos val="b"/>
              <c:showLegendKey val="0"/>
              <c:showVal val="1"/>
              <c:showCatName val="0"/>
              <c:showSerName val="0"/>
              <c:showPercent val="0"/>
              <c:showBubbleSize val="0"/>
            </c:dLbl>
            <c:dLbl>
              <c:idx val="1"/>
              <c:tx>
                <c:rich>
                  <a:bodyPr/>
                  <a:lstStyle/>
                  <a:p>
                    <a:r>
                      <a:rPr lang="en-US"/>
                      <a:t>MPI</a:t>
                    </a:r>
                  </a:p>
                </c:rich>
              </c:tx>
              <c:dLblPos val="b"/>
              <c:showLegendKey val="0"/>
              <c:showVal val="1"/>
              <c:showCatName val="0"/>
              <c:showSerName val="0"/>
              <c:showPercent val="0"/>
              <c:showBubbleSize val="0"/>
            </c:dLbl>
            <c:dLbl>
              <c:idx val="2"/>
              <c:tx>
                <c:rich>
                  <a:bodyPr/>
                  <a:lstStyle/>
                  <a:p>
                    <a:r>
                      <a:rPr lang="en-US"/>
                      <a:t>MPI</a:t>
                    </a:r>
                  </a:p>
                </c:rich>
              </c:tx>
              <c:dLblPos val="b"/>
              <c:showLegendKey val="0"/>
              <c:showVal val="1"/>
              <c:showCatName val="0"/>
              <c:showSerName val="0"/>
              <c:showPercent val="0"/>
              <c:showBubbleSize val="0"/>
            </c:dLbl>
            <c:dLbl>
              <c:idx val="3"/>
              <c:tx>
                <c:rich>
                  <a:bodyPr/>
                  <a:lstStyle/>
                  <a:p>
                    <a:r>
                      <a:rPr lang="en-US"/>
                      <a:t>MPI</a:t>
                    </a:r>
                  </a:p>
                </c:rich>
              </c:tx>
              <c:dLblPos val="b"/>
              <c:showLegendKey val="0"/>
              <c:showVal val="1"/>
              <c:showCatName val="0"/>
              <c:showSerName val="0"/>
              <c:showPercent val="0"/>
              <c:showBubbleSize val="0"/>
            </c:dLbl>
            <c:dLbl>
              <c:idx val="4"/>
              <c:tx>
                <c:rich>
                  <a:bodyPr/>
                  <a:lstStyle/>
                  <a:p>
                    <a:r>
                      <a:rPr lang="en-US"/>
                      <a:t>MPI</a:t>
                    </a:r>
                  </a:p>
                </c:rich>
              </c:tx>
              <c:dLblPos val="b"/>
              <c:showLegendKey val="0"/>
              <c:showVal val="1"/>
              <c:showCatName val="0"/>
              <c:showSerName val="0"/>
              <c:showPercent val="0"/>
              <c:showBubbleSize val="0"/>
            </c:dLbl>
            <c:dLbl>
              <c:idx val="5"/>
              <c:tx>
                <c:rich>
                  <a:bodyPr/>
                  <a:lstStyle/>
                  <a:p>
                    <a:r>
                      <a:rPr lang="en-US"/>
                      <a:t>MPI</a:t>
                    </a:r>
                  </a:p>
                </c:rich>
              </c:tx>
              <c:dLblPos val="b"/>
              <c:showLegendKey val="0"/>
              <c:showVal val="1"/>
              <c:showCatName val="0"/>
              <c:showSerName val="0"/>
              <c:showPercent val="0"/>
              <c:showBubbleSize val="0"/>
            </c:dLbl>
            <c:dLbl>
              <c:idx val="6"/>
              <c:tx>
                <c:rich>
                  <a:bodyPr/>
                  <a:lstStyle/>
                  <a:p>
                    <a:r>
                      <a:rPr lang="en-US"/>
                      <a:t>6TH</a:t>
                    </a:r>
                  </a:p>
                </c:rich>
              </c:tx>
              <c:dLblPos val="b"/>
              <c:showLegendKey val="0"/>
              <c:showVal val="1"/>
              <c:showCatName val="0"/>
              <c:showSerName val="0"/>
              <c:showPercent val="0"/>
              <c:showBubbleSize val="0"/>
            </c:dLbl>
            <c:dLbl>
              <c:idx val="7"/>
              <c:tx>
                <c:rich>
                  <a:bodyPr/>
                  <a:lstStyle/>
                  <a:p>
                    <a:r>
                      <a:rPr lang="en-US"/>
                      <a:t>6TH</a:t>
                    </a:r>
                  </a:p>
                </c:rich>
              </c:tx>
              <c:dLblPos val="b"/>
              <c:showLegendKey val="0"/>
              <c:showVal val="1"/>
              <c:showCatName val="0"/>
              <c:showSerName val="0"/>
              <c:showPercent val="0"/>
              <c:showBubbleSize val="0"/>
            </c:dLbl>
            <c:txPr>
              <a:bodyPr/>
              <a:lstStyle/>
              <a:p>
                <a:pPr>
                  <a:defRPr sz="1200"/>
                </a:pPr>
                <a:endParaRPr lang="en-US"/>
              </a:p>
            </c:txPr>
            <c:dLblPos val="b"/>
            <c:showLegendKey val="0"/>
            <c:showVal val="1"/>
            <c:showCatName val="0"/>
            <c:showSerName val="0"/>
            <c:showPercent val="0"/>
            <c:showBubbleSize val="0"/>
            <c:showLeaderLines val="0"/>
          </c:dLbls>
          <c:xVal>
            <c:numRef>
              <c:f>'MM test-4'!$A$49:$A$56</c:f>
              <c:numCache>
                <c:formatCode>General</c:formatCode>
                <c:ptCount val="8"/>
                <c:pt idx="0">
                  <c:v>2.0</c:v>
                </c:pt>
                <c:pt idx="1">
                  <c:v>4.0</c:v>
                </c:pt>
                <c:pt idx="2">
                  <c:v>6.0</c:v>
                </c:pt>
                <c:pt idx="3">
                  <c:v>8.0</c:v>
                </c:pt>
                <c:pt idx="4">
                  <c:v>10.0</c:v>
                </c:pt>
                <c:pt idx="5">
                  <c:v>16.0</c:v>
                </c:pt>
                <c:pt idx="6">
                  <c:v>32.0</c:v>
                </c:pt>
                <c:pt idx="7">
                  <c:v>64.0</c:v>
                </c:pt>
              </c:numCache>
            </c:numRef>
          </c:xVal>
          <c:yVal>
            <c:numRef>
              <c:f>'MM test-4'!$B$49:$B$56</c:f>
              <c:numCache>
                <c:formatCode>General</c:formatCode>
                <c:ptCount val="8"/>
                <c:pt idx="0">
                  <c:v>1535.654</c:v>
                </c:pt>
                <c:pt idx="1">
                  <c:v>830.3579999999999</c:v>
                </c:pt>
                <c:pt idx="2">
                  <c:v>714.273</c:v>
                </c:pt>
                <c:pt idx="3">
                  <c:v>633.024</c:v>
                </c:pt>
                <c:pt idx="4">
                  <c:v>620.223</c:v>
                </c:pt>
                <c:pt idx="5">
                  <c:v>570.692</c:v>
                </c:pt>
                <c:pt idx="6">
                  <c:v>455.852</c:v>
                </c:pt>
                <c:pt idx="7">
                  <c:v>425.417</c:v>
                </c:pt>
              </c:numCache>
            </c:numRef>
          </c:yVal>
          <c:smooth val="0"/>
        </c:ser>
        <c:dLbls>
          <c:showLegendKey val="0"/>
          <c:showVal val="0"/>
          <c:showCatName val="0"/>
          <c:showSerName val="0"/>
          <c:showPercent val="0"/>
          <c:showBubbleSize val="0"/>
        </c:dLbls>
        <c:axId val="2095644568"/>
        <c:axId val="2095650168"/>
      </c:scatterChart>
      <c:valAx>
        <c:axId val="2095644568"/>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95650168"/>
        <c:crosses val="autoZero"/>
        <c:crossBetween val="midCat"/>
      </c:valAx>
      <c:valAx>
        <c:axId val="2095650168"/>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95644568"/>
        <c:crosses val="autoZero"/>
        <c:crossBetween val="midCat"/>
      </c:valAx>
    </c:plotArea>
    <c:legend>
      <c:legendPos val="r"/>
      <c:layout>
        <c:manualLayout>
          <c:xMode val="edge"/>
          <c:yMode val="edge"/>
          <c:x val="0.757524769254836"/>
          <c:y val="0.216967089443161"/>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QM</a:t>
            </a:r>
            <a:r>
              <a:rPr lang="en-US" baseline="0"/>
              <a:t> tests </a:t>
            </a:r>
            <a:r>
              <a:rPr lang="en-US"/>
              <a:t>best results</a:t>
            </a:r>
          </a:p>
        </c:rich>
      </c:tx>
      <c:layout/>
      <c:overlay val="0"/>
    </c:title>
    <c:autoTitleDeleted val="0"/>
    <c:plotArea>
      <c:layout/>
      <c:scatterChart>
        <c:scatterStyle val="lineMarker"/>
        <c:varyColors val="0"/>
        <c:ser>
          <c:idx val="0"/>
          <c:order val="0"/>
          <c:tx>
            <c:strRef>
              <c:f>Bestresults_combined!$B$1</c:f>
              <c:strCache>
                <c:ptCount val="1"/>
                <c:pt idx="0">
                  <c:v>QM test-1</c:v>
                </c:pt>
              </c:strCache>
            </c:strRef>
          </c:tx>
          <c:spPr>
            <a:ln w="25400">
              <a:solidFill>
                <a:srgbClr val="FF0000"/>
              </a:solidFill>
            </a:ln>
          </c:spPr>
          <c:marker>
            <c:symbol val="circle"/>
            <c:size val="10"/>
            <c:spPr>
              <a:solidFill>
                <a:srgbClr val="FF0000"/>
              </a:solidFill>
              <a:ln w="25400">
                <a:solidFill>
                  <a:srgbClr val="FF0000"/>
                </a:solidFill>
              </a:ln>
            </c:spPr>
          </c:marker>
          <c:dLbls>
            <c:dLbl>
              <c:idx val="0"/>
              <c:layout/>
              <c:tx>
                <c:rich>
                  <a:bodyPr/>
                  <a:lstStyle/>
                  <a:p>
                    <a:r>
                      <a:rPr lang="en-US"/>
                      <a:t>MPI</a:t>
                    </a:r>
                  </a:p>
                </c:rich>
              </c:tx>
              <c:dLblPos val="b"/>
              <c:showLegendKey val="0"/>
              <c:showVal val="1"/>
              <c:showCatName val="0"/>
              <c:showSerName val="0"/>
              <c:showPercent val="0"/>
              <c:showBubbleSize val="0"/>
            </c:dLbl>
            <c:dLbl>
              <c:idx val="1"/>
              <c:layout/>
              <c:tx>
                <c:rich>
                  <a:bodyPr/>
                  <a:lstStyle/>
                  <a:p>
                    <a:r>
                      <a:rPr lang="en-US"/>
                      <a:t>MPI</a:t>
                    </a:r>
                  </a:p>
                </c:rich>
              </c:tx>
              <c:dLblPos val="b"/>
              <c:showLegendKey val="0"/>
              <c:showVal val="1"/>
              <c:showCatName val="0"/>
              <c:showSerName val="0"/>
              <c:showPercent val="0"/>
              <c:showBubbleSize val="0"/>
            </c:dLbl>
            <c:dLbl>
              <c:idx val="2"/>
              <c:layout/>
              <c:tx>
                <c:rich>
                  <a:bodyPr/>
                  <a:lstStyle/>
                  <a:p>
                    <a:r>
                      <a:rPr lang="en-US"/>
                      <a:t>6TH</a:t>
                    </a:r>
                  </a:p>
                </c:rich>
              </c:tx>
              <c:dLblPos val="b"/>
              <c:showLegendKey val="0"/>
              <c:showVal val="1"/>
              <c:showCatName val="0"/>
              <c:showSerName val="0"/>
              <c:showPercent val="0"/>
              <c:showBubbleSize val="0"/>
            </c:dLbl>
            <c:dLbl>
              <c:idx val="3"/>
              <c:layout/>
              <c:tx>
                <c:rich>
                  <a:bodyPr/>
                  <a:lstStyle/>
                  <a:p>
                    <a:r>
                      <a:rPr lang="en-US"/>
                      <a:t>6TH</a:t>
                    </a:r>
                  </a:p>
                </c:rich>
              </c:tx>
              <c:dLblPos val="b"/>
              <c:showLegendKey val="0"/>
              <c:showVal val="1"/>
              <c:showCatName val="0"/>
              <c:showSerName val="0"/>
              <c:showPercent val="0"/>
              <c:showBubbleSize val="0"/>
            </c:dLbl>
            <c:dLbl>
              <c:idx val="4"/>
              <c:layout/>
              <c:tx>
                <c:rich>
                  <a:bodyPr/>
                  <a:lstStyle/>
                  <a:p>
                    <a:r>
                      <a:rPr lang="en-US"/>
                      <a:t>6TH</a:t>
                    </a:r>
                  </a:p>
                </c:rich>
              </c:tx>
              <c:dLblPos val="b"/>
              <c:showLegendKey val="0"/>
              <c:showVal val="1"/>
              <c:showCatName val="0"/>
              <c:showSerName val="0"/>
              <c:showPercent val="0"/>
              <c:showBubbleSize val="0"/>
            </c:dLbl>
            <c:dLbl>
              <c:idx val="5"/>
              <c:layout/>
              <c:tx>
                <c:rich>
                  <a:bodyPr/>
                  <a:lstStyle/>
                  <a:p>
                    <a:r>
                      <a:rPr lang="en-US"/>
                      <a:t>6TH</a:t>
                    </a:r>
                  </a:p>
                </c:rich>
              </c:tx>
              <c:dLblPos val="b"/>
              <c:showLegendKey val="0"/>
              <c:showVal val="1"/>
              <c:showCatName val="0"/>
              <c:showSerName val="0"/>
              <c:showPercent val="0"/>
              <c:showBubbleSize val="0"/>
            </c:dLbl>
            <c:dLbl>
              <c:idx val="6"/>
              <c:layout/>
              <c:tx>
                <c:rich>
                  <a:bodyPr/>
                  <a:lstStyle/>
                  <a:p>
                    <a:r>
                      <a:rPr lang="en-US"/>
                      <a:t>6TH</a:t>
                    </a:r>
                  </a:p>
                </c:rich>
              </c:tx>
              <c:dLblPos val="b"/>
              <c:showLegendKey val="0"/>
              <c:showVal val="1"/>
              <c:showCatName val="0"/>
              <c:showSerName val="0"/>
              <c:showPercent val="0"/>
              <c:showBubbleSize val="0"/>
            </c:dLbl>
            <c:dLbl>
              <c:idx val="7"/>
              <c:layout/>
              <c:tx>
                <c:rich>
                  <a:bodyPr/>
                  <a:lstStyle/>
                  <a:p>
                    <a:r>
                      <a:rPr lang="en-US"/>
                      <a:t>6TH</a:t>
                    </a:r>
                  </a:p>
                </c:rich>
              </c:tx>
              <c:dLblPos val="b"/>
              <c:showLegendKey val="0"/>
              <c:showVal val="1"/>
              <c:showCatName val="0"/>
              <c:showSerName val="0"/>
              <c:showPercent val="0"/>
              <c:showBubbleSize val="0"/>
            </c:dLbl>
            <c:txPr>
              <a:bodyPr/>
              <a:lstStyle/>
              <a:p>
                <a:pPr>
                  <a:defRPr sz="1200" baseline="0"/>
                </a:pPr>
                <a:endParaRPr lang="en-US"/>
              </a:p>
            </c:txPr>
            <c:dLblPos val="b"/>
            <c:showLegendKey val="0"/>
            <c:showVal val="1"/>
            <c:showCatName val="0"/>
            <c:showSerName val="0"/>
            <c:showPercent val="0"/>
            <c:showBubbleSize val="0"/>
            <c:showLeaderLines val="0"/>
          </c:dLbls>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Bestresults_combined!$B$3:$B$10</c:f>
              <c:numCache>
                <c:formatCode>General</c:formatCode>
                <c:ptCount val="8"/>
                <c:pt idx="0">
                  <c:v>824.3049999999999</c:v>
                </c:pt>
                <c:pt idx="1">
                  <c:v>572.598</c:v>
                </c:pt>
                <c:pt idx="2">
                  <c:v>480.446</c:v>
                </c:pt>
                <c:pt idx="3">
                  <c:v>412.014</c:v>
                </c:pt>
                <c:pt idx="4">
                  <c:v>367.322</c:v>
                </c:pt>
                <c:pt idx="5">
                  <c:v>301.215</c:v>
                </c:pt>
                <c:pt idx="6">
                  <c:v>253.652</c:v>
                </c:pt>
                <c:pt idx="7">
                  <c:v>248.043</c:v>
                </c:pt>
              </c:numCache>
            </c:numRef>
          </c:yVal>
          <c:smooth val="0"/>
        </c:ser>
        <c:ser>
          <c:idx val="1"/>
          <c:order val="1"/>
          <c:tx>
            <c:strRef>
              <c:f>Bestresults_combined!$E$1</c:f>
              <c:strCache>
                <c:ptCount val="1"/>
                <c:pt idx="0">
                  <c:v>QM test-4</c:v>
                </c:pt>
              </c:strCache>
            </c:strRef>
          </c:tx>
          <c:spPr>
            <a:ln w="25400">
              <a:solidFill>
                <a:srgbClr val="0000FF"/>
              </a:solidFill>
            </a:ln>
          </c:spPr>
          <c:marker>
            <c:symbol val="square"/>
            <c:size val="10"/>
            <c:spPr>
              <a:solidFill>
                <a:srgbClr val="0000FF"/>
              </a:solidFill>
              <a:ln w="25400">
                <a:solidFill>
                  <a:srgbClr val="0000FF"/>
                </a:solidFill>
              </a:ln>
            </c:spPr>
          </c:marker>
          <c:dLbls>
            <c:dLbl>
              <c:idx val="0"/>
              <c:layout>
                <c:manualLayout>
                  <c:x val="-0.00829875518672199"/>
                  <c:y val="0.00451467268623021"/>
                </c:manualLayout>
              </c:layout>
              <c:tx>
                <c:rich>
                  <a:bodyPr/>
                  <a:lstStyle/>
                  <a:p>
                    <a:r>
                      <a:rPr lang="en-US"/>
                      <a:t>MPI</a:t>
                    </a:r>
                  </a:p>
                </c:rich>
              </c:tx>
              <c:showLegendKey val="0"/>
              <c:showVal val="1"/>
              <c:showCatName val="0"/>
              <c:showSerName val="0"/>
              <c:showPercent val="0"/>
              <c:showBubbleSize val="0"/>
            </c:dLbl>
            <c:dLbl>
              <c:idx val="1"/>
              <c:layout/>
              <c:tx>
                <c:rich>
                  <a:bodyPr/>
                  <a:lstStyle/>
                  <a:p>
                    <a:r>
                      <a:rPr lang="en-US"/>
                      <a:t>MPI</a:t>
                    </a:r>
                  </a:p>
                </c:rich>
              </c:tx>
              <c:showLegendKey val="0"/>
              <c:showVal val="1"/>
              <c:showCatName val="0"/>
              <c:showSerName val="0"/>
              <c:showPercent val="0"/>
              <c:showBubbleSize val="0"/>
            </c:dLbl>
            <c:dLbl>
              <c:idx val="2"/>
              <c:layout/>
              <c:tx>
                <c:rich>
                  <a:bodyPr/>
                  <a:lstStyle/>
                  <a:p>
                    <a:r>
                      <a:rPr lang="en-US"/>
                      <a:t>MPI</a:t>
                    </a:r>
                  </a:p>
                </c:rich>
              </c:tx>
              <c:showLegendKey val="0"/>
              <c:showVal val="1"/>
              <c:showCatName val="0"/>
              <c:showSerName val="0"/>
              <c:showPercent val="0"/>
              <c:showBubbleSize val="0"/>
            </c:dLbl>
            <c:dLbl>
              <c:idx val="3"/>
              <c:layout/>
              <c:tx>
                <c:rich>
                  <a:bodyPr/>
                  <a:lstStyle/>
                  <a:p>
                    <a:r>
                      <a:rPr lang="en-US"/>
                      <a:t>6TH</a:t>
                    </a:r>
                  </a:p>
                </c:rich>
              </c:tx>
              <c:showLegendKey val="0"/>
              <c:showVal val="1"/>
              <c:showCatName val="0"/>
              <c:showSerName val="0"/>
              <c:showPercent val="0"/>
              <c:showBubbleSize val="0"/>
            </c:dLbl>
            <c:dLbl>
              <c:idx val="4"/>
              <c:layout/>
              <c:tx>
                <c:rich>
                  <a:bodyPr/>
                  <a:lstStyle/>
                  <a:p>
                    <a:r>
                      <a:rPr lang="en-US"/>
                      <a:t>6TH</a:t>
                    </a:r>
                  </a:p>
                </c:rich>
              </c:tx>
              <c:showLegendKey val="0"/>
              <c:showVal val="1"/>
              <c:showCatName val="0"/>
              <c:showSerName val="0"/>
              <c:showPercent val="0"/>
              <c:showBubbleSize val="0"/>
            </c:dLbl>
            <c:dLbl>
              <c:idx val="5"/>
              <c:layout>
                <c:manualLayout>
                  <c:x val="-0.00414937759336107"/>
                  <c:y val="-0.018058690744921"/>
                </c:manualLayout>
              </c:layout>
              <c:tx>
                <c:rich>
                  <a:bodyPr/>
                  <a:lstStyle/>
                  <a:p>
                    <a:r>
                      <a:rPr lang="en-US"/>
                      <a:t>6TH</a:t>
                    </a:r>
                  </a:p>
                </c:rich>
              </c:tx>
              <c:showLegendKey val="0"/>
              <c:showVal val="1"/>
              <c:showCatName val="0"/>
              <c:showSerName val="0"/>
              <c:showPercent val="0"/>
              <c:showBubbleSize val="0"/>
            </c:dLbl>
            <c:dLbl>
              <c:idx val="6"/>
              <c:layout>
                <c:manualLayout>
                  <c:x val="-0.00414937759336092"/>
                  <c:y val="-0.0158013544018058"/>
                </c:manualLayout>
              </c:layout>
              <c:tx>
                <c:rich>
                  <a:bodyPr/>
                  <a:lstStyle/>
                  <a:p>
                    <a:r>
                      <a:rPr lang="en-US"/>
                      <a:t>6TH</a:t>
                    </a:r>
                  </a:p>
                </c:rich>
              </c:tx>
              <c:showLegendKey val="0"/>
              <c:showVal val="1"/>
              <c:showCatName val="0"/>
              <c:showSerName val="0"/>
              <c:showPercent val="0"/>
              <c:showBubbleSize val="0"/>
            </c:dLbl>
            <c:dLbl>
              <c:idx val="7"/>
              <c:layout>
                <c:manualLayout>
                  <c:x val="-0.0477178423236514"/>
                  <c:y val="-0.0316027088036118"/>
                </c:manualLayout>
              </c:layout>
              <c:tx>
                <c:rich>
                  <a:bodyPr/>
                  <a:lstStyle/>
                  <a:p>
                    <a:r>
                      <a:rPr lang="en-US"/>
                      <a:t>6TH</a:t>
                    </a:r>
                  </a:p>
                </c:rich>
              </c:tx>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Bestresults_combined!$E$3:$E$10</c:f>
              <c:numCache>
                <c:formatCode>General</c:formatCode>
                <c:ptCount val="8"/>
                <c:pt idx="0">
                  <c:v>1183.13</c:v>
                </c:pt>
                <c:pt idx="1">
                  <c:v>778.121</c:v>
                </c:pt>
                <c:pt idx="2">
                  <c:v>622.044</c:v>
                </c:pt>
                <c:pt idx="3">
                  <c:v>568.407</c:v>
                </c:pt>
                <c:pt idx="4">
                  <c:v>529.705</c:v>
                </c:pt>
                <c:pt idx="5">
                  <c:v>400.618</c:v>
                </c:pt>
                <c:pt idx="6">
                  <c:v>327.97</c:v>
                </c:pt>
                <c:pt idx="7">
                  <c:v>327.959</c:v>
                </c:pt>
              </c:numCache>
            </c:numRef>
          </c:yVal>
          <c:smooth val="0"/>
        </c:ser>
        <c:dLbls>
          <c:showLegendKey val="0"/>
          <c:showVal val="0"/>
          <c:showCatName val="0"/>
          <c:showSerName val="0"/>
          <c:showPercent val="0"/>
          <c:showBubbleSize val="0"/>
        </c:dLbls>
        <c:axId val="2095704248"/>
        <c:axId val="2095709864"/>
      </c:scatterChart>
      <c:valAx>
        <c:axId val="2095704248"/>
        <c:scaling>
          <c:orientation val="minMax"/>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5709864"/>
        <c:crosses val="autoZero"/>
        <c:crossBetween val="midCat"/>
      </c:valAx>
      <c:valAx>
        <c:axId val="2095709864"/>
        <c:scaling>
          <c:orientation val="minMax"/>
        </c:scaling>
        <c:delete val="0"/>
        <c:axPos val="l"/>
        <c:majorGridlines/>
        <c:title>
          <c:tx>
            <c:rich>
              <a:bodyPr rot="-5400000" vert="horz"/>
              <a:lstStyle/>
              <a:p>
                <a:pPr>
                  <a:defRPr sz="1400">
                    <a:latin typeface="Arial"/>
                    <a:cs typeface="Arial"/>
                  </a:defRPr>
                </a:pPr>
                <a:r>
                  <a:rPr lang="en-US"/>
                  <a:t>CP2K time (seconds)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5704248"/>
        <c:crosses val="autoZero"/>
        <c:crossBetween val="midCat"/>
      </c:valAx>
    </c:plotArea>
    <c:legend>
      <c:legendPos val="r"/>
      <c:layout>
        <c:manualLayout>
          <c:xMode val="edge"/>
          <c:yMode val="edge"/>
          <c:x val="0.790831334411013"/>
          <c:y val="0.160383327832524"/>
          <c:w val="0.175675825791486"/>
          <c:h val="0.0960089582481648"/>
        </c:manualLayout>
      </c:layout>
      <c:overlay val="1"/>
      <c:spPr>
        <a:solidFill>
          <a:sysClr val="window" lastClr="FFFFFF"/>
        </a:solidFill>
        <a:ln w="9525">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MM</a:t>
            </a:r>
            <a:r>
              <a:rPr lang="en-US" baseline="0"/>
              <a:t> tests </a:t>
            </a:r>
            <a:r>
              <a:rPr lang="en-US"/>
              <a:t>best results</a:t>
            </a:r>
          </a:p>
        </c:rich>
      </c:tx>
      <c:layout/>
      <c:overlay val="0"/>
    </c:title>
    <c:autoTitleDeleted val="0"/>
    <c:plotArea>
      <c:layout/>
      <c:scatterChart>
        <c:scatterStyle val="lineMarker"/>
        <c:varyColors val="0"/>
        <c:ser>
          <c:idx val="2"/>
          <c:order val="0"/>
          <c:tx>
            <c:strRef>
              <c:f>Bestresults_combined!$H$1</c:f>
              <c:strCache>
                <c:ptCount val="1"/>
                <c:pt idx="0">
                  <c:v>MM test-1</c:v>
                </c:pt>
              </c:strCache>
            </c:strRef>
          </c:tx>
          <c:spPr>
            <a:ln w="25400">
              <a:solidFill>
                <a:srgbClr val="008000"/>
              </a:solidFill>
            </a:ln>
          </c:spPr>
          <c:marker>
            <c:symbol val="triangle"/>
            <c:size val="10"/>
            <c:spPr>
              <a:solidFill>
                <a:srgbClr val="008000"/>
              </a:solidFill>
              <a:ln w="25400">
                <a:solidFill>
                  <a:srgbClr val="008000"/>
                </a:solidFill>
              </a:ln>
            </c:spPr>
          </c:marker>
          <c:dLbls>
            <c:dLbl>
              <c:idx val="0"/>
              <c:layout/>
              <c:tx>
                <c:rich>
                  <a:bodyPr/>
                  <a:lstStyle/>
                  <a:p>
                    <a:r>
                      <a:rPr lang="en-US"/>
                      <a:t>MPI</a:t>
                    </a:r>
                  </a:p>
                </c:rich>
              </c:tx>
              <c:dLblPos val="b"/>
              <c:showLegendKey val="0"/>
              <c:showVal val="1"/>
              <c:showCatName val="0"/>
              <c:showSerName val="0"/>
              <c:showPercent val="0"/>
              <c:showBubbleSize val="0"/>
            </c:dLbl>
            <c:dLbl>
              <c:idx val="1"/>
              <c:layout>
                <c:manualLayout>
                  <c:x val="-0.0449197956660376"/>
                  <c:y val="0.0262921348314607"/>
                </c:manualLayout>
              </c:layout>
              <c:tx>
                <c:rich>
                  <a:bodyPr/>
                  <a:lstStyle/>
                  <a:p>
                    <a:r>
                      <a:rPr lang="en-US"/>
                      <a:t>MPI</a:t>
                    </a:r>
                  </a:p>
                </c:rich>
              </c:tx>
              <c:dLblPos val="r"/>
              <c:showLegendKey val="0"/>
              <c:showVal val="1"/>
              <c:showCatName val="0"/>
              <c:showSerName val="0"/>
              <c:showPercent val="0"/>
              <c:showBubbleSize val="0"/>
            </c:dLbl>
            <c:dLbl>
              <c:idx val="2"/>
              <c:layout>
                <c:manualLayout>
                  <c:x val="-0.0469073338973124"/>
                  <c:y val="0.0262921348314607"/>
                </c:manualLayout>
              </c:layout>
              <c:tx>
                <c:rich>
                  <a:bodyPr/>
                  <a:lstStyle/>
                  <a:p>
                    <a:r>
                      <a:rPr lang="en-US"/>
                      <a:t>4TH</a:t>
                    </a:r>
                  </a:p>
                </c:rich>
              </c:tx>
              <c:dLblPos val="r"/>
              <c:showLegendKey val="0"/>
              <c:showVal val="1"/>
              <c:showCatName val="0"/>
              <c:showSerName val="0"/>
              <c:showPercent val="0"/>
              <c:showBubbleSize val="0"/>
            </c:dLbl>
            <c:dLbl>
              <c:idx val="3"/>
              <c:layout>
                <c:manualLayout>
                  <c:x val="-0.0531056810047504"/>
                  <c:y val="0.0285393258426966"/>
                </c:manualLayout>
              </c:layout>
              <c:tx>
                <c:rich>
                  <a:bodyPr/>
                  <a:lstStyle/>
                  <a:p>
                    <a:r>
                      <a:rPr lang="en-US"/>
                      <a:t>6TH</a:t>
                    </a:r>
                  </a:p>
                </c:rich>
              </c:tx>
              <c:dLblPos val="r"/>
              <c:showLegendKey val="0"/>
              <c:showVal val="1"/>
              <c:showCatName val="0"/>
              <c:showSerName val="0"/>
              <c:showPercent val="0"/>
              <c:showBubbleSize val="0"/>
            </c:dLbl>
            <c:dLbl>
              <c:idx val="4"/>
              <c:layout>
                <c:manualLayout>
                  <c:x val="-0.032444523979957"/>
                  <c:y val="0.0330337078651685"/>
                </c:manualLayout>
              </c:layout>
              <c:tx>
                <c:rich>
                  <a:bodyPr/>
                  <a:lstStyle/>
                  <a:p>
                    <a:r>
                      <a:rPr lang="en-US"/>
                      <a:t>6TH</a:t>
                    </a:r>
                  </a:p>
                </c:rich>
              </c:tx>
              <c:dLblPos val="r"/>
              <c:showLegendKey val="0"/>
              <c:showVal val="1"/>
              <c:showCatName val="0"/>
              <c:showSerName val="0"/>
              <c:showPercent val="0"/>
              <c:showBubbleSize val="0"/>
            </c:dLbl>
            <c:dLbl>
              <c:idx val="5"/>
              <c:layout/>
              <c:tx>
                <c:rich>
                  <a:bodyPr/>
                  <a:lstStyle/>
                  <a:p>
                    <a:r>
                      <a:rPr lang="en-US"/>
                      <a:t>6TH</a:t>
                    </a:r>
                  </a:p>
                </c:rich>
              </c:tx>
              <c:dLblPos val="b"/>
              <c:showLegendKey val="0"/>
              <c:showVal val="1"/>
              <c:showCatName val="0"/>
              <c:showSerName val="0"/>
              <c:showPercent val="0"/>
              <c:showBubbleSize val="0"/>
            </c:dLbl>
            <c:dLbl>
              <c:idx val="6"/>
              <c:layout/>
              <c:tx>
                <c:rich>
                  <a:bodyPr/>
                  <a:lstStyle/>
                  <a:p>
                    <a:r>
                      <a:rPr lang="en-US"/>
                      <a:t>6TH</a:t>
                    </a:r>
                  </a:p>
                </c:rich>
              </c:tx>
              <c:dLblPos val="b"/>
              <c:showLegendKey val="0"/>
              <c:showVal val="1"/>
              <c:showCatName val="0"/>
              <c:showSerName val="0"/>
              <c:showPercent val="0"/>
              <c:showBubbleSize val="0"/>
            </c:dLbl>
            <c:dLbl>
              <c:idx val="7"/>
              <c:layout/>
              <c:tx>
                <c:rich>
                  <a:bodyPr/>
                  <a:lstStyle/>
                  <a:p>
                    <a:r>
                      <a:rPr lang="en-US"/>
                      <a:t>6TH</a:t>
                    </a:r>
                  </a:p>
                </c:rich>
              </c:tx>
              <c:dLblPos val="b"/>
              <c:showLegendKey val="0"/>
              <c:showVal val="1"/>
              <c:showCatName val="0"/>
              <c:showSerName val="0"/>
              <c:showPercent val="0"/>
              <c:showBubbleSize val="0"/>
            </c:dLbl>
            <c:txPr>
              <a:bodyPr/>
              <a:lstStyle/>
              <a:p>
                <a:pPr>
                  <a:defRPr sz="1200"/>
                </a:pPr>
                <a:endParaRPr lang="en-US"/>
              </a:p>
            </c:txPr>
            <c:dLblPos val="b"/>
            <c:showLegendKey val="0"/>
            <c:showVal val="1"/>
            <c:showCatName val="0"/>
            <c:showSerName val="0"/>
            <c:showPercent val="0"/>
            <c:showBubbleSize val="0"/>
            <c:showLeaderLines val="0"/>
          </c:dLbls>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Bestresults_combined!$H$3:$H$10</c:f>
              <c:numCache>
                <c:formatCode>General</c:formatCode>
                <c:ptCount val="8"/>
                <c:pt idx="0">
                  <c:v>876.36</c:v>
                </c:pt>
                <c:pt idx="1">
                  <c:v>612.606</c:v>
                </c:pt>
                <c:pt idx="2">
                  <c:v>493.818</c:v>
                </c:pt>
                <c:pt idx="3">
                  <c:v>414.568</c:v>
                </c:pt>
                <c:pt idx="4">
                  <c:v>386.137</c:v>
                </c:pt>
                <c:pt idx="5">
                  <c:v>308.13</c:v>
                </c:pt>
                <c:pt idx="6">
                  <c:v>246.472</c:v>
                </c:pt>
                <c:pt idx="7">
                  <c:v>235.718</c:v>
                </c:pt>
              </c:numCache>
            </c:numRef>
          </c:yVal>
          <c:smooth val="0"/>
        </c:ser>
        <c:ser>
          <c:idx val="3"/>
          <c:order val="1"/>
          <c:tx>
            <c:strRef>
              <c:f>Bestresults_combined!$K$1</c:f>
              <c:strCache>
                <c:ptCount val="1"/>
                <c:pt idx="0">
                  <c:v>MM test-4</c:v>
                </c:pt>
              </c:strCache>
            </c:strRef>
          </c:tx>
          <c:spPr>
            <a:ln w="25400">
              <a:solidFill>
                <a:sysClr val="windowText" lastClr="000000"/>
              </a:solidFill>
            </a:ln>
          </c:spPr>
          <c:marker>
            <c:symbol val="diamond"/>
            <c:size val="10"/>
            <c:spPr>
              <a:solidFill>
                <a:sysClr val="windowText" lastClr="000000"/>
              </a:solidFill>
              <a:ln w="25400">
                <a:solidFill>
                  <a:sysClr val="windowText" lastClr="000000"/>
                </a:solidFill>
              </a:ln>
            </c:spPr>
          </c:marker>
          <c:dLbls>
            <c:dLbl>
              <c:idx val="0"/>
              <c:layout/>
              <c:tx>
                <c:rich>
                  <a:bodyPr/>
                  <a:lstStyle/>
                  <a:p>
                    <a:r>
                      <a:rPr lang="en-US"/>
                      <a:t>2TH</a:t>
                    </a:r>
                  </a:p>
                </c:rich>
              </c:tx>
              <c:dLblPos val="r"/>
              <c:showLegendKey val="0"/>
              <c:showVal val="1"/>
              <c:showCatName val="0"/>
              <c:showSerName val="0"/>
              <c:showPercent val="0"/>
              <c:showBubbleSize val="0"/>
            </c:dLbl>
            <c:dLbl>
              <c:idx val="1"/>
              <c:layout>
                <c:manualLayout>
                  <c:x val="-0.00826446280991739"/>
                  <c:y val="-0.0089887640449439"/>
                </c:manualLayout>
              </c:layout>
              <c:tx>
                <c:rich>
                  <a:bodyPr/>
                  <a:lstStyle/>
                  <a:p>
                    <a:r>
                      <a:rPr lang="en-US"/>
                      <a:t>MPI</a:t>
                    </a:r>
                  </a:p>
                </c:rich>
              </c:tx>
              <c:dLblPos val="r"/>
              <c:showLegendKey val="0"/>
              <c:showVal val="1"/>
              <c:showCatName val="0"/>
              <c:showSerName val="0"/>
              <c:showPercent val="0"/>
              <c:showBubbleSize val="0"/>
            </c:dLbl>
            <c:dLbl>
              <c:idx val="2"/>
              <c:layout>
                <c:manualLayout>
                  <c:x val="-0.012396694214876"/>
                  <c:y val="-0.0157303370786517"/>
                </c:manualLayout>
              </c:layout>
              <c:tx>
                <c:rich>
                  <a:bodyPr/>
                  <a:lstStyle/>
                  <a:p>
                    <a:r>
                      <a:rPr lang="en-US"/>
                      <a:t>MPI</a:t>
                    </a:r>
                  </a:p>
                </c:rich>
              </c:tx>
              <c:dLblPos val="r"/>
              <c:showLegendKey val="0"/>
              <c:showVal val="1"/>
              <c:showCatName val="0"/>
              <c:showSerName val="0"/>
              <c:showPercent val="0"/>
              <c:showBubbleSize val="0"/>
            </c:dLbl>
            <c:dLbl>
              <c:idx val="3"/>
              <c:layout>
                <c:manualLayout>
                  <c:x val="-0.0144628099173554"/>
                  <c:y val="-0.0202247191011235"/>
                </c:manualLayout>
              </c:layout>
              <c:tx>
                <c:rich>
                  <a:bodyPr/>
                  <a:lstStyle/>
                  <a:p>
                    <a:r>
                      <a:rPr lang="en-US"/>
                      <a:t>MPI</a:t>
                    </a:r>
                  </a:p>
                </c:rich>
              </c:tx>
              <c:dLblPos val="r"/>
              <c:showLegendKey val="0"/>
              <c:showVal val="1"/>
              <c:showCatName val="0"/>
              <c:showSerName val="0"/>
              <c:showPercent val="0"/>
              <c:showBubbleSize val="0"/>
            </c:dLbl>
            <c:dLbl>
              <c:idx val="4"/>
              <c:layout>
                <c:manualLayout>
                  <c:x val="-0.00413223140495868"/>
                  <c:y val="-0.00449438202247191"/>
                </c:manualLayout>
              </c:layout>
              <c:tx>
                <c:rich>
                  <a:bodyPr/>
                  <a:lstStyle/>
                  <a:p>
                    <a:r>
                      <a:rPr lang="en-US"/>
                      <a:t>MPI</a:t>
                    </a:r>
                  </a:p>
                </c:rich>
              </c:tx>
              <c:dLblPos val="r"/>
              <c:showLegendKey val="0"/>
              <c:showVal val="1"/>
              <c:showCatName val="0"/>
              <c:showSerName val="0"/>
              <c:showPercent val="0"/>
              <c:showBubbleSize val="0"/>
            </c:dLbl>
            <c:dLbl>
              <c:idx val="5"/>
              <c:layout>
                <c:manualLayout>
                  <c:x val="-0.0123966942148761"/>
                  <c:y val="-0.0112359550561798"/>
                </c:manualLayout>
              </c:layout>
              <c:tx>
                <c:rich>
                  <a:bodyPr/>
                  <a:lstStyle/>
                  <a:p>
                    <a:r>
                      <a:rPr lang="en-US"/>
                      <a:t>MPI</a:t>
                    </a:r>
                  </a:p>
                </c:rich>
              </c:tx>
              <c:dLblPos val="r"/>
              <c:showLegendKey val="0"/>
              <c:showVal val="1"/>
              <c:showCatName val="0"/>
              <c:showSerName val="0"/>
              <c:showPercent val="0"/>
              <c:showBubbleSize val="0"/>
            </c:dLbl>
            <c:dLbl>
              <c:idx val="6"/>
              <c:layout>
                <c:manualLayout>
                  <c:x val="-0.0433884297520662"/>
                  <c:y val="-0.0314606741573034"/>
                </c:manualLayout>
              </c:layout>
              <c:tx>
                <c:rich>
                  <a:bodyPr/>
                  <a:lstStyle/>
                  <a:p>
                    <a:r>
                      <a:rPr lang="en-US"/>
                      <a:t>6TH</a:t>
                    </a:r>
                  </a:p>
                </c:rich>
              </c:tx>
              <c:dLblPos val="r"/>
              <c:showLegendKey val="0"/>
              <c:showVal val="1"/>
              <c:showCatName val="0"/>
              <c:showSerName val="0"/>
              <c:showPercent val="0"/>
              <c:showBubbleSize val="0"/>
            </c:dLbl>
            <c:dLbl>
              <c:idx val="7"/>
              <c:layout>
                <c:manualLayout>
                  <c:x val="-0.0475206611570248"/>
                  <c:y val="-0.0337078651685394"/>
                </c:manualLayout>
              </c:layout>
              <c:tx>
                <c:rich>
                  <a:bodyPr/>
                  <a:lstStyle/>
                  <a:p>
                    <a:r>
                      <a:rPr lang="en-US"/>
                      <a:t>6TH</a:t>
                    </a:r>
                  </a:p>
                </c:rich>
              </c:tx>
              <c:dLblPos val="r"/>
              <c:showLegendKey val="0"/>
              <c:showVal val="1"/>
              <c:showCatName val="0"/>
              <c:showSerName val="0"/>
              <c:showPercent val="0"/>
              <c:showBubbleSize val="0"/>
            </c:dLbl>
            <c:txPr>
              <a:bodyPr/>
              <a:lstStyle/>
              <a:p>
                <a:pPr>
                  <a:defRPr sz="1200"/>
                </a:pPr>
                <a:endParaRPr lang="en-US"/>
              </a:p>
            </c:txPr>
            <c:dLblPos val="r"/>
            <c:showLegendKey val="0"/>
            <c:showVal val="1"/>
            <c:showCatName val="0"/>
            <c:showSerName val="0"/>
            <c:showPercent val="0"/>
            <c:showBubbleSize val="0"/>
            <c:showLeaderLines val="0"/>
          </c:dLbls>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Bestresults_combined!$K$3:$K$10</c:f>
              <c:numCache>
                <c:formatCode>General</c:formatCode>
                <c:ptCount val="8"/>
                <c:pt idx="0">
                  <c:v>1535.654</c:v>
                </c:pt>
                <c:pt idx="1">
                  <c:v>830.3579999999999</c:v>
                </c:pt>
                <c:pt idx="2">
                  <c:v>714.273</c:v>
                </c:pt>
                <c:pt idx="3">
                  <c:v>633.024</c:v>
                </c:pt>
                <c:pt idx="4">
                  <c:v>620.223</c:v>
                </c:pt>
                <c:pt idx="5">
                  <c:v>570.692</c:v>
                </c:pt>
                <c:pt idx="6">
                  <c:v>455.852</c:v>
                </c:pt>
                <c:pt idx="7">
                  <c:v>425.417</c:v>
                </c:pt>
              </c:numCache>
            </c:numRef>
          </c:yVal>
          <c:smooth val="0"/>
        </c:ser>
        <c:dLbls>
          <c:showLegendKey val="0"/>
          <c:showVal val="0"/>
          <c:showCatName val="0"/>
          <c:showSerName val="0"/>
          <c:showPercent val="0"/>
          <c:showBubbleSize val="0"/>
        </c:dLbls>
        <c:axId val="2039286696"/>
        <c:axId val="2039292264"/>
      </c:scatterChart>
      <c:valAx>
        <c:axId val="2039286696"/>
        <c:scaling>
          <c:orientation val="minMax"/>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39292264"/>
        <c:crosses val="autoZero"/>
        <c:crossBetween val="midCat"/>
      </c:valAx>
      <c:valAx>
        <c:axId val="2039292264"/>
        <c:scaling>
          <c:orientation val="minMax"/>
        </c:scaling>
        <c:delete val="0"/>
        <c:axPos val="l"/>
        <c:majorGridlines/>
        <c:title>
          <c:tx>
            <c:rich>
              <a:bodyPr rot="-5400000" vert="horz"/>
              <a:lstStyle/>
              <a:p>
                <a:pPr>
                  <a:defRPr sz="1400">
                    <a:latin typeface="Arial"/>
                    <a:cs typeface="Arial"/>
                  </a:defRPr>
                </a:pPr>
                <a:r>
                  <a:rPr lang="en-US"/>
                  <a:t>CP2K time (seconds)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39286696"/>
        <c:crosses val="autoZero"/>
        <c:crossBetween val="midCat"/>
      </c:valAx>
    </c:plotArea>
    <c:legend>
      <c:legendPos val="r"/>
      <c:layout>
        <c:manualLayout>
          <c:xMode val="edge"/>
          <c:yMode val="edge"/>
          <c:x val="0.766037938439513"/>
          <c:y val="0.11543944085641"/>
          <c:w val="0.186734235699876"/>
          <c:h val="0.107041847297178"/>
        </c:manualLayout>
      </c:layout>
      <c:overlay val="1"/>
      <c:spPr>
        <a:solidFill>
          <a:sysClr val="window" lastClr="FFFFFF"/>
        </a:solidFill>
        <a:ln w="9525">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startup costs for QM and MM test cases</a:t>
            </a:r>
            <a:endParaRPr lang="en-US"/>
          </a:p>
        </c:rich>
      </c:tx>
      <c:layout/>
      <c:overlay val="0"/>
    </c:title>
    <c:autoTitleDeleted val="0"/>
    <c:plotArea>
      <c:layout/>
      <c:scatterChart>
        <c:scatterStyle val="lineMarker"/>
        <c:varyColors val="0"/>
        <c:ser>
          <c:idx val="0"/>
          <c:order val="0"/>
          <c:tx>
            <c:strRef>
              <c:f>Bestresults_combined!$B$1</c:f>
              <c:strCache>
                <c:ptCount val="1"/>
                <c:pt idx="0">
                  <c:v>QM test-1</c:v>
                </c:pt>
              </c:strCache>
            </c:strRef>
          </c:tx>
          <c:spPr>
            <a:ln w="25400">
              <a:solidFill>
                <a:srgbClr val="FF0000"/>
              </a:solidFill>
            </a:ln>
          </c:spPr>
          <c:marker>
            <c:symbol val="circle"/>
            <c:size val="10"/>
            <c:spPr>
              <a:solidFill>
                <a:srgbClr val="FF0000"/>
              </a:solidFill>
              <a:ln w="25400">
                <a:solidFill>
                  <a:srgbClr val="FF0000"/>
                </a:solidFill>
              </a:ln>
            </c:spPr>
          </c:marker>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Bestresults_combined!$C$3:$C$10</c:f>
              <c:numCache>
                <c:formatCode>General</c:formatCode>
                <c:ptCount val="8"/>
                <c:pt idx="0">
                  <c:v>31.28999581465598</c:v>
                </c:pt>
                <c:pt idx="1">
                  <c:v>28.59527975997122</c:v>
                </c:pt>
                <c:pt idx="2">
                  <c:v>29.82124942241168</c:v>
                </c:pt>
                <c:pt idx="3">
                  <c:v>28.2694277378924</c:v>
                </c:pt>
                <c:pt idx="4">
                  <c:v>28.20277576622146</c:v>
                </c:pt>
                <c:pt idx="5">
                  <c:v>26.38869246219478</c:v>
                </c:pt>
                <c:pt idx="6">
                  <c:v>24.94732941195023</c:v>
                </c:pt>
                <c:pt idx="7">
                  <c:v>22.71835931673137</c:v>
                </c:pt>
              </c:numCache>
            </c:numRef>
          </c:yVal>
          <c:smooth val="0"/>
        </c:ser>
        <c:ser>
          <c:idx val="1"/>
          <c:order val="1"/>
          <c:tx>
            <c:strRef>
              <c:f>Bestresults_combined!$E$1</c:f>
              <c:strCache>
                <c:ptCount val="1"/>
                <c:pt idx="0">
                  <c:v>QM test-4</c:v>
                </c:pt>
              </c:strCache>
            </c:strRef>
          </c:tx>
          <c:spPr>
            <a:ln w="25400">
              <a:solidFill>
                <a:srgbClr val="0000FF"/>
              </a:solidFill>
            </a:ln>
          </c:spPr>
          <c:marker>
            <c:symbol val="square"/>
            <c:size val="10"/>
            <c:spPr>
              <a:solidFill>
                <a:srgbClr val="0000FF"/>
              </a:solidFill>
              <a:ln w="25400">
                <a:solidFill>
                  <a:srgbClr val="0000FF"/>
                </a:solidFill>
              </a:ln>
            </c:spPr>
          </c:marker>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Bestresults_combined!$F$3:$F$10</c:f>
              <c:numCache>
                <c:formatCode>General</c:formatCode>
                <c:ptCount val="8"/>
                <c:pt idx="0">
                  <c:v>34.67877578964272</c:v>
                </c:pt>
                <c:pt idx="1">
                  <c:v>31.81124786504927</c:v>
                </c:pt>
                <c:pt idx="2">
                  <c:v>30.17616117187852</c:v>
                </c:pt>
                <c:pt idx="3">
                  <c:v>32.19664782453418</c:v>
                </c:pt>
                <c:pt idx="4">
                  <c:v>31.68933651749559</c:v>
                </c:pt>
                <c:pt idx="5">
                  <c:v>29.8476354033019</c:v>
                </c:pt>
                <c:pt idx="6">
                  <c:v>28.28011708387962</c:v>
                </c:pt>
                <c:pt idx="7">
                  <c:v>27.18760576779414</c:v>
                </c:pt>
              </c:numCache>
            </c:numRef>
          </c:yVal>
          <c:smooth val="0"/>
        </c:ser>
        <c:ser>
          <c:idx val="2"/>
          <c:order val="2"/>
          <c:tx>
            <c:strRef>
              <c:f>Bestresults_combined!$H$1</c:f>
              <c:strCache>
                <c:ptCount val="1"/>
                <c:pt idx="0">
                  <c:v>MM test-1</c:v>
                </c:pt>
              </c:strCache>
            </c:strRef>
          </c:tx>
          <c:spPr>
            <a:ln w="25400">
              <a:solidFill>
                <a:srgbClr val="008000"/>
              </a:solidFill>
            </a:ln>
          </c:spPr>
          <c:marker>
            <c:symbol val="triangle"/>
            <c:size val="10"/>
            <c:spPr>
              <a:solidFill>
                <a:srgbClr val="008000"/>
              </a:solidFill>
              <a:ln w="25400">
                <a:solidFill>
                  <a:srgbClr val="008000"/>
                </a:solidFill>
              </a:ln>
            </c:spPr>
          </c:marker>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Bestresults_combined!$I$3:$I$10</c:f>
              <c:numCache>
                <c:formatCode>General</c:formatCode>
                <c:ptCount val="8"/>
                <c:pt idx="0">
                  <c:v>30.70142407229905</c:v>
                </c:pt>
                <c:pt idx="1">
                  <c:v>28.08313989742183</c:v>
                </c:pt>
                <c:pt idx="2">
                  <c:v>29.04450627559141</c:v>
                </c:pt>
                <c:pt idx="3">
                  <c:v>29.16650585669903</c:v>
                </c:pt>
                <c:pt idx="4">
                  <c:v>28.71053537992992</c:v>
                </c:pt>
                <c:pt idx="5">
                  <c:v>26.88413981111869</c:v>
                </c:pt>
                <c:pt idx="6">
                  <c:v>25.8033772598916</c:v>
                </c:pt>
                <c:pt idx="7">
                  <c:v>24.93840097065137</c:v>
                </c:pt>
              </c:numCache>
            </c:numRef>
          </c:yVal>
          <c:smooth val="0"/>
        </c:ser>
        <c:ser>
          <c:idx val="3"/>
          <c:order val="3"/>
          <c:tx>
            <c:strRef>
              <c:f>Bestresults_combined!$K$1</c:f>
              <c:strCache>
                <c:ptCount val="1"/>
                <c:pt idx="0">
                  <c:v>MM test-4</c:v>
                </c:pt>
              </c:strCache>
            </c:strRef>
          </c:tx>
          <c:spPr>
            <a:ln w="25400">
              <a:solidFill>
                <a:sysClr val="windowText" lastClr="000000"/>
              </a:solidFill>
            </a:ln>
          </c:spPr>
          <c:marker>
            <c:symbol val="diamond"/>
            <c:size val="10"/>
            <c:spPr>
              <a:solidFill>
                <a:sysClr val="windowText" lastClr="000000"/>
              </a:solidFill>
              <a:ln w="25400">
                <a:solidFill>
                  <a:sysClr val="windowText" lastClr="000000"/>
                </a:solidFill>
              </a:ln>
            </c:spPr>
          </c:marker>
          <c:xVal>
            <c:numRef>
              <c:f>Bestresults_combined!$A$3:$A$10</c:f>
              <c:numCache>
                <c:formatCode>General</c:formatCode>
                <c:ptCount val="8"/>
                <c:pt idx="0">
                  <c:v>2.0</c:v>
                </c:pt>
                <c:pt idx="1">
                  <c:v>4.0</c:v>
                </c:pt>
                <c:pt idx="2">
                  <c:v>6.0</c:v>
                </c:pt>
                <c:pt idx="3">
                  <c:v>8.0</c:v>
                </c:pt>
                <c:pt idx="4">
                  <c:v>10.0</c:v>
                </c:pt>
                <c:pt idx="5">
                  <c:v>16.0</c:v>
                </c:pt>
                <c:pt idx="6">
                  <c:v>32.0</c:v>
                </c:pt>
                <c:pt idx="7">
                  <c:v>64.0</c:v>
                </c:pt>
              </c:numCache>
            </c:numRef>
          </c:xVal>
          <c:yVal>
            <c:numRef>
              <c:f>Bestresults_combined!$L$3:$L$10</c:f>
              <c:numCache>
                <c:formatCode>General</c:formatCode>
                <c:ptCount val="8"/>
                <c:pt idx="0">
                  <c:v>24.91485712276333</c:v>
                </c:pt>
                <c:pt idx="1">
                  <c:v>23.76757976679938</c:v>
                </c:pt>
                <c:pt idx="2">
                  <c:v>22.63770295111253</c:v>
                </c:pt>
                <c:pt idx="3">
                  <c:v>21.28434308967749</c:v>
                </c:pt>
                <c:pt idx="4">
                  <c:v>21.23413675403847</c:v>
                </c:pt>
                <c:pt idx="5">
                  <c:v>21.0129106418173</c:v>
                </c:pt>
                <c:pt idx="6">
                  <c:v>17.60771039723419</c:v>
                </c:pt>
                <c:pt idx="7">
                  <c:v>17.39185316994854</c:v>
                </c:pt>
              </c:numCache>
            </c:numRef>
          </c:yVal>
          <c:smooth val="0"/>
        </c:ser>
        <c:dLbls>
          <c:showLegendKey val="0"/>
          <c:showVal val="0"/>
          <c:showCatName val="0"/>
          <c:showSerName val="0"/>
          <c:showPercent val="0"/>
          <c:showBubbleSize val="0"/>
        </c:dLbls>
        <c:axId val="2096619816"/>
        <c:axId val="2096627464"/>
      </c:scatterChart>
      <c:valAx>
        <c:axId val="2096619816"/>
        <c:scaling>
          <c:orientation val="minMax"/>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6627464"/>
        <c:crosses val="autoZero"/>
        <c:crossBetween val="midCat"/>
      </c:valAx>
      <c:valAx>
        <c:axId val="2096627464"/>
        <c:scaling>
          <c:orientation val="minMax"/>
        </c:scaling>
        <c:delete val="0"/>
        <c:axPos val="l"/>
        <c:majorGridlines/>
        <c:title>
          <c:tx>
            <c:rich>
              <a:bodyPr rot="-5400000" vert="horz"/>
              <a:lstStyle/>
              <a:p>
                <a:pPr>
                  <a:defRPr sz="1400">
                    <a:latin typeface="Arial"/>
                    <a:cs typeface="Arial"/>
                  </a:defRPr>
                </a:pPr>
                <a:r>
                  <a:rPr lang="en-US"/>
                  <a:t>Percentage</a:t>
                </a:r>
                <a:r>
                  <a:rPr lang="en-US" baseline="0"/>
                  <a:t> of runtime spent in startup for best run (%)</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6619816"/>
        <c:crosses val="autoZero"/>
        <c:crossBetween val="midCat"/>
      </c:valAx>
    </c:plotArea>
    <c:legend>
      <c:legendPos val="r"/>
      <c:layout>
        <c:manualLayout>
          <c:xMode val="edge"/>
          <c:yMode val="edge"/>
          <c:x val="0.763501529051988"/>
          <c:y val="0.101306647291406"/>
          <c:w val="0.147938502212771"/>
          <c:h val="0.198323318924542"/>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Scale-QM test-1</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test-1'!$C$5:$C$12</c:f>
              <c:numCache>
                <c:formatCode>General</c:formatCode>
                <c:ptCount val="8"/>
                <c:pt idx="0">
                  <c:v>824.3049999999999</c:v>
                </c:pt>
                <c:pt idx="1">
                  <c:v>572.598</c:v>
                </c:pt>
                <c:pt idx="2">
                  <c:v>485.526</c:v>
                </c:pt>
                <c:pt idx="3">
                  <c:v>456.597</c:v>
                </c:pt>
                <c:pt idx="4">
                  <c:v>423.491</c:v>
                </c:pt>
                <c:pt idx="5">
                  <c:v>410.293</c:v>
                </c:pt>
                <c:pt idx="6">
                  <c:v>372.159</c:v>
                </c:pt>
                <c:pt idx="7">
                  <c:v>432.65</c:v>
                </c:pt>
              </c:numCache>
            </c:numRef>
          </c:yVal>
          <c:smooth val="0"/>
        </c:ser>
        <c:ser>
          <c:idx val="1"/>
          <c:order val="1"/>
          <c:tx>
            <c:v>2TH</c:v>
          </c:tx>
          <c:spPr>
            <a:ln w="25400">
              <a:solidFill>
                <a:srgbClr val="0000FF"/>
              </a:solidFill>
            </a:ln>
          </c:spPr>
          <c:marker>
            <c:symbol val="square"/>
            <c:size val="12"/>
            <c:spPr>
              <a:solidFill>
                <a:srgbClr val="0000FF"/>
              </a:solidFill>
              <a:ln w="25400">
                <a:solidFill>
                  <a:srgbClr val="0000FF"/>
                </a:solidFill>
              </a:ln>
            </c:spPr>
          </c:marker>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test-1'!$D$5:$D$12</c:f>
              <c:numCache>
                <c:formatCode>General</c:formatCode>
                <c:ptCount val="8"/>
                <c:pt idx="0">
                  <c:v>935.5119999999999</c:v>
                </c:pt>
                <c:pt idx="1">
                  <c:v>606.365</c:v>
                </c:pt>
                <c:pt idx="2">
                  <c:v>510.254</c:v>
                </c:pt>
                <c:pt idx="3">
                  <c:v>456.797</c:v>
                </c:pt>
                <c:pt idx="4">
                  <c:v>421.317</c:v>
                </c:pt>
                <c:pt idx="5">
                  <c:v>391.635</c:v>
                </c:pt>
                <c:pt idx="6">
                  <c:v>362.71</c:v>
                </c:pt>
                <c:pt idx="7">
                  <c:v>401.557</c:v>
                </c:pt>
              </c:numCache>
            </c:numRef>
          </c:yVal>
          <c:smooth val="0"/>
        </c:ser>
        <c:ser>
          <c:idx val="2"/>
          <c:order val="2"/>
          <c:tx>
            <c:v>4TH</c:v>
          </c:tx>
          <c:spPr>
            <a:ln w="25400">
              <a:solidFill>
                <a:srgbClr val="008000"/>
              </a:solidFill>
            </a:ln>
          </c:spPr>
          <c:marker>
            <c:symbol val="triangle"/>
            <c:size val="12"/>
            <c:spPr>
              <a:solidFill>
                <a:srgbClr val="008000"/>
              </a:solidFill>
              <a:ln w="25400">
                <a:solidFill>
                  <a:srgbClr val="008000"/>
                </a:solidFill>
              </a:ln>
            </c:spPr>
          </c:marker>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test-1'!$E$5:$E$12</c:f>
              <c:numCache>
                <c:formatCode>General</c:formatCode>
                <c:ptCount val="8"/>
                <c:pt idx="0">
                  <c:v>905.4640000000001</c:v>
                </c:pt>
                <c:pt idx="1">
                  <c:v>602.718</c:v>
                </c:pt>
                <c:pt idx="2">
                  <c:v>487.398</c:v>
                </c:pt>
                <c:pt idx="3">
                  <c:v>426.107</c:v>
                </c:pt>
                <c:pt idx="4">
                  <c:v>384.271</c:v>
                </c:pt>
                <c:pt idx="5">
                  <c:v>332.465</c:v>
                </c:pt>
                <c:pt idx="6">
                  <c:v>290.186</c:v>
                </c:pt>
                <c:pt idx="7">
                  <c:v>308.045</c:v>
                </c:pt>
              </c:numCache>
            </c:numRef>
          </c:yVal>
          <c:smooth val="0"/>
        </c:ser>
        <c:ser>
          <c:idx val="3"/>
          <c:order val="3"/>
          <c:tx>
            <c:v>6TH</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test-1'!$F$5:$F$12</c:f>
              <c:numCache>
                <c:formatCode>General</c:formatCode>
                <c:ptCount val="8"/>
                <c:pt idx="0">
                  <c:v>943.255</c:v>
                </c:pt>
                <c:pt idx="1">
                  <c:v>608.753</c:v>
                </c:pt>
                <c:pt idx="2">
                  <c:v>480.446</c:v>
                </c:pt>
                <c:pt idx="3">
                  <c:v>412.014</c:v>
                </c:pt>
                <c:pt idx="4">
                  <c:v>367.322</c:v>
                </c:pt>
                <c:pt idx="5">
                  <c:v>301.215</c:v>
                </c:pt>
                <c:pt idx="6">
                  <c:v>253.652</c:v>
                </c:pt>
                <c:pt idx="7">
                  <c:v>248.043</c:v>
                </c:pt>
              </c:numCache>
            </c:numRef>
          </c:yVal>
          <c:smooth val="0"/>
        </c:ser>
        <c:dLbls>
          <c:showLegendKey val="0"/>
          <c:showVal val="0"/>
          <c:showCatName val="0"/>
          <c:showSerName val="0"/>
          <c:showPercent val="0"/>
          <c:showBubbleSize val="0"/>
        </c:dLbls>
        <c:axId val="2094933960"/>
        <c:axId val="2094941432"/>
      </c:scatterChart>
      <c:valAx>
        <c:axId val="2094933960"/>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4941432"/>
        <c:crosses val="autoZero"/>
        <c:crossBetween val="midCat"/>
        <c:majorUnit val="5.0"/>
      </c:valAx>
      <c:valAx>
        <c:axId val="2094941432"/>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4933960"/>
        <c:crosses val="autoZero"/>
        <c:crossBetween val="midCat"/>
      </c:valAx>
    </c:plotArea>
    <c:legend>
      <c:legendPos val="r"/>
      <c:layout>
        <c:manualLayout>
          <c:xMode val="edge"/>
          <c:yMode val="edge"/>
          <c:x val="0.815161406106288"/>
          <c:y val="0.103421268977109"/>
          <c:w val="0.137344142078394"/>
          <c:h val="0.310569068621433"/>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Scale-QM</a:t>
            </a:r>
            <a:r>
              <a:rPr lang="en-US" baseline="0"/>
              <a:t> test-1</a:t>
            </a:r>
            <a:endParaRPr lang="en-US"/>
          </a:p>
        </c:rich>
      </c:tx>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'QM test-1'!$A$61:$A$70</c:f>
              <c:numCache>
                <c:formatCode>General</c:formatCode>
                <c:ptCount val="10"/>
                <c:pt idx="0">
                  <c:v>48.0</c:v>
                </c:pt>
                <c:pt idx="1">
                  <c:v>64.0</c:v>
                </c:pt>
                <c:pt idx="2">
                  <c:v>72.0</c:v>
                </c:pt>
                <c:pt idx="3">
                  <c:v>96.0</c:v>
                </c:pt>
                <c:pt idx="4">
                  <c:v>100.0</c:v>
                </c:pt>
                <c:pt idx="5">
                  <c:v>128.0</c:v>
                </c:pt>
                <c:pt idx="6">
                  <c:v>144.0</c:v>
                </c:pt>
                <c:pt idx="7">
                  <c:v>192.0</c:v>
                </c:pt>
                <c:pt idx="8">
                  <c:v>196.0</c:v>
                </c:pt>
                <c:pt idx="9">
                  <c:v>240.0</c:v>
                </c:pt>
              </c:numCache>
            </c:numRef>
          </c:xVal>
          <c:yVal>
            <c:numRef>
              <c:f>'QM test-1'!$B$61:$B$70</c:f>
              <c:numCache>
                <c:formatCode>General</c:formatCode>
                <c:ptCount val="10"/>
                <c:pt idx="0">
                  <c:v>825.912</c:v>
                </c:pt>
                <c:pt idx="1">
                  <c:v>687.803</c:v>
                </c:pt>
                <c:pt idx="2">
                  <c:v>667.872</c:v>
                </c:pt>
                <c:pt idx="3">
                  <c:v>567.328</c:v>
                </c:pt>
                <c:pt idx="4">
                  <c:v>561.743</c:v>
                </c:pt>
                <c:pt idx="5">
                  <c:v>511.372</c:v>
                </c:pt>
                <c:pt idx="6">
                  <c:v>479.892</c:v>
                </c:pt>
                <c:pt idx="7">
                  <c:v>441.9</c:v>
                </c:pt>
                <c:pt idx="8">
                  <c:v>442.763</c:v>
                </c:pt>
                <c:pt idx="9">
                  <c:v>418.711</c:v>
                </c:pt>
              </c:numCache>
            </c:numRef>
          </c:yVal>
          <c:smooth val="0"/>
        </c:ser>
        <c:dLbls>
          <c:showLegendKey val="0"/>
          <c:showVal val="0"/>
          <c:showCatName val="0"/>
          <c:showSerName val="0"/>
          <c:showPercent val="0"/>
          <c:showBubbleSize val="0"/>
        </c:dLbls>
        <c:axId val="2094999416"/>
        <c:axId val="2095007144"/>
      </c:scatterChart>
      <c:valAx>
        <c:axId val="2094999416"/>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95007144"/>
        <c:crosses val="autoZero"/>
        <c:crossBetween val="midCat"/>
      </c:valAx>
      <c:valAx>
        <c:axId val="2095007144"/>
        <c:scaling>
          <c:orientation val="minMax"/>
        </c:scaling>
        <c:delete val="0"/>
        <c:axPos val="l"/>
        <c:majorGridlines/>
        <c:title>
          <c:tx>
            <c:rich>
              <a:bodyPr rot="-5400000" vert="horz"/>
              <a:lstStyle/>
              <a:p>
                <a:pPr>
                  <a:defRPr sz="1400">
                    <a:latin typeface="Arial"/>
                    <a:cs typeface="Arial"/>
                  </a:defRPr>
                </a:pPr>
                <a:r>
                  <a:rPr lang="en-US"/>
                  <a:t>CP2K time (s)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94999416"/>
        <c:crosses val="autoZero"/>
        <c:crossBetween val="midCat"/>
      </c:valAx>
    </c:plotArea>
    <c:legend>
      <c:legendPos val="r"/>
      <c:layout>
        <c:manualLayout>
          <c:xMode val="edge"/>
          <c:yMode val="edge"/>
          <c:x val="0.802226756009803"/>
          <c:y val="0.154092837946155"/>
          <c:w val="0.1183030453147"/>
          <c:h val="0.0966047432693667"/>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Scale-QM test-1 showing effect of removing startup costs (dashed lines)</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test-1'!$C$5:$C$12</c:f>
              <c:numCache>
                <c:formatCode>General</c:formatCode>
                <c:ptCount val="8"/>
                <c:pt idx="0">
                  <c:v>824.3049999999999</c:v>
                </c:pt>
                <c:pt idx="1">
                  <c:v>572.598</c:v>
                </c:pt>
                <c:pt idx="2">
                  <c:v>485.526</c:v>
                </c:pt>
                <c:pt idx="3">
                  <c:v>456.597</c:v>
                </c:pt>
                <c:pt idx="4">
                  <c:v>423.491</c:v>
                </c:pt>
                <c:pt idx="5">
                  <c:v>410.293</c:v>
                </c:pt>
                <c:pt idx="6">
                  <c:v>372.159</c:v>
                </c:pt>
                <c:pt idx="7">
                  <c:v>432.65</c:v>
                </c:pt>
              </c:numCache>
            </c:numRef>
          </c:yVal>
          <c:smooth val="0"/>
        </c:ser>
        <c:ser>
          <c:idx val="1"/>
          <c:order val="1"/>
          <c:tx>
            <c:v>2TH</c:v>
          </c:tx>
          <c:spPr>
            <a:ln w="25400">
              <a:solidFill>
                <a:srgbClr val="0000FF"/>
              </a:solidFill>
            </a:ln>
          </c:spPr>
          <c:marker>
            <c:symbol val="square"/>
            <c:size val="12"/>
            <c:spPr>
              <a:solidFill>
                <a:srgbClr val="0000FF"/>
              </a:solidFill>
              <a:ln w="25400">
                <a:solidFill>
                  <a:srgbClr val="0000FF"/>
                </a:solidFill>
              </a:ln>
            </c:spPr>
          </c:marker>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test-1'!$D$5:$D$12</c:f>
              <c:numCache>
                <c:formatCode>General</c:formatCode>
                <c:ptCount val="8"/>
                <c:pt idx="0">
                  <c:v>935.5119999999999</c:v>
                </c:pt>
                <c:pt idx="1">
                  <c:v>606.365</c:v>
                </c:pt>
                <c:pt idx="2">
                  <c:v>510.254</c:v>
                </c:pt>
                <c:pt idx="3">
                  <c:v>456.797</c:v>
                </c:pt>
                <c:pt idx="4">
                  <c:v>421.317</c:v>
                </c:pt>
                <c:pt idx="5">
                  <c:v>391.635</c:v>
                </c:pt>
                <c:pt idx="6">
                  <c:v>362.71</c:v>
                </c:pt>
                <c:pt idx="7">
                  <c:v>401.557</c:v>
                </c:pt>
              </c:numCache>
            </c:numRef>
          </c:yVal>
          <c:smooth val="0"/>
        </c:ser>
        <c:ser>
          <c:idx val="2"/>
          <c:order val="2"/>
          <c:tx>
            <c:v>4TH</c:v>
          </c:tx>
          <c:spPr>
            <a:ln w="25400">
              <a:solidFill>
                <a:srgbClr val="008000"/>
              </a:solidFill>
            </a:ln>
          </c:spPr>
          <c:marker>
            <c:symbol val="triangle"/>
            <c:size val="12"/>
            <c:spPr>
              <a:solidFill>
                <a:srgbClr val="008000"/>
              </a:solidFill>
              <a:ln w="25400">
                <a:solidFill>
                  <a:srgbClr val="008000"/>
                </a:solidFill>
              </a:ln>
            </c:spPr>
          </c:marker>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test-1'!$E$5:$E$12</c:f>
              <c:numCache>
                <c:formatCode>General</c:formatCode>
                <c:ptCount val="8"/>
                <c:pt idx="0">
                  <c:v>905.4640000000001</c:v>
                </c:pt>
                <c:pt idx="1">
                  <c:v>602.718</c:v>
                </c:pt>
                <c:pt idx="2">
                  <c:v>487.398</c:v>
                </c:pt>
                <c:pt idx="3">
                  <c:v>426.107</c:v>
                </c:pt>
                <c:pt idx="4">
                  <c:v>384.271</c:v>
                </c:pt>
                <c:pt idx="5">
                  <c:v>332.465</c:v>
                </c:pt>
                <c:pt idx="6">
                  <c:v>290.186</c:v>
                </c:pt>
                <c:pt idx="7">
                  <c:v>308.045</c:v>
                </c:pt>
              </c:numCache>
            </c:numRef>
          </c:yVal>
          <c:smooth val="0"/>
        </c:ser>
        <c:ser>
          <c:idx val="3"/>
          <c:order val="3"/>
          <c:tx>
            <c:v>6TH</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test-1'!$F$5:$F$12</c:f>
              <c:numCache>
                <c:formatCode>General</c:formatCode>
                <c:ptCount val="8"/>
                <c:pt idx="0">
                  <c:v>943.255</c:v>
                </c:pt>
                <c:pt idx="1">
                  <c:v>608.753</c:v>
                </c:pt>
                <c:pt idx="2">
                  <c:v>480.446</c:v>
                </c:pt>
                <c:pt idx="3">
                  <c:v>412.014</c:v>
                </c:pt>
                <c:pt idx="4">
                  <c:v>367.322</c:v>
                </c:pt>
                <c:pt idx="5">
                  <c:v>301.215</c:v>
                </c:pt>
                <c:pt idx="6">
                  <c:v>253.652</c:v>
                </c:pt>
                <c:pt idx="7">
                  <c:v>248.043</c:v>
                </c:pt>
              </c:numCache>
            </c:numRef>
          </c:yVal>
          <c:smooth val="0"/>
        </c:ser>
        <c:ser>
          <c:idx val="5"/>
          <c:order val="4"/>
          <c:tx>
            <c:v>NS MPI</c:v>
          </c:tx>
          <c:spPr>
            <a:ln w="25400">
              <a:solidFill>
                <a:srgbClr val="FF0000"/>
              </a:solidFill>
              <a:prstDash val="dash"/>
            </a:ln>
          </c:spPr>
          <c:marker>
            <c:symbol val="circle"/>
            <c:size val="12"/>
            <c:spPr>
              <a:noFill/>
              <a:ln w="25400">
                <a:solidFill>
                  <a:srgbClr val="FF0000"/>
                </a:solidFill>
              </a:ln>
            </c:spPr>
          </c:marker>
          <c:dPt>
            <c:idx val="7"/>
            <c:bubble3D val="0"/>
          </c:dPt>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test-1'!$K$5:$K$12</c:f>
              <c:numCache>
                <c:formatCode>General</c:formatCode>
                <c:ptCount val="8"/>
                <c:pt idx="0">
                  <c:v>566.3799999999999</c:v>
                </c:pt>
                <c:pt idx="1">
                  <c:v>408.862</c:v>
                </c:pt>
                <c:pt idx="2">
                  <c:v>354.52</c:v>
                </c:pt>
                <c:pt idx="3">
                  <c:v>339.4299999999999</c:v>
                </c:pt>
                <c:pt idx="4">
                  <c:v>318.334</c:v>
                </c:pt>
                <c:pt idx="5">
                  <c:v>312.5169</c:v>
                </c:pt>
                <c:pt idx="6">
                  <c:v>285.2609</c:v>
                </c:pt>
                <c:pt idx="7">
                  <c:v>325.697</c:v>
                </c:pt>
              </c:numCache>
            </c:numRef>
          </c:yVal>
          <c:smooth val="0"/>
        </c:ser>
        <c:ser>
          <c:idx val="4"/>
          <c:order val="5"/>
          <c:tx>
            <c:v>NS 2TH</c:v>
          </c:tx>
          <c:spPr>
            <a:ln w="25400">
              <a:solidFill>
                <a:srgbClr val="0000FF"/>
              </a:solidFill>
              <a:prstDash val="dash"/>
            </a:ln>
          </c:spPr>
          <c:marker>
            <c:symbol val="square"/>
            <c:size val="12"/>
            <c:spPr>
              <a:noFill/>
              <a:ln w="25400">
                <a:solidFill>
                  <a:srgbClr val="0000FF"/>
                </a:solidFill>
              </a:ln>
            </c:spPr>
          </c:marker>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test-1'!$L$5:$L$12</c:f>
              <c:numCache>
                <c:formatCode>General</c:formatCode>
                <c:ptCount val="8"/>
                <c:pt idx="0">
                  <c:v>648.3309999999999</c:v>
                </c:pt>
                <c:pt idx="1">
                  <c:v>432.532</c:v>
                </c:pt>
                <c:pt idx="2">
                  <c:v>376.261</c:v>
                </c:pt>
                <c:pt idx="3">
                  <c:v>341.107</c:v>
                </c:pt>
                <c:pt idx="4">
                  <c:v>312.302</c:v>
                </c:pt>
                <c:pt idx="5">
                  <c:v>300.8306</c:v>
                </c:pt>
                <c:pt idx="6">
                  <c:v>280.0673</c:v>
                </c:pt>
                <c:pt idx="7">
                  <c:v>307.2652</c:v>
                </c:pt>
              </c:numCache>
            </c:numRef>
          </c:yVal>
          <c:smooth val="0"/>
        </c:ser>
        <c:ser>
          <c:idx val="6"/>
          <c:order val="6"/>
          <c:tx>
            <c:v>NS 4TH</c:v>
          </c:tx>
          <c:spPr>
            <a:ln w="25400">
              <a:solidFill>
                <a:srgbClr val="008000"/>
              </a:solidFill>
              <a:prstDash val="dash"/>
            </a:ln>
          </c:spPr>
          <c:marker>
            <c:symbol val="triangle"/>
            <c:size val="12"/>
            <c:spPr>
              <a:noFill/>
              <a:ln w="25400">
                <a:solidFill>
                  <a:srgbClr val="008000"/>
                </a:solidFill>
              </a:ln>
            </c:spPr>
          </c:marker>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test-1'!$M$5:$M$12</c:f>
              <c:numCache>
                <c:formatCode>General</c:formatCode>
                <c:ptCount val="8"/>
                <c:pt idx="0">
                  <c:v>620.1970000000001</c:v>
                </c:pt>
                <c:pt idx="1">
                  <c:v>416.1199999999999</c:v>
                </c:pt>
                <c:pt idx="2">
                  <c:v>347.8530000000001</c:v>
                </c:pt>
                <c:pt idx="3">
                  <c:v>309.377</c:v>
                </c:pt>
                <c:pt idx="4">
                  <c:v>280.011</c:v>
                </c:pt>
                <c:pt idx="5">
                  <c:v>249.4418</c:v>
                </c:pt>
                <c:pt idx="6">
                  <c:v>221.5939</c:v>
                </c:pt>
                <c:pt idx="7">
                  <c:v>234.7231</c:v>
                </c:pt>
              </c:numCache>
            </c:numRef>
          </c:yVal>
          <c:smooth val="0"/>
        </c:ser>
        <c:ser>
          <c:idx val="7"/>
          <c:order val="7"/>
          <c:tx>
            <c:v>NS 6TH</c:v>
          </c:tx>
          <c:spPr>
            <a:ln w="25400">
              <a:solidFill>
                <a:sysClr val="windowText" lastClr="000000"/>
              </a:solidFill>
              <a:prstDash val="dash"/>
            </a:ln>
          </c:spPr>
          <c:marker>
            <c:symbol val="diamond"/>
            <c:size val="12"/>
            <c:spPr>
              <a:noFill/>
              <a:ln w="25400">
                <a:solidFill>
                  <a:sysClr val="windowText" lastClr="000000"/>
                </a:solidFill>
              </a:ln>
            </c:spPr>
          </c:marker>
          <c:xVal>
            <c:numRef>
              <c:f>'QM test-1'!$A$5:$A$12</c:f>
              <c:numCache>
                <c:formatCode>General</c:formatCode>
                <c:ptCount val="8"/>
                <c:pt idx="0">
                  <c:v>2.0</c:v>
                </c:pt>
                <c:pt idx="1">
                  <c:v>4.0</c:v>
                </c:pt>
                <c:pt idx="2">
                  <c:v>6.0</c:v>
                </c:pt>
                <c:pt idx="3">
                  <c:v>8.0</c:v>
                </c:pt>
                <c:pt idx="4">
                  <c:v>10.0</c:v>
                </c:pt>
                <c:pt idx="5">
                  <c:v>16.0</c:v>
                </c:pt>
                <c:pt idx="6">
                  <c:v>32.0</c:v>
                </c:pt>
                <c:pt idx="7">
                  <c:v>64.0</c:v>
                </c:pt>
              </c:numCache>
            </c:numRef>
          </c:xVal>
          <c:yVal>
            <c:numRef>
              <c:f>'QM test-1'!$N$5:$N$12</c:f>
              <c:numCache>
                <c:formatCode>General</c:formatCode>
                <c:ptCount val="8"/>
                <c:pt idx="0">
                  <c:v>640.451</c:v>
                </c:pt>
                <c:pt idx="1">
                  <c:v>419.691</c:v>
                </c:pt>
                <c:pt idx="2">
                  <c:v>337.171</c:v>
                </c:pt>
                <c:pt idx="3">
                  <c:v>295.54</c:v>
                </c:pt>
                <c:pt idx="4">
                  <c:v>263.727</c:v>
                </c:pt>
                <c:pt idx="5">
                  <c:v>221.7283</c:v>
                </c:pt>
                <c:pt idx="6">
                  <c:v>190.3726</c:v>
                </c:pt>
                <c:pt idx="7">
                  <c:v>191.6917</c:v>
                </c:pt>
              </c:numCache>
            </c:numRef>
          </c:yVal>
          <c:smooth val="0"/>
        </c:ser>
        <c:dLbls>
          <c:showLegendKey val="0"/>
          <c:showVal val="0"/>
          <c:showCatName val="0"/>
          <c:showSerName val="0"/>
          <c:showPercent val="0"/>
          <c:showBubbleSize val="0"/>
        </c:dLbls>
        <c:axId val="2094247384"/>
        <c:axId val="2094239864"/>
      </c:scatterChart>
      <c:valAx>
        <c:axId val="2094247384"/>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4239864"/>
        <c:crosses val="autoZero"/>
        <c:crossBetween val="midCat"/>
        <c:majorUnit val="5.0"/>
      </c:valAx>
      <c:valAx>
        <c:axId val="2094239864"/>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94247384"/>
        <c:crosses val="autoZero"/>
        <c:crossBetween val="midCat"/>
      </c:valAx>
    </c:plotArea>
    <c:legend>
      <c:legendPos val="r"/>
      <c:layout>
        <c:manualLayout>
          <c:xMode val="edge"/>
          <c:yMode val="edge"/>
          <c:x val="0.790254851393887"/>
          <c:y val="0.110856189444721"/>
          <c:w val="0.180145517302243"/>
          <c:h val="0.25344919942628"/>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sz="1400"/>
              <a:t>ARCHER Scale-QM</a:t>
            </a:r>
            <a:r>
              <a:rPr lang="en-US" sz="1400" baseline="0"/>
              <a:t> test-1 startup percentage for best timing obtained</a:t>
            </a:r>
            <a:endParaRPr lang="en-US" sz="1400"/>
          </a:p>
        </c:rich>
      </c:tx>
      <c:overlay val="0"/>
    </c:title>
    <c:autoTitleDeleted val="0"/>
    <c:plotArea>
      <c:layout/>
      <c:scatterChart>
        <c:scatterStyle val="lineMarker"/>
        <c:varyColors val="0"/>
        <c:ser>
          <c:idx val="0"/>
          <c:order val="0"/>
          <c:tx>
            <c:v>QM test-1</c:v>
          </c:tx>
          <c:spPr>
            <a:ln w="25400">
              <a:solidFill>
                <a:srgbClr val="FF0000"/>
              </a:solidFill>
            </a:ln>
          </c:spPr>
          <c:marker>
            <c:symbol val="circle"/>
            <c:size val="10"/>
            <c:spPr>
              <a:solidFill>
                <a:srgbClr val="FF0000"/>
              </a:solidFill>
              <a:ln w="25400">
                <a:solidFill>
                  <a:srgbClr val="FF0000"/>
                </a:solidFill>
              </a:ln>
            </c:spPr>
          </c:marker>
          <c:xVal>
            <c:numRef>
              <c:f>'QM test-1'!$A$49:$A$56</c:f>
              <c:numCache>
                <c:formatCode>General</c:formatCode>
                <c:ptCount val="8"/>
                <c:pt idx="0">
                  <c:v>2.0</c:v>
                </c:pt>
                <c:pt idx="1">
                  <c:v>4.0</c:v>
                </c:pt>
                <c:pt idx="2">
                  <c:v>6.0</c:v>
                </c:pt>
                <c:pt idx="3">
                  <c:v>8.0</c:v>
                </c:pt>
                <c:pt idx="4">
                  <c:v>10.0</c:v>
                </c:pt>
                <c:pt idx="5">
                  <c:v>16.0</c:v>
                </c:pt>
                <c:pt idx="6">
                  <c:v>32.0</c:v>
                </c:pt>
                <c:pt idx="7">
                  <c:v>64.0</c:v>
                </c:pt>
              </c:numCache>
            </c:numRef>
          </c:xVal>
          <c:yVal>
            <c:numRef>
              <c:f>'QM test-1'!$C$49:$C$56</c:f>
              <c:numCache>
                <c:formatCode>General</c:formatCode>
                <c:ptCount val="8"/>
                <c:pt idx="0">
                  <c:v>31.28999581465598</c:v>
                </c:pt>
                <c:pt idx="1">
                  <c:v>28.59527975997122</c:v>
                </c:pt>
                <c:pt idx="2">
                  <c:v>29.82124942241168</c:v>
                </c:pt>
                <c:pt idx="3">
                  <c:v>28.2694277378924</c:v>
                </c:pt>
                <c:pt idx="4">
                  <c:v>28.20277576622146</c:v>
                </c:pt>
                <c:pt idx="5">
                  <c:v>26.38869246219478</c:v>
                </c:pt>
                <c:pt idx="6">
                  <c:v>24.94732941195023</c:v>
                </c:pt>
                <c:pt idx="7">
                  <c:v>22.71835931673137</c:v>
                </c:pt>
              </c:numCache>
            </c:numRef>
          </c:yVal>
          <c:smooth val="0"/>
        </c:ser>
        <c:dLbls>
          <c:showLegendKey val="0"/>
          <c:showVal val="0"/>
          <c:showCatName val="0"/>
          <c:showSerName val="0"/>
          <c:showPercent val="0"/>
          <c:showBubbleSize val="0"/>
        </c:dLbls>
        <c:axId val="2094209384"/>
        <c:axId val="2094204296"/>
      </c:scatterChart>
      <c:valAx>
        <c:axId val="2094209384"/>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94204296"/>
        <c:crosses val="autoZero"/>
        <c:crossBetween val="midCat"/>
      </c:valAx>
      <c:valAx>
        <c:axId val="2094204296"/>
        <c:scaling>
          <c:orientation val="minMax"/>
        </c:scaling>
        <c:delete val="0"/>
        <c:axPos val="l"/>
        <c:majorGridlines/>
        <c:title>
          <c:tx>
            <c:rich>
              <a:bodyPr rot="-5400000" vert="horz"/>
              <a:lstStyle/>
              <a:p>
                <a:pPr>
                  <a:defRPr sz="1400">
                    <a:latin typeface="Arial"/>
                    <a:cs typeface="Arial"/>
                  </a:defRPr>
                </a:pPr>
                <a:r>
                  <a:rPr lang="en-US"/>
                  <a:t>Percentage of runtime in startup</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94209384"/>
        <c:crosses val="autoZero"/>
        <c:crossBetween val="midCat"/>
      </c:valAx>
    </c:plotArea>
    <c:legend>
      <c:legendPos val="r"/>
      <c:layout>
        <c:manualLayout>
          <c:xMode val="edge"/>
          <c:yMode val="edge"/>
          <c:x val="0.757524769254836"/>
          <c:y val="0.216967089443161"/>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Scale-QM</a:t>
            </a:r>
            <a:r>
              <a:rPr lang="en-US" baseline="0"/>
              <a:t> test-1 best results</a:t>
            </a:r>
            <a:endParaRPr lang="en-US"/>
          </a:p>
        </c:rich>
      </c:tx>
      <c:overlay val="0"/>
    </c:title>
    <c:autoTitleDeleted val="0"/>
    <c:plotArea>
      <c:layout/>
      <c:scatterChart>
        <c:scatterStyle val="lineMarker"/>
        <c:varyColors val="0"/>
        <c:ser>
          <c:idx val="0"/>
          <c:order val="0"/>
          <c:tx>
            <c:v>QM test-1</c:v>
          </c:tx>
          <c:spPr>
            <a:ln w="25400">
              <a:solidFill>
                <a:srgbClr val="FF0000"/>
              </a:solidFill>
            </a:ln>
          </c:spPr>
          <c:marker>
            <c:symbol val="circle"/>
            <c:size val="10"/>
            <c:spPr>
              <a:solidFill>
                <a:srgbClr val="FF0000"/>
              </a:solidFill>
              <a:ln w="25400">
                <a:solidFill>
                  <a:srgbClr val="FF0000"/>
                </a:solidFill>
              </a:ln>
            </c:spPr>
          </c:marker>
          <c:dLbls>
            <c:dLbl>
              <c:idx val="0"/>
              <c:tx>
                <c:rich>
                  <a:bodyPr/>
                  <a:lstStyle/>
                  <a:p>
                    <a:r>
                      <a:rPr lang="en-US"/>
                      <a:t>MPI</a:t>
                    </a:r>
                  </a:p>
                </c:rich>
              </c:tx>
              <c:dLblPos val="b"/>
              <c:showLegendKey val="0"/>
              <c:showVal val="1"/>
              <c:showCatName val="0"/>
              <c:showSerName val="0"/>
              <c:showPercent val="0"/>
              <c:showBubbleSize val="0"/>
            </c:dLbl>
            <c:dLbl>
              <c:idx val="1"/>
              <c:tx>
                <c:rich>
                  <a:bodyPr/>
                  <a:lstStyle/>
                  <a:p>
                    <a:r>
                      <a:rPr lang="en-US"/>
                      <a:t>MPI</a:t>
                    </a:r>
                  </a:p>
                </c:rich>
              </c:tx>
              <c:dLblPos val="b"/>
              <c:showLegendKey val="0"/>
              <c:showVal val="1"/>
              <c:showCatName val="0"/>
              <c:showSerName val="0"/>
              <c:showPercent val="0"/>
              <c:showBubbleSize val="0"/>
            </c:dLbl>
            <c:dLbl>
              <c:idx val="2"/>
              <c:tx>
                <c:rich>
                  <a:bodyPr/>
                  <a:lstStyle/>
                  <a:p>
                    <a:r>
                      <a:rPr lang="en-US"/>
                      <a:t>6TH</a:t>
                    </a:r>
                  </a:p>
                </c:rich>
              </c:tx>
              <c:dLblPos val="b"/>
              <c:showLegendKey val="0"/>
              <c:showVal val="1"/>
              <c:showCatName val="0"/>
              <c:showSerName val="0"/>
              <c:showPercent val="0"/>
              <c:showBubbleSize val="0"/>
            </c:dLbl>
            <c:dLbl>
              <c:idx val="3"/>
              <c:tx>
                <c:rich>
                  <a:bodyPr/>
                  <a:lstStyle/>
                  <a:p>
                    <a:r>
                      <a:rPr lang="en-US"/>
                      <a:t>6TH</a:t>
                    </a:r>
                  </a:p>
                </c:rich>
              </c:tx>
              <c:dLblPos val="b"/>
              <c:showLegendKey val="0"/>
              <c:showVal val="1"/>
              <c:showCatName val="0"/>
              <c:showSerName val="0"/>
              <c:showPercent val="0"/>
              <c:showBubbleSize val="0"/>
            </c:dLbl>
            <c:dLbl>
              <c:idx val="4"/>
              <c:tx>
                <c:rich>
                  <a:bodyPr/>
                  <a:lstStyle/>
                  <a:p>
                    <a:r>
                      <a:rPr lang="en-US"/>
                      <a:t>6TH</a:t>
                    </a:r>
                  </a:p>
                </c:rich>
              </c:tx>
              <c:dLblPos val="b"/>
              <c:showLegendKey val="0"/>
              <c:showVal val="1"/>
              <c:showCatName val="0"/>
              <c:showSerName val="0"/>
              <c:showPercent val="0"/>
              <c:showBubbleSize val="0"/>
            </c:dLbl>
            <c:dLbl>
              <c:idx val="5"/>
              <c:tx>
                <c:rich>
                  <a:bodyPr/>
                  <a:lstStyle/>
                  <a:p>
                    <a:r>
                      <a:rPr lang="en-US"/>
                      <a:t>6TH</a:t>
                    </a:r>
                  </a:p>
                </c:rich>
              </c:tx>
              <c:dLblPos val="b"/>
              <c:showLegendKey val="0"/>
              <c:showVal val="1"/>
              <c:showCatName val="0"/>
              <c:showSerName val="0"/>
              <c:showPercent val="0"/>
              <c:showBubbleSize val="0"/>
            </c:dLbl>
            <c:dLbl>
              <c:idx val="6"/>
              <c:tx>
                <c:rich>
                  <a:bodyPr/>
                  <a:lstStyle/>
                  <a:p>
                    <a:r>
                      <a:rPr lang="en-US"/>
                      <a:t>6TH</a:t>
                    </a:r>
                  </a:p>
                </c:rich>
              </c:tx>
              <c:dLblPos val="b"/>
              <c:showLegendKey val="0"/>
              <c:showVal val="1"/>
              <c:showCatName val="0"/>
              <c:showSerName val="0"/>
              <c:showPercent val="0"/>
              <c:showBubbleSize val="0"/>
            </c:dLbl>
            <c:dLbl>
              <c:idx val="7"/>
              <c:tx>
                <c:rich>
                  <a:bodyPr/>
                  <a:lstStyle/>
                  <a:p>
                    <a:r>
                      <a:rPr lang="en-US"/>
                      <a:t>6TH</a:t>
                    </a:r>
                  </a:p>
                </c:rich>
              </c:tx>
              <c:dLblPos val="b"/>
              <c:showLegendKey val="0"/>
              <c:showVal val="1"/>
              <c:showCatName val="0"/>
              <c:showSerName val="0"/>
              <c:showPercent val="0"/>
              <c:showBubbleSize val="0"/>
            </c:dLbl>
            <c:txPr>
              <a:bodyPr/>
              <a:lstStyle/>
              <a:p>
                <a:pPr>
                  <a:defRPr sz="1200"/>
                </a:pPr>
                <a:endParaRPr lang="en-US"/>
              </a:p>
            </c:txPr>
            <c:dLblPos val="b"/>
            <c:showLegendKey val="0"/>
            <c:showVal val="1"/>
            <c:showCatName val="0"/>
            <c:showSerName val="0"/>
            <c:showPercent val="0"/>
            <c:showBubbleSize val="0"/>
            <c:showLeaderLines val="0"/>
          </c:dLbls>
          <c:xVal>
            <c:numRef>
              <c:f>'QM test-1'!$A$49:$A$56</c:f>
              <c:numCache>
                <c:formatCode>General</c:formatCode>
                <c:ptCount val="8"/>
                <c:pt idx="0">
                  <c:v>2.0</c:v>
                </c:pt>
                <c:pt idx="1">
                  <c:v>4.0</c:v>
                </c:pt>
                <c:pt idx="2">
                  <c:v>6.0</c:v>
                </c:pt>
                <c:pt idx="3">
                  <c:v>8.0</c:v>
                </c:pt>
                <c:pt idx="4">
                  <c:v>10.0</c:v>
                </c:pt>
                <c:pt idx="5">
                  <c:v>16.0</c:v>
                </c:pt>
                <c:pt idx="6">
                  <c:v>32.0</c:v>
                </c:pt>
                <c:pt idx="7">
                  <c:v>64.0</c:v>
                </c:pt>
              </c:numCache>
            </c:numRef>
          </c:xVal>
          <c:yVal>
            <c:numRef>
              <c:f>'QM test-1'!$B$49:$B$56</c:f>
              <c:numCache>
                <c:formatCode>General</c:formatCode>
                <c:ptCount val="8"/>
                <c:pt idx="0">
                  <c:v>824.3049999999999</c:v>
                </c:pt>
                <c:pt idx="1">
                  <c:v>572.598</c:v>
                </c:pt>
                <c:pt idx="2">
                  <c:v>480.446</c:v>
                </c:pt>
                <c:pt idx="3">
                  <c:v>412.014</c:v>
                </c:pt>
                <c:pt idx="4">
                  <c:v>367.322</c:v>
                </c:pt>
                <c:pt idx="5">
                  <c:v>301.215</c:v>
                </c:pt>
                <c:pt idx="6">
                  <c:v>253.652</c:v>
                </c:pt>
                <c:pt idx="7">
                  <c:v>248.043</c:v>
                </c:pt>
              </c:numCache>
            </c:numRef>
          </c:yVal>
          <c:smooth val="0"/>
        </c:ser>
        <c:dLbls>
          <c:showLegendKey val="0"/>
          <c:showVal val="0"/>
          <c:showCatName val="0"/>
          <c:showSerName val="0"/>
          <c:showPercent val="0"/>
          <c:showBubbleSize val="0"/>
        </c:dLbls>
        <c:axId val="2094138728"/>
        <c:axId val="2094133128"/>
      </c:scatterChart>
      <c:valAx>
        <c:axId val="2094138728"/>
        <c:scaling>
          <c:orientation val="minMax"/>
        </c:scaling>
        <c:delete val="0"/>
        <c:axPos val="b"/>
        <c:title>
          <c:tx>
            <c:rich>
              <a:bodyPr/>
              <a:lstStyle/>
              <a:p>
                <a:pPr>
                  <a:defRPr sz="1400">
                    <a:latin typeface="Arial"/>
                    <a:cs typeface="Arial"/>
                  </a:defRPr>
                </a:pPr>
                <a:r>
                  <a:rPr lang="en-US"/>
                  <a:t>Number of nodes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94133128"/>
        <c:crosses val="autoZero"/>
        <c:crossBetween val="midCat"/>
      </c:valAx>
      <c:valAx>
        <c:axId val="2094133128"/>
        <c:scaling>
          <c:orientation val="minMax"/>
        </c:scaling>
        <c:delete val="0"/>
        <c:axPos val="l"/>
        <c:majorGridlines/>
        <c:title>
          <c:tx>
            <c:rich>
              <a:bodyPr rot="-5400000" vert="horz"/>
              <a:lstStyle/>
              <a:p>
                <a:pPr>
                  <a:defRPr sz="1400">
                    <a:latin typeface="Arial"/>
                    <a:cs typeface="Arial"/>
                  </a:defRPr>
                </a:pPr>
                <a:r>
                  <a:rPr lang="en-US"/>
                  <a:t>CP2K</a:t>
                </a:r>
                <a:r>
                  <a:rPr lang="en-US" baseline="0"/>
                  <a:t> time (seconds)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94138728"/>
        <c:crosses val="autoZero"/>
        <c:crossBetween val="midCat"/>
      </c:valAx>
    </c:plotArea>
    <c:legend>
      <c:legendPos val="r"/>
      <c:layout>
        <c:manualLayout>
          <c:xMode val="edge"/>
          <c:yMode val="edge"/>
          <c:x val="0.757524769254836"/>
          <c:y val="0.216967089443161"/>
          <c:w val="0.169627548625958"/>
          <c:h val="0.129538875005894"/>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a:t>
            </a:r>
            <a:r>
              <a:rPr lang="en-US" baseline="0"/>
              <a:t> Scale-QM test-4</a:t>
            </a:r>
            <a:endParaRPr lang="en-US"/>
          </a:p>
        </c:rich>
      </c:tx>
      <c:layout/>
      <c:overlay val="0"/>
    </c:title>
    <c:autoTitleDeleted val="0"/>
    <c:plotArea>
      <c:layout/>
      <c:scatterChart>
        <c:scatterStyle val="lineMarker"/>
        <c:varyColors val="0"/>
        <c:ser>
          <c:idx val="0"/>
          <c:order val="0"/>
          <c:tx>
            <c:v>MPI</c:v>
          </c:tx>
          <c:spPr>
            <a:ln w="25400">
              <a:solidFill>
                <a:srgbClr val="FF0000"/>
              </a:solidFill>
            </a:ln>
          </c:spPr>
          <c:marker>
            <c:symbol val="circle"/>
            <c:size val="12"/>
            <c:spPr>
              <a:solidFill>
                <a:srgbClr val="FF0000"/>
              </a:solidFill>
              <a:ln w="25400">
                <a:solidFill>
                  <a:srgbClr val="FF0000"/>
                </a:solidFill>
              </a:ln>
            </c:spPr>
          </c:marker>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test-4'!$C$5:$C$12</c:f>
              <c:numCache>
                <c:formatCode>General</c:formatCode>
                <c:ptCount val="8"/>
                <c:pt idx="0">
                  <c:v>1183.13</c:v>
                </c:pt>
                <c:pt idx="1">
                  <c:v>778.121</c:v>
                </c:pt>
                <c:pt idx="2">
                  <c:v>622.044</c:v>
                </c:pt>
                <c:pt idx="3">
                  <c:v>605.52</c:v>
                </c:pt>
                <c:pt idx="4">
                  <c:v>574.325</c:v>
                </c:pt>
                <c:pt idx="5">
                  <c:v>484.832</c:v>
                </c:pt>
                <c:pt idx="6">
                  <c:v>421.276</c:v>
                </c:pt>
                <c:pt idx="7">
                  <c:v>575.686</c:v>
                </c:pt>
              </c:numCache>
            </c:numRef>
          </c:yVal>
          <c:smooth val="0"/>
        </c:ser>
        <c:ser>
          <c:idx val="1"/>
          <c:order val="1"/>
          <c:tx>
            <c:v>2TH</c:v>
          </c:tx>
          <c:spPr>
            <a:ln w="25400">
              <a:solidFill>
                <a:srgbClr val="0000FF"/>
              </a:solidFill>
            </a:ln>
          </c:spPr>
          <c:marker>
            <c:symbol val="square"/>
            <c:size val="12"/>
            <c:spPr>
              <a:solidFill>
                <a:srgbClr val="0000FF"/>
              </a:solidFill>
              <a:ln w="25400">
                <a:solidFill>
                  <a:srgbClr val="0000FF"/>
                </a:solidFill>
              </a:ln>
            </c:spPr>
          </c:marker>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test-4'!$D$5:$D$12</c:f>
              <c:numCache>
                <c:formatCode>General</c:formatCode>
                <c:ptCount val="8"/>
                <c:pt idx="0">
                  <c:v>1360.396</c:v>
                </c:pt>
                <c:pt idx="1">
                  <c:v>867.414</c:v>
                </c:pt>
                <c:pt idx="2">
                  <c:v>694.771</c:v>
                </c:pt>
                <c:pt idx="3">
                  <c:v>624.612</c:v>
                </c:pt>
                <c:pt idx="4">
                  <c:v>607.18</c:v>
                </c:pt>
                <c:pt idx="5">
                  <c:v>491.998</c:v>
                </c:pt>
                <c:pt idx="6">
                  <c:v>442.174</c:v>
                </c:pt>
                <c:pt idx="7">
                  <c:v>528.484</c:v>
                </c:pt>
              </c:numCache>
            </c:numRef>
          </c:yVal>
          <c:smooth val="0"/>
        </c:ser>
        <c:ser>
          <c:idx val="2"/>
          <c:order val="2"/>
          <c:tx>
            <c:v>4TH</c:v>
          </c:tx>
          <c:spPr>
            <a:ln w="25400">
              <a:solidFill>
                <a:srgbClr val="008000"/>
              </a:solidFill>
            </a:ln>
          </c:spPr>
          <c:marker>
            <c:symbol val="triangle"/>
            <c:size val="12"/>
            <c:spPr>
              <a:solidFill>
                <a:srgbClr val="008000"/>
              </a:solidFill>
              <a:ln w="25400">
                <a:solidFill>
                  <a:srgbClr val="008000"/>
                </a:solidFill>
              </a:ln>
            </c:spPr>
          </c:marker>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test-4'!$E$5:$E$12</c:f>
              <c:numCache>
                <c:formatCode>General</c:formatCode>
                <c:ptCount val="8"/>
                <c:pt idx="0">
                  <c:v>1314.936</c:v>
                </c:pt>
                <c:pt idx="1">
                  <c:v>880.306</c:v>
                </c:pt>
                <c:pt idx="2">
                  <c:v>685.571</c:v>
                </c:pt>
                <c:pt idx="3">
                  <c:v>598.912</c:v>
                </c:pt>
                <c:pt idx="4">
                  <c:v>552.429</c:v>
                </c:pt>
                <c:pt idx="5">
                  <c:v>429.519</c:v>
                </c:pt>
                <c:pt idx="6">
                  <c:v>362.733</c:v>
                </c:pt>
                <c:pt idx="7">
                  <c:v>403.953</c:v>
                </c:pt>
              </c:numCache>
            </c:numRef>
          </c:yVal>
          <c:smooth val="0"/>
        </c:ser>
        <c:ser>
          <c:idx val="3"/>
          <c:order val="3"/>
          <c:tx>
            <c:v>6TH</c:v>
          </c:tx>
          <c:spPr>
            <a:ln w="25400">
              <a:solidFill>
                <a:sysClr val="windowText" lastClr="000000"/>
              </a:solidFill>
            </a:ln>
          </c:spPr>
          <c:marker>
            <c:symbol val="diamond"/>
            <c:size val="12"/>
            <c:spPr>
              <a:solidFill>
                <a:sysClr val="windowText" lastClr="000000"/>
              </a:solidFill>
              <a:ln w="25400">
                <a:solidFill>
                  <a:sysClr val="windowText" lastClr="000000"/>
                </a:solidFill>
              </a:ln>
            </c:spPr>
          </c:marker>
          <c:xVal>
            <c:numRef>
              <c:f>'QM test-4'!$A$5:$A$12</c:f>
              <c:numCache>
                <c:formatCode>General</c:formatCode>
                <c:ptCount val="8"/>
                <c:pt idx="0">
                  <c:v>2.0</c:v>
                </c:pt>
                <c:pt idx="1">
                  <c:v>4.0</c:v>
                </c:pt>
                <c:pt idx="2">
                  <c:v>6.0</c:v>
                </c:pt>
                <c:pt idx="3">
                  <c:v>8.0</c:v>
                </c:pt>
                <c:pt idx="4">
                  <c:v>10.0</c:v>
                </c:pt>
                <c:pt idx="5">
                  <c:v>16.0</c:v>
                </c:pt>
                <c:pt idx="6">
                  <c:v>32.0</c:v>
                </c:pt>
                <c:pt idx="7">
                  <c:v>64.0</c:v>
                </c:pt>
              </c:numCache>
            </c:numRef>
          </c:xVal>
          <c:yVal>
            <c:numRef>
              <c:f>'QM test-4'!$F$5:$F$12</c:f>
              <c:numCache>
                <c:formatCode>General</c:formatCode>
                <c:ptCount val="8"/>
                <c:pt idx="0">
                  <c:v>1358.966</c:v>
                </c:pt>
                <c:pt idx="1">
                  <c:v>872.173</c:v>
                </c:pt>
                <c:pt idx="2">
                  <c:v>676.596</c:v>
                </c:pt>
                <c:pt idx="3">
                  <c:v>568.407</c:v>
                </c:pt>
                <c:pt idx="4">
                  <c:v>529.705</c:v>
                </c:pt>
                <c:pt idx="5">
                  <c:v>400.618</c:v>
                </c:pt>
                <c:pt idx="6">
                  <c:v>327.97</c:v>
                </c:pt>
                <c:pt idx="7">
                  <c:v>327.959</c:v>
                </c:pt>
              </c:numCache>
            </c:numRef>
          </c:yVal>
          <c:smooth val="0"/>
        </c:ser>
        <c:dLbls>
          <c:showLegendKey val="0"/>
          <c:showVal val="0"/>
          <c:showCatName val="0"/>
          <c:showSerName val="0"/>
          <c:showPercent val="0"/>
          <c:showBubbleSize val="0"/>
        </c:dLbls>
        <c:axId val="2039935272"/>
        <c:axId val="2039942904"/>
      </c:scatterChart>
      <c:valAx>
        <c:axId val="2039935272"/>
        <c:scaling>
          <c:orientation val="minMax"/>
          <c:max val="64.0"/>
          <c:min val="0.0"/>
        </c:scaling>
        <c:delete val="0"/>
        <c:axPos val="b"/>
        <c:title>
          <c:tx>
            <c:rich>
              <a:bodyPr/>
              <a:lstStyle/>
              <a:p>
                <a:pPr>
                  <a:defRPr sz="1400">
                    <a:latin typeface="Arial"/>
                    <a:cs typeface="Arial"/>
                  </a:defRPr>
                </a:pPr>
                <a:r>
                  <a:rPr lang="en-US"/>
                  <a:t>Nodes</a:t>
                </a:r>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39942904"/>
        <c:crosses val="autoZero"/>
        <c:crossBetween val="midCat"/>
        <c:majorUnit val="5.0"/>
      </c:valAx>
      <c:valAx>
        <c:axId val="2039942904"/>
        <c:scaling>
          <c:orientation val="minMax"/>
        </c:scaling>
        <c:delete val="0"/>
        <c:axPos val="l"/>
        <c:majorGridlines/>
        <c:title>
          <c:tx>
            <c:rich>
              <a:bodyPr rot="-5400000" vert="horz"/>
              <a:lstStyle/>
              <a:p>
                <a:pPr>
                  <a:defRPr sz="1400">
                    <a:latin typeface="Arial"/>
                    <a:cs typeface="Arial"/>
                  </a:defRPr>
                </a:pPr>
                <a:r>
                  <a:rPr lang="en-US"/>
                  <a:t>CP2K</a:t>
                </a:r>
                <a:r>
                  <a:rPr lang="en-US" baseline="0"/>
                  <a:t> time (s)</a:t>
                </a:r>
                <a:endParaRPr lang="en-US"/>
              </a:p>
            </c:rich>
          </c:tx>
          <c:layout/>
          <c:overlay val="0"/>
        </c:title>
        <c:numFmt formatCode="General" sourceLinked="1"/>
        <c:majorTickMark val="out"/>
        <c:minorTickMark val="none"/>
        <c:tickLblPos val="nextTo"/>
        <c:txPr>
          <a:bodyPr/>
          <a:lstStyle/>
          <a:p>
            <a:pPr>
              <a:defRPr sz="1200">
                <a:latin typeface="Arial"/>
                <a:cs typeface="Arial"/>
              </a:defRPr>
            </a:pPr>
            <a:endParaRPr lang="en-US"/>
          </a:p>
        </c:txPr>
        <c:crossAx val="2039935272"/>
        <c:crosses val="autoZero"/>
        <c:crossBetween val="midCat"/>
      </c:valAx>
    </c:plotArea>
    <c:legend>
      <c:legendPos val="r"/>
      <c:layout>
        <c:manualLayout>
          <c:xMode val="edge"/>
          <c:yMode val="edge"/>
          <c:x val="0.815161406106288"/>
          <c:y val="0.103421268977109"/>
          <c:w val="0.137344142078394"/>
          <c:h val="0.310569068621433"/>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cs typeface="Arial"/>
              </a:defRPr>
            </a:pPr>
            <a:r>
              <a:rPr lang="en-US"/>
              <a:t>ARCHER Scale-QM</a:t>
            </a:r>
            <a:r>
              <a:rPr lang="en-US" baseline="0"/>
              <a:t> test-4</a:t>
            </a:r>
            <a:endParaRPr lang="en-US"/>
          </a:p>
        </c:rich>
      </c:tx>
      <c:overlay val="0"/>
    </c:title>
    <c:autoTitleDeleted val="0"/>
    <c:plotArea>
      <c:layout/>
      <c:scatterChart>
        <c:scatterStyle val="lineMarker"/>
        <c:varyColors val="0"/>
        <c:ser>
          <c:idx val="0"/>
          <c:order val="0"/>
          <c:tx>
            <c:v>POPT</c:v>
          </c:tx>
          <c:spPr>
            <a:ln w="25400">
              <a:solidFill>
                <a:srgbClr val="FF0000"/>
              </a:solidFill>
            </a:ln>
          </c:spPr>
          <c:marker>
            <c:symbol val="circle"/>
            <c:size val="10"/>
            <c:spPr>
              <a:solidFill>
                <a:srgbClr val="FF0000"/>
              </a:solidFill>
              <a:ln w="25400">
                <a:solidFill>
                  <a:srgbClr val="FF0000"/>
                </a:solidFill>
              </a:ln>
            </c:spPr>
          </c:marker>
          <c:xVal>
            <c:numRef>
              <c:f>'QM test-4'!$A$61:$A$70</c:f>
              <c:numCache>
                <c:formatCode>General</c:formatCode>
                <c:ptCount val="10"/>
                <c:pt idx="0">
                  <c:v>48.0</c:v>
                </c:pt>
                <c:pt idx="1">
                  <c:v>64.0</c:v>
                </c:pt>
                <c:pt idx="2">
                  <c:v>72.0</c:v>
                </c:pt>
                <c:pt idx="3">
                  <c:v>96.0</c:v>
                </c:pt>
                <c:pt idx="4">
                  <c:v>100.0</c:v>
                </c:pt>
                <c:pt idx="5">
                  <c:v>128.0</c:v>
                </c:pt>
                <c:pt idx="6">
                  <c:v>144.0</c:v>
                </c:pt>
                <c:pt idx="7">
                  <c:v>192.0</c:v>
                </c:pt>
                <c:pt idx="8">
                  <c:v>196.0</c:v>
                </c:pt>
                <c:pt idx="9">
                  <c:v>240.0</c:v>
                </c:pt>
              </c:numCache>
            </c:numRef>
          </c:xVal>
          <c:yVal>
            <c:numRef>
              <c:f>'QM test-4'!$B$61:$B$70</c:f>
              <c:numCache>
                <c:formatCode>General</c:formatCode>
                <c:ptCount val="10"/>
                <c:pt idx="0">
                  <c:v>1176.124</c:v>
                </c:pt>
                <c:pt idx="1">
                  <c:v>938.639</c:v>
                </c:pt>
                <c:pt idx="2">
                  <c:v>906.645</c:v>
                </c:pt>
                <c:pt idx="3">
                  <c:v>773.037</c:v>
                </c:pt>
                <c:pt idx="4">
                  <c:v>765.877</c:v>
                </c:pt>
                <c:pt idx="5">
                  <c:v>681.21</c:v>
                </c:pt>
                <c:pt idx="6">
                  <c:v>631.786</c:v>
                </c:pt>
                <c:pt idx="7">
                  <c:v>601.942</c:v>
                </c:pt>
                <c:pt idx="8">
                  <c:v>607.004</c:v>
                </c:pt>
                <c:pt idx="9">
                  <c:v>569.975</c:v>
                </c:pt>
              </c:numCache>
            </c:numRef>
          </c:yVal>
          <c:smooth val="0"/>
        </c:ser>
        <c:dLbls>
          <c:showLegendKey val="0"/>
          <c:showVal val="0"/>
          <c:showCatName val="0"/>
          <c:showSerName val="0"/>
          <c:showPercent val="0"/>
          <c:showBubbleSize val="0"/>
        </c:dLbls>
        <c:axId val="2039042952"/>
        <c:axId val="2039050904"/>
      </c:scatterChart>
      <c:valAx>
        <c:axId val="2039042952"/>
        <c:scaling>
          <c:orientation val="minMax"/>
        </c:scaling>
        <c:delete val="0"/>
        <c:axPos val="b"/>
        <c:title>
          <c:tx>
            <c:rich>
              <a:bodyPr/>
              <a:lstStyle/>
              <a:p>
                <a:pPr>
                  <a:defRPr sz="1400">
                    <a:latin typeface="Arial"/>
                    <a:cs typeface="Arial"/>
                  </a:defRPr>
                </a:pPr>
                <a:r>
                  <a:rPr lang="en-US"/>
                  <a:t>Number of</a:t>
                </a:r>
                <a:r>
                  <a:rPr lang="en-US" baseline="0"/>
                  <a:t> MPI processes</a:t>
                </a:r>
                <a:endParaRPr lang="en-US"/>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39050904"/>
        <c:crosses val="autoZero"/>
        <c:crossBetween val="midCat"/>
      </c:valAx>
      <c:valAx>
        <c:axId val="2039050904"/>
        <c:scaling>
          <c:orientation val="minMax"/>
        </c:scaling>
        <c:delete val="0"/>
        <c:axPos val="l"/>
        <c:majorGridlines/>
        <c:title>
          <c:tx>
            <c:rich>
              <a:bodyPr rot="-5400000" vert="horz"/>
              <a:lstStyle/>
              <a:p>
                <a:pPr>
                  <a:defRPr sz="1400">
                    <a:latin typeface="Arial"/>
                    <a:cs typeface="Arial"/>
                  </a:defRPr>
                </a:pPr>
                <a:r>
                  <a:rPr lang="en-US"/>
                  <a:t>CP2K time (s)</a:t>
                </a:r>
              </a:p>
            </c:rich>
          </c:tx>
          <c:overlay val="0"/>
        </c:title>
        <c:numFmt formatCode="General" sourceLinked="1"/>
        <c:majorTickMark val="out"/>
        <c:minorTickMark val="none"/>
        <c:tickLblPos val="nextTo"/>
        <c:txPr>
          <a:bodyPr/>
          <a:lstStyle/>
          <a:p>
            <a:pPr>
              <a:defRPr sz="1200">
                <a:latin typeface="Arial"/>
                <a:cs typeface="Arial"/>
              </a:defRPr>
            </a:pPr>
            <a:endParaRPr lang="en-US"/>
          </a:p>
        </c:txPr>
        <c:crossAx val="2039042952"/>
        <c:crosses val="autoZero"/>
        <c:crossBetween val="midCat"/>
      </c:valAx>
    </c:plotArea>
    <c:legend>
      <c:legendPos val="r"/>
      <c:layout>
        <c:manualLayout>
          <c:xMode val="edge"/>
          <c:yMode val="edge"/>
          <c:x val="0.802226756009803"/>
          <c:y val="0.154092837946155"/>
          <c:w val="0.1183030453147"/>
          <c:h val="0.0966047432693667"/>
        </c:manualLayout>
      </c:layout>
      <c:overlay val="1"/>
      <c:spPr>
        <a:solidFill>
          <a:sysClr val="window" lastClr="FFFFFF"/>
        </a:solidFill>
        <a:ln>
          <a:solidFill>
            <a:sysClr val="windowText" lastClr="000000"/>
          </a:solidFill>
        </a:ln>
      </c:spPr>
      <c:txPr>
        <a:bodyPr/>
        <a:lstStyle/>
        <a:p>
          <a:pPr>
            <a:defRPr sz="1200">
              <a:latin typeface="Arial"/>
              <a:cs typeface="Arial"/>
            </a:defRPr>
          </a:pPr>
          <a:endParaRPr lang="en-US"/>
        </a:p>
      </c:txPr>
    </c:legend>
    <c:plotVisOnly val="1"/>
    <c:dispBlanksAs val="gap"/>
    <c:showDLblsOverMax val="0"/>
  </c:chart>
  <c:printSettings>
    <c:headerFooter/>
    <c:pageMargins b="1.0" l="0.75" r="0.75" t="1.0"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1" Type="http://schemas.openxmlformats.org/officeDocument/2006/relationships/chart" Target="../charts/chart8.xml"/><Relationship Id="rId2"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4" Type="http://schemas.openxmlformats.org/officeDocument/2006/relationships/chart" Target="../charts/chart16.xml"/><Relationship Id="rId5" Type="http://schemas.openxmlformats.org/officeDocument/2006/relationships/chart" Target="../charts/chart17.xml"/><Relationship Id="rId1" Type="http://schemas.openxmlformats.org/officeDocument/2006/relationships/chart" Target="../charts/chart13.xml"/><Relationship Id="rId2"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1" Type="http://schemas.openxmlformats.org/officeDocument/2006/relationships/chart" Target="../charts/chart18.xml"/><Relationship Id="rId2"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3.xml"/><Relationship Id="rId2" Type="http://schemas.openxmlformats.org/officeDocument/2006/relationships/chart" Target="../charts/chart24.xml"/><Relationship Id="rId3"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298450</xdr:colOff>
      <xdr:row>21</xdr:row>
      <xdr:rowOff>38100</xdr:rowOff>
    </xdr:from>
    <xdr:to>
      <xdr:col>5</xdr:col>
      <xdr:colOff>742950</xdr:colOff>
      <xdr:row>35</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476250</xdr:colOff>
      <xdr:row>21</xdr:row>
      <xdr:rowOff>76200</xdr:rowOff>
    </xdr:from>
    <xdr:to>
      <xdr:col>12</xdr:col>
      <xdr:colOff>95250</xdr:colOff>
      <xdr:row>35</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14</xdr:row>
      <xdr:rowOff>152400</xdr:rowOff>
    </xdr:from>
    <xdr:to>
      <xdr:col>17</xdr:col>
      <xdr:colOff>660400</xdr:colOff>
      <xdr:row>44</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92</xdr:row>
      <xdr:rowOff>152400</xdr:rowOff>
    </xdr:from>
    <xdr:to>
      <xdr:col>9</xdr:col>
      <xdr:colOff>736600</xdr:colOff>
      <xdr:row>115</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419100</xdr:colOff>
      <xdr:row>15</xdr:row>
      <xdr:rowOff>165100</xdr:rowOff>
    </xdr:from>
    <xdr:to>
      <xdr:col>17</xdr:col>
      <xdr:colOff>584200</xdr:colOff>
      <xdr:row>45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457200</xdr:colOff>
      <xdr:row>92</xdr:row>
      <xdr:rowOff>152400</xdr:rowOff>
    </xdr:from>
    <xdr:to>
      <xdr:col>9</xdr:col>
      <xdr:colOff>698500</xdr:colOff>
      <xdr:row>115</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15</xdr:row>
      <xdr:rowOff>165100</xdr:rowOff>
    </xdr:from>
    <xdr:to>
      <xdr:col>17</xdr:col>
      <xdr:colOff>584200</xdr:colOff>
      <xdr:row>45</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92</xdr:row>
      <xdr:rowOff>152400</xdr:rowOff>
    </xdr:from>
    <xdr:to>
      <xdr:col>9</xdr:col>
      <xdr:colOff>736600</xdr:colOff>
      <xdr:row>115</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15</xdr:row>
      <xdr:rowOff>165100</xdr:rowOff>
    </xdr:from>
    <xdr:to>
      <xdr:col>17</xdr:col>
      <xdr:colOff>584200</xdr:colOff>
      <xdr:row>45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92</xdr:row>
      <xdr:rowOff>152400</xdr:rowOff>
    </xdr:from>
    <xdr:to>
      <xdr:col>9</xdr:col>
      <xdr:colOff>736600</xdr:colOff>
      <xdr:row>115</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48</xdr:row>
      <xdr:rowOff>50800</xdr:rowOff>
    </xdr:from>
    <xdr:to>
      <xdr:col>17</xdr:col>
      <xdr:colOff>63500</xdr:colOff>
      <xdr:row>84</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139700</xdr:colOff>
      <xdr:row>93</xdr:row>
      <xdr:rowOff>0</xdr:rowOff>
    </xdr:from>
    <xdr:to>
      <xdr:col>19</xdr:col>
      <xdr:colOff>381000</xdr:colOff>
      <xdr:row>115</xdr:row>
      <xdr:rowOff>50800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368300</xdr:colOff>
      <xdr:row>118</xdr:row>
      <xdr:rowOff>25400</xdr:rowOff>
    </xdr:from>
    <xdr:to>
      <xdr:col>11</xdr:col>
      <xdr:colOff>609600</xdr:colOff>
      <xdr:row>140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14</xdr:row>
      <xdr:rowOff>25400</xdr:rowOff>
    </xdr:from>
    <xdr:to>
      <xdr:col>7</xdr:col>
      <xdr:colOff>419100</xdr:colOff>
      <xdr:row>43</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546100</xdr:colOff>
      <xdr:row>14</xdr:row>
      <xdr:rowOff>25400</xdr:rowOff>
    </xdr:from>
    <xdr:to>
      <xdr:col>15</xdr:col>
      <xdr:colOff>88900</xdr:colOff>
      <xdr:row>43</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45</xdr:row>
      <xdr:rowOff>25400</xdr:rowOff>
    </xdr:from>
    <xdr:to>
      <xdr:col>10</xdr:col>
      <xdr:colOff>279400</xdr:colOff>
      <xdr:row>76</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election activeCell="F59" sqref="F59"/>
    </sheetView>
  </sheetViews>
  <sheetFormatPr baseColWidth="10" defaultRowHeight="15" x14ac:dyDescent="0"/>
  <cols>
    <col min="7" max="7" width="10.83203125" customWidth="1"/>
  </cols>
  <sheetData>
    <row r="1" spans="1:16" s="2" customFormat="1">
      <c r="C1" s="2" t="s">
        <v>29</v>
      </c>
    </row>
    <row r="2" spans="1:16">
      <c r="B2" t="s">
        <v>0</v>
      </c>
      <c r="H2" t="s">
        <v>14</v>
      </c>
      <c r="M2" t="s">
        <v>19</v>
      </c>
    </row>
    <row r="3" spans="1:16">
      <c r="A3" s="1" t="s">
        <v>11</v>
      </c>
      <c r="B3" s="1" t="s">
        <v>1</v>
      </c>
      <c r="C3" s="1" t="s">
        <v>2</v>
      </c>
      <c r="D3" s="1" t="s">
        <v>3</v>
      </c>
      <c r="E3" s="1" t="s">
        <v>4</v>
      </c>
      <c r="F3" s="1" t="s">
        <v>13</v>
      </c>
      <c r="G3" s="1"/>
      <c r="H3" s="1" t="s">
        <v>5</v>
      </c>
      <c r="I3" s="1" t="s">
        <v>6</v>
      </c>
      <c r="J3" s="1" t="s">
        <v>7</v>
      </c>
      <c r="K3" s="1" t="s">
        <v>16</v>
      </c>
      <c r="M3" s="1" t="s">
        <v>5</v>
      </c>
      <c r="N3" s="1" t="s">
        <v>6</v>
      </c>
      <c r="O3" s="1" t="s">
        <v>7</v>
      </c>
      <c r="P3" s="1" t="s">
        <v>16</v>
      </c>
    </row>
    <row r="4" spans="1:16">
      <c r="A4" s="1">
        <v>256</v>
      </c>
      <c r="B4" s="1">
        <f>A4*32</f>
        <v>8192</v>
      </c>
      <c r="C4" s="5" t="s">
        <v>9</v>
      </c>
      <c r="D4" s="1">
        <v>308.89100000000002</v>
      </c>
      <c r="E4" s="1">
        <v>320.875</v>
      </c>
      <c r="F4" s="1">
        <v>333.46600000000001</v>
      </c>
      <c r="G4" s="1"/>
      <c r="H4" s="5"/>
      <c r="I4" s="1">
        <f>$D$4/D4</f>
        <v>1</v>
      </c>
      <c r="J4" s="1">
        <f t="shared" ref="J4:K6" si="0">$D$4/E4</f>
        <v>0.9626521231008961</v>
      </c>
      <c r="K4" s="1">
        <f t="shared" si="0"/>
        <v>0.92630433087631125</v>
      </c>
      <c r="M4" s="6"/>
      <c r="N4">
        <f>A4*0.14*D4/3600</f>
        <v>3.0751815111111118</v>
      </c>
      <c r="O4">
        <f>A4*0.14*E4/3600</f>
        <v>3.1944888888888894</v>
      </c>
      <c r="P4">
        <f>A4*0.14*F4/3600</f>
        <v>3.3198392888888892</v>
      </c>
    </row>
    <row r="5" spans="1:16">
      <c r="A5" s="1">
        <v>512</v>
      </c>
      <c r="B5" s="1">
        <f t="shared" ref="B5:B8" si="1">A5*32</f>
        <v>16384</v>
      </c>
      <c r="C5" s="5" t="s">
        <v>9</v>
      </c>
      <c r="D5" s="4">
        <v>212.964</v>
      </c>
      <c r="E5" s="1">
        <v>215.67400000000001</v>
      </c>
      <c r="F5" s="1">
        <v>219.405</v>
      </c>
      <c r="G5" s="1"/>
      <c r="H5" s="5"/>
      <c r="I5" s="1">
        <f t="shared" ref="I5:I6" si="2">$D$4/D5</f>
        <v>1.450437632651528</v>
      </c>
      <c r="J5" s="1">
        <f t="shared" si="0"/>
        <v>1.4322125059117001</v>
      </c>
      <c r="K5" s="1">
        <f t="shared" si="0"/>
        <v>1.4078576149130604</v>
      </c>
      <c r="M5" s="6"/>
      <c r="N5">
        <f t="shared" ref="N5:N6" si="3">A5*0.14*D5/3600</f>
        <v>4.2403498666666675</v>
      </c>
      <c r="O5">
        <f t="shared" ref="O5:O6" si="4">A5*0.14*E5/3600</f>
        <v>4.2943089777777779</v>
      </c>
      <c r="P5">
        <f t="shared" ref="P5:P6" si="5">A5*0.14*F5/3600</f>
        <v>4.3685973333333337</v>
      </c>
    </row>
    <row r="6" spans="1:16">
      <c r="A6" s="1">
        <v>1024</v>
      </c>
      <c r="B6" s="1">
        <f t="shared" si="1"/>
        <v>32768</v>
      </c>
      <c r="C6" s="5" t="s">
        <v>9</v>
      </c>
      <c r="D6" s="1">
        <v>184.49700000000001</v>
      </c>
      <c r="E6" s="1">
        <v>150.00800000000001</v>
      </c>
      <c r="F6" s="5" t="s">
        <v>9</v>
      </c>
      <c r="G6" s="1"/>
      <c r="H6" s="5"/>
      <c r="I6" s="1">
        <f t="shared" si="2"/>
        <v>1.6742331853634476</v>
      </c>
      <c r="J6" s="1">
        <f t="shared" si="0"/>
        <v>2.0591635112793982</v>
      </c>
      <c r="K6" s="1" t="e">
        <f t="shared" si="0"/>
        <v>#VALUE!</v>
      </c>
      <c r="M6" s="6"/>
      <c r="N6">
        <f t="shared" si="3"/>
        <v>7.347080533333334</v>
      </c>
      <c r="O6">
        <f t="shared" si="4"/>
        <v>5.9736519111111122</v>
      </c>
      <c r="P6" t="e">
        <f t="shared" si="5"/>
        <v>#VALUE!</v>
      </c>
    </row>
    <row r="7" spans="1:16">
      <c r="A7" s="1">
        <v>1536</v>
      </c>
      <c r="B7" s="1">
        <f t="shared" si="1"/>
        <v>49152</v>
      </c>
      <c r="C7" s="10"/>
      <c r="D7" s="2"/>
      <c r="E7" s="2"/>
      <c r="F7" s="2"/>
    </row>
    <row r="8" spans="1:16">
      <c r="A8" s="1">
        <v>2048</v>
      </c>
      <c r="B8" s="1">
        <f t="shared" si="1"/>
        <v>65536</v>
      </c>
      <c r="C8" s="10"/>
      <c r="D8" s="2"/>
      <c r="E8" s="2"/>
      <c r="F8" s="2"/>
    </row>
    <row r="9" spans="1:16">
      <c r="A9" s="1"/>
      <c r="B9" s="1"/>
      <c r="C9" s="7"/>
      <c r="D9" s="8"/>
      <c r="E9" s="8"/>
      <c r="F9" s="8"/>
    </row>
    <row r="11" spans="1:16" s="3" customFormat="1">
      <c r="C11" s="3" t="s">
        <v>8</v>
      </c>
    </row>
    <row r="12" spans="1:16">
      <c r="B12" t="s">
        <v>0</v>
      </c>
      <c r="H12" t="s">
        <v>15</v>
      </c>
      <c r="M12" t="s">
        <v>18</v>
      </c>
    </row>
    <row r="13" spans="1:16">
      <c r="A13" t="s">
        <v>11</v>
      </c>
      <c r="B13" t="s">
        <v>1</v>
      </c>
      <c r="C13" t="s">
        <v>2</v>
      </c>
      <c r="D13" s="1" t="s">
        <v>3</v>
      </c>
      <c r="E13" s="1" t="s">
        <v>4</v>
      </c>
      <c r="F13" s="1" t="s">
        <v>12</v>
      </c>
      <c r="H13" s="1" t="s">
        <v>5</v>
      </c>
      <c r="I13" s="1" t="s">
        <v>6</v>
      </c>
      <c r="J13" s="1" t="s">
        <v>7</v>
      </c>
      <c r="K13" s="1" t="s">
        <v>10</v>
      </c>
      <c r="M13" s="1" t="s">
        <v>5</v>
      </c>
      <c r="N13" s="1" t="s">
        <v>6</v>
      </c>
      <c r="O13" s="1" t="s">
        <v>7</v>
      </c>
      <c r="P13" s="1" t="s">
        <v>10</v>
      </c>
    </row>
    <row r="14" spans="1:16">
      <c r="A14">
        <v>64</v>
      </c>
      <c r="B14">
        <f>A14*24</f>
        <v>1536</v>
      </c>
      <c r="C14" s="5"/>
      <c r="D14" s="1">
        <v>475.91800000000001</v>
      </c>
      <c r="E14" s="1">
        <v>466.36</v>
      </c>
      <c r="F14" s="1">
        <v>466.63200000000001</v>
      </c>
      <c r="H14" s="6"/>
      <c r="I14">
        <f>$D$14/D14</f>
        <v>1</v>
      </c>
      <c r="J14">
        <f t="shared" ref="J14:K19" si="6">$D$14/E14</f>
        <v>1.0204948966463676</v>
      </c>
      <c r="K14">
        <f t="shared" si="6"/>
        <v>1.0199000497179791</v>
      </c>
      <c r="M14" s="6"/>
      <c r="N14">
        <f>A14*0.36*D14/3600</f>
        <v>3.0458751999999998</v>
      </c>
      <c r="O14">
        <f>A14*0.36*E14/3600</f>
        <v>2.9847040000000002</v>
      </c>
      <c r="P14">
        <f>A14*0.36*F14/3600</f>
        <v>2.9864447999999997</v>
      </c>
    </row>
    <row r="15" spans="1:16">
      <c r="A15">
        <v>128</v>
      </c>
      <c r="B15">
        <f t="shared" ref="B15:B19" si="7">A15*24</f>
        <v>3072</v>
      </c>
      <c r="C15" s="5"/>
      <c r="D15" s="1">
        <v>249.69300000000001</v>
      </c>
      <c r="E15" s="1">
        <v>245.71799999999999</v>
      </c>
      <c r="F15" s="1">
        <v>245.08500000000001</v>
      </c>
      <c r="H15" s="6"/>
      <c r="I15">
        <f t="shared" ref="I15:I19" si="8">$D$14/D15</f>
        <v>1.9060125834524795</v>
      </c>
      <c r="J15">
        <f t="shared" si="6"/>
        <v>1.9368463034861103</v>
      </c>
      <c r="K15">
        <f t="shared" si="6"/>
        <v>1.9418487463533061</v>
      </c>
      <c r="M15" s="6"/>
      <c r="N15">
        <f t="shared" ref="N15:N19" si="9">A15*0.36*D15/3600</f>
        <v>3.1960704000000004</v>
      </c>
      <c r="O15">
        <f t="shared" ref="O15:O19" si="10">A15*0.36*E15/3600</f>
        <v>3.1451903999999997</v>
      </c>
      <c r="P15">
        <f t="shared" ref="P15:P19" si="11">A15*0.36*F15/3600</f>
        <v>3.1370879999999999</v>
      </c>
    </row>
    <row r="16" spans="1:16">
      <c r="A16">
        <v>256</v>
      </c>
      <c r="B16">
        <f t="shared" si="7"/>
        <v>6144</v>
      </c>
      <c r="C16" s="5"/>
      <c r="D16" s="1">
        <v>141.803</v>
      </c>
      <c r="E16" s="1">
        <v>137.708</v>
      </c>
      <c r="F16" s="1">
        <v>134.08099999999999</v>
      </c>
      <c r="H16" s="6"/>
      <c r="I16">
        <f t="shared" si="8"/>
        <v>3.3561913358673654</v>
      </c>
      <c r="J16">
        <f t="shared" si="6"/>
        <v>3.4559938420425831</v>
      </c>
      <c r="K16">
        <f t="shared" si="6"/>
        <v>3.5494812837016432</v>
      </c>
      <c r="M16" s="6"/>
      <c r="N16">
        <f t="shared" si="9"/>
        <v>3.6301568</v>
      </c>
      <c r="O16">
        <f t="shared" si="10"/>
        <v>3.5253247999999999</v>
      </c>
      <c r="P16">
        <f t="shared" si="11"/>
        <v>3.4324735999999993</v>
      </c>
    </row>
    <row r="17" spans="1:16">
      <c r="A17">
        <v>512</v>
      </c>
      <c r="B17">
        <f t="shared" si="7"/>
        <v>12288</v>
      </c>
      <c r="C17" s="1">
        <v>99.024000000000001</v>
      </c>
      <c r="D17" s="1">
        <v>91.388000000000005</v>
      </c>
      <c r="E17" s="1">
        <v>84.843000000000004</v>
      </c>
      <c r="F17" s="1">
        <v>81.915000000000006</v>
      </c>
      <c r="H17">
        <f>D14/C17</f>
        <v>4.8060874131523672</v>
      </c>
      <c r="I17">
        <f t="shared" si="8"/>
        <v>5.2076640259114981</v>
      </c>
      <c r="J17">
        <f t="shared" si="6"/>
        <v>5.6093961788244169</v>
      </c>
      <c r="K17">
        <f t="shared" si="6"/>
        <v>5.8099005066227187</v>
      </c>
      <c r="M17">
        <f>A17*0.36*C17/3600</f>
        <v>5.0700288000000002</v>
      </c>
      <c r="N17">
        <f t="shared" si="9"/>
        <v>4.6790656000000004</v>
      </c>
      <c r="O17">
        <f t="shared" si="10"/>
        <v>4.3439616000000001</v>
      </c>
      <c r="P17">
        <f t="shared" si="11"/>
        <v>4.1940479999999996</v>
      </c>
    </row>
    <row r="18" spans="1:16">
      <c r="A18">
        <v>1024</v>
      </c>
      <c r="B18">
        <f t="shared" si="7"/>
        <v>24576</v>
      </c>
      <c r="C18" s="9"/>
      <c r="D18" s="1">
        <v>75.25</v>
      </c>
      <c r="E18" s="1">
        <v>63.784999999999997</v>
      </c>
      <c r="F18" s="1">
        <v>58.713999999999999</v>
      </c>
      <c r="H18" s="9"/>
      <c r="I18">
        <f t="shared" si="8"/>
        <v>6.3244916943521599</v>
      </c>
      <c r="J18">
        <f t="shared" si="6"/>
        <v>7.4612840009406609</v>
      </c>
      <c r="K18">
        <f t="shared" si="6"/>
        <v>8.1056988111864285</v>
      </c>
      <c r="M18" s="9"/>
      <c r="N18">
        <f t="shared" si="9"/>
        <v>7.7055999999999996</v>
      </c>
      <c r="O18">
        <f t="shared" si="10"/>
        <v>6.5315839999999996</v>
      </c>
      <c r="P18">
        <f t="shared" si="11"/>
        <v>6.0123135999999997</v>
      </c>
    </row>
    <row r="19" spans="1:16">
      <c r="A19">
        <v>2048</v>
      </c>
      <c r="B19">
        <f t="shared" si="7"/>
        <v>49152</v>
      </c>
      <c r="C19">
        <v>197.173</v>
      </c>
      <c r="D19" s="1">
        <v>102.782</v>
      </c>
      <c r="E19" s="1">
        <v>59.679000000000002</v>
      </c>
      <c r="F19" s="1">
        <v>51.171999999999997</v>
      </c>
      <c r="H19">
        <f>D14/C19</f>
        <v>2.4137077591759519</v>
      </c>
      <c r="I19">
        <f t="shared" si="8"/>
        <v>4.6303632931836312</v>
      </c>
      <c r="J19">
        <f t="shared" si="6"/>
        <v>7.9746309422074768</v>
      </c>
      <c r="K19">
        <f t="shared" si="6"/>
        <v>9.3003595716407421</v>
      </c>
      <c r="M19">
        <f t="shared" ref="M19" si="12">A19*0.36*C19/3600</f>
        <v>40.3810304</v>
      </c>
      <c r="N19">
        <f t="shared" si="9"/>
        <v>21.049753599999999</v>
      </c>
      <c r="O19">
        <f t="shared" si="10"/>
        <v>12.2222592</v>
      </c>
      <c r="P19">
        <f t="shared" si="11"/>
        <v>10.480025599999998</v>
      </c>
    </row>
    <row r="41" spans="1:4" s="6" customFormat="1">
      <c r="A41" s="6" t="s">
        <v>17</v>
      </c>
    </row>
    <row r="42" spans="1:4" s="9" customFormat="1">
      <c r="A42" s="9" t="s">
        <v>20</v>
      </c>
    </row>
    <row r="45" spans="1:4" s="2" customFormat="1">
      <c r="A45" s="2" t="s">
        <v>21</v>
      </c>
    </row>
    <row r="46" spans="1:4">
      <c r="A46" t="s">
        <v>11</v>
      </c>
      <c r="B46" t="s">
        <v>1</v>
      </c>
      <c r="C46" t="s">
        <v>22</v>
      </c>
      <c r="D46" t="s">
        <v>27</v>
      </c>
    </row>
    <row r="47" spans="1:4">
      <c r="A47">
        <v>256</v>
      </c>
      <c r="B47">
        <f>A47*32</f>
        <v>8192</v>
      </c>
      <c r="C47">
        <v>308.89100000000002</v>
      </c>
      <c r="D47" t="s">
        <v>23</v>
      </c>
    </row>
    <row r="48" spans="1:4">
      <c r="A48">
        <v>512</v>
      </c>
      <c r="B48">
        <f>A48*32</f>
        <v>16384</v>
      </c>
      <c r="C48">
        <v>212.964</v>
      </c>
      <c r="D48" t="s">
        <v>23</v>
      </c>
    </row>
    <row r="49" spans="1:7">
      <c r="A49">
        <v>1024</v>
      </c>
      <c r="B49">
        <f>A49*32</f>
        <v>32768</v>
      </c>
      <c r="C49">
        <v>150.00800000000001</v>
      </c>
      <c r="D49" t="s">
        <v>24</v>
      </c>
    </row>
    <row r="53" spans="1:7" s="3" customFormat="1">
      <c r="A53" s="3" t="s">
        <v>25</v>
      </c>
    </row>
    <row r="54" spans="1:7">
      <c r="A54" t="s">
        <v>11</v>
      </c>
      <c r="B54" t="s">
        <v>1</v>
      </c>
      <c r="C54" t="s">
        <v>22</v>
      </c>
      <c r="D54" t="s">
        <v>27</v>
      </c>
      <c r="E54" t="s">
        <v>28</v>
      </c>
    </row>
    <row r="55" spans="1:7">
      <c r="A55">
        <v>64</v>
      </c>
      <c r="B55">
        <f>A55*24</f>
        <v>1536</v>
      </c>
      <c r="C55" s="11">
        <v>466.36</v>
      </c>
      <c r="D55" t="s">
        <v>24</v>
      </c>
    </row>
    <row r="56" spans="1:7">
      <c r="A56">
        <v>128</v>
      </c>
      <c r="B56">
        <f t="shared" ref="B56:B60" si="13">A56*24</f>
        <v>3072</v>
      </c>
      <c r="C56">
        <v>245.08500000000001</v>
      </c>
      <c r="D56" t="s">
        <v>26</v>
      </c>
    </row>
    <row r="57" spans="1:7">
      <c r="A57">
        <v>256</v>
      </c>
      <c r="B57">
        <f t="shared" si="13"/>
        <v>6144</v>
      </c>
      <c r="C57">
        <v>134.08099999999999</v>
      </c>
      <c r="D57" t="s">
        <v>26</v>
      </c>
      <c r="E57">
        <f>C47/C57</f>
        <v>2.303764142570536</v>
      </c>
    </row>
    <row r="58" spans="1:7">
      <c r="A58">
        <v>512</v>
      </c>
      <c r="B58">
        <f t="shared" si="13"/>
        <v>12288</v>
      </c>
      <c r="C58">
        <v>81.915000000000006</v>
      </c>
      <c r="D58" t="s">
        <v>26</v>
      </c>
      <c r="E58">
        <f>C48/C58</f>
        <v>2.5998168833546966</v>
      </c>
    </row>
    <row r="59" spans="1:7">
      <c r="A59">
        <v>1024</v>
      </c>
      <c r="B59">
        <f t="shared" si="13"/>
        <v>24576</v>
      </c>
      <c r="C59">
        <v>58.713999999999999</v>
      </c>
      <c r="D59" t="s">
        <v>26</v>
      </c>
      <c r="E59">
        <f>C49/C59</f>
        <v>2.5548932111591784</v>
      </c>
    </row>
    <row r="60" spans="1:7">
      <c r="A60">
        <v>2048</v>
      </c>
      <c r="B60">
        <f t="shared" si="13"/>
        <v>49152</v>
      </c>
      <c r="C60">
        <v>51.171999999999997</v>
      </c>
      <c r="D60" t="s">
        <v>26</v>
      </c>
    </row>
    <row r="63" spans="1:7" s="6" customFormat="1">
      <c r="A63" s="6" t="s">
        <v>33</v>
      </c>
    </row>
    <row r="64" spans="1:7" s="6" customFormat="1">
      <c r="G64" s="6" t="s">
        <v>34</v>
      </c>
    </row>
    <row r="65" spans="1:8">
      <c r="A65" t="s">
        <v>11</v>
      </c>
      <c r="B65" t="s">
        <v>30</v>
      </c>
      <c r="C65" t="s">
        <v>27</v>
      </c>
      <c r="D65" t="s">
        <v>31</v>
      </c>
      <c r="E65" t="s">
        <v>27</v>
      </c>
      <c r="F65" t="s">
        <v>32</v>
      </c>
      <c r="G65" t="s">
        <v>35</v>
      </c>
      <c r="H65" t="s">
        <v>36</v>
      </c>
    </row>
    <row r="66" spans="1:8">
      <c r="A66">
        <v>256</v>
      </c>
      <c r="B66">
        <v>134.08099999999999</v>
      </c>
      <c r="C66" t="s">
        <v>26</v>
      </c>
      <c r="D66">
        <v>308.89100000000002</v>
      </c>
      <c r="E66" t="s">
        <v>23</v>
      </c>
      <c r="F66">
        <f>D66/B66</f>
        <v>2.303764142570536</v>
      </c>
      <c r="G66">
        <f>A66*0.36*B66/3600</f>
        <v>3.4324735999999993</v>
      </c>
      <c r="H66">
        <f>A66*0.14*D66/3600</f>
        <v>3.0751815111111118</v>
      </c>
    </row>
    <row r="67" spans="1:8">
      <c r="A67">
        <v>512</v>
      </c>
      <c r="B67">
        <v>81.915000000000006</v>
      </c>
      <c r="C67" t="s">
        <v>26</v>
      </c>
      <c r="D67">
        <v>212.964</v>
      </c>
      <c r="E67" t="s">
        <v>23</v>
      </c>
      <c r="F67">
        <f t="shared" ref="F67:F68" si="14">D67/B67</f>
        <v>2.5998168833546966</v>
      </c>
      <c r="G67">
        <f t="shared" ref="G67:G68" si="15">A67*0.36*B67/3600</f>
        <v>4.1940479999999996</v>
      </c>
      <c r="H67">
        <f t="shared" ref="H67:H68" si="16">A67*0.14*D67/3600</f>
        <v>4.2403498666666675</v>
      </c>
    </row>
    <row r="68" spans="1:8">
      <c r="A68">
        <v>1024</v>
      </c>
      <c r="B68">
        <v>58.713999999999999</v>
      </c>
      <c r="C68" t="s">
        <v>26</v>
      </c>
      <c r="D68">
        <v>150.00800000000001</v>
      </c>
      <c r="E68" t="s">
        <v>24</v>
      </c>
      <c r="F68">
        <f t="shared" si="14"/>
        <v>2.5548932111591784</v>
      </c>
      <c r="G68">
        <f t="shared" si="15"/>
        <v>6.0123135999999997</v>
      </c>
      <c r="H68">
        <f t="shared" si="16"/>
        <v>5.9736519111111122</v>
      </c>
    </row>
  </sheetData>
  <phoneticPr fontId="4"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workbookViewId="0">
      <selection activeCell="C9" sqref="C9"/>
    </sheetView>
  </sheetViews>
  <sheetFormatPr baseColWidth="10" defaultRowHeight="15" x14ac:dyDescent="0"/>
  <sheetData>
    <row r="1" spans="1:18">
      <c r="A1" s="3" t="s">
        <v>38</v>
      </c>
      <c r="B1" s="3"/>
      <c r="C1" s="3"/>
      <c r="D1" s="3"/>
      <c r="E1" s="3"/>
      <c r="F1" s="3"/>
      <c r="G1" s="3"/>
      <c r="H1" s="3"/>
      <c r="I1" s="3"/>
      <c r="J1" s="3"/>
      <c r="K1" s="3"/>
      <c r="L1" s="3"/>
    </row>
    <row r="2" spans="1:18">
      <c r="C2" t="s">
        <v>53</v>
      </c>
      <c r="G2" t="s">
        <v>54</v>
      </c>
      <c r="K2" t="s">
        <v>55</v>
      </c>
      <c r="O2" t="s">
        <v>56</v>
      </c>
    </row>
    <row r="3" spans="1:18">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c r="A4">
        <v>1</v>
      </c>
      <c r="B4">
        <f t="shared" ref="B4:B12" si="0">A4*24</f>
        <v>24</v>
      </c>
      <c r="C4" s="5" t="s">
        <v>9</v>
      </c>
      <c r="D4" s="6"/>
      <c r="E4" s="6"/>
      <c r="F4" s="6"/>
      <c r="G4" s="5" t="s">
        <v>9</v>
      </c>
      <c r="H4" s="6"/>
      <c r="I4" s="6"/>
      <c r="J4" s="6"/>
      <c r="K4" s="5" t="s">
        <v>9</v>
      </c>
      <c r="L4" s="6"/>
      <c r="M4" s="6"/>
      <c r="N4" s="6"/>
      <c r="O4" s="5" t="s">
        <v>9</v>
      </c>
      <c r="P4" s="6"/>
      <c r="Q4" s="6"/>
      <c r="R4" s="6"/>
    </row>
    <row r="5" spans="1:18">
      <c r="A5">
        <v>2</v>
      </c>
      <c r="B5">
        <f t="shared" si="0"/>
        <v>48</v>
      </c>
      <c r="C5" s="2">
        <v>824.30499999999995</v>
      </c>
      <c r="D5">
        <v>935.51199999999994</v>
      </c>
      <c r="E5">
        <v>905.46400000000006</v>
      </c>
      <c r="F5">
        <v>943.255</v>
      </c>
      <c r="G5">
        <v>257.92500000000001</v>
      </c>
      <c r="H5">
        <v>287.18099999999998</v>
      </c>
      <c r="I5">
        <v>285.267</v>
      </c>
      <c r="J5">
        <v>302.80399999999997</v>
      </c>
      <c r="K5">
        <f>C5-G5</f>
        <v>566.37999999999988</v>
      </c>
      <c r="L5">
        <f>D5-H5</f>
        <v>648.3309999999999</v>
      </c>
      <c r="M5">
        <f>E5-I5</f>
        <v>620.19700000000012</v>
      </c>
      <c r="N5">
        <f>F5-J5</f>
        <v>640.45100000000002</v>
      </c>
      <c r="O5">
        <f>100*(G5/C5)</f>
        <v>31.289995814655985</v>
      </c>
      <c r="P5">
        <f>100*(H5/D5)</f>
        <v>30.697735571537301</v>
      </c>
      <c r="Q5">
        <f>100*(I5/E5)</f>
        <v>31.50506259773994</v>
      </c>
      <c r="R5">
        <f>100*(J5/F5)</f>
        <v>32.102029673842168</v>
      </c>
    </row>
    <row r="6" spans="1:18">
      <c r="A6">
        <v>4</v>
      </c>
      <c r="B6">
        <f t="shared" si="0"/>
        <v>96</v>
      </c>
      <c r="C6" s="2">
        <v>572.59799999999996</v>
      </c>
      <c r="D6">
        <v>606.36500000000001</v>
      </c>
      <c r="E6">
        <v>602.71799999999996</v>
      </c>
      <c r="F6">
        <v>608.75300000000004</v>
      </c>
      <c r="G6">
        <v>163.73599999999999</v>
      </c>
      <c r="H6">
        <v>173.833</v>
      </c>
      <c r="I6">
        <v>186.59800000000001</v>
      </c>
      <c r="J6">
        <v>189.06200000000001</v>
      </c>
      <c r="K6">
        <f t="shared" ref="K6:N12" si="1">C6-G6</f>
        <v>408.86199999999997</v>
      </c>
      <c r="L6">
        <f t="shared" si="1"/>
        <v>432.53200000000004</v>
      </c>
      <c r="M6">
        <f t="shared" si="1"/>
        <v>416.11999999999995</v>
      </c>
      <c r="N6">
        <f t="shared" si="1"/>
        <v>419.69100000000003</v>
      </c>
      <c r="O6">
        <f t="shared" ref="O6:R12" si="2">100*(G6/C6)</f>
        <v>28.59527975997122</v>
      </c>
      <c r="P6">
        <f t="shared" si="2"/>
        <v>28.668046473658602</v>
      </c>
      <c r="Q6">
        <f t="shared" si="2"/>
        <v>30.959420491838642</v>
      </c>
      <c r="R6">
        <f t="shared" si="2"/>
        <v>31.057259676749027</v>
      </c>
    </row>
    <row r="7" spans="1:18">
      <c r="A7">
        <v>6</v>
      </c>
      <c r="B7">
        <f t="shared" si="0"/>
        <v>144</v>
      </c>
      <c r="C7">
        <v>485.52600000000001</v>
      </c>
      <c r="D7">
        <v>510.25400000000002</v>
      </c>
      <c r="E7">
        <v>487.39800000000002</v>
      </c>
      <c r="F7" s="2">
        <v>480.44600000000003</v>
      </c>
      <c r="G7">
        <v>131.006</v>
      </c>
      <c r="H7">
        <v>133.99299999999999</v>
      </c>
      <c r="I7">
        <v>139.54499999999999</v>
      </c>
      <c r="J7">
        <v>143.27500000000001</v>
      </c>
      <c r="K7">
        <f t="shared" si="1"/>
        <v>354.52</v>
      </c>
      <c r="L7">
        <f t="shared" si="1"/>
        <v>376.26100000000002</v>
      </c>
      <c r="M7">
        <f t="shared" si="1"/>
        <v>347.85300000000007</v>
      </c>
      <c r="N7">
        <f t="shared" si="1"/>
        <v>337.17100000000005</v>
      </c>
      <c r="O7">
        <f t="shared" si="2"/>
        <v>26.982283132108272</v>
      </c>
      <c r="P7">
        <f t="shared" si="2"/>
        <v>26.260058715855237</v>
      </c>
      <c r="Q7">
        <f t="shared" si="2"/>
        <v>28.630605788288005</v>
      </c>
      <c r="R7">
        <f t="shared" si="2"/>
        <v>29.821249422411679</v>
      </c>
    </row>
    <row r="8" spans="1:18">
      <c r="A8">
        <v>8</v>
      </c>
      <c r="B8">
        <f t="shared" si="0"/>
        <v>192</v>
      </c>
      <c r="C8">
        <v>456.59699999999998</v>
      </c>
      <c r="D8">
        <v>456.79700000000003</v>
      </c>
      <c r="E8">
        <v>426.10700000000003</v>
      </c>
      <c r="F8" s="2">
        <v>412.01400000000001</v>
      </c>
      <c r="G8">
        <v>117.167</v>
      </c>
      <c r="H8">
        <v>115.69</v>
      </c>
      <c r="I8">
        <v>116.73</v>
      </c>
      <c r="J8">
        <v>116.474</v>
      </c>
      <c r="K8">
        <f t="shared" si="1"/>
        <v>339.42999999999995</v>
      </c>
      <c r="L8">
        <f t="shared" si="1"/>
        <v>341.10700000000003</v>
      </c>
      <c r="M8">
        <f t="shared" si="1"/>
        <v>309.37700000000001</v>
      </c>
      <c r="N8">
        <f t="shared" si="1"/>
        <v>295.54000000000002</v>
      </c>
      <c r="O8">
        <f t="shared" si="2"/>
        <v>25.660921994669263</v>
      </c>
      <c r="P8">
        <f t="shared" si="2"/>
        <v>25.326348465510932</v>
      </c>
      <c r="Q8">
        <f t="shared" si="2"/>
        <v>27.394527665586345</v>
      </c>
      <c r="R8">
        <f t="shared" si="2"/>
        <v>28.2694277378924</v>
      </c>
    </row>
    <row r="9" spans="1:18">
      <c r="A9">
        <v>10</v>
      </c>
      <c r="B9">
        <f t="shared" si="0"/>
        <v>240</v>
      </c>
      <c r="C9">
        <v>423.49099999999999</v>
      </c>
      <c r="D9">
        <v>421.31700000000001</v>
      </c>
      <c r="E9">
        <v>384.27100000000002</v>
      </c>
      <c r="F9" s="2">
        <v>367.322</v>
      </c>
      <c r="G9">
        <v>105.157</v>
      </c>
      <c r="H9">
        <v>109.015</v>
      </c>
      <c r="I9">
        <v>104.26</v>
      </c>
      <c r="J9">
        <v>103.595</v>
      </c>
      <c r="K9">
        <f t="shared" si="1"/>
        <v>318.334</v>
      </c>
      <c r="L9">
        <f t="shared" si="1"/>
        <v>312.30200000000002</v>
      </c>
      <c r="M9">
        <f t="shared" si="1"/>
        <v>280.01100000000002</v>
      </c>
      <c r="N9">
        <f t="shared" si="1"/>
        <v>263.72699999999998</v>
      </c>
      <c r="O9">
        <f t="shared" si="2"/>
        <v>24.830988143785817</v>
      </c>
      <c r="P9">
        <f t="shared" si="2"/>
        <v>25.874816349684444</v>
      </c>
      <c r="Q9">
        <f t="shared" si="2"/>
        <v>27.13189389779609</v>
      </c>
      <c r="R9">
        <f t="shared" si="2"/>
        <v>28.20277576622146</v>
      </c>
    </row>
    <row r="10" spans="1:18">
      <c r="A10" s="8">
        <v>16</v>
      </c>
      <c r="B10" s="8">
        <f>A10*24</f>
        <v>384</v>
      </c>
      <c r="C10">
        <v>410.29300000000001</v>
      </c>
      <c r="D10">
        <v>391.63499999999999</v>
      </c>
      <c r="E10">
        <v>332.46499999999997</v>
      </c>
      <c r="F10" s="2">
        <v>301.21499999999997</v>
      </c>
      <c r="G10">
        <v>97.7761</v>
      </c>
      <c r="H10">
        <v>90.804400000000001</v>
      </c>
      <c r="I10">
        <v>83.023200000000003</v>
      </c>
      <c r="J10">
        <v>79.486699999999999</v>
      </c>
      <c r="K10">
        <f t="shared" si="1"/>
        <v>312.51690000000002</v>
      </c>
      <c r="L10">
        <f t="shared" si="1"/>
        <v>300.8306</v>
      </c>
      <c r="M10">
        <f t="shared" si="1"/>
        <v>249.44179999999997</v>
      </c>
      <c r="N10">
        <f t="shared" si="1"/>
        <v>221.72829999999999</v>
      </c>
      <c r="O10">
        <f t="shared" si="2"/>
        <v>23.830798965617252</v>
      </c>
      <c r="P10">
        <f t="shared" si="2"/>
        <v>23.18597673854482</v>
      </c>
      <c r="Q10">
        <f t="shared" si="2"/>
        <v>24.972012091498357</v>
      </c>
      <c r="R10">
        <f t="shared" si="2"/>
        <v>26.388692462194779</v>
      </c>
    </row>
    <row r="11" spans="1:18">
      <c r="A11">
        <v>32</v>
      </c>
      <c r="B11">
        <f t="shared" si="0"/>
        <v>768</v>
      </c>
      <c r="C11">
        <v>372.15899999999999</v>
      </c>
      <c r="D11">
        <v>362.71</v>
      </c>
      <c r="E11">
        <v>290.18599999999998</v>
      </c>
      <c r="F11" s="2">
        <v>253.65199999999999</v>
      </c>
      <c r="G11">
        <v>86.898099999999999</v>
      </c>
      <c r="H11">
        <v>82.642700000000005</v>
      </c>
      <c r="I11">
        <v>68.592100000000002</v>
      </c>
      <c r="J11">
        <v>63.279400000000003</v>
      </c>
      <c r="K11">
        <f t="shared" si="1"/>
        <v>285.26089999999999</v>
      </c>
      <c r="L11">
        <f t="shared" si="1"/>
        <v>280.06729999999999</v>
      </c>
      <c r="M11">
        <f t="shared" si="1"/>
        <v>221.59389999999996</v>
      </c>
      <c r="N11">
        <f t="shared" si="1"/>
        <v>190.37259999999998</v>
      </c>
      <c r="O11">
        <f t="shared" si="2"/>
        <v>23.34972417703186</v>
      </c>
      <c r="P11">
        <f t="shared" si="2"/>
        <v>22.784786744230932</v>
      </c>
      <c r="Q11">
        <f t="shared" si="2"/>
        <v>23.637287808509029</v>
      </c>
      <c r="R11">
        <f t="shared" si="2"/>
        <v>24.947329411950232</v>
      </c>
    </row>
    <row r="12" spans="1:18">
      <c r="A12">
        <v>64</v>
      </c>
      <c r="B12">
        <f t="shared" si="0"/>
        <v>1536</v>
      </c>
      <c r="C12">
        <v>432.65</v>
      </c>
      <c r="D12">
        <v>401.55700000000002</v>
      </c>
      <c r="E12">
        <v>308.04500000000002</v>
      </c>
      <c r="F12" s="2">
        <v>248.04300000000001</v>
      </c>
      <c r="G12">
        <v>106.953</v>
      </c>
      <c r="H12">
        <v>94.291799999999995</v>
      </c>
      <c r="I12">
        <v>73.321899999999999</v>
      </c>
      <c r="J12">
        <v>56.351300000000002</v>
      </c>
      <c r="K12">
        <f t="shared" si="1"/>
        <v>325.697</v>
      </c>
      <c r="L12">
        <f t="shared" si="1"/>
        <v>307.26520000000005</v>
      </c>
      <c r="M12">
        <f t="shared" si="1"/>
        <v>234.72310000000002</v>
      </c>
      <c r="N12">
        <f t="shared" si="1"/>
        <v>191.6917</v>
      </c>
      <c r="O12">
        <f t="shared" si="2"/>
        <v>24.720443776724839</v>
      </c>
      <c r="P12">
        <f t="shared" si="2"/>
        <v>23.481548074121481</v>
      </c>
      <c r="Q12">
        <f t="shared" si="2"/>
        <v>23.802334074567025</v>
      </c>
      <c r="R12">
        <f t="shared" si="2"/>
        <v>22.718359316731373</v>
      </c>
    </row>
    <row r="14" spans="1:18">
      <c r="A14">
        <f>(C9-F9)/C9</f>
        <v>0.13263327910156292</v>
      </c>
    </row>
    <row r="16" spans="1:18">
      <c r="A16" t="s">
        <v>37</v>
      </c>
    </row>
    <row r="17" spans="1:7">
      <c r="A17" s="1" t="s">
        <v>11</v>
      </c>
      <c r="B17" s="1" t="s">
        <v>1</v>
      </c>
      <c r="C17" s="1" t="s">
        <v>5</v>
      </c>
      <c r="D17" s="1" t="s">
        <v>6</v>
      </c>
      <c r="E17" s="1" t="s">
        <v>7</v>
      </c>
      <c r="F17" s="1" t="s">
        <v>10</v>
      </c>
    </row>
    <row r="18" spans="1:7">
      <c r="A18">
        <v>1</v>
      </c>
      <c r="B18">
        <f t="shared" ref="B18:B23" si="3">A18*24</f>
        <v>24</v>
      </c>
      <c r="C18" s="6"/>
      <c r="D18" s="6"/>
      <c r="E18" s="6"/>
      <c r="F18" s="6"/>
    </row>
    <row r="19" spans="1:7">
      <c r="A19">
        <v>2</v>
      </c>
      <c r="B19">
        <f t="shared" si="3"/>
        <v>48</v>
      </c>
      <c r="C19">
        <f t="shared" ref="C19:F26" si="4">$C$5/C5</f>
        <v>1</v>
      </c>
      <c r="D19">
        <f t="shared" si="4"/>
        <v>0.88112712610848387</v>
      </c>
      <c r="E19">
        <f t="shared" si="4"/>
        <v>0.91036750218672402</v>
      </c>
      <c r="F19">
        <f t="shared" si="4"/>
        <v>0.87389412195005589</v>
      </c>
    </row>
    <row r="20" spans="1:7">
      <c r="A20">
        <v>4</v>
      </c>
      <c r="B20">
        <f t="shared" si="3"/>
        <v>96</v>
      </c>
      <c r="C20">
        <f t="shared" si="4"/>
        <v>1.4395876339072089</v>
      </c>
      <c r="D20">
        <f t="shared" si="4"/>
        <v>1.3594204810633859</v>
      </c>
      <c r="E20">
        <f t="shared" si="4"/>
        <v>1.3676462292481724</v>
      </c>
      <c r="F20">
        <f t="shared" si="4"/>
        <v>1.3540877827296127</v>
      </c>
    </row>
    <row r="21" spans="1:7">
      <c r="A21">
        <v>6</v>
      </c>
      <c r="B21">
        <f t="shared" si="3"/>
        <v>144</v>
      </c>
      <c r="C21">
        <f t="shared" si="4"/>
        <v>1.6977566597875293</v>
      </c>
      <c r="D21">
        <f t="shared" si="4"/>
        <v>1.6154797414620952</v>
      </c>
      <c r="E21">
        <f t="shared" si="4"/>
        <v>1.6912359098724243</v>
      </c>
      <c r="F21">
        <f t="shared" si="4"/>
        <v>1.7157079047385135</v>
      </c>
    </row>
    <row r="22" spans="1:7">
      <c r="A22">
        <v>8</v>
      </c>
      <c r="B22">
        <f t="shared" si="3"/>
        <v>192</v>
      </c>
      <c r="C22">
        <f t="shared" si="4"/>
        <v>1.8053228558225305</v>
      </c>
      <c r="D22">
        <f t="shared" si="4"/>
        <v>1.8045324290658649</v>
      </c>
      <c r="E22">
        <f t="shared" si="4"/>
        <v>1.9345023667764198</v>
      </c>
      <c r="F22">
        <f t="shared" si="4"/>
        <v>2.000672307251695</v>
      </c>
    </row>
    <row r="23" spans="1:7">
      <c r="A23">
        <v>10</v>
      </c>
      <c r="B23">
        <f t="shared" si="3"/>
        <v>240</v>
      </c>
      <c r="C23">
        <f t="shared" si="4"/>
        <v>1.946452226847796</v>
      </c>
      <c r="D23">
        <f t="shared" si="4"/>
        <v>1.9564959401116022</v>
      </c>
      <c r="E23">
        <f t="shared" si="4"/>
        <v>2.1451137348381737</v>
      </c>
      <c r="F23">
        <f t="shared" si="4"/>
        <v>2.2440937379193184</v>
      </c>
    </row>
    <row r="24" spans="1:7">
      <c r="A24" s="8">
        <v>16</v>
      </c>
      <c r="B24" s="8">
        <f>A24*24</f>
        <v>384</v>
      </c>
      <c r="C24">
        <f t="shared" si="4"/>
        <v>2.0090642540818391</v>
      </c>
      <c r="D24">
        <f t="shared" si="4"/>
        <v>2.1047786842340446</v>
      </c>
      <c r="E24">
        <f t="shared" si="4"/>
        <v>2.4793737686673785</v>
      </c>
      <c r="F24">
        <f t="shared" si="4"/>
        <v>2.7366001029165217</v>
      </c>
      <c r="G24" s="8"/>
    </row>
    <row r="25" spans="1:7">
      <c r="A25">
        <v>32</v>
      </c>
      <c r="B25">
        <f t="shared" ref="B25:B26" si="5">A25*24</f>
        <v>768</v>
      </c>
      <c r="C25">
        <f t="shared" si="4"/>
        <v>2.214926953264599</v>
      </c>
      <c r="D25">
        <f t="shared" si="4"/>
        <v>2.2726282705191476</v>
      </c>
      <c r="E25">
        <f t="shared" si="4"/>
        <v>2.840609126560206</v>
      </c>
      <c r="F25">
        <f t="shared" si="4"/>
        <v>3.2497476858057497</v>
      </c>
    </row>
    <row r="26" spans="1:7">
      <c r="A26">
        <v>64</v>
      </c>
      <c r="B26">
        <f t="shared" si="5"/>
        <v>1536</v>
      </c>
      <c r="C26">
        <f t="shared" si="4"/>
        <v>1.9052467352363343</v>
      </c>
      <c r="D26">
        <f t="shared" si="4"/>
        <v>2.0527720846604591</v>
      </c>
      <c r="E26">
        <f t="shared" si="4"/>
        <v>2.6759239721469261</v>
      </c>
      <c r="F26">
        <f t="shared" si="4"/>
        <v>3.3232342779276172</v>
      </c>
    </row>
    <row r="48" spans="1:4">
      <c r="A48" t="s">
        <v>11</v>
      </c>
      <c r="B48" t="s">
        <v>30</v>
      </c>
      <c r="C48" t="s">
        <v>57</v>
      </c>
      <c r="D48" t="s">
        <v>27</v>
      </c>
    </row>
    <row r="49" spans="1:4">
      <c r="A49">
        <v>2</v>
      </c>
      <c r="B49" s="8">
        <f>MIN(C5:F5)</f>
        <v>824.30499999999995</v>
      </c>
      <c r="C49">
        <f>$O$5</f>
        <v>31.289995814655985</v>
      </c>
      <c r="D49" t="s">
        <v>5</v>
      </c>
    </row>
    <row r="50" spans="1:4">
      <c r="A50">
        <v>4</v>
      </c>
      <c r="B50" s="8">
        <f t="shared" ref="B50:B56" si="6">MIN(C6:F6)</f>
        <v>572.59799999999996</v>
      </c>
      <c r="C50" s="8">
        <f>$O$6</f>
        <v>28.59527975997122</v>
      </c>
      <c r="D50" t="s">
        <v>5</v>
      </c>
    </row>
    <row r="51" spans="1:4">
      <c r="A51" s="8">
        <v>6</v>
      </c>
      <c r="B51" s="8">
        <f t="shared" si="6"/>
        <v>480.44600000000003</v>
      </c>
      <c r="C51" s="8">
        <f t="shared" ref="C51:C56" si="7">R7</f>
        <v>29.821249422411679</v>
      </c>
      <c r="D51" s="8" t="s">
        <v>10</v>
      </c>
    </row>
    <row r="52" spans="1:4">
      <c r="A52">
        <v>8</v>
      </c>
      <c r="B52" s="8">
        <f t="shared" si="6"/>
        <v>412.01400000000001</v>
      </c>
      <c r="C52" s="8">
        <f t="shared" si="7"/>
        <v>28.2694277378924</v>
      </c>
      <c r="D52" t="s">
        <v>10</v>
      </c>
    </row>
    <row r="53" spans="1:4">
      <c r="A53" s="8">
        <v>10</v>
      </c>
      <c r="B53" s="8">
        <f t="shared" si="6"/>
        <v>367.322</v>
      </c>
      <c r="C53" s="8">
        <f t="shared" si="7"/>
        <v>28.20277576622146</v>
      </c>
      <c r="D53" s="8" t="s">
        <v>10</v>
      </c>
    </row>
    <row r="54" spans="1:4">
      <c r="A54">
        <v>16</v>
      </c>
      <c r="B54" s="8">
        <f t="shared" si="6"/>
        <v>301.21499999999997</v>
      </c>
      <c r="C54" s="8">
        <f t="shared" si="7"/>
        <v>26.388692462194779</v>
      </c>
      <c r="D54" t="s">
        <v>10</v>
      </c>
    </row>
    <row r="55" spans="1:4">
      <c r="A55">
        <v>32</v>
      </c>
      <c r="B55" s="8">
        <f t="shared" si="6"/>
        <v>253.65199999999999</v>
      </c>
      <c r="C55" s="8">
        <f t="shared" si="7"/>
        <v>24.947329411950232</v>
      </c>
      <c r="D55" t="s">
        <v>10</v>
      </c>
    </row>
    <row r="56" spans="1:4">
      <c r="A56">
        <v>64</v>
      </c>
      <c r="B56" s="8">
        <f t="shared" si="6"/>
        <v>248.04300000000001</v>
      </c>
      <c r="C56" s="8">
        <f t="shared" si="7"/>
        <v>22.718359316731373</v>
      </c>
      <c r="D56" t="s">
        <v>10</v>
      </c>
    </row>
    <row r="59" spans="1:4">
      <c r="A59" t="s">
        <v>39</v>
      </c>
    </row>
    <row r="60" spans="1:4">
      <c r="A60" t="s">
        <v>40</v>
      </c>
      <c r="B60" t="s">
        <v>41</v>
      </c>
    </row>
    <row r="61" spans="1:4">
      <c r="A61">
        <v>48</v>
      </c>
      <c r="B61">
        <v>825.91200000000003</v>
      </c>
    </row>
    <row r="62" spans="1:4">
      <c r="A62">
        <v>64</v>
      </c>
      <c r="B62">
        <v>687.803</v>
      </c>
    </row>
    <row r="63" spans="1:4">
      <c r="A63">
        <v>72</v>
      </c>
      <c r="B63">
        <v>667.87199999999996</v>
      </c>
    </row>
    <row r="64" spans="1:4">
      <c r="A64">
        <v>96</v>
      </c>
      <c r="B64">
        <v>567.32799999999997</v>
      </c>
    </row>
    <row r="65" spans="1:2">
      <c r="A65">
        <v>100</v>
      </c>
      <c r="B65">
        <v>561.74300000000005</v>
      </c>
    </row>
    <row r="66" spans="1:2">
      <c r="A66">
        <v>128</v>
      </c>
      <c r="B66">
        <v>511.37200000000001</v>
      </c>
    </row>
    <row r="67" spans="1:2">
      <c r="A67">
        <v>144</v>
      </c>
      <c r="B67">
        <v>479.892</v>
      </c>
    </row>
    <row r="68" spans="1:2">
      <c r="A68">
        <v>192</v>
      </c>
      <c r="B68">
        <v>441.9</v>
      </c>
    </row>
    <row r="69" spans="1:2">
      <c r="A69">
        <v>196</v>
      </c>
      <c r="B69">
        <v>442.76299999999998</v>
      </c>
    </row>
    <row r="70" spans="1:2">
      <c r="A70">
        <v>240</v>
      </c>
      <c r="B70">
        <v>418.71100000000001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topLeftCell="A16" workbookViewId="0">
      <selection activeCell="B48" sqref="B48:D56"/>
    </sheetView>
  </sheetViews>
  <sheetFormatPr baseColWidth="10" defaultRowHeight="15" x14ac:dyDescent="0"/>
  <sheetData>
    <row r="1" spans="1:18">
      <c r="A1" s="3" t="s">
        <v>58</v>
      </c>
      <c r="B1" s="3"/>
      <c r="C1" s="3"/>
      <c r="D1" s="3"/>
      <c r="E1" s="3"/>
      <c r="F1" s="3"/>
      <c r="G1" s="3"/>
      <c r="H1" s="3"/>
      <c r="I1" s="3"/>
      <c r="J1" s="3"/>
      <c r="K1" s="3"/>
      <c r="L1" s="3"/>
    </row>
    <row r="2" spans="1:18">
      <c r="C2" t="s">
        <v>53</v>
      </c>
      <c r="G2" t="s">
        <v>54</v>
      </c>
      <c r="K2" t="s">
        <v>55</v>
      </c>
      <c r="O2" t="s">
        <v>56</v>
      </c>
    </row>
    <row r="3" spans="1:18">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c r="A4">
        <v>1</v>
      </c>
      <c r="B4">
        <f t="shared" ref="B4" si="0">A4*24</f>
        <v>24</v>
      </c>
      <c r="C4" s="5" t="s">
        <v>9</v>
      </c>
      <c r="D4" s="6"/>
      <c r="E4" s="6"/>
      <c r="F4" s="6"/>
      <c r="G4" s="5" t="s">
        <v>9</v>
      </c>
      <c r="H4" s="6"/>
      <c r="I4" s="6"/>
      <c r="J4" s="6"/>
      <c r="K4" s="5" t="s">
        <v>9</v>
      </c>
      <c r="L4" s="6"/>
      <c r="M4" s="6"/>
      <c r="N4" s="6"/>
      <c r="O4" s="5" t="s">
        <v>9</v>
      </c>
      <c r="P4" s="6"/>
      <c r="Q4" s="6"/>
      <c r="R4" s="6"/>
    </row>
    <row r="5" spans="1:18">
      <c r="A5">
        <v>2</v>
      </c>
      <c r="B5">
        <v>48</v>
      </c>
      <c r="C5" s="2">
        <v>1183.1300000000001</v>
      </c>
      <c r="D5">
        <v>1360.396</v>
      </c>
      <c r="E5">
        <v>1314.9359999999999</v>
      </c>
      <c r="F5">
        <v>1358.9659999999999</v>
      </c>
      <c r="G5">
        <v>410.29500000000002</v>
      </c>
      <c r="H5">
        <v>461.16800000000001</v>
      </c>
      <c r="I5">
        <v>461.62099999999998</v>
      </c>
      <c r="J5">
        <v>482.01</v>
      </c>
      <c r="K5">
        <f>C5-G5</f>
        <v>772.83500000000004</v>
      </c>
      <c r="L5">
        <f>D5-H5</f>
        <v>899.22799999999995</v>
      </c>
      <c r="M5">
        <f>E5-I5</f>
        <v>853.31499999999994</v>
      </c>
      <c r="N5">
        <f>F5-J5</f>
        <v>876.9559999999999</v>
      </c>
      <c r="O5">
        <f>100*(G5/C5)</f>
        <v>34.678775789642721</v>
      </c>
      <c r="P5">
        <f>100*(H5/D5)</f>
        <v>33.899541015998288</v>
      </c>
      <c r="Q5">
        <f>100*(I5/E5)</f>
        <v>35.105967134522139</v>
      </c>
      <c r="R5">
        <f>100*(J5/F5)</f>
        <v>35.468878544422751</v>
      </c>
    </row>
    <row r="6" spans="1:18">
      <c r="A6">
        <v>4</v>
      </c>
      <c r="B6">
        <v>96</v>
      </c>
      <c r="C6" s="2">
        <v>778.12099999999998</v>
      </c>
      <c r="D6">
        <v>867.41399999999999</v>
      </c>
      <c r="E6">
        <v>880.30600000000004</v>
      </c>
      <c r="F6">
        <v>872.173</v>
      </c>
      <c r="G6">
        <v>247.53</v>
      </c>
      <c r="H6">
        <v>279.76499999999999</v>
      </c>
      <c r="I6">
        <v>292.75099999999998</v>
      </c>
      <c r="J6">
        <v>297.17700000000002</v>
      </c>
      <c r="K6">
        <f t="shared" ref="K6:N12" si="1">C6-G6</f>
        <v>530.59100000000001</v>
      </c>
      <c r="L6">
        <f t="shared" si="1"/>
        <v>587.649</v>
      </c>
      <c r="M6">
        <f t="shared" si="1"/>
        <v>587.55500000000006</v>
      </c>
      <c r="N6">
        <f t="shared" si="1"/>
        <v>574.99599999999998</v>
      </c>
      <c r="O6">
        <f t="shared" ref="O6:R12" si="2">100*(G6/C6)</f>
        <v>31.811247865049268</v>
      </c>
      <c r="P6">
        <f t="shared" si="2"/>
        <v>32.252765115619532</v>
      </c>
      <c r="Q6">
        <f t="shared" si="2"/>
        <v>33.255595213482579</v>
      </c>
      <c r="R6">
        <f t="shared" si="2"/>
        <v>34.073171263040706</v>
      </c>
    </row>
    <row r="7" spans="1:18">
      <c r="A7">
        <v>6</v>
      </c>
      <c r="B7">
        <v>144</v>
      </c>
      <c r="C7" s="2">
        <v>622.04399999999998</v>
      </c>
      <c r="D7">
        <v>694.77099999999996</v>
      </c>
      <c r="E7">
        <v>685.57100000000003</v>
      </c>
      <c r="F7">
        <v>676.596</v>
      </c>
      <c r="G7">
        <v>187.709</v>
      </c>
      <c r="H7">
        <v>208.47900000000001</v>
      </c>
      <c r="I7">
        <v>218.904</v>
      </c>
      <c r="J7">
        <v>224.477</v>
      </c>
      <c r="K7">
        <f t="shared" si="1"/>
        <v>434.33499999999998</v>
      </c>
      <c r="L7">
        <f t="shared" si="1"/>
        <v>486.29199999999992</v>
      </c>
      <c r="M7">
        <f t="shared" si="1"/>
        <v>466.66700000000003</v>
      </c>
      <c r="N7">
        <f t="shared" si="1"/>
        <v>452.11900000000003</v>
      </c>
      <c r="O7">
        <f t="shared" si="2"/>
        <v>30.176161171878519</v>
      </c>
      <c r="P7">
        <f t="shared" si="2"/>
        <v>30.006865571533648</v>
      </c>
      <c r="Q7">
        <f t="shared" si="2"/>
        <v>31.930172075539947</v>
      </c>
      <c r="R7">
        <f t="shared" si="2"/>
        <v>33.177405719217965</v>
      </c>
    </row>
    <row r="8" spans="1:18">
      <c r="A8">
        <v>8</v>
      </c>
      <c r="B8">
        <v>192</v>
      </c>
      <c r="C8">
        <v>605.52</v>
      </c>
      <c r="D8">
        <v>624.61199999999997</v>
      </c>
      <c r="E8">
        <v>598.91200000000003</v>
      </c>
      <c r="F8" s="2">
        <v>568.40700000000004</v>
      </c>
      <c r="G8">
        <v>178.78100000000001</v>
      </c>
      <c r="H8">
        <v>180.76900000000001</v>
      </c>
      <c r="I8">
        <v>183.68</v>
      </c>
      <c r="J8">
        <v>183.00800000000001</v>
      </c>
      <c r="K8">
        <f t="shared" si="1"/>
        <v>426.73899999999998</v>
      </c>
      <c r="L8">
        <f t="shared" si="1"/>
        <v>443.84299999999996</v>
      </c>
      <c r="M8">
        <f t="shared" si="1"/>
        <v>415.23200000000003</v>
      </c>
      <c r="N8">
        <f t="shared" si="1"/>
        <v>385.399</v>
      </c>
      <c r="O8">
        <f t="shared" si="2"/>
        <v>29.525201479719914</v>
      </c>
      <c r="P8">
        <f t="shared" si="2"/>
        <v>28.941006576882934</v>
      </c>
      <c r="Q8">
        <f t="shared" si="2"/>
        <v>30.668946356058985</v>
      </c>
      <c r="R8">
        <f t="shared" si="2"/>
        <v>32.196647824534182</v>
      </c>
    </row>
    <row r="9" spans="1:18">
      <c r="A9">
        <v>10</v>
      </c>
      <c r="B9">
        <v>240</v>
      </c>
      <c r="C9">
        <v>574.32500000000005</v>
      </c>
      <c r="D9">
        <v>607.17999999999995</v>
      </c>
      <c r="E9">
        <v>552.42899999999997</v>
      </c>
      <c r="F9" s="2">
        <v>529.70500000000004</v>
      </c>
      <c r="G9">
        <v>164.97200000000001</v>
      </c>
      <c r="H9">
        <v>178.18899999999999</v>
      </c>
      <c r="I9">
        <v>162.75800000000001</v>
      </c>
      <c r="J9">
        <v>167.86</v>
      </c>
      <c r="K9">
        <f t="shared" si="1"/>
        <v>409.35300000000007</v>
      </c>
      <c r="L9">
        <f t="shared" si="1"/>
        <v>428.99099999999999</v>
      </c>
      <c r="M9">
        <f t="shared" si="1"/>
        <v>389.67099999999994</v>
      </c>
      <c r="N9">
        <f t="shared" si="1"/>
        <v>361.84500000000003</v>
      </c>
      <c r="O9">
        <f t="shared" si="2"/>
        <v>28.724502677055675</v>
      </c>
      <c r="P9">
        <f t="shared" si="2"/>
        <v>29.346981125860538</v>
      </c>
      <c r="Q9">
        <f t="shared" si="2"/>
        <v>29.462247637252936</v>
      </c>
      <c r="R9">
        <f t="shared" si="2"/>
        <v>31.689336517495587</v>
      </c>
    </row>
    <row r="10" spans="1:18">
      <c r="A10">
        <v>16</v>
      </c>
      <c r="B10">
        <v>384</v>
      </c>
      <c r="C10">
        <v>484.83199999999999</v>
      </c>
      <c r="D10">
        <v>491.99799999999999</v>
      </c>
      <c r="E10">
        <v>429.51900000000001</v>
      </c>
      <c r="F10" s="2">
        <v>400.61799999999999</v>
      </c>
      <c r="G10">
        <v>132.02000000000001</v>
      </c>
      <c r="H10">
        <v>132.24299999999999</v>
      </c>
      <c r="I10">
        <v>121.93899999999999</v>
      </c>
      <c r="J10">
        <v>119.575</v>
      </c>
      <c r="K10">
        <f t="shared" si="1"/>
        <v>352.81200000000001</v>
      </c>
      <c r="L10">
        <f t="shared" si="1"/>
        <v>359.755</v>
      </c>
      <c r="M10">
        <f t="shared" si="1"/>
        <v>307.58000000000004</v>
      </c>
      <c r="N10">
        <f t="shared" si="1"/>
        <v>281.04300000000001</v>
      </c>
      <c r="O10">
        <f t="shared" si="2"/>
        <v>27.230050821727943</v>
      </c>
      <c r="P10">
        <f t="shared" si="2"/>
        <v>26.878767799869102</v>
      </c>
      <c r="Q10">
        <f t="shared" si="2"/>
        <v>28.389663786700936</v>
      </c>
      <c r="R10">
        <f t="shared" si="2"/>
        <v>29.847635403301897</v>
      </c>
    </row>
    <row r="11" spans="1:18">
      <c r="A11">
        <v>32</v>
      </c>
      <c r="B11">
        <v>768</v>
      </c>
      <c r="C11">
        <v>421.27600000000001</v>
      </c>
      <c r="D11">
        <v>442.17399999999998</v>
      </c>
      <c r="E11">
        <v>362.733</v>
      </c>
      <c r="F11" s="2">
        <v>327.97</v>
      </c>
      <c r="G11">
        <v>106.693</v>
      </c>
      <c r="H11">
        <v>112.432</v>
      </c>
      <c r="I11">
        <v>97.981499999999997</v>
      </c>
      <c r="J11">
        <v>92.750299999999996</v>
      </c>
      <c r="K11">
        <f t="shared" si="1"/>
        <v>314.58300000000003</v>
      </c>
      <c r="L11">
        <f t="shared" si="1"/>
        <v>329.74199999999996</v>
      </c>
      <c r="M11">
        <f t="shared" si="1"/>
        <v>264.75150000000002</v>
      </c>
      <c r="N11">
        <f t="shared" si="1"/>
        <v>235.21970000000005</v>
      </c>
      <c r="O11">
        <f t="shared" si="2"/>
        <v>25.326151976376533</v>
      </c>
      <c r="P11">
        <f t="shared" si="2"/>
        <v>25.427094311289224</v>
      </c>
      <c r="Q11">
        <f t="shared" si="2"/>
        <v>27.012017103489345</v>
      </c>
      <c r="R11">
        <f t="shared" si="2"/>
        <v>28.28011708387962</v>
      </c>
    </row>
    <row r="12" spans="1:18">
      <c r="A12">
        <v>64</v>
      </c>
      <c r="B12">
        <v>1536</v>
      </c>
      <c r="C12">
        <v>575.68600000000004</v>
      </c>
      <c r="D12">
        <v>528.48400000000004</v>
      </c>
      <c r="E12">
        <v>403.95299999999997</v>
      </c>
      <c r="F12" s="2">
        <v>327.959</v>
      </c>
      <c r="G12">
        <v>164.53200000000001</v>
      </c>
      <c r="H12">
        <v>143.435</v>
      </c>
      <c r="I12">
        <v>108.21899999999999</v>
      </c>
      <c r="J12">
        <v>89.164199999999994</v>
      </c>
      <c r="K12">
        <f t="shared" si="1"/>
        <v>411.154</v>
      </c>
      <c r="L12">
        <f t="shared" si="1"/>
        <v>385.04900000000004</v>
      </c>
      <c r="M12">
        <f t="shared" si="1"/>
        <v>295.73399999999998</v>
      </c>
      <c r="N12">
        <f t="shared" si="1"/>
        <v>238.79480000000001</v>
      </c>
      <c r="O12">
        <f t="shared" si="2"/>
        <v>28.580163491903569</v>
      </c>
      <c r="P12">
        <f t="shared" si="2"/>
        <v>27.140840593092697</v>
      </c>
      <c r="Q12">
        <f t="shared" si="2"/>
        <v>26.789997846284098</v>
      </c>
      <c r="R12">
        <f t="shared" si="2"/>
        <v>27.187605767794143</v>
      </c>
    </row>
    <row r="16" spans="1:18">
      <c r="A16" t="s">
        <v>37</v>
      </c>
    </row>
    <row r="17" spans="1:7">
      <c r="A17" s="1" t="s">
        <v>11</v>
      </c>
      <c r="B17" s="1" t="s">
        <v>1</v>
      </c>
      <c r="C17" s="1" t="s">
        <v>5</v>
      </c>
      <c r="D17" s="1" t="s">
        <v>6</v>
      </c>
      <c r="E17" s="1" t="s">
        <v>7</v>
      </c>
      <c r="F17" s="1" t="s">
        <v>10</v>
      </c>
    </row>
    <row r="18" spans="1:7">
      <c r="A18">
        <v>1</v>
      </c>
      <c r="B18">
        <f t="shared" ref="B18" si="3">A18*24</f>
        <v>24</v>
      </c>
      <c r="C18" s="6"/>
      <c r="D18" s="6"/>
      <c r="E18" s="6"/>
      <c r="F18" s="6"/>
    </row>
    <row r="19" spans="1:7">
      <c r="A19">
        <v>2</v>
      </c>
      <c r="B19">
        <v>48</v>
      </c>
      <c r="C19">
        <f t="shared" ref="C19:F26" si="4">$C$5/C5</f>
        <v>1</v>
      </c>
      <c r="D19">
        <f t="shared" si="4"/>
        <v>0.86969529460539441</v>
      </c>
      <c r="E19">
        <f t="shared" si="4"/>
        <v>0.89976242189733968</v>
      </c>
      <c r="F19">
        <f t="shared" si="4"/>
        <v>0.87061044941521726</v>
      </c>
    </row>
    <row r="20" spans="1:7">
      <c r="A20">
        <v>4</v>
      </c>
      <c r="B20">
        <v>96</v>
      </c>
      <c r="C20">
        <f t="shared" si="4"/>
        <v>1.5204961696188641</v>
      </c>
      <c r="D20">
        <f t="shared" si="4"/>
        <v>1.3639738348700852</v>
      </c>
      <c r="E20">
        <f t="shared" si="4"/>
        <v>1.3439985641356529</v>
      </c>
      <c r="F20">
        <f t="shared" si="4"/>
        <v>1.3565313303667965</v>
      </c>
    </row>
    <row r="21" spans="1:7">
      <c r="A21">
        <v>6</v>
      </c>
      <c r="B21">
        <v>144</v>
      </c>
      <c r="C21">
        <f t="shared" si="4"/>
        <v>1.9020037167788777</v>
      </c>
      <c r="D21">
        <f t="shared" si="4"/>
        <v>1.7029064252825754</v>
      </c>
      <c r="E21">
        <f t="shared" si="4"/>
        <v>1.7257585282924746</v>
      </c>
      <c r="F21">
        <f t="shared" si="4"/>
        <v>1.7486505979934852</v>
      </c>
    </row>
    <row r="22" spans="1:7">
      <c r="A22">
        <v>8</v>
      </c>
      <c r="B22">
        <v>192</v>
      </c>
      <c r="C22">
        <f t="shared" si="4"/>
        <v>1.9539073853877662</v>
      </c>
      <c r="D22">
        <f t="shared" si="4"/>
        <v>1.8941839093709378</v>
      </c>
      <c r="E22">
        <f t="shared" si="4"/>
        <v>1.9754655107929044</v>
      </c>
      <c r="F22">
        <f t="shared" si="4"/>
        <v>2.0814838663141026</v>
      </c>
    </row>
    <row r="23" spans="1:7">
      <c r="A23">
        <v>10</v>
      </c>
      <c r="B23">
        <v>240</v>
      </c>
      <c r="C23">
        <f t="shared" si="4"/>
        <v>2.0600356940756539</v>
      </c>
      <c r="D23">
        <f t="shared" si="4"/>
        <v>1.9485654995223824</v>
      </c>
      <c r="E23">
        <f t="shared" si="4"/>
        <v>2.141686986019923</v>
      </c>
      <c r="F23">
        <f t="shared" si="4"/>
        <v>2.2335639648483592</v>
      </c>
    </row>
    <row r="24" spans="1:7">
      <c r="A24">
        <v>16</v>
      </c>
      <c r="B24">
        <v>384</v>
      </c>
      <c r="C24">
        <f t="shared" si="4"/>
        <v>2.4402885948122237</v>
      </c>
      <c r="D24">
        <f t="shared" si="4"/>
        <v>2.4047455477461295</v>
      </c>
      <c r="E24">
        <f t="shared" si="4"/>
        <v>2.7545463646544159</v>
      </c>
      <c r="F24">
        <f t="shared" si="4"/>
        <v>2.9532622098857271</v>
      </c>
      <c r="G24" s="8"/>
    </row>
    <row r="25" spans="1:7">
      <c r="A25">
        <v>32</v>
      </c>
      <c r="B25">
        <v>768</v>
      </c>
      <c r="C25">
        <f t="shared" si="4"/>
        <v>2.8084438705266859</v>
      </c>
      <c r="D25">
        <f t="shared" si="4"/>
        <v>2.6757113715415204</v>
      </c>
      <c r="E25">
        <f t="shared" si="4"/>
        <v>3.2617104040713145</v>
      </c>
      <c r="F25">
        <f t="shared" si="4"/>
        <v>3.6074336067323229</v>
      </c>
    </row>
    <row r="26" spans="1:7">
      <c r="A26">
        <v>64</v>
      </c>
      <c r="B26">
        <v>1536</v>
      </c>
      <c r="C26">
        <f t="shared" si="4"/>
        <v>2.0551654895203288</v>
      </c>
      <c r="D26">
        <f t="shared" si="4"/>
        <v>2.2387243511629493</v>
      </c>
      <c r="E26">
        <f t="shared" si="4"/>
        <v>2.9288803400395595</v>
      </c>
      <c r="F26">
        <f t="shared" si="4"/>
        <v>3.6075546028619434</v>
      </c>
    </row>
    <row r="48" spans="1:4">
      <c r="A48" t="s">
        <v>11</v>
      </c>
      <c r="B48" t="s">
        <v>30</v>
      </c>
      <c r="C48" t="s">
        <v>57</v>
      </c>
      <c r="D48" t="s">
        <v>27</v>
      </c>
    </row>
    <row r="49" spans="1:4">
      <c r="A49">
        <v>2</v>
      </c>
      <c r="B49" s="8">
        <f>MIN(C5:F5)</f>
        <v>1183.1300000000001</v>
      </c>
      <c r="C49">
        <f>100*(G5/B49)</f>
        <v>34.678775789642721</v>
      </c>
      <c r="D49" t="s">
        <v>5</v>
      </c>
    </row>
    <row r="50" spans="1:4">
      <c r="A50">
        <v>4</v>
      </c>
      <c r="B50" s="8">
        <f t="shared" ref="B50:B56" si="5">MIN(C6:F6)</f>
        <v>778.12099999999998</v>
      </c>
      <c r="C50" s="8">
        <f>100*(G6/B50)</f>
        <v>31.811247865049268</v>
      </c>
      <c r="D50" t="s">
        <v>5</v>
      </c>
    </row>
    <row r="51" spans="1:4">
      <c r="A51" s="8">
        <v>6</v>
      </c>
      <c r="B51" s="8">
        <f t="shared" si="5"/>
        <v>622.04399999999998</v>
      </c>
      <c r="C51" s="8">
        <f>100*(G7/B51)</f>
        <v>30.176161171878519</v>
      </c>
      <c r="D51" s="8" t="s">
        <v>5</v>
      </c>
    </row>
    <row r="52" spans="1:4">
      <c r="A52">
        <v>8</v>
      </c>
      <c r="B52" s="8">
        <f t="shared" si="5"/>
        <v>568.40700000000004</v>
      </c>
      <c r="C52" s="8">
        <f>100*(J8/B52)</f>
        <v>32.196647824534182</v>
      </c>
      <c r="D52" t="s">
        <v>10</v>
      </c>
    </row>
    <row r="53" spans="1:4">
      <c r="A53" s="8">
        <v>10</v>
      </c>
      <c r="B53" s="8">
        <f t="shared" si="5"/>
        <v>529.70500000000004</v>
      </c>
      <c r="C53" s="8">
        <f>100*(J9/B53)</f>
        <v>31.689336517495587</v>
      </c>
      <c r="D53" s="8" t="s">
        <v>10</v>
      </c>
    </row>
    <row r="54" spans="1:4">
      <c r="A54">
        <v>16</v>
      </c>
      <c r="B54" s="8">
        <f t="shared" si="5"/>
        <v>400.61799999999999</v>
      </c>
      <c r="C54" s="8">
        <f>100*(J10/B54)</f>
        <v>29.847635403301897</v>
      </c>
      <c r="D54" t="s">
        <v>10</v>
      </c>
    </row>
    <row r="55" spans="1:4">
      <c r="A55">
        <v>32</v>
      </c>
      <c r="B55" s="8">
        <f t="shared" si="5"/>
        <v>327.97</v>
      </c>
      <c r="C55" s="8">
        <f>100*(J11/B55)</f>
        <v>28.28011708387962</v>
      </c>
      <c r="D55" t="s">
        <v>10</v>
      </c>
    </row>
    <row r="56" spans="1:4">
      <c r="A56">
        <v>64</v>
      </c>
      <c r="B56" s="8">
        <f t="shared" si="5"/>
        <v>327.959</v>
      </c>
      <c r="C56" s="8">
        <f>100*(J12/B56)</f>
        <v>27.187605767794143</v>
      </c>
      <c r="D56" t="s">
        <v>10</v>
      </c>
    </row>
    <row r="59" spans="1:4">
      <c r="A59" t="s">
        <v>39</v>
      </c>
    </row>
    <row r="60" spans="1:4">
      <c r="A60" t="s">
        <v>40</v>
      </c>
      <c r="B60" t="s">
        <v>41</v>
      </c>
    </row>
    <row r="61" spans="1:4">
      <c r="A61">
        <v>48</v>
      </c>
      <c r="B61">
        <v>1176.124</v>
      </c>
    </row>
    <row r="62" spans="1:4">
      <c r="A62">
        <v>64</v>
      </c>
      <c r="B62">
        <v>938.63900000000001</v>
      </c>
    </row>
    <row r="63" spans="1:4">
      <c r="A63">
        <v>72</v>
      </c>
      <c r="B63">
        <v>906.64499999999998</v>
      </c>
    </row>
    <row r="64" spans="1:4">
      <c r="A64">
        <v>96</v>
      </c>
      <c r="B64">
        <v>773.03700000000003</v>
      </c>
    </row>
    <row r="65" spans="1:2">
      <c r="A65">
        <v>100</v>
      </c>
      <c r="B65">
        <v>765.87699999999995</v>
      </c>
    </row>
    <row r="66" spans="1:2">
      <c r="A66">
        <v>128</v>
      </c>
      <c r="B66">
        <v>681.21</v>
      </c>
    </row>
    <row r="67" spans="1:2">
      <c r="A67">
        <v>144</v>
      </c>
      <c r="B67">
        <v>631.78599999999994</v>
      </c>
    </row>
    <row r="68" spans="1:2">
      <c r="A68">
        <v>192</v>
      </c>
      <c r="B68">
        <v>601.94200000000001</v>
      </c>
    </row>
    <row r="69" spans="1:2">
      <c r="A69">
        <v>196</v>
      </c>
      <c r="B69">
        <v>607.00400000000002</v>
      </c>
    </row>
    <row r="70" spans="1:2">
      <c r="A70">
        <v>240</v>
      </c>
      <c r="B70">
        <v>569.97500000000002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topLeftCell="A24" workbookViewId="0">
      <selection activeCell="B48" sqref="B48:D56"/>
    </sheetView>
  </sheetViews>
  <sheetFormatPr baseColWidth="10" defaultRowHeight="15" x14ac:dyDescent="0"/>
  <sheetData>
    <row r="1" spans="1:18">
      <c r="A1" s="3" t="s">
        <v>42</v>
      </c>
      <c r="B1" s="3"/>
      <c r="C1" s="3"/>
      <c r="D1" s="3"/>
      <c r="E1" s="3"/>
      <c r="F1" s="3"/>
      <c r="G1" s="3"/>
      <c r="H1" s="3"/>
      <c r="I1" s="3"/>
      <c r="J1" s="3"/>
      <c r="K1" s="3"/>
      <c r="L1" s="3"/>
    </row>
    <row r="2" spans="1:18">
      <c r="C2" t="s">
        <v>53</v>
      </c>
      <c r="G2" t="s">
        <v>54</v>
      </c>
      <c r="K2" t="s">
        <v>55</v>
      </c>
      <c r="O2" t="s">
        <v>56</v>
      </c>
    </row>
    <row r="3" spans="1:18">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c r="A4">
        <v>1</v>
      </c>
      <c r="B4">
        <f t="shared" ref="B4" si="0">A4*24</f>
        <v>24</v>
      </c>
      <c r="C4" s="5" t="s">
        <v>9</v>
      </c>
      <c r="D4" s="6"/>
      <c r="E4" s="6"/>
      <c r="F4" s="6"/>
      <c r="G4" s="5" t="s">
        <v>9</v>
      </c>
      <c r="H4" s="6"/>
      <c r="I4" s="6"/>
      <c r="J4" s="6"/>
      <c r="K4" s="5" t="s">
        <v>9</v>
      </c>
      <c r="L4" s="6"/>
      <c r="M4" s="6"/>
      <c r="N4" s="6"/>
      <c r="O4" s="5" t="s">
        <v>9</v>
      </c>
      <c r="P4" s="6"/>
      <c r="Q4" s="6"/>
      <c r="R4" s="6"/>
    </row>
    <row r="5" spans="1:18">
      <c r="A5" s="13">
        <v>2</v>
      </c>
      <c r="B5" s="11">
        <v>48</v>
      </c>
      <c r="C5" s="14">
        <v>876.36</v>
      </c>
      <c r="D5" s="11">
        <v>957.26</v>
      </c>
      <c r="E5" s="11">
        <v>938.827</v>
      </c>
      <c r="F5" s="11">
        <v>1027.838</v>
      </c>
      <c r="G5" s="11">
        <v>269.05500000000001</v>
      </c>
      <c r="H5" s="11">
        <v>300.30399999999997</v>
      </c>
      <c r="I5" s="11">
        <v>300.14800000000002</v>
      </c>
      <c r="J5" s="11">
        <v>323.63600000000002</v>
      </c>
      <c r="K5">
        <f>C5-G5</f>
        <v>607.30500000000006</v>
      </c>
      <c r="L5">
        <f>D5-H5</f>
        <v>656.95600000000002</v>
      </c>
      <c r="M5">
        <f>E5-I5</f>
        <v>638.67899999999997</v>
      </c>
      <c r="N5">
        <f>F5-J5</f>
        <v>704.202</v>
      </c>
      <c r="O5">
        <f>100*(G5/C5)</f>
        <v>30.701424072299055</v>
      </c>
      <c r="P5">
        <f>100*(H5/D5)</f>
        <v>31.371205315170382</v>
      </c>
      <c r="Q5">
        <f>100*(I5/E5)</f>
        <v>31.970533442263594</v>
      </c>
      <c r="R5">
        <f>100*(J5/F5)</f>
        <v>31.487063136408661</v>
      </c>
    </row>
    <row r="6" spans="1:18">
      <c r="A6" s="11">
        <v>4</v>
      </c>
      <c r="B6" s="11">
        <v>96</v>
      </c>
      <c r="C6" s="14">
        <v>612.60599999999999</v>
      </c>
      <c r="D6" s="11">
        <v>624.08500000000004</v>
      </c>
      <c r="E6" s="11">
        <v>639.40499999999997</v>
      </c>
      <c r="F6" s="11">
        <v>651.99400000000003</v>
      </c>
      <c r="G6" s="11">
        <v>172.03899999999999</v>
      </c>
      <c r="H6" s="11">
        <v>185.108</v>
      </c>
      <c r="I6" s="11">
        <v>195.04</v>
      </c>
      <c r="J6" s="11">
        <v>200.041</v>
      </c>
      <c r="K6">
        <f t="shared" ref="K6:K12" si="1">C6-G6</f>
        <v>440.56700000000001</v>
      </c>
      <c r="L6">
        <f t="shared" ref="L6:L12" si="2">D6-H6</f>
        <v>438.97700000000003</v>
      </c>
      <c r="M6">
        <f t="shared" ref="M6:M12" si="3">E6-I6</f>
        <v>444.36500000000001</v>
      </c>
      <c r="N6">
        <f t="shared" ref="N6:N12" si="4">F6-J6</f>
        <v>451.95300000000003</v>
      </c>
      <c r="O6">
        <f t="shared" ref="O6:O12" si="5">100*(G6/C6)</f>
        <v>28.083139897421834</v>
      </c>
      <c r="P6">
        <f t="shared" ref="P6:P12" si="6">100*(H6/D6)</f>
        <v>29.660703269586676</v>
      </c>
      <c r="Q6">
        <f t="shared" ref="Q6:Q12" si="7">100*(I6/E6)</f>
        <v>30.503358591190249</v>
      </c>
      <c r="R6">
        <f t="shared" ref="R6:R12" si="8">100*(J6/F6)</f>
        <v>30.681417313656254</v>
      </c>
    </row>
    <row r="7" spans="1:18">
      <c r="A7" s="11">
        <v>6</v>
      </c>
      <c r="B7" s="11">
        <v>144</v>
      </c>
      <c r="C7" s="11">
        <v>513.46900000000005</v>
      </c>
      <c r="D7" s="11">
        <v>506.46899999999999</v>
      </c>
      <c r="E7" s="14">
        <v>493.81799999999998</v>
      </c>
      <c r="F7" s="11">
        <v>506.83100000000002</v>
      </c>
      <c r="G7" s="11">
        <v>136.04</v>
      </c>
      <c r="H7" s="11">
        <v>140.70699999999999</v>
      </c>
      <c r="I7" s="11">
        <v>143.42699999999999</v>
      </c>
      <c r="J7" s="11">
        <v>148.607</v>
      </c>
      <c r="K7">
        <f t="shared" si="1"/>
        <v>377.42900000000009</v>
      </c>
      <c r="L7">
        <f t="shared" si="2"/>
        <v>365.762</v>
      </c>
      <c r="M7">
        <f t="shared" si="3"/>
        <v>350.39099999999996</v>
      </c>
      <c r="N7">
        <f t="shared" si="4"/>
        <v>358.22400000000005</v>
      </c>
      <c r="O7">
        <f t="shared" si="5"/>
        <v>26.494296637187443</v>
      </c>
      <c r="P7">
        <f t="shared" si="6"/>
        <v>27.78195703981882</v>
      </c>
      <c r="Q7">
        <f t="shared" si="7"/>
        <v>29.044506275591413</v>
      </c>
      <c r="R7">
        <f t="shared" si="8"/>
        <v>29.320818971215257</v>
      </c>
    </row>
    <row r="8" spans="1:18">
      <c r="A8" s="11">
        <v>8</v>
      </c>
      <c r="B8" s="11">
        <v>192</v>
      </c>
      <c r="C8" s="11">
        <v>460.47</v>
      </c>
      <c r="D8" s="11">
        <v>441.75900000000001</v>
      </c>
      <c r="E8" s="11">
        <v>416.66899999999998</v>
      </c>
      <c r="F8" s="14">
        <v>414.56799999999998</v>
      </c>
      <c r="G8" s="11">
        <v>116.878</v>
      </c>
      <c r="H8" s="11">
        <v>118.002</v>
      </c>
      <c r="I8" s="11">
        <v>121.67100000000001</v>
      </c>
      <c r="J8" s="11">
        <v>120.91500000000001</v>
      </c>
      <c r="K8">
        <f t="shared" si="1"/>
        <v>343.59200000000004</v>
      </c>
      <c r="L8">
        <f t="shared" si="2"/>
        <v>323.75700000000001</v>
      </c>
      <c r="M8">
        <f t="shared" si="3"/>
        <v>294.99799999999999</v>
      </c>
      <c r="N8">
        <f t="shared" si="4"/>
        <v>293.65299999999996</v>
      </c>
      <c r="O8">
        <f t="shared" si="5"/>
        <v>25.382326753100092</v>
      </c>
      <c r="P8">
        <f t="shared" si="6"/>
        <v>26.711849673690857</v>
      </c>
      <c r="Q8">
        <f t="shared" si="7"/>
        <v>29.200876475091743</v>
      </c>
      <c r="R8">
        <f t="shared" si="8"/>
        <v>29.166505856699025</v>
      </c>
    </row>
    <row r="9" spans="1:18">
      <c r="A9" s="11">
        <v>10</v>
      </c>
      <c r="B9" s="11">
        <v>240</v>
      </c>
      <c r="C9" s="11">
        <v>447.92099999999999</v>
      </c>
      <c r="D9" s="11">
        <v>421.733</v>
      </c>
      <c r="E9" s="11">
        <v>390.10500000000002</v>
      </c>
      <c r="F9" s="14">
        <v>386.137</v>
      </c>
      <c r="G9" s="11">
        <v>110.998</v>
      </c>
      <c r="H9" s="11">
        <v>114.55800000000001</v>
      </c>
      <c r="I9" s="11">
        <v>108.791</v>
      </c>
      <c r="J9" s="11">
        <v>110.86199999999999</v>
      </c>
      <c r="K9">
        <f t="shared" si="1"/>
        <v>336.923</v>
      </c>
      <c r="L9">
        <f t="shared" si="2"/>
        <v>307.17500000000001</v>
      </c>
      <c r="M9">
        <f t="shared" si="3"/>
        <v>281.31400000000002</v>
      </c>
      <c r="N9">
        <f t="shared" si="4"/>
        <v>275.27499999999998</v>
      </c>
      <c r="O9">
        <f t="shared" si="5"/>
        <v>24.780709098256168</v>
      </c>
      <c r="P9">
        <f t="shared" si="6"/>
        <v>27.163631966196622</v>
      </c>
      <c r="Q9">
        <f t="shared" si="7"/>
        <v>27.887619999743656</v>
      </c>
      <c r="R9">
        <f t="shared" si="8"/>
        <v>28.710535379929919</v>
      </c>
    </row>
    <row r="10" spans="1:18">
      <c r="A10" s="11">
        <v>16</v>
      </c>
      <c r="B10" s="11">
        <v>384</v>
      </c>
      <c r="C10" s="11">
        <v>423.31099999999998</v>
      </c>
      <c r="D10" s="11">
        <v>376.11799999999999</v>
      </c>
      <c r="E10" s="11">
        <v>327.54899999999998</v>
      </c>
      <c r="F10" s="14">
        <v>308.13</v>
      </c>
      <c r="G10" s="11">
        <v>102.172</v>
      </c>
      <c r="H10" s="11">
        <v>94.6233</v>
      </c>
      <c r="I10" s="11">
        <v>86.1584</v>
      </c>
      <c r="J10" s="11">
        <v>82.838099999999997</v>
      </c>
      <c r="K10">
        <f t="shared" si="1"/>
        <v>321.13900000000001</v>
      </c>
      <c r="L10">
        <f t="shared" si="2"/>
        <v>281.49469999999997</v>
      </c>
      <c r="M10">
        <f t="shared" si="3"/>
        <v>241.39059999999998</v>
      </c>
      <c r="N10">
        <f t="shared" si="4"/>
        <v>225.2919</v>
      </c>
      <c r="O10">
        <f t="shared" si="5"/>
        <v>24.136391447422817</v>
      </c>
      <c r="P10">
        <f t="shared" si="6"/>
        <v>25.157875985727884</v>
      </c>
      <c r="Q10">
        <f t="shared" si="7"/>
        <v>26.303972840704752</v>
      </c>
      <c r="R10">
        <f t="shared" si="8"/>
        <v>26.884139811118686</v>
      </c>
    </row>
    <row r="11" spans="1:18">
      <c r="A11" s="11">
        <v>32</v>
      </c>
      <c r="B11" s="11">
        <v>768</v>
      </c>
      <c r="C11" s="11">
        <v>361.10399999999998</v>
      </c>
      <c r="D11" s="11">
        <v>328.17099999999999</v>
      </c>
      <c r="E11" s="11">
        <v>269.75599999999997</v>
      </c>
      <c r="F11" s="14">
        <v>246.47200000000001</v>
      </c>
      <c r="G11" s="11">
        <v>80.354200000000006</v>
      </c>
      <c r="H11" s="11">
        <v>82.436700000000002</v>
      </c>
      <c r="I11" s="11">
        <v>67.117599999999996</v>
      </c>
      <c r="J11" s="11">
        <v>63.598100000000002</v>
      </c>
      <c r="K11">
        <f t="shared" si="1"/>
        <v>280.74979999999999</v>
      </c>
      <c r="L11">
        <f t="shared" si="2"/>
        <v>245.73429999999999</v>
      </c>
      <c r="M11">
        <f t="shared" si="3"/>
        <v>202.63839999999999</v>
      </c>
      <c r="N11">
        <f t="shared" si="4"/>
        <v>182.87389999999999</v>
      </c>
      <c r="O11">
        <f t="shared" si="5"/>
        <v>22.25237050821924</v>
      </c>
      <c r="P11">
        <f t="shared" si="6"/>
        <v>25.120044123338136</v>
      </c>
      <c r="Q11">
        <f t="shared" si="7"/>
        <v>24.880855291448569</v>
      </c>
      <c r="R11">
        <f t="shared" si="8"/>
        <v>25.80337725989159</v>
      </c>
    </row>
    <row r="12" spans="1:18">
      <c r="A12" s="11">
        <v>64</v>
      </c>
      <c r="B12" s="11">
        <v>1536</v>
      </c>
      <c r="C12" s="11">
        <v>427.09300000000002</v>
      </c>
      <c r="D12" s="11">
        <v>367.55399999999997</v>
      </c>
      <c r="E12" s="11">
        <v>280.48399999999998</v>
      </c>
      <c r="F12" s="14">
        <v>235.71799999999999</v>
      </c>
      <c r="G12" s="11">
        <v>104.077</v>
      </c>
      <c r="H12" s="11">
        <v>93.418499999999995</v>
      </c>
      <c r="I12" s="11">
        <v>70.489699999999999</v>
      </c>
      <c r="J12" s="11">
        <v>58.784300000000002</v>
      </c>
      <c r="K12">
        <f t="shared" si="1"/>
        <v>323.01600000000002</v>
      </c>
      <c r="L12">
        <f t="shared" si="2"/>
        <v>274.13549999999998</v>
      </c>
      <c r="M12">
        <f t="shared" si="3"/>
        <v>209.99429999999998</v>
      </c>
      <c r="N12">
        <f t="shared" si="4"/>
        <v>176.93369999999999</v>
      </c>
      <c r="O12">
        <f t="shared" si="5"/>
        <v>24.36869721582887</v>
      </c>
      <c r="P12">
        <f t="shared" si="6"/>
        <v>25.416265365089213</v>
      </c>
      <c r="Q12">
        <f t="shared" si="7"/>
        <v>25.131451348383511</v>
      </c>
      <c r="R12">
        <f t="shared" si="8"/>
        <v>24.938400970651372</v>
      </c>
    </row>
    <row r="16" spans="1:18">
      <c r="A16" t="s">
        <v>37</v>
      </c>
    </row>
    <row r="17" spans="1:7">
      <c r="A17" s="1" t="s">
        <v>11</v>
      </c>
      <c r="B17" s="1" t="s">
        <v>1</v>
      </c>
      <c r="C17" s="1" t="s">
        <v>5</v>
      </c>
      <c r="D17" s="1" t="s">
        <v>6</v>
      </c>
      <c r="E17" s="1" t="s">
        <v>7</v>
      </c>
      <c r="F17" s="1" t="s">
        <v>10</v>
      </c>
    </row>
    <row r="18" spans="1:7">
      <c r="A18">
        <v>1</v>
      </c>
      <c r="B18">
        <f t="shared" ref="B18" si="9">A18*24</f>
        <v>24</v>
      </c>
      <c r="C18" s="6"/>
      <c r="D18" s="6"/>
      <c r="E18" s="6"/>
      <c r="F18" s="6"/>
    </row>
    <row r="19" spans="1:7">
      <c r="A19" s="13">
        <v>2</v>
      </c>
      <c r="B19" s="11">
        <v>48</v>
      </c>
      <c r="C19">
        <f t="shared" ref="C19:F26" si="10">$C$5/C5</f>
        <v>1</v>
      </c>
      <c r="D19">
        <f t="shared" si="10"/>
        <v>0.91548795520548232</v>
      </c>
      <c r="E19">
        <f t="shared" si="10"/>
        <v>0.93346271464284691</v>
      </c>
      <c r="F19">
        <f t="shared" si="10"/>
        <v>0.85262463539974198</v>
      </c>
    </row>
    <row r="20" spans="1:7">
      <c r="A20" s="11">
        <v>4</v>
      </c>
      <c r="B20" s="11">
        <v>96</v>
      </c>
      <c r="C20">
        <f t="shared" si="10"/>
        <v>1.4305442649925075</v>
      </c>
      <c r="D20">
        <f t="shared" si="10"/>
        <v>1.40423179534839</v>
      </c>
      <c r="E20">
        <f t="shared" si="10"/>
        <v>1.370586717338776</v>
      </c>
      <c r="F20">
        <f t="shared" si="10"/>
        <v>1.3441227986760613</v>
      </c>
    </row>
    <row r="21" spans="1:7">
      <c r="A21" s="11">
        <v>6</v>
      </c>
      <c r="B21" s="11">
        <v>144</v>
      </c>
      <c r="C21">
        <f t="shared" si="10"/>
        <v>1.7067437372071146</v>
      </c>
      <c r="D21">
        <f t="shared" si="10"/>
        <v>1.7303329522636135</v>
      </c>
      <c r="E21">
        <f t="shared" si="10"/>
        <v>1.7746619199786158</v>
      </c>
      <c r="F21">
        <f t="shared" si="10"/>
        <v>1.7290970757510886</v>
      </c>
    </row>
    <row r="22" spans="1:7">
      <c r="A22" s="11">
        <v>8</v>
      </c>
      <c r="B22" s="11">
        <v>192</v>
      </c>
      <c r="C22">
        <f t="shared" si="10"/>
        <v>1.9031858753013224</v>
      </c>
      <c r="D22">
        <f t="shared" si="10"/>
        <v>1.9837965949759937</v>
      </c>
      <c r="E22">
        <f t="shared" si="10"/>
        <v>2.103252221787558</v>
      </c>
      <c r="F22">
        <f t="shared" si="10"/>
        <v>2.1139113486810368</v>
      </c>
    </row>
    <row r="23" spans="1:7">
      <c r="A23" s="11">
        <v>10</v>
      </c>
      <c r="B23" s="11">
        <v>240</v>
      </c>
      <c r="C23">
        <f t="shared" si="10"/>
        <v>1.956505723107423</v>
      </c>
      <c r="D23">
        <f t="shared" si="10"/>
        <v>2.0779972162481948</v>
      </c>
      <c r="E23">
        <f t="shared" si="10"/>
        <v>2.2464721036643978</v>
      </c>
      <c r="F23">
        <f t="shared" si="10"/>
        <v>2.2695571778928203</v>
      </c>
    </row>
    <row r="24" spans="1:7">
      <c r="A24" s="11">
        <v>16</v>
      </c>
      <c r="B24" s="11">
        <v>384</v>
      </c>
      <c r="C24">
        <f t="shared" si="10"/>
        <v>2.0702509502469817</v>
      </c>
      <c r="D24">
        <f t="shared" si="10"/>
        <v>2.3300134532247858</v>
      </c>
      <c r="E24">
        <f t="shared" si="10"/>
        <v>2.6755080919190717</v>
      </c>
      <c r="F24">
        <f t="shared" si="10"/>
        <v>2.844124233278162</v>
      </c>
      <c r="G24" s="8"/>
    </row>
    <row r="25" spans="1:7">
      <c r="A25" s="11">
        <v>32</v>
      </c>
      <c r="B25" s="11">
        <v>768</v>
      </c>
      <c r="C25">
        <f t="shared" si="10"/>
        <v>2.4268908680047856</v>
      </c>
      <c r="D25">
        <f t="shared" si="10"/>
        <v>2.6704370587285289</v>
      </c>
      <c r="E25">
        <f t="shared" si="10"/>
        <v>3.2487136523376683</v>
      </c>
      <c r="F25">
        <f t="shared" si="10"/>
        <v>3.5556168652017268</v>
      </c>
    </row>
    <row r="26" spans="1:7">
      <c r="A26" s="11">
        <v>64</v>
      </c>
      <c r="B26" s="11">
        <v>1536</v>
      </c>
      <c r="C26">
        <f t="shared" si="10"/>
        <v>2.0519184346266504</v>
      </c>
      <c r="D26">
        <f t="shared" si="10"/>
        <v>2.3843027147031459</v>
      </c>
      <c r="E26">
        <f t="shared" si="10"/>
        <v>3.1244562969723764</v>
      </c>
      <c r="F26">
        <f t="shared" si="10"/>
        <v>3.7178323250663929</v>
      </c>
    </row>
    <row r="48" spans="1:4">
      <c r="A48" t="s">
        <v>11</v>
      </c>
      <c r="B48" t="s">
        <v>30</v>
      </c>
      <c r="C48" t="s">
        <v>57</v>
      </c>
      <c r="D48" t="s">
        <v>27</v>
      </c>
    </row>
    <row r="49" spans="1:4">
      <c r="A49">
        <v>2</v>
      </c>
      <c r="B49" s="8">
        <f>MIN(C5:F5)</f>
        <v>876.36</v>
      </c>
      <c r="C49">
        <f>100*(G5/B49)</f>
        <v>30.701424072299055</v>
      </c>
      <c r="D49" t="s">
        <v>5</v>
      </c>
    </row>
    <row r="50" spans="1:4">
      <c r="A50">
        <v>4</v>
      </c>
      <c r="B50" s="8">
        <f t="shared" ref="B50:B56" si="11">MIN(C6:F6)</f>
        <v>612.60599999999999</v>
      </c>
      <c r="C50" s="8">
        <f>100*G6/B50</f>
        <v>28.08313989742183</v>
      </c>
      <c r="D50" t="s">
        <v>5</v>
      </c>
    </row>
    <row r="51" spans="1:4">
      <c r="A51" s="8">
        <v>6</v>
      </c>
      <c r="B51" s="8">
        <f t="shared" si="11"/>
        <v>493.81799999999998</v>
      </c>
      <c r="C51" s="8">
        <f>100*(I7/B51)</f>
        <v>29.044506275591413</v>
      </c>
      <c r="D51" s="8" t="s">
        <v>7</v>
      </c>
    </row>
    <row r="52" spans="1:4">
      <c r="A52">
        <v>8</v>
      </c>
      <c r="B52" s="8">
        <f t="shared" si="11"/>
        <v>414.56799999999998</v>
      </c>
      <c r="C52" s="8">
        <f>100*(J8/B52)</f>
        <v>29.166505856699025</v>
      </c>
      <c r="D52" t="s">
        <v>10</v>
      </c>
    </row>
    <row r="53" spans="1:4">
      <c r="A53" s="8">
        <v>10</v>
      </c>
      <c r="B53" s="8">
        <f t="shared" si="11"/>
        <v>386.137</v>
      </c>
      <c r="C53" s="8">
        <f>100*(J9/B53)</f>
        <v>28.710535379929919</v>
      </c>
      <c r="D53" s="8" t="s">
        <v>10</v>
      </c>
    </row>
    <row r="54" spans="1:4">
      <c r="A54">
        <v>16</v>
      </c>
      <c r="B54" s="8">
        <f t="shared" si="11"/>
        <v>308.13</v>
      </c>
      <c r="C54" s="8">
        <f>100*(J10/B54)</f>
        <v>26.884139811118686</v>
      </c>
      <c r="D54" t="s">
        <v>10</v>
      </c>
    </row>
    <row r="55" spans="1:4">
      <c r="A55">
        <v>32</v>
      </c>
      <c r="B55" s="8">
        <f t="shared" si="11"/>
        <v>246.47200000000001</v>
      </c>
      <c r="C55" s="8">
        <f>100*(J11/B55)</f>
        <v>25.80337725989159</v>
      </c>
      <c r="D55" t="s">
        <v>10</v>
      </c>
    </row>
    <row r="56" spans="1:4">
      <c r="A56">
        <v>64</v>
      </c>
      <c r="B56" s="8">
        <f t="shared" si="11"/>
        <v>235.71799999999999</v>
      </c>
      <c r="C56" s="8">
        <f>100*(J12/B56)</f>
        <v>24.938400970651372</v>
      </c>
      <c r="D56" t="s">
        <v>10</v>
      </c>
    </row>
    <row r="59" spans="1:4">
      <c r="A59" t="s">
        <v>39</v>
      </c>
    </row>
    <row r="60" spans="1:4">
      <c r="A60" t="s">
        <v>40</v>
      </c>
      <c r="B60" t="s">
        <v>41</v>
      </c>
    </row>
    <row r="61" spans="1:4">
      <c r="A61">
        <v>48</v>
      </c>
      <c r="B61">
        <v>897.29399999999998</v>
      </c>
    </row>
    <row r="62" spans="1:4">
      <c r="A62">
        <v>64</v>
      </c>
      <c r="B62">
        <v>733.63099999999997</v>
      </c>
    </row>
    <row r="63" spans="1:4">
      <c r="A63">
        <v>72</v>
      </c>
      <c r="B63">
        <v>704.04100000000005</v>
      </c>
    </row>
    <row r="64" spans="1:4">
      <c r="A64">
        <v>96</v>
      </c>
      <c r="B64">
        <v>626.94799999999998</v>
      </c>
    </row>
    <row r="65" spans="1:2">
      <c r="A65">
        <v>100</v>
      </c>
      <c r="B65">
        <v>621.42499999999995</v>
      </c>
    </row>
    <row r="66" spans="1:2">
      <c r="A66">
        <v>128</v>
      </c>
      <c r="B66">
        <v>564.28599999999994</v>
      </c>
    </row>
    <row r="67" spans="1:2">
      <c r="A67">
        <v>144</v>
      </c>
      <c r="B67">
        <v>537.86</v>
      </c>
    </row>
    <row r="68" spans="1:2">
      <c r="A68">
        <v>192</v>
      </c>
      <c r="B68">
        <v>498.90800000000002</v>
      </c>
    </row>
    <row r="69" spans="1:2">
      <c r="A69">
        <v>196</v>
      </c>
      <c r="B69">
        <v>497.84399999999999</v>
      </c>
    </row>
    <row r="70" spans="1:2">
      <c r="A70">
        <v>240</v>
      </c>
      <c r="B70">
        <v>468.149</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tabSelected="1" workbookViewId="0">
      <selection activeCell="B48" sqref="B48:D56"/>
    </sheetView>
  </sheetViews>
  <sheetFormatPr baseColWidth="10" defaultRowHeight="15" x14ac:dyDescent="0"/>
  <sheetData>
    <row r="1" spans="1:18">
      <c r="A1" s="3" t="s">
        <v>59</v>
      </c>
      <c r="B1" s="3"/>
      <c r="C1" s="3"/>
      <c r="D1" s="3"/>
      <c r="E1" s="3"/>
      <c r="F1" s="3"/>
      <c r="G1" s="3"/>
      <c r="H1" s="3"/>
      <c r="I1" s="3"/>
      <c r="J1" s="3"/>
      <c r="K1" s="3"/>
      <c r="L1" s="3"/>
    </row>
    <row r="2" spans="1:18">
      <c r="C2" t="s">
        <v>53</v>
      </c>
      <c r="G2" t="s">
        <v>54</v>
      </c>
      <c r="K2" t="s">
        <v>55</v>
      </c>
      <c r="O2" t="s">
        <v>56</v>
      </c>
    </row>
    <row r="3" spans="1:18">
      <c r="A3" s="1" t="s">
        <v>11</v>
      </c>
      <c r="B3" s="1" t="s">
        <v>1</v>
      </c>
      <c r="C3" s="1" t="s">
        <v>5</v>
      </c>
      <c r="D3" s="1" t="s">
        <v>6</v>
      </c>
      <c r="E3" s="1" t="s">
        <v>7</v>
      </c>
      <c r="F3" s="1" t="s">
        <v>10</v>
      </c>
      <c r="G3" s="1" t="s">
        <v>5</v>
      </c>
      <c r="H3" s="1" t="s">
        <v>6</v>
      </c>
      <c r="I3" s="1" t="s">
        <v>7</v>
      </c>
      <c r="J3" s="1" t="s">
        <v>10</v>
      </c>
      <c r="K3" s="1" t="s">
        <v>5</v>
      </c>
      <c r="L3" s="1" t="s">
        <v>6</v>
      </c>
      <c r="M3" s="1" t="s">
        <v>7</v>
      </c>
      <c r="N3" s="1" t="s">
        <v>10</v>
      </c>
      <c r="O3" s="1" t="s">
        <v>5</v>
      </c>
      <c r="P3" s="1" t="s">
        <v>6</v>
      </c>
      <c r="Q3" s="1" t="s">
        <v>7</v>
      </c>
      <c r="R3" s="1" t="s">
        <v>10</v>
      </c>
    </row>
    <row r="4" spans="1:18">
      <c r="A4">
        <v>1</v>
      </c>
      <c r="B4">
        <f t="shared" ref="B4" si="0">A4*24</f>
        <v>24</v>
      </c>
      <c r="C4" s="5" t="s">
        <v>9</v>
      </c>
      <c r="D4" s="6"/>
      <c r="E4" s="6"/>
      <c r="F4" s="6"/>
      <c r="G4" s="5" t="s">
        <v>9</v>
      </c>
      <c r="H4" s="6"/>
      <c r="I4" s="6"/>
      <c r="J4" s="6"/>
      <c r="K4" s="5" t="s">
        <v>9</v>
      </c>
      <c r="L4" s="6"/>
      <c r="M4" s="6"/>
      <c r="N4" s="6"/>
      <c r="O4" s="5" t="s">
        <v>9</v>
      </c>
      <c r="P4" s="6"/>
      <c r="Q4" s="6"/>
      <c r="R4" s="6"/>
    </row>
    <row r="5" spans="1:18">
      <c r="A5">
        <v>2</v>
      </c>
      <c r="B5">
        <v>48</v>
      </c>
      <c r="C5" s="6"/>
      <c r="D5" s="2">
        <v>1535.654</v>
      </c>
      <c r="E5">
        <v>1955.164</v>
      </c>
      <c r="F5">
        <v>2452.0230000000001</v>
      </c>
      <c r="G5" s="6"/>
      <c r="H5">
        <v>382.60599999999999</v>
      </c>
      <c r="I5">
        <v>460.29199999999997</v>
      </c>
      <c r="J5">
        <v>554.03200000000004</v>
      </c>
      <c r="K5" s="6"/>
      <c r="L5">
        <f>D5-H5</f>
        <v>1153.048</v>
      </c>
      <c r="M5">
        <f>E5-I5</f>
        <v>1494.8720000000001</v>
      </c>
      <c r="N5">
        <f>F5-J5</f>
        <v>1897.991</v>
      </c>
      <c r="O5" s="6"/>
      <c r="P5">
        <f>100*(H5/D5)</f>
        <v>24.91485712276333</v>
      </c>
      <c r="Q5">
        <f>100*(I5/E5)</f>
        <v>23.542372916031596</v>
      </c>
      <c r="R5">
        <f>100*(J5/F5)</f>
        <v>22.5948940935709</v>
      </c>
    </row>
    <row r="6" spans="1:18">
      <c r="A6">
        <v>4</v>
      </c>
      <c r="B6">
        <v>96</v>
      </c>
      <c r="C6" s="2">
        <v>830.35799999999995</v>
      </c>
      <c r="D6">
        <v>987.17100000000005</v>
      </c>
      <c r="E6">
        <v>1183.655</v>
      </c>
      <c r="F6">
        <v>1410.5930000000001</v>
      </c>
      <c r="G6">
        <v>197.35599999999999</v>
      </c>
      <c r="H6">
        <v>229.12100000000001</v>
      </c>
      <c r="I6">
        <v>272.56900000000002</v>
      </c>
      <c r="J6">
        <v>312.48599999999999</v>
      </c>
      <c r="K6">
        <f t="shared" ref="K6:N12" si="1">C6-G6</f>
        <v>633.00199999999995</v>
      </c>
      <c r="L6">
        <f t="shared" si="1"/>
        <v>758.05000000000007</v>
      </c>
      <c r="M6">
        <f t="shared" si="1"/>
        <v>911.08600000000001</v>
      </c>
      <c r="N6">
        <f t="shared" si="1"/>
        <v>1098.107</v>
      </c>
      <c r="O6">
        <f t="shared" ref="O6:R12" si="2">100*(G6/C6)</f>
        <v>23.767579766799383</v>
      </c>
      <c r="P6">
        <f t="shared" si="2"/>
        <v>23.209859284764239</v>
      </c>
      <c r="Q6">
        <f t="shared" si="2"/>
        <v>23.027740346638168</v>
      </c>
      <c r="R6">
        <f t="shared" si="2"/>
        <v>22.152810910021529</v>
      </c>
    </row>
    <row r="7" spans="1:18">
      <c r="A7">
        <v>6</v>
      </c>
      <c r="B7">
        <v>144</v>
      </c>
      <c r="C7" s="2">
        <v>714.27300000000002</v>
      </c>
      <c r="D7">
        <v>820.94100000000003</v>
      </c>
      <c r="E7">
        <v>935.89200000000005</v>
      </c>
      <c r="F7">
        <v>1079.3430000000001</v>
      </c>
      <c r="G7">
        <v>161.69499999999999</v>
      </c>
      <c r="H7">
        <v>180.66499999999999</v>
      </c>
      <c r="I7">
        <v>205.119</v>
      </c>
      <c r="J7">
        <v>235.39099999999999</v>
      </c>
      <c r="K7">
        <f t="shared" si="1"/>
        <v>552.57799999999997</v>
      </c>
      <c r="L7">
        <f t="shared" si="1"/>
        <v>640.27600000000007</v>
      </c>
      <c r="M7">
        <f t="shared" si="1"/>
        <v>730.77300000000002</v>
      </c>
      <c r="N7">
        <f t="shared" si="1"/>
        <v>843.95200000000011</v>
      </c>
      <c r="O7">
        <f t="shared" si="2"/>
        <v>22.63770295111253</v>
      </c>
      <c r="P7">
        <f t="shared" si="2"/>
        <v>22.007062626912287</v>
      </c>
      <c r="Q7">
        <f t="shared" si="2"/>
        <v>21.916951955994922</v>
      </c>
      <c r="R7">
        <f t="shared" si="2"/>
        <v>21.808729940343337</v>
      </c>
    </row>
    <row r="8" spans="1:18">
      <c r="A8">
        <v>8</v>
      </c>
      <c r="B8">
        <v>192</v>
      </c>
      <c r="C8" s="2">
        <v>633.024</v>
      </c>
      <c r="D8">
        <v>718.07600000000002</v>
      </c>
      <c r="E8">
        <v>769.41600000000005</v>
      </c>
      <c r="F8">
        <v>873.20100000000002</v>
      </c>
      <c r="G8">
        <v>134.73500000000001</v>
      </c>
      <c r="H8">
        <v>142.78700000000001</v>
      </c>
      <c r="I8">
        <v>161.81800000000001</v>
      </c>
      <c r="J8">
        <v>181.7</v>
      </c>
      <c r="K8">
        <f t="shared" si="1"/>
        <v>498.28899999999999</v>
      </c>
      <c r="L8">
        <f t="shared" si="1"/>
        <v>575.28899999999999</v>
      </c>
      <c r="M8">
        <f t="shared" si="1"/>
        <v>607.59800000000007</v>
      </c>
      <c r="N8">
        <f t="shared" si="1"/>
        <v>691.50099999999998</v>
      </c>
      <c r="O8">
        <f t="shared" si="2"/>
        <v>21.284343089677488</v>
      </c>
      <c r="P8">
        <f t="shared" si="2"/>
        <v>19.884664018850373</v>
      </c>
      <c r="Q8">
        <f t="shared" si="2"/>
        <v>21.031275668818949</v>
      </c>
      <c r="R8">
        <f t="shared" si="2"/>
        <v>20.808496554630604</v>
      </c>
    </row>
    <row r="9" spans="1:18">
      <c r="A9">
        <v>10</v>
      </c>
      <c r="B9">
        <v>240</v>
      </c>
      <c r="C9" s="2">
        <v>620.22299999999996</v>
      </c>
      <c r="D9">
        <v>679.06</v>
      </c>
      <c r="E9">
        <v>709.63099999999997</v>
      </c>
      <c r="F9">
        <v>793.13099999999997</v>
      </c>
      <c r="G9">
        <v>131.69900000000001</v>
      </c>
      <c r="H9">
        <v>137.68899999999999</v>
      </c>
      <c r="I9">
        <v>145.07</v>
      </c>
      <c r="J9">
        <v>164.34</v>
      </c>
      <c r="K9">
        <f t="shared" si="1"/>
        <v>488.52399999999994</v>
      </c>
      <c r="L9">
        <f t="shared" si="1"/>
        <v>541.37099999999998</v>
      </c>
      <c r="M9">
        <f t="shared" si="1"/>
        <v>564.56099999999992</v>
      </c>
      <c r="N9">
        <f t="shared" si="1"/>
        <v>628.79099999999994</v>
      </c>
      <c r="O9">
        <f t="shared" si="2"/>
        <v>21.23413675403847</v>
      </c>
      <c r="P9">
        <f t="shared" si="2"/>
        <v>20.27641151002857</v>
      </c>
      <c r="Q9">
        <f t="shared" si="2"/>
        <v>20.443018977468572</v>
      </c>
      <c r="R9">
        <f t="shared" si="2"/>
        <v>20.720410625735219</v>
      </c>
    </row>
    <row r="10" spans="1:18">
      <c r="A10">
        <v>16</v>
      </c>
      <c r="B10">
        <v>384</v>
      </c>
      <c r="C10" s="2">
        <v>570.69200000000001</v>
      </c>
      <c r="D10">
        <v>605.827</v>
      </c>
      <c r="E10">
        <v>581.21500000000003</v>
      </c>
      <c r="F10">
        <v>607.08399999999995</v>
      </c>
      <c r="G10">
        <v>119.919</v>
      </c>
      <c r="H10">
        <v>112.56399999999999</v>
      </c>
      <c r="I10">
        <v>112.355</v>
      </c>
      <c r="J10">
        <v>117.166</v>
      </c>
      <c r="K10">
        <f t="shared" si="1"/>
        <v>450.77300000000002</v>
      </c>
      <c r="L10">
        <f t="shared" si="1"/>
        <v>493.26300000000003</v>
      </c>
      <c r="M10">
        <f t="shared" si="1"/>
        <v>468.86</v>
      </c>
      <c r="N10">
        <f t="shared" si="1"/>
        <v>489.91799999999995</v>
      </c>
      <c r="O10">
        <f t="shared" si="2"/>
        <v>21.0129106418173</v>
      </c>
      <c r="P10">
        <f t="shared" si="2"/>
        <v>18.580221746472176</v>
      </c>
      <c r="Q10">
        <f t="shared" si="2"/>
        <v>19.331056493724354</v>
      </c>
      <c r="R10">
        <f t="shared" si="2"/>
        <v>19.299800357116972</v>
      </c>
    </row>
    <row r="11" spans="1:18">
      <c r="A11">
        <v>32</v>
      </c>
      <c r="B11">
        <v>768</v>
      </c>
      <c r="C11">
        <v>495.471</v>
      </c>
      <c r="D11">
        <v>513.54899999999998</v>
      </c>
      <c r="E11">
        <v>469.54399999999998</v>
      </c>
      <c r="F11" s="2">
        <v>455.85199999999998</v>
      </c>
      <c r="G11">
        <v>91.195700000000002</v>
      </c>
      <c r="H11">
        <v>89.498800000000003</v>
      </c>
      <c r="I11">
        <v>84.798500000000004</v>
      </c>
      <c r="J11">
        <v>80.265100000000004</v>
      </c>
      <c r="K11">
        <f t="shared" si="1"/>
        <v>404.27530000000002</v>
      </c>
      <c r="L11">
        <f t="shared" si="1"/>
        <v>424.05019999999996</v>
      </c>
      <c r="M11">
        <f t="shared" si="1"/>
        <v>384.74549999999999</v>
      </c>
      <c r="N11">
        <f t="shared" si="1"/>
        <v>375.58689999999996</v>
      </c>
      <c r="O11">
        <f t="shared" si="2"/>
        <v>18.405860282438326</v>
      </c>
      <c r="P11">
        <f t="shared" si="2"/>
        <v>17.427509351590601</v>
      </c>
      <c r="Q11">
        <f t="shared" si="2"/>
        <v>18.059755848227219</v>
      </c>
      <c r="R11">
        <f t="shared" si="2"/>
        <v>17.607710397234193</v>
      </c>
    </row>
    <row r="12" spans="1:18">
      <c r="A12">
        <v>64</v>
      </c>
      <c r="B12">
        <v>1536</v>
      </c>
      <c r="C12">
        <v>620.87900000000002</v>
      </c>
      <c r="D12">
        <v>591.95699999999999</v>
      </c>
      <c r="E12">
        <v>482.21699999999998</v>
      </c>
      <c r="F12" s="2">
        <v>425.41699999999997</v>
      </c>
      <c r="G12">
        <v>145.154</v>
      </c>
      <c r="H12">
        <v>118.395</v>
      </c>
      <c r="I12">
        <v>93.436499999999995</v>
      </c>
      <c r="J12">
        <v>73.987899999999996</v>
      </c>
      <c r="K12">
        <f t="shared" si="1"/>
        <v>475.72500000000002</v>
      </c>
      <c r="L12">
        <f t="shared" si="1"/>
        <v>473.56200000000001</v>
      </c>
      <c r="M12">
        <f t="shared" si="1"/>
        <v>388.78049999999996</v>
      </c>
      <c r="N12">
        <f t="shared" si="1"/>
        <v>351.42909999999995</v>
      </c>
      <c r="O12">
        <f t="shared" si="2"/>
        <v>23.378790392330874</v>
      </c>
      <c r="P12">
        <f t="shared" si="2"/>
        <v>20.00060815228133</v>
      </c>
      <c r="Q12">
        <f t="shared" si="2"/>
        <v>19.376442555944731</v>
      </c>
      <c r="R12">
        <f t="shared" si="2"/>
        <v>17.391853169948547</v>
      </c>
    </row>
    <row r="16" spans="1:18">
      <c r="A16" t="s">
        <v>60</v>
      </c>
    </row>
    <row r="17" spans="1:7">
      <c r="A17" s="1" t="s">
        <v>11</v>
      </c>
      <c r="B17" s="1" t="s">
        <v>1</v>
      </c>
      <c r="C17" s="1" t="s">
        <v>5</v>
      </c>
      <c r="D17" s="1" t="s">
        <v>6</v>
      </c>
      <c r="E17" s="1" t="s">
        <v>7</v>
      </c>
      <c r="F17" s="1" t="s">
        <v>10</v>
      </c>
    </row>
    <row r="18" spans="1:7">
      <c r="A18">
        <v>1</v>
      </c>
      <c r="B18">
        <f t="shared" ref="B18" si="3">A18*24</f>
        <v>24</v>
      </c>
      <c r="C18" s="6"/>
      <c r="D18" s="6"/>
      <c r="E18" s="6"/>
      <c r="F18" s="6"/>
    </row>
    <row r="19" spans="1:7">
      <c r="A19">
        <v>2</v>
      </c>
      <c r="B19">
        <v>48</v>
      </c>
      <c r="C19" s="6"/>
      <c r="D19">
        <f t="shared" ref="D19:F20" si="4">$C$6/D5</f>
        <v>0.54071945894062068</v>
      </c>
      <c r="E19">
        <f t="shared" si="4"/>
        <v>0.42469992287092029</v>
      </c>
      <c r="F19">
        <f t="shared" si="4"/>
        <v>0.33864201110674735</v>
      </c>
    </row>
    <row r="20" spans="1:7">
      <c r="A20">
        <v>4</v>
      </c>
      <c r="B20">
        <v>96</v>
      </c>
      <c r="C20">
        <f>$C$6/C6</f>
        <v>1</v>
      </c>
      <c r="D20">
        <f t="shared" si="4"/>
        <v>0.84114910182734293</v>
      </c>
      <c r="E20">
        <f t="shared" si="4"/>
        <v>0.70152029096316071</v>
      </c>
      <c r="F20">
        <f t="shared" si="4"/>
        <v>0.58865881228674743</v>
      </c>
    </row>
    <row r="21" spans="1:7">
      <c r="A21">
        <v>6</v>
      </c>
      <c r="B21">
        <v>144</v>
      </c>
      <c r="C21">
        <f t="shared" ref="C21:F26" si="5">$C$6/C7</f>
        <v>1.1625218928896934</v>
      </c>
      <c r="D21">
        <f t="shared" si="5"/>
        <v>1.0114709826893771</v>
      </c>
      <c r="E21">
        <f t="shared" si="5"/>
        <v>0.88723698888333258</v>
      </c>
      <c r="F21">
        <f t="shared" si="5"/>
        <v>0.76931800178441878</v>
      </c>
    </row>
    <row r="22" spans="1:7">
      <c r="A22">
        <v>8</v>
      </c>
      <c r="B22">
        <v>192</v>
      </c>
      <c r="C22">
        <f t="shared" si="5"/>
        <v>1.3117322565969063</v>
      </c>
      <c r="D22">
        <f t="shared" si="5"/>
        <v>1.1563650644221501</v>
      </c>
      <c r="E22">
        <f t="shared" si="5"/>
        <v>1.0792055273090237</v>
      </c>
      <c r="F22">
        <f t="shared" si="5"/>
        <v>0.95093569521793941</v>
      </c>
    </row>
    <row r="23" spans="1:7">
      <c r="A23">
        <v>10</v>
      </c>
      <c r="B23">
        <v>240</v>
      </c>
      <c r="C23">
        <f t="shared" si="5"/>
        <v>1.3388055586458418</v>
      </c>
      <c r="D23">
        <f t="shared" si="5"/>
        <v>1.2228050540452979</v>
      </c>
      <c r="E23">
        <f t="shared" si="5"/>
        <v>1.1701264459979905</v>
      </c>
      <c r="F23">
        <f t="shared" si="5"/>
        <v>1.0469367607620934</v>
      </c>
    </row>
    <row r="24" spans="1:7">
      <c r="A24">
        <v>16</v>
      </c>
      <c r="B24">
        <v>384</v>
      </c>
      <c r="C24">
        <f t="shared" si="5"/>
        <v>1.4550019975748738</v>
      </c>
      <c r="D24">
        <f t="shared" si="5"/>
        <v>1.370619005095514</v>
      </c>
      <c r="E24">
        <f t="shared" si="5"/>
        <v>1.4286589300000858</v>
      </c>
      <c r="F24">
        <f t="shared" si="5"/>
        <v>1.3677810648938202</v>
      </c>
      <c r="G24" s="8"/>
    </row>
    <row r="25" spans="1:7">
      <c r="A25">
        <v>32</v>
      </c>
      <c r="B25">
        <v>768</v>
      </c>
      <c r="C25">
        <f t="shared" si="5"/>
        <v>1.6758962683991594</v>
      </c>
      <c r="D25">
        <f t="shared" si="5"/>
        <v>1.6169012109847356</v>
      </c>
      <c r="E25">
        <f t="shared" si="5"/>
        <v>1.7684349070587633</v>
      </c>
      <c r="F25">
        <f t="shared" si="5"/>
        <v>1.8215517317023946</v>
      </c>
    </row>
    <row r="26" spans="1:7">
      <c r="A26">
        <v>64</v>
      </c>
      <c r="B26">
        <v>1536</v>
      </c>
      <c r="C26">
        <f t="shared" si="5"/>
        <v>1.3373910214389597</v>
      </c>
      <c r="D26">
        <f t="shared" si="5"/>
        <v>1.4027336445045839</v>
      </c>
      <c r="E26">
        <f t="shared" si="5"/>
        <v>1.7219592009406552</v>
      </c>
      <c r="F26">
        <f t="shared" si="5"/>
        <v>1.9518684020619768</v>
      </c>
    </row>
    <row r="48" spans="1:4">
      <c r="A48" t="s">
        <v>11</v>
      </c>
      <c r="B48" t="s">
        <v>30</v>
      </c>
      <c r="C48" t="s">
        <v>57</v>
      </c>
      <c r="D48" t="s">
        <v>27</v>
      </c>
    </row>
    <row r="49" spans="1:4">
      <c r="A49">
        <v>2</v>
      </c>
      <c r="B49" s="8">
        <f>MIN(C5:F5)</f>
        <v>1535.654</v>
      </c>
      <c r="C49">
        <f>100*(H5/B49)</f>
        <v>24.91485712276333</v>
      </c>
      <c r="D49" t="s">
        <v>6</v>
      </c>
    </row>
    <row r="50" spans="1:4">
      <c r="A50">
        <v>4</v>
      </c>
      <c r="B50" s="8">
        <f t="shared" ref="B50:B56" si="6">MIN(C6:F6)</f>
        <v>830.35799999999995</v>
      </c>
      <c r="C50" s="8">
        <f>100*(G6/B50)</f>
        <v>23.767579766799383</v>
      </c>
      <c r="D50" t="s">
        <v>5</v>
      </c>
    </row>
    <row r="51" spans="1:4">
      <c r="A51" s="8">
        <v>6</v>
      </c>
      <c r="B51" s="8">
        <f t="shared" si="6"/>
        <v>714.27300000000002</v>
      </c>
      <c r="C51" s="8">
        <f>100*(G7/B51)</f>
        <v>22.63770295111253</v>
      </c>
      <c r="D51" s="8" t="s">
        <v>5</v>
      </c>
    </row>
    <row r="52" spans="1:4">
      <c r="A52">
        <v>8</v>
      </c>
      <c r="B52" s="8">
        <f t="shared" si="6"/>
        <v>633.024</v>
      </c>
      <c r="C52" s="8">
        <f>100*(G8/B52)</f>
        <v>21.284343089677488</v>
      </c>
      <c r="D52" t="s">
        <v>5</v>
      </c>
    </row>
    <row r="53" spans="1:4">
      <c r="A53" s="8">
        <v>10</v>
      </c>
      <c r="B53" s="8">
        <f t="shared" si="6"/>
        <v>620.22299999999996</v>
      </c>
      <c r="C53" s="8">
        <f>100*(G9/B53)</f>
        <v>21.23413675403847</v>
      </c>
      <c r="D53" s="8" t="s">
        <v>5</v>
      </c>
    </row>
    <row r="54" spans="1:4">
      <c r="A54">
        <v>16</v>
      </c>
      <c r="B54" s="8">
        <f t="shared" si="6"/>
        <v>570.69200000000001</v>
      </c>
      <c r="C54" s="8">
        <f>100*(G10/B54)</f>
        <v>21.0129106418173</v>
      </c>
      <c r="D54" t="s">
        <v>5</v>
      </c>
    </row>
    <row r="55" spans="1:4">
      <c r="A55">
        <v>32</v>
      </c>
      <c r="B55" s="8">
        <f t="shared" si="6"/>
        <v>455.85199999999998</v>
      </c>
      <c r="C55" s="8">
        <f>100*(J11/B55)</f>
        <v>17.607710397234193</v>
      </c>
      <c r="D55" t="s">
        <v>10</v>
      </c>
    </row>
    <row r="56" spans="1:4">
      <c r="A56">
        <v>64</v>
      </c>
      <c r="B56" s="8">
        <f t="shared" si="6"/>
        <v>425.41699999999997</v>
      </c>
      <c r="C56" s="8">
        <f>100*(J12/B56)</f>
        <v>17.391853169948547</v>
      </c>
      <c r="D56" t="s">
        <v>10</v>
      </c>
    </row>
    <row r="59" spans="1:4">
      <c r="A59" t="s">
        <v>39</v>
      </c>
    </row>
    <row r="60" spans="1:4">
      <c r="A60" t="s">
        <v>40</v>
      </c>
      <c r="B60" t="s">
        <v>41</v>
      </c>
    </row>
    <row r="61" spans="1:4">
      <c r="A61">
        <v>48</v>
      </c>
      <c r="B61" s="6"/>
    </row>
    <row r="62" spans="1:4">
      <c r="A62">
        <v>64</v>
      </c>
      <c r="B62">
        <v>1103.2950000000001</v>
      </c>
    </row>
    <row r="63" spans="1:4">
      <c r="A63">
        <v>72</v>
      </c>
      <c r="B63">
        <v>990.66</v>
      </c>
    </row>
    <row r="64" spans="1:4">
      <c r="A64">
        <v>96</v>
      </c>
      <c r="B64">
        <v>822.19799999999998</v>
      </c>
    </row>
    <row r="65" spans="1:2">
      <c r="A65">
        <v>100</v>
      </c>
      <c r="B65">
        <v>810.75300000000004</v>
      </c>
    </row>
    <row r="66" spans="1:2">
      <c r="A66">
        <v>128</v>
      </c>
      <c r="B66">
        <v>739.83299999999997</v>
      </c>
    </row>
    <row r="67" spans="1:2">
      <c r="A67">
        <v>144</v>
      </c>
      <c r="B67">
        <v>692.65300000000002</v>
      </c>
    </row>
    <row r="68" spans="1:2">
      <c r="A68">
        <v>192</v>
      </c>
      <c r="B68">
        <v>629.93600000000004</v>
      </c>
    </row>
    <row r="69" spans="1:2">
      <c r="A69">
        <v>196</v>
      </c>
      <c r="B69">
        <v>628.05200000000002</v>
      </c>
    </row>
    <row r="70" spans="1:2">
      <c r="A70">
        <v>240</v>
      </c>
      <c r="B70">
        <v>590.97299999999996</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selection activeCell="D58" sqref="D58"/>
    </sheetView>
  </sheetViews>
  <sheetFormatPr baseColWidth="10" defaultRowHeight="15" x14ac:dyDescent="0"/>
  <cols>
    <col min="1" max="2" width="29.1640625" bestFit="1" customWidth="1"/>
    <col min="3" max="3" width="11.5" bestFit="1" customWidth="1"/>
    <col min="4" max="5" width="24.83203125" bestFit="1" customWidth="1"/>
    <col min="6" max="6" width="21" bestFit="1" customWidth="1"/>
  </cols>
  <sheetData>
    <row r="1" spans="1:6" s="15" customFormat="1" ht="18">
      <c r="A1" s="15" t="s">
        <v>67</v>
      </c>
    </row>
    <row r="2" spans="1:6" s="17" customFormat="1">
      <c r="A2" s="16" t="s">
        <v>68</v>
      </c>
      <c r="B2" s="16"/>
      <c r="C2" s="16"/>
      <c r="D2" s="16"/>
      <c r="E2" s="16"/>
    </row>
    <row r="3" spans="1:6">
      <c r="A3" s="12" t="s">
        <v>50</v>
      </c>
    </row>
    <row r="4" spans="1:6">
      <c r="A4" t="s">
        <v>46</v>
      </c>
      <c r="B4" t="s">
        <v>43</v>
      </c>
      <c r="C4" t="s">
        <v>44</v>
      </c>
      <c r="D4" t="s">
        <v>45</v>
      </c>
      <c r="E4" t="s">
        <v>47</v>
      </c>
      <c r="F4" t="s">
        <v>48</v>
      </c>
    </row>
    <row r="5" spans="1:6">
      <c r="A5" s="11">
        <v>5</v>
      </c>
      <c r="B5">
        <v>368.9</v>
      </c>
      <c r="C5">
        <v>111</v>
      </c>
      <c r="D5">
        <f>B5-C5</f>
        <v>257.89999999999998</v>
      </c>
      <c r="E5">
        <f>D5+A5*(C5)</f>
        <v>812.9</v>
      </c>
      <c r="F5">
        <f>100*(D5/E5)</f>
        <v>31.725919547299792</v>
      </c>
    </row>
    <row r="6" spans="1:6">
      <c r="A6">
        <v>10</v>
      </c>
      <c r="B6">
        <v>368.9</v>
      </c>
      <c r="C6">
        <v>111</v>
      </c>
      <c r="D6">
        <f t="shared" ref="D6:D13" si="0">B6-C6</f>
        <v>257.89999999999998</v>
      </c>
      <c r="E6">
        <f t="shared" ref="E6:E13" si="1">D6+A6*(C6)</f>
        <v>1367.9</v>
      </c>
      <c r="F6">
        <f t="shared" ref="F6:F13" si="2">100*(D6/E6)</f>
        <v>18.853717377001239</v>
      </c>
    </row>
    <row r="7" spans="1:6">
      <c r="A7">
        <v>15</v>
      </c>
      <c r="B7">
        <v>368.9</v>
      </c>
      <c r="C7">
        <v>111</v>
      </c>
      <c r="D7">
        <f t="shared" si="0"/>
        <v>257.89999999999998</v>
      </c>
      <c r="E7">
        <f t="shared" si="1"/>
        <v>1922.9</v>
      </c>
      <c r="F7">
        <f t="shared" si="2"/>
        <v>13.412033907119453</v>
      </c>
    </row>
    <row r="8" spans="1:6">
      <c r="A8">
        <v>20</v>
      </c>
      <c r="B8">
        <v>368.9</v>
      </c>
      <c r="C8">
        <v>111</v>
      </c>
      <c r="D8">
        <f t="shared" si="0"/>
        <v>257.89999999999998</v>
      </c>
      <c r="E8">
        <f t="shared" si="1"/>
        <v>2477.9</v>
      </c>
      <c r="F8">
        <f t="shared" si="2"/>
        <v>10.408006779934622</v>
      </c>
    </row>
    <row r="9" spans="1:6">
      <c r="A9">
        <v>25</v>
      </c>
      <c r="B9">
        <v>368.9</v>
      </c>
      <c r="C9">
        <v>111</v>
      </c>
      <c r="D9">
        <f t="shared" si="0"/>
        <v>257.89999999999998</v>
      </c>
      <c r="E9">
        <f t="shared" si="1"/>
        <v>3032.9</v>
      </c>
      <c r="F9">
        <f t="shared" si="2"/>
        <v>8.5034125754228604</v>
      </c>
    </row>
    <row r="10" spans="1:6">
      <c r="A10">
        <v>30</v>
      </c>
      <c r="B10">
        <v>368.9</v>
      </c>
      <c r="C10">
        <v>111</v>
      </c>
      <c r="D10">
        <f t="shared" si="0"/>
        <v>257.89999999999998</v>
      </c>
      <c r="E10">
        <f t="shared" si="1"/>
        <v>3587.9</v>
      </c>
      <c r="F10">
        <f t="shared" si="2"/>
        <v>7.1880487193065568</v>
      </c>
    </row>
    <row r="11" spans="1:6">
      <c r="A11" s="2">
        <v>40</v>
      </c>
      <c r="B11" s="2">
        <v>368.9</v>
      </c>
      <c r="C11" s="2">
        <v>111</v>
      </c>
      <c r="D11" s="2">
        <f t="shared" si="0"/>
        <v>257.89999999999998</v>
      </c>
      <c r="E11" s="2">
        <f t="shared" si="1"/>
        <v>4697.8999999999996</v>
      </c>
      <c r="F11" s="2">
        <f t="shared" si="2"/>
        <v>5.4896868813725286</v>
      </c>
    </row>
    <row r="12" spans="1:6">
      <c r="A12">
        <v>50</v>
      </c>
      <c r="B12">
        <v>368.9</v>
      </c>
      <c r="C12">
        <v>111</v>
      </c>
      <c r="D12">
        <f t="shared" si="0"/>
        <v>257.89999999999998</v>
      </c>
      <c r="E12">
        <f t="shared" si="1"/>
        <v>5807.9</v>
      </c>
      <c r="F12">
        <f t="shared" si="2"/>
        <v>4.4405034521944247</v>
      </c>
    </row>
    <row r="13" spans="1:6">
      <c r="A13">
        <v>100</v>
      </c>
      <c r="B13">
        <v>368.9</v>
      </c>
      <c r="C13">
        <v>111</v>
      </c>
      <c r="D13">
        <f t="shared" si="0"/>
        <v>257.89999999999998</v>
      </c>
      <c r="E13">
        <f t="shared" si="1"/>
        <v>11357.9</v>
      </c>
      <c r="F13">
        <f t="shared" si="2"/>
        <v>2.2706662323140723</v>
      </c>
    </row>
    <row r="15" spans="1:6">
      <c r="A15" s="12" t="s">
        <v>51</v>
      </c>
    </row>
    <row r="16" spans="1:6">
      <c r="A16" t="s">
        <v>46</v>
      </c>
      <c r="B16" t="s">
        <v>43</v>
      </c>
      <c r="C16" t="s">
        <v>44</v>
      </c>
      <c r="D16" t="s">
        <v>45</v>
      </c>
      <c r="E16" t="s">
        <v>47</v>
      </c>
      <c r="F16" t="s">
        <v>48</v>
      </c>
    </row>
    <row r="17" spans="1:6">
      <c r="A17" s="11">
        <v>5</v>
      </c>
      <c r="B17">
        <v>173.85</v>
      </c>
      <c r="C17">
        <v>57</v>
      </c>
      <c r="D17">
        <f>B17-C17</f>
        <v>116.85</v>
      </c>
      <c r="E17">
        <f>D17+A17*(C17)</f>
        <v>401.85</v>
      </c>
      <c r="F17">
        <f>100*(D17/E17)</f>
        <v>29.078014184397162</v>
      </c>
    </row>
    <row r="18" spans="1:6">
      <c r="A18">
        <v>10</v>
      </c>
      <c r="B18">
        <v>173.85</v>
      </c>
      <c r="C18">
        <v>57</v>
      </c>
      <c r="D18">
        <f t="shared" ref="D18:D25" si="3">B18-C18</f>
        <v>116.85</v>
      </c>
      <c r="E18">
        <f t="shared" ref="E18:E25" si="4">D18+A18*(C18)</f>
        <v>686.85</v>
      </c>
      <c r="F18">
        <f t="shared" ref="F18:F25" si="5">100*(D18/E18)</f>
        <v>17.012448132780079</v>
      </c>
    </row>
    <row r="19" spans="1:6">
      <c r="A19">
        <v>15</v>
      </c>
      <c r="B19">
        <v>173.85</v>
      </c>
      <c r="C19">
        <v>57</v>
      </c>
      <c r="D19">
        <f t="shared" si="3"/>
        <v>116.85</v>
      </c>
      <c r="E19">
        <f t="shared" si="4"/>
        <v>971.85</v>
      </c>
      <c r="F19">
        <f t="shared" si="5"/>
        <v>12.023460410557183</v>
      </c>
    </row>
    <row r="20" spans="1:6">
      <c r="A20">
        <v>20</v>
      </c>
      <c r="B20">
        <v>173.85</v>
      </c>
      <c r="C20">
        <v>57</v>
      </c>
      <c r="D20">
        <f t="shared" si="3"/>
        <v>116.85</v>
      </c>
      <c r="E20">
        <f t="shared" si="4"/>
        <v>1256.8499999999999</v>
      </c>
      <c r="F20">
        <f t="shared" si="5"/>
        <v>9.2970521541950113</v>
      </c>
    </row>
    <row r="21" spans="1:6">
      <c r="A21">
        <v>25</v>
      </c>
      <c r="B21">
        <v>173.85</v>
      </c>
      <c r="C21">
        <v>57</v>
      </c>
      <c r="D21">
        <f t="shared" si="3"/>
        <v>116.85</v>
      </c>
      <c r="E21">
        <f t="shared" si="4"/>
        <v>1541.85</v>
      </c>
      <c r="F21">
        <f t="shared" si="5"/>
        <v>7.5785582255083179</v>
      </c>
    </row>
    <row r="22" spans="1:6">
      <c r="A22">
        <v>30</v>
      </c>
      <c r="B22">
        <v>173.85</v>
      </c>
      <c r="C22">
        <v>57</v>
      </c>
      <c r="D22">
        <f t="shared" si="3"/>
        <v>116.85</v>
      </c>
      <c r="E22">
        <f t="shared" si="4"/>
        <v>1826.85</v>
      </c>
      <c r="F22">
        <f t="shared" si="5"/>
        <v>6.3962558502340086</v>
      </c>
    </row>
    <row r="23" spans="1:6">
      <c r="A23" s="2">
        <v>40</v>
      </c>
      <c r="B23" s="2">
        <v>173.85</v>
      </c>
      <c r="C23" s="2">
        <v>57</v>
      </c>
      <c r="D23" s="2">
        <f t="shared" si="3"/>
        <v>116.85</v>
      </c>
      <c r="E23" s="2">
        <f t="shared" si="4"/>
        <v>2396.85</v>
      </c>
      <c r="F23" s="2">
        <f t="shared" si="5"/>
        <v>4.8751486325802613</v>
      </c>
    </row>
    <row r="24" spans="1:6">
      <c r="A24">
        <v>50</v>
      </c>
      <c r="B24">
        <v>173.85</v>
      </c>
      <c r="C24">
        <v>57</v>
      </c>
      <c r="D24">
        <f t="shared" si="3"/>
        <v>116.85</v>
      </c>
      <c r="E24">
        <f t="shared" si="4"/>
        <v>2966.85</v>
      </c>
      <c r="F24">
        <f t="shared" si="5"/>
        <v>3.9385206532180597</v>
      </c>
    </row>
    <row r="25" spans="1:6">
      <c r="A25">
        <v>100</v>
      </c>
      <c r="B25">
        <v>173.85</v>
      </c>
      <c r="C25">
        <v>57</v>
      </c>
      <c r="D25">
        <f t="shared" si="3"/>
        <v>116.85</v>
      </c>
      <c r="E25">
        <f t="shared" si="4"/>
        <v>5816.85</v>
      </c>
      <c r="F25">
        <f t="shared" si="5"/>
        <v>2.0088192062714354</v>
      </c>
    </row>
    <row r="28" spans="1:6">
      <c r="A28" s="12" t="s">
        <v>49</v>
      </c>
    </row>
    <row r="29" spans="1:6">
      <c r="A29" t="s">
        <v>46</v>
      </c>
      <c r="B29" t="s">
        <v>43</v>
      </c>
      <c r="C29" t="s">
        <v>44</v>
      </c>
      <c r="D29" t="s">
        <v>45</v>
      </c>
      <c r="E29" t="s">
        <v>47</v>
      </c>
      <c r="F29" t="s">
        <v>48</v>
      </c>
    </row>
    <row r="30" spans="1:6">
      <c r="A30" s="11">
        <v>5</v>
      </c>
      <c r="B30">
        <v>388.12068384200001</v>
      </c>
      <c r="C30">
        <v>119.065</v>
      </c>
      <c r="D30">
        <f>B30-C30</f>
        <v>269.05568384200001</v>
      </c>
      <c r="E30">
        <f>D30+A30*C30</f>
        <v>864.38068384200005</v>
      </c>
      <c r="F30">
        <f>100*(D30/E30)</f>
        <v>31.126989400792837</v>
      </c>
    </row>
    <row r="31" spans="1:6">
      <c r="A31">
        <v>10</v>
      </c>
      <c r="B31">
        <v>388.12068384200001</v>
      </c>
      <c r="C31">
        <v>119.065</v>
      </c>
      <c r="D31">
        <f t="shared" ref="D31:D38" si="6">B31-C31</f>
        <v>269.05568384200001</v>
      </c>
      <c r="E31">
        <f t="shared" ref="E31:E38" si="7">D31+A31*C31</f>
        <v>1459.7056838420001</v>
      </c>
      <c r="F31">
        <f t="shared" ref="F31:F38" si="8">100*(D31/E31)</f>
        <v>18.432187174460768</v>
      </c>
    </row>
    <row r="32" spans="1:6">
      <c r="A32">
        <v>15</v>
      </c>
      <c r="B32">
        <v>388.12068384200001</v>
      </c>
      <c r="C32">
        <v>119.065</v>
      </c>
      <c r="D32">
        <f t="shared" si="6"/>
        <v>269.05568384200001</v>
      </c>
      <c r="E32">
        <f t="shared" si="7"/>
        <v>2055.0306838420001</v>
      </c>
      <c r="F32">
        <f t="shared" si="8"/>
        <v>13.092538518158992</v>
      </c>
    </row>
    <row r="33" spans="1:6">
      <c r="A33">
        <v>20</v>
      </c>
      <c r="B33">
        <v>388.12068384200001</v>
      </c>
      <c r="C33">
        <v>119.065</v>
      </c>
      <c r="D33">
        <f t="shared" si="6"/>
        <v>269.05568384200001</v>
      </c>
      <c r="E33">
        <f t="shared" si="7"/>
        <v>2650.355683842</v>
      </c>
      <c r="F33">
        <f t="shared" si="8"/>
        <v>10.15168211128449</v>
      </c>
    </row>
    <row r="34" spans="1:6">
      <c r="A34">
        <v>25</v>
      </c>
      <c r="B34">
        <v>388.12068384200001</v>
      </c>
      <c r="C34">
        <v>119.065</v>
      </c>
      <c r="D34">
        <f t="shared" si="6"/>
        <v>269.05568384200001</v>
      </c>
      <c r="E34">
        <f t="shared" si="7"/>
        <v>3245.6806838419998</v>
      </c>
      <c r="F34">
        <f t="shared" si="8"/>
        <v>8.2896535442146924</v>
      </c>
    </row>
    <row r="35" spans="1:6">
      <c r="A35">
        <v>30</v>
      </c>
      <c r="B35">
        <v>388.12068384200001</v>
      </c>
      <c r="C35">
        <v>119.065</v>
      </c>
      <c r="D35">
        <f t="shared" si="6"/>
        <v>269.05568384200001</v>
      </c>
      <c r="E35">
        <f t="shared" si="7"/>
        <v>3841.0056838419996</v>
      </c>
      <c r="F35">
        <f t="shared" si="8"/>
        <v>7.004823892186347</v>
      </c>
    </row>
    <row r="36" spans="1:6">
      <c r="A36" s="2">
        <v>40</v>
      </c>
      <c r="B36" s="2">
        <v>388.12068384200001</v>
      </c>
      <c r="C36" s="2">
        <v>119.065</v>
      </c>
      <c r="D36" s="2">
        <f t="shared" si="6"/>
        <v>269.05568384200001</v>
      </c>
      <c r="E36" s="2">
        <f t="shared" si="7"/>
        <v>5031.6556838420001</v>
      </c>
      <c r="F36" s="2">
        <f t="shared" si="8"/>
        <v>5.3472594459515621</v>
      </c>
    </row>
    <row r="37" spans="1:6">
      <c r="A37">
        <v>50</v>
      </c>
      <c r="B37">
        <v>388.12068384200001</v>
      </c>
      <c r="C37">
        <v>119.065</v>
      </c>
      <c r="D37">
        <f t="shared" si="6"/>
        <v>269.05568384200001</v>
      </c>
      <c r="E37">
        <f t="shared" si="7"/>
        <v>6222.3056838419998</v>
      </c>
      <c r="F37">
        <f t="shared" si="8"/>
        <v>4.3240512040525463</v>
      </c>
    </row>
    <row r="38" spans="1:6">
      <c r="A38">
        <v>100</v>
      </c>
      <c r="B38">
        <v>388.12068384200001</v>
      </c>
      <c r="C38">
        <v>119.065</v>
      </c>
      <c r="D38">
        <f t="shared" si="6"/>
        <v>269.05568384200001</v>
      </c>
      <c r="E38">
        <f t="shared" si="7"/>
        <v>12175.555683842</v>
      </c>
      <c r="F38">
        <f t="shared" si="8"/>
        <v>2.2098020889433396</v>
      </c>
    </row>
    <row r="41" spans="1:6">
      <c r="A41" s="12" t="s">
        <v>52</v>
      </c>
    </row>
    <row r="42" spans="1:6">
      <c r="A42" t="s">
        <v>46</v>
      </c>
      <c r="B42" t="s">
        <v>43</v>
      </c>
      <c r="C42" t="s">
        <v>44</v>
      </c>
      <c r="D42" t="s">
        <v>45</v>
      </c>
      <c r="E42" t="s">
        <v>47</v>
      </c>
      <c r="F42" t="s">
        <v>48</v>
      </c>
    </row>
    <row r="43" spans="1:6">
      <c r="A43" s="11">
        <v>5</v>
      </c>
      <c r="B43">
        <v>177.870532591</v>
      </c>
      <c r="C43">
        <v>56.96</v>
      </c>
      <c r="D43">
        <f>B43-C43</f>
        <v>120.91053259099999</v>
      </c>
      <c r="E43">
        <f>D43+A43*C43</f>
        <v>405.710532591</v>
      </c>
      <c r="F43">
        <f>100*(D43/E43)</f>
        <v>29.802167525409267</v>
      </c>
    </row>
    <row r="44" spans="1:6">
      <c r="A44">
        <v>10</v>
      </c>
      <c r="B44">
        <v>177.870532591</v>
      </c>
      <c r="C44">
        <v>56.96</v>
      </c>
      <c r="D44">
        <f t="shared" ref="D44:D51" si="9">B44-C44</f>
        <v>120.91053259099999</v>
      </c>
      <c r="E44">
        <f t="shared" ref="E44:E51" si="10">D44+A44*C44</f>
        <v>690.51053259100001</v>
      </c>
      <c r="F44">
        <f t="shared" ref="F44:F51" si="11">100*(D44/E44)</f>
        <v>17.510309674395245</v>
      </c>
    </row>
    <row r="45" spans="1:6">
      <c r="A45">
        <v>15</v>
      </c>
      <c r="B45">
        <v>177.870532591</v>
      </c>
      <c r="C45">
        <v>56.96</v>
      </c>
      <c r="D45">
        <f t="shared" si="9"/>
        <v>120.91053259099999</v>
      </c>
      <c r="E45">
        <f t="shared" si="10"/>
        <v>975.31053259099997</v>
      </c>
      <c r="F45">
        <f t="shared" si="11"/>
        <v>12.397131841669987</v>
      </c>
    </row>
    <row r="46" spans="1:6">
      <c r="A46">
        <v>20</v>
      </c>
      <c r="B46">
        <v>177.870532591</v>
      </c>
      <c r="C46">
        <v>56.96</v>
      </c>
      <c r="D46">
        <f t="shared" si="9"/>
        <v>120.91053259099999</v>
      </c>
      <c r="E46">
        <f t="shared" si="10"/>
        <v>1260.110532591</v>
      </c>
      <c r="F46">
        <f t="shared" si="11"/>
        <v>9.5952322803292116</v>
      </c>
    </row>
    <row r="47" spans="1:6">
      <c r="A47">
        <v>25</v>
      </c>
      <c r="B47">
        <v>177.870532591</v>
      </c>
      <c r="C47">
        <v>56.96</v>
      </c>
      <c r="D47">
        <f t="shared" si="9"/>
        <v>120.91053259099999</v>
      </c>
      <c r="E47">
        <f t="shared" si="10"/>
        <v>1544.910532591</v>
      </c>
      <c r="F47">
        <f t="shared" si="11"/>
        <v>7.8263776471391227</v>
      </c>
    </row>
    <row r="48" spans="1:6">
      <c r="A48">
        <v>30</v>
      </c>
      <c r="B48">
        <v>177.870532591</v>
      </c>
      <c r="C48">
        <v>56.96</v>
      </c>
      <c r="D48">
        <f t="shared" si="9"/>
        <v>120.91053259099999</v>
      </c>
      <c r="E48">
        <f t="shared" si="10"/>
        <v>1829.7105325909999</v>
      </c>
      <c r="F48">
        <f t="shared" si="11"/>
        <v>6.6081782029085279</v>
      </c>
    </row>
    <row r="49" spans="1:6" s="8" customFormat="1">
      <c r="A49" s="2">
        <v>40</v>
      </c>
      <c r="B49" s="2">
        <v>177.870532591</v>
      </c>
      <c r="C49" s="2">
        <v>56.96</v>
      </c>
      <c r="D49" s="2">
        <f t="shared" si="9"/>
        <v>120.91053259099999</v>
      </c>
      <c r="E49" s="2">
        <f t="shared" si="10"/>
        <v>2399.3105325910001</v>
      </c>
      <c r="F49" s="2">
        <f t="shared" si="11"/>
        <v>5.0393865632903081</v>
      </c>
    </row>
    <row r="50" spans="1:6">
      <c r="A50">
        <v>50</v>
      </c>
      <c r="B50">
        <v>177.870532591</v>
      </c>
      <c r="C50">
        <v>56.96</v>
      </c>
      <c r="D50">
        <f t="shared" si="9"/>
        <v>120.91053259099999</v>
      </c>
      <c r="E50">
        <f t="shared" si="10"/>
        <v>2968.910532591</v>
      </c>
      <c r="F50">
        <f t="shared" si="11"/>
        <v>4.0725556147183752</v>
      </c>
    </row>
    <row r="51" spans="1:6">
      <c r="A51">
        <v>100</v>
      </c>
      <c r="B51">
        <v>177.870532591</v>
      </c>
      <c r="C51">
        <v>56.96</v>
      </c>
      <c r="D51">
        <f t="shared" si="9"/>
        <v>120.91053259099999</v>
      </c>
      <c r="E51">
        <f t="shared" si="10"/>
        <v>5816.9105325910004</v>
      </c>
      <c r="F51">
        <f t="shared" si="11"/>
        <v>2.0786039584683684</v>
      </c>
    </row>
    <row r="53" spans="1:6">
      <c r="A53" s="12" t="s">
        <v>66</v>
      </c>
    </row>
    <row r="54" spans="1:6">
      <c r="A54" t="s">
        <v>46</v>
      </c>
      <c r="B54" t="s">
        <v>43</v>
      </c>
      <c r="C54" t="s">
        <v>44</v>
      </c>
      <c r="D54" t="s">
        <v>45</v>
      </c>
      <c r="E54" t="s">
        <v>47</v>
      </c>
      <c r="F54" t="s">
        <v>48</v>
      </c>
    </row>
    <row r="55" spans="1:6">
      <c r="A55" s="11">
        <v>5</v>
      </c>
      <c r="B55">
        <v>562.27</v>
      </c>
      <c r="C55">
        <v>152</v>
      </c>
      <c r="D55">
        <f>B55-C55</f>
        <v>410.27</v>
      </c>
      <c r="E55">
        <f>D55+A55*(C55)</f>
        <v>1170.27</v>
      </c>
      <c r="F55">
        <f>100*(D55/E55)</f>
        <v>35.057721722337583</v>
      </c>
    </row>
    <row r="56" spans="1:6">
      <c r="A56">
        <v>10</v>
      </c>
      <c r="B56">
        <v>562.27</v>
      </c>
      <c r="C56">
        <v>152</v>
      </c>
      <c r="D56">
        <f t="shared" ref="D56:D63" si="12">B56-C56</f>
        <v>410.27</v>
      </c>
      <c r="E56">
        <f t="shared" ref="E56:E63" si="13">D56+A56*(C56)</f>
        <v>1930.27</v>
      </c>
      <c r="F56">
        <f t="shared" ref="F56:F63" si="14">100*(D56/E56)</f>
        <v>21.254539520377978</v>
      </c>
    </row>
    <row r="57" spans="1:6">
      <c r="A57">
        <v>15</v>
      </c>
      <c r="B57">
        <v>562.27</v>
      </c>
      <c r="C57">
        <v>152</v>
      </c>
      <c r="D57">
        <f t="shared" si="12"/>
        <v>410.27</v>
      </c>
      <c r="E57">
        <f t="shared" si="13"/>
        <v>2690.27</v>
      </c>
      <c r="F57">
        <f t="shared" si="14"/>
        <v>15.250142179037789</v>
      </c>
    </row>
    <row r="58" spans="1:6">
      <c r="A58">
        <v>20</v>
      </c>
      <c r="B58">
        <v>562.27</v>
      </c>
      <c r="C58">
        <v>152</v>
      </c>
      <c r="D58">
        <f t="shared" si="12"/>
        <v>410.27</v>
      </c>
      <c r="E58">
        <f t="shared" si="13"/>
        <v>3450.27</v>
      </c>
      <c r="F58">
        <f t="shared" si="14"/>
        <v>11.890953461613149</v>
      </c>
    </row>
    <row r="59" spans="1:6">
      <c r="A59">
        <v>25</v>
      </c>
      <c r="B59">
        <v>562.27</v>
      </c>
      <c r="C59">
        <v>152</v>
      </c>
      <c r="D59">
        <f t="shared" si="12"/>
        <v>410.27</v>
      </c>
      <c r="E59">
        <f t="shared" si="13"/>
        <v>4210.2700000000004</v>
      </c>
      <c r="F59">
        <f t="shared" si="14"/>
        <v>9.7445056967842909</v>
      </c>
    </row>
    <row r="60" spans="1:6">
      <c r="A60">
        <v>30</v>
      </c>
      <c r="B60">
        <v>562.27</v>
      </c>
      <c r="C60">
        <v>152</v>
      </c>
      <c r="D60">
        <f t="shared" si="12"/>
        <v>410.27</v>
      </c>
      <c r="E60">
        <f t="shared" si="13"/>
        <v>4970.2700000000004</v>
      </c>
      <c r="F60">
        <f t="shared" si="14"/>
        <v>8.2544811448874995</v>
      </c>
    </row>
    <row r="61" spans="1:6">
      <c r="A61" s="2">
        <v>40</v>
      </c>
      <c r="B61" s="2">
        <v>562.27</v>
      </c>
      <c r="C61" s="2">
        <v>152</v>
      </c>
      <c r="D61" s="2">
        <f t="shared" si="12"/>
        <v>410.27</v>
      </c>
      <c r="E61" s="2">
        <f t="shared" si="13"/>
        <v>6490.27</v>
      </c>
      <c r="F61" s="2">
        <f t="shared" si="14"/>
        <v>6.3213086666656384</v>
      </c>
    </row>
    <row r="62" spans="1:6">
      <c r="A62">
        <v>50</v>
      </c>
      <c r="B62">
        <v>562.27</v>
      </c>
      <c r="C62">
        <v>152</v>
      </c>
      <c r="D62">
        <f t="shared" si="12"/>
        <v>410.27</v>
      </c>
      <c r="E62">
        <f t="shared" si="13"/>
        <v>8010.27</v>
      </c>
      <c r="F62">
        <f t="shared" si="14"/>
        <v>5.1217998893919923</v>
      </c>
    </row>
    <row r="63" spans="1:6">
      <c r="A63">
        <v>100</v>
      </c>
      <c r="B63">
        <v>562.27</v>
      </c>
      <c r="C63">
        <v>152</v>
      </c>
      <c r="D63">
        <f t="shared" si="12"/>
        <v>410.27</v>
      </c>
      <c r="E63">
        <f t="shared" si="13"/>
        <v>15610.27</v>
      </c>
      <c r="F63">
        <f t="shared" si="14"/>
        <v>2.62820566204172</v>
      </c>
    </row>
    <row r="65" spans="1:6">
      <c r="A65" s="12" t="s">
        <v>65</v>
      </c>
    </row>
    <row r="66" spans="1:6">
      <c r="A66" t="s">
        <v>46</v>
      </c>
      <c r="B66" t="s">
        <v>43</v>
      </c>
      <c r="C66" t="s">
        <v>44</v>
      </c>
      <c r="D66" t="s">
        <v>45</v>
      </c>
      <c r="E66" t="s">
        <v>47</v>
      </c>
      <c r="F66" t="s">
        <v>48</v>
      </c>
    </row>
    <row r="67" spans="1:6">
      <c r="A67" s="11">
        <v>5</v>
      </c>
      <c r="B67">
        <v>300.80932091699998</v>
      </c>
      <c r="C67">
        <v>105</v>
      </c>
      <c r="D67">
        <f>B67-C67</f>
        <v>195.80932091699998</v>
      </c>
      <c r="E67">
        <f>D67+A67*C67</f>
        <v>720.80932091699992</v>
      </c>
      <c r="F67">
        <f>100*(D67/E67)</f>
        <v>27.165203783421543</v>
      </c>
    </row>
    <row r="68" spans="1:6">
      <c r="A68">
        <v>10</v>
      </c>
      <c r="B68">
        <v>300.80932091699998</v>
      </c>
      <c r="C68">
        <v>105</v>
      </c>
      <c r="D68">
        <f t="shared" ref="D68:D75" si="15">B68-C68</f>
        <v>195.80932091699998</v>
      </c>
      <c r="E68">
        <f t="shared" ref="E68:E75" si="16">D68+A68*C68</f>
        <v>1245.8093209169999</v>
      </c>
      <c r="F68">
        <f t="shared" ref="F68:F75" si="17">100*(D68/E68)</f>
        <v>15.717439067872046</v>
      </c>
    </row>
    <row r="69" spans="1:6">
      <c r="A69">
        <v>15</v>
      </c>
      <c r="B69">
        <v>300.80932091699998</v>
      </c>
      <c r="C69">
        <v>105</v>
      </c>
      <c r="D69">
        <f t="shared" si="15"/>
        <v>195.80932091699998</v>
      </c>
      <c r="E69">
        <f t="shared" si="16"/>
        <v>1770.8093209169999</v>
      </c>
      <c r="F69">
        <f t="shared" si="17"/>
        <v>11.057617474906991</v>
      </c>
    </row>
    <row r="70" spans="1:6">
      <c r="A70">
        <v>20</v>
      </c>
      <c r="B70">
        <v>300.80932091699998</v>
      </c>
      <c r="C70">
        <v>105</v>
      </c>
      <c r="D70">
        <f t="shared" si="15"/>
        <v>195.80932091699998</v>
      </c>
      <c r="E70">
        <f t="shared" si="16"/>
        <v>2295.8093209170002</v>
      </c>
      <c r="F70">
        <f t="shared" si="17"/>
        <v>8.528988846459999</v>
      </c>
    </row>
    <row r="71" spans="1:6">
      <c r="A71">
        <v>25</v>
      </c>
      <c r="B71">
        <v>300.80932091699998</v>
      </c>
      <c r="C71">
        <v>105</v>
      </c>
      <c r="D71">
        <f t="shared" si="15"/>
        <v>195.80932091699998</v>
      </c>
      <c r="E71">
        <f t="shared" si="16"/>
        <v>2820.8093209170002</v>
      </c>
      <c r="F71">
        <f t="shared" si="17"/>
        <v>6.9416007478784669</v>
      </c>
    </row>
    <row r="72" spans="1:6">
      <c r="A72">
        <v>30</v>
      </c>
      <c r="B72">
        <v>300.80932091699998</v>
      </c>
      <c r="C72">
        <v>105</v>
      </c>
      <c r="D72">
        <f t="shared" si="15"/>
        <v>195.80932091699998</v>
      </c>
      <c r="E72">
        <f t="shared" si="16"/>
        <v>3345.8093209170002</v>
      </c>
      <c r="F72">
        <f t="shared" si="17"/>
        <v>5.8523753787419563</v>
      </c>
    </row>
    <row r="73" spans="1:6">
      <c r="A73" s="2">
        <v>40</v>
      </c>
      <c r="B73" s="2">
        <v>300.80932091699998</v>
      </c>
      <c r="C73" s="2">
        <v>105</v>
      </c>
      <c r="D73" s="2">
        <f t="shared" si="15"/>
        <v>195.80932091699998</v>
      </c>
      <c r="E73" s="2">
        <f t="shared" si="16"/>
        <v>4395.8093209170002</v>
      </c>
      <c r="F73" s="2">
        <f t="shared" si="17"/>
        <v>4.4544543819328499</v>
      </c>
    </row>
    <row r="74" spans="1:6">
      <c r="A74">
        <v>50</v>
      </c>
      <c r="B74">
        <v>300.80932091699998</v>
      </c>
      <c r="C74">
        <v>105</v>
      </c>
      <c r="D74">
        <f t="shared" si="15"/>
        <v>195.80932091699998</v>
      </c>
      <c r="E74">
        <f t="shared" si="16"/>
        <v>5445.8093209170002</v>
      </c>
      <c r="F74">
        <f t="shared" si="17"/>
        <v>3.5955963453385906</v>
      </c>
    </row>
    <row r="75" spans="1:6">
      <c r="A75">
        <v>100</v>
      </c>
      <c r="B75">
        <v>300.80932091699998</v>
      </c>
      <c r="C75">
        <v>105</v>
      </c>
      <c r="D75">
        <f t="shared" si="15"/>
        <v>195.80932091699998</v>
      </c>
      <c r="E75">
        <f t="shared" si="16"/>
        <v>10695.809320917</v>
      </c>
      <c r="F75">
        <f t="shared" si="17"/>
        <v>1.830710655378553</v>
      </c>
    </row>
  </sheetData>
  <mergeCells count="1">
    <mergeCell ref="A2: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
  <sheetViews>
    <sheetView topLeftCell="A2" workbookViewId="0">
      <selection activeCell="Q3" sqref="Q3:S10"/>
    </sheetView>
  </sheetViews>
  <sheetFormatPr baseColWidth="10" defaultRowHeight="15" x14ac:dyDescent="0"/>
  <sheetData>
    <row r="1" spans="1:17">
      <c r="B1" t="s">
        <v>61</v>
      </c>
      <c r="E1" t="s">
        <v>62</v>
      </c>
      <c r="H1" t="s">
        <v>63</v>
      </c>
      <c r="K1" t="s">
        <v>64</v>
      </c>
    </row>
    <row r="2" spans="1:17">
      <c r="A2" t="str">
        <f>'QM test-1'!A48</f>
        <v>Nodes</v>
      </c>
      <c r="B2" t="str">
        <f>'QM test-1'!B48</f>
        <v>ARCHER best time</v>
      </c>
      <c r="C2" t="str">
        <f>'QM test-1'!C48</f>
        <v>Startup percentage</v>
      </c>
      <c r="D2" t="str">
        <f>'QM test-1'!D48</f>
        <v>Config</v>
      </c>
      <c r="E2" t="str">
        <f>'QM test-4'!B48</f>
        <v>ARCHER best time</v>
      </c>
      <c r="F2" t="str">
        <f>'QM test-4'!C48</f>
        <v>Startup percentage</v>
      </c>
      <c r="G2" t="str">
        <f>'QM test-4'!D48</f>
        <v>Config</v>
      </c>
      <c r="H2" t="str">
        <f>'MM test-1'!B48</f>
        <v>ARCHER best time</v>
      </c>
      <c r="I2" t="str">
        <f>'MM test-1'!C48</f>
        <v>Startup percentage</v>
      </c>
      <c r="J2" t="str">
        <f>'MM test-1'!D48</f>
        <v>Config</v>
      </c>
      <c r="K2" t="str">
        <f>'MM test-4'!B48</f>
        <v>ARCHER best time</v>
      </c>
      <c r="L2" t="str">
        <f>'MM test-4'!C48</f>
        <v>Startup percentage</v>
      </c>
      <c r="M2" t="str">
        <f>'MM test-4'!D48</f>
        <v>Config</v>
      </c>
    </row>
    <row r="3" spans="1:17">
      <c r="A3">
        <f>'QM test-1'!A49</f>
        <v>2</v>
      </c>
      <c r="B3">
        <f>'QM test-1'!B49</f>
        <v>824.30499999999995</v>
      </c>
      <c r="C3">
        <f>'QM test-1'!C49</f>
        <v>31.289995814655985</v>
      </c>
      <c r="D3" t="str">
        <f>'QM test-1'!D49</f>
        <v>MPI</v>
      </c>
      <c r="E3">
        <f>'QM test-4'!B49</f>
        <v>1183.1300000000001</v>
      </c>
      <c r="F3">
        <f>'QM test-4'!C49</f>
        <v>34.678775789642721</v>
      </c>
      <c r="G3" t="str">
        <f>'QM test-4'!D49</f>
        <v>MPI</v>
      </c>
      <c r="H3">
        <f>'MM test-1'!B49</f>
        <v>876.36</v>
      </c>
      <c r="I3">
        <f>'MM test-1'!C49</f>
        <v>30.701424072299055</v>
      </c>
      <c r="J3" t="str">
        <f>'MM test-1'!D49</f>
        <v>MPI</v>
      </c>
      <c r="K3">
        <f>'MM test-4'!B49</f>
        <v>1535.654</v>
      </c>
      <c r="L3">
        <f>'MM test-4'!C49</f>
        <v>24.91485712276333</v>
      </c>
      <c r="M3" t="str">
        <f>'MM test-4'!D49</f>
        <v>2TH</v>
      </c>
    </row>
    <row r="4" spans="1:17">
      <c r="A4">
        <f>'QM test-1'!A50</f>
        <v>4</v>
      </c>
      <c r="B4">
        <f>'QM test-1'!B50</f>
        <v>572.59799999999996</v>
      </c>
      <c r="C4">
        <f>'QM test-1'!C50</f>
        <v>28.59527975997122</v>
      </c>
      <c r="D4" t="str">
        <f>'QM test-1'!D50</f>
        <v>MPI</v>
      </c>
      <c r="E4">
        <f>'QM test-4'!B50</f>
        <v>778.12099999999998</v>
      </c>
      <c r="F4">
        <f>'QM test-4'!C50</f>
        <v>31.811247865049268</v>
      </c>
      <c r="G4" t="str">
        <f>'QM test-4'!D50</f>
        <v>MPI</v>
      </c>
      <c r="H4">
        <f>'MM test-1'!B50</f>
        <v>612.60599999999999</v>
      </c>
      <c r="I4">
        <f>'MM test-1'!C50</f>
        <v>28.08313989742183</v>
      </c>
      <c r="J4" t="str">
        <f>'MM test-1'!D50</f>
        <v>MPI</v>
      </c>
      <c r="K4">
        <f>'MM test-4'!B50</f>
        <v>830.35799999999995</v>
      </c>
      <c r="L4">
        <f>'MM test-4'!C50</f>
        <v>23.767579766799383</v>
      </c>
      <c r="M4" t="str">
        <f>'MM test-4'!D50</f>
        <v>MPI</v>
      </c>
    </row>
    <row r="5" spans="1:17">
      <c r="A5">
        <f>'QM test-1'!A51</f>
        <v>6</v>
      </c>
      <c r="B5">
        <f>'QM test-1'!B51</f>
        <v>480.44600000000003</v>
      </c>
      <c r="C5">
        <f>'QM test-1'!C51</f>
        <v>29.821249422411679</v>
      </c>
      <c r="D5" t="str">
        <f>'QM test-1'!D51</f>
        <v>6TH</v>
      </c>
      <c r="E5">
        <f>'QM test-4'!B51</f>
        <v>622.04399999999998</v>
      </c>
      <c r="F5">
        <f>'QM test-4'!C51</f>
        <v>30.176161171878519</v>
      </c>
      <c r="G5" t="str">
        <f>'QM test-4'!D51</f>
        <v>MPI</v>
      </c>
      <c r="H5">
        <f>'MM test-1'!B51</f>
        <v>493.81799999999998</v>
      </c>
      <c r="I5">
        <f>'MM test-1'!C51</f>
        <v>29.044506275591413</v>
      </c>
      <c r="J5" t="str">
        <f>'MM test-1'!D51</f>
        <v>4TH</v>
      </c>
      <c r="K5">
        <f>'MM test-4'!B51</f>
        <v>714.27300000000002</v>
      </c>
      <c r="L5">
        <f>'MM test-4'!C51</f>
        <v>22.63770295111253</v>
      </c>
      <c r="M5" t="str">
        <f>'MM test-4'!D51</f>
        <v>MPI</v>
      </c>
    </row>
    <row r="6" spans="1:17">
      <c r="A6">
        <f>'QM test-1'!A52</f>
        <v>8</v>
      </c>
      <c r="B6">
        <f>'QM test-1'!B52</f>
        <v>412.01400000000001</v>
      </c>
      <c r="C6">
        <f>'QM test-1'!C52</f>
        <v>28.2694277378924</v>
      </c>
      <c r="D6" t="str">
        <f>'QM test-1'!D52</f>
        <v>6TH</v>
      </c>
      <c r="E6">
        <f>'QM test-4'!B52</f>
        <v>568.40700000000004</v>
      </c>
      <c r="F6">
        <f>'QM test-4'!C52</f>
        <v>32.196647824534182</v>
      </c>
      <c r="G6" t="str">
        <f>'QM test-4'!D52</f>
        <v>6TH</v>
      </c>
      <c r="H6">
        <f>'MM test-1'!B52</f>
        <v>414.56799999999998</v>
      </c>
      <c r="I6">
        <f>'MM test-1'!C52</f>
        <v>29.166505856699025</v>
      </c>
      <c r="J6" t="str">
        <f>'MM test-1'!D52</f>
        <v>6TH</v>
      </c>
      <c r="K6">
        <f>'MM test-4'!B52</f>
        <v>633.024</v>
      </c>
      <c r="L6">
        <f>'MM test-4'!C52</f>
        <v>21.284343089677488</v>
      </c>
      <c r="M6" t="str">
        <f>'MM test-4'!D52</f>
        <v>MPI</v>
      </c>
    </row>
    <row r="7" spans="1:17">
      <c r="A7">
        <f>'QM test-1'!A53</f>
        <v>10</v>
      </c>
      <c r="B7">
        <f>'QM test-1'!B53</f>
        <v>367.322</v>
      </c>
      <c r="C7">
        <f>'QM test-1'!C53</f>
        <v>28.20277576622146</v>
      </c>
      <c r="D7" t="str">
        <f>'QM test-1'!D53</f>
        <v>6TH</v>
      </c>
      <c r="E7">
        <f>'QM test-4'!B53</f>
        <v>529.70500000000004</v>
      </c>
      <c r="F7">
        <f>'QM test-4'!C53</f>
        <v>31.689336517495587</v>
      </c>
      <c r="G7" t="str">
        <f>'QM test-4'!D53</f>
        <v>6TH</v>
      </c>
      <c r="H7">
        <f>'MM test-1'!B53</f>
        <v>386.137</v>
      </c>
      <c r="I7">
        <f>'MM test-1'!C53</f>
        <v>28.710535379929919</v>
      </c>
      <c r="J7" t="str">
        <f>'MM test-1'!D53</f>
        <v>6TH</v>
      </c>
      <c r="K7">
        <f>'MM test-4'!B53</f>
        <v>620.22299999999996</v>
      </c>
      <c r="L7">
        <f>'MM test-4'!C53</f>
        <v>21.23413675403847</v>
      </c>
      <c r="M7" t="str">
        <f>'MM test-4'!D53</f>
        <v>MPI</v>
      </c>
    </row>
    <row r="8" spans="1:17">
      <c r="A8">
        <f>'QM test-1'!A54</f>
        <v>16</v>
      </c>
      <c r="B8">
        <f>'QM test-1'!B54</f>
        <v>301.21499999999997</v>
      </c>
      <c r="C8">
        <f>'QM test-1'!C54</f>
        <v>26.388692462194779</v>
      </c>
      <c r="D8" t="str">
        <f>'QM test-1'!D54</f>
        <v>6TH</v>
      </c>
      <c r="E8">
        <f>'QM test-4'!B54</f>
        <v>400.61799999999999</v>
      </c>
      <c r="F8">
        <f>'QM test-4'!C54</f>
        <v>29.847635403301897</v>
      </c>
      <c r="G8" t="str">
        <f>'QM test-4'!D54</f>
        <v>6TH</v>
      </c>
      <c r="H8">
        <f>'MM test-1'!B54</f>
        <v>308.13</v>
      </c>
      <c r="I8">
        <f>'MM test-1'!C54</f>
        <v>26.884139811118686</v>
      </c>
      <c r="J8" t="str">
        <f>'MM test-1'!D54</f>
        <v>6TH</v>
      </c>
      <c r="K8">
        <f>'MM test-4'!B54</f>
        <v>570.69200000000001</v>
      </c>
      <c r="L8">
        <f>'MM test-4'!C54</f>
        <v>21.0129106418173</v>
      </c>
      <c r="M8" t="str">
        <f>'MM test-4'!D54</f>
        <v>MPI</v>
      </c>
    </row>
    <row r="9" spans="1:17">
      <c r="A9">
        <f>'QM test-1'!A55</f>
        <v>32</v>
      </c>
      <c r="B9">
        <f>'QM test-1'!B55</f>
        <v>253.65199999999999</v>
      </c>
      <c r="C9">
        <f>'QM test-1'!C55</f>
        <v>24.947329411950232</v>
      </c>
      <c r="D9" t="str">
        <f>'QM test-1'!D55</f>
        <v>6TH</v>
      </c>
      <c r="E9">
        <f>'QM test-4'!B55</f>
        <v>327.97</v>
      </c>
      <c r="F9">
        <f>'QM test-4'!C55</f>
        <v>28.28011708387962</v>
      </c>
      <c r="G9" t="str">
        <f>'QM test-4'!D55</f>
        <v>6TH</v>
      </c>
      <c r="H9">
        <f>'MM test-1'!B55</f>
        <v>246.47200000000001</v>
      </c>
      <c r="I9">
        <f>'MM test-1'!C55</f>
        <v>25.80337725989159</v>
      </c>
      <c r="J9" t="str">
        <f>'MM test-1'!D55</f>
        <v>6TH</v>
      </c>
      <c r="K9">
        <f>'MM test-4'!B55</f>
        <v>455.85199999999998</v>
      </c>
      <c r="L9">
        <f>'MM test-4'!C55</f>
        <v>17.607710397234193</v>
      </c>
      <c r="M9" t="str">
        <f>'MM test-4'!D55</f>
        <v>6TH</v>
      </c>
    </row>
    <row r="10" spans="1:17">
      <c r="A10">
        <f>'QM test-1'!A56</f>
        <v>64</v>
      </c>
      <c r="B10">
        <f>'QM test-1'!B56</f>
        <v>248.04300000000001</v>
      </c>
      <c r="C10">
        <f>'QM test-1'!C56</f>
        <v>22.718359316731373</v>
      </c>
      <c r="D10" t="str">
        <f>'QM test-1'!D56</f>
        <v>6TH</v>
      </c>
      <c r="E10">
        <f>'QM test-4'!B56</f>
        <v>327.959</v>
      </c>
      <c r="F10">
        <f>'QM test-4'!C56</f>
        <v>27.187605767794143</v>
      </c>
      <c r="G10" t="str">
        <f>'QM test-4'!D56</f>
        <v>6TH</v>
      </c>
      <c r="H10">
        <f>'MM test-1'!B56</f>
        <v>235.71799999999999</v>
      </c>
      <c r="I10">
        <f>'MM test-1'!C56</f>
        <v>24.938400970651372</v>
      </c>
      <c r="J10" t="str">
        <f>'MM test-1'!D56</f>
        <v>6TH</v>
      </c>
      <c r="K10">
        <f>'MM test-4'!B56</f>
        <v>425.41699999999997</v>
      </c>
      <c r="L10">
        <f>'MM test-4'!C56</f>
        <v>17.391853169948547</v>
      </c>
      <c r="M10" t="str">
        <f>'MM test-4'!D56</f>
        <v>6TH</v>
      </c>
    </row>
  </sheetData>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LiH-HFX_old</vt:lpstr>
      <vt:lpstr>QM test-1</vt:lpstr>
      <vt:lpstr>QM test-4</vt:lpstr>
      <vt:lpstr>MM test-1</vt:lpstr>
      <vt:lpstr>MM test-4</vt:lpstr>
      <vt:lpstr>Sandbox</vt:lpstr>
      <vt:lpstr>Bestresults_combined</vt:lpstr>
    </vt:vector>
  </TitlesOfParts>
  <Company>EPCC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Reid</dc:creator>
  <cp:lastModifiedBy>Fiona Reid</cp:lastModifiedBy>
  <cp:lastPrinted>2014-01-21T11:35:58Z</cp:lastPrinted>
  <dcterms:created xsi:type="dcterms:W3CDTF">2014-01-10T14:28:28Z</dcterms:created>
  <dcterms:modified xsi:type="dcterms:W3CDTF">2019-03-18T12:04:34Z</dcterms:modified>
</cp:coreProperties>
</file>