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D vs time" sheetId="1" state="visible" r:id="rId2"/>
    <sheet name="1gL-1" sheetId="2" state="visible" r:id="rId3"/>
    <sheet name="5gL-1" sheetId="3" state="visible" r:id="rId4"/>
    <sheet name="10gL-1" sheetId="4" state="visible" r:id="rId5"/>
    <sheet name="20gL-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<sst xmlns="http://schemas.openxmlformats.org/spreadsheetml/2006/main" count="163" uniqueCount="38">
  <si>
    <t xml:space="preserve">Batch Culture Rate Estimation Tool version 1.0 By Mingyuan Tian, Jennifer Reed Lab, Chemical &amp; Biological Engineering, University of Wisconsin-Madison</t>
  </si>
  <si>
    <t xml:space="preserve">1. Enter the data in the table below.</t>
  </si>
  <si>
    <t xml:space="preserve">2. Determine which time points correspond to exponential growth, linear growth, or stationary phase</t>
  </si>
  <si>
    <t xml:space="preserve">OD2gDW</t>
  </si>
  <si>
    <t xml:space="preserve">1 g/L</t>
  </si>
  <si>
    <t xml:space="preserve">5 g/L</t>
  </si>
  <si>
    <t xml:space="preserve">10 g/L</t>
  </si>
  <si>
    <t xml:space="preserve">time, h</t>
  </si>
  <si>
    <t xml:space="preserve">S, g/L</t>
  </si>
  <si>
    <t xml:space="preserve">OD</t>
  </si>
  <si>
    <t xml:space="preserve">gDW</t>
  </si>
  <si>
    <t xml:space="preserve">1. Enter the time, OD data, and substrate concentration data into the ORANGE tables below. Only enter data corresponding to exponential growth.</t>
  </si>
  <si>
    <t xml:space="preserve">2. Expand the tables to include all the data (by dragging the blue corner up or down).</t>
  </si>
  <si>
    <t xml:space="preserve">3. Check both graphs show a linear relationship (R^2 close to 1) and that the estimated initial conditions are similar to the initial measurements (see manual for details).</t>
  </si>
  <si>
    <t xml:space="preserve">4. See yellow box below for estimated growth rates, substrate uptake rates and standard deviations.</t>
  </si>
  <si>
    <t xml:space="preserve">RESULTS:</t>
  </si>
  <si>
    <t xml:space="preserve">growth rate (1/h)</t>
  </si>
  <si>
    <t xml:space="preserve">growth rate std</t>
  </si>
  <si>
    <t xml:space="preserve">substrate consumption rate (mmol/L/h)</t>
  </si>
  <si>
    <t xml:space="preserve">substrate consumption rate std</t>
  </si>
  <si>
    <t xml:space="preserve">Estimated Initial OD</t>
  </si>
  <si>
    <t xml:space="preserve">Estimated Initial Substrate Concentration</t>
  </si>
  <si>
    <t xml:space="preserve">Yield, gDW/gGlc</t>
  </si>
  <si>
    <t xml:space="preserve">Linear Curve Fit Results:</t>
  </si>
  <si>
    <t xml:space="preserve">Est. slope</t>
  </si>
  <si>
    <t xml:space="preserve">Est. intercept</t>
  </si>
  <si>
    <t xml:space="preserve">Std. slope</t>
  </si>
  <si>
    <t xml:space="preserve">Std. intercept</t>
  </si>
  <si>
    <t xml:space="preserve">R^2</t>
  </si>
  <si>
    <t xml:space="preserve">s(y)</t>
  </si>
  <si>
    <t xml:space="preserve">time(h)</t>
  </si>
  <si>
    <t xml:space="preserve">Calculate:       t-to</t>
  </si>
  <si>
    <t xml:space="preserve">Calculate:          ln(gDW)</t>
  </si>
  <si>
    <t xml:space="preserve">substrate concentration (g/L)</t>
  </si>
  <si>
    <t xml:space="preserve">Calculate:               gDW(t)-gDW(to)</t>
  </si>
  <si>
    <t xml:space="preserve">Calculate:         S (g/L)</t>
  </si>
  <si>
    <t xml:space="preserve">Calculate:          lnOD</t>
  </si>
  <si>
    <t xml:space="preserve">Calculate:               OD(t)-OD(to)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</si>
</sst>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0"/>
      <name val="Arial"/>
      <family val="2"/>
    </font>
    <font>
      <b val="true"/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b val="true"/>
      <sz val="18"/>
      <color rgb="FF000000"/>
      <name val="Calibri"/>
      <family val="2"/>
    </font>
    <font>
      <sz val="9"/>
      <color rgb="FF595959"/>
      <name val="Calibri"/>
      <family val="2"/>
    </font>
    <font>
      <b val="true"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677"/>
        <bgColor rgb="FFFFFFCC"/>
      </patternFill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FCD5B5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FF0F1"/>
          <bgColor rgb="FF23262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677"/>
      <rgbColor rgb="FF99CCFF"/>
      <rgbColor rgb="FFFF99CC"/>
      <rgbColor rgb="FFCC99FF"/>
      <rgbColor rgb="FFFCD5B5"/>
      <rgbColor rgb="FF3366FF"/>
      <rgbColor rgb="FF33CCCC"/>
      <rgbColor rgb="FF99CC00"/>
      <rgbColor rgb="FFFFD320"/>
      <rgbColor rgb="FFFF9900"/>
      <rgbColor rgb="FFFF420E"/>
      <rgbColor rgb="FF59595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'OD vs time'!$A$21:$A$40</c:f>
              <c:numCache>
                <c:formatCode>General</c:formatCode>
                <c:ptCount val="20"/>
                <c:pt idx="0">
                  <c:v>0</c:v>
                </c:pt>
                <c:pt idx="1">
                  <c:v>2.08</c:v>
                </c:pt>
                <c:pt idx="2">
                  <c:v>10.4</c:v>
                </c:pt>
                <c:pt idx="3">
                  <c:v>12.48</c:v>
                </c:pt>
                <c:pt idx="4">
                  <c:v>14.56</c:v>
                </c:pt>
                <c:pt idx="5">
                  <c:v>16.64</c:v>
                </c:pt>
                <c:pt idx="6">
                  <c:v>18.72</c:v>
                </c:pt>
                <c:pt idx="7">
                  <c:v>20.8</c:v>
                </c:pt>
                <c:pt idx="8">
                  <c:v>22.88</c:v>
                </c:pt>
                <c:pt idx="9">
                  <c:v>24.96</c:v>
                </c:pt>
                <c:pt idx="10">
                  <c:v>27.04</c:v>
                </c:pt>
                <c:pt idx="11">
                  <c:v>35.36</c:v>
                </c:pt>
                <c:pt idx="12">
                  <c:v>37.44</c:v>
                </c:pt>
                <c:pt idx="13">
                  <c:v>39.52</c:v>
                </c:pt>
                <c:pt idx="14">
                  <c:v>41.6</c:v>
                </c:pt>
                <c:pt idx="15">
                  <c:v>43.68</c:v>
                </c:pt>
                <c:pt idx="16">
                  <c:v>45.76</c:v>
                </c:pt>
                <c:pt idx="17">
                  <c:v>47.84</c:v>
                </c:pt>
                <c:pt idx="18">
                  <c:v>49.92</c:v>
                </c:pt>
                <c:pt idx="19">
                  <c:v>52</c:v>
                </c:pt>
              </c:numCache>
            </c:numRef>
          </c:xVal>
          <c:yVal>
            <c:numRef>
              <c:f>'OD vs time'!$D$21:$D$40</c:f>
              <c:numCache>
                <c:formatCode>General</c:formatCode>
                <c:ptCount val="20"/>
                <c:pt idx="0">
                  <c:v>0.00915</c:v>
                </c:pt>
                <c:pt idx="1">
                  <c:v>0.016104</c:v>
                </c:pt>
                <c:pt idx="2">
                  <c:v>0.006954</c:v>
                </c:pt>
                <c:pt idx="3">
                  <c:v>0.016836</c:v>
                </c:pt>
                <c:pt idx="4">
                  <c:v>0.020862</c:v>
                </c:pt>
                <c:pt idx="5">
                  <c:v>0.024888</c:v>
                </c:pt>
                <c:pt idx="6">
                  <c:v>0.02196</c:v>
                </c:pt>
                <c:pt idx="7">
                  <c:v>0.024888</c:v>
                </c:pt>
                <c:pt idx="8">
                  <c:v>0.03111</c:v>
                </c:pt>
                <c:pt idx="9">
                  <c:v>0.024888</c:v>
                </c:pt>
                <c:pt idx="10">
                  <c:v>0.034038</c:v>
                </c:pt>
                <c:pt idx="11">
                  <c:v>0.054168</c:v>
                </c:pt>
                <c:pt idx="12">
                  <c:v>0.055998</c:v>
                </c:pt>
                <c:pt idx="13">
                  <c:v>0.061122</c:v>
                </c:pt>
                <c:pt idx="14">
                  <c:v>0.06405</c:v>
                </c:pt>
                <c:pt idx="15">
                  <c:v>0.069174</c:v>
                </c:pt>
                <c:pt idx="16">
                  <c:v>0.07686</c:v>
                </c:pt>
                <c:pt idx="17">
                  <c:v>0.083082</c:v>
                </c:pt>
                <c:pt idx="18">
                  <c:v>0.099918</c:v>
                </c:pt>
                <c:pt idx="19">
                  <c:v>0.09882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'OD vs time'!$E$21:$E$36</c:f>
              <c:numCache>
                <c:formatCode>General</c:formatCode>
                <c:ptCount val="16"/>
                <c:pt idx="0">
                  <c:v>0</c:v>
                </c:pt>
                <c:pt idx="1">
                  <c:v>2.095</c:v>
                </c:pt>
                <c:pt idx="2">
                  <c:v>10.476</c:v>
                </c:pt>
                <c:pt idx="3">
                  <c:v>12.571</c:v>
                </c:pt>
                <c:pt idx="4">
                  <c:v>14.667</c:v>
                </c:pt>
                <c:pt idx="5">
                  <c:v>16.762</c:v>
                </c:pt>
                <c:pt idx="6">
                  <c:v>18.857</c:v>
                </c:pt>
                <c:pt idx="7">
                  <c:v>20.952</c:v>
                </c:pt>
                <c:pt idx="8">
                  <c:v>23.048</c:v>
                </c:pt>
                <c:pt idx="9">
                  <c:v>25.143</c:v>
                </c:pt>
                <c:pt idx="10">
                  <c:v>27.238</c:v>
                </c:pt>
                <c:pt idx="11">
                  <c:v>35.619</c:v>
                </c:pt>
                <c:pt idx="12">
                  <c:v>37.714</c:v>
                </c:pt>
                <c:pt idx="13">
                  <c:v>39.81</c:v>
                </c:pt>
                <c:pt idx="14">
                  <c:v>41.905</c:v>
                </c:pt>
                <c:pt idx="15">
                  <c:v>44</c:v>
                </c:pt>
              </c:numCache>
            </c:numRef>
          </c:xVal>
          <c:yVal>
            <c:numRef>
              <c:f>'OD vs time'!$H$21:$H$36</c:f>
              <c:numCache>
                <c:formatCode>General</c:formatCode>
                <c:ptCount val="16"/>
                <c:pt idx="0">
                  <c:v>0.016836</c:v>
                </c:pt>
                <c:pt idx="1">
                  <c:v>0.036966</c:v>
                </c:pt>
                <c:pt idx="2">
                  <c:v>0.055998</c:v>
                </c:pt>
                <c:pt idx="3">
                  <c:v>0.061122</c:v>
                </c:pt>
                <c:pt idx="4">
                  <c:v>0.08784</c:v>
                </c:pt>
                <c:pt idx="5">
                  <c:v>0.04392</c:v>
                </c:pt>
                <c:pt idx="6">
                  <c:v>0.060024</c:v>
                </c:pt>
                <c:pt idx="7">
                  <c:v>0.210084</c:v>
                </c:pt>
                <c:pt idx="8">
                  <c:v>0.27999</c:v>
                </c:pt>
                <c:pt idx="9">
                  <c:v>0.36783</c:v>
                </c:pt>
                <c:pt idx="10">
                  <c:v>0.502884</c:v>
                </c:pt>
                <c:pt idx="11">
                  <c:v>1.11996</c:v>
                </c:pt>
                <c:pt idx="12">
                  <c:v>1.27185</c:v>
                </c:pt>
                <c:pt idx="13">
                  <c:v>1.506822</c:v>
                </c:pt>
                <c:pt idx="14">
                  <c:v>1.461072</c:v>
                </c:pt>
                <c:pt idx="15">
                  <c:v>1.519998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'OD vs time'!$I$21:$I$32</c:f>
              <c:numCache>
                <c:formatCode>General</c:formatCode>
                <c:ptCount val="12"/>
                <c:pt idx="0">
                  <c:v>0</c:v>
                </c:pt>
                <c:pt idx="1">
                  <c:v>2.118</c:v>
                </c:pt>
                <c:pt idx="2">
                  <c:v>10.588</c:v>
                </c:pt>
                <c:pt idx="3">
                  <c:v>12.706</c:v>
                </c:pt>
                <c:pt idx="4">
                  <c:v>14.824</c:v>
                </c:pt>
                <c:pt idx="5">
                  <c:v>16.941</c:v>
                </c:pt>
                <c:pt idx="6">
                  <c:v>19.059</c:v>
                </c:pt>
                <c:pt idx="7">
                  <c:v>21.176</c:v>
                </c:pt>
                <c:pt idx="8">
                  <c:v>23.294</c:v>
                </c:pt>
                <c:pt idx="9">
                  <c:v>25.412</c:v>
                </c:pt>
                <c:pt idx="10">
                  <c:v>27.529</c:v>
                </c:pt>
                <c:pt idx="11">
                  <c:v>36</c:v>
                </c:pt>
              </c:numCache>
            </c:numRef>
          </c:xVal>
          <c:yVal>
            <c:numRef>
              <c:f>'OD vs time'!$L$21:$L$32</c:f>
              <c:numCache>
                <c:formatCode>General</c:formatCode>
                <c:ptCount val="12"/>
                <c:pt idx="0">
                  <c:v>0.004026</c:v>
                </c:pt>
                <c:pt idx="1">
                  <c:v>0.031842</c:v>
                </c:pt>
                <c:pt idx="2">
                  <c:v>0.127002</c:v>
                </c:pt>
                <c:pt idx="3">
                  <c:v>0.061122</c:v>
                </c:pt>
                <c:pt idx="4">
                  <c:v>0.270108</c:v>
                </c:pt>
                <c:pt idx="5">
                  <c:v>0.326106</c:v>
                </c:pt>
                <c:pt idx="6">
                  <c:v>0.513132</c:v>
                </c:pt>
                <c:pt idx="7">
                  <c:v>0.669048</c:v>
                </c:pt>
                <c:pt idx="8">
                  <c:v>1.00284</c:v>
                </c:pt>
                <c:pt idx="9">
                  <c:v>1.36884</c:v>
                </c:pt>
                <c:pt idx="10">
                  <c:v>1.978962</c:v>
                </c:pt>
                <c:pt idx="11">
                  <c:v>3.11283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'OD vs time'!$M$21:$M$32</c:f>
              <c:numCache>
                <c:formatCode>General</c:formatCode>
                <c:ptCount val="12"/>
                <c:pt idx="0">
                  <c:v>0</c:v>
                </c:pt>
                <c:pt idx="1">
                  <c:v>2.118</c:v>
                </c:pt>
                <c:pt idx="2">
                  <c:v>10.588</c:v>
                </c:pt>
                <c:pt idx="3">
                  <c:v>12.706</c:v>
                </c:pt>
                <c:pt idx="4">
                  <c:v>14.824</c:v>
                </c:pt>
                <c:pt idx="5">
                  <c:v>16.941</c:v>
                </c:pt>
                <c:pt idx="6">
                  <c:v>19.059</c:v>
                </c:pt>
                <c:pt idx="7">
                  <c:v>21.176</c:v>
                </c:pt>
                <c:pt idx="8">
                  <c:v>23.294</c:v>
                </c:pt>
                <c:pt idx="9">
                  <c:v>25.412</c:v>
                </c:pt>
                <c:pt idx="10">
                  <c:v>27.529</c:v>
                </c:pt>
                <c:pt idx="11">
                  <c:v>36</c:v>
                </c:pt>
              </c:numCache>
            </c:numRef>
          </c:xVal>
          <c:yVal>
            <c:numRef>
              <c:f>'OD vs time'!$P$21:$P$32</c:f>
              <c:numCache>
                <c:formatCode>General</c:formatCode>
                <c:ptCount val="12"/>
                <c:pt idx="0">
                  <c:v>0.113094</c:v>
                </c:pt>
                <c:pt idx="1">
                  <c:v>0.352092</c:v>
                </c:pt>
                <c:pt idx="2">
                  <c:v>0.275964</c:v>
                </c:pt>
                <c:pt idx="3">
                  <c:v>0.62586</c:v>
                </c:pt>
                <c:pt idx="4">
                  <c:v>0.207156</c:v>
                </c:pt>
                <c:pt idx="5">
                  <c:v>0.446886</c:v>
                </c:pt>
                <c:pt idx="6">
                  <c:v>0.763842</c:v>
                </c:pt>
                <c:pt idx="7">
                  <c:v>1.563918</c:v>
                </c:pt>
                <c:pt idx="8">
                  <c:v>2.713158</c:v>
                </c:pt>
                <c:pt idx="9">
                  <c:v>4.041006</c:v>
                </c:pt>
                <c:pt idx="10">
                  <c:v>5.214036</c:v>
                </c:pt>
                <c:pt idx="11">
                  <c:v>6.970104</c:v>
                </c:pt>
              </c:numCache>
            </c:numRef>
          </c:yVal>
          <c:smooth val="0"/>
        </c:ser>
        <c:axId val="93533946"/>
        <c:axId val="44161524"/>
      </c:scatterChart>
      <c:valAx>
        <c:axId val="935339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161524"/>
        <c:crosses val="autoZero"/>
        <c:crossBetween val="between"/>
      </c:valAx>
      <c:valAx>
        <c:axId val="4416152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53394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lnX=lnXo+m(t-to)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'1gL-1'!$D$28:$D$28</c:f>
              <c:strCache>
                <c:ptCount val="1"/>
                <c:pt idx="0">
                  <c:v>Calculate:          ln(gDW)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'1gL-1'!$C$29:$C$39</c:f>
              <c:numCache>
                <c:formatCode>General</c:formatCode>
                <c:ptCount val="11"/>
                <c:pt idx="0">
                  <c:v>0</c:v>
                </c:pt>
                <c:pt idx="1">
                  <c:v>2.08</c:v>
                </c:pt>
                <c:pt idx="2">
                  <c:v>4.16</c:v>
                </c:pt>
                <c:pt idx="3">
                  <c:v>6.24</c:v>
                </c:pt>
                <c:pt idx="4">
                  <c:v>8.32</c:v>
                </c:pt>
                <c:pt idx="5">
                  <c:v>10.4</c:v>
                </c:pt>
                <c:pt idx="6">
                  <c:v>12.48</c:v>
                </c:pt>
                <c:pt idx="7">
                  <c:v>14.56</c:v>
                </c:pt>
                <c:pt idx="8">
                  <c:v>16.64</c:v>
                </c:pt>
              </c:numCache>
            </c:numRef>
          </c:xVal>
          <c:yVal>
            <c:numRef>
              <c:f>'1gL-1'!$D$29:$D$39</c:f>
              <c:numCache>
                <c:formatCode>General</c:formatCode>
                <c:ptCount val="11"/>
                <c:pt idx="0">
                  <c:v>-4.96843824539647</c:v>
                </c:pt>
                <c:pt idx="1">
                  <c:v>-4.08423582807381</c:v>
                </c:pt>
                <c:pt idx="2">
                  <c:v>-3.86982595672836</c:v>
                </c:pt>
                <c:pt idx="3">
                  <c:v>-3.6933695193868</c:v>
                </c:pt>
                <c:pt idx="4">
                  <c:v>-3.81853266234081</c:v>
                </c:pt>
                <c:pt idx="5">
                  <c:v>-3.6933695193868</c:v>
                </c:pt>
                <c:pt idx="6">
                  <c:v>-3.47022596807259</c:v>
                </c:pt>
                <c:pt idx="7">
                  <c:v>-3.6933695193868</c:v>
                </c:pt>
                <c:pt idx="8">
                  <c:v>-3.38027773140965</c:v>
                </c:pt>
              </c:numCache>
            </c:numRef>
          </c:yVal>
          <c:smooth val="0"/>
        </c:ser>
        <c:axId val="41344438"/>
        <c:axId val="93622458"/>
      </c:scatterChart>
      <c:valAx>
        <c:axId val="4134443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t-to (Hours)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622458"/>
        <c:crosses val="autoZero"/>
        <c:crossBetween val="midCat"/>
      </c:valAx>
      <c:valAx>
        <c:axId val="936224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Ln (OD)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34443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d7e4bd"/>
    </a:solidFill>
    <a:ln w="9360">
      <a:solidFill>
        <a:srgbClr val="000000"/>
      </a:solidFill>
      <a:round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S=So-(q/m)*(X-Xo)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'1gL-1'!$L$28:$L$28</c:f>
              <c:strCache>
                <c:ptCount val="1"/>
                <c:pt idx="0">
                  <c:v>Calculate:         S (g/L)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'1gL-1'!$K$29:$K$39</c:f>
              <c:numCache>
                <c:formatCode>General</c:formatCode>
                <c:ptCount val="11"/>
                <c:pt idx="0">
                  <c:v>-0.00523321624871408</c:v>
                </c:pt>
                <c:pt idx="1">
                  <c:v>0.00464878375128593</c:v>
                </c:pt>
                <c:pt idx="2">
                  <c:v>0.00867478375128592</c:v>
                </c:pt>
                <c:pt idx="3">
                  <c:v>0.0127007837512859</c:v>
                </c:pt>
                <c:pt idx="4">
                  <c:v>0.00977278375128593</c:v>
                </c:pt>
                <c:pt idx="5">
                  <c:v>0.0127007837512859</c:v>
                </c:pt>
                <c:pt idx="6">
                  <c:v>0.0189227837512859</c:v>
                </c:pt>
                <c:pt idx="7">
                  <c:v>0.0127007837512859</c:v>
                </c:pt>
                <c:pt idx="8">
                  <c:v>0.0218507837512859</c:v>
                </c:pt>
              </c:numCache>
            </c:numRef>
          </c:xVal>
          <c:yVal>
            <c:numRef>
              <c:f>'1gL-1'!$L$29:$L$39</c:f>
              <c:numCache>
                <c:formatCode>General</c:formatCode>
                <c:ptCount val="11"/>
                <c:pt idx="0">
                  <c:v>0.895</c:v>
                </c:pt>
                <c:pt idx="1">
                  <c:v>0.972</c:v>
                </c:pt>
                <c:pt idx="2">
                  <c:v>1.021</c:v>
                </c:pt>
                <c:pt idx="3">
                  <c:v>1.303</c:v>
                </c:pt>
                <c:pt idx="4">
                  <c:v>1.1</c:v>
                </c:pt>
                <c:pt idx="5">
                  <c:v>0.939</c:v>
                </c:pt>
                <c:pt idx="6">
                  <c:v>0.983</c:v>
                </c:pt>
                <c:pt idx="7">
                  <c:v>0.786</c:v>
                </c:pt>
                <c:pt idx="8">
                  <c:v>0.901</c:v>
                </c:pt>
              </c:numCache>
            </c:numRef>
          </c:yVal>
          <c:smooth val="0"/>
        </c:ser>
        <c:axId val="38208911"/>
        <c:axId val="97295809"/>
      </c:scatterChart>
      <c:valAx>
        <c:axId val="38208911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OD(t) - OD (to)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295809"/>
        <c:crosses val="autoZero"/>
        <c:crossBetween val="midCat"/>
      </c:valAx>
      <c:valAx>
        <c:axId val="972958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Substrate Concentration (S, g/L)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20891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d9d9d9"/>
    </a:solidFill>
    <a:ln w="9360">
      <a:solidFill>
        <a:srgbClr val="000000"/>
      </a:solidFill>
      <a:round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lnX=lnXo+m(t-to)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'5gL-1'!$D$28</c:f>
              <c:strCache>
                <c:ptCount val="1"/>
                <c:pt idx="0">
                  <c:v>Calculate:          ln(gDW)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'5gL-1'!$C$29:$C$42</c:f>
              <c:numCache>
                <c:formatCode>General</c:formatCode>
                <c:ptCount val="14"/>
                <c:pt idx="0">
                  <c:v>0</c:v>
                </c:pt>
                <c:pt idx="1">
                  <c:v>2.095</c:v>
                </c:pt>
                <c:pt idx="2">
                  <c:v>4.191</c:v>
                </c:pt>
                <c:pt idx="3">
                  <c:v>6.286</c:v>
                </c:pt>
                <c:pt idx="4">
                  <c:v>8.381</c:v>
                </c:pt>
                <c:pt idx="5">
                  <c:v>10.476</c:v>
                </c:pt>
                <c:pt idx="6">
                  <c:v>12.572</c:v>
                </c:pt>
                <c:pt idx="7">
                  <c:v>14.667</c:v>
                </c:pt>
                <c:pt idx="8">
                  <c:v>16.762</c:v>
                </c:pt>
              </c:numCache>
            </c:numRef>
          </c:xVal>
          <c:yVal>
            <c:numRef>
              <c:f>'5gL-1'!$D$29:$D$42</c:f>
              <c:numCache>
                <c:formatCode>General</c:formatCode>
                <c:ptCount val="14"/>
                <c:pt idx="0">
                  <c:v>-2.88243930317047</c:v>
                </c:pt>
                <c:pt idx="1">
                  <c:v>-2.79488341214615</c:v>
                </c:pt>
                <c:pt idx="2">
                  <c:v>-2.43223830122092</c:v>
                </c:pt>
                <c:pt idx="3">
                  <c:v>-3.12538548178086</c:v>
                </c:pt>
                <c:pt idx="4">
                  <c:v>-2.81301079673871</c:v>
                </c:pt>
                <c:pt idx="5">
                  <c:v>-1.56024782824334</c:v>
                </c:pt>
                <c:pt idx="6">
                  <c:v>-1.27300139073637</c:v>
                </c:pt>
                <c:pt idx="7">
                  <c:v>-1.00013440406973</c:v>
                </c:pt>
                <c:pt idx="8">
                  <c:v>-0.687395751780613</c:v>
                </c:pt>
              </c:numCache>
            </c:numRef>
          </c:yVal>
          <c:smooth val="0"/>
        </c:ser>
        <c:axId val="49414663"/>
        <c:axId val="39908012"/>
      </c:scatterChart>
      <c:valAx>
        <c:axId val="4941466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t-to (Hours)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908012"/>
        <c:crosses val="autoZero"/>
        <c:crossBetween val="midCat"/>
      </c:valAx>
      <c:valAx>
        <c:axId val="399080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Ln (OD)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41466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d7e4bd"/>
    </a:solidFill>
    <a:ln w="9360">
      <a:solidFill>
        <a:srgbClr val="000000"/>
      </a:solidFill>
      <a:round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S=So-(q/m)*(X-Xo)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'5gL-1'!$L$28</c:f>
              <c:strCache>
                <c:ptCount val="1"/>
                <c:pt idx="0">
                  <c:v>Calculate:         S (g/L)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'5gL-1'!$K$29:$K$42</c:f>
              <c:numCache>
                <c:formatCode>General</c:formatCode>
                <c:ptCount val="14"/>
                <c:pt idx="0">
                  <c:v>0.0178545213999802</c:v>
                </c:pt>
                <c:pt idx="1">
                  <c:v>0.0229785213999802</c:v>
                </c:pt>
                <c:pt idx="2">
                  <c:v>0.0496965213999802</c:v>
                </c:pt>
                <c:pt idx="3">
                  <c:v>0.00577652139998024</c:v>
                </c:pt>
                <c:pt idx="4">
                  <c:v>0.0218805213999802</c:v>
                </c:pt>
                <c:pt idx="5">
                  <c:v>0.17194052139998</c:v>
                </c:pt>
                <c:pt idx="6">
                  <c:v>0.24184652139998</c:v>
                </c:pt>
                <c:pt idx="7">
                  <c:v>0.32968652139998</c:v>
                </c:pt>
                <c:pt idx="8">
                  <c:v>0.46474052139998</c:v>
                </c:pt>
              </c:numCache>
            </c:numRef>
          </c:xVal>
          <c:yVal>
            <c:numRef>
              <c:f>'5gL-1'!$L$29:$L$42</c:f>
              <c:numCache>
                <c:formatCode>General</c:formatCode>
                <c:ptCount val="14"/>
                <c:pt idx="0">
                  <c:v>4.817</c:v>
                </c:pt>
                <c:pt idx="1">
                  <c:v>4.584</c:v>
                </c:pt>
                <c:pt idx="2">
                  <c:v>5.002</c:v>
                </c:pt>
                <c:pt idx="3">
                  <c:v>5.419</c:v>
                </c:pt>
                <c:pt idx="4">
                  <c:v>4.678</c:v>
                </c:pt>
                <c:pt idx="5">
                  <c:v>4.733</c:v>
                </c:pt>
                <c:pt idx="6">
                  <c:v>4.035</c:v>
                </c:pt>
                <c:pt idx="7">
                  <c:v>3.658</c:v>
                </c:pt>
                <c:pt idx="8">
                  <c:v>3.076</c:v>
                </c:pt>
              </c:numCache>
            </c:numRef>
          </c:yVal>
          <c:smooth val="0"/>
        </c:ser>
        <c:axId val="83333552"/>
        <c:axId val="12295714"/>
      </c:scatterChart>
      <c:valAx>
        <c:axId val="83333552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OD(t) - OD (to)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295714"/>
        <c:crosses val="autoZero"/>
        <c:crossBetween val="midCat"/>
      </c:valAx>
      <c:valAx>
        <c:axId val="1229571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Substrate Concentration (S, g/L)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33355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d9d9d9"/>
    </a:solidFill>
    <a:ln w="9360">
      <a:solidFill>
        <a:srgbClr val="000000"/>
      </a:solidFill>
      <a:round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lnX=lnXo+m(t-to)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'10gL-1'!$D$28</c:f>
              <c:strCache>
                <c:ptCount val="1"/>
                <c:pt idx="0">
                  <c:v>Calculate:          lnOD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'10gL-1'!$C$29:$C$42</c:f>
              <c:numCache>
                <c:formatCode>General</c:formatCode>
                <c:ptCount val="14"/>
                <c:pt idx="0">
                  <c:v>0</c:v>
                </c:pt>
                <c:pt idx="1">
                  <c:v>2.118</c:v>
                </c:pt>
                <c:pt idx="2">
                  <c:v>4.236</c:v>
                </c:pt>
                <c:pt idx="3">
                  <c:v>6.353</c:v>
                </c:pt>
                <c:pt idx="4">
                  <c:v>8.471</c:v>
                </c:pt>
                <c:pt idx="5">
                  <c:v>10.588</c:v>
                </c:pt>
                <c:pt idx="6">
                  <c:v>12.706</c:v>
                </c:pt>
                <c:pt idx="7">
                  <c:v>14.824</c:v>
                </c:pt>
                <c:pt idx="8">
                  <c:v>16.941</c:v>
                </c:pt>
              </c:numCache>
            </c:numRef>
          </c:xVal>
          <c:yVal>
            <c:numRef>
              <c:f>'10gL-1'!$D$29:$D$42</c:f>
              <c:numCache>
                <c:formatCode>General</c:formatCode>
                <c:ptCount val="14"/>
                <c:pt idx="0">
                  <c:v>-2.06355244461605</c:v>
                </c:pt>
                <c:pt idx="1">
                  <c:v>-2.79488341214615</c:v>
                </c:pt>
                <c:pt idx="2">
                  <c:v>-1.30893339996244</c:v>
                </c:pt>
                <c:pt idx="3">
                  <c:v>-1.1205327970921</c:v>
                </c:pt>
                <c:pt idx="4">
                  <c:v>-0.667222156968373</c:v>
                </c:pt>
                <c:pt idx="5">
                  <c:v>-0.401899472548813</c:v>
                </c:pt>
                <c:pt idx="6">
                  <c:v>0.00283597481920801</c:v>
                </c:pt>
                <c:pt idx="7">
                  <c:v>0.31396366584567</c:v>
                </c:pt>
                <c:pt idx="8">
                  <c:v>0.682572464819097</c:v>
                </c:pt>
              </c:numCache>
            </c:numRef>
          </c:yVal>
          <c:smooth val="0"/>
        </c:ser>
        <c:axId val="34393665"/>
        <c:axId val="47781790"/>
      </c:scatterChart>
      <c:valAx>
        <c:axId val="343936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t-to (Hours)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781790"/>
        <c:crosses val="autoZero"/>
        <c:crossBetween val="midCat"/>
      </c:valAx>
      <c:valAx>
        <c:axId val="477817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Ln (OD)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39366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d7e4bd"/>
    </a:solidFill>
    <a:ln w="9360">
      <a:solidFill>
        <a:srgbClr val="000000"/>
      </a:solidFill>
      <a:round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S=So-(q/m)*(X-Xo)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'10gL-1'!$L$28</c:f>
              <c:strCache>
                <c:ptCount val="1"/>
                <c:pt idx="0">
                  <c:v>Calculate:         S (g/L)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'10gL-1'!$K$29:$K$37</c:f>
              <c:numCache>
                <c:formatCode>General</c:formatCode>
                <c:ptCount val="9"/>
                <c:pt idx="0">
                  <c:v>0.122217630606057</c:v>
                </c:pt>
                <c:pt idx="1">
                  <c:v>0.195357630606057</c:v>
                </c:pt>
                <c:pt idx="2">
                  <c:v>0.270337630606057</c:v>
                </c:pt>
                <c:pt idx="3">
                  <c:v>0.0591976306060573</c:v>
                </c:pt>
                <c:pt idx="4">
                  <c:v>0.365557630606057</c:v>
                </c:pt>
                <c:pt idx="5">
                  <c:v>0.452037630606057</c:v>
                </c:pt>
                <c:pt idx="6">
                  <c:v>0.895937630606057</c:v>
                </c:pt>
                <c:pt idx="7">
                  <c:v>1.64941763060606</c:v>
                </c:pt>
                <c:pt idx="8">
                  <c:v>2.01741763060606</c:v>
                </c:pt>
              </c:numCache>
            </c:numRef>
          </c:xVal>
          <c:yVal>
            <c:numRef>
              <c:f>'10gL-1'!$L$29:$L$37</c:f>
              <c:numCache>
                <c:formatCode>General</c:formatCode>
                <c:ptCount val="9"/>
                <c:pt idx="0">
                  <c:v>9.727</c:v>
                </c:pt>
                <c:pt idx="1">
                  <c:v>8.091</c:v>
                </c:pt>
                <c:pt idx="2">
                  <c:v>9.879</c:v>
                </c:pt>
                <c:pt idx="3">
                  <c:v>9.662</c:v>
                </c:pt>
                <c:pt idx="4">
                  <c:v>8.51</c:v>
                </c:pt>
                <c:pt idx="5">
                  <c:v>7.468</c:v>
                </c:pt>
                <c:pt idx="6">
                  <c:v>7.33</c:v>
                </c:pt>
                <c:pt idx="7">
                  <c:v>5.587</c:v>
                </c:pt>
                <c:pt idx="8">
                  <c:v>4.684</c:v>
                </c:pt>
              </c:numCache>
            </c:numRef>
          </c:yVal>
          <c:smooth val="0"/>
        </c:ser>
        <c:axId val="25551877"/>
        <c:axId val="14209349"/>
      </c:scatterChart>
      <c:valAx>
        <c:axId val="25551877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OD(t) - OD (to)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209349"/>
        <c:crosses val="autoZero"/>
        <c:crossBetween val="midCat"/>
      </c:valAx>
      <c:valAx>
        <c:axId val="142093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Substrate Concentration (S, g/L)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55187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d9d9d9"/>
    </a:solidFill>
    <a:ln w="9360">
      <a:solidFill>
        <a:srgbClr val="000000"/>
      </a:solidFill>
      <a:round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lnX=lnXo+m(t-to)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'20gL-1'!$D$28</c:f>
              <c:strCache>
                <c:ptCount val="1"/>
                <c:pt idx="0">
                  <c:v>Calculate:          lnOD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'20gL-1'!$C$29:$C$42</c:f>
              <c:numCache>
                <c:formatCode>General</c:formatCode>
                <c:ptCount val="14"/>
                <c:pt idx="0">
                  <c:v>0</c:v>
                </c:pt>
                <c:pt idx="1">
                  <c:v>2.118</c:v>
                </c:pt>
                <c:pt idx="2">
                  <c:v>4.236</c:v>
                </c:pt>
                <c:pt idx="3">
                  <c:v>6.353</c:v>
                </c:pt>
                <c:pt idx="4">
                  <c:v>8.471</c:v>
                </c:pt>
                <c:pt idx="5">
                  <c:v>10.588</c:v>
                </c:pt>
                <c:pt idx="6">
                  <c:v>12.706</c:v>
                </c:pt>
                <c:pt idx="7">
                  <c:v>14.824</c:v>
                </c:pt>
                <c:pt idx="8">
                  <c:v>16.941</c:v>
                </c:pt>
              </c:numCache>
            </c:numRef>
          </c:xVal>
          <c:yVal>
            <c:numRef>
              <c:f>'20gL-1'!$D$29:$D$42</c:f>
              <c:numCache>
                <c:formatCode>General</c:formatCode>
                <c:ptCount val="14"/>
                <c:pt idx="0">
                  <c:v>-1.28748485655495</c:v>
                </c:pt>
                <c:pt idx="1">
                  <c:v>-0.468628575066202</c:v>
                </c:pt>
                <c:pt idx="2">
                  <c:v>-1.57428314635973</c:v>
                </c:pt>
                <c:pt idx="3">
                  <c:v>-0.805451750452203</c:v>
                </c:pt>
                <c:pt idx="4">
                  <c:v>-0.269394317485707</c:v>
                </c:pt>
                <c:pt idx="5">
                  <c:v>0.447194211081117</c:v>
                </c:pt>
                <c:pt idx="6">
                  <c:v>0.998113270093812</c:v>
                </c:pt>
                <c:pt idx="7">
                  <c:v>1.39649367087623</c:v>
                </c:pt>
                <c:pt idx="8">
                  <c:v>1.65135421997539</c:v>
                </c:pt>
              </c:numCache>
            </c:numRef>
          </c:yVal>
          <c:smooth val="0"/>
        </c:ser>
        <c:axId val="44324315"/>
        <c:axId val="27208233"/>
      </c:scatterChart>
      <c:valAx>
        <c:axId val="4432431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t-to (Hours)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208233"/>
        <c:crosses val="autoZero"/>
        <c:crossBetween val="midCat"/>
      </c:valAx>
      <c:valAx>
        <c:axId val="272082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Ln (OD)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32431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d7e4bd"/>
    </a:solidFill>
    <a:ln w="9360">
      <a:solidFill>
        <a:srgbClr val="000000"/>
      </a:solidFill>
      <a:round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S=So - q*(X)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'20gL-1'!$L$28</c:f>
              <c:strCache>
                <c:ptCount val="1"/>
                <c:pt idx="0">
                  <c:v>Calculate:         S (g/L)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'20gL-1'!$K$29:$K$37</c:f>
              <c:numCache>
                <c:formatCode>General</c:formatCode>
                <c:ptCount val="9"/>
                <c:pt idx="0">
                  <c:v>0.275964</c:v>
                </c:pt>
                <c:pt idx="1">
                  <c:v>0.62586</c:v>
                </c:pt>
                <c:pt idx="2">
                  <c:v>0.207156</c:v>
                </c:pt>
                <c:pt idx="3">
                  <c:v>0.446886</c:v>
                </c:pt>
                <c:pt idx="4">
                  <c:v>0.763842</c:v>
                </c:pt>
                <c:pt idx="5">
                  <c:v>1.563918</c:v>
                </c:pt>
                <c:pt idx="6">
                  <c:v>2.713158</c:v>
                </c:pt>
                <c:pt idx="7">
                  <c:v>4.041006</c:v>
                </c:pt>
                <c:pt idx="8">
                  <c:v>5.214036</c:v>
                </c:pt>
              </c:numCache>
            </c:numRef>
          </c:xVal>
          <c:yVal>
            <c:numRef>
              <c:f>'20gL-1'!$L$29:$L$37</c:f>
              <c:numCache>
                <c:formatCode>General</c:formatCode>
                <c:ptCount val="9"/>
                <c:pt idx="0">
                  <c:v>18.453</c:v>
                </c:pt>
                <c:pt idx="1">
                  <c:v>19.352</c:v>
                </c:pt>
                <c:pt idx="2">
                  <c:v>16.355</c:v>
                </c:pt>
                <c:pt idx="3">
                  <c:v>20.296</c:v>
                </c:pt>
                <c:pt idx="4">
                  <c:v>18.196</c:v>
                </c:pt>
                <c:pt idx="5">
                  <c:v>16.074</c:v>
                </c:pt>
                <c:pt idx="6">
                  <c:v>11.92</c:v>
                </c:pt>
                <c:pt idx="7">
                  <c:v>8.08</c:v>
                </c:pt>
                <c:pt idx="8">
                  <c:v>5.113</c:v>
                </c:pt>
              </c:numCache>
            </c:numRef>
          </c:yVal>
          <c:smooth val="0"/>
        </c:ser>
        <c:axId val="25877205"/>
        <c:axId val="7219911"/>
      </c:scatterChart>
      <c:valAx>
        <c:axId val="25877205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Biomass, gDW/L</a:t>
                </a:r>
              </a:p>
            </c:rich>
          </c:tx>
          <c:layout>
            <c:manualLayout>
              <c:xMode val="edge"/>
              <c:yMode val="edge"/>
              <c:x val="0.394044258264275"/>
              <c:y val="0.859879737099706"/>
            </c:manualLayout>
          </c:layout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19911"/>
        <c:crosses val="autoZero"/>
        <c:crossBetween val="midCat"/>
      </c:valAx>
      <c:valAx>
        <c:axId val="72199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Substrate (S, g/L)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87720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d9d9d9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6.xml"/><Relationship Id="rId2" Type="http://schemas.openxmlformats.org/officeDocument/2006/relationships/chart" Target="../charts/chart5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8.xml"/><Relationship Id="rId2" Type="http://schemas.openxmlformats.org/officeDocument/2006/relationships/chart" Target="../charts/chart5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0.xml"/><Relationship Id="rId2" Type="http://schemas.openxmlformats.org/officeDocument/2006/relationships/chart" Target="../charts/chart61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2.xml"/><Relationship Id="rId2" Type="http://schemas.openxmlformats.org/officeDocument/2006/relationships/chart" Target="../charts/chart6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511560</xdr:colOff>
      <xdr:row>38</xdr:row>
      <xdr:rowOff>161640</xdr:rowOff>
    </xdr:from>
    <xdr:to>
      <xdr:col>10</xdr:col>
      <xdr:colOff>770400</xdr:colOff>
      <xdr:row>57</xdr:row>
      <xdr:rowOff>142920</xdr:rowOff>
    </xdr:to>
    <xdr:graphicFrame>
      <xdr:nvGraphicFramePr>
        <xdr:cNvPr id="0" name=""/>
        <xdr:cNvGraphicFramePr/>
      </xdr:nvGraphicFramePr>
      <xdr:xfrm>
        <a:off x="2957040" y="6676920"/>
        <a:ext cx="57571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66240</xdr:colOff>
      <xdr:row>5</xdr:row>
      <xdr:rowOff>60840</xdr:rowOff>
    </xdr:from>
    <xdr:to>
      <xdr:col>4</xdr:col>
      <xdr:colOff>50040</xdr:colOff>
      <xdr:row>18</xdr:row>
      <xdr:rowOff>131400</xdr:rowOff>
    </xdr:to>
    <xdr:graphicFrame>
      <xdr:nvGraphicFramePr>
        <xdr:cNvPr id="1" name="Chart 1"/>
        <xdr:cNvGraphicFramePr/>
      </xdr:nvGraphicFramePr>
      <xdr:xfrm>
        <a:off x="66240" y="994320"/>
        <a:ext cx="4016520" cy="25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20160</xdr:colOff>
      <xdr:row>5</xdr:row>
      <xdr:rowOff>50760</xdr:rowOff>
    </xdr:from>
    <xdr:to>
      <xdr:col>11</xdr:col>
      <xdr:colOff>875520</xdr:colOff>
      <xdr:row>18</xdr:row>
      <xdr:rowOff>151560</xdr:rowOff>
    </xdr:to>
    <xdr:graphicFrame>
      <xdr:nvGraphicFramePr>
        <xdr:cNvPr id="2" name="Chart 2"/>
        <xdr:cNvGraphicFramePr/>
      </xdr:nvGraphicFramePr>
      <xdr:xfrm>
        <a:off x="8957880" y="984240"/>
        <a:ext cx="3952800" cy="257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66240</xdr:colOff>
      <xdr:row>5</xdr:row>
      <xdr:rowOff>60840</xdr:rowOff>
    </xdr:from>
    <xdr:to>
      <xdr:col>4</xdr:col>
      <xdr:colOff>50040</xdr:colOff>
      <xdr:row>18</xdr:row>
      <xdr:rowOff>131400</xdr:rowOff>
    </xdr:to>
    <xdr:graphicFrame>
      <xdr:nvGraphicFramePr>
        <xdr:cNvPr id="3" name="Chart 1"/>
        <xdr:cNvGraphicFramePr/>
      </xdr:nvGraphicFramePr>
      <xdr:xfrm>
        <a:off x="66240" y="994320"/>
        <a:ext cx="4016520" cy="25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20160</xdr:colOff>
      <xdr:row>5</xdr:row>
      <xdr:rowOff>50760</xdr:rowOff>
    </xdr:from>
    <xdr:to>
      <xdr:col>11</xdr:col>
      <xdr:colOff>875520</xdr:colOff>
      <xdr:row>18</xdr:row>
      <xdr:rowOff>151560</xdr:rowOff>
    </xdr:to>
    <xdr:graphicFrame>
      <xdr:nvGraphicFramePr>
        <xdr:cNvPr id="4" name="Chart 2"/>
        <xdr:cNvGraphicFramePr/>
      </xdr:nvGraphicFramePr>
      <xdr:xfrm>
        <a:off x="8957880" y="984240"/>
        <a:ext cx="3952800" cy="257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66240</xdr:colOff>
      <xdr:row>5</xdr:row>
      <xdr:rowOff>60840</xdr:rowOff>
    </xdr:from>
    <xdr:to>
      <xdr:col>4</xdr:col>
      <xdr:colOff>50040</xdr:colOff>
      <xdr:row>18</xdr:row>
      <xdr:rowOff>131400</xdr:rowOff>
    </xdr:to>
    <xdr:graphicFrame>
      <xdr:nvGraphicFramePr>
        <xdr:cNvPr id="5" name="Chart 1"/>
        <xdr:cNvGraphicFramePr/>
      </xdr:nvGraphicFramePr>
      <xdr:xfrm>
        <a:off x="66240" y="994320"/>
        <a:ext cx="4016520" cy="25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20160</xdr:colOff>
      <xdr:row>5</xdr:row>
      <xdr:rowOff>50760</xdr:rowOff>
    </xdr:from>
    <xdr:to>
      <xdr:col>11</xdr:col>
      <xdr:colOff>875520</xdr:colOff>
      <xdr:row>18</xdr:row>
      <xdr:rowOff>151560</xdr:rowOff>
    </xdr:to>
    <xdr:graphicFrame>
      <xdr:nvGraphicFramePr>
        <xdr:cNvPr id="6" name="Chart 2"/>
        <xdr:cNvGraphicFramePr/>
      </xdr:nvGraphicFramePr>
      <xdr:xfrm>
        <a:off x="8957880" y="984240"/>
        <a:ext cx="3952800" cy="257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66240</xdr:colOff>
      <xdr:row>5</xdr:row>
      <xdr:rowOff>60840</xdr:rowOff>
    </xdr:from>
    <xdr:to>
      <xdr:col>4</xdr:col>
      <xdr:colOff>50040</xdr:colOff>
      <xdr:row>18</xdr:row>
      <xdr:rowOff>131400</xdr:rowOff>
    </xdr:to>
    <xdr:graphicFrame>
      <xdr:nvGraphicFramePr>
        <xdr:cNvPr id="7" name="Chart 1"/>
        <xdr:cNvGraphicFramePr/>
      </xdr:nvGraphicFramePr>
      <xdr:xfrm>
        <a:off x="66240" y="994320"/>
        <a:ext cx="4016520" cy="25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20160</xdr:colOff>
      <xdr:row>5</xdr:row>
      <xdr:rowOff>50760</xdr:rowOff>
    </xdr:from>
    <xdr:to>
      <xdr:col>11</xdr:col>
      <xdr:colOff>875520</xdr:colOff>
      <xdr:row>18</xdr:row>
      <xdr:rowOff>151560</xdr:rowOff>
    </xdr:to>
    <xdr:graphicFrame>
      <xdr:nvGraphicFramePr>
        <xdr:cNvPr id="8" name="Chart 2"/>
        <xdr:cNvGraphicFramePr/>
      </xdr:nvGraphicFramePr>
      <xdr:xfrm>
        <a:off x="8957880" y="984240"/>
        <a:ext cx="3952800" cy="257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6" displayName="Table6" ref="B20:C38" headerRowCount="1" totalsRowCount="0" totalsRowShown="0">
  <autoFilter ref="B20:C38"/>
  <tableColumns count="2">
    <tableColumn id="1" name="S, g/L"/>
    <tableColumn id="2" name="O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1" activeCellId="0" sqref="E61"/>
    </sheetView>
  </sheetViews>
  <sheetFormatPr defaultColWidth="8.8359375" defaultRowHeight="13.5" zeroHeight="false" outlineLevelRow="0" outlineLevelCol="0"/>
  <cols>
    <col collapsed="false" customWidth="true" hidden="false" outlineLevel="0" max="2" min="2" style="0" width="9.83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="4" customFormat="true" ht="13.5" hidden="false" customHeight="false" outlineLevel="0" collapsed="false">
      <c r="A4" s="3"/>
      <c r="B4" s="3"/>
      <c r="C4" s="3"/>
      <c r="D4" s="3"/>
      <c r="E4" s="3"/>
      <c r="F4" s="3"/>
      <c r="G4" s="3"/>
    </row>
    <row r="17" customFormat="false" ht="13.5" hidden="false" customHeight="false" outlineLevel="0" collapsed="false">
      <c r="A17" s="0" t="s">
        <v>3</v>
      </c>
      <c r="B17" s="0" t="n">
        <v>0.366</v>
      </c>
    </row>
    <row r="19" customFormat="false" ht="13.5" hidden="false" customHeight="false" outlineLevel="0" collapsed="false">
      <c r="A19" s="5" t="s">
        <v>4</v>
      </c>
      <c r="B19" s="5"/>
      <c r="C19" s="5"/>
      <c r="D19" s="5"/>
      <c r="E19" s="5" t="s">
        <v>5</v>
      </c>
      <c r="F19" s="5"/>
      <c r="G19" s="5"/>
      <c r="H19" s="5"/>
      <c r="I19" s="5" t="s">
        <v>6</v>
      </c>
      <c r="J19" s="5"/>
      <c r="K19" s="5"/>
      <c r="L19" s="5"/>
      <c r="M19" s="5" t="n">
        <v>20</v>
      </c>
      <c r="N19" s="5"/>
      <c r="O19" s="5"/>
      <c r="P19" s="5"/>
    </row>
    <row r="20" customFormat="false" ht="13.5" hidden="false" customHeight="false" outlineLevel="0" collapsed="false">
      <c r="A20" s="0" t="s">
        <v>7</v>
      </c>
      <c r="B20" s="6" t="s">
        <v>8</v>
      </c>
      <c r="C20" s="6" t="s">
        <v>9</v>
      </c>
      <c r="D20" s="0" t="s">
        <v>10</v>
      </c>
      <c r="E20" s="0" t="s">
        <v>7</v>
      </c>
      <c r="F20" s="6" t="s">
        <v>8</v>
      </c>
      <c r="G20" s="6" t="s">
        <v>9</v>
      </c>
      <c r="H20" s="0" t="s">
        <v>10</v>
      </c>
      <c r="I20" s="0" t="s">
        <v>7</v>
      </c>
      <c r="J20" s="6" t="s">
        <v>8</v>
      </c>
      <c r="K20" s="6" t="s">
        <v>9</v>
      </c>
      <c r="L20" s="0" t="s">
        <v>10</v>
      </c>
      <c r="M20" s="0" t="s">
        <v>7</v>
      </c>
      <c r="N20" s="6" t="s">
        <v>8</v>
      </c>
      <c r="O20" s="6" t="s">
        <v>9</v>
      </c>
      <c r="P20" s="0" t="s">
        <v>10</v>
      </c>
    </row>
    <row r="21" customFormat="false" ht="13.5" hidden="false" customHeight="false" outlineLevel="0" collapsed="false">
      <c r="A21" s="0" t="n">
        <v>0</v>
      </c>
      <c r="B21" s="0" t="n">
        <v>0.99</v>
      </c>
      <c r="C21" s="0" t="n">
        <v>0.025</v>
      </c>
      <c r="D21" s="0" t="n">
        <f aca="false">C21*B$17</f>
        <v>0.00915</v>
      </c>
      <c r="E21" s="0" t="n">
        <v>0</v>
      </c>
      <c r="F21" s="0" t="n">
        <v>4.818</v>
      </c>
      <c r="G21" s="0" t="n">
        <v>0.046</v>
      </c>
      <c r="H21" s="0" t="n">
        <f aca="false">G21*$B$17</f>
        <v>0.016836</v>
      </c>
      <c r="I21" s="0" t="n">
        <v>0</v>
      </c>
      <c r="J21" s="0" t="n">
        <v>7.958</v>
      </c>
      <c r="K21" s="0" t="n">
        <v>0.011</v>
      </c>
      <c r="L21" s="0" t="n">
        <f aca="false">K21*$B$17</f>
        <v>0.004026</v>
      </c>
      <c r="M21" s="0" t="n">
        <v>0</v>
      </c>
      <c r="N21" s="0" t="n">
        <v>17.944</v>
      </c>
      <c r="O21" s="0" t="n">
        <v>0.309</v>
      </c>
      <c r="P21" s="0" t="n">
        <f aca="false">O21*$B$17</f>
        <v>0.113094</v>
      </c>
    </row>
    <row r="22" customFormat="false" ht="13.5" hidden="false" customHeight="false" outlineLevel="0" collapsed="false">
      <c r="A22" s="0" t="n">
        <v>2.08</v>
      </c>
      <c r="B22" s="0" t="n">
        <v>0.96</v>
      </c>
      <c r="C22" s="0" t="n">
        <v>0.044</v>
      </c>
      <c r="D22" s="0" t="n">
        <f aca="false">C22*B$17</f>
        <v>0.016104</v>
      </c>
      <c r="E22" s="0" t="n">
        <v>2.095</v>
      </c>
      <c r="F22" s="0" t="n">
        <v>5.353</v>
      </c>
      <c r="G22" s="0" t="n">
        <v>0.101</v>
      </c>
      <c r="H22" s="0" t="n">
        <f aca="false">G22*$B$17</f>
        <v>0.036966</v>
      </c>
      <c r="I22" s="0" t="n">
        <v>2.118</v>
      </c>
      <c r="J22" s="0" t="n">
        <v>8.797</v>
      </c>
      <c r="K22" s="0" t="n">
        <v>0.087</v>
      </c>
      <c r="L22" s="0" t="n">
        <f aca="false">K22*$B$17</f>
        <v>0.031842</v>
      </c>
      <c r="M22" s="0" t="n">
        <v>2.118</v>
      </c>
      <c r="N22" s="0" t="n">
        <v>20.062</v>
      </c>
      <c r="O22" s="0" t="n">
        <v>0.962</v>
      </c>
      <c r="P22" s="0" t="n">
        <f aca="false">O22*$B$17</f>
        <v>0.352092</v>
      </c>
    </row>
    <row r="23" customFormat="false" ht="13.5" hidden="false" customHeight="false" outlineLevel="0" collapsed="false">
      <c r="A23" s="0" t="n">
        <v>10.4</v>
      </c>
      <c r="B23" s="0" t="n">
        <v>0.895</v>
      </c>
      <c r="C23" s="0" t="n">
        <v>0.019</v>
      </c>
      <c r="D23" s="0" t="n">
        <f aca="false">C23*B$17</f>
        <v>0.006954</v>
      </c>
      <c r="E23" s="0" t="n">
        <v>10.476</v>
      </c>
      <c r="F23" s="0" t="n">
        <v>4.817</v>
      </c>
      <c r="G23" s="0" t="n">
        <v>0.153</v>
      </c>
      <c r="H23" s="0" t="n">
        <f aca="false">G23*$B$17</f>
        <v>0.055998</v>
      </c>
      <c r="I23" s="0" t="n">
        <v>10.588</v>
      </c>
      <c r="J23" s="0" t="n">
        <v>9.727</v>
      </c>
      <c r="K23" s="0" t="n">
        <v>0.347</v>
      </c>
      <c r="L23" s="0" t="n">
        <f aca="false">K23*$B$17</f>
        <v>0.127002</v>
      </c>
      <c r="M23" s="0" t="n">
        <v>10.588</v>
      </c>
      <c r="N23" s="0" t="n">
        <v>18.453</v>
      </c>
      <c r="O23" s="0" t="n">
        <v>0.754</v>
      </c>
      <c r="P23" s="0" t="n">
        <f aca="false">O23*$B$17</f>
        <v>0.275964</v>
      </c>
    </row>
    <row r="24" customFormat="false" ht="13.5" hidden="false" customHeight="false" outlineLevel="0" collapsed="false">
      <c r="A24" s="0" t="n">
        <v>12.48</v>
      </c>
      <c r="B24" s="0" t="n">
        <v>0.972</v>
      </c>
      <c r="C24" s="0" t="n">
        <v>0.046</v>
      </c>
      <c r="D24" s="0" t="n">
        <f aca="false">C24*B$17</f>
        <v>0.016836</v>
      </c>
      <c r="E24" s="0" t="n">
        <v>12.571</v>
      </c>
      <c r="F24" s="0" t="n">
        <v>4.584</v>
      </c>
      <c r="G24" s="0" t="n">
        <v>0.167</v>
      </c>
      <c r="H24" s="0" t="n">
        <f aca="false">G24*$B$17</f>
        <v>0.061122</v>
      </c>
      <c r="I24" s="0" t="n">
        <v>12.706</v>
      </c>
      <c r="J24" s="0" t="n">
        <v>8.091</v>
      </c>
      <c r="K24" s="0" t="n">
        <v>0.167</v>
      </c>
      <c r="L24" s="0" t="n">
        <f aca="false">K24*$B$17</f>
        <v>0.061122</v>
      </c>
      <c r="M24" s="0" t="n">
        <v>12.706</v>
      </c>
      <c r="N24" s="0" t="n">
        <v>19.352</v>
      </c>
      <c r="O24" s="0" t="n">
        <v>1.71</v>
      </c>
      <c r="P24" s="0" t="n">
        <f aca="false">O24*$B$17</f>
        <v>0.62586</v>
      </c>
    </row>
    <row r="25" customFormat="false" ht="13.5" hidden="false" customHeight="false" outlineLevel="0" collapsed="false">
      <c r="A25" s="0" t="n">
        <v>14.56</v>
      </c>
      <c r="B25" s="0" t="n">
        <v>1.021</v>
      </c>
      <c r="C25" s="0" t="n">
        <v>0.057</v>
      </c>
      <c r="D25" s="0" t="n">
        <f aca="false">C25*B$17</f>
        <v>0.020862</v>
      </c>
      <c r="E25" s="0" t="n">
        <v>14.667</v>
      </c>
      <c r="F25" s="0" t="n">
        <v>5.002</v>
      </c>
      <c r="G25" s="0" t="n">
        <v>0.24</v>
      </c>
      <c r="H25" s="0" t="n">
        <f aca="false">G25*$B$17</f>
        <v>0.08784</v>
      </c>
      <c r="I25" s="0" t="n">
        <v>14.824</v>
      </c>
      <c r="J25" s="0" t="n">
        <v>9.879</v>
      </c>
      <c r="K25" s="0" t="n">
        <v>0.738</v>
      </c>
      <c r="L25" s="0" t="n">
        <f aca="false">K25*$B$17</f>
        <v>0.270108</v>
      </c>
      <c r="M25" s="0" t="n">
        <v>14.824</v>
      </c>
      <c r="N25" s="0" t="n">
        <v>16.355</v>
      </c>
      <c r="O25" s="0" t="n">
        <v>0.566</v>
      </c>
      <c r="P25" s="0" t="n">
        <f aca="false">O25*$B$17</f>
        <v>0.207156</v>
      </c>
    </row>
    <row r="26" customFormat="false" ht="13.5" hidden="false" customHeight="false" outlineLevel="0" collapsed="false">
      <c r="A26" s="0" t="n">
        <v>16.64</v>
      </c>
      <c r="B26" s="0" t="n">
        <v>1.303</v>
      </c>
      <c r="C26" s="0" t="n">
        <v>0.068</v>
      </c>
      <c r="D26" s="0" t="n">
        <f aca="false">C26*B$17</f>
        <v>0.024888</v>
      </c>
      <c r="E26" s="0" t="n">
        <v>16.762</v>
      </c>
      <c r="F26" s="0" t="n">
        <v>5.419</v>
      </c>
      <c r="G26" s="0" t="n">
        <v>0.12</v>
      </c>
      <c r="H26" s="0" t="n">
        <f aca="false">G26*$B$17</f>
        <v>0.04392</v>
      </c>
      <c r="I26" s="0" t="n">
        <v>16.941</v>
      </c>
      <c r="J26" s="0" t="n">
        <v>9.662</v>
      </c>
      <c r="K26" s="0" t="n">
        <v>0.891</v>
      </c>
      <c r="L26" s="0" t="n">
        <f aca="false">K26*$B$17</f>
        <v>0.326106</v>
      </c>
      <c r="M26" s="0" t="n">
        <v>16.941</v>
      </c>
      <c r="N26" s="0" t="n">
        <v>20.296</v>
      </c>
      <c r="O26" s="0" t="n">
        <v>1.221</v>
      </c>
      <c r="P26" s="0" t="n">
        <f aca="false">O26*$B$17</f>
        <v>0.446886</v>
      </c>
    </row>
    <row r="27" customFormat="false" ht="13.5" hidden="false" customHeight="false" outlineLevel="0" collapsed="false">
      <c r="A27" s="0" t="n">
        <v>18.72</v>
      </c>
      <c r="B27" s="0" t="n">
        <v>1.1</v>
      </c>
      <c r="C27" s="0" t="n">
        <v>0.06</v>
      </c>
      <c r="D27" s="0" t="n">
        <f aca="false">C27*B$17</f>
        <v>0.02196</v>
      </c>
      <c r="E27" s="0" t="n">
        <v>18.857</v>
      </c>
      <c r="F27" s="0" t="n">
        <v>4.678</v>
      </c>
      <c r="G27" s="0" t="n">
        <v>0.164</v>
      </c>
      <c r="H27" s="0" t="n">
        <f aca="false">G27*$B$17</f>
        <v>0.060024</v>
      </c>
      <c r="I27" s="0" t="n">
        <v>19.059</v>
      </c>
      <c r="J27" s="0" t="n">
        <v>8.51</v>
      </c>
      <c r="K27" s="0" t="n">
        <v>1.402</v>
      </c>
      <c r="L27" s="0" t="n">
        <f aca="false">K27*$B$17</f>
        <v>0.513132</v>
      </c>
      <c r="M27" s="0" t="n">
        <v>19.059</v>
      </c>
      <c r="N27" s="0" t="n">
        <v>18.196</v>
      </c>
      <c r="O27" s="0" t="n">
        <v>2.087</v>
      </c>
      <c r="P27" s="0" t="n">
        <f aca="false">O27*$B$17</f>
        <v>0.763842</v>
      </c>
    </row>
    <row r="28" customFormat="false" ht="13.5" hidden="false" customHeight="false" outlineLevel="0" collapsed="false">
      <c r="A28" s="0" t="n">
        <v>20.8</v>
      </c>
      <c r="B28" s="0" t="n">
        <v>0.939</v>
      </c>
      <c r="C28" s="0" t="n">
        <v>0.068</v>
      </c>
      <c r="D28" s="0" t="n">
        <f aca="false">C28*B$17</f>
        <v>0.024888</v>
      </c>
      <c r="E28" s="0" t="n">
        <v>20.952</v>
      </c>
      <c r="F28" s="0" t="n">
        <v>4.733</v>
      </c>
      <c r="G28" s="0" t="n">
        <v>0.574</v>
      </c>
      <c r="H28" s="0" t="n">
        <f aca="false">G28*$B$17</f>
        <v>0.210084</v>
      </c>
      <c r="I28" s="0" t="n">
        <v>21.176</v>
      </c>
      <c r="J28" s="0" t="n">
        <v>7.468</v>
      </c>
      <c r="K28" s="0" t="n">
        <v>1.828</v>
      </c>
      <c r="L28" s="0" t="n">
        <f aca="false">K28*$B$17</f>
        <v>0.669048</v>
      </c>
      <c r="M28" s="0" t="n">
        <v>21.176</v>
      </c>
      <c r="N28" s="0" t="n">
        <v>16.074</v>
      </c>
      <c r="O28" s="0" t="n">
        <v>4.273</v>
      </c>
      <c r="P28" s="0" t="n">
        <f aca="false">O28*$B$17</f>
        <v>1.563918</v>
      </c>
    </row>
    <row r="29" customFormat="false" ht="13.5" hidden="false" customHeight="false" outlineLevel="0" collapsed="false">
      <c r="A29" s="0" t="n">
        <v>22.88</v>
      </c>
      <c r="B29" s="0" t="n">
        <v>0.983</v>
      </c>
      <c r="C29" s="0" t="n">
        <v>0.085</v>
      </c>
      <c r="D29" s="0" t="n">
        <f aca="false">C29*B$17</f>
        <v>0.03111</v>
      </c>
      <c r="E29" s="0" t="n">
        <v>23.048</v>
      </c>
      <c r="F29" s="0" t="n">
        <v>4.035</v>
      </c>
      <c r="G29" s="0" t="n">
        <v>0.765</v>
      </c>
      <c r="H29" s="0" t="n">
        <f aca="false">G29*$B$17</f>
        <v>0.27999</v>
      </c>
      <c r="I29" s="0" t="n">
        <v>23.294</v>
      </c>
      <c r="J29" s="0" t="n">
        <v>7.33</v>
      </c>
      <c r="K29" s="0" t="n">
        <v>2.74</v>
      </c>
      <c r="L29" s="0" t="n">
        <f aca="false">K29*$B$17</f>
        <v>1.00284</v>
      </c>
      <c r="M29" s="0" t="n">
        <v>23.294</v>
      </c>
      <c r="N29" s="0" t="n">
        <v>11.92</v>
      </c>
      <c r="O29" s="0" t="n">
        <v>7.413</v>
      </c>
      <c r="P29" s="0" t="n">
        <f aca="false">O29*$B$17</f>
        <v>2.713158</v>
      </c>
    </row>
    <row r="30" customFormat="false" ht="13.5" hidden="false" customHeight="false" outlineLevel="0" collapsed="false">
      <c r="A30" s="0" t="n">
        <v>24.96</v>
      </c>
      <c r="B30" s="0" t="n">
        <v>0.786</v>
      </c>
      <c r="C30" s="0" t="n">
        <v>0.068</v>
      </c>
      <c r="D30" s="0" t="n">
        <f aca="false">C30*B$17</f>
        <v>0.024888</v>
      </c>
      <c r="E30" s="0" t="n">
        <v>25.143</v>
      </c>
      <c r="F30" s="0" t="n">
        <v>3.658</v>
      </c>
      <c r="G30" s="0" t="n">
        <v>1.005</v>
      </c>
      <c r="H30" s="0" t="n">
        <f aca="false">G30*$B$17</f>
        <v>0.36783</v>
      </c>
      <c r="I30" s="0" t="n">
        <v>25.412</v>
      </c>
      <c r="J30" s="0" t="n">
        <v>5.587</v>
      </c>
      <c r="K30" s="0" t="n">
        <v>3.74</v>
      </c>
      <c r="L30" s="0" t="n">
        <f aca="false">K30*$B$17</f>
        <v>1.36884</v>
      </c>
      <c r="M30" s="0" t="n">
        <v>25.412</v>
      </c>
      <c r="N30" s="0" t="n">
        <v>8.08</v>
      </c>
      <c r="O30" s="0" t="n">
        <v>11.041</v>
      </c>
      <c r="P30" s="0" t="n">
        <f aca="false">O30*$B$17</f>
        <v>4.041006</v>
      </c>
    </row>
    <row r="31" customFormat="false" ht="13.5" hidden="false" customHeight="false" outlineLevel="0" collapsed="false">
      <c r="A31" s="0" t="n">
        <v>27.04</v>
      </c>
      <c r="B31" s="0" t="n">
        <v>0.901</v>
      </c>
      <c r="C31" s="0" t="n">
        <v>0.093</v>
      </c>
      <c r="D31" s="0" t="n">
        <f aca="false">C31*B$17</f>
        <v>0.034038</v>
      </c>
      <c r="E31" s="0" t="n">
        <v>27.238</v>
      </c>
      <c r="F31" s="0" t="n">
        <v>3.076</v>
      </c>
      <c r="G31" s="0" t="n">
        <v>1.374</v>
      </c>
      <c r="H31" s="0" t="n">
        <f aca="false">G31*$B$17</f>
        <v>0.502884</v>
      </c>
      <c r="I31" s="0" t="n">
        <v>27.529</v>
      </c>
      <c r="J31" s="0" t="n">
        <v>4.684</v>
      </c>
      <c r="K31" s="0" t="n">
        <v>5.407</v>
      </c>
      <c r="L31" s="0" t="n">
        <f aca="false">K31*$B$17</f>
        <v>1.978962</v>
      </c>
      <c r="M31" s="0" t="n">
        <v>27.529</v>
      </c>
      <c r="N31" s="0" t="n">
        <v>5.113</v>
      </c>
      <c r="O31" s="0" t="n">
        <v>14.246</v>
      </c>
      <c r="P31" s="0" t="n">
        <f aca="false">O31*$B$17</f>
        <v>5.214036</v>
      </c>
    </row>
    <row r="32" customFormat="false" ht="13.5" hidden="false" customHeight="false" outlineLevel="0" collapsed="false">
      <c r="A32" s="0" t="n">
        <v>35.36</v>
      </c>
      <c r="B32" s="0" t="n">
        <v>1.028</v>
      </c>
      <c r="C32" s="0" t="n">
        <v>0.148</v>
      </c>
      <c r="D32" s="0" t="n">
        <f aca="false">C32*B$17</f>
        <v>0.054168</v>
      </c>
      <c r="E32" s="0" t="n">
        <v>35.619</v>
      </c>
      <c r="F32" s="0" t="n">
        <v>2.104</v>
      </c>
      <c r="G32" s="0" t="n">
        <v>3.06</v>
      </c>
      <c r="H32" s="0" t="n">
        <f aca="false">G32*$B$17</f>
        <v>1.11996</v>
      </c>
      <c r="I32" s="0" t="n">
        <v>36</v>
      </c>
      <c r="J32" s="0" t="n">
        <v>0.893</v>
      </c>
      <c r="K32" s="0" t="n">
        <v>8.505</v>
      </c>
      <c r="L32" s="0" t="n">
        <f aca="false">K32*$B$17</f>
        <v>3.11283</v>
      </c>
      <c r="M32" s="0" t="n">
        <v>36</v>
      </c>
      <c r="N32" s="0" t="n">
        <v>2.691</v>
      </c>
      <c r="O32" s="0" t="n">
        <v>19.044</v>
      </c>
      <c r="P32" s="0" t="n">
        <f aca="false">O32*$B$17</f>
        <v>6.970104</v>
      </c>
    </row>
    <row r="33" customFormat="false" ht="13.5" hidden="false" customHeight="false" outlineLevel="0" collapsed="false">
      <c r="A33" s="0" t="n">
        <v>37.44</v>
      </c>
      <c r="B33" s="0" t="n">
        <v>0.843</v>
      </c>
      <c r="C33" s="0" t="n">
        <v>0.153</v>
      </c>
      <c r="D33" s="0" t="n">
        <f aca="false">C33*B$17</f>
        <v>0.055998</v>
      </c>
      <c r="E33" s="0" t="n">
        <v>37.714</v>
      </c>
      <c r="F33" s="0" t="n">
        <v>0.863</v>
      </c>
      <c r="G33" s="0" t="n">
        <v>3.475</v>
      </c>
      <c r="H33" s="0" t="n">
        <f aca="false">G33*$B$17</f>
        <v>1.27185</v>
      </c>
    </row>
    <row r="34" customFormat="false" ht="13.5" hidden="false" customHeight="false" outlineLevel="0" collapsed="false">
      <c r="A34" s="0" t="n">
        <v>39.52</v>
      </c>
      <c r="B34" s="0" t="n">
        <v>0.861</v>
      </c>
      <c r="C34" s="0" t="n">
        <v>0.167</v>
      </c>
      <c r="D34" s="0" t="n">
        <f aca="false">C34*B$17</f>
        <v>0.061122</v>
      </c>
      <c r="E34" s="0" t="n">
        <v>39.81</v>
      </c>
      <c r="F34" s="0" t="n">
        <v>0.89</v>
      </c>
      <c r="G34" s="0" t="n">
        <v>4.117</v>
      </c>
      <c r="H34" s="0" t="n">
        <f aca="false">G34*$B$17</f>
        <v>1.506822</v>
      </c>
    </row>
    <row r="35" customFormat="false" ht="13.5" hidden="false" customHeight="false" outlineLevel="0" collapsed="false">
      <c r="A35" s="0" t="n">
        <v>41.6</v>
      </c>
      <c r="B35" s="0" t="n">
        <v>0.879</v>
      </c>
      <c r="C35" s="0" t="n">
        <v>0.175</v>
      </c>
      <c r="D35" s="0" t="n">
        <f aca="false">C35*B$17</f>
        <v>0.06405</v>
      </c>
      <c r="E35" s="0" t="n">
        <v>41.905</v>
      </c>
      <c r="F35" s="0" t="n">
        <v>1.557</v>
      </c>
      <c r="G35" s="0" t="n">
        <v>3.992</v>
      </c>
      <c r="H35" s="0" t="n">
        <f aca="false">G35*$B$17</f>
        <v>1.461072</v>
      </c>
    </row>
    <row r="36" customFormat="false" ht="13.5" hidden="false" customHeight="false" outlineLevel="0" collapsed="false">
      <c r="A36" s="0" t="n">
        <v>43.68</v>
      </c>
      <c r="B36" s="0" t="n">
        <v>0.633</v>
      </c>
      <c r="C36" s="0" t="n">
        <v>0.189</v>
      </c>
      <c r="D36" s="0" t="n">
        <f aca="false">C36*B$17</f>
        <v>0.069174</v>
      </c>
      <c r="E36" s="0" t="n">
        <v>44</v>
      </c>
      <c r="F36" s="0" t="n">
        <v>0.611</v>
      </c>
      <c r="G36" s="0" t="n">
        <v>4.153</v>
      </c>
      <c r="H36" s="0" t="n">
        <f aca="false">G36*$B$17</f>
        <v>1.519998</v>
      </c>
    </row>
    <row r="37" customFormat="false" ht="13.5" hidden="false" customHeight="false" outlineLevel="0" collapsed="false">
      <c r="A37" s="0" t="n">
        <v>45.76</v>
      </c>
      <c r="B37" s="0" t="n">
        <v>0.839</v>
      </c>
      <c r="C37" s="0" t="n">
        <v>0.21</v>
      </c>
      <c r="D37" s="0" t="n">
        <f aca="false">C37*B$17</f>
        <v>0.07686</v>
      </c>
    </row>
    <row r="38" customFormat="false" ht="13.5" hidden="false" customHeight="false" outlineLevel="0" collapsed="false">
      <c r="A38" s="0" t="n">
        <v>47.84</v>
      </c>
      <c r="B38" s="0" t="n">
        <v>0.624</v>
      </c>
      <c r="C38" s="0" t="n">
        <v>0.227</v>
      </c>
      <c r="D38" s="0" t="n">
        <f aca="false">C38*B$17</f>
        <v>0.083082</v>
      </c>
    </row>
    <row r="39" customFormat="false" ht="13.5" hidden="false" customHeight="false" outlineLevel="0" collapsed="false">
      <c r="A39" s="0" t="n">
        <v>49.92</v>
      </c>
      <c r="B39" s="0" t="n">
        <v>0.836</v>
      </c>
      <c r="C39" s="0" t="n">
        <v>0.273</v>
      </c>
      <c r="D39" s="0" t="n">
        <f aca="false">C39*B$17</f>
        <v>0.099918</v>
      </c>
    </row>
    <row r="40" customFormat="false" ht="13.5" hidden="false" customHeight="false" outlineLevel="0" collapsed="false">
      <c r="A40" s="0" t="n">
        <v>52</v>
      </c>
      <c r="B40" s="0" t="n">
        <v>0.806</v>
      </c>
      <c r="C40" s="0" t="n">
        <v>0.27</v>
      </c>
      <c r="D40" s="0" t="n">
        <f aca="false">C40*B$17</f>
        <v>0.09882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K1"/>
    <mergeCell ref="A2:K2"/>
    <mergeCell ref="A3:K3"/>
    <mergeCell ref="A19:D19"/>
    <mergeCell ref="E19:H19"/>
    <mergeCell ref="I19:L19"/>
    <mergeCell ref="M19:P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9.171875" defaultRowHeight="13.5" zeroHeight="false" outlineLevelRow="0" outlineLevelCol="0"/>
  <cols>
    <col collapsed="false" customWidth="false" hidden="false" outlineLevel="0" max="2" min="1" style="7" width="9.17"/>
    <col collapsed="false" customWidth="true" hidden="false" outlineLevel="0" max="3" min="3" style="7" width="10.51"/>
    <col collapsed="false" customWidth="true" hidden="false" outlineLevel="0" max="4" min="4" style="7" width="16.5"/>
    <col collapsed="false" customWidth="true" hidden="false" outlineLevel="0" max="5" min="5" style="7" width="4.83"/>
    <col collapsed="false" customWidth="true" hidden="false" outlineLevel="0" max="6" min="6" style="7" width="32.33"/>
    <col collapsed="false" customWidth="true" hidden="false" outlineLevel="0" max="7" min="7" style="7" width="14.5"/>
    <col collapsed="false" customWidth="true" hidden="false" outlineLevel="0" max="8" min="8" style="7" width="3.5"/>
    <col collapsed="false" customWidth="false" hidden="false" outlineLevel="0" max="9" min="9" style="7" width="9.17"/>
    <col collapsed="false" customWidth="true" hidden="false" outlineLevel="0" max="10" min="10" style="7" width="11.83"/>
    <col collapsed="false" customWidth="true" hidden="false" outlineLevel="0" max="11" min="11" style="7" width="13.83"/>
    <col collapsed="false" customWidth="true" hidden="false" outlineLevel="0" max="12" min="12" style="7" width="11.66"/>
    <col collapsed="false" customWidth="true" hidden="false" outlineLevel="0" max="13" min="13" style="7" width="17.5"/>
    <col collapsed="false" customWidth="true" hidden="false" outlineLevel="0" max="14" min="14" style="7" width="18.5"/>
    <col collapsed="false" customWidth="true" hidden="false" outlineLevel="0" max="15" min="15" style="7" width="12.66"/>
    <col collapsed="false" customWidth="true" hidden="false" outlineLevel="0" max="16" min="16" style="7" width="12.83"/>
    <col collapsed="false" customWidth="true" hidden="false" outlineLevel="0" max="17" min="17" style="7" width="12.17"/>
    <col collapsed="false" customWidth="false" hidden="false" outlineLevel="0" max="1024" min="18" style="7" width="9.17"/>
  </cols>
  <sheetData>
    <row r="1" customFormat="false" ht="15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customFormat="false" ht="13.5" hidden="false" customHeight="true" outlineLevel="0" collapsed="false">
      <c r="A2" s="9" t="s">
        <v>11</v>
      </c>
    </row>
    <row r="3" customFormat="false" ht="15" hidden="false" customHeight="true" outlineLevel="0" collapsed="false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customFormat="false" ht="15" hidden="false" customHeight="true" outlineLevel="0" collapsed="false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</row>
    <row r="5" customFormat="false" ht="15" hidden="false" customHeight="true" outlineLevel="0" collapsed="false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7" customFormat="false" ht="15" hidden="false" customHeight="false" outlineLevel="0" collapsed="false"/>
    <row r="8" customFormat="false" ht="13.5" hidden="false" customHeight="false" outlineLevel="0" collapsed="false">
      <c r="F8" s="10" t="s">
        <v>15</v>
      </c>
      <c r="G8" s="11"/>
    </row>
    <row r="9" customFormat="false" ht="13.5" hidden="false" customHeight="false" outlineLevel="0" collapsed="false">
      <c r="F9" s="12" t="s">
        <v>16</v>
      </c>
      <c r="G9" s="13" t="n">
        <f aca="false">B23</f>
        <v>0.0667022512766012</v>
      </c>
    </row>
    <row r="10" customFormat="false" ht="13.5" hidden="false" customHeight="false" outlineLevel="0" collapsed="false">
      <c r="F10" s="12" t="s">
        <v>17</v>
      </c>
      <c r="G10" s="13" t="n">
        <f aca="false">B24</f>
        <v>0.0180289188600569</v>
      </c>
    </row>
    <row r="11" customFormat="false" ht="28.35" hidden="false" customHeight="false" outlineLevel="0" collapsed="false">
      <c r="F11" s="12" t="s">
        <v>18</v>
      </c>
      <c r="G11" s="13" t="n">
        <f aca="false">-J23*G9/0.18</f>
        <v>-0.389095451850657</v>
      </c>
    </row>
    <row r="12" customFormat="false" ht="15" hidden="false" customHeight="false" outlineLevel="0" collapsed="false">
      <c r="F12" s="14" t="s">
        <v>19</v>
      </c>
      <c r="G12" s="15" t="n">
        <f aca="false">G11*(SQRT((J24/J23)^2+(B24/B23)^2))</f>
        <v>-2.60150561755888</v>
      </c>
    </row>
    <row r="13" customFormat="false" ht="13.5" hidden="false" customHeight="false" outlineLevel="0" collapsed="false">
      <c r="F13" s="7" t="s">
        <v>20</v>
      </c>
      <c r="G13" s="16" t="n">
        <f aca="false">EXP(C23)</f>
        <v>0.0121872162487141</v>
      </c>
    </row>
    <row r="14" customFormat="false" ht="13.5" hidden="false" customHeight="false" outlineLevel="0" collapsed="false">
      <c r="F14" s="7" t="s">
        <v>21</v>
      </c>
      <c r="G14" s="16" t="n">
        <f aca="false">K23</f>
        <v>0.977602695360315</v>
      </c>
    </row>
    <row r="15" customFormat="false" ht="14.9" hidden="false" customHeight="false" outlineLevel="0" collapsed="false">
      <c r="F15" s="7" t="s">
        <v>22</v>
      </c>
      <c r="G15" s="7" t="n">
        <f aca="false">G9/(G11*0.18)</f>
        <v>-0.952383434155421</v>
      </c>
    </row>
    <row r="22" customFormat="false" ht="13.5" hidden="false" customHeight="true" outlineLevel="0" collapsed="false">
      <c r="A22" s="17" t="s">
        <v>23</v>
      </c>
      <c r="B22" s="17"/>
      <c r="C22" s="17"/>
      <c r="D22" s="17"/>
      <c r="I22" s="18" t="s">
        <v>23</v>
      </c>
      <c r="J22" s="18"/>
      <c r="K22" s="18"/>
      <c r="L22" s="18"/>
    </row>
    <row r="23" customFormat="false" ht="13.5" hidden="false" customHeight="false" outlineLevel="0" collapsed="false">
      <c r="A23" s="19" t="s">
        <v>24</v>
      </c>
      <c r="B23" s="20" t="n">
        <f aca="false" t="array" ref="B23:C25">LINEST(D29:D37,C29:C37,TRUE(),TRUE())</f>
        <v>0.0667022512766012</v>
      </c>
      <c r="C23" s="20" t="n">
        <v>-4.407367725086</v>
      </c>
      <c r="D23" s="21" t="s">
        <v>25</v>
      </c>
      <c r="I23" s="22" t="s">
        <v>24</v>
      </c>
      <c r="J23" s="23" t="n">
        <f aca="false" t="array" ref="J23:K25">LINEST(L29:L37,K29:K37,TRUE(),TRUE())</f>
        <v>1.04999726385078</v>
      </c>
      <c r="K23" s="23" t="n">
        <v>0.977602695360315</v>
      </c>
      <c r="L23" s="24" t="s">
        <v>25</v>
      </c>
    </row>
    <row r="24" customFormat="false" ht="13.5" hidden="false" customHeight="false" outlineLevel="0" collapsed="false">
      <c r="A24" s="19" t="s">
        <v>26</v>
      </c>
      <c r="B24" s="20" t="n">
        <v>0.0180289188600569</v>
      </c>
      <c r="C24" s="20" t="n">
        <v>0.178536430707235</v>
      </c>
      <c r="D24" s="21" t="s">
        <v>27</v>
      </c>
      <c r="I24" s="22" t="s">
        <v>26</v>
      </c>
      <c r="J24" s="23" t="n">
        <v>7.01457908014945</v>
      </c>
      <c r="K24" s="23" t="n">
        <v>0.091733935108026</v>
      </c>
      <c r="L24" s="24" t="s">
        <v>27</v>
      </c>
    </row>
    <row r="25" customFormat="false" ht="13.5" hidden="false" customHeight="false" outlineLevel="0" collapsed="false">
      <c r="A25" s="25" t="s">
        <v>28</v>
      </c>
      <c r="B25" s="26" t="n">
        <v>0.6616404325672</v>
      </c>
      <c r="C25" s="26" t="n">
        <v>0.29047492237972</v>
      </c>
      <c r="D25" s="27" t="s">
        <v>29</v>
      </c>
      <c r="I25" s="28" t="s">
        <v>28</v>
      </c>
      <c r="J25" s="29" t="n">
        <v>0.00319070858454936</v>
      </c>
      <c r="K25" s="29" t="n">
        <v>0.156754729490558</v>
      </c>
      <c r="L25" s="30" t="s">
        <v>29</v>
      </c>
    </row>
    <row r="28" customFormat="false" ht="42" hidden="false" customHeight="false" outlineLevel="0" collapsed="false">
      <c r="A28" s="31" t="s">
        <v>30</v>
      </c>
      <c r="B28" s="31" t="s">
        <v>10</v>
      </c>
      <c r="C28" s="32" t="s">
        <v>31</v>
      </c>
      <c r="D28" s="32" t="s">
        <v>32</v>
      </c>
      <c r="I28" s="31" t="s">
        <v>10</v>
      </c>
      <c r="J28" s="31" t="s">
        <v>33</v>
      </c>
      <c r="K28" s="32" t="s">
        <v>34</v>
      </c>
      <c r="L28" s="32" t="s">
        <v>35</v>
      </c>
    </row>
    <row r="29" customFormat="false" ht="14.9" hidden="false" customHeight="false" outlineLevel="0" collapsed="false">
      <c r="A29" s="0" t="n">
        <v>10.4</v>
      </c>
      <c r="B29" s="0" t="n">
        <v>0.006954</v>
      </c>
      <c r="C29" s="33" t="n">
        <f aca="false">A29-$A$29</f>
        <v>0</v>
      </c>
      <c r="D29" s="34" t="n">
        <f aca="false">LN(B29)</f>
        <v>-4.96843824539647</v>
      </c>
      <c r="E29" s="16"/>
      <c r="F29" s="16"/>
      <c r="G29" s="16"/>
      <c r="I29" s="0" t="n">
        <v>0.006954</v>
      </c>
      <c r="J29" s="0" t="n">
        <v>0.895</v>
      </c>
      <c r="K29" s="34" t="n">
        <f aca="false">I29-$G$13</f>
        <v>-0.00523321624871408</v>
      </c>
      <c r="L29" s="34" t="n">
        <f aca="false">J29</f>
        <v>0.895</v>
      </c>
    </row>
    <row r="30" customFormat="false" ht="14.9" hidden="false" customHeight="false" outlineLevel="0" collapsed="false">
      <c r="A30" s="0" t="n">
        <v>12.48</v>
      </c>
      <c r="B30" s="0" t="n">
        <v>0.016836</v>
      </c>
      <c r="C30" s="33" t="n">
        <f aca="false">A30-$A$29</f>
        <v>2.08</v>
      </c>
      <c r="D30" s="34" t="n">
        <f aca="false">LN(B30)</f>
        <v>-4.08423582807381</v>
      </c>
      <c r="E30" s="16"/>
      <c r="F30" s="16"/>
      <c r="G30" s="16"/>
      <c r="I30" s="0" t="n">
        <v>0.016836</v>
      </c>
      <c r="J30" s="0" t="n">
        <v>0.972</v>
      </c>
      <c r="K30" s="34" t="n">
        <f aca="false">I30-$G$13</f>
        <v>0.00464878375128593</v>
      </c>
      <c r="L30" s="34" t="n">
        <f aca="false">J30</f>
        <v>0.972</v>
      </c>
    </row>
    <row r="31" customFormat="false" ht="14.9" hidden="false" customHeight="false" outlineLevel="0" collapsed="false">
      <c r="A31" s="0" t="n">
        <v>14.56</v>
      </c>
      <c r="B31" s="0" t="n">
        <v>0.020862</v>
      </c>
      <c r="C31" s="33" t="n">
        <f aca="false">A31-$A$29</f>
        <v>4.16</v>
      </c>
      <c r="D31" s="34" t="n">
        <f aca="false">LN(B31)</f>
        <v>-3.86982595672836</v>
      </c>
      <c r="E31" s="16"/>
      <c r="F31" s="16"/>
      <c r="G31" s="16"/>
      <c r="I31" s="0" t="n">
        <v>0.020862</v>
      </c>
      <c r="J31" s="0" t="n">
        <v>1.021</v>
      </c>
      <c r="K31" s="34" t="n">
        <f aca="false">I31-$G$13</f>
        <v>0.00867478375128592</v>
      </c>
      <c r="L31" s="34" t="n">
        <f aca="false">J31</f>
        <v>1.021</v>
      </c>
      <c r="O31" s="35"/>
      <c r="P31" s="16"/>
    </row>
    <row r="32" customFormat="false" ht="14.9" hidden="false" customHeight="false" outlineLevel="0" collapsed="false">
      <c r="A32" s="0" t="n">
        <v>16.64</v>
      </c>
      <c r="B32" s="0" t="n">
        <v>0.024888</v>
      </c>
      <c r="C32" s="33" t="n">
        <f aca="false">A32-$A$29</f>
        <v>6.24</v>
      </c>
      <c r="D32" s="34" t="n">
        <f aca="false">LN(B32)</f>
        <v>-3.6933695193868</v>
      </c>
      <c r="E32" s="16"/>
      <c r="F32" s="16"/>
      <c r="G32" s="16"/>
      <c r="I32" s="0" t="n">
        <v>0.024888</v>
      </c>
      <c r="J32" s="0" t="n">
        <v>1.303</v>
      </c>
      <c r="K32" s="34" t="n">
        <f aca="false">I32-$G$13</f>
        <v>0.0127007837512859</v>
      </c>
      <c r="L32" s="34" t="n">
        <f aca="false">J32</f>
        <v>1.303</v>
      </c>
      <c r="O32" s="16"/>
      <c r="P32" s="16"/>
    </row>
    <row r="33" customFormat="false" ht="14.9" hidden="false" customHeight="false" outlineLevel="0" collapsed="false">
      <c r="A33" s="0" t="n">
        <v>18.72</v>
      </c>
      <c r="B33" s="0" t="n">
        <v>0.02196</v>
      </c>
      <c r="C33" s="33" t="n">
        <f aca="false">A33-$A$29</f>
        <v>8.32</v>
      </c>
      <c r="D33" s="34" t="n">
        <f aca="false">LN(B33)</f>
        <v>-3.81853266234081</v>
      </c>
      <c r="I33" s="0" t="n">
        <v>0.02196</v>
      </c>
      <c r="J33" s="0" t="n">
        <v>1.1</v>
      </c>
      <c r="K33" s="34" t="n">
        <f aca="false">I33-$G$13</f>
        <v>0.00977278375128593</v>
      </c>
      <c r="L33" s="34" t="n">
        <f aca="false">J33</f>
        <v>1.1</v>
      </c>
      <c r="P33" s="16"/>
    </row>
    <row r="34" customFormat="false" ht="14.9" hidden="false" customHeight="false" outlineLevel="0" collapsed="false">
      <c r="A34" s="0" t="n">
        <v>20.8</v>
      </c>
      <c r="B34" s="0" t="n">
        <v>0.024888</v>
      </c>
      <c r="C34" s="33" t="n">
        <f aca="false">A34-$A$29</f>
        <v>10.4</v>
      </c>
      <c r="D34" s="34" t="n">
        <f aca="false">LN(B34)</f>
        <v>-3.6933695193868</v>
      </c>
      <c r="I34" s="0" t="n">
        <v>0.024888</v>
      </c>
      <c r="J34" s="0" t="n">
        <v>0.939</v>
      </c>
      <c r="K34" s="34" t="n">
        <f aca="false">I34-$G$13</f>
        <v>0.0127007837512859</v>
      </c>
      <c r="L34" s="34" t="n">
        <f aca="false">J34</f>
        <v>0.939</v>
      </c>
      <c r="P34" s="16"/>
    </row>
    <row r="35" customFormat="false" ht="14.9" hidden="false" customHeight="false" outlineLevel="0" collapsed="false">
      <c r="A35" s="0" t="n">
        <v>22.88</v>
      </c>
      <c r="B35" s="0" t="n">
        <v>0.03111</v>
      </c>
      <c r="C35" s="33" t="n">
        <f aca="false">A35-$A$29</f>
        <v>12.48</v>
      </c>
      <c r="D35" s="34" t="n">
        <f aca="false">LN(B35)</f>
        <v>-3.47022596807259</v>
      </c>
      <c r="I35" s="0" t="n">
        <v>0.03111</v>
      </c>
      <c r="J35" s="0" t="n">
        <v>0.983</v>
      </c>
      <c r="K35" s="34" t="n">
        <f aca="false">I35-$G$13</f>
        <v>0.0189227837512859</v>
      </c>
      <c r="L35" s="34" t="n">
        <f aca="false">J35</f>
        <v>0.983</v>
      </c>
      <c r="P35" s="16"/>
    </row>
    <row r="36" customFormat="false" ht="15.75" hidden="false" customHeight="true" outlineLevel="0" collapsed="false">
      <c r="A36" s="0" t="n">
        <v>24.96</v>
      </c>
      <c r="B36" s="0" t="n">
        <v>0.024888</v>
      </c>
      <c r="C36" s="33" t="n">
        <f aca="false">A36-$A$29</f>
        <v>14.56</v>
      </c>
      <c r="D36" s="34" t="n">
        <f aca="false">LN(B36)</f>
        <v>-3.6933695193868</v>
      </c>
      <c r="I36" s="0" t="n">
        <v>0.024888</v>
      </c>
      <c r="J36" s="0" t="n">
        <v>0.786</v>
      </c>
      <c r="K36" s="34" t="n">
        <f aca="false">I36-$G$13</f>
        <v>0.0127007837512859</v>
      </c>
      <c r="L36" s="34" t="n">
        <f aca="false">J36</f>
        <v>0.786</v>
      </c>
      <c r="P36" s="16"/>
    </row>
    <row r="37" customFormat="false" ht="14.9" hidden="false" customHeight="false" outlineLevel="0" collapsed="false">
      <c r="A37" s="0" t="n">
        <v>27.04</v>
      </c>
      <c r="B37" s="0" t="n">
        <v>0.034038</v>
      </c>
      <c r="C37" s="33" t="n">
        <f aca="false">A37-$A$29</f>
        <v>16.64</v>
      </c>
      <c r="D37" s="34" t="n">
        <f aca="false">LN(B37)</f>
        <v>-3.38027773140965</v>
      </c>
      <c r="I37" s="0" t="n">
        <v>0.034038</v>
      </c>
      <c r="J37" s="0" t="n">
        <v>0.901</v>
      </c>
      <c r="K37" s="34" t="n">
        <f aca="false">I37-$G$13</f>
        <v>0.0218507837512859</v>
      </c>
      <c r="L37" s="34" t="n">
        <f aca="false">J37</f>
        <v>0.901</v>
      </c>
      <c r="O37" s="16"/>
      <c r="P37" s="16"/>
    </row>
    <row r="38" customFormat="false" ht="13.8" hidden="false" customHeight="false" outlineLevel="0" collapsed="false">
      <c r="A38" s="0"/>
      <c r="B38" s="0"/>
      <c r="C38" s="33"/>
      <c r="D38" s="34"/>
      <c r="I38" s="0"/>
      <c r="J38" s="0"/>
      <c r="K38" s="34"/>
      <c r="L38" s="34"/>
    </row>
    <row r="39" customFormat="false" ht="13.8" hidden="false" customHeight="false" outlineLevel="0" collapsed="false">
      <c r="A39" s="0"/>
      <c r="B39" s="0"/>
      <c r="C39" s="33"/>
      <c r="D39" s="34"/>
      <c r="I39" s="0"/>
      <c r="J39" s="0"/>
      <c r="K39" s="34"/>
      <c r="L39" s="34"/>
    </row>
    <row r="40" customFormat="false" ht="13.5" hidden="false" customHeight="false" outlineLevel="0" collapsed="false">
      <c r="A40" s="33"/>
      <c r="B40" s="33"/>
      <c r="C40" s="33"/>
      <c r="D40" s="33"/>
      <c r="I40" s="33"/>
      <c r="J40" s="33"/>
      <c r="K40" s="33"/>
      <c r="L40" s="33"/>
    </row>
    <row r="41" customFormat="false" ht="13.5" hidden="false" customHeight="false" outlineLevel="0" collapsed="false">
      <c r="A41" s="33"/>
      <c r="B41" s="33"/>
      <c r="C41" s="33"/>
      <c r="D41" s="33"/>
      <c r="I41" s="33"/>
      <c r="J41" s="33"/>
      <c r="K41" s="33"/>
      <c r="L41" s="33"/>
    </row>
    <row r="42" customFormat="false" ht="13.5" hidden="false" customHeight="false" outlineLevel="0" collapsed="false">
      <c r="A42" s="33"/>
      <c r="B42" s="33"/>
      <c r="C42" s="33"/>
      <c r="D42" s="33"/>
      <c r="I42" s="33"/>
      <c r="J42" s="33"/>
      <c r="K42" s="33"/>
      <c r="L42" s="33"/>
    </row>
    <row r="43" customFormat="false" ht="13.5" hidden="false" customHeight="false" outlineLevel="0" collapsed="false">
      <c r="A43" s="33"/>
      <c r="B43" s="33"/>
      <c r="C43" s="33"/>
      <c r="D43" s="33"/>
      <c r="I43" s="33"/>
      <c r="J43" s="33"/>
      <c r="K43" s="33"/>
      <c r="L43" s="33"/>
    </row>
    <row r="44" customFormat="false" ht="13.5" hidden="false" customHeight="false" outlineLevel="0" collapsed="false">
      <c r="A44" s="33"/>
      <c r="B44" s="33"/>
      <c r="C44" s="33"/>
      <c r="D44" s="33"/>
      <c r="I44" s="33"/>
      <c r="J44" s="33"/>
      <c r="K44" s="33"/>
      <c r="L44" s="33"/>
    </row>
    <row r="45" customFormat="false" ht="13.5" hidden="false" customHeight="false" outlineLevel="0" collapsed="false">
      <c r="A45" s="33"/>
      <c r="B45" s="33"/>
      <c r="C45" s="33"/>
      <c r="D45" s="33"/>
      <c r="I45" s="33"/>
      <c r="J45" s="33"/>
      <c r="K45" s="33"/>
      <c r="L45" s="33"/>
    </row>
    <row r="46" customFormat="false" ht="13.5" hidden="false" customHeight="false" outlineLevel="0" collapsed="false">
      <c r="A46" s="33"/>
      <c r="B46" s="33"/>
      <c r="C46" s="33"/>
      <c r="D46" s="33"/>
      <c r="I46" s="33"/>
      <c r="J46" s="33"/>
      <c r="K46" s="33"/>
      <c r="L46" s="33"/>
    </row>
    <row r="47" customFormat="false" ht="13.5" hidden="false" customHeight="false" outlineLevel="0" collapsed="false">
      <c r="A47" s="33"/>
      <c r="B47" s="33"/>
      <c r="C47" s="33"/>
      <c r="D47" s="33"/>
      <c r="I47" s="33"/>
      <c r="J47" s="33"/>
      <c r="K47" s="33"/>
      <c r="L47" s="33"/>
    </row>
    <row r="48" customFormat="false" ht="13.5" hidden="false" customHeight="false" outlineLevel="0" collapsed="false">
      <c r="A48" s="33"/>
      <c r="B48" s="33"/>
      <c r="C48" s="33"/>
      <c r="D48" s="33"/>
      <c r="I48" s="33"/>
      <c r="J48" s="33"/>
      <c r="K48" s="33"/>
      <c r="L48" s="33"/>
    </row>
    <row r="49" customFormat="false" ht="13.5" hidden="false" customHeight="false" outlineLevel="0" collapsed="false">
      <c r="A49" s="33"/>
      <c r="B49" s="33"/>
      <c r="C49" s="33"/>
      <c r="D49" s="33"/>
      <c r="I49" s="33"/>
      <c r="J49" s="33"/>
      <c r="K49" s="33"/>
      <c r="L49" s="33"/>
    </row>
    <row r="50" customFormat="false" ht="13.5" hidden="false" customHeight="false" outlineLevel="0" collapsed="false">
      <c r="A50" s="33"/>
      <c r="B50" s="33"/>
      <c r="C50" s="33"/>
      <c r="D50" s="33"/>
      <c r="I50" s="33"/>
      <c r="J50" s="33"/>
      <c r="K50" s="33"/>
      <c r="L50" s="33"/>
    </row>
    <row r="51" customFormat="false" ht="13.5" hidden="false" customHeight="false" outlineLevel="0" collapsed="false">
      <c r="A51" s="33"/>
      <c r="B51" s="33"/>
      <c r="C51" s="33"/>
      <c r="D51" s="33"/>
      <c r="I51" s="33"/>
      <c r="J51" s="33"/>
      <c r="K51" s="33"/>
      <c r="L51" s="33"/>
    </row>
    <row r="52" customFormat="false" ht="13.5" hidden="false" customHeight="false" outlineLevel="0" collapsed="false">
      <c r="A52" s="33"/>
      <c r="B52" s="33"/>
      <c r="C52" s="33"/>
      <c r="D52" s="33"/>
      <c r="I52" s="33"/>
      <c r="J52" s="33"/>
      <c r="K52" s="33"/>
      <c r="L52" s="33"/>
    </row>
    <row r="53" customFormat="false" ht="13.5" hidden="false" customHeight="false" outlineLevel="0" collapsed="false">
      <c r="A53" s="33"/>
      <c r="B53" s="33"/>
      <c r="C53" s="33"/>
      <c r="D53" s="33"/>
      <c r="I53" s="33"/>
      <c r="J53" s="33"/>
      <c r="K53" s="33"/>
      <c r="L53" s="33"/>
    </row>
    <row r="54" customFormat="false" ht="13.5" hidden="false" customHeight="false" outlineLevel="0" collapsed="false">
      <c r="A54" s="33"/>
      <c r="B54" s="33"/>
      <c r="C54" s="33"/>
      <c r="D54" s="33"/>
      <c r="I54" s="33"/>
      <c r="J54" s="33"/>
      <c r="K54" s="33"/>
      <c r="L54" s="33"/>
    </row>
    <row r="55" customFormat="false" ht="13.5" hidden="false" customHeight="false" outlineLevel="0" collapsed="false">
      <c r="A55" s="33"/>
      <c r="B55" s="33"/>
      <c r="C55" s="33"/>
      <c r="D55" s="33"/>
      <c r="I55" s="33"/>
      <c r="J55" s="33"/>
      <c r="K55" s="33"/>
      <c r="L55" s="33"/>
    </row>
    <row r="56" customFormat="false" ht="13.5" hidden="false" customHeight="false" outlineLevel="0" collapsed="false">
      <c r="A56" s="33"/>
      <c r="B56" s="33"/>
      <c r="C56" s="33"/>
      <c r="D56" s="33"/>
      <c r="I56" s="33"/>
      <c r="J56" s="33"/>
      <c r="K56" s="33"/>
      <c r="L56" s="33"/>
    </row>
    <row r="57" customFormat="false" ht="13.5" hidden="false" customHeight="false" outlineLevel="0" collapsed="false">
      <c r="A57" s="33"/>
      <c r="B57" s="33"/>
      <c r="C57" s="33"/>
      <c r="D57" s="33"/>
      <c r="I57" s="33"/>
      <c r="J57" s="33"/>
      <c r="K57" s="33"/>
      <c r="L57" s="33"/>
    </row>
    <row r="58" customFormat="false" ht="13.5" hidden="false" customHeight="false" outlineLevel="0" collapsed="false">
      <c r="A58" s="33"/>
      <c r="B58" s="33"/>
      <c r="C58" s="33"/>
      <c r="D58" s="33"/>
      <c r="I58" s="33"/>
      <c r="J58" s="33"/>
      <c r="K58" s="33"/>
      <c r="L58" s="33"/>
    </row>
  </sheetData>
  <mergeCells count="3">
    <mergeCell ref="A1:L1"/>
    <mergeCell ref="A22:D22"/>
    <mergeCell ref="I22:L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5" activeCellId="0" sqref="F25"/>
    </sheetView>
  </sheetViews>
  <sheetFormatPr defaultColWidth="9.171875" defaultRowHeight="13.5" zeroHeight="false" outlineLevelRow="0" outlineLevelCol="0"/>
  <cols>
    <col collapsed="false" customWidth="false" hidden="false" outlineLevel="0" max="2" min="1" style="7" width="9.17"/>
    <col collapsed="false" customWidth="true" hidden="false" outlineLevel="0" max="3" min="3" style="7" width="10.51"/>
    <col collapsed="false" customWidth="true" hidden="false" outlineLevel="0" max="4" min="4" style="7" width="16.5"/>
    <col collapsed="false" customWidth="true" hidden="false" outlineLevel="0" max="5" min="5" style="7" width="4.83"/>
    <col collapsed="false" customWidth="true" hidden="false" outlineLevel="0" max="6" min="6" style="7" width="32.33"/>
    <col collapsed="false" customWidth="true" hidden="false" outlineLevel="0" max="7" min="7" style="7" width="14.5"/>
    <col collapsed="false" customWidth="true" hidden="false" outlineLevel="0" max="8" min="8" style="7" width="3.5"/>
    <col collapsed="false" customWidth="false" hidden="false" outlineLevel="0" max="9" min="9" style="7" width="9.17"/>
    <col collapsed="false" customWidth="true" hidden="false" outlineLevel="0" max="10" min="10" style="7" width="11.83"/>
    <col collapsed="false" customWidth="true" hidden="false" outlineLevel="0" max="11" min="11" style="7" width="13.83"/>
    <col collapsed="false" customWidth="true" hidden="false" outlineLevel="0" max="12" min="12" style="7" width="11.66"/>
    <col collapsed="false" customWidth="true" hidden="false" outlineLevel="0" max="13" min="13" style="7" width="17.5"/>
    <col collapsed="false" customWidth="true" hidden="false" outlineLevel="0" max="14" min="14" style="7" width="18.5"/>
    <col collapsed="false" customWidth="true" hidden="false" outlineLevel="0" max="15" min="15" style="7" width="12.66"/>
    <col collapsed="false" customWidth="true" hidden="false" outlineLevel="0" max="16" min="16" style="7" width="12.83"/>
    <col collapsed="false" customWidth="true" hidden="false" outlineLevel="0" max="17" min="17" style="7" width="12.17"/>
    <col collapsed="false" customWidth="false" hidden="false" outlineLevel="0" max="1024" min="18" style="7" width="9.17"/>
  </cols>
  <sheetData>
    <row r="1" customFormat="false" ht="15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customFormat="false" ht="13.5" hidden="false" customHeight="true" outlineLevel="0" collapsed="false">
      <c r="A2" s="9" t="s">
        <v>11</v>
      </c>
    </row>
    <row r="3" customFormat="false" ht="15" hidden="false" customHeight="true" outlineLevel="0" collapsed="false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customFormat="false" ht="15" hidden="false" customHeight="true" outlineLevel="0" collapsed="false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</row>
    <row r="5" customFormat="false" ht="15" hidden="false" customHeight="true" outlineLevel="0" collapsed="false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7" customFormat="false" ht="15" hidden="false" customHeight="false" outlineLevel="0" collapsed="false"/>
    <row r="8" customFormat="false" ht="13.5" hidden="false" customHeight="false" outlineLevel="0" collapsed="false">
      <c r="F8" s="10" t="s">
        <v>15</v>
      </c>
      <c r="G8" s="11"/>
    </row>
    <row r="9" customFormat="false" ht="13.5" hidden="false" customHeight="false" outlineLevel="0" collapsed="false">
      <c r="F9" s="12" t="s">
        <v>16</v>
      </c>
      <c r="G9" s="13" t="n">
        <f aca="false">B23</f>
        <v>0.14356181389477</v>
      </c>
    </row>
    <row r="10" customFormat="false" ht="13.5" hidden="false" customHeight="false" outlineLevel="0" collapsed="false">
      <c r="F10" s="12" t="s">
        <v>17</v>
      </c>
      <c r="G10" s="13" t="n">
        <f aca="false">B24</f>
        <v>0.0285660879339394</v>
      </c>
    </row>
    <row r="11" customFormat="false" ht="28.35" hidden="false" customHeight="false" outlineLevel="0" collapsed="false">
      <c r="F11" s="12" t="s">
        <v>18</v>
      </c>
      <c r="G11" s="13" t="n">
        <f aca="false">-J23*G9/0.18</f>
        <v>3.23478270476654</v>
      </c>
    </row>
    <row r="12" customFormat="false" ht="15" hidden="false" customHeight="false" outlineLevel="0" collapsed="false">
      <c r="F12" s="14" t="s">
        <v>19</v>
      </c>
      <c r="G12" s="15" t="n">
        <f aca="false">G11*(SQRT((J24/J23)^2+(B24/B23)^2))</f>
        <v>0.807609808497717</v>
      </c>
    </row>
    <row r="13" customFormat="false" ht="13.5" hidden="false" customHeight="false" outlineLevel="0" collapsed="false">
      <c r="F13" s="7" t="s">
        <v>20</v>
      </c>
      <c r="G13" s="16" t="n">
        <f aca="false">EXP(C23)</f>
        <v>0.0381434786000198</v>
      </c>
    </row>
    <row r="14" customFormat="false" ht="13.5" hidden="false" customHeight="false" outlineLevel="0" collapsed="false">
      <c r="F14" s="7" t="s">
        <v>21</v>
      </c>
      <c r="G14" s="16" t="n">
        <f aca="false">K23</f>
        <v>5.04240472856623</v>
      </c>
    </row>
    <row r="15" customFormat="false" ht="14.9" hidden="false" customHeight="false" outlineLevel="0" collapsed="false">
      <c r="F15" s="7" t="s">
        <v>22</v>
      </c>
      <c r="G15" s="7" t="n">
        <f aca="false">G9/(G11*0.18)</f>
        <v>0.246559260865803</v>
      </c>
    </row>
    <row r="22" customFormat="false" ht="13.5" hidden="false" customHeight="true" outlineLevel="0" collapsed="false">
      <c r="A22" s="17" t="s">
        <v>23</v>
      </c>
      <c r="B22" s="17"/>
      <c r="C22" s="17"/>
      <c r="D22" s="17"/>
      <c r="I22" s="18" t="s">
        <v>23</v>
      </c>
      <c r="J22" s="18"/>
      <c r="K22" s="18"/>
      <c r="L22" s="18"/>
    </row>
    <row r="23" customFormat="false" ht="13.5" hidden="false" customHeight="false" outlineLevel="0" collapsed="false">
      <c r="A23" s="19" t="s">
        <v>24</v>
      </c>
      <c r="B23" s="20" t="n">
        <f aca="false" t="array" ref="B23:C25">LINEST(D29:D37,C29:C37,TRUE(),TRUE())</f>
        <v>0.14356181389477</v>
      </c>
      <c r="C23" s="20" t="n">
        <v>-3.26640047688552</v>
      </c>
      <c r="D23" s="21" t="s">
        <v>25</v>
      </c>
      <c r="I23" s="22" t="s">
        <v>24</v>
      </c>
      <c r="J23" s="23" t="n">
        <f aca="false" t="array" ref="J23:K25">LINEST(L29:L37,K29:K37,TRUE(),TRUE())</f>
        <v>-4.05582007541903</v>
      </c>
      <c r="K23" s="23" t="n">
        <v>5.04240472856623</v>
      </c>
      <c r="L23" s="24" t="s">
        <v>25</v>
      </c>
    </row>
    <row r="24" customFormat="false" ht="13.5" hidden="false" customHeight="false" outlineLevel="0" collapsed="false">
      <c r="A24" s="19" t="s">
        <v>26</v>
      </c>
      <c r="B24" s="20" t="n">
        <v>0.0285660879339394</v>
      </c>
      <c r="C24" s="20" t="n">
        <v>0.284961066463187</v>
      </c>
      <c r="D24" s="21" t="s">
        <v>27</v>
      </c>
      <c r="I24" s="22" t="s">
        <v>26</v>
      </c>
      <c r="J24" s="23" t="n">
        <v>0.611592805919975</v>
      </c>
      <c r="K24" s="23" t="n">
        <v>0.131576801290021</v>
      </c>
      <c r="L24" s="24" t="s">
        <v>27</v>
      </c>
    </row>
    <row r="25" customFormat="false" ht="13.5" hidden="false" customHeight="false" outlineLevel="0" collapsed="false">
      <c r="A25" s="25" t="s">
        <v>28</v>
      </c>
      <c r="B25" s="26" t="n">
        <v>0.782990715184346</v>
      </c>
      <c r="C25" s="26" t="n">
        <v>0.463623774481417</v>
      </c>
      <c r="D25" s="27" t="s">
        <v>29</v>
      </c>
      <c r="I25" s="28" t="s">
        <v>28</v>
      </c>
      <c r="J25" s="29" t="n">
        <v>0.862685087037808</v>
      </c>
      <c r="K25" s="29" t="n">
        <v>0.287563636950357</v>
      </c>
      <c r="L25" s="30" t="s">
        <v>29</v>
      </c>
    </row>
    <row r="28" customFormat="false" ht="42" hidden="false" customHeight="false" outlineLevel="0" collapsed="false">
      <c r="A28" s="31" t="s">
        <v>30</v>
      </c>
      <c r="B28" s="31" t="s">
        <v>10</v>
      </c>
      <c r="C28" s="32" t="s">
        <v>31</v>
      </c>
      <c r="D28" s="32" t="s">
        <v>32</v>
      </c>
      <c r="I28" s="31" t="s">
        <v>10</v>
      </c>
      <c r="J28" s="31" t="s">
        <v>33</v>
      </c>
      <c r="K28" s="32" t="s">
        <v>34</v>
      </c>
      <c r="L28" s="32" t="s">
        <v>35</v>
      </c>
    </row>
    <row r="29" customFormat="false" ht="14.9" hidden="false" customHeight="false" outlineLevel="0" collapsed="false">
      <c r="A29" s="0" t="n">
        <v>10.476</v>
      </c>
      <c r="B29" s="0" t="n">
        <v>0.055998</v>
      </c>
      <c r="C29" s="33" t="n">
        <f aca="false">A29-$A$29</f>
        <v>0</v>
      </c>
      <c r="D29" s="34" t="n">
        <f aca="false">LN(B29)</f>
        <v>-2.88243930317047</v>
      </c>
      <c r="E29" s="16"/>
      <c r="F29" s="16"/>
      <c r="G29" s="16"/>
      <c r="I29" s="0" t="n">
        <v>0.055998</v>
      </c>
      <c r="J29" s="0" t="n">
        <v>4.817</v>
      </c>
      <c r="K29" s="34" t="n">
        <f aca="false">I29-$G$13</f>
        <v>0.0178545213999802</v>
      </c>
      <c r="L29" s="34" t="n">
        <f aca="false">J29</f>
        <v>4.817</v>
      </c>
    </row>
    <row r="30" customFormat="false" ht="14.9" hidden="false" customHeight="false" outlineLevel="0" collapsed="false">
      <c r="A30" s="0" t="n">
        <v>12.571</v>
      </c>
      <c r="B30" s="0" t="n">
        <v>0.061122</v>
      </c>
      <c r="C30" s="33" t="n">
        <f aca="false">A30-$A$29</f>
        <v>2.095</v>
      </c>
      <c r="D30" s="34" t="n">
        <f aca="false">LN(B30)</f>
        <v>-2.79488341214615</v>
      </c>
      <c r="E30" s="16"/>
      <c r="F30" s="16"/>
      <c r="G30" s="16"/>
      <c r="I30" s="0" t="n">
        <v>0.061122</v>
      </c>
      <c r="J30" s="0" t="n">
        <v>4.584</v>
      </c>
      <c r="K30" s="34" t="n">
        <f aca="false">I30-$G$13</f>
        <v>0.0229785213999802</v>
      </c>
      <c r="L30" s="34" t="n">
        <f aca="false">J30</f>
        <v>4.584</v>
      </c>
    </row>
    <row r="31" customFormat="false" ht="14.9" hidden="false" customHeight="false" outlineLevel="0" collapsed="false">
      <c r="A31" s="0" t="n">
        <v>14.667</v>
      </c>
      <c r="B31" s="0" t="n">
        <v>0.08784</v>
      </c>
      <c r="C31" s="33" t="n">
        <f aca="false">A31-$A$29</f>
        <v>4.191</v>
      </c>
      <c r="D31" s="34" t="n">
        <f aca="false">LN(B31)</f>
        <v>-2.43223830122092</v>
      </c>
      <c r="E31" s="16"/>
      <c r="F31" s="16"/>
      <c r="G31" s="16"/>
      <c r="I31" s="0" t="n">
        <v>0.08784</v>
      </c>
      <c r="J31" s="0" t="n">
        <v>5.002</v>
      </c>
      <c r="K31" s="34" t="n">
        <f aca="false">I31-$G$13</f>
        <v>0.0496965213999802</v>
      </c>
      <c r="L31" s="34" t="n">
        <f aca="false">J31</f>
        <v>5.002</v>
      </c>
      <c r="O31" s="35"/>
      <c r="P31" s="16"/>
    </row>
    <row r="32" customFormat="false" ht="14.9" hidden="false" customHeight="false" outlineLevel="0" collapsed="false">
      <c r="A32" s="0" t="n">
        <v>16.762</v>
      </c>
      <c r="B32" s="0" t="n">
        <v>0.04392</v>
      </c>
      <c r="C32" s="33" t="n">
        <f aca="false">A32-$A$29</f>
        <v>6.286</v>
      </c>
      <c r="D32" s="34" t="n">
        <f aca="false">LN(B32)</f>
        <v>-3.12538548178086</v>
      </c>
      <c r="E32" s="16"/>
      <c r="F32" s="16"/>
      <c r="G32" s="16"/>
      <c r="I32" s="0" t="n">
        <v>0.04392</v>
      </c>
      <c r="J32" s="0" t="n">
        <v>5.419</v>
      </c>
      <c r="K32" s="34" t="n">
        <f aca="false">I32-$G$13</f>
        <v>0.00577652139998024</v>
      </c>
      <c r="L32" s="34" t="n">
        <f aca="false">J32</f>
        <v>5.419</v>
      </c>
      <c r="O32" s="16"/>
      <c r="P32" s="16"/>
    </row>
    <row r="33" customFormat="false" ht="14.9" hidden="false" customHeight="false" outlineLevel="0" collapsed="false">
      <c r="A33" s="0" t="n">
        <v>18.857</v>
      </c>
      <c r="B33" s="0" t="n">
        <v>0.060024</v>
      </c>
      <c r="C33" s="33" t="n">
        <f aca="false">A33-$A$29</f>
        <v>8.381</v>
      </c>
      <c r="D33" s="34" t="n">
        <f aca="false">LN(B33)</f>
        <v>-2.81301079673871</v>
      </c>
      <c r="I33" s="0" t="n">
        <v>0.060024</v>
      </c>
      <c r="J33" s="0" t="n">
        <v>4.678</v>
      </c>
      <c r="K33" s="34" t="n">
        <f aca="false">I33-$G$13</f>
        <v>0.0218805213999802</v>
      </c>
      <c r="L33" s="34" t="n">
        <f aca="false">J33</f>
        <v>4.678</v>
      </c>
      <c r="P33" s="16"/>
    </row>
    <row r="34" customFormat="false" ht="14.9" hidden="false" customHeight="false" outlineLevel="0" collapsed="false">
      <c r="A34" s="0" t="n">
        <v>20.952</v>
      </c>
      <c r="B34" s="0" t="n">
        <v>0.210084</v>
      </c>
      <c r="C34" s="33" t="n">
        <f aca="false">A34-$A$29</f>
        <v>10.476</v>
      </c>
      <c r="D34" s="34" t="n">
        <f aca="false">LN(B34)</f>
        <v>-1.56024782824334</v>
      </c>
      <c r="I34" s="0" t="n">
        <v>0.210084</v>
      </c>
      <c r="J34" s="0" t="n">
        <v>4.733</v>
      </c>
      <c r="K34" s="34" t="n">
        <f aca="false">I34-$G$13</f>
        <v>0.17194052139998</v>
      </c>
      <c r="L34" s="34" t="n">
        <f aca="false">J34</f>
        <v>4.733</v>
      </c>
      <c r="P34" s="16"/>
    </row>
    <row r="35" customFormat="false" ht="14.9" hidden="false" customHeight="false" outlineLevel="0" collapsed="false">
      <c r="A35" s="0" t="n">
        <v>23.048</v>
      </c>
      <c r="B35" s="0" t="n">
        <v>0.27999</v>
      </c>
      <c r="C35" s="33" t="n">
        <f aca="false">A35-$A$29</f>
        <v>12.572</v>
      </c>
      <c r="D35" s="34" t="n">
        <f aca="false">LN(B35)</f>
        <v>-1.27300139073637</v>
      </c>
      <c r="I35" s="0" t="n">
        <v>0.27999</v>
      </c>
      <c r="J35" s="0" t="n">
        <v>4.035</v>
      </c>
      <c r="K35" s="34" t="n">
        <f aca="false">I35-$G$13</f>
        <v>0.24184652139998</v>
      </c>
      <c r="L35" s="34" t="n">
        <f aca="false">J35</f>
        <v>4.035</v>
      </c>
      <c r="P35" s="16"/>
    </row>
    <row r="36" customFormat="false" ht="15.75" hidden="false" customHeight="true" outlineLevel="0" collapsed="false">
      <c r="A36" s="0" t="n">
        <v>25.143</v>
      </c>
      <c r="B36" s="0" t="n">
        <v>0.36783</v>
      </c>
      <c r="C36" s="33" t="n">
        <f aca="false">A36-$A$29</f>
        <v>14.667</v>
      </c>
      <c r="D36" s="34" t="n">
        <f aca="false">LN(B36)</f>
        <v>-1.00013440406973</v>
      </c>
      <c r="I36" s="0" t="n">
        <v>0.36783</v>
      </c>
      <c r="J36" s="0" t="n">
        <v>3.658</v>
      </c>
      <c r="K36" s="34" t="n">
        <f aca="false">I36-$G$13</f>
        <v>0.32968652139998</v>
      </c>
      <c r="L36" s="34" t="n">
        <f aca="false">J36</f>
        <v>3.658</v>
      </c>
      <c r="P36" s="16"/>
    </row>
    <row r="37" customFormat="false" ht="14.9" hidden="false" customHeight="false" outlineLevel="0" collapsed="false">
      <c r="A37" s="0" t="n">
        <v>27.238</v>
      </c>
      <c r="B37" s="0" t="n">
        <v>0.502884</v>
      </c>
      <c r="C37" s="33" t="n">
        <f aca="false">A37-$A$29</f>
        <v>16.762</v>
      </c>
      <c r="D37" s="34" t="n">
        <f aca="false">LN(B37)</f>
        <v>-0.687395751780613</v>
      </c>
      <c r="I37" s="0" t="n">
        <v>0.502884</v>
      </c>
      <c r="J37" s="0" t="n">
        <v>3.076</v>
      </c>
      <c r="K37" s="34" t="n">
        <f aca="false">I37-$G$13</f>
        <v>0.46474052139998</v>
      </c>
      <c r="L37" s="34" t="n">
        <f aca="false">J37</f>
        <v>3.076</v>
      </c>
      <c r="O37" s="16"/>
      <c r="P37" s="16"/>
    </row>
    <row r="38" customFormat="false" ht="13.8" hidden="false" customHeight="false" outlineLevel="0" collapsed="false">
      <c r="A38" s="0"/>
      <c r="B38" s="0"/>
      <c r="C38" s="33"/>
      <c r="D38" s="34"/>
      <c r="I38" s="0"/>
      <c r="J38" s="0"/>
      <c r="K38" s="34"/>
      <c r="L38" s="34"/>
    </row>
    <row r="39" customFormat="false" ht="13.8" hidden="false" customHeight="false" outlineLevel="0" collapsed="false">
      <c r="A39" s="0"/>
      <c r="B39" s="0"/>
      <c r="C39" s="33"/>
      <c r="D39" s="34"/>
      <c r="I39" s="0"/>
      <c r="J39" s="0"/>
      <c r="K39" s="34"/>
      <c r="L39" s="34"/>
    </row>
    <row r="40" customFormat="false" ht="13.8" hidden="false" customHeight="false" outlineLevel="0" collapsed="false">
      <c r="A40" s="0"/>
      <c r="B40" s="33"/>
      <c r="C40" s="33"/>
      <c r="D40" s="34"/>
      <c r="I40" s="33"/>
      <c r="J40" s="0"/>
      <c r="K40" s="34"/>
      <c r="L40" s="34"/>
    </row>
    <row r="41" customFormat="false" ht="13.8" hidden="false" customHeight="false" outlineLevel="0" collapsed="false">
      <c r="A41" s="0"/>
      <c r="B41" s="33"/>
      <c r="C41" s="33"/>
      <c r="D41" s="34"/>
      <c r="I41" s="33"/>
      <c r="J41" s="0"/>
      <c r="K41" s="34"/>
      <c r="L41" s="34"/>
    </row>
    <row r="42" customFormat="false" ht="13.8" hidden="false" customHeight="false" outlineLevel="0" collapsed="false">
      <c r="A42" s="0"/>
      <c r="B42" s="33"/>
      <c r="C42" s="33"/>
      <c r="D42" s="34"/>
      <c r="I42" s="33"/>
      <c r="J42" s="0"/>
      <c r="K42" s="34"/>
      <c r="L42" s="34"/>
    </row>
    <row r="43" customFormat="false" ht="13.5" hidden="false" customHeight="false" outlineLevel="0" collapsed="false">
      <c r="A43" s="33"/>
      <c r="B43" s="33"/>
      <c r="C43" s="33"/>
      <c r="D43" s="33"/>
      <c r="I43" s="33"/>
      <c r="J43" s="33"/>
      <c r="K43" s="33"/>
      <c r="L43" s="33"/>
    </row>
    <row r="44" customFormat="false" ht="13.5" hidden="false" customHeight="false" outlineLevel="0" collapsed="false">
      <c r="A44" s="33"/>
      <c r="B44" s="33"/>
      <c r="C44" s="33"/>
      <c r="D44" s="33"/>
      <c r="I44" s="33"/>
      <c r="J44" s="33"/>
      <c r="K44" s="33"/>
      <c r="L44" s="33"/>
    </row>
    <row r="45" customFormat="false" ht="13.5" hidden="false" customHeight="false" outlineLevel="0" collapsed="false">
      <c r="A45" s="33"/>
      <c r="B45" s="33"/>
      <c r="C45" s="33"/>
      <c r="D45" s="33"/>
      <c r="I45" s="33"/>
      <c r="J45" s="33"/>
      <c r="K45" s="33"/>
      <c r="L45" s="33"/>
    </row>
    <row r="46" customFormat="false" ht="13.5" hidden="false" customHeight="false" outlineLevel="0" collapsed="false">
      <c r="A46" s="33"/>
      <c r="B46" s="33"/>
      <c r="C46" s="33"/>
      <c r="D46" s="33"/>
      <c r="I46" s="33"/>
      <c r="J46" s="33"/>
      <c r="K46" s="33"/>
      <c r="L46" s="33"/>
    </row>
    <row r="47" customFormat="false" ht="13.5" hidden="false" customHeight="false" outlineLevel="0" collapsed="false">
      <c r="A47" s="33"/>
      <c r="B47" s="33"/>
      <c r="C47" s="33"/>
      <c r="D47" s="33"/>
      <c r="I47" s="33"/>
      <c r="J47" s="33"/>
      <c r="K47" s="33"/>
      <c r="L47" s="33"/>
    </row>
    <row r="48" customFormat="false" ht="13.5" hidden="false" customHeight="false" outlineLevel="0" collapsed="false">
      <c r="A48" s="33"/>
      <c r="B48" s="33"/>
      <c r="C48" s="33"/>
      <c r="D48" s="33"/>
      <c r="I48" s="33"/>
      <c r="J48" s="33"/>
      <c r="K48" s="33"/>
      <c r="L48" s="33"/>
    </row>
    <row r="49" customFormat="false" ht="13.5" hidden="false" customHeight="false" outlineLevel="0" collapsed="false">
      <c r="A49" s="33"/>
      <c r="B49" s="33"/>
      <c r="C49" s="33"/>
      <c r="D49" s="33"/>
      <c r="I49" s="33"/>
      <c r="J49" s="33"/>
      <c r="K49" s="33"/>
      <c r="L49" s="33"/>
    </row>
    <row r="50" customFormat="false" ht="13.5" hidden="false" customHeight="false" outlineLevel="0" collapsed="false">
      <c r="A50" s="33"/>
      <c r="B50" s="33"/>
      <c r="C50" s="33"/>
      <c r="D50" s="33"/>
      <c r="I50" s="33"/>
      <c r="J50" s="33"/>
      <c r="K50" s="33"/>
      <c r="L50" s="33"/>
    </row>
    <row r="51" customFormat="false" ht="13.5" hidden="false" customHeight="false" outlineLevel="0" collapsed="false">
      <c r="A51" s="33"/>
      <c r="B51" s="33"/>
      <c r="C51" s="33"/>
      <c r="D51" s="33"/>
      <c r="I51" s="33"/>
      <c r="J51" s="33"/>
      <c r="K51" s="33"/>
      <c r="L51" s="33"/>
    </row>
    <row r="52" customFormat="false" ht="13.5" hidden="false" customHeight="false" outlineLevel="0" collapsed="false">
      <c r="A52" s="33"/>
      <c r="B52" s="33"/>
      <c r="C52" s="33"/>
      <c r="D52" s="33"/>
      <c r="I52" s="33"/>
      <c r="J52" s="33"/>
      <c r="K52" s="33"/>
      <c r="L52" s="33"/>
    </row>
    <row r="53" customFormat="false" ht="13.5" hidden="false" customHeight="false" outlineLevel="0" collapsed="false">
      <c r="A53" s="33"/>
      <c r="B53" s="33"/>
      <c r="C53" s="33"/>
      <c r="D53" s="33"/>
      <c r="I53" s="33"/>
      <c r="J53" s="33"/>
      <c r="K53" s="33"/>
      <c r="L53" s="33"/>
    </row>
    <row r="54" customFormat="false" ht="13.5" hidden="false" customHeight="false" outlineLevel="0" collapsed="false">
      <c r="A54" s="33"/>
      <c r="B54" s="33"/>
      <c r="C54" s="33"/>
      <c r="D54" s="33"/>
      <c r="I54" s="33"/>
      <c r="J54" s="33"/>
      <c r="K54" s="33"/>
      <c r="L54" s="33"/>
    </row>
    <row r="55" customFormat="false" ht="13.5" hidden="false" customHeight="false" outlineLevel="0" collapsed="false">
      <c r="A55" s="33"/>
      <c r="B55" s="33"/>
      <c r="C55" s="33"/>
      <c r="D55" s="33"/>
      <c r="I55" s="33"/>
      <c r="J55" s="33"/>
      <c r="K55" s="33"/>
      <c r="L55" s="33"/>
    </row>
    <row r="56" customFormat="false" ht="13.5" hidden="false" customHeight="false" outlineLevel="0" collapsed="false">
      <c r="A56" s="33"/>
      <c r="B56" s="33"/>
      <c r="C56" s="33"/>
      <c r="D56" s="33"/>
      <c r="I56" s="33"/>
      <c r="J56" s="33"/>
      <c r="K56" s="33"/>
      <c r="L56" s="33"/>
    </row>
    <row r="57" customFormat="false" ht="13.5" hidden="false" customHeight="false" outlineLevel="0" collapsed="false">
      <c r="A57" s="33"/>
      <c r="B57" s="33"/>
      <c r="C57" s="33"/>
      <c r="D57" s="33"/>
      <c r="I57" s="33"/>
      <c r="J57" s="33"/>
      <c r="K57" s="33"/>
      <c r="L57" s="33"/>
    </row>
    <row r="58" customFormat="false" ht="13.5" hidden="false" customHeight="false" outlineLevel="0" collapsed="false">
      <c r="A58" s="33"/>
      <c r="B58" s="33"/>
      <c r="C58" s="33"/>
      <c r="D58" s="33"/>
      <c r="I58" s="33"/>
      <c r="J58" s="33"/>
      <c r="K58" s="33"/>
      <c r="L58" s="33"/>
    </row>
  </sheetData>
  <mergeCells count="3">
    <mergeCell ref="A1:L1"/>
    <mergeCell ref="A22:D22"/>
    <mergeCell ref="I22:L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13" activeCellId="0" sqref="G13"/>
    </sheetView>
  </sheetViews>
  <sheetFormatPr defaultColWidth="9.171875" defaultRowHeight="13.5" zeroHeight="false" outlineLevelRow="0" outlineLevelCol="0"/>
  <cols>
    <col collapsed="false" customWidth="false" hidden="false" outlineLevel="0" max="2" min="1" style="7" width="9.17"/>
    <col collapsed="false" customWidth="true" hidden="false" outlineLevel="0" max="3" min="3" style="7" width="10.51"/>
    <col collapsed="false" customWidth="true" hidden="false" outlineLevel="0" max="4" min="4" style="7" width="16.5"/>
    <col collapsed="false" customWidth="true" hidden="false" outlineLevel="0" max="5" min="5" style="7" width="4.83"/>
    <col collapsed="false" customWidth="true" hidden="false" outlineLevel="0" max="6" min="6" style="7" width="32.33"/>
    <col collapsed="false" customWidth="true" hidden="false" outlineLevel="0" max="7" min="7" style="7" width="14.5"/>
    <col collapsed="false" customWidth="true" hidden="false" outlineLevel="0" max="8" min="8" style="7" width="3.5"/>
    <col collapsed="false" customWidth="false" hidden="false" outlineLevel="0" max="9" min="9" style="7" width="9.17"/>
    <col collapsed="false" customWidth="true" hidden="false" outlineLevel="0" max="10" min="10" style="7" width="11.83"/>
    <col collapsed="false" customWidth="true" hidden="false" outlineLevel="0" max="11" min="11" style="7" width="13.83"/>
    <col collapsed="false" customWidth="true" hidden="false" outlineLevel="0" max="12" min="12" style="7" width="11.66"/>
    <col collapsed="false" customWidth="true" hidden="false" outlineLevel="0" max="13" min="13" style="7" width="17.5"/>
    <col collapsed="false" customWidth="true" hidden="false" outlineLevel="0" max="14" min="14" style="7" width="18.5"/>
    <col collapsed="false" customWidth="true" hidden="false" outlineLevel="0" max="15" min="15" style="7" width="12.66"/>
    <col collapsed="false" customWidth="true" hidden="false" outlineLevel="0" max="16" min="16" style="7" width="12.83"/>
    <col collapsed="false" customWidth="true" hidden="false" outlineLevel="0" max="17" min="17" style="7" width="12.17"/>
    <col collapsed="false" customWidth="false" hidden="false" outlineLevel="0" max="1024" min="18" style="7" width="9.17"/>
  </cols>
  <sheetData>
    <row r="1" customFormat="false" ht="15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customFormat="false" ht="13.5" hidden="false" customHeight="true" outlineLevel="0" collapsed="false">
      <c r="A2" s="9" t="s">
        <v>11</v>
      </c>
    </row>
    <row r="3" customFormat="false" ht="15" hidden="false" customHeight="true" outlineLevel="0" collapsed="false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customFormat="false" ht="15" hidden="false" customHeight="true" outlineLevel="0" collapsed="false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</row>
    <row r="5" customFormat="false" ht="15" hidden="false" customHeight="true" outlineLevel="0" collapsed="false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7" customFormat="false" ht="15" hidden="false" customHeight="false" outlineLevel="0" collapsed="false"/>
    <row r="8" customFormat="false" ht="13.5" hidden="false" customHeight="false" outlineLevel="0" collapsed="false">
      <c r="F8" s="10" t="s">
        <v>15</v>
      </c>
      <c r="G8" s="11"/>
    </row>
    <row r="9" customFormat="false" ht="13.5" hidden="false" customHeight="false" outlineLevel="0" collapsed="false">
      <c r="F9" s="12" t="s">
        <v>16</v>
      </c>
      <c r="G9" s="13" t="n">
        <f aca="false">B23</f>
        <v>0.186162160420374</v>
      </c>
    </row>
    <row r="10" customFormat="false" ht="13.5" hidden="false" customHeight="false" outlineLevel="0" collapsed="false">
      <c r="F10" s="12" t="s">
        <v>17</v>
      </c>
      <c r="G10" s="13" t="n">
        <f aca="false">B24</f>
        <v>0.0214943171798749</v>
      </c>
    </row>
    <row r="11" customFormat="false" ht="28.35" hidden="false" customHeight="false" outlineLevel="0" collapsed="false">
      <c r="F11" s="12" t="s">
        <v>18</v>
      </c>
      <c r="G11" s="13" t="n">
        <f aca="false">-J23*G9/0.18</f>
        <v>2.5129060926367</v>
      </c>
    </row>
    <row r="12" customFormat="false" ht="15" hidden="false" customHeight="false" outlineLevel="0" collapsed="false">
      <c r="F12" s="14" t="s">
        <v>19</v>
      </c>
      <c r="G12" s="15" t="n">
        <f aca="false">G11*(SQRT((J24/J23)^2+(B24/B23)^2))</f>
        <v>0.454022362687032</v>
      </c>
    </row>
    <row r="13" customFormat="false" ht="13.5" hidden="false" customHeight="false" outlineLevel="0" collapsed="false">
      <c r="F13" s="7" t="s">
        <v>20</v>
      </c>
      <c r="G13" s="16" t="n">
        <f aca="false">EXP(C23)</f>
        <v>0.0912223693939428</v>
      </c>
    </row>
    <row r="14" customFormat="false" ht="13.5" hidden="false" customHeight="false" outlineLevel="0" collapsed="false">
      <c r="F14" s="7" t="s">
        <v>21</v>
      </c>
      <c r="G14" s="16" t="n">
        <f aca="false">K23</f>
        <v>9.50923593802146</v>
      </c>
    </row>
    <row r="15" customFormat="false" ht="14.9" hidden="false" customHeight="false" outlineLevel="0" collapsed="false">
      <c r="F15" s="7" t="s">
        <v>22</v>
      </c>
      <c r="G15" s="7" t="n">
        <f aca="false">G9/(G11*0.18)</f>
        <v>0.411568990814318</v>
      </c>
    </row>
    <row r="22" customFormat="false" ht="13.5" hidden="false" customHeight="true" outlineLevel="0" collapsed="false">
      <c r="A22" s="17" t="s">
        <v>23</v>
      </c>
      <c r="B22" s="17"/>
      <c r="C22" s="17"/>
      <c r="D22" s="17"/>
      <c r="I22" s="18" t="s">
        <v>23</v>
      </c>
      <c r="J22" s="18"/>
      <c r="K22" s="18"/>
      <c r="L22" s="18"/>
    </row>
    <row r="23" customFormat="false" ht="13.5" hidden="false" customHeight="false" outlineLevel="0" collapsed="false">
      <c r="A23" s="19" t="s">
        <v>24</v>
      </c>
      <c r="B23" s="20" t="n">
        <f aca="false" t="array" ref="B23:C25">LINEST(D29:D37,C29:C37,TRUE(),TRUE())</f>
        <v>0.186162160420374</v>
      </c>
      <c r="C23" s="20" t="n">
        <v>-2.39445513353534</v>
      </c>
      <c r="D23" s="21" t="s">
        <v>25</v>
      </c>
      <c r="I23" s="22" t="s">
        <v>24</v>
      </c>
      <c r="J23" s="23" t="n">
        <f aca="false" t="array" ref="J23:K25">LINEST(L29:L37,K29:K37,TRUE(),TRUE())</f>
        <v>-2.42972629697255</v>
      </c>
      <c r="K23" s="23" t="n">
        <v>9.50923593802146</v>
      </c>
      <c r="L23" s="24" t="s">
        <v>25</v>
      </c>
    </row>
    <row r="24" customFormat="false" ht="13.5" hidden="false" customHeight="false" outlineLevel="0" collapsed="false">
      <c r="A24" s="19" t="s">
        <v>26</v>
      </c>
      <c r="B24" s="20" t="n">
        <v>0.0214943171798749</v>
      </c>
      <c r="C24" s="20" t="n">
        <v>0.216708571010553</v>
      </c>
      <c r="D24" s="21" t="s">
        <v>27</v>
      </c>
      <c r="I24" s="22" t="s">
        <v>26</v>
      </c>
      <c r="J24" s="23" t="n">
        <v>0.337660637001576</v>
      </c>
      <c r="K24" s="23" t="n">
        <v>0.319559231286799</v>
      </c>
      <c r="L24" s="24" t="s">
        <v>27</v>
      </c>
    </row>
    <row r="25" customFormat="false" ht="13.5" hidden="false" customHeight="false" outlineLevel="0" collapsed="false">
      <c r="A25" s="25" t="s">
        <v>28</v>
      </c>
      <c r="B25" s="26" t="n">
        <v>0.914647494380363</v>
      </c>
      <c r="C25" s="26" t="n">
        <v>0.352571030849852</v>
      </c>
      <c r="D25" s="27" t="s">
        <v>29</v>
      </c>
      <c r="I25" s="28" t="s">
        <v>28</v>
      </c>
      <c r="J25" s="29" t="n">
        <v>0.880909891894498</v>
      </c>
      <c r="K25" s="29" t="n">
        <v>0.677360490854936</v>
      </c>
      <c r="L25" s="30" t="s">
        <v>29</v>
      </c>
    </row>
    <row r="28" customFormat="false" ht="42" hidden="false" customHeight="false" outlineLevel="0" collapsed="false">
      <c r="A28" s="31" t="s">
        <v>30</v>
      </c>
      <c r="B28" s="31" t="s">
        <v>10</v>
      </c>
      <c r="C28" s="32" t="s">
        <v>31</v>
      </c>
      <c r="D28" s="32" t="s">
        <v>36</v>
      </c>
      <c r="I28" s="31" t="s">
        <v>10</v>
      </c>
      <c r="J28" s="31" t="s">
        <v>33</v>
      </c>
      <c r="K28" s="32" t="s">
        <v>37</v>
      </c>
      <c r="L28" s="32" t="s">
        <v>35</v>
      </c>
    </row>
    <row r="29" customFormat="false" ht="14.9" hidden="false" customHeight="false" outlineLevel="0" collapsed="false">
      <c r="A29" s="0" t="n">
        <v>10.588</v>
      </c>
      <c r="B29" s="0" t="n">
        <v>0.127002</v>
      </c>
      <c r="C29" s="33" t="n">
        <f aca="false">A29-$A$29</f>
        <v>0</v>
      </c>
      <c r="D29" s="34" t="n">
        <f aca="false">LN(B29)</f>
        <v>-2.06355244461605</v>
      </c>
      <c r="E29" s="16"/>
      <c r="F29" s="16"/>
      <c r="G29" s="16"/>
      <c r="I29" s="0" t="n">
        <v>0.21344</v>
      </c>
      <c r="J29" s="0" t="n">
        <v>9.727</v>
      </c>
      <c r="K29" s="34" t="n">
        <f aca="false">I29-$G$13</f>
        <v>0.122217630606057</v>
      </c>
      <c r="L29" s="34" t="n">
        <f aca="false">J29</f>
        <v>9.727</v>
      </c>
    </row>
    <row r="30" customFormat="false" ht="14.9" hidden="false" customHeight="false" outlineLevel="0" collapsed="false">
      <c r="A30" s="0" t="n">
        <v>12.706</v>
      </c>
      <c r="B30" s="0" t="n">
        <v>0.061122</v>
      </c>
      <c r="C30" s="33" t="n">
        <f aca="false">A30-$A$29</f>
        <v>2.118</v>
      </c>
      <c r="D30" s="34" t="n">
        <f aca="false">LN(B30)</f>
        <v>-2.79488341214615</v>
      </c>
      <c r="E30" s="16"/>
      <c r="F30" s="16"/>
      <c r="G30" s="16"/>
      <c r="I30" s="0" t="n">
        <v>0.28658</v>
      </c>
      <c r="J30" s="0" t="n">
        <v>8.091</v>
      </c>
      <c r="K30" s="34" t="n">
        <f aca="false">I30-$G$13</f>
        <v>0.195357630606057</v>
      </c>
      <c r="L30" s="34" t="n">
        <f aca="false">J30</f>
        <v>8.091</v>
      </c>
    </row>
    <row r="31" customFormat="false" ht="14.9" hidden="false" customHeight="false" outlineLevel="0" collapsed="false">
      <c r="A31" s="0" t="n">
        <v>14.824</v>
      </c>
      <c r="B31" s="0" t="n">
        <v>0.270108</v>
      </c>
      <c r="C31" s="33" t="n">
        <f aca="false">A31-$A$29</f>
        <v>4.236</v>
      </c>
      <c r="D31" s="34" t="n">
        <f aca="false">LN(B31)</f>
        <v>-1.30893339996244</v>
      </c>
      <c r="E31" s="16"/>
      <c r="F31" s="16"/>
      <c r="G31" s="16"/>
      <c r="I31" s="0" t="n">
        <v>0.36156</v>
      </c>
      <c r="J31" s="0" t="n">
        <v>9.879</v>
      </c>
      <c r="K31" s="34" t="n">
        <f aca="false">I31-$G$13</f>
        <v>0.270337630606057</v>
      </c>
      <c r="L31" s="34" t="n">
        <f aca="false">J31</f>
        <v>9.879</v>
      </c>
      <c r="O31" s="35"/>
      <c r="P31" s="16"/>
    </row>
    <row r="32" customFormat="false" ht="14.9" hidden="false" customHeight="false" outlineLevel="0" collapsed="false">
      <c r="A32" s="0" t="n">
        <v>16.941</v>
      </c>
      <c r="B32" s="0" t="n">
        <v>0.326106</v>
      </c>
      <c r="C32" s="33" t="n">
        <f aca="false">A32-$A$29</f>
        <v>6.353</v>
      </c>
      <c r="D32" s="34" t="n">
        <f aca="false">LN(B32)</f>
        <v>-1.1205327970921</v>
      </c>
      <c r="E32" s="16"/>
      <c r="F32" s="16"/>
      <c r="G32" s="16"/>
      <c r="I32" s="0" t="n">
        <v>0.15042</v>
      </c>
      <c r="J32" s="0" t="n">
        <v>9.662</v>
      </c>
      <c r="K32" s="34" t="n">
        <f aca="false">I32-$G$13</f>
        <v>0.0591976306060573</v>
      </c>
      <c r="L32" s="34" t="n">
        <f aca="false">J32</f>
        <v>9.662</v>
      </c>
      <c r="O32" s="16"/>
      <c r="P32" s="16"/>
    </row>
    <row r="33" customFormat="false" ht="14.9" hidden="false" customHeight="false" outlineLevel="0" collapsed="false">
      <c r="A33" s="0" t="n">
        <v>19.059</v>
      </c>
      <c r="B33" s="0" t="n">
        <v>0.513132</v>
      </c>
      <c r="C33" s="33" t="n">
        <f aca="false">A33-$A$29</f>
        <v>8.471</v>
      </c>
      <c r="D33" s="34" t="n">
        <f aca="false">LN(B33)</f>
        <v>-0.667222156968373</v>
      </c>
      <c r="I33" s="0" t="n">
        <v>0.45678</v>
      </c>
      <c r="J33" s="0" t="n">
        <v>8.51</v>
      </c>
      <c r="K33" s="34" t="n">
        <f aca="false">I33-$G$13</f>
        <v>0.365557630606057</v>
      </c>
      <c r="L33" s="34" t="n">
        <f aca="false">J33</f>
        <v>8.51</v>
      </c>
      <c r="P33" s="16"/>
    </row>
    <row r="34" customFormat="false" ht="14.9" hidden="false" customHeight="false" outlineLevel="0" collapsed="false">
      <c r="A34" s="0" t="n">
        <v>21.176</v>
      </c>
      <c r="B34" s="0" t="n">
        <v>0.669048</v>
      </c>
      <c r="C34" s="33" t="n">
        <f aca="false">A34-$A$29</f>
        <v>10.588</v>
      </c>
      <c r="D34" s="34" t="n">
        <f aca="false">LN(B34)</f>
        <v>-0.401899472548813</v>
      </c>
      <c r="I34" s="0" t="n">
        <v>0.54326</v>
      </c>
      <c r="J34" s="0" t="n">
        <v>7.468</v>
      </c>
      <c r="K34" s="34" t="n">
        <f aca="false">I34-$G$13</f>
        <v>0.452037630606057</v>
      </c>
      <c r="L34" s="34" t="n">
        <f aca="false">J34</f>
        <v>7.468</v>
      </c>
      <c r="P34" s="16"/>
    </row>
    <row r="35" customFormat="false" ht="14.9" hidden="false" customHeight="false" outlineLevel="0" collapsed="false">
      <c r="A35" s="0" t="n">
        <v>23.294</v>
      </c>
      <c r="B35" s="0" t="n">
        <v>1.00284</v>
      </c>
      <c r="C35" s="33" t="n">
        <f aca="false">A35-$A$29</f>
        <v>12.706</v>
      </c>
      <c r="D35" s="34" t="n">
        <f aca="false">LN(B35)</f>
        <v>0.00283597481920801</v>
      </c>
      <c r="I35" s="0" t="n">
        <v>0.98716</v>
      </c>
      <c r="J35" s="0" t="n">
        <v>7.33</v>
      </c>
      <c r="K35" s="34" t="n">
        <f aca="false">I35-$G$13</f>
        <v>0.895937630606057</v>
      </c>
      <c r="L35" s="34" t="n">
        <f aca="false">J35</f>
        <v>7.33</v>
      </c>
      <c r="P35" s="16"/>
    </row>
    <row r="36" customFormat="false" ht="15.75" hidden="false" customHeight="true" outlineLevel="0" collapsed="false">
      <c r="A36" s="0" t="n">
        <v>25.412</v>
      </c>
      <c r="B36" s="0" t="n">
        <v>1.36884</v>
      </c>
      <c r="C36" s="33" t="n">
        <f aca="false">A36-$A$29</f>
        <v>14.824</v>
      </c>
      <c r="D36" s="34" t="n">
        <f aca="false">LN(B36)</f>
        <v>0.31396366584567</v>
      </c>
      <c r="I36" s="0" t="n">
        <v>1.74064</v>
      </c>
      <c r="J36" s="0" t="n">
        <v>5.587</v>
      </c>
      <c r="K36" s="34" t="n">
        <f aca="false">I36-$G$13</f>
        <v>1.64941763060606</v>
      </c>
      <c r="L36" s="34" t="n">
        <f aca="false">J36</f>
        <v>5.587</v>
      </c>
      <c r="P36" s="16"/>
    </row>
    <row r="37" customFormat="false" ht="14.9" hidden="false" customHeight="false" outlineLevel="0" collapsed="false">
      <c r="A37" s="0" t="n">
        <v>27.529</v>
      </c>
      <c r="B37" s="0" t="n">
        <v>1.978962</v>
      </c>
      <c r="C37" s="33" t="n">
        <f aca="false">A37-$A$29</f>
        <v>16.941</v>
      </c>
      <c r="D37" s="34" t="n">
        <f aca="false">LN(B37)</f>
        <v>0.682572464819097</v>
      </c>
      <c r="I37" s="0" t="n">
        <v>2.10864</v>
      </c>
      <c r="J37" s="0" t="n">
        <v>4.684</v>
      </c>
      <c r="K37" s="34" t="n">
        <f aca="false">I37-$G$13</f>
        <v>2.01741763060606</v>
      </c>
      <c r="L37" s="34" t="n">
        <f aca="false">J37</f>
        <v>4.684</v>
      </c>
      <c r="O37" s="16"/>
      <c r="P37" s="16"/>
    </row>
    <row r="38" customFormat="false" ht="13.8" hidden="false" customHeight="false" outlineLevel="0" collapsed="false">
      <c r="A38" s="0"/>
      <c r="B38" s="0"/>
      <c r="C38" s="33"/>
      <c r="D38" s="34"/>
      <c r="I38" s="0"/>
      <c r="J38" s="0"/>
      <c r="K38" s="34"/>
      <c r="L38" s="34"/>
    </row>
    <row r="39" customFormat="false" ht="13.8" hidden="false" customHeight="false" outlineLevel="0" collapsed="false">
      <c r="A39" s="0"/>
      <c r="B39" s="0"/>
      <c r="C39" s="33"/>
      <c r="D39" s="34"/>
      <c r="I39" s="0"/>
      <c r="J39" s="0"/>
      <c r="K39" s="34"/>
      <c r="L39" s="34"/>
    </row>
    <row r="40" customFormat="false" ht="13.8" hidden="false" customHeight="false" outlineLevel="0" collapsed="false">
      <c r="A40" s="0"/>
      <c r="B40" s="33"/>
      <c r="C40" s="33"/>
      <c r="D40" s="34"/>
      <c r="F40" s="0"/>
      <c r="I40" s="33"/>
      <c r="J40" s="0"/>
      <c r="K40" s="34"/>
      <c r="L40" s="34"/>
    </row>
    <row r="41" customFormat="false" ht="13.8" hidden="false" customHeight="false" outlineLevel="0" collapsed="false">
      <c r="A41" s="0"/>
      <c r="B41" s="33"/>
      <c r="C41" s="33"/>
      <c r="D41" s="34"/>
      <c r="F41" s="0"/>
      <c r="I41" s="33"/>
      <c r="J41" s="0"/>
      <c r="K41" s="34"/>
      <c r="L41" s="34"/>
    </row>
    <row r="42" customFormat="false" ht="13.8" hidden="false" customHeight="false" outlineLevel="0" collapsed="false">
      <c r="A42" s="0"/>
      <c r="B42" s="33"/>
      <c r="C42" s="33"/>
      <c r="D42" s="34"/>
      <c r="F42" s="0"/>
      <c r="I42" s="33"/>
      <c r="J42" s="0"/>
      <c r="K42" s="34"/>
      <c r="L42" s="34"/>
    </row>
    <row r="43" customFormat="false" ht="13.5" hidden="false" customHeight="false" outlineLevel="0" collapsed="false">
      <c r="A43" s="33"/>
      <c r="B43" s="33"/>
      <c r="C43" s="33"/>
      <c r="D43" s="33"/>
      <c r="F43" s="0"/>
      <c r="I43" s="33"/>
      <c r="J43" s="33"/>
      <c r="K43" s="33"/>
      <c r="L43" s="33"/>
    </row>
    <row r="44" customFormat="false" ht="13.5" hidden="false" customHeight="false" outlineLevel="0" collapsed="false">
      <c r="A44" s="33"/>
      <c r="B44" s="33"/>
      <c r="C44" s="33"/>
      <c r="D44" s="33"/>
      <c r="F44" s="0"/>
      <c r="I44" s="33"/>
      <c r="J44" s="33"/>
      <c r="K44" s="33"/>
      <c r="L44" s="33"/>
    </row>
    <row r="45" customFormat="false" ht="13.5" hidden="false" customHeight="false" outlineLevel="0" collapsed="false">
      <c r="A45" s="33"/>
      <c r="B45" s="33"/>
      <c r="C45" s="33"/>
      <c r="D45" s="33"/>
      <c r="F45" s="0"/>
      <c r="I45" s="33"/>
      <c r="J45" s="33"/>
      <c r="K45" s="33"/>
      <c r="L45" s="33"/>
    </row>
    <row r="46" customFormat="false" ht="13.5" hidden="false" customHeight="false" outlineLevel="0" collapsed="false">
      <c r="A46" s="33"/>
      <c r="B46" s="33"/>
      <c r="C46" s="33"/>
      <c r="D46" s="33"/>
      <c r="F46" s="0"/>
      <c r="I46" s="33"/>
      <c r="J46" s="33"/>
      <c r="K46" s="33"/>
      <c r="L46" s="33"/>
    </row>
    <row r="47" customFormat="false" ht="13.5" hidden="false" customHeight="false" outlineLevel="0" collapsed="false">
      <c r="A47" s="33"/>
      <c r="B47" s="33"/>
      <c r="C47" s="33"/>
      <c r="D47" s="33"/>
      <c r="F47" s="0"/>
      <c r="I47" s="33"/>
      <c r="J47" s="33"/>
      <c r="K47" s="33"/>
      <c r="L47" s="33"/>
    </row>
    <row r="48" customFormat="false" ht="13.5" hidden="false" customHeight="false" outlineLevel="0" collapsed="false">
      <c r="A48" s="33"/>
      <c r="B48" s="33"/>
      <c r="C48" s="33"/>
      <c r="D48" s="33"/>
      <c r="F48" s="0"/>
      <c r="I48" s="33"/>
      <c r="J48" s="33"/>
      <c r="K48" s="33"/>
      <c r="L48" s="33"/>
    </row>
    <row r="49" customFormat="false" ht="13.5" hidden="false" customHeight="false" outlineLevel="0" collapsed="false">
      <c r="A49" s="33"/>
      <c r="B49" s="33"/>
      <c r="C49" s="33"/>
      <c r="D49" s="33"/>
      <c r="I49" s="33"/>
      <c r="J49" s="33"/>
      <c r="K49" s="33"/>
      <c r="L49" s="33"/>
    </row>
    <row r="50" customFormat="false" ht="13.5" hidden="false" customHeight="false" outlineLevel="0" collapsed="false">
      <c r="A50" s="33"/>
      <c r="B50" s="33"/>
      <c r="C50" s="33"/>
      <c r="D50" s="33"/>
      <c r="I50" s="33"/>
      <c r="J50" s="33"/>
      <c r="K50" s="33"/>
      <c r="L50" s="33"/>
    </row>
    <row r="51" customFormat="false" ht="13.5" hidden="false" customHeight="false" outlineLevel="0" collapsed="false">
      <c r="A51" s="33"/>
      <c r="B51" s="33"/>
      <c r="C51" s="33"/>
      <c r="D51" s="33"/>
      <c r="I51" s="33"/>
      <c r="J51" s="33"/>
      <c r="K51" s="33"/>
      <c r="L51" s="33"/>
    </row>
    <row r="52" customFormat="false" ht="13.5" hidden="false" customHeight="false" outlineLevel="0" collapsed="false">
      <c r="A52" s="33"/>
      <c r="B52" s="33"/>
      <c r="C52" s="33"/>
      <c r="D52" s="33"/>
      <c r="I52" s="33"/>
      <c r="J52" s="33"/>
      <c r="K52" s="33"/>
      <c r="L52" s="33"/>
    </row>
    <row r="53" customFormat="false" ht="13.5" hidden="false" customHeight="false" outlineLevel="0" collapsed="false">
      <c r="A53" s="33"/>
      <c r="B53" s="33"/>
      <c r="C53" s="33"/>
      <c r="D53" s="33"/>
      <c r="I53" s="33"/>
      <c r="J53" s="33"/>
      <c r="K53" s="33"/>
      <c r="L53" s="33"/>
    </row>
    <row r="54" customFormat="false" ht="13.5" hidden="false" customHeight="false" outlineLevel="0" collapsed="false">
      <c r="A54" s="33"/>
      <c r="B54" s="33"/>
      <c r="C54" s="33"/>
      <c r="D54" s="33"/>
      <c r="I54" s="33"/>
      <c r="J54" s="33"/>
      <c r="K54" s="33"/>
      <c r="L54" s="33"/>
    </row>
    <row r="55" customFormat="false" ht="13.5" hidden="false" customHeight="false" outlineLevel="0" collapsed="false">
      <c r="A55" s="33"/>
      <c r="B55" s="33"/>
      <c r="C55" s="33"/>
      <c r="D55" s="33"/>
      <c r="I55" s="33"/>
      <c r="J55" s="33"/>
      <c r="K55" s="33"/>
      <c r="L55" s="33"/>
    </row>
    <row r="56" customFormat="false" ht="13.5" hidden="false" customHeight="false" outlineLevel="0" collapsed="false">
      <c r="A56" s="33"/>
      <c r="B56" s="33"/>
      <c r="C56" s="33"/>
      <c r="D56" s="33"/>
      <c r="I56" s="33"/>
      <c r="J56" s="33"/>
      <c r="K56" s="33"/>
      <c r="L56" s="33"/>
    </row>
    <row r="57" customFormat="false" ht="13.5" hidden="false" customHeight="false" outlineLevel="0" collapsed="false">
      <c r="A57" s="33"/>
      <c r="B57" s="33"/>
      <c r="C57" s="33"/>
      <c r="D57" s="33"/>
      <c r="I57" s="33"/>
      <c r="J57" s="33"/>
      <c r="K57" s="33"/>
      <c r="L57" s="33"/>
    </row>
    <row r="58" customFormat="false" ht="13.5" hidden="false" customHeight="false" outlineLevel="0" collapsed="false">
      <c r="A58" s="33"/>
      <c r="B58" s="33"/>
      <c r="C58" s="33"/>
      <c r="D58" s="33"/>
      <c r="I58" s="33"/>
      <c r="J58" s="33"/>
      <c r="K58" s="33"/>
      <c r="L58" s="33"/>
    </row>
  </sheetData>
  <mergeCells count="3">
    <mergeCell ref="A1:L1"/>
    <mergeCell ref="A22:D22"/>
    <mergeCell ref="I22:L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71875" defaultRowHeight="13.5" zeroHeight="false" outlineLevelRow="0" outlineLevelCol="0"/>
  <cols>
    <col collapsed="false" customWidth="false" hidden="false" outlineLevel="0" max="2" min="1" style="7" width="9.17"/>
    <col collapsed="false" customWidth="true" hidden="false" outlineLevel="0" max="3" min="3" style="7" width="10.51"/>
    <col collapsed="false" customWidth="true" hidden="false" outlineLevel="0" max="4" min="4" style="7" width="16.5"/>
    <col collapsed="false" customWidth="true" hidden="false" outlineLevel="0" max="5" min="5" style="7" width="4.83"/>
    <col collapsed="false" customWidth="true" hidden="false" outlineLevel="0" max="6" min="6" style="7" width="32.33"/>
    <col collapsed="false" customWidth="true" hidden="false" outlineLevel="0" max="7" min="7" style="7" width="14.5"/>
    <col collapsed="false" customWidth="true" hidden="false" outlineLevel="0" max="8" min="8" style="7" width="3.5"/>
    <col collapsed="false" customWidth="false" hidden="false" outlineLevel="0" max="9" min="9" style="7" width="9.17"/>
    <col collapsed="false" customWidth="true" hidden="false" outlineLevel="0" max="10" min="10" style="7" width="11.83"/>
    <col collapsed="false" customWidth="true" hidden="false" outlineLevel="0" max="11" min="11" style="7" width="13.83"/>
    <col collapsed="false" customWidth="true" hidden="false" outlineLevel="0" max="12" min="12" style="7" width="11.66"/>
    <col collapsed="false" customWidth="true" hidden="false" outlineLevel="0" max="13" min="13" style="7" width="17.5"/>
    <col collapsed="false" customWidth="true" hidden="false" outlineLevel="0" max="14" min="14" style="7" width="18.5"/>
    <col collapsed="false" customWidth="true" hidden="false" outlineLevel="0" max="15" min="15" style="7" width="12.66"/>
    <col collapsed="false" customWidth="true" hidden="false" outlineLevel="0" max="16" min="16" style="7" width="12.83"/>
    <col collapsed="false" customWidth="true" hidden="false" outlineLevel="0" max="17" min="17" style="7" width="12.17"/>
    <col collapsed="false" customWidth="false" hidden="false" outlineLevel="0" max="1024" min="18" style="7" width="9.17"/>
  </cols>
  <sheetData>
    <row r="1" customFormat="false" ht="15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customFormat="false" ht="13.5" hidden="false" customHeight="true" outlineLevel="0" collapsed="false">
      <c r="A2" s="9" t="s">
        <v>11</v>
      </c>
    </row>
    <row r="3" customFormat="false" ht="15" hidden="false" customHeight="true" outlineLevel="0" collapsed="false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customFormat="false" ht="15" hidden="false" customHeight="true" outlineLevel="0" collapsed="false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</row>
    <row r="5" customFormat="false" ht="15" hidden="false" customHeight="true" outlineLevel="0" collapsed="false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7" customFormat="false" ht="15" hidden="false" customHeight="false" outlineLevel="0" collapsed="false"/>
    <row r="8" customFormat="false" ht="13.5" hidden="false" customHeight="false" outlineLevel="0" collapsed="false">
      <c r="F8" s="10" t="s">
        <v>15</v>
      </c>
      <c r="G8" s="11"/>
    </row>
    <row r="9" customFormat="false" ht="13.5" hidden="false" customHeight="false" outlineLevel="0" collapsed="false">
      <c r="F9" s="12" t="s">
        <v>16</v>
      </c>
      <c r="G9" s="13" t="n">
        <f aca="false">B23</f>
        <v>0.18690820334199</v>
      </c>
    </row>
    <row r="10" customFormat="false" ht="13.5" hidden="false" customHeight="false" outlineLevel="0" collapsed="false">
      <c r="F10" s="12" t="s">
        <v>17</v>
      </c>
      <c r="G10" s="13" t="n">
        <f aca="false">B24</f>
        <v>0.0286874620570778</v>
      </c>
    </row>
    <row r="11" customFormat="false" ht="28.35" hidden="false" customHeight="false" outlineLevel="0" collapsed="false">
      <c r="F11" s="12" t="s">
        <v>18</v>
      </c>
      <c r="G11" s="13" t="n">
        <f aca="false">-J23*G9/0.18</f>
        <v>2.93198209792287</v>
      </c>
    </row>
    <row r="12" customFormat="false" ht="15" hidden="false" customHeight="false" outlineLevel="0" collapsed="false">
      <c r="F12" s="14" t="s">
        <v>19</v>
      </c>
      <c r="G12" s="15" t="n">
        <f aca="false">G11*(SQRT((J24/J23)^2+(B24/B23)^2))</f>
        <v>0.533556280159367</v>
      </c>
    </row>
    <row r="13" customFormat="false" ht="13.5" hidden="false" customHeight="false" outlineLevel="0" collapsed="false">
      <c r="F13" s="7" t="s">
        <v>20</v>
      </c>
      <c r="G13" s="16" t="n">
        <f aca="false">EXP(C23)</f>
        <v>0.207320416917947</v>
      </c>
    </row>
    <row r="14" customFormat="false" ht="13.5" hidden="false" customHeight="false" outlineLevel="0" collapsed="false">
      <c r="F14" s="7" t="s">
        <v>21</v>
      </c>
      <c r="G14" s="16" t="n">
        <f aca="false">K23</f>
        <v>19.8442723572702</v>
      </c>
    </row>
    <row r="15" customFormat="false" ht="14.9" hidden="false" customHeight="false" outlineLevel="0" collapsed="false">
      <c r="F15" s="7" t="s">
        <v>22</v>
      </c>
      <c r="G15" s="7" t="n">
        <f aca="false">G9/(G11*0.18)</f>
        <v>0.354155950744424</v>
      </c>
    </row>
    <row r="22" customFormat="false" ht="13.5" hidden="false" customHeight="true" outlineLevel="0" collapsed="false">
      <c r="A22" s="17" t="s">
        <v>23</v>
      </c>
      <c r="B22" s="17"/>
      <c r="C22" s="17"/>
      <c r="D22" s="17"/>
      <c r="I22" s="18" t="s">
        <v>23</v>
      </c>
      <c r="J22" s="18"/>
      <c r="K22" s="18"/>
      <c r="L22" s="18"/>
    </row>
    <row r="23" customFormat="false" ht="14.9" hidden="false" customHeight="false" outlineLevel="0" collapsed="false">
      <c r="A23" s="19" t="s">
        <v>24</v>
      </c>
      <c r="B23" s="20" t="n">
        <f aca="false" t="array" ref="B23:C25">LINEST(D29:D37,C29:C37,TRUE(),TRUE())</f>
        <v>0.18690820334199</v>
      </c>
      <c r="C23" s="20" t="n">
        <v>-1.57348977467506</v>
      </c>
      <c r="D23" s="21" t="s">
        <v>25</v>
      </c>
      <c r="I23" s="22" t="s">
        <v>24</v>
      </c>
      <c r="J23" s="23" t="n">
        <f aca="false" t="array" ref="J23:K25">LINEST(L29:L37,K29:K37,TRUE(),TRUE())</f>
        <v>-2.82361484509306</v>
      </c>
      <c r="K23" s="23" t="n">
        <v>19.8442723572702</v>
      </c>
      <c r="L23" s="24" t="s">
        <v>25</v>
      </c>
    </row>
    <row r="24" customFormat="false" ht="28.35" hidden="false" customHeight="false" outlineLevel="0" collapsed="false">
      <c r="A24" s="19" t="s">
        <v>26</v>
      </c>
      <c r="B24" s="20" t="n">
        <v>0.0286874620570778</v>
      </c>
      <c r="C24" s="20" t="n">
        <v>0.289230816512264</v>
      </c>
      <c r="D24" s="21" t="s">
        <v>27</v>
      </c>
      <c r="I24" s="22" t="s">
        <v>26</v>
      </c>
      <c r="J24" s="23" t="n">
        <v>0.276059268206595</v>
      </c>
      <c r="K24" s="23" t="n">
        <v>0.680055874599702</v>
      </c>
      <c r="L24" s="24" t="s">
        <v>27</v>
      </c>
    </row>
    <row r="25" customFormat="false" ht="14.9" hidden="false" customHeight="false" outlineLevel="0" collapsed="false">
      <c r="A25" s="25" t="s">
        <v>28</v>
      </c>
      <c r="B25" s="26" t="n">
        <v>0.858441409356089</v>
      </c>
      <c r="C25" s="26" t="n">
        <v>0.470560101318316</v>
      </c>
      <c r="D25" s="27" t="s">
        <v>29</v>
      </c>
      <c r="I25" s="28" t="s">
        <v>28</v>
      </c>
      <c r="J25" s="29" t="n">
        <v>0.93728607847048</v>
      </c>
      <c r="K25" s="29" t="n">
        <v>1.42637063959786</v>
      </c>
      <c r="L25" s="30" t="s">
        <v>29</v>
      </c>
    </row>
    <row r="28" customFormat="false" ht="41.75" hidden="false" customHeight="false" outlineLevel="0" collapsed="false">
      <c r="A28" s="31" t="s">
        <v>30</v>
      </c>
      <c r="B28" s="31" t="s">
        <v>10</v>
      </c>
      <c r="C28" s="32" t="s">
        <v>31</v>
      </c>
      <c r="D28" s="32" t="s">
        <v>36</v>
      </c>
      <c r="I28" s="31" t="s">
        <v>10</v>
      </c>
      <c r="J28" s="31" t="s">
        <v>33</v>
      </c>
      <c r="K28" s="32" t="s">
        <v>34</v>
      </c>
      <c r="L28" s="32" t="s">
        <v>35</v>
      </c>
    </row>
    <row r="29" customFormat="false" ht="14.9" hidden="false" customHeight="false" outlineLevel="0" collapsed="false">
      <c r="A29" s="0" t="n">
        <v>10.588</v>
      </c>
      <c r="B29" s="0" t="n">
        <v>0.275964</v>
      </c>
      <c r="C29" s="33" t="n">
        <f aca="false">A29-$A$29</f>
        <v>0</v>
      </c>
      <c r="D29" s="34" t="n">
        <f aca="false">LN(B29)</f>
        <v>-1.28748485655495</v>
      </c>
      <c r="E29" s="16"/>
      <c r="F29" s="16"/>
      <c r="G29" s="16"/>
      <c r="I29" s="0" t="n">
        <v>0.275964</v>
      </c>
      <c r="J29" s="0" t="n">
        <v>18.453</v>
      </c>
      <c r="K29" s="0" t="n">
        <v>0.275964</v>
      </c>
      <c r="L29" s="34" t="n">
        <f aca="false">J29</f>
        <v>18.453</v>
      </c>
      <c r="M29" s="0"/>
    </row>
    <row r="30" customFormat="false" ht="14.9" hidden="false" customHeight="false" outlineLevel="0" collapsed="false">
      <c r="A30" s="0" t="n">
        <v>12.706</v>
      </c>
      <c r="B30" s="0" t="n">
        <v>0.62586</v>
      </c>
      <c r="C30" s="33" t="n">
        <f aca="false">A30-$A$29</f>
        <v>2.118</v>
      </c>
      <c r="D30" s="34" t="n">
        <f aca="false">LN(B30)</f>
        <v>-0.468628575066202</v>
      </c>
      <c r="E30" s="16"/>
      <c r="F30" s="16"/>
      <c r="G30" s="16"/>
      <c r="I30" s="0" t="n">
        <v>0.62586</v>
      </c>
      <c r="J30" s="0" t="n">
        <v>19.352</v>
      </c>
      <c r="K30" s="0" t="n">
        <v>0.62586</v>
      </c>
      <c r="L30" s="34" t="n">
        <f aca="false">J30</f>
        <v>19.352</v>
      </c>
      <c r="M30" s="0"/>
    </row>
    <row r="31" customFormat="false" ht="14.9" hidden="false" customHeight="false" outlineLevel="0" collapsed="false">
      <c r="A31" s="0" t="n">
        <v>14.824</v>
      </c>
      <c r="B31" s="0" t="n">
        <v>0.207156</v>
      </c>
      <c r="C31" s="33" t="n">
        <f aca="false">A31-$A$29</f>
        <v>4.236</v>
      </c>
      <c r="D31" s="34" t="n">
        <f aca="false">LN(B31)</f>
        <v>-1.57428314635973</v>
      </c>
      <c r="E31" s="16"/>
      <c r="F31" s="16"/>
      <c r="G31" s="16"/>
      <c r="I31" s="0" t="n">
        <v>0.207156</v>
      </c>
      <c r="J31" s="0" t="n">
        <v>16.355</v>
      </c>
      <c r="K31" s="0" t="n">
        <v>0.207156</v>
      </c>
      <c r="L31" s="34" t="n">
        <f aca="false">J31</f>
        <v>16.355</v>
      </c>
      <c r="M31" s="0"/>
      <c r="O31" s="35"/>
      <c r="P31" s="16"/>
    </row>
    <row r="32" customFormat="false" ht="14.9" hidden="false" customHeight="false" outlineLevel="0" collapsed="false">
      <c r="A32" s="0" t="n">
        <v>16.941</v>
      </c>
      <c r="B32" s="0" t="n">
        <v>0.446886</v>
      </c>
      <c r="C32" s="33" t="n">
        <f aca="false">A32-$A$29</f>
        <v>6.353</v>
      </c>
      <c r="D32" s="34" t="n">
        <f aca="false">LN(B32)</f>
        <v>-0.805451750452203</v>
      </c>
      <c r="E32" s="16"/>
      <c r="F32" s="16"/>
      <c r="G32" s="16"/>
      <c r="I32" s="0" t="n">
        <v>0.446886</v>
      </c>
      <c r="J32" s="0" t="n">
        <v>20.296</v>
      </c>
      <c r="K32" s="0" t="n">
        <v>0.446886</v>
      </c>
      <c r="L32" s="34" t="n">
        <f aca="false">J32</f>
        <v>20.296</v>
      </c>
      <c r="M32" s="0"/>
      <c r="O32" s="16"/>
      <c r="P32" s="16"/>
    </row>
    <row r="33" customFormat="false" ht="14.9" hidden="false" customHeight="false" outlineLevel="0" collapsed="false">
      <c r="A33" s="0" t="n">
        <v>19.059</v>
      </c>
      <c r="B33" s="0" t="n">
        <v>0.763842</v>
      </c>
      <c r="C33" s="33" t="n">
        <f aca="false">A33-$A$29</f>
        <v>8.471</v>
      </c>
      <c r="D33" s="34" t="n">
        <f aca="false">LN(B33)</f>
        <v>-0.269394317485707</v>
      </c>
      <c r="I33" s="0" t="n">
        <v>0.763842</v>
      </c>
      <c r="J33" s="0" t="n">
        <v>18.196</v>
      </c>
      <c r="K33" s="0" t="n">
        <v>0.763842</v>
      </c>
      <c r="L33" s="34" t="n">
        <f aca="false">J33</f>
        <v>18.196</v>
      </c>
      <c r="M33" s="0"/>
      <c r="P33" s="16"/>
    </row>
    <row r="34" customFormat="false" ht="14.9" hidden="false" customHeight="false" outlineLevel="0" collapsed="false">
      <c r="A34" s="0" t="n">
        <v>21.176</v>
      </c>
      <c r="B34" s="0" t="n">
        <v>1.563918</v>
      </c>
      <c r="C34" s="33" t="n">
        <f aca="false">A34-$A$29</f>
        <v>10.588</v>
      </c>
      <c r="D34" s="34" t="n">
        <f aca="false">LN(B34)</f>
        <v>0.447194211081117</v>
      </c>
      <c r="I34" s="0" t="n">
        <v>1.563918</v>
      </c>
      <c r="J34" s="0" t="n">
        <v>16.074</v>
      </c>
      <c r="K34" s="0" t="n">
        <v>1.563918</v>
      </c>
      <c r="L34" s="34" t="n">
        <f aca="false">J34</f>
        <v>16.074</v>
      </c>
      <c r="M34" s="0"/>
      <c r="P34" s="16"/>
    </row>
    <row r="35" customFormat="false" ht="14.9" hidden="false" customHeight="false" outlineLevel="0" collapsed="false">
      <c r="A35" s="0" t="n">
        <v>23.294</v>
      </c>
      <c r="B35" s="0" t="n">
        <v>2.713158</v>
      </c>
      <c r="C35" s="33" t="n">
        <f aca="false">A35-$A$29</f>
        <v>12.706</v>
      </c>
      <c r="D35" s="34" t="n">
        <f aca="false">LN(B35)</f>
        <v>0.998113270093812</v>
      </c>
      <c r="I35" s="0" t="n">
        <v>2.713158</v>
      </c>
      <c r="J35" s="0" t="n">
        <v>11.92</v>
      </c>
      <c r="K35" s="0" t="n">
        <v>2.713158</v>
      </c>
      <c r="L35" s="34" t="n">
        <f aca="false">J35</f>
        <v>11.92</v>
      </c>
      <c r="M35" s="0"/>
      <c r="P35" s="16"/>
    </row>
    <row r="36" customFormat="false" ht="15.75" hidden="false" customHeight="true" outlineLevel="0" collapsed="false">
      <c r="A36" s="0" t="n">
        <v>25.412</v>
      </c>
      <c r="B36" s="0" t="n">
        <v>4.041006</v>
      </c>
      <c r="C36" s="33" t="n">
        <f aca="false">A36-$A$29</f>
        <v>14.824</v>
      </c>
      <c r="D36" s="34" t="n">
        <f aca="false">LN(B36)</f>
        <v>1.39649367087623</v>
      </c>
      <c r="I36" s="0" t="n">
        <v>4.041006</v>
      </c>
      <c r="J36" s="0" t="n">
        <v>8.08</v>
      </c>
      <c r="K36" s="0" t="n">
        <v>4.041006</v>
      </c>
      <c r="L36" s="34" t="n">
        <f aca="false">J36</f>
        <v>8.08</v>
      </c>
      <c r="M36" s="0"/>
      <c r="P36" s="16"/>
    </row>
    <row r="37" customFormat="false" ht="14.9" hidden="false" customHeight="false" outlineLevel="0" collapsed="false">
      <c r="A37" s="0" t="n">
        <v>27.529</v>
      </c>
      <c r="B37" s="0" t="n">
        <v>5.214036</v>
      </c>
      <c r="C37" s="33" t="n">
        <f aca="false">A37-$A$29</f>
        <v>16.941</v>
      </c>
      <c r="D37" s="34" t="n">
        <f aca="false">LN(B37)</f>
        <v>1.65135421997539</v>
      </c>
      <c r="I37" s="0" t="n">
        <v>5.214036</v>
      </c>
      <c r="J37" s="0" t="n">
        <v>5.113</v>
      </c>
      <c r="K37" s="0" t="n">
        <v>5.214036</v>
      </c>
      <c r="L37" s="34" t="n">
        <f aca="false">J37</f>
        <v>5.113</v>
      </c>
      <c r="M37" s="0"/>
      <c r="O37" s="16"/>
      <c r="P37" s="16"/>
    </row>
    <row r="38" customFormat="false" ht="13.8" hidden="false" customHeight="false" outlineLevel="0" collapsed="false">
      <c r="A38" s="0"/>
      <c r="B38" s="0"/>
      <c r="C38" s="33"/>
      <c r="D38" s="34"/>
      <c r="I38" s="0"/>
      <c r="J38" s="0"/>
      <c r="K38" s="34"/>
      <c r="L38" s="34"/>
    </row>
    <row r="39" customFormat="false" ht="13.8" hidden="false" customHeight="false" outlineLevel="0" collapsed="false">
      <c r="A39" s="0"/>
      <c r="B39" s="0"/>
      <c r="C39" s="33"/>
      <c r="D39" s="34"/>
      <c r="I39" s="0"/>
      <c r="J39" s="0"/>
      <c r="K39" s="34"/>
      <c r="L39" s="34"/>
    </row>
    <row r="40" customFormat="false" ht="14.9" hidden="false" customHeight="false" outlineLevel="0" collapsed="false">
      <c r="A40" s="0"/>
      <c r="B40" s="0"/>
      <c r="C40" s="33"/>
      <c r="D40" s="34"/>
      <c r="F40" s="0"/>
      <c r="I40" s="0"/>
      <c r="J40" s="0"/>
      <c r="K40" s="34"/>
      <c r="L40" s="34"/>
    </row>
    <row r="41" customFormat="false" ht="13.8" hidden="false" customHeight="false" outlineLevel="0" collapsed="false">
      <c r="A41" s="0"/>
      <c r="B41" s="33"/>
      <c r="C41" s="33"/>
      <c r="D41" s="34"/>
      <c r="F41" s="0"/>
      <c r="I41" s="33"/>
      <c r="J41" s="0"/>
      <c r="K41" s="34"/>
      <c r="L41" s="34"/>
    </row>
    <row r="42" customFormat="false" ht="13.8" hidden="false" customHeight="false" outlineLevel="0" collapsed="false">
      <c r="A42" s="0"/>
      <c r="B42" s="33"/>
      <c r="C42" s="33"/>
      <c r="D42" s="34"/>
      <c r="F42" s="0"/>
      <c r="I42" s="33"/>
      <c r="J42" s="0"/>
      <c r="K42" s="34"/>
      <c r="L42" s="34"/>
    </row>
    <row r="43" customFormat="false" ht="13.5" hidden="false" customHeight="false" outlineLevel="0" collapsed="false">
      <c r="A43" s="33"/>
      <c r="B43" s="33"/>
      <c r="C43" s="33"/>
      <c r="D43" s="33"/>
      <c r="F43" s="0"/>
      <c r="I43" s="33"/>
      <c r="J43" s="33"/>
      <c r="K43" s="33"/>
      <c r="L43" s="33"/>
    </row>
    <row r="44" customFormat="false" ht="13.5" hidden="false" customHeight="false" outlineLevel="0" collapsed="false">
      <c r="A44" s="33"/>
      <c r="B44" s="33"/>
      <c r="C44" s="33"/>
      <c r="D44" s="33"/>
      <c r="F44" s="0"/>
      <c r="I44" s="33"/>
      <c r="J44" s="33"/>
      <c r="K44" s="33"/>
      <c r="L44" s="33"/>
    </row>
    <row r="45" customFormat="false" ht="13.5" hidden="false" customHeight="false" outlineLevel="0" collapsed="false">
      <c r="A45" s="33"/>
      <c r="B45" s="33"/>
      <c r="C45" s="33"/>
      <c r="D45" s="33"/>
      <c r="F45" s="0"/>
      <c r="I45" s="33"/>
      <c r="J45" s="33"/>
      <c r="K45" s="33"/>
      <c r="L45" s="33"/>
    </row>
    <row r="46" customFormat="false" ht="13.5" hidden="false" customHeight="false" outlineLevel="0" collapsed="false">
      <c r="A46" s="33"/>
      <c r="B46" s="33"/>
      <c r="C46" s="33"/>
      <c r="D46" s="33"/>
      <c r="F46" s="0"/>
      <c r="I46" s="33"/>
      <c r="J46" s="33"/>
      <c r="K46" s="33"/>
      <c r="L46" s="33"/>
    </row>
    <row r="47" customFormat="false" ht="13.5" hidden="false" customHeight="false" outlineLevel="0" collapsed="false">
      <c r="A47" s="33"/>
      <c r="B47" s="33"/>
      <c r="C47" s="33"/>
      <c r="D47" s="33"/>
      <c r="F47" s="0"/>
      <c r="I47" s="33"/>
      <c r="J47" s="33"/>
      <c r="K47" s="33"/>
      <c r="L47" s="33"/>
    </row>
    <row r="48" customFormat="false" ht="13.5" hidden="false" customHeight="false" outlineLevel="0" collapsed="false">
      <c r="A48" s="33"/>
      <c r="B48" s="33"/>
      <c r="C48" s="33"/>
      <c r="D48" s="33"/>
      <c r="F48" s="0"/>
      <c r="I48" s="33"/>
      <c r="J48" s="33"/>
      <c r="K48" s="33"/>
      <c r="L48" s="33"/>
    </row>
    <row r="49" customFormat="false" ht="13.5" hidden="false" customHeight="false" outlineLevel="0" collapsed="false">
      <c r="A49" s="33"/>
      <c r="B49" s="33"/>
      <c r="C49" s="33"/>
      <c r="D49" s="33"/>
      <c r="I49" s="33"/>
      <c r="J49" s="33"/>
      <c r="K49" s="33"/>
      <c r="L49" s="33"/>
    </row>
    <row r="50" customFormat="false" ht="13.5" hidden="false" customHeight="false" outlineLevel="0" collapsed="false">
      <c r="A50" s="33"/>
      <c r="B50" s="33"/>
      <c r="C50" s="33"/>
      <c r="D50" s="33"/>
      <c r="I50" s="33"/>
      <c r="J50" s="33"/>
      <c r="K50" s="33"/>
      <c r="L50" s="33"/>
    </row>
    <row r="51" customFormat="false" ht="13.5" hidden="false" customHeight="false" outlineLevel="0" collapsed="false">
      <c r="A51" s="33"/>
      <c r="B51" s="33"/>
      <c r="C51" s="33"/>
      <c r="D51" s="33"/>
      <c r="I51" s="33"/>
      <c r="J51" s="33"/>
      <c r="K51" s="33"/>
      <c r="L51" s="33"/>
    </row>
    <row r="52" customFormat="false" ht="13.5" hidden="false" customHeight="false" outlineLevel="0" collapsed="false">
      <c r="A52" s="33"/>
      <c r="B52" s="33"/>
      <c r="C52" s="33"/>
      <c r="D52" s="33"/>
      <c r="I52" s="33"/>
      <c r="J52" s="33"/>
      <c r="K52" s="33"/>
      <c r="L52" s="33"/>
    </row>
    <row r="53" customFormat="false" ht="13.5" hidden="false" customHeight="false" outlineLevel="0" collapsed="false">
      <c r="A53" s="33"/>
      <c r="B53" s="33"/>
      <c r="C53" s="33"/>
      <c r="D53" s="33"/>
      <c r="I53" s="33"/>
      <c r="J53" s="33"/>
      <c r="K53" s="33"/>
      <c r="L53" s="33"/>
    </row>
    <row r="54" customFormat="false" ht="13.5" hidden="false" customHeight="false" outlineLevel="0" collapsed="false">
      <c r="A54" s="33"/>
      <c r="B54" s="33"/>
      <c r="C54" s="33"/>
      <c r="D54" s="33"/>
      <c r="I54" s="33"/>
      <c r="J54" s="33"/>
      <c r="K54" s="33"/>
      <c r="L54" s="33"/>
    </row>
    <row r="55" customFormat="false" ht="13.5" hidden="false" customHeight="false" outlineLevel="0" collapsed="false">
      <c r="A55" s="33"/>
      <c r="B55" s="33"/>
      <c r="C55" s="33"/>
      <c r="D55" s="33"/>
      <c r="I55" s="33"/>
      <c r="J55" s="33"/>
      <c r="K55" s="33"/>
      <c r="L55" s="33"/>
    </row>
    <row r="56" customFormat="false" ht="13.5" hidden="false" customHeight="false" outlineLevel="0" collapsed="false">
      <c r="A56" s="33"/>
      <c r="B56" s="33"/>
      <c r="C56" s="33"/>
      <c r="D56" s="33"/>
      <c r="I56" s="33"/>
      <c r="J56" s="33"/>
      <c r="K56" s="33"/>
      <c r="L56" s="33"/>
    </row>
    <row r="57" customFormat="false" ht="13.5" hidden="false" customHeight="false" outlineLevel="0" collapsed="false">
      <c r="A57" s="33"/>
      <c r="B57" s="33"/>
      <c r="C57" s="33"/>
      <c r="D57" s="33"/>
      <c r="I57" s="33"/>
      <c r="J57" s="33"/>
      <c r="K57" s="33"/>
      <c r="L57" s="33"/>
    </row>
    <row r="58" customFormat="false" ht="13.5" hidden="false" customHeight="false" outlineLevel="0" collapsed="false">
      <c r="A58" s="33"/>
      <c r="B58" s="33"/>
      <c r="C58" s="33"/>
      <c r="D58" s="33"/>
      <c r="I58" s="33"/>
      <c r="J58" s="33"/>
      <c r="K58" s="33"/>
      <c r="L58" s="33"/>
    </row>
  </sheetData>
  <mergeCells count="3">
    <mergeCell ref="A1:L1"/>
    <mergeCell ref="A22:D22"/>
    <mergeCell ref="I22:L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2023-09-27T17:27:02Z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