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gork\OneDrive\Desktop\"/>
    </mc:Choice>
  </mc:AlternateContent>
  <xr:revisionPtr revIDLastSave="108" documentId="11_F25DC773A252ABDACC1048EDD1DD52645ADE58EF" xr6:coauthVersionLast="45" xr6:coauthVersionMax="45" xr10:uidLastSave="{0C55DA2F-C69D-48DE-9152-0C611BF8A0A3}"/>
  <bookViews>
    <workbookView xWindow="3000" yWindow="1425" windowWidth="21705" windowHeight="14175" xr2:uid="{00000000-000D-0000-FFFF-FFFF00000000}"/>
  </bookViews>
  <sheets>
    <sheet name="alpha" sheetId="1" r:id="rId1"/>
    <sheet name="beta" sheetId="2" r:id="rId2"/>
    <sheet name="del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B19" i="3"/>
  <c r="B20" i="3"/>
  <c r="B21" i="3"/>
  <c r="B17" i="3"/>
  <c r="B7" i="3"/>
  <c r="B6" i="3"/>
  <c r="B11" i="3"/>
  <c r="B5" i="3"/>
  <c r="B18" i="3"/>
  <c r="B23" i="3"/>
  <c r="B8" i="3"/>
  <c r="B12" i="3"/>
  <c r="B14" i="3"/>
  <c r="B4" i="3"/>
  <c r="B15" i="3"/>
  <c r="B22" i="3"/>
  <c r="B3" i="3"/>
  <c r="B24" i="3"/>
  <c r="B9" i="3"/>
  <c r="B19" i="2"/>
  <c r="B14" i="2"/>
  <c r="B4" i="2"/>
  <c r="B5" i="2"/>
  <c r="B12" i="2"/>
  <c r="B15" i="2"/>
  <c r="B8" i="2"/>
  <c r="B3" i="2"/>
  <c r="B24" i="2"/>
  <c r="B17" i="2"/>
  <c r="B11" i="2"/>
  <c r="B23" i="2"/>
  <c r="B22" i="2"/>
  <c r="B21" i="2"/>
  <c r="B18" i="2"/>
  <c r="B13" i="2"/>
  <c r="B6" i="2"/>
  <c r="B7" i="2"/>
  <c r="B20" i="2"/>
  <c r="B9" i="2"/>
  <c r="B18" i="1"/>
  <c r="B19" i="1"/>
  <c r="B21" i="1"/>
  <c r="B14" i="1"/>
  <c r="B23" i="1"/>
  <c r="B5" i="1"/>
  <c r="B24" i="1"/>
  <c r="B15" i="1"/>
  <c r="B4" i="1"/>
  <c r="B3" i="1"/>
  <c r="B8" i="1"/>
  <c r="B12" i="1"/>
  <c r="B22" i="1"/>
  <c r="B17" i="1"/>
  <c r="B11" i="1"/>
  <c r="B7" i="1"/>
  <c r="B13" i="1"/>
  <c r="B6" i="1"/>
  <c r="B20" i="1"/>
  <c r="B9" i="1"/>
</calcChain>
</file>

<file path=xl/sharedStrings.xml><?xml version="1.0" encoding="utf-8"?>
<sst xmlns="http://schemas.openxmlformats.org/spreadsheetml/2006/main" count="247" uniqueCount="116">
  <si>
    <t>NAME</t>
  </si>
  <si>
    <t>GS&lt;br&gt; follow link to MSigDB</t>
  </si>
  <si>
    <t>GS DETAILS</t>
  </si>
  <si>
    <t>SIZE</t>
  </si>
  <si>
    <t>ES</t>
  </si>
  <si>
    <t>NES</t>
  </si>
  <si>
    <t>NOM p-val</t>
  </si>
  <si>
    <t>FDR q-val</t>
  </si>
  <si>
    <t>FWER p-val</t>
  </si>
  <si>
    <t>RANK AT MAX</t>
  </si>
  <si>
    <t>LEADING EDGE</t>
  </si>
  <si>
    <t>Details ...</t>
  </si>
  <si>
    <t>tags=23%, list=12%, signal=26%</t>
  </si>
  <si>
    <t>tags=15%, list=9%, signal=16%</t>
  </si>
  <si>
    <t>tags=21%, list=15%, signal=25%</t>
  </si>
  <si>
    <t>tags=19%, list=12%, signal=22%</t>
  </si>
  <si>
    <t>tags=21%, list=12%, signal=23%</t>
  </si>
  <si>
    <t>tags=15%, list=11%, signal=16%</t>
  </si>
  <si>
    <t>tags=12%, list=10%, signal=14%</t>
  </si>
  <si>
    <t>tags=18%, list=13%, signal=20%</t>
  </si>
  <si>
    <t>tags=53%, list=32%, signal=77%</t>
  </si>
  <si>
    <t>tags=28%, list=14%, signal=33%</t>
  </si>
  <si>
    <t>PS</t>
  </si>
  <si>
    <t>tags=46%, list=38%, signal=72%</t>
  </si>
  <si>
    <t>tags=20%, list=18%, signal=25%</t>
  </si>
  <si>
    <t>tags=35%, list=22%, signal=45%</t>
  </si>
  <si>
    <t>tags=39%, list=22%, signal=50%</t>
  </si>
  <si>
    <t>tags=15%, list=11%, signal=17%</t>
  </si>
  <si>
    <t>tags=30%, list=23%, signal=38%</t>
  </si>
  <si>
    <t>tags=40%, list=31%, signal=58%</t>
  </si>
  <si>
    <t>tags=28%, list=25%, signal=37%</t>
  </si>
  <si>
    <t>tags=25%, list=22%, signal=32%</t>
  </si>
  <si>
    <t>tags=36%, list=34%, signal=55%</t>
  </si>
  <si>
    <t>tags=33%, list=30%, signal=47%</t>
  </si>
  <si>
    <t>tags=22%, list=23%, signal=28%</t>
  </si>
  <si>
    <t>tags=16%, list=23%, signal=20%</t>
  </si>
  <si>
    <t>tags=53%, list=41%, signal=89%</t>
  </si>
  <si>
    <t>tags=14%, list=3%, signal=14%</t>
  </si>
  <si>
    <t>tags=42%, list=25%, signal=56%</t>
  </si>
  <si>
    <t>tags=58%, list=44%, signal=103%</t>
  </si>
  <si>
    <t>tags=41%, list=33%, signal=61%</t>
  </si>
  <si>
    <t>tags=45%, list=41%, signal=74%</t>
  </si>
  <si>
    <t>tags=45%, list=37%, signal=71%</t>
  </si>
  <si>
    <t>tags=29%, list=23%, signal=37%</t>
  </si>
  <si>
    <t>tags=31%, list=25%, signal=41%</t>
  </si>
  <si>
    <t>tags=16%, list=11%, signal=18%</t>
  </si>
  <si>
    <t>tags=24%, list=22%, signal=31%</t>
  </si>
  <si>
    <t>tags=21%, list=21%, signal=26%</t>
  </si>
  <si>
    <t>tags=58%, list=57%, signal=135%</t>
  </si>
  <si>
    <t>+EXOCYTOSIS NORM CA2+</t>
  </si>
  <si>
    <t>tags=10%, list=11%, signal=11%</t>
  </si>
  <si>
    <t>+EARLY EXOCYTOSIS</t>
  </si>
  <si>
    <t>+PEAK NA+ CURRENT</t>
  </si>
  <si>
    <t>+TOTAL EXOCYTOSIS</t>
  </si>
  <si>
    <t>+LATE EXOCYTOSIS</t>
  </si>
  <si>
    <t>+LATE CA2+ CONDUCTANCE</t>
  </si>
  <si>
    <t>+CELL SIZE</t>
  </si>
  <si>
    <t>+CA2+ ENTRY</t>
  </si>
  <si>
    <t>-CA2+ ENTRY</t>
  </si>
  <si>
    <t>tags=44%, list=28%, signal=61%</t>
  </si>
  <si>
    <t>tags=53%, list=40%, signal=88%</t>
  </si>
  <si>
    <t>-EXOCYTOSIS NORM CA2+</t>
  </si>
  <si>
    <t>tags=66%, list=40%, signal=110%</t>
  </si>
  <si>
    <t>tags=56%, list=37%, signal=89%</t>
  </si>
  <si>
    <t>tags=60%, list=44%, signal=107%</t>
  </si>
  <si>
    <t>tags=62%, list=43%, signal=109%</t>
  </si>
  <si>
    <t>tags=31%, list=26%, signal=42%</t>
  </si>
  <si>
    <t>tags=53%, list=37%, signal=85%</t>
  </si>
  <si>
    <t>tags=51%, list=37%, signal=81%</t>
  </si>
  <si>
    <t>tags=30%, list=27%, signal=40%</t>
  </si>
  <si>
    <t>-LATE EXOCYTOSIS</t>
  </si>
  <si>
    <t>-TOTAL EXOCYTOSIS</t>
  </si>
  <si>
    <t>-PEAK NA+ CURRENT</t>
  </si>
  <si>
    <t>-EARLY EXOCYTOSIS</t>
  </si>
  <si>
    <t>-EARLY CA11+ CURRENT</t>
  </si>
  <si>
    <t>+EARLY CA11+ CURRENT</t>
  </si>
  <si>
    <t>-NA+ CONDUCTANCE</t>
  </si>
  <si>
    <t>+LATE CA11+ CURRENT</t>
  </si>
  <si>
    <t>-LATE CA11+ CURRENT</t>
  </si>
  <si>
    <t>-CELL SIZE</t>
  </si>
  <si>
    <t>+NA+ CONDUCTANCE</t>
  </si>
  <si>
    <t>-LATE CA11+ CONDUCTANCE</t>
  </si>
  <si>
    <t>tags=20%, list=20%, signal=24%</t>
  </si>
  <si>
    <t>tags=8%, list=5%, signal=8%</t>
  </si>
  <si>
    <t>+LATE CA2+ CURRENT</t>
  </si>
  <si>
    <t>+EARLY CA2+ CURRENT</t>
  </si>
  <si>
    <t>tags=29%, list=15%, signal=34%</t>
  </si>
  <si>
    <t>tags=34%, list=23%, signal=44%</t>
  </si>
  <si>
    <t>tags=42%, list=23%, signal=54%</t>
  </si>
  <si>
    <t>tags=42%, list=22%, signal=54%</t>
  </si>
  <si>
    <t>tags=27%, list=18%, signal=33%</t>
  </si>
  <si>
    <t>tags=24%, list=15%, signal=28%</t>
  </si>
  <si>
    <t>tags=24%, list=17%, signal=29%</t>
  </si>
  <si>
    <t>tags=37%, list=27%, signal=51%</t>
  </si>
  <si>
    <t>-EARLY CA16+ CURRENT</t>
  </si>
  <si>
    <t>-LATE CA16+ CURRENT</t>
  </si>
  <si>
    <t>-LATE CA16+ CONDUCTANCE</t>
  </si>
  <si>
    <t>tags=52%, list=42%, signal=90%</t>
  </si>
  <si>
    <t>tags=53%, list=42%, signal=91%</t>
  </si>
  <si>
    <t>tags=49%, list=34%, signal=73%</t>
  </si>
  <si>
    <t>tags=30%, list=17%, signal=36%</t>
  </si>
  <si>
    <t>tags=62%, list=48%, signal=117%</t>
  </si>
  <si>
    <t>tags=69%, list=52%, signal=144%</t>
  </si>
  <si>
    <t>tags=66%, list=52%, signal=135%</t>
  </si>
  <si>
    <t>tags=55%, list=46%, signal=100%</t>
  </si>
  <si>
    <t>tags=55%, list=47%, signal=103%</t>
  </si>
  <si>
    <t>tags=73%, list=63%, signal=198%</t>
  </si>
  <si>
    <t>tags=69%, list=61%, signal=177%</t>
  </si>
  <si>
    <t>+EARLY CA3+ CURRENT</t>
  </si>
  <si>
    <t>-CA3+ ENTRY</t>
  </si>
  <si>
    <t>-EARLY CA3+ CURRENT</t>
  </si>
  <si>
    <t>-LATE CA3+ CURRENT</t>
  </si>
  <si>
    <t>+LATE CA3+ CURRENT</t>
  </si>
  <si>
    <t>+CA3+ ENTRY</t>
  </si>
  <si>
    <t>+LATE CA3+ CONDUCTANCE</t>
  </si>
  <si>
    <t>-LATE CA3+ 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</si>
</sst>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quotePrefix="1" applyFon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E13" sqref="E13"/>
    </sheetView>
  </sheetViews>
  <sheetFormatPr defaultRowHeight="15" x14ac:dyDescent="0.25"/>
  <cols>
    <col min="1" max="1" width="24.42578125" bestFit="1" customWidth="1"/>
    <col min="2" max="2" width="27.28515625" bestFit="1" customWidth="1"/>
    <col min="3" max="3" width="10.85546875" bestFit="1" customWidth="1"/>
    <col min="4" max="4" width="4.5703125" bestFit="1" customWidth="1"/>
    <col min="5" max="6" width="11.7109375" bestFit="1" customWidth="1"/>
    <col min="7" max="8" width="12" bestFit="1" customWidth="1"/>
    <col min="9" max="9" width="11" bestFit="1" customWidth="1"/>
    <col min="10" max="10" width="13.5703125" bestFit="1" customWidth="1"/>
    <col min="11" max="11" width="28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22</v>
      </c>
      <c r="B2" t="s">
        <v>22</v>
      </c>
      <c r="C2" t="s">
        <v>11</v>
      </c>
      <c r="D2">
        <v>441</v>
      </c>
      <c r="E2">
        <v>-0.20708578999999999</v>
      </c>
      <c r="F2" s="3">
        <v>-1.0853269999999999</v>
      </c>
      <c r="G2">
        <v>0.16479400999999999</v>
      </c>
      <c r="H2">
        <v>0.42063790000000001</v>
      </c>
      <c r="I2">
        <v>0.96399999999999997</v>
      </c>
      <c r="J2">
        <v>5646</v>
      </c>
      <c r="K2" t="s">
        <v>23</v>
      </c>
    </row>
    <row r="3" spans="1:11" s="1" customFormat="1" x14ac:dyDescent="0.25">
      <c r="A3" s="6" t="s">
        <v>72</v>
      </c>
      <c r="B3" s="1" t="e">
        <f>-PEAK NA+ CURRENT</f>
        <v>#NAME?</v>
      </c>
      <c r="C3" s="1" t="s">
        <v>11</v>
      </c>
      <c r="D3" s="1">
        <v>149</v>
      </c>
      <c r="E3" s="1">
        <v>-0.36225694000000003</v>
      </c>
      <c r="F3" s="7">
        <v>-1.6250899000000001</v>
      </c>
      <c r="G3" s="1">
        <v>0</v>
      </c>
      <c r="H3" s="8">
        <v>2.8848301999999999E-2</v>
      </c>
      <c r="I3" s="1">
        <v>7.8E-2</v>
      </c>
      <c r="J3" s="1">
        <v>5559</v>
      </c>
      <c r="K3" s="1" t="s">
        <v>63</v>
      </c>
    </row>
    <row r="4" spans="1:11" s="1" customFormat="1" x14ac:dyDescent="0.25">
      <c r="A4" s="6" t="s">
        <v>73</v>
      </c>
      <c r="B4" s="1" t="e">
        <f>-EARLY EXOCYTOSIS</f>
        <v>#NAME?</v>
      </c>
      <c r="C4" s="1" t="s">
        <v>11</v>
      </c>
      <c r="D4" s="1">
        <v>127</v>
      </c>
      <c r="E4" s="1">
        <v>-0.35324726000000001</v>
      </c>
      <c r="F4" s="7">
        <v>-1.5910399</v>
      </c>
      <c r="G4" s="1">
        <v>2.6525198000000002E-3</v>
      </c>
      <c r="H4" s="8">
        <v>2.8526711999999999E-2</v>
      </c>
      <c r="I4" s="1">
        <v>9.2999999999999999E-2</v>
      </c>
      <c r="J4" s="1">
        <v>6600</v>
      </c>
      <c r="K4" s="1" t="s">
        <v>64</v>
      </c>
    </row>
    <row r="5" spans="1:11" s="1" customFormat="1" x14ac:dyDescent="0.25">
      <c r="A5" s="6" t="s">
        <v>76</v>
      </c>
      <c r="B5" s="1" t="e">
        <f>-NA+ CONDUCTANCE</f>
        <v>#NAME?</v>
      </c>
      <c r="C5" s="1" t="s">
        <v>11</v>
      </c>
      <c r="D5" s="1">
        <v>102</v>
      </c>
      <c r="E5" s="1">
        <v>-0.26798195000000002</v>
      </c>
      <c r="F5" s="7">
        <v>-1.16307</v>
      </c>
      <c r="G5" s="1">
        <v>0.16625917000000001</v>
      </c>
      <c r="H5" s="1">
        <v>0.35367087000000003</v>
      </c>
      <c r="I5" s="1">
        <v>0.874</v>
      </c>
      <c r="J5" s="1">
        <v>3815</v>
      </c>
      <c r="K5" s="1" t="s">
        <v>66</v>
      </c>
    </row>
    <row r="6" spans="1:11" s="1" customFormat="1" x14ac:dyDescent="0.25">
      <c r="A6" s="6" t="s">
        <v>53</v>
      </c>
      <c r="B6" s="1" t="e">
        <f>+TOTAL EXOCYTOSIS</f>
        <v>#NAME?</v>
      </c>
      <c r="C6" s="1" t="s">
        <v>11</v>
      </c>
      <c r="D6" s="1">
        <v>84</v>
      </c>
      <c r="E6" s="1">
        <v>0.31064013000000001</v>
      </c>
      <c r="F6" s="9">
        <v>1.2309748</v>
      </c>
      <c r="G6" s="1">
        <v>0.12776831</v>
      </c>
      <c r="H6" s="1">
        <v>0.33734073999999997</v>
      </c>
      <c r="I6" s="1">
        <v>0.88300000000000001</v>
      </c>
      <c r="J6" s="1">
        <v>1803</v>
      </c>
      <c r="K6" s="1" t="s">
        <v>15</v>
      </c>
    </row>
    <row r="7" spans="1:11" x14ac:dyDescent="0.25">
      <c r="A7" s="2" t="s">
        <v>55</v>
      </c>
      <c r="B7" t="e">
        <f>+LATE CA2+ CONDUCTANCE</f>
        <v>#NAME?</v>
      </c>
      <c r="C7" t="s">
        <v>11</v>
      </c>
      <c r="D7">
        <v>81</v>
      </c>
      <c r="E7">
        <v>0.28771405999999999</v>
      </c>
      <c r="F7" s="4">
        <v>1.1223569</v>
      </c>
      <c r="G7">
        <v>0.2525773</v>
      </c>
      <c r="H7">
        <v>0.39706029999999998</v>
      </c>
      <c r="I7">
        <v>0.97899999999999998</v>
      </c>
      <c r="J7">
        <v>1570</v>
      </c>
      <c r="K7" t="s">
        <v>17</v>
      </c>
    </row>
    <row r="8" spans="1:11" s="1" customFormat="1" x14ac:dyDescent="0.25">
      <c r="A8" s="6" t="s">
        <v>71</v>
      </c>
      <c r="B8" s="1" t="e">
        <f>-TOTAL EXOCYTOSIS</f>
        <v>#NAME?</v>
      </c>
      <c r="C8" s="1" t="s">
        <v>11</v>
      </c>
      <c r="D8" s="1">
        <v>77</v>
      </c>
      <c r="E8" s="1">
        <v>-0.40542444999999999</v>
      </c>
      <c r="F8" s="7">
        <v>-1.6630163</v>
      </c>
      <c r="G8" s="1">
        <v>0</v>
      </c>
      <c r="H8" s="8">
        <v>3.6077959999999999E-2</v>
      </c>
      <c r="I8" s="1">
        <v>0.05</v>
      </c>
      <c r="J8" s="1">
        <v>5953</v>
      </c>
      <c r="K8" s="1" t="s">
        <v>60</v>
      </c>
    </row>
    <row r="9" spans="1:11" x14ac:dyDescent="0.25">
      <c r="A9" s="2" t="s">
        <v>51</v>
      </c>
      <c r="B9" t="e">
        <f>+EARLY EXOCYTOSIS</f>
        <v>#NAME?</v>
      </c>
      <c r="C9" t="s">
        <v>11</v>
      </c>
      <c r="D9">
        <v>74</v>
      </c>
      <c r="E9">
        <v>0.44357085000000002</v>
      </c>
      <c r="F9" s="4">
        <v>1.6929472999999999</v>
      </c>
      <c r="G9">
        <v>0</v>
      </c>
      <c r="H9" s="5">
        <v>2.9520595E-2</v>
      </c>
      <c r="I9">
        <v>4.2999999999999997E-2</v>
      </c>
      <c r="J9">
        <v>1803</v>
      </c>
      <c r="K9" t="s">
        <v>12</v>
      </c>
    </row>
    <row r="10" spans="1:11" x14ac:dyDescent="0.25">
      <c r="A10" s="2" t="s">
        <v>61</v>
      </c>
      <c r="B10" t="s">
        <v>61</v>
      </c>
      <c r="C10" t="s">
        <v>11</v>
      </c>
      <c r="D10">
        <v>67</v>
      </c>
      <c r="E10">
        <v>-0.40630114000000001</v>
      </c>
      <c r="F10" s="3">
        <v>-1.6483566000000001</v>
      </c>
      <c r="G10">
        <v>2.3148147999999999E-3</v>
      </c>
      <c r="H10" s="5">
        <v>2.6818978E-2</v>
      </c>
      <c r="I10">
        <v>5.6000000000000001E-2</v>
      </c>
      <c r="J10">
        <v>5991</v>
      </c>
      <c r="K10" t="s">
        <v>62</v>
      </c>
    </row>
    <row r="11" spans="1:11" x14ac:dyDescent="0.25">
      <c r="A11" s="2" t="s">
        <v>56</v>
      </c>
      <c r="B11" t="e">
        <f>+CELL SIZE</f>
        <v>#NAME?</v>
      </c>
      <c r="C11" t="s">
        <v>11</v>
      </c>
      <c r="D11">
        <v>65</v>
      </c>
      <c r="E11">
        <v>0.22826962000000001</v>
      </c>
      <c r="F11" s="4">
        <v>0.84399150000000001</v>
      </c>
      <c r="G11">
        <v>0.74377227000000001</v>
      </c>
      <c r="H11">
        <v>0.96453135999999995</v>
      </c>
      <c r="I11">
        <v>1</v>
      </c>
      <c r="J11">
        <v>1452</v>
      </c>
      <c r="K11" t="s">
        <v>18</v>
      </c>
    </row>
    <row r="12" spans="1:11" x14ac:dyDescent="0.25">
      <c r="A12" s="2" t="s">
        <v>70</v>
      </c>
      <c r="B12" t="e">
        <f>-LATE EXOCYTOSIS</f>
        <v>#NAME?</v>
      </c>
      <c r="C12" t="s">
        <v>11</v>
      </c>
      <c r="D12">
        <v>64</v>
      </c>
      <c r="E12">
        <v>-0.4242282</v>
      </c>
      <c r="F12" s="3">
        <v>-1.6923516999999999</v>
      </c>
      <c r="G12">
        <v>0</v>
      </c>
      <c r="H12">
        <v>5.3874295000000003E-2</v>
      </c>
      <c r="I12">
        <v>3.9E-2</v>
      </c>
      <c r="J12">
        <v>4193</v>
      </c>
      <c r="K12" t="s">
        <v>59</v>
      </c>
    </row>
    <row r="13" spans="1:11" x14ac:dyDescent="0.25">
      <c r="A13" s="2" t="s">
        <v>54</v>
      </c>
      <c r="B13" t="e">
        <f>+LATE EXOCYTOSIS</f>
        <v>#NAME?</v>
      </c>
      <c r="C13" t="s">
        <v>11</v>
      </c>
      <c r="D13">
        <v>63</v>
      </c>
      <c r="E13">
        <v>0.31704559999999998</v>
      </c>
      <c r="F13" s="4">
        <v>1.1793142999999999</v>
      </c>
      <c r="G13">
        <v>0.20512821000000001</v>
      </c>
      <c r="H13">
        <v>0.35673448000000002</v>
      </c>
      <c r="I13">
        <v>0.94399999999999995</v>
      </c>
      <c r="J13">
        <v>1803</v>
      </c>
      <c r="K13" t="s">
        <v>16</v>
      </c>
    </row>
    <row r="14" spans="1:11" x14ac:dyDescent="0.25">
      <c r="A14" s="2" t="s">
        <v>78</v>
      </c>
      <c r="B14" t="e">
        <f>-LATE CA4+ CURRENT</f>
        <v>#NAME?</v>
      </c>
      <c r="C14" t="s">
        <v>11</v>
      </c>
      <c r="D14">
        <v>60</v>
      </c>
      <c r="E14">
        <v>-0.26817774999999999</v>
      </c>
      <c r="F14" s="3">
        <v>-1.0457430000000001</v>
      </c>
      <c r="G14">
        <v>0.36596736000000002</v>
      </c>
      <c r="H14">
        <v>0.46472594</v>
      </c>
      <c r="I14">
        <v>0.98</v>
      </c>
      <c r="J14">
        <v>5550</v>
      </c>
      <c r="K14" t="s">
        <v>67</v>
      </c>
    </row>
    <row r="15" spans="1:11" x14ac:dyDescent="0.25">
      <c r="A15" s="2" t="s">
        <v>74</v>
      </c>
      <c r="B15" t="e">
        <f>-EARLY CA10+ CURRENT</f>
        <v>#NAME?</v>
      </c>
      <c r="C15" t="s">
        <v>11</v>
      </c>
      <c r="D15">
        <v>50</v>
      </c>
      <c r="E15">
        <v>-0.39992464</v>
      </c>
      <c r="F15" s="3">
        <v>-1.5029691000000001</v>
      </c>
      <c r="G15">
        <v>2.3474180000000001E-2</v>
      </c>
      <c r="H15">
        <v>5.1632717000000002E-2</v>
      </c>
      <c r="I15">
        <v>0.19</v>
      </c>
      <c r="J15">
        <v>6410</v>
      </c>
      <c r="K15" t="s">
        <v>65</v>
      </c>
    </row>
    <row r="16" spans="1:11" x14ac:dyDescent="0.25">
      <c r="A16" s="2" t="s">
        <v>49</v>
      </c>
      <c r="B16" t="s">
        <v>49</v>
      </c>
      <c r="C16" t="s">
        <v>11</v>
      </c>
      <c r="D16">
        <v>47</v>
      </c>
      <c r="E16">
        <v>0.36324840000000003</v>
      </c>
      <c r="F16" s="4">
        <v>1.2717065000000001</v>
      </c>
      <c r="G16">
        <v>0.13868614000000001</v>
      </c>
      <c r="H16">
        <v>0.35594943000000001</v>
      </c>
      <c r="I16">
        <v>0.80800000000000005</v>
      </c>
      <c r="J16">
        <v>2272</v>
      </c>
      <c r="K16" t="s">
        <v>14</v>
      </c>
    </row>
    <row r="17" spans="1:11" x14ac:dyDescent="0.25">
      <c r="A17" s="2" t="s">
        <v>57</v>
      </c>
      <c r="B17" t="e">
        <f>+CA10+ ENTRY</f>
        <v>#NAME?</v>
      </c>
      <c r="C17" t="s">
        <v>11</v>
      </c>
      <c r="D17">
        <v>45</v>
      </c>
      <c r="E17">
        <v>0.20389599</v>
      </c>
      <c r="F17" s="4">
        <v>0.70493879999999998</v>
      </c>
      <c r="G17">
        <v>0.90689014999999995</v>
      </c>
      <c r="H17">
        <v>1</v>
      </c>
      <c r="I17">
        <v>1</v>
      </c>
      <c r="J17">
        <v>1900</v>
      </c>
      <c r="K17" t="s">
        <v>19</v>
      </c>
    </row>
    <row r="18" spans="1:11" x14ac:dyDescent="0.25">
      <c r="A18" s="2" t="s">
        <v>81</v>
      </c>
      <c r="B18" t="e">
        <f>-LATE #REF!+ CONDUCTANCE</f>
        <v>#NAME?</v>
      </c>
      <c r="C18" t="s">
        <v>11</v>
      </c>
      <c r="D18">
        <v>44</v>
      </c>
      <c r="E18">
        <v>-0.17681283</v>
      </c>
      <c r="F18" s="3">
        <v>-0.63916545999999996</v>
      </c>
      <c r="G18">
        <v>0.96247240000000001</v>
      </c>
      <c r="H18">
        <v>0.97890264000000005</v>
      </c>
      <c r="I18">
        <v>1</v>
      </c>
      <c r="J18">
        <v>4033</v>
      </c>
      <c r="K18" t="s">
        <v>69</v>
      </c>
    </row>
    <row r="19" spans="1:11" x14ac:dyDescent="0.25">
      <c r="A19" s="2" t="s">
        <v>80</v>
      </c>
      <c r="B19" t="e">
        <f>+NA+ CONDUCTANCE</f>
        <v>#NAME?</v>
      </c>
      <c r="C19" t="s">
        <v>11</v>
      </c>
      <c r="D19">
        <v>44</v>
      </c>
      <c r="E19">
        <v>-0.19384815</v>
      </c>
      <c r="F19" s="3">
        <v>-0.71278399999999997</v>
      </c>
      <c r="G19">
        <v>0.92273729999999998</v>
      </c>
      <c r="H19">
        <v>1</v>
      </c>
      <c r="I19">
        <v>1</v>
      </c>
      <c r="J19">
        <v>2698</v>
      </c>
      <c r="K19" t="s">
        <v>24</v>
      </c>
    </row>
    <row r="20" spans="1:11" x14ac:dyDescent="0.25">
      <c r="A20" s="2" t="s">
        <v>52</v>
      </c>
      <c r="B20" t="e">
        <f>+PEAK NA+ CURRENT</f>
        <v>#NAME?</v>
      </c>
      <c r="C20" t="s">
        <v>11</v>
      </c>
      <c r="D20">
        <v>41</v>
      </c>
      <c r="E20">
        <v>0.38443110000000003</v>
      </c>
      <c r="F20" s="4">
        <v>1.3170172</v>
      </c>
      <c r="G20">
        <v>0.12093863000000001</v>
      </c>
      <c r="H20">
        <v>0.4018911</v>
      </c>
      <c r="I20">
        <v>0.70199999999999996</v>
      </c>
      <c r="J20">
        <v>1285</v>
      </c>
      <c r="K20" t="s">
        <v>13</v>
      </c>
    </row>
    <row r="21" spans="1:11" x14ac:dyDescent="0.25">
      <c r="A21" s="2" t="s">
        <v>79</v>
      </c>
      <c r="B21" t="e">
        <f>-CELL SIZE</f>
        <v>#NAME?</v>
      </c>
      <c r="C21" t="s">
        <v>11</v>
      </c>
      <c r="D21">
        <v>41</v>
      </c>
      <c r="E21">
        <v>-0.24490344999999999</v>
      </c>
      <c r="F21" s="3">
        <v>-0.87019120000000005</v>
      </c>
      <c r="G21">
        <v>0.67720089999999999</v>
      </c>
      <c r="H21">
        <v>0.83388379999999995</v>
      </c>
      <c r="I21">
        <v>1</v>
      </c>
      <c r="J21">
        <v>5493</v>
      </c>
      <c r="K21" t="s">
        <v>68</v>
      </c>
    </row>
    <row r="22" spans="1:11" x14ac:dyDescent="0.25">
      <c r="A22" s="2" t="s">
        <v>58</v>
      </c>
      <c r="B22" t="e">
        <f>-CA14+ ENTRY</f>
        <v>#NAME?</v>
      </c>
      <c r="C22" t="s">
        <v>11</v>
      </c>
      <c r="D22">
        <v>40</v>
      </c>
      <c r="E22">
        <v>0.18231117999999999</v>
      </c>
      <c r="F22" s="4">
        <v>0.62729159999999995</v>
      </c>
      <c r="G22">
        <v>0.97001760000000004</v>
      </c>
      <c r="H22">
        <v>0.97997146999999996</v>
      </c>
      <c r="I22">
        <v>1</v>
      </c>
      <c r="J22">
        <v>1697</v>
      </c>
      <c r="K22" t="s">
        <v>50</v>
      </c>
    </row>
    <row r="23" spans="1:11" x14ac:dyDescent="0.25">
      <c r="A23" s="2" t="s">
        <v>77</v>
      </c>
      <c r="B23" t="e">
        <f>+LATE CA15+ CURRENT</f>
        <v>#NAME?</v>
      </c>
      <c r="C23" t="s">
        <v>11</v>
      </c>
      <c r="D23">
        <v>39</v>
      </c>
      <c r="E23">
        <v>-0.31289285</v>
      </c>
      <c r="F23" s="3">
        <v>-1.1274434</v>
      </c>
      <c r="G23">
        <v>0.28104575999999998</v>
      </c>
      <c r="H23">
        <v>0.37758570000000002</v>
      </c>
      <c r="I23">
        <v>0.91300000000000003</v>
      </c>
      <c r="J23">
        <v>2036</v>
      </c>
      <c r="K23" t="s">
        <v>21</v>
      </c>
    </row>
    <row r="24" spans="1:11" x14ac:dyDescent="0.25">
      <c r="A24" s="2" t="s">
        <v>75</v>
      </c>
      <c r="B24" t="e">
        <f>+EARLY CA18+ CURRENT</f>
        <v>#NAME?</v>
      </c>
      <c r="C24" t="s">
        <v>11</v>
      </c>
      <c r="D24">
        <v>19</v>
      </c>
      <c r="E24">
        <v>-0.42334773999999997</v>
      </c>
      <c r="F24" s="3">
        <v>-1.2411855000000001</v>
      </c>
      <c r="G24">
        <v>0.19313304000000001</v>
      </c>
      <c r="H24">
        <v>0.25605</v>
      </c>
      <c r="I24">
        <v>0.72599999999999998</v>
      </c>
      <c r="J24">
        <v>4674</v>
      </c>
      <c r="K24" t="s">
        <v>20</v>
      </c>
    </row>
  </sheetData>
  <sortState xmlns:xlrd2="http://schemas.microsoft.com/office/spreadsheetml/2017/richdata2" ref="A2:K25">
    <sortCondition descending="1" ref="D2:D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E085-9053-49D8-ACED-D43CF04FD6F8}">
  <dimension ref="A1:K24"/>
  <sheetViews>
    <sheetView workbookViewId="0">
      <selection activeCell="D2" sqref="D2"/>
    </sheetView>
  </sheetViews>
  <sheetFormatPr defaultRowHeight="15" x14ac:dyDescent="0.25"/>
  <cols>
    <col min="1" max="1" width="24.42578125" bestFit="1" customWidth="1"/>
    <col min="2" max="2" width="27.28515625" bestFit="1" customWidth="1"/>
    <col min="3" max="3" width="10.85546875" bestFit="1" customWidth="1"/>
    <col min="4" max="4" width="4.5703125" bestFit="1" customWidth="1"/>
    <col min="5" max="6" width="11.7109375" bestFit="1" customWidth="1"/>
    <col min="7" max="8" width="12" bestFit="1" customWidth="1"/>
    <col min="9" max="9" width="11" bestFit="1" customWidth="1"/>
    <col min="10" max="10" width="13.5703125" bestFit="1" customWidth="1"/>
    <col min="11" max="11" width="28.7109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22</v>
      </c>
      <c r="B2" t="s">
        <v>22</v>
      </c>
      <c r="C2" t="s">
        <v>11</v>
      </c>
      <c r="D2">
        <v>440</v>
      </c>
      <c r="E2">
        <v>0.25004916999999999</v>
      </c>
      <c r="F2">
        <v>0.69322799999999996</v>
      </c>
      <c r="G2">
        <v>0.999</v>
      </c>
      <c r="H2">
        <v>0.99541133999999998</v>
      </c>
      <c r="I2">
        <v>1</v>
      </c>
      <c r="J2">
        <v>3365</v>
      </c>
      <c r="K2" t="s">
        <v>35</v>
      </c>
    </row>
    <row r="3" spans="1:11" x14ac:dyDescent="0.25">
      <c r="A3" s="2" t="s">
        <v>72</v>
      </c>
      <c r="B3" t="e">
        <f>-PEAK NA+ CURRENT</f>
        <v>#NAME?</v>
      </c>
      <c r="C3" t="s">
        <v>11</v>
      </c>
      <c r="D3">
        <v>149</v>
      </c>
      <c r="E3">
        <v>-0.32093070000000001</v>
      </c>
      <c r="F3">
        <v>-1.473476</v>
      </c>
      <c r="G3">
        <v>0</v>
      </c>
      <c r="H3">
        <v>0.19846153</v>
      </c>
      <c r="I3">
        <v>0.02</v>
      </c>
      <c r="J3">
        <v>2210</v>
      </c>
      <c r="K3" t="s">
        <v>86</v>
      </c>
    </row>
    <row r="4" spans="1:11" x14ac:dyDescent="0.25">
      <c r="A4" s="2" t="s">
        <v>73</v>
      </c>
      <c r="B4" t="e">
        <f>-EARLY EXOCYTOSIS</f>
        <v>#NAME?</v>
      </c>
      <c r="C4" t="s">
        <v>11</v>
      </c>
      <c r="D4">
        <v>127</v>
      </c>
      <c r="E4">
        <v>-0.1950432</v>
      </c>
      <c r="F4">
        <v>-0.88911200000000001</v>
      </c>
      <c r="G4">
        <v>1</v>
      </c>
      <c r="H4">
        <v>0.92165929999999996</v>
      </c>
      <c r="I4">
        <v>0.54</v>
      </c>
      <c r="J4">
        <v>2154</v>
      </c>
      <c r="K4" t="s">
        <v>91</v>
      </c>
    </row>
    <row r="5" spans="1:11" x14ac:dyDescent="0.25">
      <c r="A5" s="2" t="s">
        <v>76</v>
      </c>
      <c r="B5" t="e">
        <f>-NA+ CONDUCTANCE</f>
        <v>#NAME?</v>
      </c>
      <c r="C5" t="s">
        <v>11</v>
      </c>
      <c r="D5">
        <v>102</v>
      </c>
      <c r="E5">
        <v>-0.26078786999999998</v>
      </c>
      <c r="F5">
        <v>-1.0937068000000001</v>
      </c>
      <c r="G5">
        <v>0</v>
      </c>
      <c r="H5">
        <v>0.43796146000000002</v>
      </c>
      <c r="I5">
        <v>0.26100000000000001</v>
      </c>
      <c r="J5">
        <v>2623</v>
      </c>
      <c r="K5" t="s">
        <v>90</v>
      </c>
    </row>
    <row r="6" spans="1:11" x14ac:dyDescent="0.25">
      <c r="A6" s="2" t="s">
        <v>53</v>
      </c>
      <c r="B6" t="e">
        <f>+TOTAL EXOCYTOSIS</f>
        <v>#NAME?</v>
      </c>
      <c r="C6" t="s">
        <v>11</v>
      </c>
      <c r="D6">
        <v>84</v>
      </c>
      <c r="E6">
        <v>0.4584512</v>
      </c>
      <c r="F6">
        <v>1.1972050000000001</v>
      </c>
      <c r="G6">
        <v>0.15170279</v>
      </c>
      <c r="H6">
        <v>0.60667629999999995</v>
      </c>
      <c r="I6">
        <v>0.98899999999999999</v>
      </c>
      <c r="J6">
        <v>3327</v>
      </c>
      <c r="K6" t="s">
        <v>28</v>
      </c>
    </row>
    <row r="7" spans="1:11" x14ac:dyDescent="0.25">
      <c r="A7" s="2" t="s">
        <v>55</v>
      </c>
      <c r="B7" t="e">
        <f>+LATE CA5+ CONDUCTANCE</f>
        <v>#NAME?</v>
      </c>
      <c r="C7" t="s">
        <v>11</v>
      </c>
      <c r="D7">
        <v>81</v>
      </c>
      <c r="E7">
        <v>0.4571943</v>
      </c>
      <c r="F7">
        <v>1.2011149999999999</v>
      </c>
      <c r="G7">
        <v>0.17647060000000001</v>
      </c>
      <c r="H7">
        <v>0.78699229999999998</v>
      </c>
      <c r="I7">
        <v>0.98799999999999999</v>
      </c>
      <c r="J7">
        <v>1679</v>
      </c>
      <c r="K7" t="s">
        <v>27</v>
      </c>
    </row>
    <row r="8" spans="1:11" x14ac:dyDescent="0.25">
      <c r="A8" s="2" t="s">
        <v>71</v>
      </c>
      <c r="B8" t="e">
        <f>-TOTAL EXOCYTOSIS</f>
        <v>#NAME?</v>
      </c>
      <c r="C8" t="s">
        <v>11</v>
      </c>
      <c r="D8">
        <v>77</v>
      </c>
      <c r="E8">
        <v>-0.30971179999999998</v>
      </c>
      <c r="F8">
        <v>-1.2400327</v>
      </c>
      <c r="G8">
        <v>0</v>
      </c>
      <c r="H8">
        <v>0.61234622999999999</v>
      </c>
      <c r="I8">
        <v>0.128</v>
      </c>
      <c r="J8">
        <v>3323</v>
      </c>
      <c r="K8" t="s">
        <v>26</v>
      </c>
    </row>
    <row r="9" spans="1:11" x14ac:dyDescent="0.25">
      <c r="A9" s="2" t="s">
        <v>51</v>
      </c>
      <c r="B9" t="e">
        <f>+EARLY EXOCYTOSIS</f>
        <v>#NAME?</v>
      </c>
      <c r="C9" t="s">
        <v>11</v>
      </c>
      <c r="D9">
        <v>74</v>
      </c>
      <c r="E9">
        <v>0.55761563999999997</v>
      </c>
      <c r="F9">
        <v>1.4468548000000001</v>
      </c>
      <c r="G9">
        <v>4.1279669999999997E-3</v>
      </c>
      <c r="H9">
        <v>0.17330371</v>
      </c>
      <c r="I9">
        <v>0.24199999999999999</v>
      </c>
      <c r="J9">
        <v>3255</v>
      </c>
      <c r="K9" t="s">
        <v>25</v>
      </c>
    </row>
    <row r="10" spans="1:11" x14ac:dyDescent="0.25">
      <c r="A10" t="s">
        <v>61</v>
      </c>
      <c r="B10" t="s">
        <v>61</v>
      </c>
      <c r="C10" t="s">
        <v>11</v>
      </c>
      <c r="D10">
        <v>67</v>
      </c>
      <c r="E10">
        <v>-0.30259004</v>
      </c>
      <c r="F10">
        <v>-1.2002586</v>
      </c>
      <c r="G10">
        <v>0.12820514</v>
      </c>
      <c r="H10">
        <v>0.38071159999999998</v>
      </c>
      <c r="I10">
        <v>0.155</v>
      </c>
      <c r="J10">
        <v>3380</v>
      </c>
      <c r="K10" t="s">
        <v>88</v>
      </c>
    </row>
    <row r="11" spans="1:11" x14ac:dyDescent="0.25">
      <c r="A11" s="2" t="s">
        <v>56</v>
      </c>
      <c r="B11" t="e">
        <f>+CELL SIZE</f>
        <v>#NAME?</v>
      </c>
      <c r="C11" t="s">
        <v>11</v>
      </c>
      <c r="D11">
        <v>65</v>
      </c>
      <c r="E11">
        <v>0.28109157000000001</v>
      </c>
      <c r="F11">
        <v>0.73116159999999997</v>
      </c>
      <c r="G11">
        <v>0.88144330000000004</v>
      </c>
      <c r="H11">
        <v>1</v>
      </c>
      <c r="I11">
        <v>1</v>
      </c>
      <c r="J11">
        <v>3365</v>
      </c>
      <c r="K11" t="s">
        <v>34</v>
      </c>
    </row>
    <row r="12" spans="1:11" x14ac:dyDescent="0.25">
      <c r="A12" s="2" t="s">
        <v>70</v>
      </c>
      <c r="B12" t="e">
        <f>-LATE EXOCYTOSIS</f>
        <v>#NAME?</v>
      </c>
      <c r="C12" t="s">
        <v>11</v>
      </c>
      <c r="D12">
        <v>64</v>
      </c>
      <c r="E12">
        <v>-0.29649794000000002</v>
      </c>
      <c r="F12">
        <v>-1.1509525</v>
      </c>
      <c r="G12">
        <v>0.18421051999999999</v>
      </c>
      <c r="H12">
        <v>0.39683077</v>
      </c>
      <c r="I12">
        <v>0.20599999999999999</v>
      </c>
      <c r="J12">
        <v>3311</v>
      </c>
      <c r="K12" t="s">
        <v>89</v>
      </c>
    </row>
    <row r="13" spans="1:11" x14ac:dyDescent="0.25">
      <c r="A13" s="2" t="s">
        <v>54</v>
      </c>
      <c r="B13" t="e">
        <f>+LATE EXOCYTOSIS</f>
        <v>#NAME?</v>
      </c>
      <c r="C13" t="s">
        <v>11</v>
      </c>
      <c r="D13">
        <v>63</v>
      </c>
      <c r="E13">
        <v>0.43639135000000001</v>
      </c>
      <c r="F13">
        <v>1.1244767</v>
      </c>
      <c r="G13">
        <v>0.2901879</v>
      </c>
      <c r="H13">
        <v>0.7783523</v>
      </c>
      <c r="I13">
        <v>0.999</v>
      </c>
      <c r="J13">
        <v>4639</v>
      </c>
      <c r="K13" t="s">
        <v>29</v>
      </c>
    </row>
    <row r="14" spans="1:11" x14ac:dyDescent="0.25">
      <c r="A14" s="2" t="s">
        <v>95</v>
      </c>
      <c r="B14" t="e">
        <f>-LATE CA7+ CURRENT</f>
        <v>#NAME?</v>
      </c>
      <c r="C14" t="s">
        <v>11</v>
      </c>
      <c r="D14">
        <v>59</v>
      </c>
      <c r="E14">
        <v>-0.15438356</v>
      </c>
      <c r="F14">
        <v>-0.59250283000000004</v>
      </c>
      <c r="G14">
        <v>1</v>
      </c>
      <c r="H14">
        <v>1</v>
      </c>
      <c r="I14">
        <v>0.64500000000000002</v>
      </c>
      <c r="J14">
        <v>2572</v>
      </c>
      <c r="K14" t="s">
        <v>92</v>
      </c>
    </row>
    <row r="15" spans="1:11" x14ac:dyDescent="0.25">
      <c r="A15" s="2" t="s">
        <v>94</v>
      </c>
      <c r="B15" t="e">
        <f>-EARLY CA13+ CURRENT</f>
        <v>#NAME?</v>
      </c>
      <c r="C15" t="s">
        <v>11</v>
      </c>
      <c r="D15">
        <v>50</v>
      </c>
      <c r="E15">
        <v>-0.34410570000000001</v>
      </c>
      <c r="F15">
        <v>-1.2334377999999999</v>
      </c>
      <c r="G15">
        <v>9.8039219999999996E-2</v>
      </c>
      <c r="H15">
        <v>0.41438466000000002</v>
      </c>
      <c r="I15">
        <v>0.13100000000000001</v>
      </c>
      <c r="J15">
        <v>3329</v>
      </c>
      <c r="K15" t="s">
        <v>87</v>
      </c>
    </row>
    <row r="16" spans="1:11" x14ac:dyDescent="0.25">
      <c r="A16" t="s">
        <v>49</v>
      </c>
      <c r="B16" t="s">
        <v>49</v>
      </c>
      <c r="C16" t="s">
        <v>11</v>
      </c>
      <c r="D16">
        <v>46</v>
      </c>
      <c r="E16">
        <v>0.42857056999999998</v>
      </c>
      <c r="F16">
        <v>1.0732245</v>
      </c>
      <c r="G16">
        <v>0.38338657999999998</v>
      </c>
      <c r="H16">
        <v>0.85706329999999997</v>
      </c>
      <c r="I16">
        <v>1</v>
      </c>
      <c r="J16">
        <v>3662</v>
      </c>
      <c r="K16" t="s">
        <v>30</v>
      </c>
    </row>
    <row r="17" spans="1:11" x14ac:dyDescent="0.25">
      <c r="A17" s="2" t="s">
        <v>57</v>
      </c>
      <c r="B17" t="e">
        <f>+CA6+ ENTRY</f>
        <v>#NAME?</v>
      </c>
      <c r="C17" t="s">
        <v>11</v>
      </c>
      <c r="D17">
        <v>45</v>
      </c>
      <c r="E17">
        <v>0.29552182999999999</v>
      </c>
      <c r="F17">
        <v>0.72609290000000004</v>
      </c>
      <c r="G17">
        <v>0.88204039999999995</v>
      </c>
      <c r="H17">
        <v>1</v>
      </c>
      <c r="I17">
        <v>1</v>
      </c>
      <c r="J17">
        <v>4391</v>
      </c>
      <c r="K17" t="s">
        <v>33</v>
      </c>
    </row>
    <row r="18" spans="1:11" x14ac:dyDescent="0.25">
      <c r="A18" s="2" t="s">
        <v>80</v>
      </c>
      <c r="B18" t="e">
        <f>+NA+ CONDUCTANCE</f>
        <v>#NAME?</v>
      </c>
      <c r="C18" t="s">
        <v>11</v>
      </c>
      <c r="D18">
        <v>44</v>
      </c>
      <c r="E18">
        <v>0.40286929999999999</v>
      </c>
      <c r="F18">
        <v>1.0063728999999999</v>
      </c>
      <c r="G18">
        <v>0.50537633999999998</v>
      </c>
      <c r="H18">
        <v>0.99756129999999998</v>
      </c>
      <c r="I18">
        <v>1</v>
      </c>
      <c r="J18">
        <v>3253</v>
      </c>
      <c r="K18" t="s">
        <v>31</v>
      </c>
    </row>
    <row r="19" spans="1:11" x14ac:dyDescent="0.25">
      <c r="A19" s="2" t="s">
        <v>96</v>
      </c>
      <c r="B19" t="e">
        <f>-LATE CA11+ CONDUCTANCE</f>
        <v>#NAME?</v>
      </c>
      <c r="C19" t="s">
        <v>11</v>
      </c>
      <c r="D19">
        <v>43</v>
      </c>
      <c r="E19">
        <v>-0.15802957000000001</v>
      </c>
      <c r="F19">
        <v>-0.55437654000000003</v>
      </c>
      <c r="G19">
        <v>1</v>
      </c>
      <c r="H19">
        <v>0.99179490000000003</v>
      </c>
      <c r="I19">
        <v>0.64800000000000002</v>
      </c>
      <c r="J19">
        <v>4035</v>
      </c>
      <c r="K19" t="s">
        <v>93</v>
      </c>
    </row>
    <row r="20" spans="1:11" x14ac:dyDescent="0.25">
      <c r="A20" s="2" t="s">
        <v>52</v>
      </c>
      <c r="B20" t="e">
        <f>+PEAK NA+ CURRENT</f>
        <v>#NAME?</v>
      </c>
      <c r="C20" t="s">
        <v>11</v>
      </c>
      <c r="D20">
        <v>41</v>
      </c>
      <c r="E20">
        <v>0.50072910000000004</v>
      </c>
      <c r="F20">
        <v>1.2315503000000001</v>
      </c>
      <c r="G20">
        <v>0.15318230999999999</v>
      </c>
      <c r="H20">
        <v>0.92463446000000005</v>
      </c>
      <c r="I20">
        <v>0.96699999999999997</v>
      </c>
      <c r="J20">
        <v>3255</v>
      </c>
      <c r="K20" t="s">
        <v>26</v>
      </c>
    </row>
    <row r="21" spans="1:11" x14ac:dyDescent="0.25">
      <c r="A21" s="2" t="s">
        <v>79</v>
      </c>
      <c r="B21" t="e">
        <f>-CELL SIZE</f>
        <v>#NAME?</v>
      </c>
      <c r="C21" t="s">
        <v>11</v>
      </c>
      <c r="D21">
        <v>41</v>
      </c>
      <c r="E21">
        <v>0.35764372</v>
      </c>
      <c r="F21">
        <v>0.87999439999999995</v>
      </c>
      <c r="G21">
        <v>0.70203643999999998</v>
      </c>
      <c r="H21">
        <v>1</v>
      </c>
      <c r="I21">
        <v>1</v>
      </c>
      <c r="J21">
        <v>2920</v>
      </c>
      <c r="K21" t="s">
        <v>82</v>
      </c>
    </row>
    <row r="22" spans="1:11" x14ac:dyDescent="0.25">
      <c r="A22" s="2" t="s">
        <v>58</v>
      </c>
      <c r="B22" t="e">
        <f>-CA14+ ENTRY</f>
        <v>#NAME?</v>
      </c>
      <c r="C22" t="s">
        <v>11</v>
      </c>
      <c r="D22">
        <v>39</v>
      </c>
      <c r="E22">
        <v>0.35440369999999999</v>
      </c>
      <c r="F22">
        <v>0.87792179999999997</v>
      </c>
      <c r="G22">
        <v>0.69247309999999995</v>
      </c>
      <c r="H22">
        <v>1</v>
      </c>
      <c r="I22">
        <v>1</v>
      </c>
      <c r="J22">
        <v>744</v>
      </c>
      <c r="K22" t="s">
        <v>83</v>
      </c>
    </row>
    <row r="23" spans="1:11" x14ac:dyDescent="0.25">
      <c r="A23" s="2" t="s">
        <v>84</v>
      </c>
      <c r="B23" t="e">
        <f>+LATE CA14+ CURRENT</f>
        <v>#NAME?</v>
      </c>
      <c r="C23" t="s">
        <v>11</v>
      </c>
      <c r="D23">
        <v>39</v>
      </c>
      <c r="E23">
        <v>0.30585116000000001</v>
      </c>
      <c r="F23">
        <v>0.75324089999999999</v>
      </c>
      <c r="G23">
        <v>0.84449244000000001</v>
      </c>
      <c r="H23">
        <v>1</v>
      </c>
      <c r="I23">
        <v>1</v>
      </c>
      <c r="J23">
        <v>5095</v>
      </c>
      <c r="K23" t="s">
        <v>32</v>
      </c>
    </row>
    <row r="24" spans="1:11" x14ac:dyDescent="0.25">
      <c r="A24" s="2" t="s">
        <v>85</v>
      </c>
      <c r="B24" t="e">
        <f>+EARLY CA11+ CURRENT</f>
        <v>#NAME?</v>
      </c>
      <c r="C24" t="s">
        <v>11</v>
      </c>
      <c r="D24">
        <v>19</v>
      </c>
      <c r="E24">
        <v>0.25024374999999999</v>
      </c>
      <c r="F24">
        <v>0.55845109999999998</v>
      </c>
      <c r="G24">
        <v>0.96519719999999998</v>
      </c>
      <c r="H24">
        <v>0.98505209999999999</v>
      </c>
      <c r="I24">
        <v>1</v>
      </c>
      <c r="J24">
        <v>6046</v>
      </c>
      <c r="K24" t="s">
        <v>36</v>
      </c>
    </row>
  </sheetData>
  <sortState xmlns:xlrd2="http://schemas.microsoft.com/office/spreadsheetml/2017/richdata2" ref="A2:K24">
    <sortCondition descending="1" ref="D2:D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235A-5F8F-417F-80E9-D4C4814D3BDD}">
  <dimension ref="A1:K24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27" bestFit="1" customWidth="1"/>
    <col min="3" max="3" width="10.7109375" bestFit="1" customWidth="1"/>
    <col min="4" max="4" width="4.5703125" bestFit="1" customWidth="1"/>
    <col min="5" max="5" width="11" bestFit="1" customWidth="1"/>
    <col min="6" max="6" width="10" bestFit="1" customWidth="1"/>
    <col min="7" max="8" width="12" bestFit="1" customWidth="1"/>
    <col min="9" max="9" width="10.85546875" bestFit="1" customWidth="1"/>
    <col min="10" max="10" width="13.42578125" bestFit="1" customWidth="1"/>
    <col min="11" max="11" width="28.7109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22</v>
      </c>
      <c r="B2" t="s">
        <v>22</v>
      </c>
      <c r="C2" t="s">
        <v>11</v>
      </c>
      <c r="D2">
        <v>436</v>
      </c>
      <c r="E2">
        <v>-0.25905085</v>
      </c>
      <c r="F2">
        <v>-1.0140233000000001</v>
      </c>
      <c r="G2">
        <v>0.435</v>
      </c>
      <c r="H2">
        <v>0.79655390000000004</v>
      </c>
      <c r="I2">
        <v>1</v>
      </c>
      <c r="J2">
        <v>5664</v>
      </c>
      <c r="K2" t="s">
        <v>41</v>
      </c>
    </row>
    <row r="3" spans="1:11" x14ac:dyDescent="0.25">
      <c r="A3" s="2" t="s">
        <v>72</v>
      </c>
      <c r="B3" t="e">
        <f>-PEAK NA+ CURRENT</f>
        <v>#NAME?</v>
      </c>
      <c r="C3" t="s">
        <v>11</v>
      </c>
      <c r="D3">
        <v>148</v>
      </c>
      <c r="E3">
        <v>-0.3439663</v>
      </c>
      <c r="F3">
        <v>-1.2821857000000001</v>
      </c>
      <c r="G3">
        <v>4.5226130000000003E-2</v>
      </c>
      <c r="H3">
        <v>0.70815570000000005</v>
      </c>
      <c r="I3">
        <v>0.88300000000000001</v>
      </c>
      <c r="J3">
        <v>5692</v>
      </c>
      <c r="K3" t="s">
        <v>98</v>
      </c>
    </row>
    <row r="4" spans="1:11" x14ac:dyDescent="0.25">
      <c r="A4" s="2" t="s">
        <v>73</v>
      </c>
      <c r="B4" t="e">
        <f>-EARLY EXOCYTOSIS</f>
        <v>#NAME?</v>
      </c>
      <c r="C4" t="s">
        <v>11</v>
      </c>
      <c r="D4">
        <v>126</v>
      </c>
      <c r="E4">
        <v>-0.3251462</v>
      </c>
      <c r="F4">
        <v>-1.2033784000000001</v>
      </c>
      <c r="G4">
        <v>0.12942366</v>
      </c>
      <c r="H4">
        <v>0.63536113999999999</v>
      </c>
      <c r="I4">
        <v>0.98699999999999999</v>
      </c>
      <c r="J4">
        <v>6500</v>
      </c>
      <c r="K4" t="s">
        <v>101</v>
      </c>
    </row>
    <row r="5" spans="1:11" x14ac:dyDescent="0.25">
      <c r="A5" s="2" t="s">
        <v>76</v>
      </c>
      <c r="B5" t="e">
        <f>-NA+ CONDUCTANCE</f>
        <v>#NAME?</v>
      </c>
      <c r="C5" t="s">
        <v>11</v>
      </c>
      <c r="D5">
        <v>102</v>
      </c>
      <c r="E5">
        <v>-0.29488900000000001</v>
      </c>
      <c r="F5">
        <v>-1.0660936000000001</v>
      </c>
      <c r="G5">
        <v>0.37892604000000002</v>
      </c>
      <c r="H5">
        <v>0.68540615000000005</v>
      </c>
      <c r="I5">
        <v>1</v>
      </c>
      <c r="J5">
        <v>6419</v>
      </c>
      <c r="K5" t="s">
        <v>105</v>
      </c>
    </row>
    <row r="6" spans="1:11" x14ac:dyDescent="0.25">
      <c r="A6" s="2" t="s">
        <v>53</v>
      </c>
      <c r="B6" t="e">
        <f>+TOTAL EXOCYTOSIS</f>
        <v>#NAME?</v>
      </c>
      <c r="C6" t="s">
        <v>11</v>
      </c>
      <c r="D6">
        <v>83</v>
      </c>
      <c r="E6">
        <v>-0.25552543999999999</v>
      </c>
      <c r="F6">
        <v>-0.90488210000000002</v>
      </c>
      <c r="G6">
        <v>0.68410254000000004</v>
      </c>
      <c r="H6">
        <v>0.98037845000000001</v>
      </c>
      <c r="I6">
        <v>1</v>
      </c>
      <c r="J6">
        <v>3187</v>
      </c>
      <c r="K6" t="s">
        <v>43</v>
      </c>
    </row>
    <row r="7" spans="1:11" x14ac:dyDescent="0.25">
      <c r="A7" s="2" t="s">
        <v>114</v>
      </c>
      <c r="B7" t="e">
        <f>+LATE #REF!+ CONDUCTANCE</f>
        <v>#NAME?</v>
      </c>
      <c r="C7" t="s">
        <v>11</v>
      </c>
      <c r="D7">
        <v>81</v>
      </c>
      <c r="E7">
        <v>-0.23160333999999999</v>
      </c>
      <c r="F7">
        <v>-0.82849019999999995</v>
      </c>
      <c r="G7">
        <v>0.78417265000000003</v>
      </c>
      <c r="H7">
        <v>1</v>
      </c>
      <c r="I7">
        <v>1</v>
      </c>
      <c r="J7">
        <v>3446</v>
      </c>
      <c r="K7" t="s">
        <v>44</v>
      </c>
    </row>
    <row r="8" spans="1:11" x14ac:dyDescent="0.25">
      <c r="A8" s="2" t="s">
        <v>71</v>
      </c>
      <c r="B8" t="e">
        <f>-TOTAL EXOCYTOSIS</f>
        <v>#NAME?</v>
      </c>
      <c r="C8" t="s">
        <v>11</v>
      </c>
      <c r="D8">
        <v>77</v>
      </c>
      <c r="E8">
        <v>-0.33786175000000002</v>
      </c>
      <c r="F8">
        <v>-1.184248</v>
      </c>
      <c r="G8">
        <v>0.18724278999999999</v>
      </c>
      <c r="H8">
        <v>0.47552475</v>
      </c>
      <c r="I8">
        <v>0.99299999999999999</v>
      </c>
      <c r="J8">
        <v>6231</v>
      </c>
      <c r="K8" t="s">
        <v>104</v>
      </c>
    </row>
    <row r="9" spans="1:11" x14ac:dyDescent="0.25">
      <c r="A9" s="2" t="s">
        <v>51</v>
      </c>
      <c r="B9" t="e">
        <f>+EARLY EXOCYTOSIS</f>
        <v>#NAME?</v>
      </c>
      <c r="C9" t="s">
        <v>11</v>
      </c>
      <c r="D9">
        <v>73</v>
      </c>
      <c r="E9">
        <v>0.25548524</v>
      </c>
      <c r="F9">
        <v>1.3652892999999999</v>
      </c>
      <c r="G9">
        <v>6.3829789999999997E-2</v>
      </c>
      <c r="H9">
        <v>5.2504960000000003E-2</v>
      </c>
      <c r="I9">
        <v>5.0999999999999997E-2</v>
      </c>
      <c r="J9">
        <v>474</v>
      </c>
      <c r="K9" t="s">
        <v>37</v>
      </c>
    </row>
    <row r="10" spans="1:11" x14ac:dyDescent="0.25">
      <c r="A10" s="2" t="s">
        <v>61</v>
      </c>
      <c r="B10" t="s">
        <v>61</v>
      </c>
      <c r="C10" t="s">
        <v>11</v>
      </c>
      <c r="D10">
        <v>67</v>
      </c>
      <c r="E10">
        <v>-0.38088349999999999</v>
      </c>
      <c r="F10">
        <v>-1.3305724000000001</v>
      </c>
      <c r="G10">
        <v>6.1791968000000003E-2</v>
      </c>
      <c r="H10">
        <v>1</v>
      </c>
      <c r="I10">
        <v>0.77</v>
      </c>
      <c r="J10">
        <v>5776</v>
      </c>
      <c r="K10" t="s">
        <v>97</v>
      </c>
    </row>
    <row r="11" spans="1:11" x14ac:dyDescent="0.25">
      <c r="A11" s="2" t="s">
        <v>56</v>
      </c>
      <c r="B11" t="e">
        <f>+CELL SIZE</f>
        <v>#NAME?</v>
      </c>
      <c r="C11" t="s">
        <v>11</v>
      </c>
      <c r="D11">
        <v>64</v>
      </c>
      <c r="E11">
        <v>-0.29392417999999998</v>
      </c>
      <c r="F11">
        <v>-1.0114593999999999</v>
      </c>
      <c r="G11">
        <v>0.48373556000000001</v>
      </c>
      <c r="H11">
        <v>0.74712789999999996</v>
      </c>
      <c r="I11">
        <v>1</v>
      </c>
      <c r="J11">
        <v>4993</v>
      </c>
      <c r="K11" t="s">
        <v>42</v>
      </c>
    </row>
    <row r="12" spans="1:11" x14ac:dyDescent="0.25">
      <c r="A12" s="2" t="s">
        <v>70</v>
      </c>
      <c r="B12" t="e">
        <f>-LATE EXOCYTOSIS</f>
        <v>#NAME?</v>
      </c>
      <c r="C12" t="s">
        <v>11</v>
      </c>
      <c r="D12">
        <v>64</v>
      </c>
      <c r="E12">
        <v>-0.34004685000000001</v>
      </c>
      <c r="F12">
        <v>-1.1865844000000001</v>
      </c>
      <c r="G12">
        <v>0.19791666999999999</v>
      </c>
      <c r="H12">
        <v>0.52740849999999995</v>
      </c>
      <c r="I12">
        <v>0.99199999999999999</v>
      </c>
      <c r="J12">
        <v>7050</v>
      </c>
      <c r="K12" t="s">
        <v>103</v>
      </c>
    </row>
    <row r="13" spans="1:11" x14ac:dyDescent="0.25">
      <c r="A13" s="2" t="s">
        <v>54</v>
      </c>
      <c r="B13" t="e">
        <f>+LATE EXOCYTOSIS</f>
        <v>#NAME?</v>
      </c>
      <c r="D13">
        <v>62</v>
      </c>
      <c r="E13">
        <v>-0.18333832999999999</v>
      </c>
      <c r="F13">
        <v>-0.63239509999999999</v>
      </c>
      <c r="G13">
        <v>0.94605810000000001</v>
      </c>
      <c r="H13">
        <v>1</v>
      </c>
      <c r="I13">
        <v>1</v>
      </c>
      <c r="J13">
        <v>2837</v>
      </c>
      <c r="K13" t="s">
        <v>47</v>
      </c>
    </row>
    <row r="14" spans="1:11" x14ac:dyDescent="0.25">
      <c r="A14" s="2" t="s">
        <v>111</v>
      </c>
      <c r="B14" t="e">
        <f>-LATE CA8+ CURRENT</f>
        <v>#NAME?</v>
      </c>
      <c r="C14" t="s">
        <v>11</v>
      </c>
      <c r="D14">
        <v>58</v>
      </c>
      <c r="E14">
        <v>-0.35158489999999998</v>
      </c>
      <c r="F14">
        <v>-1.1944018999999999</v>
      </c>
      <c r="G14">
        <v>0.19809321999999999</v>
      </c>
      <c r="H14">
        <v>0.57645930000000001</v>
      </c>
      <c r="I14">
        <v>0.99</v>
      </c>
      <c r="J14">
        <v>7145</v>
      </c>
      <c r="K14" t="s">
        <v>102</v>
      </c>
    </row>
    <row r="15" spans="1:11" x14ac:dyDescent="0.25">
      <c r="A15" s="2" t="s">
        <v>110</v>
      </c>
      <c r="B15" t="e">
        <f>-EARLY CA11+ CURRENT</f>
        <v>#NAME?</v>
      </c>
      <c r="C15" t="s">
        <v>11</v>
      </c>
      <c r="D15">
        <v>50</v>
      </c>
      <c r="E15">
        <v>-0.36681655000000002</v>
      </c>
      <c r="F15">
        <v>-1.2290935999999999</v>
      </c>
      <c r="G15">
        <v>0.17139852</v>
      </c>
      <c r="H15">
        <v>0.63205940000000005</v>
      </c>
      <c r="I15">
        <v>0.96499999999999997</v>
      </c>
      <c r="J15">
        <v>2325</v>
      </c>
      <c r="K15" t="s">
        <v>100</v>
      </c>
    </row>
    <row r="16" spans="1:11" x14ac:dyDescent="0.25">
      <c r="A16" t="s">
        <v>49</v>
      </c>
      <c r="B16" t="s">
        <v>49</v>
      </c>
      <c r="D16">
        <v>45</v>
      </c>
      <c r="E16">
        <v>-0.15748694999999999</v>
      </c>
      <c r="F16">
        <v>-0.50971049999999996</v>
      </c>
      <c r="G16">
        <v>0.9895178</v>
      </c>
      <c r="H16">
        <v>0.99400359999999999</v>
      </c>
      <c r="I16">
        <v>1</v>
      </c>
      <c r="J16">
        <v>7850</v>
      </c>
      <c r="K16" t="s">
        <v>48</v>
      </c>
    </row>
    <row r="17" spans="1:11" x14ac:dyDescent="0.25">
      <c r="A17" s="2" t="s">
        <v>80</v>
      </c>
      <c r="B17" t="e">
        <f>+NA+ CONDUCTANCE</f>
        <v>#NAME?</v>
      </c>
      <c r="C17" t="s">
        <v>11</v>
      </c>
      <c r="D17">
        <v>44</v>
      </c>
      <c r="E17">
        <v>-0.24538784</v>
      </c>
      <c r="F17">
        <v>-0.80219810000000003</v>
      </c>
      <c r="G17">
        <v>0.78111589999999997</v>
      </c>
      <c r="H17">
        <v>1</v>
      </c>
      <c r="I17">
        <v>1</v>
      </c>
      <c r="J17">
        <v>1559</v>
      </c>
      <c r="K17" t="s">
        <v>45</v>
      </c>
    </row>
    <row r="18" spans="1:11" x14ac:dyDescent="0.25">
      <c r="A18" s="2" t="s">
        <v>113</v>
      </c>
      <c r="B18" t="e">
        <f>+CA8+ ENTRY</f>
        <v>#NAME?</v>
      </c>
      <c r="C18" t="s">
        <v>11</v>
      </c>
      <c r="D18">
        <v>44</v>
      </c>
      <c r="E18">
        <v>-0.34253489999999998</v>
      </c>
      <c r="F18">
        <v>-1.123529</v>
      </c>
      <c r="G18">
        <v>0.29219410000000001</v>
      </c>
      <c r="H18">
        <v>0.55407154999999997</v>
      </c>
      <c r="I18">
        <v>0.999</v>
      </c>
      <c r="J18">
        <v>4467</v>
      </c>
      <c r="K18" t="s">
        <v>40</v>
      </c>
    </row>
    <row r="19" spans="1:11" x14ac:dyDescent="0.25">
      <c r="A19" s="2" t="s">
        <v>115</v>
      </c>
      <c r="B19" t="e">
        <f>-LATE #REF!+ CONDUCTANCE</f>
        <v>#NAME?</v>
      </c>
      <c r="C19" t="s">
        <v>11</v>
      </c>
      <c r="D19">
        <v>42</v>
      </c>
      <c r="E19">
        <v>-0.22458617</v>
      </c>
      <c r="F19">
        <v>-0.72754260000000004</v>
      </c>
      <c r="G19">
        <v>0.87107259999999997</v>
      </c>
      <c r="H19">
        <v>0.98046272999999995</v>
      </c>
      <c r="I19">
        <v>1</v>
      </c>
      <c r="J19">
        <v>8353</v>
      </c>
      <c r="K19" t="s">
        <v>107</v>
      </c>
    </row>
    <row r="20" spans="1:11" x14ac:dyDescent="0.25">
      <c r="A20" s="2" t="s">
        <v>79</v>
      </c>
      <c r="B20" t="e">
        <f>-CELL SIZE</f>
        <v>#NAME?</v>
      </c>
      <c r="C20" t="s">
        <v>11</v>
      </c>
      <c r="D20">
        <v>41</v>
      </c>
      <c r="E20">
        <v>-0.23025388999999999</v>
      </c>
      <c r="F20">
        <v>-0.74256999999999995</v>
      </c>
      <c r="G20">
        <v>0.84068889999999996</v>
      </c>
      <c r="H20">
        <v>1</v>
      </c>
      <c r="I20">
        <v>1</v>
      </c>
      <c r="J20">
        <v>8633</v>
      </c>
      <c r="K20" t="s">
        <v>106</v>
      </c>
    </row>
    <row r="21" spans="1:11" x14ac:dyDescent="0.25">
      <c r="A21" s="2" t="s">
        <v>52</v>
      </c>
      <c r="B21" t="e">
        <f>+PEAK NA+ CURRENT</f>
        <v>#NAME?</v>
      </c>
      <c r="C21" t="s">
        <v>11</v>
      </c>
      <c r="D21">
        <v>41</v>
      </c>
      <c r="E21">
        <v>-0.22956795999999999</v>
      </c>
      <c r="F21">
        <v>-0.74937624000000003</v>
      </c>
      <c r="G21">
        <v>0.85245899999999997</v>
      </c>
      <c r="H21">
        <v>1</v>
      </c>
      <c r="I21">
        <v>1</v>
      </c>
      <c r="J21">
        <v>3067</v>
      </c>
      <c r="K21" t="s">
        <v>46</v>
      </c>
    </row>
    <row r="22" spans="1:11" x14ac:dyDescent="0.25">
      <c r="A22" s="2" t="s">
        <v>109</v>
      </c>
      <c r="B22" t="e">
        <f>-CA19+ ENTRY</f>
        <v>#NAME?</v>
      </c>
      <c r="C22" t="s">
        <v>11</v>
      </c>
      <c r="D22">
        <v>39</v>
      </c>
      <c r="E22">
        <v>-0.38302267000000001</v>
      </c>
      <c r="F22">
        <v>-1.2436122999999999</v>
      </c>
      <c r="G22">
        <v>0.14500537999999999</v>
      </c>
      <c r="H22">
        <v>0.7181497</v>
      </c>
      <c r="I22">
        <v>0.94699999999999995</v>
      </c>
      <c r="J22">
        <v>4578</v>
      </c>
      <c r="K22" t="s">
        <v>99</v>
      </c>
    </row>
    <row r="23" spans="1:11" x14ac:dyDescent="0.25">
      <c r="A23" s="2" t="s">
        <v>112</v>
      </c>
      <c r="B23" t="e">
        <f>+LATE CA14+ CURRENT</f>
        <v>#NAME?</v>
      </c>
      <c r="C23" t="s">
        <v>11</v>
      </c>
      <c r="D23">
        <v>38</v>
      </c>
      <c r="E23">
        <v>-0.35938847000000002</v>
      </c>
      <c r="F23">
        <v>-1.1461834</v>
      </c>
      <c r="G23">
        <v>0.26645089999999999</v>
      </c>
      <c r="H23">
        <v>0.53690539999999998</v>
      </c>
      <c r="I23">
        <v>0.997</v>
      </c>
      <c r="J23">
        <v>6009</v>
      </c>
      <c r="K23" t="s">
        <v>39</v>
      </c>
    </row>
    <row r="24" spans="1:11" x14ac:dyDescent="0.25">
      <c r="A24" s="2" t="s">
        <v>108</v>
      </c>
      <c r="B24" t="e">
        <f>+EARLY CA23+ CURRENT</f>
        <v>#NAME?</v>
      </c>
      <c r="C24" t="s">
        <v>11</v>
      </c>
      <c r="D24">
        <v>19</v>
      </c>
      <c r="E24">
        <v>-0.46030080000000001</v>
      </c>
      <c r="F24">
        <v>-1.2857919</v>
      </c>
      <c r="G24">
        <v>0.12658227999999999</v>
      </c>
      <c r="H24">
        <v>1</v>
      </c>
      <c r="I24">
        <v>0.878</v>
      </c>
      <c r="J24">
        <v>3446</v>
      </c>
      <c r="K24" t="s">
        <v>38</v>
      </c>
    </row>
  </sheetData>
  <sortState xmlns:xlrd2="http://schemas.microsoft.com/office/spreadsheetml/2017/richdata2" ref="A2:K24">
    <sortCondition descending="1" ref="D2:D2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</vt:lpstr>
      <vt:lpstr>beta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Chiou</dc:creator>
  <cp:lastModifiedBy>David Gorkin</cp:lastModifiedBy>
  <dcterms:created xsi:type="dcterms:W3CDTF">2015-06-05T18:17:20Z</dcterms:created>
  <dcterms:modified xsi:type="dcterms:W3CDTF">2020-09-30T16:26:02Z</dcterms:modified>
</cp:coreProperties>
</file>