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0" yWindow="60" windowWidth="16815" windowHeight="7035"/>
  </bookViews>
  <sheets>
    <sheet name="FCF" sheetId="7" r:id="rId1"/>
    <sheet name="Deferment Avoidance" sheetId="1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7" l="1"/>
  <c r="P7" i="7"/>
  <c r="L7" i="7"/>
  <c r="P8" i="7"/>
  <c r="L8" i="7"/>
  <c r="F16" i="14"/>
  <c r="E16" i="14"/>
  <c r="F15" i="14"/>
  <c r="E15" i="14"/>
  <c r="I7" i="7"/>
  <c r="I23" i="7" l="1"/>
  <c r="I5" i="7"/>
  <c r="P14" i="7" l="1"/>
  <c r="L14" i="7"/>
  <c r="I14" i="7"/>
  <c r="P9" i="7"/>
  <c r="P10" i="7" s="1"/>
  <c r="L9" i="7"/>
  <c r="L10" i="7" s="1"/>
  <c r="I9" i="7"/>
  <c r="I10" i="7" s="1"/>
  <c r="I11" i="7" s="1"/>
  <c r="H9" i="7"/>
  <c r="H10" i="7" s="1"/>
  <c r="G9" i="7"/>
  <c r="G10" i="7" s="1"/>
  <c r="F9" i="7"/>
  <c r="F10" i="7" s="1"/>
  <c r="E9" i="7"/>
  <c r="E10" i="7" s="1"/>
  <c r="E11" i="7" s="1"/>
  <c r="E15" i="7" s="1"/>
  <c r="D9" i="7"/>
  <c r="D10" i="7" s="1"/>
  <c r="C9" i="7"/>
  <c r="C10" i="7" s="1"/>
  <c r="B9" i="7"/>
  <c r="B10" i="7" s="1"/>
  <c r="I15" i="7" l="1"/>
  <c r="I16" i="7" s="1"/>
  <c r="I18" i="7" s="1"/>
  <c r="I20" i="7" s="1"/>
  <c r="I24" i="7" s="1"/>
  <c r="I25" i="7" s="1"/>
  <c r="L11" i="7"/>
  <c r="L15" i="7" s="1"/>
  <c r="E16" i="7"/>
  <c r="E18" i="7" s="1"/>
  <c r="B11" i="7"/>
  <c r="B15" i="7" s="1"/>
  <c r="F11" i="7"/>
  <c r="F15" i="7" s="1"/>
  <c r="C11" i="7"/>
  <c r="C15" i="7" s="1"/>
  <c r="G11" i="7"/>
  <c r="G15" i="7" s="1"/>
  <c r="P11" i="7"/>
  <c r="P15" i="7" s="1"/>
  <c r="D11" i="7"/>
  <c r="D15" i="7" s="1"/>
  <c r="H11" i="7"/>
  <c r="H15" i="7" s="1"/>
  <c r="G16" i="7" l="1"/>
  <c r="G18" i="7" s="1"/>
  <c r="H16" i="7"/>
  <c r="H18" i="7" s="1"/>
  <c r="C16" i="7"/>
  <c r="C18" i="7" s="1"/>
  <c r="D16" i="7"/>
  <c r="D18" i="7" s="1"/>
  <c r="P16" i="7"/>
  <c r="P18" i="7" s="1"/>
  <c r="P20" i="7" s="1"/>
  <c r="B16" i="7"/>
  <c r="B18" i="7" s="1"/>
  <c r="L16" i="7"/>
  <c r="L18" i="7" s="1"/>
  <c r="L20" i="7" s="1"/>
  <c r="F16" i="7"/>
  <c r="F18" i="7" s="1"/>
  <c r="L25" i="7" l="1"/>
  <c r="P25" i="7"/>
  <c r="I32" i="7" l="1"/>
</calcChain>
</file>

<file path=xl/comments1.xml><?xml version="1.0" encoding="utf-8"?>
<comments xmlns="http://schemas.openxmlformats.org/spreadsheetml/2006/main">
  <authors>
    <author>Isaac.Brossa</author>
  </authors>
  <commentList>
    <comment ref="E12" authorId="0" shapeId="0">
      <text>
        <r>
          <rPr>
            <b/>
            <sz val="9"/>
            <color indexed="81"/>
            <rFont val="Tahoma"/>
            <family val="2"/>
          </rPr>
          <t>Isaac.Brossa:</t>
        </r>
        <r>
          <rPr>
            <sz val="9"/>
            <color indexed="81"/>
            <rFont val="Tahoma"/>
            <family val="2"/>
          </rPr>
          <t xml:space="preserve">
Estimating 40% BSW
</t>
        </r>
      </text>
    </comment>
  </commentList>
</comments>
</file>

<file path=xl/sharedStrings.xml><?xml version="1.0" encoding="utf-8"?>
<sst xmlns="http://schemas.openxmlformats.org/spreadsheetml/2006/main" count="83" uniqueCount="48">
  <si>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</si>
  <si>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</si>
  <si>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</si>
  <si>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</si>
  <si>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</si>
  <si>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</si>
  <si>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</si>
  <si>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</si>
  <si>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</si>
  <si>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</si>
  <si>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</si>
  <si>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</si>
  <si>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</si>
  <si>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</si>
  <si>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</si>
  <si>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</si>
  <si>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</si>
  <si>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</si>
  <si>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</si>
  <si>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</si>
  <si>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</si>
  <si>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</si>
  <si>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</si>
  <si>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</si>
  <si>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</si>
  <si>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</si>
  <si>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</si>
  <si>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</si>
  <si>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</si>
  <si>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</si>
  <si>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</si>
  <si>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</si>
  <si>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</si>
  <si>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</si>
  <si>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</si>
  <si>
    <t>Monthly from Jan</t>
  </si>
  <si>
    <t>$</t>
  </si>
  <si>
    <t>Cost of implementation</t>
  </si>
  <si>
    <t>Reduction in Tank Top Due to Emulsion Issues.</t>
  </si>
  <si>
    <t>Oil (bbls)</t>
  </si>
  <si>
    <t>Gas (Mscfd)</t>
  </si>
  <si>
    <t>Total Volume (SPDC Deferred Oil plus Cond 2016)</t>
  </si>
  <si>
    <t>Total Volume (SPDC Deferred Oil plus Cond Jan - Mar 2017)</t>
  </si>
  <si>
    <t>Assumption</t>
  </si>
  <si>
    <t>Estimates Based on 2017 Figures</t>
  </si>
  <si>
    <t>The tanks taken out for rehabilitation will return by end of Q3, this initiative will ensure smooth operations till then</t>
  </si>
  <si>
    <t xml:space="preserve">           Production loss avoidance - Q1 - Q3 2018</t>
  </si>
  <si>
    <t xml:space="preserve">           Avg daily production loss avoidance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</si>
</sst>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0_);\(#,##0.000\)"/>
    <numFmt numFmtId="169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168" fontId="0" fillId="2" borderId="1" xfId="3" applyNumberFormat="1" applyFont="1" applyFill="1" applyBorder="1"/>
    <xf numFmtId="43" fontId="1" fillId="0" borderId="0" xfId="0" applyNumberFormat="1" applyFont="1"/>
    <xf numFmtId="0" fontId="5" fillId="0" borderId="0" xfId="4"/>
    <xf numFmtId="0" fontId="5" fillId="0" borderId="0" xfId="4" applyFont="1"/>
    <xf numFmtId="169" fontId="0" fillId="0" borderId="0" xfId="5" applyNumberFormat="1" applyFont="1"/>
    <xf numFmtId="0" fontId="5" fillId="0" borderId="0" xfId="4" applyFont="1" applyAlignment="1">
      <alignment wrapText="1"/>
    </xf>
    <xf numFmtId="164" fontId="5" fillId="0" borderId="0" xfId="4" applyNumberFormat="1"/>
    <xf numFmtId="43" fontId="5" fillId="0" borderId="0" xfId="4" applyNumberFormat="1"/>
  </cellXfs>
  <cellStyles count="6">
    <cellStyle name="Comma 10 6" xfId="2"/>
    <cellStyle name="Comma 2" xfId="3"/>
    <cellStyle name="Comma 3" xfId="5"/>
    <cellStyle name="Normal" xfId="0" builtinId="0"/>
    <cellStyle name="Normal 2" xfId="4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/>
      <sheetData sheetId="76"/>
      <sheetData sheetId="77">
        <row r="12">
          <cell r="F12">
            <v>5.61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zoomScale="85" zoomScaleNormal="85" workbookViewId="0">
      <selection activeCell="I10" sqref="I10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16.85546875" customWidth="1"/>
    <col min="14" max="14" width="9.140625" customWidth="1"/>
    <col min="15" max="15" width="60.140625" customWidth="1"/>
    <col min="16" max="16" width="15.28515625" customWidth="1"/>
    <col min="17" max="17" width="31.85546875" customWidth="1"/>
    <col min="19" max="19" width="5.5703125" customWidth="1"/>
    <col min="20" max="20" width="10.5703125" customWidth="1"/>
  </cols>
  <sheetData>
    <row r="1" spans="1:18" ht="22.5" customHeight="1" x14ac:dyDescent="0.2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 x14ac:dyDescent="0.3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M2" s="32"/>
      <c r="O2" s="3" t="s">
        <v>2</v>
      </c>
      <c r="P2" s="4">
        <v>2018</v>
      </c>
      <c r="Q2" s="13"/>
    </row>
    <row r="3" spans="1:18" x14ac:dyDescent="0.25">
      <c r="A3" s="1" t="s">
        <v>3</v>
      </c>
      <c r="K3" s="1" t="s">
        <v>3</v>
      </c>
      <c r="M3" s="5"/>
      <c r="O3" s="1" t="s">
        <v>3</v>
      </c>
    </row>
    <row r="4" spans="1:18" x14ac:dyDescent="0.25">
      <c r="A4" s="1" t="s">
        <v>31</v>
      </c>
      <c r="I4" s="31">
        <v>0</v>
      </c>
      <c r="K4" s="1"/>
      <c r="L4" s="31"/>
      <c r="M4" s="5"/>
      <c r="O4" s="1"/>
    </row>
    <row r="5" spans="1:18" x14ac:dyDescent="0.25">
      <c r="A5" s="1" t="s">
        <v>32</v>
      </c>
      <c r="I5" s="31">
        <f>I4*0.2</f>
        <v>0</v>
      </c>
      <c r="K5" s="1"/>
      <c r="L5" s="31"/>
      <c r="M5" s="5"/>
      <c r="O5" s="1"/>
    </row>
    <row r="6" spans="1:18" x14ac:dyDescent="0.25">
      <c r="A6" s="6" t="s">
        <v>4</v>
      </c>
      <c r="B6" s="7"/>
      <c r="C6" s="7"/>
      <c r="D6" s="7"/>
      <c r="E6" s="7"/>
      <c r="F6" s="7"/>
      <c r="G6" s="7"/>
      <c r="H6" s="7"/>
      <c r="I6" s="7">
        <v>51.24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18" x14ac:dyDescent="0.2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f>365-31-30-31</f>
        <v>273</v>
      </c>
      <c r="K7" s="6" t="s">
        <v>7</v>
      </c>
      <c r="L7" s="10">
        <f>365-31-30-31</f>
        <v>273</v>
      </c>
      <c r="O7" s="6" t="s">
        <v>7</v>
      </c>
      <c r="P7" s="10">
        <f>365-31-30-31</f>
        <v>273</v>
      </c>
    </row>
    <row r="8" spans="1:18" x14ac:dyDescent="0.25">
      <c r="A8" s="6" t="s">
        <v>8</v>
      </c>
      <c r="B8" s="11"/>
      <c r="C8" s="11"/>
      <c r="D8" s="11"/>
      <c r="E8" s="11"/>
      <c r="F8" s="11"/>
      <c r="G8" s="11"/>
      <c r="H8" s="11"/>
      <c r="I8" s="12">
        <v>1.63292938220018</v>
      </c>
      <c r="J8" t="s">
        <v>9</v>
      </c>
      <c r="K8" s="6" t="s">
        <v>8</v>
      </c>
      <c r="L8" s="13">
        <f>1.76132855960037/5.8*0.5</f>
        <v>0.1518386689310664</v>
      </c>
      <c r="M8" t="s">
        <v>9</v>
      </c>
      <c r="O8" s="6" t="s">
        <v>8</v>
      </c>
      <c r="P8" s="13">
        <f>1.76132855960037/5.8*0.5</f>
        <v>0.1518386689310664</v>
      </c>
      <c r="Q8" t="s">
        <v>9</v>
      </c>
    </row>
    <row r="9" spans="1:18" x14ac:dyDescent="0.2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>I8*I7*1000</f>
        <v>445789.72134064912</v>
      </c>
      <c r="K9" s="6" t="s">
        <v>11</v>
      </c>
      <c r="L9" s="14">
        <f>L8*L7*1000</f>
        <v>41451.956618181131</v>
      </c>
      <c r="O9" s="6" t="s">
        <v>11</v>
      </c>
      <c r="P9" s="14">
        <f t="shared" ref="P9" si="1">P8*P7*1000</f>
        <v>41451.956618181131</v>
      </c>
    </row>
    <row r="10" spans="1:18" ht="15.75" thickBot="1" x14ac:dyDescent="0.3">
      <c r="A10" s="6" t="s">
        <v>12</v>
      </c>
      <c r="B10" s="15">
        <f t="shared" ref="B10:I10" si="2">+B9*B6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6">
        <f t="shared" si="2"/>
        <v>22842265.321494862</v>
      </c>
      <c r="K10" s="6" t="s">
        <v>12</v>
      </c>
      <c r="L10" s="16">
        <f>+L9*L6*5.8</f>
        <v>326973.03380421281</v>
      </c>
      <c r="O10" s="6" t="s">
        <v>12</v>
      </c>
      <c r="P10" s="16">
        <f>+P9*P6*5.8</f>
        <v>603457.58444748085</v>
      </c>
    </row>
    <row r="11" spans="1:18" ht="15.75" thickTop="1" x14ac:dyDescent="0.25">
      <c r="A11" s="6" t="s">
        <v>13</v>
      </c>
      <c r="B11" s="17">
        <f t="shared" ref="B11:I11" si="3">-B10*0.2</f>
        <v>0</v>
      </c>
      <c r="C11" s="17">
        <f t="shared" si="3"/>
        <v>0</v>
      </c>
      <c r="D11" s="17">
        <f t="shared" si="3"/>
        <v>0</v>
      </c>
      <c r="E11" s="17">
        <f t="shared" si="3"/>
        <v>0</v>
      </c>
      <c r="F11" s="17">
        <f t="shared" si="3"/>
        <v>0</v>
      </c>
      <c r="G11" s="17">
        <f t="shared" si="3"/>
        <v>0</v>
      </c>
      <c r="H11" s="18">
        <f t="shared" si="3"/>
        <v>0</v>
      </c>
      <c r="I11" s="19">
        <f t="shared" si="3"/>
        <v>-4568453.0642989725</v>
      </c>
      <c r="J11" t="s">
        <v>14</v>
      </c>
      <c r="K11" s="6" t="s">
        <v>15</v>
      </c>
      <c r="L11" s="19">
        <f>-L10*0.07</f>
        <v>-22888.112366294899</v>
      </c>
      <c r="M11" t="s">
        <v>16</v>
      </c>
      <c r="O11" s="6" t="s">
        <v>15</v>
      </c>
      <c r="P11" s="19">
        <f>-P10*0.07</f>
        <v>-42242.030911323665</v>
      </c>
      <c r="Q11" t="s">
        <v>16</v>
      </c>
    </row>
    <row r="12" spans="1:18" x14ac:dyDescent="0.25">
      <c r="A12" s="6" t="s">
        <v>17</v>
      </c>
      <c r="B12" s="17"/>
      <c r="C12" s="17"/>
      <c r="D12" s="17"/>
      <c r="E12" s="17"/>
      <c r="F12" s="17"/>
      <c r="G12" s="17"/>
      <c r="H12" s="18"/>
      <c r="I12" s="17">
        <v>-241000</v>
      </c>
      <c r="K12" s="6" t="s">
        <v>17</v>
      </c>
      <c r="L12" s="17"/>
      <c r="O12" s="6" t="s">
        <v>17</v>
      </c>
      <c r="P12" s="17"/>
    </row>
    <row r="13" spans="1:18" x14ac:dyDescent="0.2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18" x14ac:dyDescent="0.2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-I8*I7*2706</f>
        <v>-1206306.9859477966</v>
      </c>
      <c r="J14" t="s">
        <v>20</v>
      </c>
      <c r="K14" s="6" t="s">
        <v>19</v>
      </c>
      <c r="L14" s="17">
        <f>-L8*L7*2706</f>
        <v>-112168.99460879814</v>
      </c>
      <c r="O14" s="6" t="s">
        <v>19</v>
      </c>
      <c r="P14" s="17">
        <f>-P8*P7*2706</f>
        <v>-112168.99460879814</v>
      </c>
    </row>
    <row r="15" spans="1:18" x14ac:dyDescent="0.25">
      <c r="A15" s="6" t="s">
        <v>21</v>
      </c>
      <c r="B15" s="20">
        <f t="shared" ref="B15:H15" si="4">+B10+B11</f>
        <v>0</v>
      </c>
      <c r="C15" s="20">
        <f t="shared" si="4"/>
        <v>0</v>
      </c>
      <c r="D15" s="20">
        <f t="shared" si="4"/>
        <v>0</v>
      </c>
      <c r="E15" s="20">
        <f t="shared" si="4"/>
        <v>0</v>
      </c>
      <c r="F15" s="20">
        <f t="shared" si="4"/>
        <v>0</v>
      </c>
      <c r="G15" s="20">
        <f t="shared" si="4"/>
        <v>0</v>
      </c>
      <c r="H15" s="21">
        <f t="shared" si="4"/>
        <v>0</v>
      </c>
      <c r="I15" s="20">
        <f>+I10+I11+I12+I13+I14</f>
        <v>16826505.271248095</v>
      </c>
      <c r="K15" s="6" t="s">
        <v>21</v>
      </c>
      <c r="L15" s="20">
        <f>+L10+L11+L12+L13+L14</f>
        <v>191915.9268291198</v>
      </c>
      <c r="O15" s="6" t="s">
        <v>21</v>
      </c>
      <c r="P15" s="20">
        <f>+P10+P11+P12+P13+P14</f>
        <v>449046.55892735912</v>
      </c>
    </row>
    <row r="16" spans="1:18" x14ac:dyDescent="0.25">
      <c r="A16" s="6" t="s">
        <v>22</v>
      </c>
      <c r="B16" s="17">
        <f t="shared" ref="B16:I16" si="5">-B15*0.85</f>
        <v>0</v>
      </c>
      <c r="C16" s="17">
        <f t="shared" si="5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8">
        <f t="shared" si="5"/>
        <v>0</v>
      </c>
      <c r="I16" s="17">
        <f t="shared" si="5"/>
        <v>-14302529.48056088</v>
      </c>
      <c r="J16" t="s">
        <v>23</v>
      </c>
      <c r="K16" s="6" t="s">
        <v>24</v>
      </c>
      <c r="L16" s="17">
        <f>-L15*0.3</f>
        <v>-57574.778048735934</v>
      </c>
      <c r="O16" s="6" t="s">
        <v>24</v>
      </c>
      <c r="P16" s="17">
        <f>-P15*0.3</f>
        <v>-134713.96767820773</v>
      </c>
    </row>
    <row r="17" spans="1:17" x14ac:dyDescent="0.2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.75" thickBot="1" x14ac:dyDescent="0.3">
      <c r="A18" s="25" t="s">
        <v>25</v>
      </c>
      <c r="B18" s="26">
        <f t="shared" ref="B18:I18" si="6">+B15+B16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15">
        <f t="shared" si="6"/>
        <v>2523975.7906872146</v>
      </c>
      <c r="K18" s="25" t="s">
        <v>25</v>
      </c>
      <c r="L18" s="15">
        <f t="shared" ref="L18" si="7">+L15+L16</f>
        <v>134341.14878038387</v>
      </c>
      <c r="O18" s="25" t="s">
        <v>25</v>
      </c>
      <c r="P18" s="15">
        <f t="shared" ref="P18" si="8">+P15+P16</f>
        <v>314332.59124915139</v>
      </c>
    </row>
    <row r="19" spans="1:17" ht="15.75" thickTop="1" x14ac:dyDescent="0.25"/>
    <row r="20" spans="1:17" ht="15.75" thickBot="1" x14ac:dyDescent="0.3">
      <c r="A20" t="s">
        <v>26</v>
      </c>
      <c r="I20" s="27">
        <f>I18-I14</f>
        <v>3730282.7766350112</v>
      </c>
      <c r="J20" t="s">
        <v>27</v>
      </c>
      <c r="K20" t="s">
        <v>26</v>
      </c>
      <c r="L20" s="27">
        <f>L18-L14</f>
        <v>246510.14338918199</v>
      </c>
      <c r="M20" t="s">
        <v>27</v>
      </c>
      <c r="O20" t="s">
        <v>26</v>
      </c>
      <c r="P20" s="27">
        <f>P18-P14</f>
        <v>426501.58585794951</v>
      </c>
      <c r="Q20" t="s">
        <v>27</v>
      </c>
    </row>
    <row r="21" spans="1:17" ht="15.75" thickTop="1" x14ac:dyDescent="0.25"/>
    <row r="22" spans="1:17" x14ac:dyDescent="0.25">
      <c r="A22" s="1" t="s">
        <v>31</v>
      </c>
      <c r="I22" s="31">
        <v>0</v>
      </c>
    </row>
    <row r="23" spans="1:17" x14ac:dyDescent="0.25">
      <c r="A23" s="1" t="s">
        <v>33</v>
      </c>
      <c r="I23" s="31">
        <f>-I22*0.2*0.85</f>
        <v>0</v>
      </c>
    </row>
    <row r="24" spans="1:17" x14ac:dyDescent="0.25">
      <c r="A24" t="s">
        <v>34</v>
      </c>
      <c r="I24" s="28">
        <f>I23+I22+I20</f>
        <v>3730282.7766350112</v>
      </c>
    </row>
    <row r="25" spans="1:17" x14ac:dyDescent="0.2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1119084.8329905034</v>
      </c>
      <c r="K25" t="s">
        <v>28</v>
      </c>
      <c r="L25" s="30">
        <f>L20*0.3</f>
        <v>73953.0430167546</v>
      </c>
      <c r="O25" t="s">
        <v>29</v>
      </c>
      <c r="P25" s="30">
        <f>P20*0.3</f>
        <v>127950.47575738485</v>
      </c>
    </row>
    <row r="26" spans="1:17" hidden="1" x14ac:dyDescent="0.25"/>
    <row r="27" spans="1:17" hidden="1" x14ac:dyDescent="0.25"/>
    <row r="28" spans="1:17" hidden="1" x14ac:dyDescent="0.25"/>
    <row r="29" spans="1:17" hidden="1" x14ac:dyDescent="0.25"/>
    <row r="30" spans="1:17" x14ac:dyDescent="0.25">
      <c r="P30" s="28"/>
    </row>
    <row r="32" spans="1:17" x14ac:dyDescent="0.25">
      <c r="A32" t="s">
        <v>30</v>
      </c>
      <c r="I32" s="28">
        <f>I25+L25+P25</f>
        <v>1320988.3517646429</v>
      </c>
    </row>
    <row r="33" spans="1:10" x14ac:dyDescent="0.25">
      <c r="A33" s="1" t="s">
        <v>35</v>
      </c>
      <c r="B33" s="1"/>
      <c r="C33" s="1"/>
      <c r="D33" s="1"/>
      <c r="E33" s="1"/>
      <c r="F33" s="1"/>
      <c r="G33" s="1"/>
      <c r="H33" s="1"/>
      <c r="I33" s="33">
        <f>I32/9</f>
        <v>146776.48352940477</v>
      </c>
      <c r="J33" s="28"/>
    </row>
    <row r="35" spans="1:10" x14ac:dyDescent="0.25">
      <c r="I35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workbookViewId="0">
      <selection activeCell="A18" sqref="A18"/>
    </sheetView>
  </sheetViews>
  <sheetFormatPr defaultRowHeight="12.75" x14ac:dyDescent="0.2"/>
  <cols>
    <col min="1" max="1" width="59.42578125" style="34" bestFit="1" customWidth="1"/>
    <col min="2" max="2" width="9.140625" style="34"/>
    <col min="3" max="3" width="12" style="34" bestFit="1" customWidth="1"/>
    <col min="4" max="4" width="9.140625" style="34"/>
    <col min="5" max="5" width="12.85546875" style="34" bestFit="1" customWidth="1"/>
    <col min="6" max="6" width="11.42578125" style="34" bestFit="1" customWidth="1"/>
    <col min="7" max="7" width="9.140625" style="34"/>
    <col min="8" max="8" width="12.85546875" style="34" bestFit="1" customWidth="1"/>
    <col min="9" max="16384" width="9.140625" style="34"/>
  </cols>
  <sheetData>
    <row r="1" spans="1:8" x14ac:dyDescent="0.2">
      <c r="B1" s="34" t="s">
        <v>36</v>
      </c>
    </row>
    <row r="2" spans="1:8" ht="15" x14ac:dyDescent="0.25">
      <c r="A2" s="35" t="s">
        <v>37</v>
      </c>
      <c r="B2" s="34">
        <v>241000</v>
      </c>
    </row>
    <row r="4" spans="1:8" x14ac:dyDescent="0.2">
      <c r="A4" s="35" t="s">
        <v>38</v>
      </c>
      <c r="E4" s="34" t="s">
        <v>39</v>
      </c>
      <c r="F4" s="34" t="s">
        <v>40</v>
      </c>
    </row>
    <row r="5" spans="1:8" ht="15" x14ac:dyDescent="0.25">
      <c r="A5" s="35" t="s">
        <v>41</v>
      </c>
      <c r="E5" s="36">
        <v>114668.42261311048</v>
      </c>
      <c r="F5" s="36">
        <v>64834.233352641124</v>
      </c>
    </row>
    <row r="6" spans="1:8" ht="15" x14ac:dyDescent="0.25">
      <c r="A6" s="35" t="s">
        <v>42</v>
      </c>
      <c r="E6" s="36">
        <v>148596.5737802166</v>
      </c>
      <c r="F6" s="36">
        <v>160280.89892363353</v>
      </c>
    </row>
    <row r="7" spans="1:8" x14ac:dyDescent="0.2">
      <c r="A7" s="35"/>
    </row>
    <row r="8" spans="1:8" x14ac:dyDescent="0.2">
      <c r="A8" s="35"/>
    </row>
    <row r="9" spans="1:8" x14ac:dyDescent="0.2">
      <c r="A9" s="35"/>
    </row>
    <row r="10" spans="1:8" x14ac:dyDescent="0.2">
      <c r="A10" s="35" t="s">
        <v>43</v>
      </c>
    </row>
    <row r="11" spans="1:8" x14ac:dyDescent="0.2">
      <c r="A11" s="35" t="s">
        <v>44</v>
      </c>
    </row>
    <row r="12" spans="1:8" ht="25.5" x14ac:dyDescent="0.2">
      <c r="A12" s="37" t="s">
        <v>45</v>
      </c>
      <c r="E12" s="38"/>
    </row>
    <row r="13" spans="1:8" x14ac:dyDescent="0.2">
      <c r="A13" s="35"/>
      <c r="E13" s="38"/>
    </row>
    <row r="14" spans="1:8" x14ac:dyDescent="0.2">
      <c r="A14" s="35"/>
      <c r="E14" s="34" t="s">
        <v>39</v>
      </c>
      <c r="F14" s="34" t="s">
        <v>40</v>
      </c>
      <c r="H14" s="38"/>
    </row>
    <row r="15" spans="1:8" ht="15" x14ac:dyDescent="0.25">
      <c r="A15" s="35" t="s">
        <v>46</v>
      </c>
      <c r="E15" s="39">
        <f>E6*3</f>
        <v>445789.72134064976</v>
      </c>
      <c r="F15" s="39">
        <f>F6*3</f>
        <v>480842.69677090063</v>
      </c>
    </row>
    <row r="16" spans="1:8" x14ac:dyDescent="0.2">
      <c r="A16" s="34" t="s">
        <v>47</v>
      </c>
      <c r="E16" s="39">
        <f>E15/273</f>
        <v>1632.9293822001823</v>
      </c>
      <c r="F16" s="39">
        <f>F15/273</f>
        <v>1761.3285596003686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Deferment Avoidance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2018-03-26T21:13:15Z</dcterms:modified>
</cp:coreProperties>
</file>