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10_ncr:100000_{5548D217-14F5-42F9-81FC-4E44967C49EC}" xr6:coauthVersionLast="31" xr6:coauthVersionMax="31" xr10:uidLastSave="{00000000-0000-0000-0000-000000000000}"/>
  <bookViews>
    <workbookView xWindow="0" yWindow="0" windowWidth="28800" windowHeight="12230" xr2:uid="{00000000-000D-0000-FFFF-FFFF00000000}"/>
  </bookViews>
  <sheets>
    <sheet name="FCF" sheetId="7" r:id="rId1"/>
    <sheet name="Details" sheetId="15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3" i="7" l="1"/>
  <c r="I54" i="7"/>
  <c r="G50" i="7"/>
  <c r="G51" i="7" s="1"/>
  <c r="F50" i="7"/>
  <c r="C50" i="7"/>
  <c r="C51" i="7" s="1"/>
  <c r="B50" i="7"/>
  <c r="B51" i="7" s="1"/>
  <c r="I49" i="7"/>
  <c r="I50" i="7" s="1"/>
  <c r="H49" i="7"/>
  <c r="H50" i="7" s="1"/>
  <c r="G49" i="7"/>
  <c r="F49" i="7"/>
  <c r="E49" i="7"/>
  <c r="E50" i="7" s="1"/>
  <c r="D49" i="7"/>
  <c r="D50" i="7" s="1"/>
  <c r="C49" i="7"/>
  <c r="B49" i="7"/>
  <c r="P54" i="7"/>
  <c r="L54" i="7"/>
  <c r="I45" i="7"/>
  <c r="J44" i="7"/>
  <c r="I7" i="7"/>
  <c r="E51" i="7" l="1"/>
  <c r="E55" i="7" s="1"/>
  <c r="I51" i="7"/>
  <c r="I55" i="7" s="1"/>
  <c r="D51" i="7"/>
  <c r="D55" i="7" s="1"/>
  <c r="H51" i="7"/>
  <c r="H55" i="7" s="1"/>
  <c r="C55" i="7"/>
  <c r="G55" i="7"/>
  <c r="B55" i="7"/>
  <c r="L49" i="7"/>
  <c r="L50" i="7" s="1"/>
  <c r="F51" i="7"/>
  <c r="F55" i="7" s="1"/>
  <c r="P49" i="7"/>
  <c r="P50" i="7" s="1"/>
  <c r="P7" i="7"/>
  <c r="L7" i="7"/>
  <c r="D56" i="7" l="1"/>
  <c r="D58" i="7" s="1"/>
  <c r="H56" i="7"/>
  <c r="H58" i="7"/>
  <c r="I56" i="7"/>
  <c r="I58" i="7" s="1"/>
  <c r="I60" i="7" s="1"/>
  <c r="I64" i="7" s="1"/>
  <c r="I65" i="7" s="1"/>
  <c r="F56" i="7"/>
  <c r="F58" i="7" s="1"/>
  <c r="E56" i="7"/>
  <c r="E58" i="7" s="1"/>
  <c r="P51" i="7"/>
  <c r="P55" i="7"/>
  <c r="L51" i="7"/>
  <c r="L55" i="7"/>
  <c r="G56" i="7"/>
  <c r="G58" i="7"/>
  <c r="C56" i="7"/>
  <c r="C58" i="7"/>
  <c r="B56" i="7"/>
  <c r="B58" i="7"/>
  <c r="I23" i="7"/>
  <c r="P56" i="7" l="1"/>
  <c r="P58" i="7"/>
  <c r="P60" i="7" s="1"/>
  <c r="P65" i="7" s="1"/>
  <c r="L56" i="7"/>
  <c r="L58" i="7" s="1"/>
  <c r="L60" i="7" s="1"/>
  <c r="L65" i="7" s="1"/>
  <c r="J4" i="7"/>
  <c r="I72" i="7" l="1"/>
  <c r="I75" i="7" s="1"/>
  <c r="P14" i="7"/>
  <c r="I14" i="7"/>
  <c r="P9" i="7"/>
  <c r="P10" i="7" s="1"/>
  <c r="I9" i="7"/>
  <c r="I10" i="7" s="1"/>
  <c r="H9" i="7"/>
  <c r="H10" i="7" s="1"/>
  <c r="G9" i="7"/>
  <c r="G10" i="7" s="1"/>
  <c r="F9" i="7"/>
  <c r="F10" i="7" s="1"/>
  <c r="F11" i="7" s="1"/>
  <c r="F15" i="7" s="1"/>
  <c r="E9" i="7"/>
  <c r="E10" i="7" s="1"/>
  <c r="D9" i="7"/>
  <c r="D10" i="7" s="1"/>
  <c r="C9" i="7"/>
  <c r="C10" i="7" s="1"/>
  <c r="B9" i="7"/>
  <c r="B10" i="7" s="1"/>
  <c r="B11" i="7" s="1"/>
  <c r="B15" i="7" s="1"/>
  <c r="L9" i="7"/>
  <c r="L10" i="7" s="1"/>
  <c r="I5" i="7"/>
  <c r="G11" i="7" l="1"/>
  <c r="G15" i="7" s="1"/>
  <c r="B16" i="7"/>
  <c r="B18" i="7" s="1"/>
  <c r="D11" i="7"/>
  <c r="D15" i="7"/>
  <c r="H11" i="7"/>
  <c r="H15" i="7" s="1"/>
  <c r="P11" i="7"/>
  <c r="P15" i="7" s="1"/>
  <c r="C11" i="7"/>
  <c r="C15" i="7"/>
  <c r="L11" i="7"/>
  <c r="F16" i="7"/>
  <c r="F18" i="7"/>
  <c r="E11" i="7"/>
  <c r="E15" i="7" s="1"/>
  <c r="I11" i="7"/>
  <c r="I15" i="7" s="1"/>
  <c r="L14" i="7"/>
  <c r="L15" i="7" l="1"/>
  <c r="L16" i="7" s="1"/>
  <c r="L18" i="7" s="1"/>
  <c r="L20" i="7" s="1"/>
  <c r="L25" i="7" s="1"/>
  <c r="I16" i="7"/>
  <c r="I18" i="7" s="1"/>
  <c r="I20" i="7" s="1"/>
  <c r="I24" i="7" s="1"/>
  <c r="I25" i="7" s="1"/>
  <c r="E16" i="7"/>
  <c r="E18" i="7" s="1"/>
  <c r="D16" i="7"/>
  <c r="D18" i="7" s="1"/>
  <c r="G16" i="7"/>
  <c r="G18" i="7" s="1"/>
  <c r="P16" i="7"/>
  <c r="P18" i="7" s="1"/>
  <c r="P20" i="7" s="1"/>
  <c r="P25" i="7" s="1"/>
  <c r="H16" i="7"/>
  <c r="H18" i="7" s="1"/>
  <c r="C16" i="7"/>
  <c r="C18" i="7" s="1"/>
  <c r="I32" i="7" l="1"/>
  <c r="I35" i="7" s="1"/>
</calcChain>
</file>

<file path=xl/sharedStrings.xml><?xml version="1.0" encoding="utf-8"?>
<sst xmlns="http://schemas.openxmlformats.org/spreadsheetml/2006/main" count="140" uniqueCount="38">
  <si>
    <t>OIL</t>
  </si>
  <si>
    <t xml:space="preserve">Export Gas </t>
  </si>
  <si>
    <t>DOMGAS</t>
  </si>
  <si>
    <t>Oil Impact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</si>
  <si>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</si>
  <si>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</si>
  <si>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</si>
  <si>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</si>
  <si>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</si>
  <si>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</si>
  <si>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</si>
  <si>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</si>
  <si>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</si>
  <si>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</si>
  <si>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</si>
  <si>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</si>
  <si>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</si>
  <si>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</si>
  <si>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</si>
  <si>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</si>
  <si>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>Based on  Q4 FYLE UOP rate of $2,706/boe</t>
  </si>
  <si>
    <t xml:space="preserve">Pre-Tax impact </t>
  </si>
  <si>
    <t>Tax impact on Oil production</t>
  </si>
  <si>
    <t>Based on SPDC Statutory tax rate of 85%</t>
  </si>
  <si>
    <t xml:space="preserve">Tax impact on Gas production </t>
  </si>
  <si>
    <t>NIBIAT Impact  (After Tax) in $</t>
  </si>
  <si>
    <t>CSD Impact( Nibiat + depreciation)</t>
  </si>
  <si>
    <t>(help)</t>
  </si>
  <si>
    <t>CSD Impact( SS)</t>
  </si>
  <si>
    <t>CSD SS</t>
  </si>
  <si>
    <t>Total for Oil + Gas</t>
  </si>
  <si>
    <t>Capex</t>
  </si>
  <si>
    <t>Capital Allwce</t>
  </si>
  <si>
    <t>Capital Allwce tax shield</t>
  </si>
  <si>
    <t>CSD 100%</t>
  </si>
  <si>
    <t>Monthly</t>
  </si>
  <si>
    <t>January - December</t>
  </si>
  <si>
    <t>November - 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</si>
</sst>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0" fontId="2" fillId="0" borderId="0"/>
    <xf numFmtId="43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5" fillId="0" borderId="0"/>
  </cellStyleXfs>
  <cellXfs count="36">
    <xf numFmtId="0" fontId="0" fillId="0" borderId="0" xfId="0"/>
    <xf numFmtId="0" fontId="1" fillId="0" borderId="0" xfId="0" applyFont="1"/>
    <xf numFmtId="0" fontId="0" fillId="3" borderId="0" xfId="0" applyFill="1" applyAlignment="1">
      <alignment horizontal="center" wrapText="1"/>
    </xf>
    <xf numFmtId="9" fontId="4" fillId="4" borderId="0" xfId="2" applyNumberFormat="1" applyFont="1" applyFill="1"/>
    <xf numFmtId="0" fontId="3" fillId="4" borderId="0" xfId="0" applyFont="1" applyFill="1"/>
    <xf numFmtId="164" fontId="0" fillId="0" borderId="0" xfId="0" applyNumberFormat="1"/>
    <xf numFmtId="0" fontId="0" fillId="0" borderId="1" xfId="0" applyBorder="1"/>
    <xf numFmtId="165" fontId="0" fillId="2" borderId="2" xfId="0" applyNumberFormat="1" applyFill="1" applyBorder="1"/>
    <xf numFmtId="164" fontId="0" fillId="2" borderId="2" xfId="3" applyFont="1" applyFill="1" applyBorder="1"/>
    <xf numFmtId="166" fontId="0" fillId="2" borderId="2" xfId="0" applyNumberFormat="1" applyFill="1" applyBorder="1"/>
    <xf numFmtId="0" fontId="0" fillId="2" borderId="1" xfId="0" applyFill="1" applyBorder="1"/>
    <xf numFmtId="165" fontId="0" fillId="2" borderId="1" xfId="2" applyNumberFormat="1" applyFont="1" applyFill="1" applyBorder="1"/>
    <xf numFmtId="165" fontId="0" fillId="2" borderId="1" xfId="3" applyNumberFormat="1" applyFont="1" applyFill="1" applyBorder="1"/>
    <xf numFmtId="164" fontId="0" fillId="2" borderId="1" xfId="3" applyFont="1" applyFill="1" applyBorder="1"/>
    <xf numFmtId="165" fontId="2" fillId="5" borderId="1" xfId="2" applyNumberFormat="1" applyFont="1" applyFill="1" applyBorder="1"/>
    <xf numFmtId="165" fontId="1" fillId="5" borderId="3" xfId="0" applyNumberFormat="1" applyFont="1" applyFill="1" applyBorder="1"/>
    <xf numFmtId="165" fontId="1" fillId="5" borderId="2" xfId="0" applyNumberFormat="1" applyFont="1" applyFill="1" applyBorder="1"/>
    <xf numFmtId="167" fontId="0" fillId="5" borderId="1" xfId="0" applyNumberFormat="1" applyFill="1" applyBorder="1"/>
    <xf numFmtId="167" fontId="0" fillId="5" borderId="4" xfId="0" applyNumberFormat="1" applyFill="1" applyBorder="1"/>
    <xf numFmtId="167" fontId="0" fillId="5" borderId="2" xfId="0" applyNumberFormat="1" applyFill="1" applyBorder="1"/>
    <xf numFmtId="165" fontId="1" fillId="5" borderId="1" xfId="0" applyNumberFormat="1" applyFont="1" applyFill="1" applyBorder="1"/>
    <xf numFmtId="165" fontId="1" fillId="5" borderId="4" xfId="0" applyNumberFormat="1" applyFont="1" applyFill="1" applyBorder="1"/>
    <xf numFmtId="0" fontId="0" fillId="0" borderId="0" xfId="0" applyBorder="1"/>
    <xf numFmtId="167" fontId="0" fillId="5" borderId="0" xfId="0" applyNumberFormat="1" applyFill="1" applyBorder="1"/>
    <xf numFmtId="167" fontId="0" fillId="5" borderId="5" xfId="0" applyNumberFormat="1" applyFill="1" applyBorder="1"/>
    <xf numFmtId="0" fontId="1" fillId="0" borderId="6" xfId="0" applyFont="1" applyBorder="1"/>
    <xf numFmtId="165" fontId="1" fillId="5" borderId="6" xfId="0" applyNumberFormat="1" applyFont="1" applyFill="1" applyBorder="1"/>
    <xf numFmtId="165" fontId="1" fillId="0" borderId="7" xfId="0" applyNumberFormat="1" applyFont="1" applyBorder="1"/>
    <xf numFmtId="43" fontId="0" fillId="0" borderId="0" xfId="0" applyNumberFormat="1"/>
    <xf numFmtId="0" fontId="0" fillId="0" borderId="0" xfId="0" applyFill="1"/>
    <xf numFmtId="43" fontId="0" fillId="0" borderId="0" xfId="0" applyNumberFormat="1" applyFill="1"/>
    <xf numFmtId="3" fontId="0" fillId="0" borderId="0" xfId="0" applyNumberFormat="1"/>
    <xf numFmtId="43" fontId="2" fillId="5" borderId="1" xfId="2" applyNumberFormat="1" applyFont="1" applyFill="1" applyBorder="1"/>
    <xf numFmtId="0" fontId="6" fillId="0" borderId="0" xfId="0" applyFont="1"/>
    <xf numFmtId="0" fontId="6" fillId="0" borderId="0" xfId="0" applyFont="1" applyFill="1"/>
    <xf numFmtId="4" fontId="0" fillId="0" borderId="0" xfId="0" applyNumberFormat="1"/>
  </cellXfs>
  <cellStyles count="5">
    <cellStyle name="Comma 10 6" xfId="2" xr:uid="{00000000-0005-0000-0000-000000000000}"/>
    <cellStyle name="Comma 2" xfId="3" xr:uid="{00000000-0005-0000-0000-000001000000}"/>
    <cellStyle name="Normal" xfId="0" builtinId="0"/>
    <cellStyle name="Normal 2 2" xfId="1" xr:uid="{00000000-0005-0000-0000-000003000000}"/>
    <cellStyle name="Normal 5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198196</xdr:colOff>
      <xdr:row>30</xdr:row>
      <xdr:rowOff>10450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2B1A67-56DE-47E2-A91C-68C1514586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" y="166688"/>
          <a:ext cx="14628571" cy="53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PPLIC~1\OTLocal\EP%20Africa%20-%20Team%20Working\Workbin\13B48E1.R.O\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values"/>
      <sheetName val="1997"/>
      <sheetName val="Overhead Summary"/>
      <sheetName val="Final"/>
      <sheetName val="Sheet6"/>
      <sheetName val="Eng Rate Summary (Primary)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/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/>
      <sheetData sheetId="71"/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/>
      <sheetData sheetId="79">
        <row r="12">
          <cell r="F12">
            <v>5.61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/>
      <sheetData sheetId="130"/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/>
      <sheetData sheetId="194"/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/>
      <sheetData sheetId="245"/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/>
      <sheetData sheetId="251"/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/>
      <sheetData sheetId="302"/>
      <sheetData sheetId="303"/>
      <sheetData sheetId="304"/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/>
      <sheetData sheetId="359"/>
      <sheetData sheetId="360"/>
      <sheetData sheetId="361"/>
      <sheetData sheetId="362"/>
      <sheetData sheetId="363"/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/>
      <sheetData sheetId="418"/>
      <sheetData sheetId="419"/>
      <sheetData sheetId="420"/>
      <sheetData sheetId="421"/>
      <sheetData sheetId="422"/>
      <sheetData sheetId="423">
        <row r="12">
          <cell r="F12">
            <v>1218.1665773563388</v>
          </cell>
        </row>
      </sheetData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/>
      <sheetData sheetId="480"/>
      <sheetData sheetId="481"/>
      <sheetData sheetId="482">
        <row r="12">
          <cell r="F12">
            <v>1218.1665773563388</v>
          </cell>
        </row>
      </sheetData>
      <sheetData sheetId="483"/>
      <sheetData sheetId="484">
        <row r="12">
          <cell r="F12">
            <v>1218.1665773563388</v>
          </cell>
        </row>
      </sheetData>
      <sheetData sheetId="485"/>
      <sheetData sheetId="486"/>
      <sheetData sheetId="487"/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/>
      <sheetData sheetId="598"/>
      <sheetData sheetId="599"/>
      <sheetData sheetId="600">
        <row r="12">
          <cell r="F12">
            <v>1218.1665773563388</v>
          </cell>
        </row>
      </sheetData>
      <sheetData sheetId="601"/>
      <sheetData sheetId="602"/>
      <sheetData sheetId="603"/>
      <sheetData sheetId="604">
        <row r="12">
          <cell r="F12">
            <v>5.61</v>
          </cell>
        </row>
      </sheetData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/>
      <sheetData sheetId="657"/>
      <sheetData sheetId="658"/>
      <sheetData sheetId="659">
        <row r="12">
          <cell r="F12">
            <v>1218.1665773563388</v>
          </cell>
        </row>
      </sheetData>
      <sheetData sheetId="660"/>
      <sheetData sheetId="661"/>
      <sheetData sheetId="662"/>
      <sheetData sheetId="663">
        <row r="12">
          <cell r="F12">
            <v>5.61</v>
          </cell>
        </row>
      </sheetData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/>
      <sheetData sheetId="716"/>
      <sheetData sheetId="717"/>
      <sheetData sheetId="718">
        <row r="12">
          <cell r="F12">
            <v>1218.1665773563388</v>
          </cell>
        </row>
      </sheetData>
      <sheetData sheetId="719"/>
      <sheetData sheetId="720"/>
      <sheetData sheetId="721"/>
      <sheetData sheetId="722">
        <row r="12">
          <cell r="F12">
            <v>5.61</v>
          </cell>
        </row>
      </sheetData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/>
      <sheetData sheetId="775"/>
      <sheetData sheetId="776"/>
      <sheetData sheetId="777">
        <row r="12">
          <cell r="F12">
            <v>1218.1665773563388</v>
          </cell>
        </row>
      </sheetData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/>
      <sheetData sheetId="834"/>
      <sheetData sheetId="835"/>
      <sheetData sheetId="836">
        <row r="12">
          <cell r="F12">
            <v>1218.1665773563388</v>
          </cell>
        </row>
      </sheetData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/>
      <sheetData sheetId="890"/>
      <sheetData sheetId="891"/>
      <sheetData sheetId="892"/>
      <sheetData sheetId="893"/>
      <sheetData sheetId="894"/>
      <sheetData sheetId="895">
        <row r="12">
          <cell r="F12">
            <v>1218.1665773563388</v>
          </cell>
        </row>
      </sheetData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/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/>
      <sheetData sheetId="16">
        <row r="7">
          <cell r="A7" t="str">
            <v>Air Transport Logistics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>
        <row r="168">
          <cell r="A168" t="str">
            <v>GPO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168">
          <cell r="A168" t="str">
            <v>GPO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7">
          <cell r="B7" t="str">
            <v>Dispersant/ Absorbent L/S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/>
      <sheetData sheetId="6"/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/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Mapping Fields to AGG node"/>
      <sheetName val="SetUp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Capital Allowance"/>
      <sheetName val="ITC Computation"/>
      <sheetName val="Other Tariffs"/>
      <sheetName val="Sal Tariff"/>
      <sheetName val="Definitions"/>
      <sheetName val="ActivityData"/>
      <sheetName val="Installation Case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July-99"/>
      <sheetName val="June-99"/>
      <sheetName val="LE BUDGET"/>
      <sheetName val="Sheet1"/>
      <sheetName val="June"/>
      <sheetName val="mar"/>
      <sheetName val="do not Delete"/>
      <sheetName val="ITC Computation"/>
      <sheetName val="Pipeline Oil"/>
      <sheetName val="Working Back-up from 7-12"/>
      <sheetName val="Links"/>
      <sheetName val="Lead"/>
      <sheetName val="Sal Tariff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Links"/>
      <sheetName val="Lead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MBR3-340"/>
      <sheetName val="NAPIMS"/>
      <sheetName val="Lookup Sheet"/>
      <sheetName val="NNPC"/>
      <sheetName val="Project Data"/>
      <sheetName val="SetUp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DATA"/>
      <sheetName val="PROFIT RECONCIL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DATABANK"/>
      <sheetName val="Mapping Fields to AGG node"/>
      <sheetName val="itemized cost"/>
      <sheetName val="Sheet2"/>
      <sheetName val="report"/>
      <sheetName val="values"/>
      <sheetName val="Data Entry"/>
      <sheetName val="do not Delete"/>
      <sheetName val="28151COR06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/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5"/>
  <sheetViews>
    <sheetView tabSelected="1" zoomScale="85" zoomScaleNormal="85" workbookViewId="0">
      <selection activeCell="I48" sqref="I48"/>
    </sheetView>
  </sheetViews>
  <sheetFormatPr defaultRowHeight="14.5" x14ac:dyDescent="0.35"/>
  <cols>
    <col min="1" max="1" width="68.1796875" customWidth="1"/>
    <col min="2" max="8" width="15" hidden="1" customWidth="1"/>
    <col min="9" max="9" width="15" customWidth="1"/>
    <col min="10" max="10" width="43.453125" customWidth="1"/>
    <col min="11" max="11" width="60.1796875" customWidth="1"/>
    <col min="12" max="12" width="15.26953125" customWidth="1"/>
    <col min="13" max="13" width="16.81640625" customWidth="1"/>
    <col min="14" max="14" width="9.1796875" customWidth="1"/>
    <col min="15" max="15" width="60.1796875" customWidth="1"/>
    <col min="16" max="16" width="15.26953125" customWidth="1"/>
    <col min="17" max="17" width="31.81640625" customWidth="1"/>
    <col min="19" max="19" width="5.54296875" customWidth="1"/>
    <col min="20" max="20" width="10.54296875" customWidth="1"/>
  </cols>
  <sheetData>
    <row r="1" spans="1:18" ht="22.5" customHeight="1" x14ac:dyDescent="0.35">
      <c r="B1" s="2"/>
      <c r="C1" s="2"/>
      <c r="D1" s="2"/>
      <c r="E1" s="2"/>
      <c r="F1" s="2"/>
      <c r="G1" s="2"/>
      <c r="H1" s="2"/>
      <c r="I1" s="2"/>
      <c r="L1" s="2"/>
      <c r="P1" s="2"/>
    </row>
    <row r="2" spans="1:18" ht="18.5" x14ac:dyDescent="0.45">
      <c r="A2" s="3" t="s">
        <v>0</v>
      </c>
      <c r="B2" s="4">
        <v>2008</v>
      </c>
      <c r="C2" s="4">
        <v>2009</v>
      </c>
      <c r="D2" s="4">
        <v>2010</v>
      </c>
      <c r="E2" s="4">
        <v>2011</v>
      </c>
      <c r="F2" s="4">
        <v>2012</v>
      </c>
      <c r="G2" s="4">
        <v>2013</v>
      </c>
      <c r="H2" s="4">
        <v>2014</v>
      </c>
      <c r="I2" s="4">
        <v>2018</v>
      </c>
      <c r="J2" s="5"/>
      <c r="K2" s="3" t="s">
        <v>1</v>
      </c>
      <c r="L2" s="4">
        <v>2018</v>
      </c>
      <c r="O2" s="3" t="s">
        <v>2</v>
      </c>
      <c r="P2" s="4">
        <v>2018</v>
      </c>
    </row>
    <row r="3" spans="1:18" x14ac:dyDescent="0.35">
      <c r="A3" s="1" t="s">
        <v>3</v>
      </c>
      <c r="K3" s="1" t="s">
        <v>3</v>
      </c>
      <c r="M3" s="5"/>
      <c r="O3" s="1" t="s">
        <v>3</v>
      </c>
    </row>
    <row r="4" spans="1:18" x14ac:dyDescent="0.35">
      <c r="A4" s="1" t="s">
        <v>31</v>
      </c>
      <c r="I4" s="31">
        <v>0</v>
      </c>
      <c r="J4">
        <f>680000*0.15*0.3</f>
        <v>30600</v>
      </c>
      <c r="K4" s="1"/>
      <c r="L4" s="31"/>
      <c r="M4" s="5"/>
      <c r="O4" s="1"/>
    </row>
    <row r="5" spans="1:18" x14ac:dyDescent="0.35">
      <c r="A5" s="1" t="s">
        <v>32</v>
      </c>
      <c r="I5" s="31">
        <f>I4*0.2</f>
        <v>0</v>
      </c>
      <c r="K5" s="1"/>
      <c r="L5" s="31"/>
      <c r="M5" s="5"/>
      <c r="O5" s="1"/>
    </row>
    <row r="6" spans="1:18" x14ac:dyDescent="0.35">
      <c r="A6" s="6" t="s">
        <v>4</v>
      </c>
      <c r="B6" s="7"/>
      <c r="C6" s="7"/>
      <c r="D6" s="7"/>
      <c r="E6" s="7"/>
      <c r="F6" s="7"/>
      <c r="G6" s="7"/>
      <c r="H6" s="7"/>
      <c r="I6" s="7">
        <v>51</v>
      </c>
      <c r="J6" t="s">
        <v>5</v>
      </c>
      <c r="K6" s="6" t="s">
        <v>6</v>
      </c>
      <c r="L6" s="8">
        <v>1.36</v>
      </c>
      <c r="M6" t="s">
        <v>5</v>
      </c>
      <c r="O6" s="6" t="s">
        <v>6</v>
      </c>
      <c r="P6" s="9">
        <v>2.5099999999999998</v>
      </c>
      <c r="Q6" t="s">
        <v>5</v>
      </c>
      <c r="R6" s="5"/>
    </row>
    <row r="7" spans="1:18" x14ac:dyDescent="0.35">
      <c r="A7" s="6" t="s">
        <v>7</v>
      </c>
      <c r="B7" s="10">
        <v>366</v>
      </c>
      <c r="C7" s="10">
        <v>365</v>
      </c>
      <c r="D7" s="10">
        <v>365</v>
      </c>
      <c r="E7" s="10">
        <v>365</v>
      </c>
      <c r="F7" s="10">
        <v>366</v>
      </c>
      <c r="G7" s="10">
        <v>365</v>
      </c>
      <c r="H7" s="10">
        <v>365</v>
      </c>
      <c r="I7" s="10">
        <f>30+31</f>
        <v>61</v>
      </c>
      <c r="K7" s="6" t="s">
        <v>7</v>
      </c>
      <c r="L7" s="10">
        <f>365-31-28-31</f>
        <v>275</v>
      </c>
      <c r="O7" s="6" t="s">
        <v>7</v>
      </c>
      <c r="P7" s="10">
        <f>365-31-28-31</f>
        <v>275</v>
      </c>
    </row>
    <row r="8" spans="1:18" x14ac:dyDescent="0.35">
      <c r="A8" s="6" t="s">
        <v>8</v>
      </c>
      <c r="B8" s="11"/>
      <c r="C8" s="11"/>
      <c r="D8" s="11"/>
      <c r="E8" s="11"/>
      <c r="F8" s="11"/>
      <c r="G8" s="11"/>
      <c r="H8" s="11"/>
      <c r="I8" s="12">
        <v>1</v>
      </c>
      <c r="J8" t="s">
        <v>9</v>
      </c>
      <c r="K8" s="6" t="s">
        <v>8</v>
      </c>
      <c r="L8" s="13">
        <v>0</v>
      </c>
      <c r="M8" t="s">
        <v>9</v>
      </c>
      <c r="O8" s="6" t="s">
        <v>8</v>
      </c>
      <c r="P8" s="13">
        <v>0</v>
      </c>
      <c r="Q8" t="s">
        <v>9</v>
      </c>
    </row>
    <row r="9" spans="1:18" x14ac:dyDescent="0.35">
      <c r="A9" s="6" t="s">
        <v>10</v>
      </c>
      <c r="B9" s="14">
        <f t="shared" ref="B9:H9" si="0">B8*B7*1000</f>
        <v>0</v>
      </c>
      <c r="C9" s="14">
        <f t="shared" si="0"/>
        <v>0</v>
      </c>
      <c r="D9" s="14">
        <f t="shared" si="0"/>
        <v>0</v>
      </c>
      <c r="E9" s="14">
        <f t="shared" si="0"/>
        <v>0</v>
      </c>
      <c r="F9" s="14">
        <f t="shared" si="0"/>
        <v>0</v>
      </c>
      <c r="G9" s="14">
        <f t="shared" si="0"/>
        <v>0</v>
      </c>
      <c r="H9" s="14">
        <f t="shared" si="0"/>
        <v>0</v>
      </c>
      <c r="I9" s="32">
        <f>I8*I7*1000</f>
        <v>61000</v>
      </c>
      <c r="K9" s="6" t="s">
        <v>11</v>
      </c>
      <c r="L9" s="32">
        <f>L8*L7*1000</f>
        <v>0</v>
      </c>
      <c r="O9" s="6" t="s">
        <v>11</v>
      </c>
      <c r="P9" s="14">
        <f t="shared" ref="P9" si="1">P8*P7*1000</f>
        <v>0</v>
      </c>
    </row>
    <row r="10" spans="1:18" ht="15" thickBot="1" x14ac:dyDescent="0.4">
      <c r="A10" s="6" t="s">
        <v>12</v>
      </c>
      <c r="B10" s="15">
        <f t="shared" ref="B10:I10" si="2">+B9*B6</f>
        <v>0</v>
      </c>
      <c r="C10" s="15">
        <f t="shared" si="2"/>
        <v>0</v>
      </c>
      <c r="D10" s="15">
        <f t="shared" si="2"/>
        <v>0</v>
      </c>
      <c r="E10" s="15">
        <f t="shared" si="2"/>
        <v>0</v>
      </c>
      <c r="F10" s="15">
        <f t="shared" si="2"/>
        <v>0</v>
      </c>
      <c r="G10" s="15">
        <f t="shared" si="2"/>
        <v>0</v>
      </c>
      <c r="H10" s="15">
        <f t="shared" si="2"/>
        <v>0</v>
      </c>
      <c r="I10" s="16">
        <f t="shared" si="2"/>
        <v>3111000</v>
      </c>
      <c r="K10" s="6" t="s">
        <v>12</v>
      </c>
      <c r="L10" s="16">
        <f>+L9*L6*5.8</f>
        <v>0</v>
      </c>
      <c r="O10" s="6" t="s">
        <v>12</v>
      </c>
      <c r="P10" s="16">
        <f>+P9*P6*5.8</f>
        <v>0</v>
      </c>
    </row>
    <row r="11" spans="1:18" ht="15" thickTop="1" x14ac:dyDescent="0.35">
      <c r="A11" s="6" t="s">
        <v>13</v>
      </c>
      <c r="B11" s="17">
        <f t="shared" ref="B11:I11" si="3">-B10*0.2</f>
        <v>0</v>
      </c>
      <c r="C11" s="17">
        <f t="shared" si="3"/>
        <v>0</v>
      </c>
      <c r="D11" s="17">
        <f t="shared" si="3"/>
        <v>0</v>
      </c>
      <c r="E11" s="17">
        <f t="shared" si="3"/>
        <v>0</v>
      </c>
      <c r="F11" s="17">
        <f t="shared" si="3"/>
        <v>0</v>
      </c>
      <c r="G11" s="17">
        <f t="shared" si="3"/>
        <v>0</v>
      </c>
      <c r="H11" s="18">
        <f t="shared" si="3"/>
        <v>0</v>
      </c>
      <c r="I11" s="19">
        <f t="shared" si="3"/>
        <v>-622200</v>
      </c>
      <c r="J11" t="s">
        <v>14</v>
      </c>
      <c r="K11" s="6" t="s">
        <v>15</v>
      </c>
      <c r="L11" s="19">
        <f>-L10*0.07</f>
        <v>0</v>
      </c>
      <c r="M11" t="s">
        <v>16</v>
      </c>
      <c r="O11" s="6" t="s">
        <v>15</v>
      </c>
      <c r="P11" s="19">
        <f>-P10*0.07</f>
        <v>0</v>
      </c>
      <c r="Q11" t="s">
        <v>16</v>
      </c>
    </row>
    <row r="12" spans="1:18" x14ac:dyDescent="0.35">
      <c r="A12" s="6" t="s">
        <v>17</v>
      </c>
      <c r="B12" s="17"/>
      <c r="C12" s="17"/>
      <c r="D12" s="17"/>
      <c r="E12" s="17"/>
      <c r="F12" s="17"/>
      <c r="G12" s="17"/>
      <c r="H12" s="18"/>
      <c r="I12" s="17">
        <v>-665212</v>
      </c>
      <c r="K12" s="6" t="s">
        <v>17</v>
      </c>
      <c r="L12" s="17"/>
      <c r="O12" s="6" t="s">
        <v>17</v>
      </c>
      <c r="P12" s="17">
        <v>0</v>
      </c>
    </row>
    <row r="13" spans="1:18" x14ac:dyDescent="0.35">
      <c r="A13" s="6" t="s">
        <v>18</v>
      </c>
      <c r="B13" s="17"/>
      <c r="C13" s="17"/>
      <c r="D13" s="17"/>
      <c r="E13" s="17"/>
      <c r="F13" s="17"/>
      <c r="G13" s="17"/>
      <c r="H13" s="18"/>
      <c r="I13" s="17"/>
      <c r="K13" s="6" t="s">
        <v>18</v>
      </c>
      <c r="L13" s="17"/>
      <c r="O13" s="6" t="s">
        <v>18</v>
      </c>
      <c r="P13" s="17"/>
    </row>
    <row r="14" spans="1:18" x14ac:dyDescent="0.35">
      <c r="A14" s="6" t="s">
        <v>19</v>
      </c>
      <c r="B14" s="17"/>
      <c r="C14" s="17"/>
      <c r="D14" s="17"/>
      <c r="E14" s="17"/>
      <c r="F14" s="17"/>
      <c r="G14" s="17"/>
      <c r="H14" s="18"/>
      <c r="I14" s="17">
        <f>-I8*I7*2706</f>
        <v>-165066</v>
      </c>
      <c r="J14" t="s">
        <v>20</v>
      </c>
      <c r="K14" s="6" t="s">
        <v>19</v>
      </c>
      <c r="L14" s="17">
        <f>-L8*L7*2706</f>
        <v>0</v>
      </c>
      <c r="O14" s="6" t="s">
        <v>19</v>
      </c>
      <c r="P14" s="17">
        <f>-P8*P7*2706</f>
        <v>0</v>
      </c>
    </row>
    <row r="15" spans="1:18" x14ac:dyDescent="0.35">
      <c r="A15" s="6" t="s">
        <v>21</v>
      </c>
      <c r="B15" s="20">
        <f t="shared" ref="B15:H15" si="4">+B10+B11</f>
        <v>0</v>
      </c>
      <c r="C15" s="20">
        <f t="shared" si="4"/>
        <v>0</v>
      </c>
      <c r="D15" s="20">
        <f t="shared" si="4"/>
        <v>0</v>
      </c>
      <c r="E15" s="20">
        <f t="shared" si="4"/>
        <v>0</v>
      </c>
      <c r="F15" s="20">
        <f t="shared" si="4"/>
        <v>0</v>
      </c>
      <c r="G15" s="20">
        <f t="shared" si="4"/>
        <v>0</v>
      </c>
      <c r="H15" s="21">
        <f t="shared" si="4"/>
        <v>0</v>
      </c>
      <c r="I15" s="20">
        <f>+I10+I11+I12+I13+I14</f>
        <v>1658522</v>
      </c>
      <c r="K15" s="6" t="s">
        <v>21</v>
      </c>
      <c r="L15" s="20">
        <f>+L10+L11+L12+L13+L14</f>
        <v>0</v>
      </c>
      <c r="O15" s="6" t="s">
        <v>21</v>
      </c>
      <c r="P15" s="20">
        <f>+P10+P11+P12+P13+P14</f>
        <v>0</v>
      </c>
    </row>
    <row r="16" spans="1:18" x14ac:dyDescent="0.35">
      <c r="A16" s="6" t="s">
        <v>22</v>
      </c>
      <c r="B16" s="17">
        <f t="shared" ref="B16:I16" si="5">-B15*0.85</f>
        <v>0</v>
      </c>
      <c r="C16" s="17">
        <f t="shared" si="5"/>
        <v>0</v>
      </c>
      <c r="D16" s="17">
        <f t="shared" si="5"/>
        <v>0</v>
      </c>
      <c r="E16" s="17">
        <f t="shared" si="5"/>
        <v>0</v>
      </c>
      <c r="F16" s="17">
        <f t="shared" si="5"/>
        <v>0</v>
      </c>
      <c r="G16" s="17">
        <f t="shared" si="5"/>
        <v>0</v>
      </c>
      <c r="H16" s="18">
        <f t="shared" si="5"/>
        <v>0</v>
      </c>
      <c r="I16" s="17">
        <f t="shared" si="5"/>
        <v>-1409743.7</v>
      </c>
      <c r="J16" t="s">
        <v>23</v>
      </c>
      <c r="K16" s="6" t="s">
        <v>24</v>
      </c>
      <c r="L16" s="17">
        <f>-L15*0.3</f>
        <v>0</v>
      </c>
      <c r="O16" s="6" t="s">
        <v>24</v>
      </c>
      <c r="P16" s="17">
        <f>-P15*0.3</f>
        <v>0</v>
      </c>
    </row>
    <row r="17" spans="1:17" x14ac:dyDescent="0.35">
      <c r="A17" s="22"/>
      <c r="B17" s="23"/>
      <c r="C17" s="23"/>
      <c r="D17" s="23"/>
      <c r="E17" s="23"/>
      <c r="F17" s="23"/>
      <c r="G17" s="23"/>
      <c r="H17" s="23"/>
      <c r="I17" s="24"/>
      <c r="K17" s="22"/>
      <c r="L17" s="24"/>
      <c r="O17" s="22"/>
      <c r="P17" s="24"/>
    </row>
    <row r="18" spans="1:17" ht="15" thickBot="1" x14ac:dyDescent="0.4">
      <c r="A18" s="25" t="s">
        <v>25</v>
      </c>
      <c r="B18" s="26">
        <f t="shared" ref="B18:I18" si="6">+B15+B16</f>
        <v>0</v>
      </c>
      <c r="C18" s="26">
        <f t="shared" si="6"/>
        <v>0</v>
      </c>
      <c r="D18" s="26">
        <f t="shared" si="6"/>
        <v>0</v>
      </c>
      <c r="E18" s="26">
        <f t="shared" si="6"/>
        <v>0</v>
      </c>
      <c r="F18" s="26">
        <f t="shared" si="6"/>
        <v>0</v>
      </c>
      <c r="G18" s="26">
        <f t="shared" si="6"/>
        <v>0</v>
      </c>
      <c r="H18" s="26">
        <f t="shared" si="6"/>
        <v>0</v>
      </c>
      <c r="I18" s="15">
        <f t="shared" si="6"/>
        <v>248778.30000000005</v>
      </c>
      <c r="K18" s="25" t="s">
        <v>25</v>
      </c>
      <c r="L18" s="15">
        <f t="shared" ref="L18" si="7">+L15+L16</f>
        <v>0</v>
      </c>
      <c r="O18" s="25" t="s">
        <v>25</v>
      </c>
      <c r="P18" s="15">
        <f t="shared" ref="P18" si="8">+P15+P16</f>
        <v>0</v>
      </c>
    </row>
    <row r="19" spans="1:17" ht="15" thickTop="1" x14ac:dyDescent="0.35"/>
    <row r="20" spans="1:17" ht="15" thickBot="1" x14ac:dyDescent="0.4">
      <c r="A20" t="s">
        <v>26</v>
      </c>
      <c r="I20" s="27">
        <f>I18-I14</f>
        <v>413844.30000000005</v>
      </c>
      <c r="J20" t="s">
        <v>27</v>
      </c>
      <c r="K20" t="s">
        <v>26</v>
      </c>
      <c r="L20" s="27">
        <f>L18-L14</f>
        <v>0</v>
      </c>
      <c r="M20" t="s">
        <v>27</v>
      </c>
      <c r="O20" t="s">
        <v>26</v>
      </c>
      <c r="P20" s="27">
        <f>P18-P14</f>
        <v>0</v>
      </c>
      <c r="Q20" t="s">
        <v>27</v>
      </c>
    </row>
    <row r="21" spans="1:17" ht="15" thickTop="1" x14ac:dyDescent="0.35"/>
    <row r="22" spans="1:17" x14ac:dyDescent="0.35">
      <c r="A22" s="1" t="s">
        <v>31</v>
      </c>
      <c r="I22" s="31">
        <v>0</v>
      </c>
    </row>
    <row r="23" spans="1:17" x14ac:dyDescent="0.35">
      <c r="A23" s="1" t="s">
        <v>33</v>
      </c>
      <c r="I23" s="31">
        <f>-0.2*I22*0.85</f>
        <v>0</v>
      </c>
    </row>
    <row r="24" spans="1:17" x14ac:dyDescent="0.35">
      <c r="A24" t="s">
        <v>34</v>
      </c>
      <c r="I24" s="28">
        <f>I23+I22+I20</f>
        <v>413844.30000000005</v>
      </c>
    </row>
    <row r="25" spans="1:17" x14ac:dyDescent="0.35">
      <c r="A25" t="s">
        <v>29</v>
      </c>
      <c r="B25" s="29">
        <v>2014</v>
      </c>
      <c r="C25" s="29"/>
      <c r="D25" s="29"/>
      <c r="E25" s="29"/>
      <c r="F25" s="29"/>
      <c r="G25" s="29"/>
      <c r="H25" s="29"/>
      <c r="I25" s="30">
        <f>I24*0.3</f>
        <v>124153.29000000001</v>
      </c>
      <c r="K25" t="s">
        <v>28</v>
      </c>
      <c r="L25" s="30">
        <f>L20*0.3</f>
        <v>0</v>
      </c>
      <c r="O25" t="s">
        <v>29</v>
      </c>
      <c r="P25" s="30">
        <f>P20*0.3</f>
        <v>0</v>
      </c>
    </row>
    <row r="26" spans="1:17" hidden="1" x14ac:dyDescent="0.35"/>
    <row r="27" spans="1:17" hidden="1" x14ac:dyDescent="0.35"/>
    <row r="28" spans="1:17" hidden="1" x14ac:dyDescent="0.35"/>
    <row r="29" spans="1:17" hidden="1" x14ac:dyDescent="0.35"/>
    <row r="30" spans="1:17" x14ac:dyDescent="0.35">
      <c r="P30" s="28"/>
    </row>
    <row r="32" spans="1:17" x14ac:dyDescent="0.35">
      <c r="A32" t="s">
        <v>30</v>
      </c>
      <c r="I32" s="28">
        <f>I25+L25+P25</f>
        <v>124153.29000000001</v>
      </c>
    </row>
    <row r="33" spans="1:18" x14ac:dyDescent="0.35">
      <c r="I33" s="28"/>
      <c r="J33" s="28"/>
      <c r="L33" s="28"/>
    </row>
    <row r="34" spans="1:18" x14ac:dyDescent="0.35">
      <c r="A34" s="1" t="s">
        <v>35</v>
      </c>
    </row>
    <row r="35" spans="1:18" x14ac:dyDescent="0.35">
      <c r="A35" t="s">
        <v>37</v>
      </c>
      <c r="I35" s="28">
        <f>I32/2</f>
        <v>62076.645000000004</v>
      </c>
      <c r="L35" s="28"/>
    </row>
    <row r="39" spans="1:18" x14ac:dyDescent="0.35">
      <c r="I39" s="35"/>
    </row>
    <row r="41" spans="1:18" ht="22.5" customHeight="1" x14ac:dyDescent="0.35">
      <c r="B41" s="2"/>
      <c r="C41" s="2"/>
      <c r="D41" s="2"/>
      <c r="E41" s="2"/>
      <c r="F41" s="2"/>
      <c r="G41" s="2"/>
      <c r="H41" s="2"/>
      <c r="I41" s="2"/>
      <c r="L41" s="2"/>
      <c r="P41" s="2"/>
    </row>
    <row r="42" spans="1:18" ht="18.5" x14ac:dyDescent="0.45">
      <c r="A42" s="3" t="s">
        <v>0</v>
      </c>
      <c r="B42" s="4">
        <v>2008</v>
      </c>
      <c r="C42" s="4">
        <v>2009</v>
      </c>
      <c r="D42" s="4">
        <v>2010</v>
      </c>
      <c r="E42" s="4">
        <v>2011</v>
      </c>
      <c r="F42" s="4">
        <v>2012</v>
      </c>
      <c r="G42" s="4">
        <v>2013</v>
      </c>
      <c r="H42" s="4">
        <v>2014</v>
      </c>
      <c r="I42" s="4">
        <v>2019</v>
      </c>
      <c r="J42" s="5"/>
      <c r="K42" s="3" t="s">
        <v>1</v>
      </c>
      <c r="L42" s="4">
        <v>2019</v>
      </c>
      <c r="O42" s="3" t="s">
        <v>2</v>
      </c>
      <c r="P42" s="4">
        <v>2019</v>
      </c>
    </row>
    <row r="43" spans="1:18" x14ac:dyDescent="0.35">
      <c r="A43" s="1" t="s">
        <v>3</v>
      </c>
      <c r="K43" s="1" t="s">
        <v>3</v>
      </c>
      <c r="M43" s="5"/>
      <c r="O43" s="1" t="s">
        <v>3</v>
      </c>
    </row>
    <row r="44" spans="1:18" x14ac:dyDescent="0.35">
      <c r="A44" s="1" t="s">
        <v>31</v>
      </c>
      <c r="I44" s="31">
        <v>0</v>
      </c>
      <c r="J44">
        <f>680000*0.15*0.3</f>
        <v>30600</v>
      </c>
      <c r="K44" s="1"/>
      <c r="L44" s="31"/>
      <c r="M44" s="5"/>
      <c r="O44" s="1"/>
    </row>
    <row r="45" spans="1:18" x14ac:dyDescent="0.35">
      <c r="A45" s="1" t="s">
        <v>32</v>
      </c>
      <c r="I45" s="31">
        <f>I44*0.2</f>
        <v>0</v>
      </c>
      <c r="K45" s="1"/>
      <c r="L45" s="31"/>
      <c r="M45" s="5"/>
      <c r="O45" s="1"/>
    </row>
    <row r="46" spans="1:18" x14ac:dyDescent="0.35">
      <c r="A46" s="6" t="s">
        <v>4</v>
      </c>
      <c r="B46" s="7"/>
      <c r="C46" s="7"/>
      <c r="D46" s="7"/>
      <c r="E46" s="7"/>
      <c r="F46" s="7"/>
      <c r="G46" s="7"/>
      <c r="H46" s="7"/>
      <c r="I46" s="7">
        <v>51</v>
      </c>
      <c r="J46" t="s">
        <v>5</v>
      </c>
      <c r="K46" s="6" t="s">
        <v>6</v>
      </c>
      <c r="L46" s="8">
        <v>1.36</v>
      </c>
      <c r="M46" t="s">
        <v>5</v>
      </c>
      <c r="O46" s="6" t="s">
        <v>6</v>
      </c>
      <c r="P46" s="9">
        <v>2.5099999999999998</v>
      </c>
      <c r="Q46" t="s">
        <v>5</v>
      </c>
      <c r="R46" s="5"/>
    </row>
    <row r="47" spans="1:18" x14ac:dyDescent="0.35">
      <c r="A47" s="6" t="s">
        <v>7</v>
      </c>
      <c r="B47" s="10">
        <v>366</v>
      </c>
      <c r="C47" s="10">
        <v>365</v>
      </c>
      <c r="D47" s="10">
        <v>365</v>
      </c>
      <c r="E47" s="10">
        <v>365</v>
      </c>
      <c r="F47" s="10">
        <v>366</v>
      </c>
      <c r="G47" s="10">
        <v>365</v>
      </c>
      <c r="H47" s="10">
        <v>365</v>
      </c>
      <c r="I47" s="10">
        <v>365</v>
      </c>
      <c r="K47" s="6" t="s">
        <v>7</v>
      </c>
      <c r="L47" s="10">
        <v>365</v>
      </c>
      <c r="O47" s="6" t="s">
        <v>7</v>
      </c>
      <c r="P47" s="10">
        <v>365</v>
      </c>
    </row>
    <row r="48" spans="1:18" x14ac:dyDescent="0.35">
      <c r="A48" s="6" t="s">
        <v>8</v>
      </c>
      <c r="B48" s="11"/>
      <c r="C48" s="11"/>
      <c r="D48" s="11"/>
      <c r="E48" s="11"/>
      <c r="F48" s="11"/>
      <c r="G48" s="11"/>
      <c r="H48" s="11"/>
      <c r="I48" s="12">
        <v>1</v>
      </c>
      <c r="J48" t="s">
        <v>9</v>
      </c>
      <c r="K48" s="6" t="s">
        <v>8</v>
      </c>
      <c r="L48" s="13">
        <v>0</v>
      </c>
      <c r="M48" t="s">
        <v>9</v>
      </c>
      <c r="O48" s="6" t="s">
        <v>8</v>
      </c>
      <c r="P48" s="13">
        <v>0</v>
      </c>
      <c r="Q48" t="s">
        <v>9</v>
      </c>
    </row>
    <row r="49" spans="1:17" x14ac:dyDescent="0.35">
      <c r="A49" s="6" t="s">
        <v>10</v>
      </c>
      <c r="B49" s="14">
        <f t="shared" ref="B49:H49" si="9">B48*B47*1000</f>
        <v>0</v>
      </c>
      <c r="C49" s="14">
        <f t="shared" si="9"/>
        <v>0</v>
      </c>
      <c r="D49" s="14">
        <f t="shared" si="9"/>
        <v>0</v>
      </c>
      <c r="E49" s="14">
        <f t="shared" si="9"/>
        <v>0</v>
      </c>
      <c r="F49" s="14">
        <f t="shared" si="9"/>
        <v>0</v>
      </c>
      <c r="G49" s="14">
        <f t="shared" si="9"/>
        <v>0</v>
      </c>
      <c r="H49" s="14">
        <f t="shared" si="9"/>
        <v>0</v>
      </c>
      <c r="I49" s="32">
        <f>I48*I47*1000</f>
        <v>365000</v>
      </c>
      <c r="K49" s="6" t="s">
        <v>11</v>
      </c>
      <c r="L49" s="32">
        <f>L48*L47*1000</f>
        <v>0</v>
      </c>
      <c r="O49" s="6" t="s">
        <v>11</v>
      </c>
      <c r="P49" s="14">
        <f t="shared" ref="P49" si="10">P48*P47*1000</f>
        <v>0</v>
      </c>
    </row>
    <row r="50" spans="1:17" ht="15" thickBot="1" x14ac:dyDescent="0.4">
      <c r="A50" s="6" t="s">
        <v>12</v>
      </c>
      <c r="B50" s="15">
        <f t="shared" ref="B50:I50" si="11">+B49*B46</f>
        <v>0</v>
      </c>
      <c r="C50" s="15">
        <f t="shared" si="11"/>
        <v>0</v>
      </c>
      <c r="D50" s="15">
        <f t="shared" si="11"/>
        <v>0</v>
      </c>
      <c r="E50" s="15">
        <f t="shared" si="11"/>
        <v>0</v>
      </c>
      <c r="F50" s="15">
        <f t="shared" si="11"/>
        <v>0</v>
      </c>
      <c r="G50" s="15">
        <f t="shared" si="11"/>
        <v>0</v>
      </c>
      <c r="H50" s="15">
        <f t="shared" si="11"/>
        <v>0</v>
      </c>
      <c r="I50" s="16">
        <f t="shared" si="11"/>
        <v>18615000</v>
      </c>
      <c r="K50" s="6" t="s">
        <v>12</v>
      </c>
      <c r="L50" s="16">
        <f>+L49*L46*5.8</f>
        <v>0</v>
      </c>
      <c r="O50" s="6" t="s">
        <v>12</v>
      </c>
      <c r="P50" s="16">
        <f>+P49*P46*5.8</f>
        <v>0</v>
      </c>
    </row>
    <row r="51" spans="1:17" ht="15" thickTop="1" x14ac:dyDescent="0.35">
      <c r="A51" s="6" t="s">
        <v>13</v>
      </c>
      <c r="B51" s="17">
        <f t="shared" ref="B51:I51" si="12">-B50*0.2</f>
        <v>0</v>
      </c>
      <c r="C51" s="17">
        <f t="shared" si="12"/>
        <v>0</v>
      </c>
      <c r="D51" s="17">
        <f t="shared" si="12"/>
        <v>0</v>
      </c>
      <c r="E51" s="17">
        <f t="shared" si="12"/>
        <v>0</v>
      </c>
      <c r="F51" s="17">
        <f t="shared" si="12"/>
        <v>0</v>
      </c>
      <c r="G51" s="17">
        <f t="shared" si="12"/>
        <v>0</v>
      </c>
      <c r="H51" s="18">
        <f t="shared" si="12"/>
        <v>0</v>
      </c>
      <c r="I51" s="19">
        <f t="shared" si="12"/>
        <v>-3723000</v>
      </c>
      <c r="J51" t="s">
        <v>14</v>
      </c>
      <c r="K51" s="6" t="s">
        <v>15</v>
      </c>
      <c r="L51" s="19">
        <f>-L50*0.07</f>
        <v>0</v>
      </c>
      <c r="M51" t="s">
        <v>16</v>
      </c>
      <c r="O51" s="6" t="s">
        <v>15</v>
      </c>
      <c r="P51" s="19">
        <f>-P50*0.07</f>
        <v>0</v>
      </c>
      <c r="Q51" t="s">
        <v>16</v>
      </c>
    </row>
    <row r="52" spans="1:17" x14ac:dyDescent="0.35">
      <c r="A52" s="6" t="s">
        <v>17</v>
      </c>
      <c r="B52" s="17"/>
      <c r="C52" s="17"/>
      <c r="D52" s="17"/>
      <c r="E52" s="17"/>
      <c r="F52" s="17"/>
      <c r="G52" s="17"/>
      <c r="H52" s="18"/>
      <c r="I52" s="17"/>
      <c r="K52" s="6" t="s">
        <v>17</v>
      </c>
      <c r="L52" s="17"/>
      <c r="O52" s="6" t="s">
        <v>17</v>
      </c>
      <c r="P52" s="17">
        <v>0</v>
      </c>
    </row>
    <row r="53" spans="1:17" x14ac:dyDescent="0.35">
      <c r="A53" s="6" t="s">
        <v>18</v>
      </c>
      <c r="B53" s="17"/>
      <c r="C53" s="17"/>
      <c r="D53" s="17"/>
      <c r="E53" s="17"/>
      <c r="F53" s="17"/>
      <c r="G53" s="17"/>
      <c r="H53" s="18"/>
      <c r="I53" s="17"/>
      <c r="K53" s="6" t="s">
        <v>18</v>
      </c>
      <c r="L53" s="17"/>
      <c r="O53" s="6" t="s">
        <v>18</v>
      </c>
      <c r="P53" s="17"/>
    </row>
    <row r="54" spans="1:17" x14ac:dyDescent="0.35">
      <c r="A54" s="6" t="s">
        <v>19</v>
      </c>
      <c r="B54" s="17"/>
      <c r="C54" s="17"/>
      <c r="D54" s="17"/>
      <c r="E54" s="17"/>
      <c r="F54" s="17"/>
      <c r="G54" s="17"/>
      <c r="H54" s="18"/>
      <c r="I54" s="17">
        <f>-I48*I47*2706</f>
        <v>-987690</v>
      </c>
      <c r="J54" t="s">
        <v>20</v>
      </c>
      <c r="K54" s="6" t="s">
        <v>19</v>
      </c>
      <c r="L54" s="17">
        <f>-L48*L47*2706</f>
        <v>0</v>
      </c>
      <c r="O54" s="6" t="s">
        <v>19</v>
      </c>
      <c r="P54" s="17">
        <f>-P48*P47*2706</f>
        <v>0</v>
      </c>
    </row>
    <row r="55" spans="1:17" x14ac:dyDescent="0.35">
      <c r="A55" s="6" t="s">
        <v>21</v>
      </c>
      <c r="B55" s="20">
        <f t="shared" ref="B55:H55" si="13">+B50+B51</f>
        <v>0</v>
      </c>
      <c r="C55" s="20">
        <f t="shared" si="13"/>
        <v>0</v>
      </c>
      <c r="D55" s="20">
        <f t="shared" si="13"/>
        <v>0</v>
      </c>
      <c r="E55" s="20">
        <f t="shared" si="13"/>
        <v>0</v>
      </c>
      <c r="F55" s="20">
        <f t="shared" si="13"/>
        <v>0</v>
      </c>
      <c r="G55" s="20">
        <f t="shared" si="13"/>
        <v>0</v>
      </c>
      <c r="H55" s="21">
        <f t="shared" si="13"/>
        <v>0</v>
      </c>
      <c r="I55" s="20">
        <f>+I50+I51+I52+I53+I54</f>
        <v>13904310</v>
      </c>
      <c r="K55" s="6" t="s">
        <v>21</v>
      </c>
      <c r="L55" s="20">
        <f>+L50+L51+L52+L53+L54</f>
        <v>0</v>
      </c>
      <c r="O55" s="6" t="s">
        <v>21</v>
      </c>
      <c r="P55" s="20">
        <f>+P50+P51+P52+P53+P54</f>
        <v>0</v>
      </c>
    </row>
    <row r="56" spans="1:17" x14ac:dyDescent="0.35">
      <c r="A56" s="6" t="s">
        <v>22</v>
      </c>
      <c r="B56" s="17">
        <f t="shared" ref="B56:I56" si="14">-B55*0.85</f>
        <v>0</v>
      </c>
      <c r="C56" s="17">
        <f t="shared" si="14"/>
        <v>0</v>
      </c>
      <c r="D56" s="17">
        <f t="shared" si="14"/>
        <v>0</v>
      </c>
      <c r="E56" s="17">
        <f t="shared" si="14"/>
        <v>0</v>
      </c>
      <c r="F56" s="17">
        <f t="shared" si="14"/>
        <v>0</v>
      </c>
      <c r="G56" s="17">
        <f t="shared" si="14"/>
        <v>0</v>
      </c>
      <c r="H56" s="18">
        <f t="shared" si="14"/>
        <v>0</v>
      </c>
      <c r="I56" s="17">
        <f t="shared" si="14"/>
        <v>-11818663.5</v>
      </c>
      <c r="J56" t="s">
        <v>23</v>
      </c>
      <c r="K56" s="6" t="s">
        <v>24</v>
      </c>
      <c r="L56" s="17">
        <f>-L55*0.3</f>
        <v>0</v>
      </c>
      <c r="O56" s="6" t="s">
        <v>24</v>
      </c>
      <c r="P56" s="17">
        <f>-P55*0.3</f>
        <v>0</v>
      </c>
    </row>
    <row r="57" spans="1:17" x14ac:dyDescent="0.35">
      <c r="A57" s="22"/>
      <c r="B57" s="23"/>
      <c r="C57" s="23"/>
      <c r="D57" s="23"/>
      <c r="E57" s="23"/>
      <c r="F57" s="23"/>
      <c r="G57" s="23"/>
      <c r="H57" s="23"/>
      <c r="I57" s="24"/>
      <c r="K57" s="22"/>
      <c r="L57" s="24"/>
      <c r="O57" s="22"/>
      <c r="P57" s="24"/>
    </row>
    <row r="58" spans="1:17" ht="15" thickBot="1" x14ac:dyDescent="0.4">
      <c r="A58" s="25" t="s">
        <v>25</v>
      </c>
      <c r="B58" s="26">
        <f t="shared" ref="B58:I58" si="15">+B55+B56</f>
        <v>0</v>
      </c>
      <c r="C58" s="26">
        <f t="shared" si="15"/>
        <v>0</v>
      </c>
      <c r="D58" s="26">
        <f t="shared" si="15"/>
        <v>0</v>
      </c>
      <c r="E58" s="26">
        <f t="shared" si="15"/>
        <v>0</v>
      </c>
      <c r="F58" s="26">
        <f t="shared" si="15"/>
        <v>0</v>
      </c>
      <c r="G58" s="26">
        <f t="shared" si="15"/>
        <v>0</v>
      </c>
      <c r="H58" s="26">
        <f t="shared" si="15"/>
        <v>0</v>
      </c>
      <c r="I58" s="15">
        <f t="shared" si="15"/>
        <v>2085646.5</v>
      </c>
      <c r="K58" s="25" t="s">
        <v>25</v>
      </c>
      <c r="L58" s="15">
        <f t="shared" ref="L58" si="16">+L55+L56</f>
        <v>0</v>
      </c>
      <c r="O58" s="25" t="s">
        <v>25</v>
      </c>
      <c r="P58" s="15">
        <f t="shared" ref="P58" si="17">+P55+P56</f>
        <v>0</v>
      </c>
    </row>
    <row r="59" spans="1:17" ht="15" thickTop="1" x14ac:dyDescent="0.35"/>
    <row r="60" spans="1:17" ht="15" thickBot="1" x14ac:dyDescent="0.4">
      <c r="A60" t="s">
        <v>26</v>
      </c>
      <c r="I60" s="27">
        <f>I58-I54</f>
        <v>3073336.5</v>
      </c>
      <c r="J60" t="s">
        <v>27</v>
      </c>
      <c r="K60" t="s">
        <v>26</v>
      </c>
      <c r="L60" s="27">
        <f>L58-L54</f>
        <v>0</v>
      </c>
      <c r="M60" t="s">
        <v>27</v>
      </c>
      <c r="O60" t="s">
        <v>26</v>
      </c>
      <c r="P60" s="27">
        <f>P58-P54</f>
        <v>0</v>
      </c>
      <c r="Q60" t="s">
        <v>27</v>
      </c>
    </row>
    <row r="61" spans="1:17" ht="15" thickTop="1" x14ac:dyDescent="0.35"/>
    <row r="62" spans="1:17" x14ac:dyDescent="0.35">
      <c r="A62" s="1" t="s">
        <v>31</v>
      </c>
      <c r="I62" s="31">
        <v>0</v>
      </c>
    </row>
    <row r="63" spans="1:17" x14ac:dyDescent="0.35">
      <c r="A63" s="1" t="s">
        <v>33</v>
      </c>
      <c r="I63" s="31">
        <f>-0.2*I62*0.85</f>
        <v>0</v>
      </c>
    </row>
    <row r="64" spans="1:17" x14ac:dyDescent="0.35">
      <c r="A64" t="s">
        <v>34</v>
      </c>
      <c r="I64" s="28">
        <f>I63+I62+I60</f>
        <v>3073336.5</v>
      </c>
    </row>
    <row r="65" spans="1:16" x14ac:dyDescent="0.35">
      <c r="A65" t="s">
        <v>29</v>
      </c>
      <c r="B65" s="29">
        <v>2014</v>
      </c>
      <c r="C65" s="29"/>
      <c r="D65" s="29"/>
      <c r="E65" s="29"/>
      <c r="F65" s="29"/>
      <c r="G65" s="29"/>
      <c r="H65" s="29"/>
      <c r="I65" s="30">
        <f>I64*0.3</f>
        <v>922000.95</v>
      </c>
      <c r="K65" t="s">
        <v>28</v>
      </c>
      <c r="L65" s="30">
        <f>L60*0.3</f>
        <v>0</v>
      </c>
      <c r="O65" t="s">
        <v>29</v>
      </c>
      <c r="P65" s="30">
        <f>P60*0.3</f>
        <v>0</v>
      </c>
    </row>
    <row r="66" spans="1:16" hidden="1" x14ac:dyDescent="0.35"/>
    <row r="67" spans="1:16" hidden="1" x14ac:dyDescent="0.35"/>
    <row r="68" spans="1:16" hidden="1" x14ac:dyDescent="0.35"/>
    <row r="69" spans="1:16" hidden="1" x14ac:dyDescent="0.35"/>
    <row r="70" spans="1:16" x14ac:dyDescent="0.35">
      <c r="P70" s="28"/>
    </row>
    <row r="72" spans="1:16" x14ac:dyDescent="0.35">
      <c r="A72" t="s">
        <v>30</v>
      </c>
      <c r="I72" s="28">
        <f>I65+L65+P65</f>
        <v>922000.95</v>
      </c>
    </row>
    <row r="73" spans="1:16" x14ac:dyDescent="0.35">
      <c r="I73" s="28"/>
      <c r="J73" s="28"/>
      <c r="L73" s="28"/>
    </row>
    <row r="74" spans="1:16" x14ac:dyDescent="0.35">
      <c r="A74" s="1" t="s">
        <v>35</v>
      </c>
    </row>
    <row r="75" spans="1:16" x14ac:dyDescent="0.35">
      <c r="A75" t="s">
        <v>36</v>
      </c>
      <c r="I75" s="28">
        <f>I72/12</f>
        <v>76833.412499999991</v>
      </c>
      <c r="L75" s="2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1:GA8"/>
  <sheetViews>
    <sheetView zoomScale="80" zoomScaleNormal="80" workbookViewId="0">
      <selection activeCell="J38" sqref="J38"/>
    </sheetView>
  </sheetViews>
  <sheetFormatPr defaultRowHeight="14.5" x14ac:dyDescent="0.35"/>
  <cols>
    <col min="1" max="1" width="3.453125" bestFit="1" customWidth="1"/>
    <col min="2" max="2" width="10.54296875" customWidth="1"/>
    <col min="3" max="3" width="14" customWidth="1"/>
    <col min="4" max="4" width="15.81640625" bestFit="1" customWidth="1"/>
    <col min="5" max="5" width="14.1796875" customWidth="1"/>
    <col min="6" max="7" width="13.7265625" bestFit="1" customWidth="1"/>
    <col min="8" max="8" width="12.453125" customWidth="1"/>
    <col min="9" max="10" width="13.7265625" bestFit="1" customWidth="1"/>
    <col min="11" max="11" width="17" customWidth="1"/>
    <col min="12" max="13" width="13.7265625" bestFit="1" customWidth="1"/>
    <col min="14" max="14" width="12.453125" customWidth="1"/>
    <col min="15" max="16" width="13.7265625" bestFit="1" customWidth="1"/>
    <col min="17" max="17" width="12.453125" customWidth="1"/>
    <col min="18" max="19" width="13.7265625" bestFit="1" customWidth="1"/>
    <col min="20" max="20" width="12.453125" customWidth="1"/>
    <col min="21" max="21" width="13.7265625" bestFit="1" customWidth="1"/>
    <col min="22" max="22" width="13.453125" customWidth="1"/>
    <col min="23" max="23" width="18.453125" customWidth="1"/>
    <col min="24" max="25" width="13.81640625" customWidth="1"/>
    <col min="26" max="26" width="14.81640625" customWidth="1"/>
    <col min="27" max="28" width="13.7265625" bestFit="1" customWidth="1"/>
    <col min="29" max="29" width="14.81640625" customWidth="1"/>
    <col min="39" max="40" width="13.7265625" bestFit="1" customWidth="1"/>
  </cols>
  <sheetData>
    <row r="1" spans="5:183" s="33" customFormat="1" ht="13" x14ac:dyDescent="0.3"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4"/>
      <c r="BX1" s="34"/>
      <c r="BY1" s="34"/>
      <c r="BZ1" s="34"/>
      <c r="CA1" s="34"/>
      <c r="CB1" s="34"/>
      <c r="CC1" s="34"/>
      <c r="CD1" s="34"/>
      <c r="CE1" s="34"/>
      <c r="CF1" s="34"/>
      <c r="CG1" s="34"/>
      <c r="CH1" s="34"/>
      <c r="CI1" s="34"/>
      <c r="CJ1" s="34"/>
      <c r="CK1" s="34"/>
      <c r="CL1" s="34"/>
      <c r="CM1" s="34"/>
      <c r="CN1" s="34"/>
      <c r="CO1" s="34"/>
      <c r="CP1" s="34"/>
      <c r="CQ1" s="34"/>
      <c r="CR1" s="34"/>
      <c r="CS1" s="34"/>
      <c r="CT1" s="34"/>
      <c r="CU1" s="34"/>
      <c r="CV1" s="34"/>
      <c r="CW1" s="34"/>
      <c r="CX1" s="34"/>
      <c r="CY1" s="34"/>
      <c r="CZ1" s="34"/>
      <c r="DA1" s="34"/>
      <c r="DB1" s="34"/>
      <c r="DC1" s="34"/>
      <c r="DD1" s="34"/>
      <c r="DE1" s="34"/>
      <c r="DF1" s="34"/>
      <c r="DG1" s="34"/>
      <c r="DH1" s="34"/>
      <c r="DI1" s="34"/>
      <c r="DJ1" s="34"/>
      <c r="DK1" s="34"/>
      <c r="DL1" s="34"/>
      <c r="DM1" s="34"/>
      <c r="DN1" s="34"/>
      <c r="DO1" s="34"/>
      <c r="DP1" s="34"/>
      <c r="DQ1" s="34"/>
      <c r="DR1" s="34"/>
      <c r="DS1" s="34"/>
      <c r="DT1" s="34"/>
      <c r="DU1" s="34"/>
      <c r="DV1" s="34"/>
      <c r="DW1" s="34"/>
      <c r="DX1" s="34"/>
      <c r="DY1" s="34"/>
      <c r="DZ1" s="34"/>
      <c r="EA1" s="34"/>
      <c r="EB1" s="34"/>
      <c r="EC1" s="34"/>
      <c r="ED1" s="34"/>
      <c r="EE1" s="34"/>
      <c r="EF1" s="34"/>
      <c r="EG1" s="34"/>
      <c r="EH1" s="34"/>
      <c r="EI1" s="34"/>
      <c r="EJ1" s="34"/>
      <c r="EK1" s="34"/>
      <c r="EL1" s="34"/>
      <c r="EM1" s="34"/>
      <c r="EN1" s="34"/>
      <c r="EO1" s="34"/>
      <c r="EP1" s="34"/>
      <c r="EQ1" s="34"/>
      <c r="ER1" s="34"/>
      <c r="ES1" s="34"/>
      <c r="ET1" s="34"/>
      <c r="EU1" s="34"/>
      <c r="EV1" s="34"/>
      <c r="EW1" s="34"/>
      <c r="EX1" s="34"/>
      <c r="EY1" s="34"/>
      <c r="EZ1" s="34"/>
      <c r="FA1" s="34"/>
      <c r="FB1" s="34"/>
      <c r="FC1" s="34"/>
      <c r="FD1" s="34"/>
      <c r="FE1" s="34"/>
      <c r="FF1" s="34"/>
      <c r="FG1" s="34"/>
      <c r="FH1" s="34"/>
      <c r="FI1" s="34"/>
      <c r="FJ1" s="34"/>
      <c r="FK1" s="34"/>
      <c r="FL1" s="34"/>
      <c r="FM1" s="34"/>
      <c r="FN1" s="34"/>
      <c r="FO1" s="34"/>
      <c r="FP1" s="34"/>
      <c r="FQ1" s="34"/>
      <c r="FR1" s="34"/>
      <c r="FS1" s="34"/>
      <c r="FT1" s="34"/>
      <c r="FU1" s="34"/>
      <c r="FV1" s="34"/>
      <c r="FW1" s="34"/>
      <c r="FX1" s="34"/>
      <c r="FY1" s="34"/>
      <c r="FZ1" s="34"/>
      <c r="GA1" s="34"/>
    </row>
    <row r="4" spans="5:183" x14ac:dyDescent="0.35">
      <c r="E4" s="35"/>
    </row>
    <row r="5" spans="5:183" x14ac:dyDescent="0.35">
      <c r="E5" s="35"/>
    </row>
    <row r="6" spans="5:183" x14ac:dyDescent="0.35">
      <c r="E6" s="35"/>
    </row>
    <row r="7" spans="5:183" x14ac:dyDescent="0.35">
      <c r="E7" s="35"/>
    </row>
    <row r="8" spans="5:183" x14ac:dyDescent="0.35">
      <c r="E8" s="35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2017-05-02T10:26:09Z</dcterms:created>
  <dcterms:modified xsi:type="dcterms:W3CDTF">2018-10-05T13:31:14Z</dcterms:modified>
</cp:coreProperties>
</file>