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BUSINESS IMPROVEMENT\2020\FCF Computations\05 May 2020\"/>
    </mc:Choice>
  </mc:AlternateContent>
  <xr:revisionPtr revIDLastSave="0" documentId="13_ncr:1_{A17CAEBE-01CB-4D2F-A40F-376B3C1F7A41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5" l="1"/>
  <c r="G39" i="5"/>
  <c r="L42" i="5" l="1"/>
  <c r="E28" i="5" l="1"/>
  <c r="E25" i="5"/>
  <c r="E27" i="5"/>
  <c r="E26" i="5"/>
  <c r="E19" i="5"/>
  <c r="E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  <c r="F21" i="5" l="1"/>
  <c r="F28" i="5"/>
  <c r="G2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<sst xmlns="http://schemas.openxmlformats.org/spreadsheetml/2006/main" count="315" uniqueCount="145">
  <si>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</si>
  <si>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</si>
  <si>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</si>
  <si>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</si>
  <si>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</si>
  <si>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</si>
  <si>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</si>
  <si>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</si>
  <si>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</si>
  <si>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</si>
  <si>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</si>
  <si>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</si>
  <si>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</si>
  <si>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</si>
  <si>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</si>
  <si>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</si>
  <si>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</si>
  <si>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</si>
  <si>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</si>
  <si>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</si>
  <si>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</si>
  <si>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</si>
  <si>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</si>
  <si>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</si>
  <si>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</si>
  <si>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</si>
  <si>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</si>
  <si>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</si>
  <si>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</si>
  <si>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</si>
  <si>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</si>
  <si>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</si>
  <si>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</si>
  <si>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</si>
  <si>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</si>
  <si>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</si>
  <si>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</si>
  <si>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</si>
  <si>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</si>
  <si>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</si>
  <si>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</si>
  <si>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</si>
  <si>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</si>
  <si>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</si>
  <si>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</si>
  <si>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</si>
  <si>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</si>
  <si>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</si>
  <si>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</si>
  <si>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</si>
  <si>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</si>
  <si>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</si>
  <si>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</si>
  <si>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</si>
  <si>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</si>
  <si>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</si>
  <si>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</si>
  <si>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</si>
  <si>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</si>
  <si>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</si>
  <si>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</si>
  <si>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</si>
  <si>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</si>
  <si>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</si>
  <si>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</si>
  <si>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</si>
  <si>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</si>
  <si>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</si>
  <si>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</si>
  <si>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</si>
  <si>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</si>
  <si>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</si>
  <si>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</si>
  <si>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</si>
  <si>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</si>
  <si>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</si>
  <si>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</si>
  <si>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</si>
  <si>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</si>
  <si>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</si>
  <si>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</si>
  <si>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</si>
  <si>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</si>
  <si>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</si>
  <si>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</si>
  <si>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</si>
  <si>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</si>
  <si>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</si>
  <si>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</si>
  <si>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</si>
  <si>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</si>
  <si>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</si>
  <si>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</si>
  <si>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</si>
  <si>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</si>
  <si>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</si>
  <si>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</si>
  <si>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</si>
  <si>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</si>
  <si>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</si>
  <si>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</si>
  <si>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</si>
  <si>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</si>
  <si>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</si>
  <si>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</si>
  <si>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</si>
  <si>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</si>
  <si>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</si>
  <si>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</si>
  <si>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</si>
  <si>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</si>
  <si>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</si>
  <si>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</si>
  <si>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</si>
  <si>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</si>
  <si>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</si>
  <si>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</si>
  <si>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</si>
  <si>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</si>
  <si>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</si>
  <si>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</si>
  <si>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</si>
  <si>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</si>
  <si>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</si>
  <si>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</si>
  <si>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</si>
  <si>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</si>
  <si>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</si>
  <si>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</si>
  <si>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</si>
  <si>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COPY ME</t>
  </si>
  <si>
    <t>PASTE HERE</t>
  </si>
  <si>
    <t>CHANGE YTD NR</t>
  </si>
  <si>
    <t>Note: For initatives not related to cost savings/production contact your finance advisor or the PMO for support</t>
  </si>
  <si>
    <t>$M</t>
  </si>
  <si>
    <t xml:space="preserve"> FCF</t>
  </si>
  <si>
    <t>Oil</t>
  </si>
  <si>
    <t>Export Gas</t>
  </si>
  <si>
    <t>MMscf/d</t>
  </si>
  <si>
    <t>kbopd</t>
  </si>
  <si>
    <t>$'000</t>
  </si>
  <si>
    <t>Total</t>
  </si>
  <si>
    <t>bbls</t>
  </si>
  <si>
    <t>Mscf</t>
  </si>
  <si>
    <t>Domgas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</si>
</sst>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4C6E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2" fontId="2" fillId="6" borderId="21" xfId="0" applyNumberFormat="1" applyFont="1" applyFill="1" applyBorder="1" applyProtection="1">
      <protection locked="0"/>
    </xf>
    <xf numFmtId="0" fontId="12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3" fillId="4" borderId="0" xfId="0" applyFont="1" applyFill="1"/>
    <xf numFmtId="0" fontId="15" fillId="4" borderId="0" xfId="0" applyFont="1" applyFill="1" applyAlignment="1">
      <alignment horizontal="center" vertical="center"/>
    </xf>
    <xf numFmtId="0" fontId="17" fillId="8" borderId="36" xfId="0" applyFont="1" applyFill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2" fontId="14" fillId="4" borderId="0" xfId="0" applyNumberFormat="1" applyFont="1" applyFill="1" applyAlignment="1">
      <alignment horizontal="center" vertical="center"/>
    </xf>
    <xf numFmtId="0" fontId="17" fillId="8" borderId="38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8" borderId="36" xfId="0" applyFont="1" applyFill="1" applyBorder="1" applyAlignment="1">
      <alignment horizontal="center" vertical="center" wrapText="1"/>
    </xf>
    <xf numFmtId="43" fontId="4" fillId="4" borderId="0" xfId="1" applyFont="1" applyFill="1"/>
    <xf numFmtId="0" fontId="4" fillId="4" borderId="42" xfId="0" applyFont="1" applyFill="1" applyBorder="1"/>
    <xf numFmtId="0" fontId="4" fillId="4" borderId="46" xfId="0" applyFont="1" applyFill="1" applyBorder="1"/>
    <xf numFmtId="43" fontId="4" fillId="4" borderId="43" xfId="1" applyFont="1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2" fontId="0" fillId="4" borderId="45" xfId="0" applyNumberForma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sheetPr codeName="Sheet1"/>
  <dimension ref="A1:V46"/>
  <sheetViews>
    <sheetView tabSelected="1" topLeftCell="B21" zoomScale="80" zoomScaleNormal="80" workbookViewId="0">
      <selection activeCell="J43" sqref="J43"/>
    </sheetView>
  </sheetViews>
  <sheetFormatPr defaultRowHeight="14.5" x14ac:dyDescent="0.35"/>
  <cols>
    <col min="1" max="1" width="8.81640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customWidth="1"/>
    <col min="6" max="6" width="10.54296875" style="88" customWidth="1"/>
    <col min="7" max="7" width="16.632812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2" width="13.36328125" style="88" customWidth="1"/>
    <col min="13" max="13" width="17.26953125" style="88" customWidth="1"/>
    <col min="14" max="14" width="14.1796875" style="88" customWidth="1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65" t="s">
        <v>120</v>
      </c>
      <c r="D2" s="166"/>
      <c r="E2" s="166"/>
      <c r="F2" s="167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119</v>
      </c>
      <c r="D16" s="125" t="s">
        <v>117</v>
      </c>
      <c r="E16" s="126"/>
      <c r="F16" s="127"/>
    </row>
    <row r="17" spans="3:10" x14ac:dyDescent="0.35">
      <c r="C17" s="128" t="s">
        <v>116</v>
      </c>
      <c r="D17" s="115" t="s">
        <v>109</v>
      </c>
      <c r="E17" s="115"/>
      <c r="F17" s="116"/>
    </row>
    <row r="18" spans="3:10" ht="9" customHeight="1" x14ac:dyDescent="0.35">
      <c r="C18" s="85"/>
      <c r="D18" s="162"/>
      <c r="E18" s="163"/>
      <c r="F18" s="164"/>
    </row>
    <row r="19" spans="3:10" ht="15" thickBot="1" x14ac:dyDescent="0.4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0</v>
      </c>
    </row>
    <row r="20" spans="3:10" x14ac:dyDescent="0.35">
      <c r="C20" s="86" t="s">
        <v>115</v>
      </c>
      <c r="D20" s="132" t="s">
        <v>112</v>
      </c>
      <c r="E20" s="133"/>
      <c r="F20" s="136">
        <v>0</v>
      </c>
      <c r="H20" s="158" t="s">
        <v>57</v>
      </c>
      <c r="I20" s="159"/>
      <c r="J20" s="122" t="s">
        <v>68</v>
      </c>
    </row>
    <row r="21" spans="3:10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0</v>
      </c>
      <c r="H21" s="160"/>
      <c r="I21" s="161"/>
      <c r="J21" s="123" t="s">
        <v>59</v>
      </c>
    </row>
    <row r="22" spans="3:10" ht="27" thickBot="1" x14ac:dyDescent="0.4">
      <c r="C22" s="86" t="s">
        <v>125</v>
      </c>
    </row>
    <row r="23" spans="3:10" ht="13.5" customHeight="1" thickBot="1" x14ac:dyDescent="0.4">
      <c r="C23" s="85" t="s">
        <v>121</v>
      </c>
      <c r="D23" s="126" t="s">
        <v>118</v>
      </c>
      <c r="E23" s="126"/>
      <c r="F23" s="127"/>
    </row>
    <row r="24" spans="3:10" x14ac:dyDescent="0.35">
      <c r="C24" s="85" t="s">
        <v>123</v>
      </c>
      <c r="D24" s="115" t="s">
        <v>108</v>
      </c>
      <c r="E24" s="115"/>
      <c r="F24" s="116"/>
    </row>
    <row r="25" spans="3:10" ht="15.5" x14ac:dyDescent="0.35">
      <c r="C25" s="85" t="s">
        <v>124</v>
      </c>
      <c r="D25" s="137" t="s">
        <v>85</v>
      </c>
      <c r="E25" s="100">
        <f>IF(D25=$K$7,(VLOOKUP(D28,$O$4:$S$14,3,FALSE)),IF(D25=$K$8,(VLOOKUP(D28,$O$4:S$14,4,FALSE)),(VLOOKUP(D28,$O$4:S$14,5,FALSE))))</f>
        <v>0.63</v>
      </c>
      <c r="F25" s="136">
        <v>0.31040000000000001</v>
      </c>
      <c r="G25" s="142" t="s">
        <v>131</v>
      </c>
    </row>
    <row r="26" spans="3:10" ht="15.5" x14ac:dyDescent="0.35">
      <c r="C26" s="85" t="s">
        <v>126</v>
      </c>
      <c r="D26" s="139" t="s">
        <v>122</v>
      </c>
      <c r="E26" s="117">
        <f>(VLOOKUP(D28,$C$5:$F$14,3,FALSE))</f>
        <v>0.3</v>
      </c>
      <c r="F26" s="136">
        <v>31</v>
      </c>
      <c r="G26" s="142" t="s">
        <v>132</v>
      </c>
    </row>
    <row r="27" spans="3:10" ht="15.5" x14ac:dyDescent="0.35">
      <c r="C27" s="85" t="s">
        <v>127</v>
      </c>
      <c r="D27" s="132" t="s">
        <v>112</v>
      </c>
      <c r="E27" s="117">
        <f>(VLOOKUP(D28,$C$5:$F$14,4,FALSE))</f>
        <v>0.87</v>
      </c>
      <c r="F27" s="140">
        <v>0</v>
      </c>
      <c r="G27" s="143"/>
    </row>
    <row r="28" spans="3:10" ht="27" thickBot="1" x14ac:dyDescent="0.4">
      <c r="C28" s="86" t="s">
        <v>129</v>
      </c>
      <c r="D28" s="138" t="s">
        <v>99</v>
      </c>
      <c r="E28" s="118">
        <f>VLOOKUP(D28,$O$4:$S$14,2,FALSE)</f>
        <v>0.3</v>
      </c>
      <c r="F28" s="123">
        <f>(((F26/366)*F25*E28*E25)*1000)-(F27*E27*E26)</f>
        <v>4.9689442622950821</v>
      </c>
      <c r="G28" s="147">
        <f>F28/1000</f>
        <v>4.9689442622950818E-3</v>
      </c>
      <c r="H28" s="144" t="s">
        <v>134</v>
      </c>
    </row>
    <row r="29" spans="3:10" ht="13.5" customHeight="1" x14ac:dyDescent="0.35">
      <c r="C29" s="85" t="s">
        <v>128</v>
      </c>
      <c r="G29" s="141" t="s">
        <v>130</v>
      </c>
    </row>
    <row r="30" spans="3:10" ht="8.5" customHeight="1" thickBot="1" x14ac:dyDescent="0.4">
      <c r="C30" s="87"/>
      <c r="D30" s="96"/>
      <c r="E30" s="89"/>
      <c r="F30" s="89"/>
      <c r="G30" s="109"/>
      <c r="H30" s="90"/>
    </row>
    <row r="31" spans="3:10" ht="7.5" customHeight="1" x14ac:dyDescent="0.35">
      <c r="D31" s="89"/>
      <c r="E31" s="89"/>
      <c r="F31" s="89"/>
      <c r="G31" s="105"/>
      <c r="H31" s="90"/>
    </row>
    <row r="32" spans="3:10" x14ac:dyDescent="0.35">
      <c r="D32" s="119"/>
      <c r="E32" s="89"/>
      <c r="F32" s="89"/>
      <c r="G32" s="105"/>
      <c r="H32" s="90"/>
    </row>
    <row r="33" spans="3:14" ht="15" thickBot="1" x14ac:dyDescent="0.4">
      <c r="C33" s="90"/>
      <c r="D33" s="107"/>
      <c r="E33" s="89"/>
      <c r="F33" s="89"/>
      <c r="G33" s="110"/>
      <c r="H33" s="90"/>
    </row>
    <row r="34" spans="3:14" ht="26.5" x14ac:dyDescent="0.35">
      <c r="C34" s="129" t="s">
        <v>133</v>
      </c>
      <c r="D34" s="90"/>
      <c r="E34" s="90"/>
      <c r="F34" s="90"/>
      <c r="G34" s="90"/>
      <c r="H34" s="90"/>
    </row>
    <row r="35" spans="3:14" ht="15" thickBot="1" x14ac:dyDescent="0.4">
      <c r="C35" s="130"/>
      <c r="D35" s="96"/>
      <c r="E35" s="89"/>
      <c r="F35" s="89"/>
      <c r="G35" s="109"/>
      <c r="H35" s="90"/>
      <c r="K35" s="168" t="s">
        <v>135</v>
      </c>
      <c r="L35" s="168"/>
      <c r="M35" s="168"/>
    </row>
    <row r="36" spans="3:14" x14ac:dyDescent="0.35">
      <c r="C36" s="90"/>
      <c r="D36" s="89"/>
      <c r="E36" s="89"/>
      <c r="F36" s="89"/>
      <c r="G36" s="105"/>
      <c r="H36" s="90"/>
    </row>
    <row r="37" spans="3:14" ht="15" thickBot="1" x14ac:dyDescent="0.4">
      <c r="C37" s="90"/>
      <c r="D37" s="90"/>
      <c r="E37" s="90">
        <v>0</v>
      </c>
      <c r="F37" s="90" t="s">
        <v>142</v>
      </c>
      <c r="G37" s="90">
        <f>E37/1000/31</f>
        <v>0</v>
      </c>
      <c r="H37" s="90" t="s">
        <v>139</v>
      </c>
    </row>
    <row r="38" spans="3:14" ht="15" thickBot="1" x14ac:dyDescent="0.4">
      <c r="C38" s="90"/>
      <c r="D38" s="90"/>
      <c r="E38" s="90"/>
      <c r="F38" s="90"/>
      <c r="G38" s="90"/>
      <c r="H38" s="90"/>
      <c r="K38" s="145"/>
      <c r="L38" s="148" t="s">
        <v>140</v>
      </c>
      <c r="M38" s="148"/>
      <c r="N38" s="150"/>
    </row>
    <row r="39" spans="3:14" ht="15" thickBot="1" x14ac:dyDescent="0.4">
      <c r="C39" s="90"/>
      <c r="D39" s="90"/>
      <c r="E39" s="90">
        <v>9623.0679999999993</v>
      </c>
      <c r="F39" s="90" t="s">
        <v>143</v>
      </c>
      <c r="G39" s="90">
        <f>E39/1000/31</f>
        <v>0.31042154838709679</v>
      </c>
      <c r="H39" s="90" t="s">
        <v>138</v>
      </c>
      <c r="K39" s="146" t="s">
        <v>136</v>
      </c>
      <c r="L39" s="149">
        <v>4.97</v>
      </c>
      <c r="M39" s="157"/>
      <c r="N39" s="152"/>
    </row>
    <row r="40" spans="3:14" ht="15" thickBot="1" x14ac:dyDescent="0.4">
      <c r="C40" s="90"/>
      <c r="K40" s="146" t="s">
        <v>137</v>
      </c>
      <c r="L40" s="149">
        <v>0</v>
      </c>
      <c r="M40" s="154"/>
      <c r="N40" s="152"/>
    </row>
    <row r="41" spans="3:14" ht="15" thickBot="1" x14ac:dyDescent="0.4">
      <c r="K41" s="146" t="s">
        <v>144</v>
      </c>
      <c r="L41" s="149">
        <v>0</v>
      </c>
      <c r="M41" s="154"/>
      <c r="N41" s="152"/>
    </row>
    <row r="42" spans="3:14" ht="15" thickBot="1" x14ac:dyDescent="0.4">
      <c r="K42" s="146" t="s">
        <v>141</v>
      </c>
      <c r="L42" s="149">
        <f>SUM(L39:L41)</f>
        <v>4.97</v>
      </c>
      <c r="M42" s="154"/>
      <c r="N42" s="152"/>
    </row>
    <row r="43" spans="3:14" ht="15" thickBot="1" x14ac:dyDescent="0.4">
      <c r="K43" s="146"/>
      <c r="L43" s="149"/>
      <c r="M43" s="154"/>
      <c r="N43" s="152"/>
    </row>
    <row r="44" spans="3:14" ht="15" thickBot="1" x14ac:dyDescent="0.4">
      <c r="K44" s="146"/>
      <c r="L44" s="149"/>
      <c r="M44" s="155"/>
      <c r="N44" s="152"/>
    </row>
    <row r="45" spans="3:14" ht="15" thickBot="1" x14ac:dyDescent="0.4">
      <c r="K45" s="146"/>
      <c r="L45" s="149"/>
      <c r="M45" s="156"/>
      <c r="N45" s="153"/>
    </row>
    <row r="46" spans="3:14" x14ac:dyDescent="0.35">
      <c r="M46" s="151"/>
    </row>
  </sheetData>
  <sheetProtection selectLockedCells="1"/>
  <mergeCells count="4">
    <mergeCell ref="H20:I21"/>
    <mergeCell ref="D18:F18"/>
    <mergeCell ref="C2:F2"/>
    <mergeCell ref="K35:M35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sheetPr codeName="Sheet2"/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9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sheetPr codeName="Sheet3"/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08984375" style="1" customWidth="1"/>
    <col min="5" max="5" width="6.90625" style="1" customWidth="1"/>
    <col min="6" max="6" width="6.453125" style="1" customWidth="1"/>
    <col min="7" max="7" width="22.1796875" style="1" bestFit="1" customWidth="1"/>
    <col min="8" max="8" width="8.81640625" style="1"/>
    <col min="9" max="9" width="12.08984375" style="1" customWidth="1"/>
    <col min="10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sheetPr codeName="Sheet4"/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sheetPr codeName="Sheet5"/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Ogofia, Lasbery L SPDC-UPO/G/TC</cp:lastModifiedBy>
  <dcterms:created xsi:type="dcterms:W3CDTF">2019-03-08T09:08:42Z</dcterms:created>
  <dcterms:modified xsi:type="dcterms:W3CDTF">2020-06-25T11:18:18Z</dcterms:modified>
</cp:coreProperties>
</file>