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pius_etebu_shell_com/Documents/2024 FOLDER/FIT-4/"/>
    </mc:Choice>
  </mc:AlternateContent>
  <xr:revisionPtr revIDLastSave="0" documentId="8_{2A6D12EE-CE73-46C7-B366-AE983E5D5A7D}" xr6:coauthVersionLast="47" xr6:coauthVersionMax="47" xr10:uidLastSave="{00000000-0000-0000-0000-000000000000}"/>
  <bookViews>
    <workbookView xWindow="28680" yWindow="-120" windowWidth="38640" windowHeight="21120" xr2:uid="{F780617D-DA4D-4E3C-94F3-01CA426FF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R22" i="1"/>
  <c r="G22" i="1"/>
  <c r="N20" i="1"/>
  <c r="G5" i="1"/>
  <c r="G4" i="1"/>
  <c r="G6" i="1" s="1"/>
  <c r="R10" i="1"/>
  <c r="P11" i="1"/>
  <c r="P10" i="1"/>
  <c r="P5" i="1"/>
  <c r="P4" i="1"/>
  <c r="Q11" i="1"/>
  <c r="Q10" i="1"/>
  <c r="E11" i="1"/>
  <c r="G11" i="1" s="1"/>
  <c r="E10" i="1"/>
  <c r="G10" i="1" s="1"/>
  <c r="G12" i="1" s="1"/>
  <c r="Q5" i="1"/>
  <c r="R5" i="1" s="1"/>
  <c r="Q4" i="1"/>
  <c r="R4" i="1" s="1"/>
  <c r="R6" i="1" s="1"/>
  <c r="G28" i="1" s="1"/>
  <c r="R11" i="1" l="1"/>
  <c r="R12" i="1" s="1"/>
  <c r="G29" i="1" s="1"/>
  <c r="G14" i="1"/>
  <c r="G19" i="1" l="1"/>
  <c r="R19" i="1" s="1"/>
  <c r="G17" i="1"/>
  <c r="G18" i="1"/>
  <c r="R18" i="1" s="1"/>
  <c r="R17" i="1" l="1"/>
  <c r="R20" i="1" s="1"/>
  <c r="G30" i="1" s="1"/>
  <c r="G31" i="1" s="1"/>
  <c r="G20" i="1"/>
</calcChain>
</file>

<file path=xl/sharedStrings.xml><?xml version="1.0" encoding="utf-8"?>
<sst xmlns="http://schemas.openxmlformats.org/spreadsheetml/2006/main" count="58" uniqueCount="39">
  <si>
    <t>S/N</t>
  </si>
  <si>
    <t>Description</t>
  </si>
  <si>
    <t>QTY</t>
  </si>
  <si>
    <t>Rate (USD)</t>
  </si>
  <si>
    <t xml:space="preserve">Total Price (USD) </t>
  </si>
  <si>
    <t>95mm Grade U3, StudLink Anchor Chains, 27.5m shot length</t>
  </si>
  <si>
    <t>95mm Kenter Shackle</t>
  </si>
  <si>
    <t>TOTAL</t>
  </si>
  <si>
    <t>Materials Specification</t>
  </si>
  <si>
    <t>Quantities</t>
  </si>
  <si>
    <t>Unit of Measurements</t>
  </si>
  <si>
    <t>Unit Cost ($)</t>
  </si>
  <si>
    <t>Total Cost ($)</t>
  </si>
  <si>
    <t>95mm 27.5m long U3 Studlink Chain Shots</t>
  </si>
  <si>
    <t>Shots</t>
  </si>
  <si>
    <t>95mm D Shackles</t>
  </si>
  <si>
    <t>Pieces</t>
  </si>
  <si>
    <t>EX-WORKS COST</t>
  </si>
  <si>
    <t>1% NCDF</t>
  </si>
  <si>
    <t>7.5% VAT</t>
  </si>
  <si>
    <t>15% Mark Up</t>
  </si>
  <si>
    <t>TOTAL EXPOSURE</t>
  </si>
  <si>
    <t>Earlier quotation based on 2023 purchase</t>
  </si>
  <si>
    <t>Cost of procurement from EFA Supplier</t>
  </si>
  <si>
    <t>Original Scope</t>
  </si>
  <si>
    <t>Additional Scope</t>
  </si>
  <si>
    <t>TOTAL BASE &amp; ADDITIONAL SCOPE</t>
  </si>
  <si>
    <t>Additional Quantities base on Earlier quotation based on 2023 purchase</t>
  </si>
  <si>
    <t>Unit Cost ($) Diff</t>
  </si>
  <si>
    <t>Total Savings ($)</t>
  </si>
  <si>
    <t>Add On Payments</t>
  </si>
  <si>
    <t>Note:</t>
  </si>
  <si>
    <t xml:space="preserve">Saving on base scope Quantities </t>
  </si>
  <si>
    <t>Savings on Additional Quanitiies Procured</t>
  </si>
  <si>
    <t>Savings on Overhead Payement (Assuming base scope FCA)</t>
  </si>
  <si>
    <t>Total Savings</t>
  </si>
  <si>
    <t>TOTAL EXPOSURE BASE ON 2023 PURCHASE</t>
  </si>
  <si>
    <t xml:space="preserve">TOTAL EXPOSURE BASE ON PROCUREMENT FROM EFA SUPPLIER </t>
  </si>
  <si>
    <t xml:space="preserve">TOTAL ESTIMATED SAVINGS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</si>
</sst>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Futura Medium"/>
    </font>
    <font>
      <sz val="9"/>
      <color rgb="FF000000"/>
      <name val="Futura Medium"/>
    </font>
    <font>
      <b/>
      <sz val="9"/>
      <color rgb="FF000000"/>
      <name val="Futura Medium"/>
    </font>
    <font>
      <sz val="11"/>
      <color rgb="FF0000CC"/>
      <name val="Futura Light"/>
    </font>
    <font>
      <b/>
      <sz val="9"/>
      <color rgb="FF000000"/>
      <name val="Garamond"/>
      <family val="1"/>
    </font>
    <font>
      <sz val="9"/>
      <color rgb="FF000000"/>
      <name val="Garamond"/>
      <family val="1"/>
    </font>
    <font>
      <b/>
      <sz val="11"/>
      <color theme="1"/>
      <name val="Calibri"/>
      <family val="2"/>
      <scheme val="minor"/>
    </font>
    <font>
      <b/>
      <sz val="10"/>
      <color rgb="FF000000"/>
      <name val="Futura Medium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000000"/>
      <name val="Futura Medium"/>
    </font>
  </fonts>
  <fills count="7">
    <fill>
      <patternFill patternType="none"/>
    </fill>
    <fill>
      <patternFill patternType="gray125"/>
    </fill>
    <fill>
      <patternFill patternType="solid">
        <fgColor rgb="FF7B7B7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6" fillId="4" borderId="2" xfId="1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1" applyFont="1" applyBorder="1" applyAlignment="1">
      <alignment horizontal="right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1" applyFont="1" applyFill="1" applyBorder="1" applyAlignment="1">
      <alignment vertical="center" wrapText="1"/>
    </xf>
    <xf numFmtId="164" fontId="6" fillId="4" borderId="4" xfId="1" applyFont="1" applyFill="1" applyBorder="1" applyAlignment="1">
      <alignment horizontal="right" vertical="center" wrapText="1"/>
    </xf>
    <xf numFmtId="164" fontId="7" fillId="0" borderId="4" xfId="1" applyFont="1" applyBorder="1" applyAlignment="1">
      <alignment vertical="center" wrapText="1"/>
    </xf>
    <xf numFmtId="164" fontId="3" fillId="0" borderId="4" xfId="1" applyFont="1" applyBorder="1" applyAlignment="1">
      <alignment horizontal="right" vertical="center" wrapText="1"/>
    </xf>
    <xf numFmtId="164" fontId="4" fillId="3" borderId="4" xfId="0" applyNumberFormat="1" applyFont="1" applyFill="1" applyBorder="1" applyAlignment="1">
      <alignment horizontal="right" vertical="center" wrapText="1"/>
    </xf>
    <xf numFmtId="164" fontId="4" fillId="3" borderId="4" xfId="1" applyFont="1" applyFill="1" applyBorder="1" applyAlignment="1">
      <alignment horizontal="right" vertical="center" wrapText="1"/>
    </xf>
    <xf numFmtId="164" fontId="9" fillId="3" borderId="4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center"/>
    </xf>
    <xf numFmtId="0" fontId="0" fillId="0" borderId="0" xfId="0" applyFill="1"/>
    <xf numFmtId="164" fontId="7" fillId="0" borderId="0" xfId="1" applyFont="1" applyFill="1" applyBorder="1" applyAlignment="1">
      <alignment horizontal="right" vertical="center" wrapText="1"/>
    </xf>
    <xf numFmtId="164" fontId="6" fillId="0" borderId="0" xfId="1" applyFont="1" applyFill="1" applyBorder="1" applyAlignment="1">
      <alignment horizontal="right" vertical="center" wrapText="1"/>
    </xf>
    <xf numFmtId="0" fontId="0" fillId="0" borderId="0" xfId="0" applyFill="1" applyBorder="1"/>
    <xf numFmtId="0" fontId="0" fillId="0" borderId="7" xfId="0" applyBorder="1"/>
    <xf numFmtId="0" fontId="0" fillId="0" borderId="1" xfId="0" applyBorder="1"/>
    <xf numFmtId="0" fontId="7" fillId="0" borderId="1" xfId="0" applyFont="1" applyBorder="1" applyAlignment="1">
      <alignment vertical="center" wrapText="1"/>
    </xf>
    <xf numFmtId="43" fontId="0" fillId="0" borderId="1" xfId="0" applyNumberForma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0" fillId="0" borderId="9" xfId="0" applyBorder="1"/>
    <xf numFmtId="0" fontId="0" fillId="5" borderId="8" xfId="0" applyFill="1" applyBorder="1" applyAlignment="1">
      <alignment horizontal="center" vertical="center"/>
    </xf>
    <xf numFmtId="43" fontId="0" fillId="5" borderId="8" xfId="0" applyNumberFormat="1" applyFill="1" applyBorder="1" applyAlignment="1">
      <alignment horizontal="center" vertical="center"/>
    </xf>
    <xf numFmtId="43" fontId="0" fillId="5" borderId="8" xfId="0" applyNumberFormat="1" applyFill="1" applyBorder="1" applyAlignment="1">
      <alignment vertical="center"/>
    </xf>
    <xf numFmtId="0" fontId="0" fillId="5" borderId="8" xfId="0" applyFill="1" applyBorder="1"/>
    <xf numFmtId="0" fontId="10" fillId="5" borderId="8" xfId="0" applyFont="1" applyFill="1" applyBorder="1"/>
    <xf numFmtId="43" fontId="11" fillId="5" borderId="8" xfId="0" applyNumberFormat="1" applyFont="1" applyFill="1" applyBorder="1"/>
    <xf numFmtId="43" fontId="12" fillId="5" borderId="8" xfId="0" applyNumberFormat="1" applyFont="1" applyFill="1" applyBorder="1"/>
    <xf numFmtId="0" fontId="11" fillId="5" borderId="8" xfId="0" applyFont="1" applyFill="1" applyBorder="1"/>
    <xf numFmtId="164" fontId="13" fillId="3" borderId="2" xfId="0" applyNumberFormat="1" applyFont="1" applyFill="1" applyBorder="1" applyAlignment="1">
      <alignment horizontal="right" vertical="center" wrapText="1"/>
    </xf>
    <xf numFmtId="164" fontId="13" fillId="3" borderId="1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164" fontId="13" fillId="5" borderId="1" xfId="0" applyNumberFormat="1" applyFont="1" applyFill="1" applyBorder="1" applyAlignment="1">
      <alignment horizontal="right" vertical="center" wrapText="1"/>
    </xf>
    <xf numFmtId="43" fontId="0" fillId="5" borderId="15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64" fontId="6" fillId="5" borderId="2" xfId="1" applyFont="1" applyFill="1" applyBorder="1" applyAlignment="1">
      <alignment horizontal="center" vertical="center" wrapText="1"/>
    </xf>
    <xf numFmtId="164" fontId="6" fillId="0" borderId="0" xfId="1" applyFont="1" applyFill="1" applyBorder="1" applyAlignment="1">
      <alignment vertical="center" wrapText="1"/>
    </xf>
    <xf numFmtId="0" fontId="0" fillId="5" borderId="16" xfId="0" applyFill="1" applyBorder="1" applyAlignment="1">
      <alignment horizontal="center" vertical="center"/>
    </xf>
    <xf numFmtId="43" fontId="0" fillId="5" borderId="17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43" fontId="0" fillId="5" borderId="19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43" fontId="8" fillId="5" borderId="22" xfId="0" applyNumberFormat="1" applyFont="1" applyFill="1" applyBorder="1" applyAlignment="1">
      <alignment horizontal="center" vertical="center"/>
    </xf>
    <xf numFmtId="43" fontId="0" fillId="5" borderId="15" xfId="0" applyNumberFormat="1" applyFill="1" applyBorder="1" applyAlignment="1">
      <alignment vertical="center"/>
    </xf>
    <xf numFmtId="43" fontId="0" fillId="5" borderId="17" xfId="0" applyNumberFormat="1" applyFill="1" applyBorder="1" applyAlignment="1">
      <alignment vertical="center"/>
    </xf>
    <xf numFmtId="43" fontId="0" fillId="5" borderId="19" xfId="0" applyNumberFormat="1" applyFill="1" applyBorder="1" applyAlignment="1">
      <alignment vertical="center"/>
    </xf>
    <xf numFmtId="0" fontId="0" fillId="5" borderId="20" xfId="0" applyFill="1" applyBorder="1"/>
    <xf numFmtId="0" fontId="0" fillId="5" borderId="21" xfId="0" applyFill="1" applyBorder="1" applyAlignment="1">
      <alignment vertical="center"/>
    </xf>
    <xf numFmtId="43" fontId="8" fillId="5" borderId="22" xfId="0" applyNumberFormat="1" applyFont="1" applyFill="1" applyBorder="1" applyAlignment="1">
      <alignment vertical="center"/>
    </xf>
    <xf numFmtId="0" fontId="0" fillId="5" borderId="15" xfId="0" applyFill="1" applyBorder="1"/>
    <xf numFmtId="0" fontId="0" fillId="5" borderId="16" xfId="0" applyFill="1" applyBorder="1"/>
    <xf numFmtId="43" fontId="0" fillId="5" borderId="17" xfId="0" applyNumberFormat="1" applyFill="1" applyBorder="1"/>
    <xf numFmtId="0" fontId="0" fillId="5" borderId="18" xfId="0" applyFill="1" applyBorder="1"/>
    <xf numFmtId="43" fontId="0" fillId="5" borderId="19" xfId="0" applyNumberFormat="1" applyFill="1" applyBorder="1"/>
    <xf numFmtId="0" fontId="0" fillId="5" borderId="21" xfId="0" applyFill="1" applyBorder="1"/>
    <xf numFmtId="43" fontId="8" fillId="5" borderId="22" xfId="0" applyNumberFormat="1" applyFont="1" applyFill="1" applyBorder="1"/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4" fillId="3" borderId="10" xfId="0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horizontal="right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80CB-CB8A-4006-9C5D-759FC9E0E754}">
  <dimension ref="B1:T31"/>
  <sheetViews>
    <sheetView tabSelected="1" workbookViewId="0">
      <selection activeCell="G33" sqref="G33"/>
    </sheetView>
  </sheetViews>
  <sheetFormatPr defaultRowHeight="14.5"/>
  <cols>
    <col min="2" max="2" width="5.36328125" customWidth="1"/>
    <col min="4" max="4" width="30.54296875" customWidth="1"/>
    <col min="6" max="6" width="14.81640625" customWidth="1"/>
    <col min="7" max="7" width="28.08984375" customWidth="1"/>
    <col min="8" max="8" width="9.36328125" bestFit="1" customWidth="1"/>
    <col min="10" max="10" width="35.1796875" bestFit="1" customWidth="1"/>
    <col min="11" max="11" width="16.90625" customWidth="1"/>
    <col min="13" max="13" width="18.1796875" customWidth="1"/>
    <col min="14" max="14" width="13.54296875" bestFit="1" customWidth="1"/>
    <col min="15" max="15" width="8.81640625" style="27" customWidth="1"/>
    <col min="16" max="16" width="11.08984375" customWidth="1"/>
    <col min="17" max="17" width="13.6328125" customWidth="1"/>
    <col min="18" max="18" width="15.453125" bestFit="1" customWidth="1"/>
  </cols>
  <sheetData>
    <row r="1" spans="3:20" ht="15" thickBot="1"/>
    <row r="2" spans="3:20" ht="16" thickBot="1">
      <c r="C2" s="88" t="s">
        <v>22</v>
      </c>
      <c r="D2" s="89"/>
      <c r="E2" s="89"/>
      <c r="F2" s="89"/>
      <c r="G2" s="90"/>
      <c r="I2" s="88" t="s">
        <v>23</v>
      </c>
      <c r="J2" s="89"/>
      <c r="K2" s="89"/>
      <c r="L2" s="89"/>
      <c r="M2" s="89"/>
      <c r="N2" s="90"/>
      <c r="O2" s="30"/>
      <c r="P2" s="76" t="s">
        <v>24</v>
      </c>
      <c r="Q2" s="77"/>
      <c r="R2" s="78"/>
      <c r="S2" s="85" t="s">
        <v>25</v>
      </c>
      <c r="T2" s="85"/>
    </row>
    <row r="3" spans="3:20" ht="36.5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I3" s="10" t="s">
        <v>0</v>
      </c>
      <c r="J3" s="11" t="s">
        <v>8</v>
      </c>
      <c r="K3" s="12" t="s">
        <v>9</v>
      </c>
      <c r="L3" s="12" t="s">
        <v>10</v>
      </c>
      <c r="M3" s="13" t="s">
        <v>11</v>
      </c>
      <c r="N3" s="13" t="s">
        <v>12</v>
      </c>
      <c r="O3" s="55"/>
      <c r="P3" s="53" t="s">
        <v>9</v>
      </c>
      <c r="Q3" s="54" t="s">
        <v>28</v>
      </c>
      <c r="R3" s="54" t="s">
        <v>29</v>
      </c>
    </row>
    <row r="4" spans="3:20" ht="23.5" thickBot="1">
      <c r="C4" s="3">
        <v>1</v>
      </c>
      <c r="D4" s="4" t="s">
        <v>5</v>
      </c>
      <c r="E4" s="5">
        <v>96</v>
      </c>
      <c r="F4" s="6">
        <v>20156.43</v>
      </c>
      <c r="G4" s="22">
        <f>E4*F4</f>
        <v>1935017.28</v>
      </c>
      <c r="I4" s="14">
        <v>1</v>
      </c>
      <c r="J4" s="15" t="s">
        <v>13</v>
      </c>
      <c r="K4" s="16">
        <v>130</v>
      </c>
      <c r="L4" s="16" t="s">
        <v>14</v>
      </c>
      <c r="M4" s="17">
        <v>5200</v>
      </c>
      <c r="N4" s="17">
        <v>676000</v>
      </c>
      <c r="O4" s="28"/>
      <c r="P4" s="56">
        <f>E4</f>
        <v>96</v>
      </c>
      <c r="Q4" s="52">
        <f>F4-M4</f>
        <v>14956.43</v>
      </c>
      <c r="R4" s="57">
        <f>E4*Q4</f>
        <v>1435817.28</v>
      </c>
    </row>
    <row r="5" spans="3:20" ht="15" thickBot="1">
      <c r="C5" s="3">
        <v>2</v>
      </c>
      <c r="D5" s="4" t="s">
        <v>6</v>
      </c>
      <c r="E5" s="5">
        <v>100</v>
      </c>
      <c r="F5" s="6">
        <v>2181.1</v>
      </c>
      <c r="G5" s="22">
        <f>E5*F5</f>
        <v>218110</v>
      </c>
      <c r="I5" s="14">
        <v>2</v>
      </c>
      <c r="J5" s="15" t="s">
        <v>15</v>
      </c>
      <c r="K5" s="16">
        <v>137</v>
      </c>
      <c r="L5" s="16" t="s">
        <v>16</v>
      </c>
      <c r="M5" s="17">
        <v>655</v>
      </c>
      <c r="N5" s="17">
        <v>89735</v>
      </c>
      <c r="O5" s="28"/>
      <c r="P5" s="58">
        <f>E5</f>
        <v>100</v>
      </c>
      <c r="Q5" s="40">
        <f>F5-M5</f>
        <v>1526.1</v>
      </c>
      <c r="R5" s="59">
        <f>E5*Q5</f>
        <v>152610</v>
      </c>
    </row>
    <row r="6" spans="3:20" ht="15" thickBot="1">
      <c r="C6" s="79" t="s">
        <v>7</v>
      </c>
      <c r="D6" s="80"/>
      <c r="E6" s="7"/>
      <c r="F6" s="8"/>
      <c r="G6" s="24">
        <f>SUM(G4:G5)</f>
        <v>2153127.2800000003</v>
      </c>
      <c r="I6" s="91" t="s">
        <v>17</v>
      </c>
      <c r="J6" s="92"/>
      <c r="K6" s="18"/>
      <c r="L6" s="18"/>
      <c r="M6" s="19"/>
      <c r="N6" s="20">
        <v>765735</v>
      </c>
      <c r="O6" s="29"/>
      <c r="P6" s="60"/>
      <c r="Q6" s="61"/>
      <c r="R6" s="62">
        <f>SUM(R4:R5)</f>
        <v>1588427.28</v>
      </c>
    </row>
    <row r="7" spans="3:20" ht="15" thickBot="1">
      <c r="C7" s="9"/>
      <c r="P7" s="27"/>
      <c r="Q7" s="27"/>
      <c r="R7" s="27"/>
    </row>
    <row r="8" spans="3:20" ht="15" thickBot="1">
      <c r="C8" s="26" t="s">
        <v>27</v>
      </c>
      <c r="D8" s="26"/>
      <c r="P8" s="76" t="s">
        <v>25</v>
      </c>
      <c r="Q8" s="77"/>
      <c r="R8" s="78"/>
    </row>
    <row r="9" spans="3:20" ht="15" thickBot="1">
      <c r="C9" s="1" t="s">
        <v>0</v>
      </c>
      <c r="D9" s="2" t="s">
        <v>1</v>
      </c>
      <c r="E9" s="2" t="s">
        <v>2</v>
      </c>
      <c r="F9" s="2" t="s">
        <v>3</v>
      </c>
      <c r="G9" s="2" t="s">
        <v>4</v>
      </c>
      <c r="P9" s="53" t="s">
        <v>9</v>
      </c>
      <c r="Q9" s="54" t="s">
        <v>28</v>
      </c>
      <c r="R9" s="54" t="s">
        <v>29</v>
      </c>
    </row>
    <row r="10" spans="3:20" ht="23.5" thickBot="1">
      <c r="C10" s="3">
        <v>1</v>
      </c>
      <c r="D10" s="4" t="s">
        <v>5</v>
      </c>
      <c r="E10" s="5">
        <f>K4-E4</f>
        <v>34</v>
      </c>
      <c r="F10" s="6">
        <v>20156.43</v>
      </c>
      <c r="G10" s="22">
        <f>E10*F10</f>
        <v>685318.62</v>
      </c>
      <c r="P10" s="56">
        <f>K4-E4</f>
        <v>34</v>
      </c>
      <c r="Q10" s="63">
        <f>F10-M4</f>
        <v>14956.43</v>
      </c>
      <c r="R10" s="64">
        <f>P10*Q10</f>
        <v>508518.62</v>
      </c>
    </row>
    <row r="11" spans="3:20" ht="15" thickBot="1">
      <c r="C11" s="3">
        <v>2</v>
      </c>
      <c r="D11" s="4" t="s">
        <v>6</v>
      </c>
      <c r="E11" s="5">
        <f>K5-E5</f>
        <v>37</v>
      </c>
      <c r="F11" s="6">
        <v>2181.1</v>
      </c>
      <c r="G11" s="22">
        <f>E11*F11</f>
        <v>80700.7</v>
      </c>
      <c r="P11" s="58">
        <f>K5-E5</f>
        <v>37</v>
      </c>
      <c r="Q11" s="41">
        <f>F11-M5</f>
        <v>1526.1</v>
      </c>
      <c r="R11" s="65">
        <f>P11*Q11</f>
        <v>56465.7</v>
      </c>
    </row>
    <row r="12" spans="3:20" ht="15" thickBot="1">
      <c r="C12" s="79" t="s">
        <v>7</v>
      </c>
      <c r="D12" s="80"/>
      <c r="E12" s="7"/>
      <c r="F12" s="8"/>
      <c r="G12" s="23">
        <f>SUM(G10:G11)</f>
        <v>766019.32</v>
      </c>
      <c r="P12" s="66"/>
      <c r="Q12" s="67"/>
      <c r="R12" s="68">
        <f>SUM(R10:R11)</f>
        <v>564984.31999999995</v>
      </c>
    </row>
    <row r="13" spans="3:20" ht="15" thickBot="1">
      <c r="C13" s="38"/>
      <c r="D13" s="38"/>
      <c r="E13" s="38"/>
      <c r="F13" s="38"/>
      <c r="G13" s="38"/>
      <c r="P13" s="27"/>
      <c r="Q13" s="27"/>
      <c r="R13" s="27"/>
    </row>
    <row r="14" spans="3:20" ht="15" thickBot="1">
      <c r="C14" s="86"/>
      <c r="D14" s="87" t="s">
        <v>26</v>
      </c>
      <c r="E14" s="7"/>
      <c r="F14" s="8"/>
      <c r="G14" s="25">
        <f>G6+G12</f>
        <v>2919146.6</v>
      </c>
      <c r="P14" s="27"/>
      <c r="Q14" s="27"/>
      <c r="R14" s="27"/>
    </row>
    <row r="15" spans="3:20" ht="15" thickBot="1">
      <c r="P15" s="27"/>
      <c r="Q15" s="27"/>
      <c r="R15" s="27"/>
    </row>
    <row r="16" spans="3:20" ht="15" thickBot="1">
      <c r="I16" s="31"/>
      <c r="J16" s="31"/>
      <c r="K16" s="31"/>
      <c r="L16" s="31"/>
      <c r="M16" s="31"/>
      <c r="N16" s="31"/>
      <c r="P16" s="76" t="s">
        <v>30</v>
      </c>
      <c r="Q16" s="77"/>
      <c r="R16" s="78"/>
    </row>
    <row r="17" spans="2:18" ht="15" thickBot="1">
      <c r="C17" s="32"/>
      <c r="D17" s="33" t="s">
        <v>18</v>
      </c>
      <c r="E17" s="32"/>
      <c r="F17" s="32"/>
      <c r="G17" s="34">
        <f>G14*1%</f>
        <v>29191.466</v>
      </c>
      <c r="I17" s="14">
        <v>3</v>
      </c>
      <c r="J17" s="15" t="s">
        <v>18</v>
      </c>
      <c r="K17" s="16"/>
      <c r="L17" s="16"/>
      <c r="M17" s="21"/>
      <c r="N17" s="17">
        <v>7657.35</v>
      </c>
      <c r="O17" s="28"/>
      <c r="P17" s="70"/>
      <c r="Q17" s="69"/>
      <c r="R17" s="71">
        <f>G17-N17</f>
        <v>21534.116000000002</v>
      </c>
    </row>
    <row r="18" spans="2:18" ht="15" thickBot="1">
      <c r="C18" s="32"/>
      <c r="D18" s="33" t="s">
        <v>19</v>
      </c>
      <c r="E18" s="32"/>
      <c r="F18" s="32"/>
      <c r="G18" s="34">
        <f>G14*7.5%</f>
        <v>218935.995</v>
      </c>
      <c r="I18" s="14">
        <v>4</v>
      </c>
      <c r="J18" s="15" t="s">
        <v>19</v>
      </c>
      <c r="K18" s="16"/>
      <c r="L18" s="16"/>
      <c r="M18" s="21"/>
      <c r="N18" s="17">
        <v>57430.13</v>
      </c>
      <c r="O18" s="28"/>
      <c r="P18" s="72"/>
      <c r="Q18" s="42"/>
      <c r="R18" s="73">
        <f t="shared" ref="R18:R19" si="0">G18-N18</f>
        <v>161505.86499999999</v>
      </c>
    </row>
    <row r="19" spans="2:18" ht="15" thickBot="1">
      <c r="C19" s="32"/>
      <c r="D19" s="33" t="s">
        <v>20</v>
      </c>
      <c r="E19" s="32"/>
      <c r="F19" s="32"/>
      <c r="G19" s="34">
        <f>G14*15%</f>
        <v>437871.99</v>
      </c>
      <c r="I19" s="14">
        <v>5</v>
      </c>
      <c r="J19" s="15" t="s">
        <v>20</v>
      </c>
      <c r="K19" s="16"/>
      <c r="L19" s="16"/>
      <c r="M19" s="21"/>
      <c r="N19" s="17">
        <v>124623.37</v>
      </c>
      <c r="O19" s="28"/>
      <c r="P19" s="72"/>
      <c r="Q19" s="42"/>
      <c r="R19" s="73">
        <f t="shared" si="0"/>
        <v>313248.62</v>
      </c>
    </row>
    <row r="20" spans="2:18" ht="15" thickBot="1">
      <c r="C20" s="93" t="s">
        <v>7</v>
      </c>
      <c r="D20" s="93"/>
      <c r="E20" s="35"/>
      <c r="F20" s="36"/>
      <c r="G20" s="37">
        <f>SUM(G17:G19)</f>
        <v>685999.451</v>
      </c>
      <c r="I20" s="91" t="s">
        <v>21</v>
      </c>
      <c r="J20" s="92"/>
      <c r="K20" s="18"/>
      <c r="L20" s="18"/>
      <c r="M20" s="19"/>
      <c r="N20" s="20">
        <f>SUM(N17:N19)</f>
        <v>189710.84999999998</v>
      </c>
      <c r="O20" s="29"/>
      <c r="P20" s="66"/>
      <c r="Q20" s="74"/>
      <c r="R20" s="75">
        <f>SUM(R17:R19)</f>
        <v>496288.60100000002</v>
      </c>
    </row>
    <row r="21" spans="2:18" ht="15" thickBot="1"/>
    <row r="22" spans="2:18" ht="16.25" customHeight="1" thickBot="1">
      <c r="C22" s="79" t="s">
        <v>36</v>
      </c>
      <c r="D22" s="80" t="s">
        <v>26</v>
      </c>
      <c r="E22" s="49"/>
      <c r="F22" s="50"/>
      <c r="G22" s="47">
        <f>G14+G20</f>
        <v>3605146.051</v>
      </c>
      <c r="I22" s="81" t="s">
        <v>37</v>
      </c>
      <c r="J22" s="82"/>
      <c r="K22" s="82"/>
      <c r="L22" s="82"/>
      <c r="M22" s="82"/>
      <c r="N22" s="48">
        <f>N6+N20</f>
        <v>955445.85</v>
      </c>
      <c r="P22" s="83" t="s">
        <v>38</v>
      </c>
      <c r="Q22" s="84"/>
      <c r="R22" s="51">
        <f>R6+R12+R20</f>
        <v>2649700.2010000004</v>
      </c>
    </row>
    <row r="27" spans="2:18" ht="15.5">
      <c r="B27" s="42"/>
      <c r="C27" s="43" t="s">
        <v>31</v>
      </c>
      <c r="D27" s="42"/>
      <c r="E27" s="42"/>
      <c r="F27" s="42"/>
      <c r="G27" s="42"/>
    </row>
    <row r="28" spans="2:18" ht="15.5">
      <c r="B28" s="39">
        <v>1</v>
      </c>
      <c r="C28" s="42" t="s">
        <v>32</v>
      </c>
      <c r="D28" s="42"/>
      <c r="E28" s="42"/>
      <c r="F28" s="42"/>
      <c r="G28" s="44">
        <f>R6</f>
        <v>1588427.28</v>
      </c>
    </row>
    <row r="29" spans="2:18" ht="15.5">
      <c r="B29" s="39">
        <v>2</v>
      </c>
      <c r="C29" s="42" t="s">
        <v>33</v>
      </c>
      <c r="D29" s="42"/>
      <c r="E29" s="42"/>
      <c r="F29" s="42"/>
      <c r="G29" s="44">
        <f>R12</f>
        <v>564984.31999999995</v>
      </c>
    </row>
    <row r="30" spans="2:18" ht="15.5">
      <c r="B30" s="39">
        <v>3</v>
      </c>
      <c r="C30" s="42" t="s">
        <v>34</v>
      </c>
      <c r="D30" s="42"/>
      <c r="E30" s="42"/>
      <c r="F30" s="42"/>
      <c r="G30" s="44">
        <f>R20</f>
        <v>496288.60100000002</v>
      </c>
    </row>
    <row r="31" spans="2:18" ht="17">
      <c r="B31" s="39">
        <v>4</v>
      </c>
      <c r="C31" s="46" t="s">
        <v>35</v>
      </c>
      <c r="D31" s="42"/>
      <c r="E31" s="42"/>
      <c r="F31" s="42"/>
      <c r="G31" s="45">
        <f>SUM(G28:G30)</f>
        <v>2649700.2010000004</v>
      </c>
    </row>
  </sheetData>
  <mergeCells count="15">
    <mergeCell ref="P16:R16"/>
    <mergeCell ref="C22:D22"/>
    <mergeCell ref="I22:M22"/>
    <mergeCell ref="P22:Q22"/>
    <mergeCell ref="S2:T2"/>
    <mergeCell ref="C12:D12"/>
    <mergeCell ref="C14:D14"/>
    <mergeCell ref="P2:R2"/>
    <mergeCell ref="P8:R8"/>
    <mergeCell ref="C2:G2"/>
    <mergeCell ref="I2:N2"/>
    <mergeCell ref="C6:D6"/>
    <mergeCell ref="I6:J6"/>
    <mergeCell ref="I20:J20"/>
    <mergeCell ref="C20:D20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Akitoye, Folashade O SPDC-PTC/U/GP</dc:creator>
  <cp:lastModifiedBy>Etebu, Pius M SPDC-PTP/O/NS</cp:lastModifiedBy>
  <dcterms:created xsi:type="dcterms:W3CDTF">2024-11-10T19:05:06Z</dcterms:created>
  <dcterms:modified xsi:type="dcterms:W3CDTF">2024-11-25T07:13:37Z</dcterms:modified>
</cp:coreProperties>
</file>