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F.Garus-Kogi\Desktop\"/>
    </mc:Choice>
  </mc:AlternateContent>
  <xr:revisionPtr revIDLastSave="0" documentId="13_ncr:1_{E7C0701D-E68F-4E52-BDA5-7928A4E873FA}" xr6:coauthVersionLast="47" xr6:coauthVersionMax="47" xr10:uidLastSave="{00000000-0000-0000-0000-000000000000}"/>
  <bookViews>
    <workbookView xWindow="-110" yWindow="-110" windowWidth="19420" windowHeight="10420" tabRatio="871" firstSheet="5" activeTab="16" xr2:uid="{9E21FE2C-576F-40DE-9CE6-AAA73C8903AF}"/>
  </bookViews>
  <sheets>
    <sheet name="AMOR1A" sheetId="12" r:id="rId1"/>
    <sheet name="SSAGS 3A" sheetId="10" r:id="rId2"/>
    <sheet name="SSAGS 3B" sheetId="9" r:id="rId3"/>
    <sheet name="Kolo Creek F-Sand" sheetId="8" r:id="rId4"/>
    <sheet name="HI Development" sheetId="22" r:id="rId5"/>
    <sheet name="HA Gas Phase 1A" sheetId="27" r:id="rId6"/>
    <sheet name="HAGasPhase1A" sheetId="21" state="hidden" r:id="rId7"/>
    <sheet name="Enwhe" sheetId="24" r:id="rId8"/>
    <sheet name="GNC" sheetId="25" r:id="rId9"/>
    <sheet name="Uzu" sheetId="23" r:id="rId10"/>
    <sheet name="GSW" sheetId="26" r:id="rId11"/>
    <sheet name="Epu Phase 2" sheetId="13" r:id="rId12"/>
    <sheet name="ANOH" sheetId="14" r:id="rId13"/>
    <sheet name="SSAGS" sheetId="15" r:id="rId14"/>
    <sheet name="FYIP" sheetId="16" r:id="rId15"/>
    <sheet name="SSEP" sheetId="17" r:id="rId16"/>
    <sheet name="TANK REHAB" sheetId="30" r:id="rId17"/>
    <sheet name="CLP" sheetId="28" r:id="rId18"/>
    <sheet name="SPM" sheetId="29" r:id="rId19"/>
    <sheet name="Otumara CEIP " sheetId="20" r:id="rId20"/>
  </sheets>
  <externalReferences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17" l="1"/>
  <c r="W11" i="17" s="1"/>
  <c r="U21" i="17" s="1"/>
  <c r="W9" i="10"/>
  <c r="W11" i="10" s="1"/>
  <c r="V21" i="10" s="1"/>
  <c r="W9" i="9"/>
  <c r="W11" i="9" s="1"/>
  <c r="U21" i="9" s="1"/>
  <c r="W9" i="23"/>
  <c r="W11" i="23" s="1"/>
  <c r="U21" i="23" s="1"/>
  <c r="W9" i="13"/>
  <c r="W11" i="13" s="1"/>
  <c r="U21" i="13" s="1"/>
  <c r="AA9" i="14"/>
  <c r="AA11" i="14" s="1"/>
  <c r="Y21" i="14" s="1"/>
  <c r="W9" i="15"/>
  <c r="W11" i="15" s="1"/>
  <c r="U21" i="15" s="1"/>
  <c r="AA9" i="16"/>
  <c r="AA11" i="16" s="1"/>
  <c r="Y21" i="16" s="1"/>
  <c r="W9" i="20"/>
  <c r="W11" i="20" s="1"/>
  <c r="U21" i="20" s="1"/>
  <c r="S9" i="28"/>
  <c r="S11" i="28" s="1"/>
  <c r="Q21" i="28" s="1"/>
  <c r="S17" i="30"/>
  <c r="L17" i="30"/>
  <c r="L16" i="30"/>
  <c r="L15" i="30"/>
  <c r="L14" i="30"/>
  <c r="L12" i="30"/>
  <c r="R11" i="30"/>
  <c r="Q11" i="30"/>
  <c r="P11" i="30"/>
  <c r="O11" i="30"/>
  <c r="L11" i="30"/>
  <c r="S10" i="30"/>
  <c r="L10" i="30"/>
  <c r="T9" i="30"/>
  <c r="T11" i="30" s="1"/>
  <c r="R21" i="30" s="1"/>
  <c r="S9" i="30"/>
  <c r="S11" i="30" s="1"/>
  <c r="L9" i="30"/>
  <c r="K21" i="30" s="1"/>
  <c r="K45" i="30" s="1"/>
  <c r="R17" i="29"/>
  <c r="K17" i="29"/>
  <c r="K16" i="29"/>
  <c r="K15" i="29"/>
  <c r="K14" i="29"/>
  <c r="K12" i="29"/>
  <c r="Q11" i="29"/>
  <c r="P11" i="29"/>
  <c r="O11" i="29"/>
  <c r="N11" i="29"/>
  <c r="K11" i="29"/>
  <c r="R10" i="29"/>
  <c r="R11" i="29" s="1"/>
  <c r="K10" i="29"/>
  <c r="S9" i="29"/>
  <c r="S11" i="29" s="1"/>
  <c r="Q21" i="29" s="1"/>
  <c r="R9" i="29"/>
  <c r="K9" i="29"/>
  <c r="K21" i="29" s="1"/>
  <c r="K45" i="29" s="1"/>
  <c r="R17" i="28"/>
  <c r="K17" i="28"/>
  <c r="K16" i="28"/>
  <c r="K15" i="28"/>
  <c r="K14" i="28"/>
  <c r="K12" i="28"/>
  <c r="Q11" i="28"/>
  <c r="P11" i="28"/>
  <c r="O11" i="28"/>
  <c r="N11" i="28"/>
  <c r="K11" i="28"/>
  <c r="R10" i="28"/>
  <c r="K10" i="28"/>
  <c r="R9" i="28"/>
  <c r="R11" i="28" s="1"/>
  <c r="K9" i="28"/>
  <c r="J21" i="28" s="1"/>
  <c r="J45" i="28" s="1"/>
  <c r="U9" i="27"/>
  <c r="U11" i="27" s="1"/>
  <c r="S21" i="27" s="1"/>
  <c r="T17" i="27"/>
  <c r="L17" i="27"/>
  <c r="K17" i="27"/>
  <c r="J17" i="27"/>
  <c r="I17" i="27"/>
  <c r="H17" i="27"/>
  <c r="G17" i="27"/>
  <c r="F17" i="27"/>
  <c r="M17" i="27" s="1"/>
  <c r="M16" i="27"/>
  <c r="M15" i="27"/>
  <c r="M14" i="27"/>
  <c r="M12" i="27"/>
  <c r="S11" i="27"/>
  <c r="R11" i="27"/>
  <c r="P11" i="27"/>
  <c r="M11" i="27"/>
  <c r="T10" i="27"/>
  <c r="M10" i="27"/>
  <c r="T9" i="27"/>
  <c r="T11" i="27" s="1"/>
  <c r="S9" i="27"/>
  <c r="R9" i="27"/>
  <c r="Q9" i="27"/>
  <c r="Q11" i="27" s="1"/>
  <c r="L9" i="27"/>
  <c r="K9" i="27"/>
  <c r="J9" i="27"/>
  <c r="I9" i="27"/>
  <c r="H9" i="27"/>
  <c r="G9" i="27"/>
  <c r="M9" i="27" s="1"/>
  <c r="F9" i="27"/>
  <c r="R45" i="30" l="1"/>
  <c r="S21" i="30"/>
  <c r="S45" i="30" s="1"/>
  <c r="L21" i="30"/>
  <c r="L45" i="30" s="1"/>
  <c r="Q45" i="29"/>
  <c r="R21" i="29"/>
  <c r="R45" i="29" s="1"/>
  <c r="J21" i="29"/>
  <c r="J45" i="29" s="1"/>
  <c r="R21" i="28"/>
  <c r="R45" i="28" s="1"/>
  <c r="Q45" i="28"/>
  <c r="K21" i="28"/>
  <c r="K45" i="28" s="1"/>
  <c r="S45" i="27"/>
  <c r="T21" i="27"/>
  <c r="T45" i="27" s="1"/>
  <c r="M21" i="27"/>
  <c r="M45" i="27" s="1"/>
  <c r="L21" i="27"/>
  <c r="L45" i="27" s="1"/>
  <c r="X22" i="26" l="1"/>
  <c r="R21" i="26" s="1"/>
  <c r="L16" i="26"/>
  <c r="K15" i="26"/>
  <c r="K17" i="26" s="1"/>
  <c r="J15" i="26"/>
  <c r="J17" i="26" s="1"/>
  <c r="I15" i="26"/>
  <c r="I17" i="26" s="1"/>
  <c r="H15" i="26"/>
  <c r="H17" i="26" s="1"/>
  <c r="G15" i="26"/>
  <c r="G17" i="26" s="1"/>
  <c r="F15" i="26"/>
  <c r="F17" i="26" s="1"/>
  <c r="L14" i="26"/>
  <c r="L12" i="26"/>
  <c r="R11" i="26"/>
  <c r="Q11" i="26"/>
  <c r="P11" i="26"/>
  <c r="O11" i="26"/>
  <c r="L11" i="26"/>
  <c r="L10" i="26"/>
  <c r="S9" i="26"/>
  <c r="S11" i="26" s="1"/>
  <c r="K9" i="26"/>
  <c r="J9" i="26"/>
  <c r="I9" i="26"/>
  <c r="H9" i="26"/>
  <c r="G9" i="26"/>
  <c r="L9" i="26" s="1"/>
  <c r="K21" i="26" s="1"/>
  <c r="K28" i="26" s="1"/>
  <c r="L21" i="26" s="1"/>
  <c r="L28" i="26" s="1"/>
  <c r="F9" i="26"/>
  <c r="S21" i="26" l="1"/>
  <c r="S28" i="26" s="1"/>
  <c r="R28" i="26"/>
  <c r="L17" i="26"/>
  <c r="L15" i="26"/>
  <c r="T27" i="25" l="1"/>
  <c r="L23" i="25"/>
  <c r="X21" i="25"/>
  <c r="S21" i="25"/>
  <c r="S27" i="25" s="1"/>
  <c r="S17" i="25"/>
  <c r="T17" i="25" s="1"/>
  <c r="L17" i="25"/>
  <c r="I17" i="25"/>
  <c r="H17" i="25"/>
  <c r="M16" i="25"/>
  <c r="M15" i="25"/>
  <c r="K14" i="25"/>
  <c r="K17" i="25" s="1"/>
  <c r="J14" i="25"/>
  <c r="J17" i="25" s="1"/>
  <c r="I14" i="25"/>
  <c r="H14" i="25"/>
  <c r="G14" i="25"/>
  <c r="G17" i="25" s="1"/>
  <c r="F14" i="25"/>
  <c r="F17" i="25" s="1"/>
  <c r="M17" i="25" s="1"/>
  <c r="M12" i="25"/>
  <c r="T11" i="25"/>
  <c r="S11" i="25"/>
  <c r="R11" i="25"/>
  <c r="Q11" i="25"/>
  <c r="P11" i="25"/>
  <c r="M11" i="25"/>
  <c r="M10" i="25"/>
  <c r="T9" i="25"/>
  <c r="L9" i="25"/>
  <c r="K9" i="25"/>
  <c r="M9" i="25" s="1"/>
  <c r="L21" i="25" s="1"/>
  <c r="L27" i="25" s="1"/>
  <c r="M21" i="25" s="1"/>
  <c r="M27" i="25" s="1"/>
  <c r="J9" i="25"/>
  <c r="I9" i="25"/>
  <c r="H9" i="25"/>
  <c r="G9" i="25"/>
  <c r="F9" i="25"/>
  <c r="M14" i="25" l="1"/>
  <c r="T29" i="24" l="1"/>
  <c r="N29" i="24"/>
  <c r="Z21" i="24"/>
  <c r="U21" i="24"/>
  <c r="U29" i="24" s="1"/>
  <c r="U17" i="24"/>
  <c r="T17" i="24"/>
  <c r="M17" i="24"/>
  <c r="L17" i="24"/>
  <c r="K17" i="24"/>
  <c r="J17" i="24"/>
  <c r="I17" i="24"/>
  <c r="H17" i="24"/>
  <c r="G17" i="24"/>
  <c r="F17" i="24"/>
  <c r="N17" i="24" s="1"/>
  <c r="N16" i="24"/>
  <c r="N15" i="24"/>
  <c r="N14" i="24"/>
  <c r="N12" i="24"/>
  <c r="T11" i="24"/>
  <c r="S11" i="24"/>
  <c r="R11" i="24"/>
  <c r="Q11" i="24"/>
  <c r="N11" i="24"/>
  <c r="U10" i="24"/>
  <c r="N10" i="24"/>
  <c r="U9" i="24"/>
  <c r="U11" i="24" s="1"/>
  <c r="M9" i="24"/>
  <c r="L9" i="24"/>
  <c r="K9" i="24"/>
  <c r="J9" i="24"/>
  <c r="I9" i="24"/>
  <c r="H9" i="24"/>
  <c r="G9" i="24"/>
  <c r="F9" i="24"/>
  <c r="N9" i="24" s="1"/>
  <c r="M21" i="24" s="1"/>
  <c r="M29" i="24" s="1"/>
  <c r="V17" i="23" l="1"/>
  <c r="N17" i="23"/>
  <c r="M17" i="23"/>
  <c r="L17" i="23"/>
  <c r="K17" i="23"/>
  <c r="J17" i="23"/>
  <c r="I17" i="23"/>
  <c r="H17" i="23"/>
  <c r="G17" i="23"/>
  <c r="F17" i="23"/>
  <c r="O16" i="23"/>
  <c r="O15" i="23"/>
  <c r="O14" i="23"/>
  <c r="O12" i="23"/>
  <c r="U11" i="23"/>
  <c r="T11" i="23"/>
  <c r="S11" i="23"/>
  <c r="R11" i="23"/>
  <c r="O11" i="23"/>
  <c r="V10" i="23"/>
  <c r="O10" i="23"/>
  <c r="V9" i="23"/>
  <c r="V11" i="23" s="1"/>
  <c r="N9" i="23"/>
  <c r="M9" i="23"/>
  <c r="L9" i="23"/>
  <c r="K9" i="23"/>
  <c r="J9" i="23"/>
  <c r="I9" i="23"/>
  <c r="H9" i="23"/>
  <c r="G9" i="23"/>
  <c r="F9" i="23"/>
  <c r="O9" i="23" l="1"/>
  <c r="O21" i="23" s="1"/>
  <c r="O28" i="23" s="1"/>
  <c r="O17" i="23"/>
  <c r="N21" i="23"/>
  <c r="N28" i="23" s="1"/>
  <c r="U28" i="23"/>
  <c r="V21" i="23"/>
  <c r="V28" i="23" s="1"/>
  <c r="I28" i="22" l="1"/>
  <c r="I27" i="22"/>
  <c r="I26" i="22"/>
  <c r="I25" i="22"/>
  <c r="I24" i="22"/>
  <c r="I23" i="22"/>
  <c r="I22" i="22"/>
  <c r="Q17" i="22"/>
  <c r="J17" i="22"/>
  <c r="I17" i="22"/>
  <c r="H17" i="22"/>
  <c r="G17" i="22"/>
  <c r="F17" i="22"/>
  <c r="J16" i="22"/>
  <c r="J15" i="22"/>
  <c r="J14" i="22"/>
  <c r="J12" i="22"/>
  <c r="M11" i="22"/>
  <c r="J11" i="22"/>
  <c r="Q10" i="22"/>
  <c r="Q11" i="22" s="1"/>
  <c r="J10" i="22"/>
  <c r="F10" i="22"/>
  <c r="R9" i="22"/>
  <c r="R11" i="22" s="1"/>
  <c r="Q9" i="22"/>
  <c r="P9" i="22"/>
  <c r="P11" i="22" s="1"/>
  <c r="O9" i="22"/>
  <c r="O11" i="22" s="1"/>
  <c r="N9" i="22"/>
  <c r="N11" i="22" s="1"/>
  <c r="J9" i="22"/>
  <c r="J21" i="22" s="1"/>
  <c r="J45" i="22" s="1"/>
  <c r="I9" i="22"/>
  <c r="H9" i="22"/>
  <c r="G9" i="22"/>
  <c r="F9" i="22"/>
  <c r="E9" i="22"/>
  <c r="P21" i="22" l="1"/>
  <c r="I21" i="22"/>
  <c r="I45" i="22" s="1"/>
  <c r="P45" i="22" l="1"/>
  <c r="Q21" i="22"/>
  <c r="Q45" i="22" s="1"/>
  <c r="T17" i="21" l="1"/>
  <c r="M17" i="21"/>
  <c r="L17" i="21"/>
  <c r="K17" i="21"/>
  <c r="J17" i="21"/>
  <c r="I17" i="21"/>
  <c r="H17" i="21"/>
  <c r="G17" i="21"/>
  <c r="F17" i="21"/>
  <c r="M16" i="21"/>
  <c r="M15" i="21"/>
  <c r="M14" i="21"/>
  <c r="M12" i="21"/>
  <c r="S11" i="21"/>
  <c r="P11" i="21"/>
  <c r="M11" i="21"/>
  <c r="T10" i="21"/>
  <c r="M10" i="21"/>
  <c r="U9" i="21"/>
  <c r="U11" i="21" s="1"/>
  <c r="T9" i="21"/>
  <c r="T11" i="21" s="1"/>
  <c r="S9" i="21"/>
  <c r="R9" i="21"/>
  <c r="R11" i="21" s="1"/>
  <c r="Q9" i="21"/>
  <c r="Q11" i="21" s="1"/>
  <c r="M9" i="21"/>
  <c r="M21" i="21" s="1"/>
  <c r="M45" i="21" s="1"/>
  <c r="L9" i="21"/>
  <c r="K9" i="21"/>
  <c r="J9" i="21"/>
  <c r="I9" i="21"/>
  <c r="H9" i="21"/>
  <c r="G9" i="21"/>
  <c r="F9" i="21"/>
  <c r="S21" i="21" l="1"/>
  <c r="S45" i="21" s="1"/>
  <c r="L21" i="21"/>
  <c r="L45" i="21" s="1"/>
  <c r="T21" i="21" l="1"/>
  <c r="T45" i="21" s="1"/>
  <c r="V17" i="20"/>
  <c r="O17" i="20"/>
  <c r="O16" i="20"/>
  <c r="O15" i="20"/>
  <c r="O14" i="20"/>
  <c r="O12" i="20"/>
  <c r="U11" i="20"/>
  <c r="T11" i="20"/>
  <c r="S11" i="20"/>
  <c r="R11" i="20"/>
  <c r="O11" i="20"/>
  <c r="V10" i="20"/>
  <c r="V11" i="20" s="1"/>
  <c r="O10" i="20"/>
  <c r="V9" i="20"/>
  <c r="O9" i="20"/>
  <c r="O21" i="20" s="1"/>
  <c r="O45" i="20" s="1"/>
  <c r="V17" i="17"/>
  <c r="O17" i="17"/>
  <c r="O16" i="17"/>
  <c r="O15" i="17"/>
  <c r="O14" i="17"/>
  <c r="O12" i="17"/>
  <c r="U11" i="17"/>
  <c r="T11" i="17"/>
  <c r="S11" i="17"/>
  <c r="R11" i="17"/>
  <c r="O11" i="17"/>
  <c r="V10" i="17"/>
  <c r="O10" i="17"/>
  <c r="V9" i="17"/>
  <c r="O9" i="17"/>
  <c r="O21" i="17" s="1"/>
  <c r="O43" i="17" s="1"/>
  <c r="Z17" i="16"/>
  <c r="S17" i="16"/>
  <c r="S16" i="16"/>
  <c r="S15" i="16"/>
  <c r="S14" i="16"/>
  <c r="S12" i="16"/>
  <c r="V11" i="16"/>
  <c r="S11" i="16"/>
  <c r="Z10" i="16"/>
  <c r="Z11" i="16" s="1"/>
  <c r="S10" i="16"/>
  <c r="Z9" i="16"/>
  <c r="Y9" i="16"/>
  <c r="Y11" i="16" s="1"/>
  <c r="X9" i="16"/>
  <c r="X11" i="16" s="1"/>
  <c r="W9" i="16"/>
  <c r="W11" i="16" s="1"/>
  <c r="S9" i="16"/>
  <c r="S21" i="16" s="1"/>
  <c r="S45" i="16" s="1"/>
  <c r="U45" i="15"/>
  <c r="N21" i="15"/>
  <c r="N45" i="15" s="1"/>
  <c r="O17" i="15"/>
  <c r="O16" i="15"/>
  <c r="O15" i="15"/>
  <c r="O14" i="15"/>
  <c r="O12" i="15"/>
  <c r="U11" i="15"/>
  <c r="T11" i="15"/>
  <c r="S11" i="15"/>
  <c r="R11" i="15"/>
  <c r="O11" i="15"/>
  <c r="V10" i="15"/>
  <c r="O10" i="15"/>
  <c r="V9" i="15"/>
  <c r="V11" i="15" s="1"/>
  <c r="O9" i="15"/>
  <c r="O21" i="15" s="1"/>
  <c r="O45" i="15" s="1"/>
  <c r="S10" i="14"/>
  <c r="U56" i="14"/>
  <c r="L17" i="14"/>
  <c r="K17" i="14"/>
  <c r="J17" i="14"/>
  <c r="I17" i="14"/>
  <c r="H17" i="14"/>
  <c r="G17" i="14"/>
  <c r="F17" i="14"/>
  <c r="S17" i="14" s="1"/>
  <c r="S16" i="14"/>
  <c r="S15" i="14"/>
  <c r="S14" i="14"/>
  <c r="S12" i="14"/>
  <c r="Z11" i="14"/>
  <c r="V11" i="14"/>
  <c r="S11" i="14"/>
  <c r="Z10" i="14"/>
  <c r="Z9" i="14"/>
  <c r="Y9" i="14"/>
  <c r="X9" i="14"/>
  <c r="X11" i="14" s="1"/>
  <c r="W9" i="14"/>
  <c r="W11" i="14" s="1"/>
  <c r="S9" i="14"/>
  <c r="S21" i="14" s="1"/>
  <c r="S45" i="14" s="1"/>
  <c r="U28" i="13"/>
  <c r="V17" i="13"/>
  <c r="N17" i="13"/>
  <c r="M17" i="13"/>
  <c r="L17" i="13"/>
  <c r="K17" i="13"/>
  <c r="J17" i="13"/>
  <c r="I17" i="13"/>
  <c r="H17" i="13"/>
  <c r="G17" i="13"/>
  <c r="F17" i="13"/>
  <c r="O17" i="13" s="1"/>
  <c r="O16" i="13"/>
  <c r="O15" i="13"/>
  <c r="O14" i="13"/>
  <c r="H12" i="13"/>
  <c r="G12" i="13"/>
  <c r="F12" i="13"/>
  <c r="O12" i="13" s="1"/>
  <c r="V11" i="13"/>
  <c r="U11" i="13"/>
  <c r="T11" i="13"/>
  <c r="S11" i="13"/>
  <c r="R11" i="13"/>
  <c r="L11" i="13"/>
  <c r="L9" i="13" s="1"/>
  <c r="K11" i="13"/>
  <c r="J11" i="13"/>
  <c r="I11" i="13"/>
  <c r="G11" i="13"/>
  <c r="F11" i="13"/>
  <c r="F9" i="13" s="1"/>
  <c r="O9" i="13" s="1"/>
  <c r="E11" i="13"/>
  <c r="V10" i="13"/>
  <c r="O10" i="13"/>
  <c r="V9" i="13"/>
  <c r="K9" i="13"/>
  <c r="J9" i="13"/>
  <c r="I9" i="13"/>
  <c r="H9" i="13"/>
  <c r="G9" i="13"/>
  <c r="V21" i="12"/>
  <c r="V11" i="17" l="1"/>
  <c r="U43" i="17"/>
  <c r="V21" i="17"/>
  <c r="V43" i="17" s="1"/>
  <c r="U45" i="20"/>
  <c r="V21" i="20"/>
  <c r="V45" i="20" s="1"/>
  <c r="R21" i="16"/>
  <c r="R45" i="16" s="1"/>
  <c r="N21" i="17"/>
  <c r="N43" i="17" s="1"/>
  <c r="N21" i="20"/>
  <c r="N45" i="20" s="1"/>
  <c r="V21" i="15"/>
  <c r="V45" i="15" s="1"/>
  <c r="Z21" i="14"/>
  <c r="Z45" i="14" s="1"/>
  <c r="Y45" i="14"/>
  <c r="R21" i="14"/>
  <c r="R45" i="14" s="1"/>
  <c r="Y11" i="14"/>
  <c r="O21" i="13"/>
  <c r="O28" i="13" s="1"/>
  <c r="N21" i="13"/>
  <c r="N28" i="13" s="1"/>
  <c r="O11" i="13"/>
  <c r="V21" i="13"/>
  <c r="V28" i="13" s="1"/>
  <c r="U11" i="12"/>
  <c r="U9" i="12"/>
  <c r="T9" i="12"/>
  <c r="S9" i="12"/>
  <c r="S11" i="12" s="1"/>
  <c r="V17" i="12"/>
  <c r="N17" i="12"/>
  <c r="M17" i="12"/>
  <c r="L17" i="12"/>
  <c r="K17" i="12"/>
  <c r="J17" i="12"/>
  <c r="I17" i="12"/>
  <c r="H17" i="12"/>
  <c r="G17" i="12"/>
  <c r="F17" i="12"/>
  <c r="O16" i="12"/>
  <c r="O15" i="12"/>
  <c r="O14" i="12"/>
  <c r="O12" i="12"/>
  <c r="O11" i="12"/>
  <c r="V10" i="12"/>
  <c r="O10" i="12"/>
  <c r="V9" i="12"/>
  <c r="T11" i="12"/>
  <c r="N9" i="12"/>
  <c r="M9" i="12"/>
  <c r="L9" i="12"/>
  <c r="K9" i="12"/>
  <c r="J9" i="12"/>
  <c r="I9" i="12"/>
  <c r="H9" i="12"/>
  <c r="G9" i="12"/>
  <c r="F9" i="12"/>
  <c r="U9" i="9"/>
  <c r="T9" i="9"/>
  <c r="T11" i="9" s="1"/>
  <c r="S9" i="9"/>
  <c r="S11" i="9" s="1"/>
  <c r="F9" i="9"/>
  <c r="U11" i="9"/>
  <c r="Q56" i="10"/>
  <c r="V17" i="10"/>
  <c r="I17" i="10"/>
  <c r="H17" i="10"/>
  <c r="G17" i="10"/>
  <c r="O17" i="10" s="1"/>
  <c r="F17" i="10"/>
  <c r="O16" i="10"/>
  <c r="O15" i="10"/>
  <c r="O14" i="10"/>
  <c r="O12" i="10"/>
  <c r="R11" i="10"/>
  <c r="O11" i="10"/>
  <c r="V10" i="10"/>
  <c r="V11" i="10" s="1"/>
  <c r="O10" i="10"/>
  <c r="V9" i="10"/>
  <c r="U9" i="10"/>
  <c r="U11" i="10" s="1"/>
  <c r="T9" i="10"/>
  <c r="T11" i="10" s="1"/>
  <c r="S9" i="10"/>
  <c r="S11" i="10" s="1"/>
  <c r="M9" i="10"/>
  <c r="L9" i="10"/>
  <c r="K9" i="10"/>
  <c r="J9" i="10"/>
  <c r="I9" i="10"/>
  <c r="H9" i="10"/>
  <c r="G9" i="10"/>
  <c r="O9" i="10" s="1"/>
  <c r="F9" i="10"/>
  <c r="O15" i="8"/>
  <c r="O14" i="8"/>
  <c r="O10" i="8"/>
  <c r="O11" i="8"/>
  <c r="O12" i="8"/>
  <c r="O9" i="8"/>
  <c r="N9" i="8"/>
  <c r="M9" i="8"/>
  <c r="L9" i="8"/>
  <c r="K9" i="8"/>
  <c r="J9" i="8"/>
  <c r="I9" i="8"/>
  <c r="H9" i="8"/>
  <c r="G9" i="8"/>
  <c r="F9" i="8"/>
  <c r="G9" i="9"/>
  <c r="H9" i="9"/>
  <c r="I9" i="9"/>
  <c r="J9" i="9"/>
  <c r="K9" i="9"/>
  <c r="L9" i="9"/>
  <c r="M9" i="9"/>
  <c r="N9" i="9"/>
  <c r="O16" i="9"/>
  <c r="O15" i="9"/>
  <c r="O14" i="9"/>
  <c r="O10" i="9"/>
  <c r="O11" i="9"/>
  <c r="O12" i="9"/>
  <c r="V17" i="9"/>
  <c r="N17" i="9"/>
  <c r="M17" i="9"/>
  <c r="L17" i="9"/>
  <c r="K17" i="9"/>
  <c r="J17" i="9"/>
  <c r="I17" i="9"/>
  <c r="H17" i="9"/>
  <c r="G17" i="9"/>
  <c r="F17" i="9"/>
  <c r="R11" i="9"/>
  <c r="V10" i="9"/>
  <c r="V9" i="9"/>
  <c r="U9" i="8"/>
  <c r="T9" i="8"/>
  <c r="S9" i="8"/>
  <c r="Y45" i="16" l="1"/>
  <c r="Z21" i="16"/>
  <c r="Z45" i="16" s="1"/>
  <c r="V45" i="12"/>
  <c r="R11" i="12"/>
  <c r="V11" i="12"/>
  <c r="O17" i="12"/>
  <c r="O9" i="12"/>
  <c r="O21" i="12" s="1"/>
  <c r="O45" i="12" s="1"/>
  <c r="N21" i="10"/>
  <c r="N45" i="10" s="1"/>
  <c r="O21" i="10"/>
  <c r="O45" i="10" s="1"/>
  <c r="V45" i="10"/>
  <c r="V11" i="9"/>
  <c r="U45" i="9"/>
  <c r="O9" i="9"/>
  <c r="O21" i="9" s="1"/>
  <c r="O45" i="9" s="1"/>
  <c r="O17" i="9"/>
  <c r="N21" i="12" l="1"/>
  <c r="N45" i="12" s="1"/>
  <c r="V21" i="9"/>
  <c r="V45" i="9" s="1"/>
  <c r="N21" i="9"/>
  <c r="N45" i="9" s="1"/>
  <c r="V17" i="8" l="1"/>
  <c r="V10" i="8"/>
  <c r="V9" i="8"/>
  <c r="R11" i="8"/>
  <c r="U11" i="8"/>
  <c r="T11" i="8"/>
  <c r="S11" i="8"/>
  <c r="K17" i="8"/>
  <c r="J17" i="8"/>
  <c r="I17" i="8"/>
  <c r="H17" i="8"/>
  <c r="G17" i="8"/>
  <c r="F17" i="8"/>
  <c r="V21" i="8" l="1"/>
  <c r="O17" i="8"/>
  <c r="V11" i="8"/>
  <c r="N21" i="8" l="1"/>
  <c r="N45" i="8" s="1"/>
  <c r="O21" i="8"/>
  <c r="V45" i="8"/>
  <c r="O45" i="8" l="1"/>
</calcChain>
</file>

<file path=xl/sharedStrings.xml><?xml version="1.0" encoding="utf-8"?>
<sst xmlns="http://schemas.openxmlformats.org/spreadsheetml/2006/main" count="1612" uniqueCount="329">
  <si>
    <t>Last DG</t>
  </si>
  <si>
    <t>WBS Element</t>
  </si>
  <si>
    <t>Total</t>
  </si>
  <si>
    <t xml:space="preserve">IPA </t>
  </si>
  <si>
    <t>Non-IPA</t>
  </si>
  <si>
    <t>Nigeria Special</t>
  </si>
  <si>
    <t>BCC BUILD UP ($ MLN)</t>
  </si>
  <si>
    <t>IPA</t>
  </si>
  <si>
    <t>Description</t>
  </si>
  <si>
    <t>Cost</t>
  </si>
  <si>
    <t>Bulklines</t>
  </si>
  <si>
    <t>Dredging</t>
  </si>
  <si>
    <t>Estimate Change Log (EDM)</t>
  </si>
  <si>
    <t>Use high perf. WBM in place of POBM/re-use inventory stock</t>
  </si>
  <si>
    <t>2Q</t>
  </si>
  <si>
    <t>TQ</t>
  </si>
  <si>
    <t>ASSESS</t>
  </si>
  <si>
    <t>SELECT</t>
  </si>
  <si>
    <t>DEFINE</t>
  </si>
  <si>
    <t>EXECUTE</t>
  </si>
  <si>
    <t>P50 Months</t>
  </si>
  <si>
    <t>Start</t>
  </si>
  <si>
    <t>End</t>
  </si>
  <si>
    <t>Duration</t>
  </si>
  <si>
    <r>
      <t xml:space="preserve">Legend: </t>
    </r>
    <r>
      <rPr>
        <sz val="12"/>
        <color rgb="FF404040"/>
        <rFont val="Futura Medium"/>
      </rPr>
      <t>Color code against Initiative</t>
    </r>
  </si>
  <si>
    <t>BCS</t>
  </si>
  <si>
    <t>3Q</t>
  </si>
  <si>
    <t>4Q</t>
  </si>
  <si>
    <t>Learnings from 3A - Use of pre-FEED information from Step 3A (inhouse experience).</t>
  </si>
  <si>
    <t>Use of OABP contracts – Back up to clustering</t>
  </si>
  <si>
    <t>LE Status</t>
  </si>
  <si>
    <t>P50 EDM LE ($ mln)</t>
  </si>
  <si>
    <t>Concrete Coating</t>
  </si>
  <si>
    <t>Bulkline</t>
  </si>
  <si>
    <t>BiC</t>
  </si>
  <si>
    <t xml:space="preserve">Construction Camp  </t>
  </si>
  <si>
    <t>Define: Leverage on K2S FEED</t>
  </si>
  <si>
    <t>Execute: Early tie-ins.</t>
  </si>
  <si>
    <t>DG3</t>
  </si>
  <si>
    <t>UDC ($/boe)</t>
  </si>
  <si>
    <t>Flowlines &amp; Hook-up</t>
  </si>
  <si>
    <t>Rig Movw &amp; Well Clean-up</t>
  </si>
  <si>
    <t>Construction Camp</t>
  </si>
  <si>
    <t>Total (EDM)</t>
  </si>
  <si>
    <t>Use 14km bulkline identified from FYIP stock, out of required 18 km</t>
  </si>
  <si>
    <t>Linepipes already identified and QA/QC carried out</t>
  </si>
  <si>
    <t>Post-tender negotiation (optimise contract)</t>
  </si>
  <si>
    <t>KUDH Well design optimization using High perf. WBM</t>
  </si>
  <si>
    <t>Use of grey stock Xmas tree</t>
  </si>
  <si>
    <t>Use of EFA for linepipes procurement (China mills)</t>
  </si>
  <si>
    <t>Use of same contractors from prior projects e.g.SSAGS 2 &amp; 3A</t>
  </si>
  <si>
    <t>Leverage on opportunistic SD window (IAP) for early Browfield tie-works</t>
  </si>
  <si>
    <t>Accelerate rig availability</t>
  </si>
  <si>
    <t>Adoption of re-engineered WBM</t>
  </si>
  <si>
    <t>Manifold</t>
  </si>
  <si>
    <t>Slug Catcher</t>
  </si>
  <si>
    <t>Tie-in scope</t>
  </si>
  <si>
    <t>Structure early contractor involvement + roll over from other projects</t>
  </si>
  <si>
    <t>Synergies with other ongoing project</t>
  </si>
  <si>
    <t>Post tender negotiation (structural fix - early payment discout)</t>
  </si>
  <si>
    <t>Use of existing construction camp</t>
  </si>
  <si>
    <t>Use of smaller lay barge</t>
  </si>
  <si>
    <t>60% BL concrete coating</t>
  </si>
  <si>
    <t>Use only dry season/spread over 2 seasons</t>
  </si>
  <si>
    <t>Using smaller contractors</t>
  </si>
  <si>
    <t>Define: Leverage existing K2S EIA</t>
  </si>
  <si>
    <t xml:space="preserve">Define: Expedited stakeholder alignment &amp; DPR approval of FDP </t>
  </si>
  <si>
    <t>Execute: Fabrication of slugcatched overseas</t>
  </si>
  <si>
    <t>Execute: Use existing competent construction contrator within the organisation</t>
  </si>
  <si>
    <t>Execute: Pre-FID funding for location prep + procurement of LLIs</t>
  </si>
  <si>
    <t>CYCLE TIME</t>
  </si>
  <si>
    <t>Use of suplus linepipes stock from FYIP</t>
  </si>
  <si>
    <t>Schedule</t>
  </si>
  <si>
    <t>Benchmarking Status</t>
  </si>
  <si>
    <t>Remaining Duration</t>
  </si>
  <si>
    <t>Best Composite Analysis</t>
  </si>
  <si>
    <t>March 2023</t>
  </si>
  <si>
    <t>Gap to Potential Initiatives and Status</t>
  </si>
  <si>
    <t>Gap to Potential Reporting Template</t>
  </si>
  <si>
    <r>
      <t xml:space="preserve">Legend: </t>
    </r>
    <r>
      <rPr>
        <sz val="12"/>
        <color rgb="FF404040"/>
        <rFont val="Futura Medium"/>
      </rPr>
      <t>Color code against Benchmark</t>
    </r>
  </si>
  <si>
    <t>Current Estimate</t>
  </si>
  <si>
    <t>Duration Log</t>
  </si>
  <si>
    <t>Target</t>
  </si>
  <si>
    <t xml:space="preserve">Location Specific Cost, Security </t>
  </si>
  <si>
    <t>Statutory costs</t>
  </si>
  <si>
    <t>KOLO CREEK F-SAND</t>
  </si>
  <si>
    <t xml:space="preserve">flowlines + Hookup </t>
  </si>
  <si>
    <t>SSAGS STEP 3A</t>
  </si>
  <si>
    <t xml:space="preserve">Dredging Cost </t>
  </si>
  <si>
    <t xml:space="preserve">Wells Cost </t>
  </si>
  <si>
    <t>Temp. Const fac</t>
  </si>
  <si>
    <t xml:space="preserve">Wells Specials </t>
  </si>
  <si>
    <t>Define: Standardization: Application of industry standard, EPC scope, unbundling, call-off contracts</t>
  </si>
  <si>
    <t>Define: Use of same contracts as step 2</t>
  </si>
  <si>
    <t>PBOM with high perf WBM single trip completion</t>
  </si>
  <si>
    <t>Negotiate rig day rate, discout from bulk purchase of X-mas tree</t>
  </si>
  <si>
    <t>Drilling optimization (Time reduction/NPT elimination)</t>
  </si>
  <si>
    <t>Post tender negotiation</t>
  </si>
  <si>
    <t>Using local construction contractors vs EPC premium</t>
  </si>
  <si>
    <t>Use of gray stock X-mas tree, rigless well test, High perf WBM</t>
  </si>
  <si>
    <t>Use of call-off contract</t>
  </si>
  <si>
    <t>Use of call-off contracts</t>
  </si>
  <si>
    <t>EIA acceleration (1 season)</t>
  </si>
  <si>
    <t>Early tie-in</t>
  </si>
  <si>
    <t>Construction efficiency</t>
  </si>
  <si>
    <t>Pre-FID procurement of Llis</t>
  </si>
  <si>
    <t>NTR management</t>
  </si>
  <si>
    <t>BulkLine</t>
  </si>
  <si>
    <t>Drilling &amp; Compl</t>
  </si>
  <si>
    <t>Constrn Camp</t>
  </si>
  <si>
    <t>ANGA-003 Well Prep.</t>
  </si>
  <si>
    <t xml:space="preserve">Pig Traps </t>
  </si>
  <si>
    <t xml:space="preserve">Agbada NAG Filler (AMOR 1A) </t>
  </si>
  <si>
    <t>CS: Wells initiatives</t>
  </si>
  <si>
    <t>TI: Single trip multi-zone gravel pack</t>
  </si>
  <si>
    <t>TI: Use of high performance water based mud</t>
  </si>
  <si>
    <t>TI: Use of coated tubing vs 13% chrome</t>
  </si>
  <si>
    <t>SCT: Wells rates &amp; contracts</t>
  </si>
  <si>
    <t>SCT: Separate and accelerate specific works from main EPC contract</t>
  </si>
  <si>
    <t>SCT: Early discount mechanism introduced as option in contract</t>
  </si>
  <si>
    <t>SCT: Use of local EPC type contractors</t>
  </si>
  <si>
    <t>EE: Reduction in camp site to 75-man bed</t>
  </si>
  <si>
    <t>EIA acceleration</t>
  </si>
  <si>
    <t>Early tie-in works</t>
  </si>
  <si>
    <t>Pre-FID procurement of LLIs</t>
  </si>
  <si>
    <t>NTR Management</t>
  </si>
  <si>
    <t xml:space="preserve">Rigless well testing   </t>
  </si>
  <si>
    <t xml:space="preserve">Single trip completions </t>
  </si>
  <si>
    <t>Approval secured for a single season sampling</t>
  </si>
  <si>
    <t>SSAGS STEP 3B</t>
  </si>
  <si>
    <t>Well site fac. &amp; acc</t>
  </si>
  <si>
    <t>Loc prep, citadel fencing &amp; cages</t>
  </si>
  <si>
    <t>Drilling &amp; Completion</t>
  </si>
  <si>
    <t>Gap to Potential Report</t>
  </si>
  <si>
    <t>EPU Phase 2</t>
  </si>
  <si>
    <t>DG4</t>
  </si>
  <si>
    <t xml:space="preserve">Pipeline </t>
  </si>
  <si>
    <t>Remote Facilities</t>
  </si>
  <si>
    <t>Location Preparation</t>
  </si>
  <si>
    <t xml:space="preserve"> PMT</t>
  </si>
  <si>
    <t>Non-EPC</t>
  </si>
  <si>
    <t xml:space="preserve">Wells </t>
  </si>
  <si>
    <t>Contingency</t>
  </si>
  <si>
    <t>aspired to reduce brownfield execution risk for pipeline and secure 100% on IDEC</t>
  </si>
  <si>
    <t>Ensure restrictions to productivity are reduced to ALARP (early startup, early administration of PTW, etc.)</t>
  </si>
  <si>
    <t>aspired to reduce brownfield execution risk for remote facilities and secure 100% on IDEC</t>
  </si>
  <si>
    <t>Proactive/Early NTR (Community/Security) and stakeholder management</t>
  </si>
  <si>
    <t>Schedule acceleration</t>
  </si>
  <si>
    <t>Maximize weather window to complete construction in one dry season</t>
  </si>
  <si>
    <t>Reduced PMT &amp; travel costs by 10%</t>
  </si>
  <si>
    <t>Ensure reduced illegal work stoppage and leverage on learnings from Enwhe/UZU project</t>
  </si>
  <si>
    <t>Manage NTR to reduced construction downtime downtime</t>
  </si>
  <si>
    <t>Improvement opportunities include Pre-FID funding for land acquisition, location preps &amp; procurement of LLI’s,  </t>
  </si>
  <si>
    <t xml:space="preserve">ASSA NORTH-OHAJI SOUTH PROJECT </t>
  </si>
  <si>
    <t>Site Preparation/Field Logistics Base</t>
  </si>
  <si>
    <t>Installation &amp; Construction</t>
  </si>
  <si>
    <t>Process Modules (Enerflex)</t>
  </si>
  <si>
    <t>Equipment Modules</t>
  </si>
  <si>
    <t>Engineering</t>
  </si>
  <si>
    <t>Pipelines</t>
  </si>
  <si>
    <t>Wells</t>
  </si>
  <si>
    <t>CEIP</t>
  </si>
  <si>
    <t xml:space="preserve">Other Costs (PMT, IM/IT, SCD, CDI, EIA) </t>
  </si>
  <si>
    <t>External Community Road</t>
  </si>
  <si>
    <t>Pre-FID spend</t>
  </si>
  <si>
    <t>WBS-9</t>
  </si>
  <si>
    <t>Contract Negotiations outcomes</t>
  </si>
  <si>
    <t>NTR/contingency management</t>
  </si>
  <si>
    <t>Commissioning support from OEMs</t>
  </si>
  <si>
    <t>Facilities construction acceleration</t>
  </si>
  <si>
    <t>Facilities construction efficiency</t>
  </si>
  <si>
    <t>OEM support during commissioning</t>
  </si>
  <si>
    <t>Pipelines construction efficiency</t>
  </si>
  <si>
    <t>Wells delivery efficiency</t>
  </si>
  <si>
    <t>Contingency optimization ( 20% of Contingency)</t>
  </si>
  <si>
    <t>SSAGS</t>
  </si>
  <si>
    <t>PMT</t>
  </si>
  <si>
    <t>Residual Works</t>
  </si>
  <si>
    <t>RPA</t>
  </si>
  <si>
    <t>WBS7</t>
  </si>
  <si>
    <t>WBS8</t>
  </si>
  <si>
    <t>WBS9</t>
  </si>
  <si>
    <t>SSAGS CEIP</t>
  </si>
  <si>
    <t>Variations no. 104 &amp; 105</t>
  </si>
  <si>
    <t>FYIP</t>
  </si>
  <si>
    <t xml:space="preserve">PMT </t>
  </si>
  <si>
    <t>CPF</t>
  </si>
  <si>
    <t>South Bank</t>
  </si>
  <si>
    <t>Odidi</t>
  </si>
  <si>
    <t>Yokri FS</t>
  </si>
  <si>
    <t>Pipelines -24''</t>
  </si>
  <si>
    <t>5 Wells leak Detection</t>
  </si>
  <si>
    <t>16'' Sectional Replacement</t>
  </si>
  <si>
    <t>33 KV Subsea Cable L1</t>
  </si>
  <si>
    <t>FOT Fuel Sustainability</t>
  </si>
  <si>
    <t xml:space="preserve">12'' Dent Repair &amp; 24'' Clamping </t>
  </si>
  <si>
    <t>SSU</t>
  </si>
  <si>
    <t>TOTAL (EDM)</t>
  </si>
  <si>
    <t xml:space="preserve">TERMINALS </t>
  </si>
  <si>
    <t>WBS1</t>
  </si>
  <si>
    <t>SSEP</t>
  </si>
  <si>
    <t>Tanks</t>
  </si>
  <si>
    <t>WBS4</t>
  </si>
  <si>
    <t>WBS5</t>
  </si>
  <si>
    <t>WBS6</t>
  </si>
  <si>
    <t xml:space="preserve">SSEP -Latching onto FOT  CLP Contractor to complete offshore installation works </t>
  </si>
  <si>
    <t>SSEP Contingency - Provisional, subject to CSRA</t>
  </si>
  <si>
    <t>CRUDE LOADING PLATFORM- CLP</t>
  </si>
  <si>
    <t xml:space="preserve">Contingency -Provisional </t>
  </si>
  <si>
    <t>SPM</t>
  </si>
  <si>
    <t>Contingency -Provisional, subject to CSRA</t>
  </si>
  <si>
    <t>AGS - OTUMARA CEIP</t>
  </si>
  <si>
    <t>March 2024</t>
  </si>
  <si>
    <t>Section 1</t>
  </si>
  <si>
    <t>Section2</t>
  </si>
  <si>
    <t>Section3</t>
  </si>
  <si>
    <t>Portacabin</t>
  </si>
  <si>
    <t>OTUMARA CEIP - SECTION 1</t>
  </si>
  <si>
    <t>OTUMARA CEIP - SECTION 2</t>
  </si>
  <si>
    <t>OTUMARA CEIP - SECTION 3</t>
  </si>
  <si>
    <t>HA Phase 1 Development Project</t>
  </si>
  <si>
    <t>PP + LQ</t>
  </si>
  <si>
    <t>WHP</t>
  </si>
  <si>
    <t>PPL Gas</t>
  </si>
  <si>
    <t>PPL Oil</t>
  </si>
  <si>
    <t>PPL water</t>
  </si>
  <si>
    <t>FSO</t>
  </si>
  <si>
    <t>WELLS</t>
  </si>
  <si>
    <t>Current date</t>
  </si>
  <si>
    <t>Fab yard productivity, Helidek, and Boat catcher Optimization</t>
  </si>
  <si>
    <t>FEED Rollover</t>
  </si>
  <si>
    <t>Equipment and pipeline size optimization</t>
  </si>
  <si>
    <t>Fabrication improvement</t>
  </si>
  <si>
    <t>Commercial and CP optimization</t>
  </si>
  <si>
    <t>HLV availability</t>
  </si>
  <si>
    <t>Offshore installation related optimization</t>
  </si>
  <si>
    <t>Construction Efficiency</t>
  </si>
  <si>
    <t>Mooring change from spread to SYMP</t>
  </si>
  <si>
    <t>HI Development Project</t>
  </si>
  <si>
    <t>PP</t>
  </si>
  <si>
    <t>PPL</t>
  </si>
  <si>
    <t>WHP Optimization</t>
  </si>
  <si>
    <t>Minimize carry over work to ALARP</t>
  </si>
  <si>
    <t>HU&amp;C</t>
  </si>
  <si>
    <t>24/7 work pattern for critical activities and key disciplines</t>
  </si>
  <si>
    <t>Depletion Compressors Postponement</t>
  </si>
  <si>
    <t xml:space="preserve">Construction Efficency </t>
  </si>
  <si>
    <t>Modularised LQ</t>
  </si>
  <si>
    <t>2x100% Mars 100GTG's to 3x50% Solar Taurus 60 (or Equiv) by rationalizing loads</t>
  </si>
  <si>
    <t>Pipe Rating 1500 to 900
Pipe Materila SS/Super duplex vs Stainless Steel Cladding on CS</t>
  </si>
  <si>
    <t>Structural analysis for PP, incoorporating above improvements (weight reduction) and confirming design standards</t>
  </si>
  <si>
    <t>Uzu + CPF Upgrade</t>
  </si>
  <si>
    <t>CPF Ugrade (TEG unit)</t>
  </si>
  <si>
    <t>Non-Performance Allowance</t>
  </si>
  <si>
    <t xml:space="preserve">Total </t>
  </si>
  <si>
    <t>Duration (months)</t>
  </si>
  <si>
    <t>1Q</t>
  </si>
  <si>
    <t>IPA (months)</t>
  </si>
  <si>
    <t>Use of Shell turbo tray technology instead of new TEG facility for Gbaran CPF debottlenecking</t>
  </si>
  <si>
    <t>Improve HoTT productivity</t>
  </si>
  <si>
    <t>Early PO placement for LLIs/NCDMB engagement</t>
  </si>
  <si>
    <t xml:space="preserve">Proactive/Early NTR (Community/Security) and stakeholder management, Maximize weather window to complete construction in one dry season </t>
  </si>
  <si>
    <t>Note: GIP promise of $345Mln &amp; GMT target of $315.9Mln are in MOD for Uzu because project is in execute and costs are firmed (contract prices)</t>
  </si>
  <si>
    <t>Enwhe Project</t>
  </si>
  <si>
    <t xml:space="preserve">Reimbursible </t>
  </si>
  <si>
    <t>1st gas achieved</t>
  </si>
  <si>
    <t>Industry average (IPA)</t>
  </si>
  <si>
    <t>Today</t>
  </si>
  <si>
    <t>Remaining Duration (Enwhe West)</t>
  </si>
  <si>
    <t>LE</t>
  </si>
  <si>
    <t>remaining duration</t>
  </si>
  <si>
    <t>Pipeline Package extension of time/preservation VOs</t>
  </si>
  <si>
    <t xml:space="preserve">Improve HoTT productivity; Reduced illegal work stoppage </t>
  </si>
  <si>
    <t>Facilities Package extension of time &amp; other VOs</t>
  </si>
  <si>
    <t>Early PO placement for LLIs/NCDMB engagement; Close PMT Management of ER Team w.r.t GMOU to forestall community related disruption</t>
  </si>
  <si>
    <t>Location preparation</t>
  </si>
  <si>
    <t>Late Well Spud from February to April LE</t>
  </si>
  <si>
    <t>SILS</t>
  </si>
  <si>
    <t xml:space="preserve">Maximize weather window to complete construction in one dry season </t>
  </si>
  <si>
    <t xml:space="preserve">Note: All costs are in MOD as project is in execute and based on contracts </t>
  </si>
  <si>
    <t>Gbaran Nodal Compression (GNC)</t>
  </si>
  <si>
    <t>Compressor Purchase contract</t>
  </si>
  <si>
    <t>Facilities - EPC contract</t>
  </si>
  <si>
    <t>Project Management</t>
  </si>
  <si>
    <t>SCD</t>
  </si>
  <si>
    <t>Pre-FID</t>
  </si>
  <si>
    <t xml:space="preserve">Train 1 </t>
  </si>
  <si>
    <t>currently</t>
  </si>
  <si>
    <t>Remaining Duration (Train 1)</t>
  </si>
  <si>
    <t>Compressor purchase VOs</t>
  </si>
  <si>
    <t>Enhanced HOTT</t>
  </si>
  <si>
    <t>Facilities EPC VOs</t>
  </si>
  <si>
    <t>Support Contractor resources on site  (Equipment)</t>
  </si>
  <si>
    <t>Non-EPC (securrity, insurance, lands, survey, etc)</t>
  </si>
  <si>
    <t>Increased PMT supervision onsite</t>
  </si>
  <si>
    <t>Gbaran Single Well (GSW)</t>
  </si>
  <si>
    <t xml:space="preserve">Facilities Pk-1 </t>
  </si>
  <si>
    <t>Pipelines Pk-2</t>
  </si>
  <si>
    <t>Well</t>
  </si>
  <si>
    <t>P10 estimate for cist</t>
  </si>
  <si>
    <t>Facilities Pk-1 (LEE)</t>
  </si>
  <si>
    <t>Pipelines Pk-2 (MORPOL)</t>
  </si>
  <si>
    <t>LLIs clearing - improved timeline</t>
  </si>
  <si>
    <t>Early release and deployment of HPHT RIG Q3</t>
  </si>
  <si>
    <t>Project Name</t>
  </si>
  <si>
    <t>Pre-FID Funding</t>
  </si>
  <si>
    <t>Mar 2023</t>
  </si>
  <si>
    <t>MOB &amp; DDEMOB</t>
  </si>
  <si>
    <t>PROC</t>
  </si>
  <si>
    <t>INSTALLATION</t>
  </si>
  <si>
    <t>CONTINGENCY</t>
  </si>
  <si>
    <t>Installation</t>
  </si>
  <si>
    <t>Procurement &amp; Fabrication</t>
  </si>
  <si>
    <t>Pre-com/Com &amp;  Post comp ops</t>
  </si>
  <si>
    <t>Proc &amp; Fab</t>
  </si>
  <si>
    <t>TANK REHAB</t>
  </si>
  <si>
    <t>BOGT Tank 20</t>
  </si>
  <si>
    <t>BOGT Tank 18</t>
  </si>
  <si>
    <t>FOT    Tank 101</t>
  </si>
  <si>
    <t>FOT   Tank 207</t>
  </si>
  <si>
    <t>FOT   Tank 102</t>
  </si>
  <si>
    <t>FOT   Tank 901</t>
  </si>
  <si>
    <t xml:space="preserve">BOGT Tanks -Tank 20 </t>
  </si>
  <si>
    <t>BOGT Tanks 18</t>
  </si>
  <si>
    <t>BOGT Tanks -Tank 18</t>
  </si>
  <si>
    <t>FOT Tanks-101</t>
  </si>
  <si>
    <t>FOT Tanks -Tank 101</t>
  </si>
  <si>
    <t>FOT Tanks-201 (Robotic Cleaning)</t>
  </si>
  <si>
    <t>FOT Tank  -102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</si>
</sst>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404040"/>
      <name val="Futura Medium"/>
    </font>
    <font>
      <sz val="12"/>
      <color rgb="FF404040"/>
      <name val="Futura Medium"/>
    </font>
    <font>
      <sz val="4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Arial Black"/>
      <family val="2"/>
    </font>
    <font>
      <b/>
      <sz val="24"/>
      <color theme="1"/>
      <name val="Arial Black"/>
      <family val="2"/>
    </font>
    <font>
      <sz val="20"/>
      <color theme="1"/>
      <name val="Arial Black"/>
      <family val="2"/>
    </font>
    <font>
      <sz val="14"/>
      <color theme="1"/>
      <name val="Arial Black"/>
      <family val="2"/>
    </font>
    <font>
      <b/>
      <sz val="16"/>
      <color theme="1"/>
      <name val="Arial Black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5A1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332">
    <xf numFmtId="0" fontId="0" fillId="0" borderId="0" xfId="0"/>
    <xf numFmtId="0" fontId="0" fillId="0" borderId="16" xfId="0" applyBorder="1" applyAlignment="1">
      <alignment vertical="center" wrapText="1"/>
    </xf>
    <xf numFmtId="165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7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17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165" fontId="0" fillId="0" borderId="1" xfId="0" applyNumberFormat="1" applyFill="1" applyBorder="1" applyAlignment="1">
      <alignment vertical="center"/>
    </xf>
    <xf numFmtId="0" fontId="5" fillId="11" borderId="0" xfId="0" applyFont="1" applyFill="1" applyAlignment="1">
      <alignment horizontal="left" vertical="top" readingOrder="1"/>
    </xf>
    <xf numFmtId="0" fontId="0" fillId="11" borderId="0" xfId="0" applyFill="1"/>
    <xf numFmtId="0" fontId="0" fillId="9" borderId="0" xfId="0" applyFill="1"/>
    <xf numFmtId="0" fontId="4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4" fillId="11" borderId="0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vertical="center" wrapText="1"/>
    </xf>
    <xf numFmtId="17" fontId="0" fillId="11" borderId="0" xfId="0" applyNumberForma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165" fontId="0" fillId="11" borderId="0" xfId="0" applyNumberFormat="1" applyFill="1" applyBorder="1" applyAlignment="1">
      <alignment horizontal="center" vertical="center"/>
    </xf>
    <xf numFmtId="0" fontId="0" fillId="11" borderId="0" xfId="0" applyFill="1" applyBorder="1"/>
    <xf numFmtId="0" fontId="0" fillId="11" borderId="0" xfId="0" applyFill="1" applyBorder="1" applyAlignment="1">
      <alignment vertical="center"/>
    </xf>
    <xf numFmtId="0" fontId="4" fillId="11" borderId="0" xfId="0" applyFont="1" applyFill="1" applyAlignment="1">
      <alignment horizontal="center"/>
    </xf>
    <xf numFmtId="1" fontId="1" fillId="11" borderId="0" xfId="0" applyNumberFormat="1" applyFont="1" applyFill="1" applyBorder="1" applyAlignment="1">
      <alignment vertical="center"/>
    </xf>
    <xf numFmtId="165" fontId="0" fillId="11" borderId="0" xfId="0" applyNumberFormat="1" applyFill="1" applyBorder="1" applyAlignment="1">
      <alignment vertical="center"/>
    </xf>
    <xf numFmtId="165" fontId="1" fillId="11" borderId="0" xfId="0" applyNumberFormat="1" applyFont="1" applyFill="1" applyBorder="1" applyAlignment="1">
      <alignment vertical="center"/>
    </xf>
    <xf numFmtId="0" fontId="8" fillId="11" borderId="0" xfId="0" applyFont="1" applyFill="1" applyBorder="1" applyAlignment="1">
      <alignment horizontal="center" vertical="center" textRotation="90"/>
    </xf>
    <xf numFmtId="0" fontId="0" fillId="11" borderId="0" xfId="0" applyFill="1" applyBorder="1" applyAlignment="1">
      <alignment horizontal="left" vertical="center" wrapText="1"/>
    </xf>
    <xf numFmtId="0" fontId="1" fillId="11" borderId="0" xfId="0" applyFont="1" applyFill="1" applyBorder="1" applyAlignment="1">
      <alignment horizontal="left" vertical="center" wrapText="1"/>
    </xf>
    <xf numFmtId="0" fontId="0" fillId="11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8" borderId="1" xfId="0" applyFill="1" applyBorder="1" applyAlignment="1">
      <alignment vertical="center"/>
    </xf>
    <xf numFmtId="17" fontId="0" fillId="0" borderId="0" xfId="0" applyNumberFormat="1"/>
    <xf numFmtId="0" fontId="0" fillId="4" borderId="2" xfId="0" applyFill="1" applyBorder="1" applyAlignment="1">
      <alignment vertical="center" wrapText="1"/>
    </xf>
    <xf numFmtId="0" fontId="7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1" fontId="0" fillId="7" borderId="1" xfId="0" applyNumberForma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1" fontId="0" fillId="7" borderId="34" xfId="0" applyNumberForma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1" fillId="4" borderId="34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horizontal="right" vertical="center" wrapText="1"/>
    </xf>
    <xf numFmtId="0" fontId="0" fillId="2" borderId="16" xfId="0" applyFill="1" applyBorder="1" applyAlignment="1">
      <alignment horizontal="right" vertical="center" wrapText="1"/>
    </xf>
    <xf numFmtId="165" fontId="0" fillId="10" borderId="1" xfId="0" applyNumberForma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vertical="center"/>
    </xf>
    <xf numFmtId="165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4" fillId="11" borderId="0" xfId="0" applyFont="1" applyFill="1" applyAlignment="1">
      <alignment horizontal="center" vertical="center"/>
    </xf>
    <xf numFmtId="0" fontId="0" fillId="11" borderId="0" xfId="0" applyFill="1" applyAlignment="1">
      <alignment vertical="center" wrapText="1"/>
    </xf>
    <xf numFmtId="17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65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vertical="center"/>
    </xf>
    <xf numFmtId="1" fontId="1" fillId="11" borderId="0" xfId="0" applyNumberFormat="1" applyFont="1" applyFill="1" applyAlignment="1">
      <alignment vertical="center"/>
    </xf>
    <xf numFmtId="165" fontId="0" fillId="11" borderId="0" xfId="0" applyNumberFormat="1" applyFill="1" applyAlignment="1">
      <alignment vertical="center"/>
    </xf>
    <xf numFmtId="165" fontId="1" fillId="11" borderId="0" xfId="0" applyNumberFormat="1" applyFont="1" applyFill="1" applyAlignment="1">
      <alignment vertical="center"/>
    </xf>
    <xf numFmtId="0" fontId="8" fillId="11" borderId="0" xfId="0" applyFont="1" applyFill="1" applyAlignment="1">
      <alignment horizontal="center" vertical="center" textRotation="90"/>
    </xf>
    <xf numFmtId="0" fontId="0" fillId="11" borderId="0" xfId="0" applyFill="1" applyAlignment="1">
      <alignment horizontal="left" vertical="center" wrapText="1"/>
    </xf>
    <xf numFmtId="0" fontId="1" fillId="11" borderId="0" xfId="0" applyFont="1" applyFill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165" fontId="0" fillId="10" borderId="1" xfId="0" applyNumberFormat="1" applyFill="1" applyBorder="1" applyAlignment="1">
      <alignment vertical="center"/>
    </xf>
    <xf numFmtId="0" fontId="0" fillId="0" borderId="39" xfId="0" applyBorder="1"/>
    <xf numFmtId="0" fontId="0" fillId="4" borderId="39" xfId="0" applyFill="1" applyBorder="1"/>
    <xf numFmtId="0" fontId="0" fillId="4" borderId="1" xfId="0" applyFill="1" applyBorder="1"/>
    <xf numFmtId="0" fontId="0" fillId="4" borderId="1" xfId="0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" fillId="0" borderId="40" xfId="0" applyFont="1" applyBorder="1" applyAlignment="1">
      <alignment vertical="center" wrapText="1"/>
    </xf>
    <xf numFmtId="0" fontId="1" fillId="4" borderId="36" xfId="0" applyFont="1" applyFill="1" applyBorder="1" applyAlignment="1">
      <alignment vertical="center" wrapText="1"/>
    </xf>
    <xf numFmtId="0" fontId="0" fillId="2" borderId="17" xfId="0" applyFill="1" applyBorder="1" applyAlignment="1">
      <alignment vertical="center" wrapText="1"/>
    </xf>
    <xf numFmtId="17" fontId="0" fillId="0" borderId="44" xfId="0" applyNumberFormat="1" applyBorder="1" applyAlignment="1">
      <alignment horizontal="center" vertical="center"/>
    </xf>
    <xf numFmtId="17" fontId="0" fillId="4" borderId="43" xfId="0" applyNumberFormat="1" applyFill="1" applyBorder="1" applyAlignment="1">
      <alignment horizontal="center" vertical="center"/>
    </xf>
    <xf numFmtId="0" fontId="0" fillId="2" borderId="45" xfId="0" applyFill="1" applyBorder="1" applyAlignment="1">
      <alignment vertical="center" wrapText="1"/>
    </xf>
    <xf numFmtId="17" fontId="0" fillId="0" borderId="34" xfId="0" applyNumberFormat="1" applyBorder="1" applyAlignment="1">
      <alignment horizontal="center" vertical="center"/>
    </xf>
    <xf numFmtId="17" fontId="0" fillId="4" borderId="7" xfId="0" applyNumberFormat="1" applyFill="1" applyBorder="1" applyAlignment="1">
      <alignment horizontal="center" vertical="center"/>
    </xf>
    <xf numFmtId="0" fontId="0" fillId="2" borderId="46" xfId="0" applyFill="1" applyBorder="1" applyAlignment="1">
      <alignment vertical="center" wrapText="1"/>
    </xf>
    <xf numFmtId="0" fontId="0" fillId="0" borderId="34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165" fontId="0" fillId="5" borderId="7" xfId="0" applyNumberFormat="1" applyFill="1" applyBorder="1" applyAlignment="1">
      <alignment horizontal="center" vertical="center"/>
    </xf>
    <xf numFmtId="0" fontId="0" fillId="0" borderId="34" xfId="0" applyBorder="1"/>
    <xf numFmtId="0" fontId="0" fillId="4" borderId="7" xfId="0" applyFill="1" applyBorder="1"/>
    <xf numFmtId="0" fontId="0" fillId="0" borderId="4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4" borderId="10" xfId="0" applyFill="1" applyBorder="1" applyAlignment="1">
      <alignment vertical="center"/>
    </xf>
    <xf numFmtId="0" fontId="15" fillId="3" borderId="31" xfId="0" applyFont="1" applyFill="1" applyBorder="1" applyAlignment="1">
      <alignment vertical="center" wrapText="1"/>
    </xf>
    <xf numFmtId="0" fontId="15" fillId="3" borderId="24" xfId="0" applyFont="1" applyFill="1" applyBorder="1" applyAlignment="1">
      <alignment vertical="center" wrapText="1"/>
    </xf>
    <xf numFmtId="0" fontId="0" fillId="3" borderId="32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15" fillId="3" borderId="22" xfId="0" applyFont="1" applyFill="1" applyBorder="1" applyAlignment="1">
      <alignment horizontal="right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5" fillId="3" borderId="29" xfId="0" applyFont="1" applyFill="1" applyBorder="1" applyAlignment="1">
      <alignment horizontal="right" vertical="center" wrapText="1"/>
    </xf>
    <xf numFmtId="0" fontId="15" fillId="3" borderId="23" xfId="0" applyFont="1" applyFill="1" applyBorder="1" applyAlignment="1">
      <alignment horizontal="center" vertical="center" wrapText="1"/>
    </xf>
    <xf numFmtId="1" fontId="0" fillId="0" borderId="33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7" fontId="0" fillId="0" borderId="42" xfId="0" applyNumberFormat="1" applyBorder="1" applyAlignment="1">
      <alignment horizontal="center" vertical="center"/>
    </xf>
    <xf numFmtId="17" fontId="0" fillId="0" borderId="3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65" fontId="0" fillId="5" borderId="5" xfId="0" applyNumberFormat="1" applyFill="1" applyBorder="1" applyAlignment="1">
      <alignment horizontal="center" vertical="center"/>
    </xf>
    <xf numFmtId="0" fontId="0" fillId="0" borderId="6" xfId="0" applyBorder="1"/>
    <xf numFmtId="0" fontId="1" fillId="4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5" fontId="0" fillId="13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6" fontId="1" fillId="11" borderId="0" xfId="0" applyNumberFormat="1" applyFont="1" applyFill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11" borderId="40" xfId="0" applyFill="1" applyBorder="1" applyAlignment="1">
      <alignment horizontal="center" vertical="center" wrapText="1"/>
    </xf>
    <xf numFmtId="165" fontId="0" fillId="11" borderId="42" xfId="0" applyNumberFormat="1" applyFill="1" applyBorder="1" applyAlignment="1">
      <alignment vertical="center"/>
    </xf>
    <xf numFmtId="165" fontId="0" fillId="11" borderId="6" xfId="0" applyNumberFormat="1" applyFill="1" applyBorder="1" applyAlignment="1">
      <alignment vertical="center"/>
    </xf>
    <xf numFmtId="0" fontId="0" fillId="11" borderId="6" xfId="0" applyFill="1" applyBorder="1" applyAlignment="1">
      <alignment horizontal="center" vertical="center"/>
    </xf>
    <xf numFmtId="165" fontId="1" fillId="11" borderId="8" xfId="0" applyNumberFormat="1" applyFont="1" applyFill="1" applyBorder="1" applyAlignment="1">
      <alignment vertical="center"/>
    </xf>
    <xf numFmtId="1" fontId="0" fillId="11" borderId="39" xfId="0" applyNumberFormat="1" applyFill="1" applyBorder="1" applyAlignment="1">
      <alignment horizontal="center" vertical="center"/>
    </xf>
    <xf numFmtId="1" fontId="0" fillId="11" borderId="7" xfId="0" applyNumberFormat="1" applyFill="1" applyBorder="1" applyAlignment="1">
      <alignment horizontal="center" vertical="center"/>
    </xf>
    <xf numFmtId="1" fontId="1" fillId="11" borderId="43" xfId="0" applyNumberFormat="1" applyFont="1" applyFill="1" applyBorder="1" applyAlignment="1">
      <alignment horizontal="center" vertical="center"/>
    </xf>
    <xf numFmtId="1" fontId="1" fillId="11" borderId="7" xfId="0" applyNumberFormat="1" applyFont="1" applyFill="1" applyBorder="1" applyAlignment="1">
      <alignment horizontal="center" vertical="center"/>
    </xf>
    <xf numFmtId="1" fontId="1" fillId="11" borderId="9" xfId="0" applyNumberFormat="1" applyFont="1" applyFill="1" applyBorder="1" applyAlignment="1">
      <alignment horizontal="center" vertical="center"/>
    </xf>
    <xf numFmtId="1" fontId="1" fillId="11" borderId="10" xfId="0" applyNumberFormat="1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 wrapText="1"/>
    </xf>
    <xf numFmtId="0" fontId="1" fillId="11" borderId="36" xfId="0" applyFont="1" applyFill="1" applyBorder="1" applyAlignment="1">
      <alignment horizontal="center" vertical="center" wrapText="1"/>
    </xf>
    <xf numFmtId="1" fontId="1" fillId="0" borderId="29" xfId="0" applyNumberFormat="1" applyFont="1" applyBorder="1" applyAlignment="1">
      <alignment horizontal="center" vertical="center"/>
    </xf>
    <xf numFmtId="1" fontId="16" fillId="0" borderId="31" xfId="0" applyNumberFormat="1" applyFont="1" applyBorder="1" applyAlignment="1">
      <alignment horizontal="center" vertical="center"/>
    </xf>
    <xf numFmtId="1" fontId="16" fillId="0" borderId="24" xfId="0" applyNumberFormat="1" applyFont="1" applyBorder="1" applyAlignment="1">
      <alignment horizontal="center" vertical="center"/>
    </xf>
    <xf numFmtId="1" fontId="17" fillId="0" borderId="48" xfId="0" applyNumberFormat="1" applyFont="1" applyBorder="1" applyAlignment="1">
      <alignment horizontal="center" vertical="center"/>
    </xf>
    <xf numFmtId="1" fontId="17" fillId="0" borderId="26" xfId="0" applyNumberFormat="1" applyFont="1" applyBorder="1" applyAlignment="1">
      <alignment horizontal="center" vertical="center"/>
    </xf>
    <xf numFmtId="1" fontId="17" fillId="0" borderId="33" xfId="0" applyNumberFormat="1" applyFont="1" applyBorder="1" applyAlignment="1">
      <alignment horizontal="center" vertical="center"/>
    </xf>
    <xf numFmtId="1" fontId="17" fillId="0" borderId="27" xfId="0" applyNumberFormat="1" applyFont="1" applyBorder="1" applyAlignment="1">
      <alignment horizontal="center" vertical="center"/>
    </xf>
    <xf numFmtId="1" fontId="2" fillId="0" borderId="33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" fontId="0" fillId="0" borderId="33" xfId="0" applyNumberFormat="1" applyBorder="1" applyAlignment="1">
      <alignment vertical="center"/>
    </xf>
    <xf numFmtId="1" fontId="0" fillId="0" borderId="27" xfId="0" applyNumberFormat="1" applyBorder="1" applyAlignment="1">
      <alignment vertical="center"/>
    </xf>
    <xf numFmtId="1" fontId="0" fillId="0" borderId="33" xfId="1" applyNumberFormat="1" applyFont="1" applyBorder="1" applyAlignment="1">
      <alignment vertical="center"/>
    </xf>
    <xf numFmtId="1" fontId="1" fillId="4" borderId="28" xfId="0" applyNumberFormat="1" applyFont="1" applyFill="1" applyBorder="1" applyAlignment="1">
      <alignment horizontal="center" vertical="center"/>
    </xf>
    <xf numFmtId="1" fontId="1" fillId="4" borderId="50" xfId="0" applyNumberFormat="1" applyFont="1" applyFill="1" applyBorder="1" applyAlignment="1">
      <alignment horizontal="center" vertical="center"/>
    </xf>
    <xf numFmtId="1" fontId="17" fillId="0" borderId="49" xfId="0" applyNumberFormat="1" applyFont="1" applyBorder="1" applyAlignment="1">
      <alignment horizontal="center" vertical="center"/>
    </xf>
    <xf numFmtId="1" fontId="17" fillId="0" borderId="45" xfId="0" applyNumberFormat="1" applyFon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" fontId="1" fillId="4" borderId="46" xfId="0" applyNumberFormat="1" applyFont="1" applyFill="1" applyBorder="1" applyAlignment="1">
      <alignment horizontal="center" vertical="center"/>
    </xf>
    <xf numFmtId="1" fontId="1" fillId="4" borderId="16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8" fillId="4" borderId="36" xfId="0" applyFont="1" applyFill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0" fillId="2" borderId="33" xfId="0" applyFill="1" applyBorder="1" applyAlignment="1">
      <alignment horizontal="right" vertical="center" wrapText="1"/>
    </xf>
    <xf numFmtId="0" fontId="0" fillId="2" borderId="50" xfId="0" applyFill="1" applyBorder="1" applyAlignment="1">
      <alignment horizontal="right" vertical="center" wrapText="1"/>
    </xf>
    <xf numFmtId="0" fontId="0" fillId="2" borderId="48" xfId="0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1" fontId="0" fillId="12" borderId="1" xfId="0" applyNumberForma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9" fillId="0" borderId="0" xfId="0" applyFont="1"/>
    <xf numFmtId="17" fontId="0" fillId="11" borderId="0" xfId="0" applyNumberFormat="1" applyFill="1" applyAlignment="1">
      <alignment horizontal="left" vertical="center"/>
    </xf>
    <xf numFmtId="17" fontId="0" fillId="0" borderId="0" xfId="0" applyNumberFormat="1" applyAlignment="1">
      <alignment horizontal="center" vertical="center"/>
    </xf>
    <xf numFmtId="0" fontId="20" fillId="0" borderId="0" xfId="0" applyFont="1"/>
    <xf numFmtId="1" fontId="21" fillId="0" borderId="1" xfId="0" applyNumberFormat="1" applyFont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9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9" fillId="9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center"/>
    </xf>
    <xf numFmtId="0" fontId="7" fillId="9" borderId="0" xfId="0" applyFont="1" applyFill="1" applyAlignment="1">
      <alignment horizontal="center" vertical="center"/>
    </xf>
    <xf numFmtId="17" fontId="4" fillId="9" borderId="0" xfId="0" quotePrefix="1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4" fillId="3" borderId="33" xfId="0" applyFont="1" applyFill="1" applyBorder="1" applyAlignment="1">
      <alignment horizontal="center"/>
    </xf>
    <xf numFmtId="0" fontId="0" fillId="0" borderId="16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left" vertical="center" wrapText="1"/>
    </xf>
    <xf numFmtId="164" fontId="21" fillId="0" borderId="16" xfId="0" applyNumberFormat="1" applyFont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3" fillId="3" borderId="38" xfId="0" applyFont="1" applyFill="1" applyBorder="1" applyAlignment="1">
      <alignment horizontal="center" vertical="center" textRotation="90"/>
    </xf>
    <xf numFmtId="0" fontId="13" fillId="3" borderId="27" xfId="0" applyFont="1" applyFill="1" applyBorder="1" applyAlignment="1">
      <alignment horizontal="center" vertical="center" textRotation="90"/>
    </xf>
    <xf numFmtId="0" fontId="13" fillId="3" borderId="28" xfId="0" applyFont="1" applyFill="1" applyBorder="1" applyAlignment="1">
      <alignment horizontal="center" vertical="center" textRotation="90"/>
    </xf>
    <xf numFmtId="0" fontId="14" fillId="3" borderId="35" xfId="0" applyFont="1" applyFill="1" applyBorder="1" applyAlignment="1">
      <alignment horizontal="left" vertical="center" wrapText="1"/>
    </xf>
    <xf numFmtId="0" fontId="14" fillId="3" borderId="40" xfId="0" applyFont="1" applyFill="1" applyBorder="1" applyAlignment="1">
      <alignment horizontal="left" vertical="center" wrapText="1"/>
    </xf>
    <xf numFmtId="0" fontId="14" fillId="3" borderId="36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164" fontId="0" fillId="0" borderId="6" xfId="1" applyFont="1" applyBorder="1" applyAlignment="1">
      <alignment horizontal="left" vertical="center" wrapText="1"/>
    </xf>
    <xf numFmtId="164" fontId="0" fillId="0" borderId="1" xfId="1" applyFont="1" applyBorder="1" applyAlignment="1">
      <alignment horizontal="left" vertical="center" wrapText="1"/>
    </xf>
    <xf numFmtId="164" fontId="0" fillId="0" borderId="7" xfId="1" applyFont="1" applyBorder="1" applyAlignment="1">
      <alignment horizontal="left" vertical="center" wrapText="1"/>
    </xf>
    <xf numFmtId="164" fontId="0" fillId="0" borderId="6" xfId="0" applyNumberForma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9" fontId="0" fillId="0" borderId="6" xfId="2" applyFont="1" applyBorder="1" applyAlignment="1">
      <alignment horizontal="left" vertical="center" wrapText="1"/>
    </xf>
    <xf numFmtId="9" fontId="0" fillId="0" borderId="1" xfId="2" applyFont="1" applyBorder="1" applyAlignment="1">
      <alignment horizontal="left" vertical="center" wrapText="1"/>
    </xf>
    <xf numFmtId="9" fontId="0" fillId="0" borderId="7" xfId="2" applyFont="1" applyBorder="1" applyAlignment="1">
      <alignment horizontal="left" vertical="center" wrapText="1"/>
    </xf>
    <xf numFmtId="0" fontId="15" fillId="3" borderId="15" xfId="0" applyFont="1" applyFill="1" applyBorder="1" applyAlignment="1">
      <alignment horizontal="left" vertical="center" wrapText="1"/>
    </xf>
    <xf numFmtId="0" fontId="15" fillId="3" borderId="13" xfId="0" applyFont="1" applyFill="1" applyBorder="1" applyAlignment="1">
      <alignment horizontal="left" vertical="center" wrapText="1"/>
    </xf>
    <xf numFmtId="0" fontId="15" fillId="3" borderId="19" xfId="0" applyFont="1" applyFill="1" applyBorder="1" applyAlignment="1">
      <alignment horizontal="left" vertical="center" wrapText="1"/>
    </xf>
    <xf numFmtId="0" fontId="15" fillId="3" borderId="35" xfId="0" applyFont="1" applyFill="1" applyBorder="1" applyAlignment="1">
      <alignment horizontal="left" vertical="center" wrapText="1"/>
    </xf>
    <xf numFmtId="0" fontId="15" fillId="3" borderId="40" xfId="0" applyFont="1" applyFill="1" applyBorder="1" applyAlignment="1">
      <alignment horizontal="left" vertical="center" wrapText="1"/>
    </xf>
    <xf numFmtId="0" fontId="15" fillId="3" borderId="36" xfId="0" applyFont="1" applyFill="1" applyBorder="1" applyAlignment="1">
      <alignment horizontal="left" vertical="center" wrapText="1"/>
    </xf>
    <xf numFmtId="0" fontId="16" fillId="0" borderId="35" xfId="0" applyFont="1" applyBorder="1" applyAlignment="1">
      <alignment horizontal="left" vertical="center" wrapText="1"/>
    </xf>
    <xf numFmtId="0" fontId="16" fillId="0" borderId="40" xfId="0" applyFont="1" applyBorder="1" applyAlignment="1">
      <alignment horizontal="left" vertical="center" wrapText="1"/>
    </xf>
    <xf numFmtId="0" fontId="16" fillId="0" borderId="36" xfId="0" applyFont="1" applyBorder="1" applyAlignment="1">
      <alignment horizontal="left" vertical="center" wrapText="1"/>
    </xf>
    <xf numFmtId="0" fontId="17" fillId="0" borderId="42" xfId="0" applyFont="1" applyBorder="1" applyAlignment="1">
      <alignment horizontal="left" vertical="center" wrapText="1"/>
    </xf>
    <xf numFmtId="0" fontId="17" fillId="0" borderId="39" xfId="0" applyFont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center" wrapText="1"/>
    </xf>
    <xf numFmtId="0" fontId="12" fillId="3" borderId="30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29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0" fillId="2" borderId="35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2" borderId="41" xfId="0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45" xfId="0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 wrapText="1"/>
    </xf>
    <xf numFmtId="0" fontId="18" fillId="2" borderId="41" xfId="0" applyFont="1" applyFill="1" applyBorder="1" applyAlignment="1">
      <alignment horizontal="center" vertical="center" wrapText="1"/>
    </xf>
    <xf numFmtId="0" fontId="0" fillId="2" borderId="53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35A1FB"/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2281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287659-2070-461A-A08E-0254902F0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205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7</xdr:col>
      <xdr:colOff>444500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EDC73A-D634-4543-B430-1C1007CD9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33473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49906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02E151-B0BC-4AD8-AB06-34DE19F87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" y="1244600"/>
          <a:ext cx="328205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8</xdr:col>
      <xdr:colOff>444500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E4F4D3-7672-4F75-858C-32A28C614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25523" y="1279071"/>
          <a:ext cx="2442027" cy="33473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176906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74FA2A-3BAB-435D-AEB7-131A3320E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1244600"/>
          <a:ext cx="327570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34471</xdr:rowOff>
    </xdr:from>
    <xdr:to>
      <xdr:col>8</xdr:col>
      <xdr:colOff>96760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0FE565-C8E6-4A0E-8CBE-C2921A509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9450" y="1279071"/>
          <a:ext cx="2458960" cy="33473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40835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165C24-91B4-43D5-991B-A0CCAC914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7775"/>
          <a:ext cx="3174106" cy="387964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8</xdr:col>
      <xdr:colOff>367393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F505BB-49AD-4741-8C56-B25A2FD1B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1573" y="1282246"/>
          <a:ext cx="2434770" cy="33791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2228591</xdr:colOff>
      <xdr:row>4</xdr:row>
      <xdr:rowOff>170794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3DEA9B-D3C3-4D37-8C44-BA36886D0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66816" cy="367644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6</xdr:col>
      <xdr:colOff>781246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378BD3-5EEE-4A1C-BBFC-3513B42EB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2723" y="1279071"/>
          <a:ext cx="2442223" cy="33473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237231</xdr:colOff>
      <xdr:row>5</xdr:row>
      <xdr:rowOff>6964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77A6BF-3A85-4104-917B-7ABB44F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78881" cy="407014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8</xdr:col>
      <xdr:colOff>609600</xdr:colOff>
      <xdr:row>5</xdr:row>
      <xdr:rowOff>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051B07-F547-48F3-B2E6-32A007F15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3664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237231</xdr:colOff>
      <xdr:row>5</xdr:row>
      <xdr:rowOff>45064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536078-F53B-463C-9BBC-3A5C5CD67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78881" cy="438764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10</xdr:col>
      <xdr:colOff>254000</xdr:colOff>
      <xdr:row>5</xdr:row>
      <xdr:rowOff>29482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1B09CC-26B1-4F8B-BE50-8041FAE65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16627" cy="38871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237231</xdr:colOff>
      <xdr:row>5</xdr:row>
      <xdr:rowOff>64114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E11FFE-65AA-4C54-B491-7BF2636A0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78881" cy="457814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9</xdr:col>
      <xdr:colOff>0</xdr:colOff>
      <xdr:row>5</xdr:row>
      <xdr:rowOff>48532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DBDBCB-8198-456C-B02B-BF4538081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40776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240406</xdr:colOff>
      <xdr:row>5</xdr:row>
      <xdr:rowOff>67289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F00442-EC74-47BE-978A-419109CE3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2056" cy="4609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9</xdr:col>
      <xdr:colOff>0</xdr:colOff>
      <xdr:row>5</xdr:row>
      <xdr:rowOff>45357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7EA36-8E71-4F8D-B396-3F2041A1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4045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13620</xdr:colOff>
      <xdr:row>5</xdr:row>
      <xdr:rowOff>67289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302796-74F4-447F-AE51-7AAE943DF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3870" cy="46098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34471</xdr:rowOff>
    </xdr:from>
    <xdr:to>
      <xdr:col>8</xdr:col>
      <xdr:colOff>598712</xdr:colOff>
      <xdr:row>5</xdr:row>
      <xdr:rowOff>45357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8FD920-B83C-4C11-B346-2BB903D3E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9050" y="1279071"/>
          <a:ext cx="2427512" cy="40458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2357073</xdr:colOff>
      <xdr:row>5</xdr:row>
      <xdr:rowOff>67289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DC3E5A-0232-4B8A-B1FB-52FC298A6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4173" cy="46098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34471</xdr:rowOff>
    </xdr:from>
    <xdr:to>
      <xdr:col>7</xdr:col>
      <xdr:colOff>700010</xdr:colOff>
      <xdr:row>5</xdr:row>
      <xdr:rowOff>45357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E3674E-8014-4EB1-8CC7-AE4D0E096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7950" y="1279071"/>
          <a:ext cx="2433560" cy="404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2193031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9CB133-A013-45AB-A4B6-1F9926078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205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8</xdr:col>
      <xdr:colOff>174625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D7BAE6-7FDB-4EEB-AB55-2AB0F79CB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33473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49906</xdr:colOff>
      <xdr:row>5</xdr:row>
      <xdr:rowOff>67289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134DC9-F9BC-480B-BD96-1D209AAF7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2056" cy="4609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9</xdr:col>
      <xdr:colOff>0</xdr:colOff>
      <xdr:row>5</xdr:row>
      <xdr:rowOff>45357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D775B6-7B97-4678-BCBF-E3EFE13D4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4045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2193031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A8F135-E741-4AE4-A0DB-E80E9C465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205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7</xdr:col>
      <xdr:colOff>666750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6F0DD8-D607-4C35-AC05-C6D78131D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3347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2145406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9B27BD-2F6A-4F6C-9157-888E20A78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786" y="1242786"/>
          <a:ext cx="3279335" cy="387510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7</xdr:col>
      <xdr:colOff>936625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8DAADD-0BF6-4D98-87EB-8CAEDDA7B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3573" y="1277257"/>
          <a:ext cx="2422070" cy="3374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10445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6ED176-0D99-48BD-9B8E-5C0FD5611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78881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9</xdr:col>
      <xdr:colOff>0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A83E34-1842-4646-A27B-505E85B0A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33473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2399406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5BA7AB-E7BB-4627-BCAB-5BFA12909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205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9</xdr:col>
      <xdr:colOff>1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A2615C-B627-4641-B6D4-0ADE70E33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2573" y="1279071"/>
          <a:ext cx="2429328" cy="33473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240406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A875B9-01CD-4A83-80CA-15BE0AA65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205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9</xdr:col>
      <xdr:colOff>0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A04832-2A00-4667-9899-A71F3980D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33473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39322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4C33BB-B4DE-4139-A636-372F7F3DB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1244600"/>
          <a:ext cx="3277822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8</xdr:col>
      <xdr:colOff>359833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7BE801-5FC2-4275-BCE4-11ACC7AE5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8223" y="1279071"/>
          <a:ext cx="2433560" cy="33473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2399406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3E5EBF-41A1-46FD-89FA-0EDBAD57F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1244600"/>
          <a:ext cx="327570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34471</xdr:rowOff>
    </xdr:from>
    <xdr:to>
      <xdr:col>7</xdr:col>
      <xdr:colOff>255510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52BEF4-CCBF-452C-9BDB-114A02C90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9000" y="1279071"/>
          <a:ext cx="2446260" cy="3347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RKAZ-S-50003\Okiemute.Odudu$\cached\My%20Documents\Epu%20Phase%202\Epu%20Controls\Epu%202%20GtP%20Reporting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AGS3B"/>
      <sheetName val="KC F-Sand"/>
      <sheetName val="Epu Ph3"/>
      <sheetName val="Sheet1"/>
    </sheetNames>
    <sheetDataSet>
      <sheetData sheetId="0"/>
      <sheetData sheetId="1"/>
      <sheetData sheetId="2"/>
      <sheetData sheetId="3">
        <row r="7">
          <cell r="G7">
            <v>2</v>
          </cell>
        </row>
        <row r="8">
          <cell r="G8">
            <v>56.011150000000008</v>
          </cell>
          <cell r="H8">
            <v>7.4398074075894778</v>
          </cell>
        </row>
        <row r="9">
          <cell r="G9">
            <v>44.958451604600008</v>
          </cell>
          <cell r="H9">
            <v>7.9704759111524224</v>
          </cell>
        </row>
        <row r="10">
          <cell r="H10">
            <v>7.5907382515827093</v>
          </cell>
        </row>
        <row r="11">
          <cell r="G11">
            <v>16.9709679628474</v>
          </cell>
        </row>
        <row r="12">
          <cell r="G12">
            <v>67.142032037152603</v>
          </cell>
        </row>
        <row r="13">
          <cell r="G13">
            <v>115.1524</v>
          </cell>
        </row>
        <row r="14">
          <cell r="G14">
            <v>33.796066798343901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1CCD-CC8F-437F-989B-A0C4C236B104}">
  <sheetPr>
    <pageSetUpPr fitToPage="1"/>
  </sheetPr>
  <dimension ref="A1:X48"/>
  <sheetViews>
    <sheetView zoomScale="50" zoomScaleNormal="50" workbookViewId="0">
      <selection activeCell="C47" sqref="C47:V47"/>
    </sheetView>
  </sheetViews>
  <sheetFormatPr defaultRowHeight="14.5" x14ac:dyDescent="0.35"/>
  <cols>
    <col min="3" max="3" width="12.1796875" customWidth="1"/>
    <col min="4" max="4" width="34.81640625" customWidth="1"/>
    <col min="5" max="5" width="13" customWidth="1"/>
    <col min="6" max="9" width="14" customWidth="1"/>
    <col min="10" max="10" width="20.90625" customWidth="1"/>
    <col min="11" max="11" width="14" customWidth="1"/>
    <col min="12" max="12" width="21" customWidth="1"/>
    <col min="13" max="13" width="14" customWidth="1"/>
    <col min="15" max="15" width="9" customWidth="1"/>
    <col min="16" max="16" width="11.453125" customWidth="1"/>
    <col min="17" max="17" width="26.54296875" customWidth="1"/>
    <col min="18" max="20" width="10.54296875" customWidth="1"/>
    <col min="21" max="21" width="11.54296875" customWidth="1"/>
  </cols>
  <sheetData>
    <row r="1" spans="1:24" ht="61.5" x14ac:dyDescent="0.35">
      <c r="A1" s="24"/>
      <c r="B1" s="24"/>
      <c r="C1" s="231" t="s">
        <v>112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7"/>
      <c r="X1" s="24"/>
    </row>
    <row r="2" spans="1:24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5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7"/>
      <c r="X6" s="24"/>
    </row>
    <row r="7" spans="1:24" ht="21" x14ac:dyDescent="0.35">
      <c r="A7" s="24"/>
      <c r="B7" s="23"/>
      <c r="C7" s="235" t="s">
        <v>0</v>
      </c>
      <c r="D7" s="235"/>
      <c r="E7" s="236" t="s">
        <v>38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8"/>
      <c r="W7" s="28"/>
      <c r="X7" s="24"/>
    </row>
    <row r="8" spans="1:24" ht="29" x14ac:dyDescent="0.35">
      <c r="A8" s="24"/>
      <c r="B8" s="23"/>
      <c r="C8" s="235" t="s">
        <v>1</v>
      </c>
      <c r="D8" s="235"/>
      <c r="E8" s="60" t="s">
        <v>39</v>
      </c>
      <c r="F8" s="1" t="s">
        <v>10</v>
      </c>
      <c r="G8" s="1" t="s">
        <v>132</v>
      </c>
      <c r="H8" s="1" t="s">
        <v>42</v>
      </c>
      <c r="I8" s="1" t="s">
        <v>32</v>
      </c>
      <c r="J8" s="1" t="s">
        <v>131</v>
      </c>
      <c r="K8" s="1" t="s">
        <v>130</v>
      </c>
      <c r="L8" s="1" t="s">
        <v>83</v>
      </c>
      <c r="M8" s="1" t="s">
        <v>84</v>
      </c>
      <c r="N8" s="1"/>
      <c r="O8" s="53" t="s">
        <v>43</v>
      </c>
      <c r="P8" s="235" t="s">
        <v>1</v>
      </c>
      <c r="Q8" s="235"/>
      <c r="R8" s="8" t="s">
        <v>16</v>
      </c>
      <c r="S8" s="8" t="s">
        <v>17</v>
      </c>
      <c r="T8" s="8" t="s">
        <v>18</v>
      </c>
      <c r="U8" s="8" t="s">
        <v>19</v>
      </c>
      <c r="V8" s="16" t="s">
        <v>70</v>
      </c>
      <c r="W8" s="29"/>
      <c r="X8" s="24"/>
    </row>
    <row r="9" spans="1:24" ht="19.5" customHeight="1" x14ac:dyDescent="0.35">
      <c r="A9" s="24"/>
      <c r="B9" s="23"/>
      <c r="C9" s="239" t="s">
        <v>31</v>
      </c>
      <c r="D9" s="74" t="s">
        <v>2</v>
      </c>
      <c r="E9" s="57"/>
      <c r="F9" s="57">
        <f>SUM(F10:F12)</f>
        <v>33</v>
      </c>
      <c r="G9" s="57">
        <f t="shared" ref="G9:N9" si="0">SUM(G10:G12)</f>
        <v>32</v>
      </c>
      <c r="H9" s="57">
        <f t="shared" si="0"/>
        <v>8</v>
      </c>
      <c r="I9" s="57">
        <f t="shared" si="0"/>
        <v>1</v>
      </c>
      <c r="J9" s="57">
        <f t="shared" si="0"/>
        <v>5</v>
      </c>
      <c r="K9" s="57">
        <f t="shared" si="0"/>
        <v>12</v>
      </c>
      <c r="L9" s="57">
        <f t="shared" si="0"/>
        <v>8</v>
      </c>
      <c r="M9" s="57">
        <f t="shared" si="0"/>
        <v>5</v>
      </c>
      <c r="N9" s="57">
        <f t="shared" si="0"/>
        <v>0</v>
      </c>
      <c r="O9" s="61">
        <f>SUM(F9:N9)</f>
        <v>104</v>
      </c>
      <c r="P9" s="240" t="s">
        <v>20</v>
      </c>
      <c r="Q9" s="74" t="s">
        <v>21</v>
      </c>
      <c r="R9" s="64">
        <v>43709</v>
      </c>
      <c r="S9" s="64">
        <f>R10</f>
        <v>44073</v>
      </c>
      <c r="T9" s="64">
        <f>S10</f>
        <v>44469</v>
      </c>
      <c r="U9" s="64">
        <f>T10</f>
        <v>44773</v>
      </c>
      <c r="V9" s="17">
        <f>+R9</f>
        <v>43709</v>
      </c>
      <c r="W9" s="30"/>
      <c r="X9" s="24"/>
    </row>
    <row r="10" spans="1:24" ht="19.5" customHeight="1" x14ac:dyDescent="0.35">
      <c r="A10" s="24"/>
      <c r="B10" s="23"/>
      <c r="C10" s="239"/>
      <c r="D10" s="74" t="s">
        <v>3</v>
      </c>
      <c r="E10" s="3">
        <v>1.5</v>
      </c>
      <c r="F10" s="3">
        <v>33</v>
      </c>
      <c r="G10" s="3">
        <v>32</v>
      </c>
      <c r="H10" s="3"/>
      <c r="I10" s="3"/>
      <c r="J10" s="3"/>
      <c r="K10" s="3"/>
      <c r="L10" s="3"/>
      <c r="M10" s="3"/>
      <c r="N10" s="3"/>
      <c r="O10" s="61">
        <f t="shared" ref="O10:O12" si="1">SUM(F10:N10)</f>
        <v>65</v>
      </c>
      <c r="P10" s="240"/>
      <c r="Q10" s="74" t="s">
        <v>22</v>
      </c>
      <c r="R10" s="64">
        <v>44073</v>
      </c>
      <c r="S10" s="64">
        <v>44469</v>
      </c>
      <c r="T10" s="64">
        <v>44773</v>
      </c>
      <c r="U10" s="64">
        <v>45443</v>
      </c>
      <c r="V10" s="17">
        <f>+U10</f>
        <v>45443</v>
      </c>
      <c r="W10" s="30"/>
      <c r="X10" s="24"/>
    </row>
    <row r="11" spans="1:24" ht="19.5" customHeight="1" x14ac:dyDescent="0.35">
      <c r="A11" s="24"/>
      <c r="B11" s="23"/>
      <c r="C11" s="239"/>
      <c r="D11" s="74" t="s">
        <v>4</v>
      </c>
      <c r="E11" s="3"/>
      <c r="F11" s="3"/>
      <c r="G11" s="3"/>
      <c r="H11" s="3">
        <v>8</v>
      </c>
      <c r="I11" s="3">
        <v>1</v>
      </c>
      <c r="J11" s="3"/>
      <c r="K11" s="3"/>
      <c r="L11" s="3"/>
      <c r="M11" s="3"/>
      <c r="N11" s="3"/>
      <c r="O11" s="61">
        <f t="shared" si="1"/>
        <v>9</v>
      </c>
      <c r="P11" s="240"/>
      <c r="Q11" s="74" t="s">
        <v>23</v>
      </c>
      <c r="R11" s="18">
        <f>ROUND((R10-R9)/30.4,0)</f>
        <v>12</v>
      </c>
      <c r="S11" s="18">
        <f>ROUND((S10-S9)/30.4,0)</f>
        <v>13</v>
      </c>
      <c r="T11" s="18">
        <f>ROUND((T10-T9)/30.4,0)</f>
        <v>10</v>
      </c>
      <c r="U11" s="18">
        <f>ROUND((U10-U9)/30.4,0)</f>
        <v>22</v>
      </c>
      <c r="V11" s="19">
        <f>ROUND((V10-V9)/30.4,0)</f>
        <v>57</v>
      </c>
      <c r="W11" s="31"/>
      <c r="X11" s="24"/>
    </row>
    <row r="12" spans="1:24" ht="19.5" customHeight="1" x14ac:dyDescent="0.35">
      <c r="A12" s="24"/>
      <c r="B12" s="23"/>
      <c r="C12" s="239"/>
      <c r="D12" s="74" t="s">
        <v>5</v>
      </c>
      <c r="E12" s="3"/>
      <c r="F12" s="3"/>
      <c r="G12" s="3"/>
      <c r="H12" s="3"/>
      <c r="I12" s="3"/>
      <c r="J12" s="3">
        <v>5</v>
      </c>
      <c r="K12" s="3">
        <v>12</v>
      </c>
      <c r="L12" s="3">
        <v>8</v>
      </c>
      <c r="M12" s="3">
        <v>5</v>
      </c>
      <c r="N12" s="3"/>
      <c r="O12" s="61">
        <f t="shared" si="1"/>
        <v>30</v>
      </c>
      <c r="P12" s="240"/>
      <c r="Q12" s="241"/>
      <c r="R12" s="241"/>
      <c r="S12" s="241"/>
      <c r="T12" s="241"/>
      <c r="U12" s="241"/>
      <c r="V12" s="241"/>
      <c r="W12" s="32"/>
      <c r="X12" s="24"/>
    </row>
    <row r="13" spans="1:24" ht="19.5" customHeight="1" x14ac:dyDescent="0.35">
      <c r="A13" s="24"/>
      <c r="B13" s="23"/>
      <c r="C13" s="239"/>
      <c r="D13" s="74" t="s">
        <v>73</v>
      </c>
      <c r="E13" s="54" t="s">
        <v>15</v>
      </c>
      <c r="F13" s="58" t="s">
        <v>34</v>
      </c>
      <c r="G13" s="59" t="s">
        <v>14</v>
      </c>
      <c r="H13" s="59" t="s">
        <v>14</v>
      </c>
      <c r="I13" s="58" t="s">
        <v>34</v>
      </c>
      <c r="J13" s="3"/>
      <c r="K13" s="3"/>
      <c r="L13" s="55"/>
      <c r="M13" s="55"/>
      <c r="N13" s="55"/>
      <c r="O13" s="56" t="s">
        <v>15</v>
      </c>
      <c r="P13" s="240"/>
      <c r="Q13" s="74" t="s">
        <v>73</v>
      </c>
      <c r="R13" s="13"/>
      <c r="S13" s="65" t="s">
        <v>27</v>
      </c>
      <c r="T13" s="12" t="s">
        <v>26</v>
      </c>
      <c r="U13" s="65" t="s">
        <v>27</v>
      </c>
      <c r="V13" s="12" t="s">
        <v>26</v>
      </c>
      <c r="W13" s="33"/>
      <c r="X13" s="24"/>
    </row>
    <row r="14" spans="1:24" ht="19.5" customHeight="1" x14ac:dyDescent="0.35">
      <c r="A14" s="24"/>
      <c r="B14" s="23"/>
      <c r="C14" s="239" t="s">
        <v>6</v>
      </c>
      <c r="D14" s="74" t="s">
        <v>7</v>
      </c>
      <c r="E14" s="3">
        <v>1.1000000000000001</v>
      </c>
      <c r="F14" s="3">
        <v>34</v>
      </c>
      <c r="G14" s="3">
        <v>23</v>
      </c>
      <c r="H14" s="3"/>
      <c r="I14" s="3"/>
      <c r="J14" s="3"/>
      <c r="K14" s="3"/>
      <c r="L14" s="3"/>
      <c r="M14" s="3"/>
      <c r="N14" s="3"/>
      <c r="O14" s="61">
        <f t="shared" ref="O14:O16" si="2">SUM(F14:N14)</f>
        <v>57</v>
      </c>
      <c r="P14" s="240" t="s">
        <v>25</v>
      </c>
      <c r="Q14" s="74" t="s">
        <v>7</v>
      </c>
      <c r="R14" s="13"/>
      <c r="S14" s="66"/>
      <c r="T14" s="66"/>
      <c r="U14" s="66"/>
      <c r="V14" s="67"/>
      <c r="W14" s="34"/>
      <c r="X14" s="24"/>
    </row>
    <row r="15" spans="1:24" ht="19.5" customHeight="1" x14ac:dyDescent="0.35">
      <c r="A15" s="24"/>
      <c r="B15" s="23"/>
      <c r="C15" s="239"/>
      <c r="D15" s="74" t="s">
        <v>4</v>
      </c>
      <c r="E15" s="3"/>
      <c r="F15" s="3"/>
      <c r="G15" s="3"/>
      <c r="H15" s="3">
        <v>4.5</v>
      </c>
      <c r="I15" s="3">
        <v>1</v>
      </c>
      <c r="J15" s="3"/>
      <c r="K15" s="3"/>
      <c r="L15" s="3"/>
      <c r="M15" s="3"/>
      <c r="N15" s="3"/>
      <c r="O15" s="61">
        <f t="shared" si="2"/>
        <v>5.5</v>
      </c>
      <c r="P15" s="240"/>
      <c r="Q15" s="74" t="s">
        <v>4</v>
      </c>
      <c r="R15" s="13"/>
      <c r="S15" s="66"/>
      <c r="T15" s="66"/>
      <c r="U15" s="66"/>
      <c r="V15" s="67"/>
      <c r="W15" s="34"/>
      <c r="X15" s="24"/>
    </row>
    <row r="16" spans="1:24" ht="19.5" customHeight="1" x14ac:dyDescent="0.35">
      <c r="A16" s="24"/>
      <c r="B16" s="23"/>
      <c r="C16" s="239"/>
      <c r="D16" s="74" t="s">
        <v>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61">
        <f t="shared" si="2"/>
        <v>0</v>
      </c>
      <c r="P16" s="240"/>
      <c r="Q16" s="74" t="s">
        <v>5</v>
      </c>
      <c r="R16" s="13"/>
      <c r="S16" s="66"/>
      <c r="T16" s="66"/>
      <c r="U16" s="66"/>
      <c r="V16" s="67"/>
      <c r="W16" s="34"/>
      <c r="X16" s="24"/>
    </row>
    <row r="17" spans="1:24" ht="19.5" customHeight="1" x14ac:dyDescent="0.35">
      <c r="A17" s="24"/>
      <c r="B17" s="23"/>
      <c r="C17" s="239"/>
      <c r="D17" s="74" t="s">
        <v>2</v>
      </c>
      <c r="E17" s="57"/>
      <c r="F17" s="57">
        <f>SUM(F14:F16)</f>
        <v>34</v>
      </c>
      <c r="G17" s="57">
        <f>SUM(G14:G16)</f>
        <v>23</v>
      </c>
      <c r="H17" s="57">
        <f>SUM(H14:H16)</f>
        <v>4.5</v>
      </c>
      <c r="I17" s="57">
        <f>SUM(I14:I16)</f>
        <v>1</v>
      </c>
      <c r="J17" s="57">
        <f>SUM(J14:J16)</f>
        <v>0</v>
      </c>
      <c r="K17" s="57">
        <f t="shared" ref="K17:N17" si="3">SUM(K14:K16)</f>
        <v>0</v>
      </c>
      <c r="L17" s="57">
        <f t="shared" si="3"/>
        <v>0</v>
      </c>
      <c r="M17" s="57">
        <f t="shared" si="3"/>
        <v>0</v>
      </c>
      <c r="N17" s="57">
        <f t="shared" si="3"/>
        <v>0</v>
      </c>
      <c r="O17" s="62">
        <f t="shared" ref="O17" si="4">SUM(E17:N17)</f>
        <v>62.5</v>
      </c>
      <c r="P17" s="240"/>
      <c r="Q17" s="74" t="s">
        <v>7</v>
      </c>
      <c r="R17" s="14"/>
      <c r="S17" s="18">
        <v>6</v>
      </c>
      <c r="T17" s="18">
        <v>6</v>
      </c>
      <c r="U17" s="18">
        <v>19</v>
      </c>
      <c r="V17" s="19">
        <f>SUM(R17:U17)</f>
        <v>31</v>
      </c>
      <c r="W17" s="35"/>
      <c r="X17" s="24"/>
    </row>
    <row r="18" spans="1:24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36"/>
      <c r="X18" s="24"/>
    </row>
    <row r="19" spans="1:24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26"/>
      <c r="M19" s="226"/>
      <c r="N19" s="20"/>
      <c r="O19" s="20"/>
      <c r="P19" s="225" t="s">
        <v>72</v>
      </c>
      <c r="Q19" s="226" t="s">
        <v>81</v>
      </c>
      <c r="R19" s="226"/>
      <c r="S19" s="226"/>
      <c r="T19" s="226"/>
      <c r="U19" s="20"/>
      <c r="V19" s="20"/>
      <c r="W19" s="29"/>
      <c r="X19" s="24"/>
    </row>
    <row r="20" spans="1:24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26"/>
      <c r="M20" s="226"/>
      <c r="N20" s="20" t="s">
        <v>82</v>
      </c>
      <c r="O20" s="20" t="s">
        <v>30</v>
      </c>
      <c r="P20" s="225"/>
      <c r="Q20" s="226" t="s">
        <v>8</v>
      </c>
      <c r="R20" s="226"/>
      <c r="S20" s="226"/>
      <c r="T20" s="226"/>
      <c r="U20" s="20" t="s">
        <v>82</v>
      </c>
      <c r="V20" s="68" t="s">
        <v>30</v>
      </c>
      <c r="W20" s="29"/>
      <c r="X20" s="24"/>
    </row>
    <row r="21" spans="1:24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228"/>
      <c r="K21" s="228"/>
      <c r="L21" s="228"/>
      <c r="M21" s="228"/>
      <c r="N21" s="57">
        <f>+O9</f>
        <v>104</v>
      </c>
      <c r="O21" s="57">
        <f>+O9</f>
        <v>104</v>
      </c>
      <c r="P21" s="225"/>
      <c r="Q21" s="228" t="s">
        <v>74</v>
      </c>
      <c r="R21" s="228"/>
      <c r="S21" s="228"/>
      <c r="T21" s="228"/>
      <c r="U21" s="57"/>
      <c r="V21" s="57">
        <f>+T11+U11</f>
        <v>32</v>
      </c>
      <c r="W21" s="37"/>
      <c r="X21" s="24"/>
    </row>
    <row r="22" spans="1:24" ht="19.5" customHeight="1" x14ac:dyDescent="0.35">
      <c r="A22" s="24"/>
      <c r="B22" s="23"/>
      <c r="C22" s="225"/>
      <c r="D22" s="227" t="s">
        <v>113</v>
      </c>
      <c r="E22" s="227"/>
      <c r="F22" s="227"/>
      <c r="G22" s="227"/>
      <c r="H22" s="227"/>
      <c r="I22" s="227"/>
      <c r="J22" s="227"/>
      <c r="K22" s="227"/>
      <c r="L22" s="227"/>
      <c r="M22" s="227"/>
      <c r="N22" s="3">
        <v>-1.5</v>
      </c>
      <c r="O22" s="63"/>
      <c r="P22" s="225"/>
      <c r="Q22" s="229" t="s">
        <v>122</v>
      </c>
      <c r="R22" s="229"/>
      <c r="S22" s="229"/>
      <c r="T22" s="229"/>
      <c r="U22" s="3">
        <v>-6</v>
      </c>
      <c r="V22" s="69"/>
      <c r="W22" s="38"/>
      <c r="X22" s="24"/>
    </row>
    <row r="23" spans="1:24" ht="19.5" customHeight="1" x14ac:dyDescent="0.35">
      <c r="A23" s="24"/>
      <c r="B23" s="23"/>
      <c r="C23" s="225"/>
      <c r="D23" s="227" t="s">
        <v>114</v>
      </c>
      <c r="E23" s="227"/>
      <c r="F23" s="227"/>
      <c r="G23" s="227"/>
      <c r="H23" s="227"/>
      <c r="I23" s="227"/>
      <c r="J23" s="227"/>
      <c r="K23" s="227"/>
      <c r="L23" s="227"/>
      <c r="M23" s="227"/>
      <c r="N23" s="3">
        <v>-1.2</v>
      </c>
      <c r="O23" s="63"/>
      <c r="P23" s="225"/>
      <c r="Q23" s="229" t="s">
        <v>100</v>
      </c>
      <c r="R23" s="229"/>
      <c r="S23" s="229"/>
      <c r="T23" s="229"/>
      <c r="U23" s="3">
        <v>-8</v>
      </c>
      <c r="V23" s="69"/>
      <c r="W23" s="38"/>
      <c r="X23" s="24"/>
    </row>
    <row r="24" spans="1:24" ht="19.5" customHeight="1" x14ac:dyDescent="0.35">
      <c r="A24" s="24"/>
      <c r="B24" s="23"/>
      <c r="C24" s="225"/>
      <c r="D24" s="227" t="s">
        <v>115</v>
      </c>
      <c r="E24" s="227"/>
      <c r="F24" s="227"/>
      <c r="G24" s="227"/>
      <c r="H24" s="227"/>
      <c r="I24" s="227"/>
      <c r="J24" s="227"/>
      <c r="K24" s="227"/>
      <c r="L24" s="227"/>
      <c r="M24" s="227"/>
      <c r="N24" s="3">
        <v>-0.5</v>
      </c>
      <c r="O24" s="63"/>
      <c r="P24" s="225"/>
      <c r="Q24" s="229" t="s">
        <v>123</v>
      </c>
      <c r="R24" s="229"/>
      <c r="S24" s="229"/>
      <c r="T24" s="229"/>
      <c r="U24" s="3">
        <v>-2</v>
      </c>
      <c r="V24" s="69"/>
      <c r="W24" s="38"/>
      <c r="X24" s="24"/>
    </row>
    <row r="25" spans="1:24" ht="19.5" customHeight="1" x14ac:dyDescent="0.35">
      <c r="A25" s="24"/>
      <c r="B25" s="23"/>
      <c r="C25" s="225"/>
      <c r="D25" s="227" t="s">
        <v>116</v>
      </c>
      <c r="E25" s="227"/>
      <c r="F25" s="227"/>
      <c r="G25" s="227"/>
      <c r="H25" s="227"/>
      <c r="I25" s="227"/>
      <c r="J25" s="227"/>
      <c r="K25" s="227"/>
      <c r="L25" s="227"/>
      <c r="M25" s="227"/>
      <c r="N25" s="3">
        <v>-0.6</v>
      </c>
      <c r="O25" s="63"/>
      <c r="P25" s="225"/>
      <c r="Q25" s="229" t="s">
        <v>104</v>
      </c>
      <c r="R25" s="229"/>
      <c r="S25" s="229"/>
      <c r="T25" s="229"/>
      <c r="U25" s="3">
        <v>-1</v>
      </c>
      <c r="V25" s="69"/>
      <c r="W25" s="38"/>
      <c r="X25" s="24"/>
    </row>
    <row r="26" spans="1:24" ht="19.5" customHeight="1" x14ac:dyDescent="0.35">
      <c r="A26" s="24"/>
      <c r="B26" s="23"/>
      <c r="C26" s="225"/>
      <c r="D26" s="227" t="s">
        <v>117</v>
      </c>
      <c r="E26" s="227"/>
      <c r="F26" s="227"/>
      <c r="G26" s="227"/>
      <c r="H26" s="227"/>
      <c r="I26" s="227"/>
      <c r="J26" s="227"/>
      <c r="K26" s="227"/>
      <c r="L26" s="227"/>
      <c r="M26" s="227"/>
      <c r="N26" s="3">
        <v>-0.53</v>
      </c>
      <c r="O26" s="63"/>
      <c r="P26" s="225"/>
      <c r="Q26" s="229" t="s">
        <v>124</v>
      </c>
      <c r="R26" s="229"/>
      <c r="S26" s="229"/>
      <c r="T26" s="229"/>
      <c r="U26" s="3">
        <v>-9</v>
      </c>
      <c r="V26" s="69"/>
      <c r="W26" s="38"/>
      <c r="X26" s="24"/>
    </row>
    <row r="27" spans="1:24" ht="19.5" customHeight="1" x14ac:dyDescent="0.35">
      <c r="A27" s="24"/>
      <c r="B27" s="23"/>
      <c r="C27" s="225"/>
      <c r="D27" s="227" t="s">
        <v>118</v>
      </c>
      <c r="E27" s="227"/>
      <c r="F27" s="227"/>
      <c r="G27" s="227"/>
      <c r="H27" s="227"/>
      <c r="I27" s="227"/>
      <c r="J27" s="227"/>
      <c r="K27" s="227"/>
      <c r="L27" s="227"/>
      <c r="M27" s="227"/>
      <c r="N27" s="3">
        <v>-0.33</v>
      </c>
      <c r="O27" s="63"/>
      <c r="P27" s="225"/>
      <c r="Q27" s="229" t="s">
        <v>125</v>
      </c>
      <c r="R27" s="229"/>
      <c r="S27" s="229"/>
      <c r="T27" s="229"/>
      <c r="U27" s="3">
        <v>-4</v>
      </c>
      <c r="V27" s="69"/>
      <c r="W27" s="38"/>
      <c r="X27" s="24"/>
    </row>
    <row r="28" spans="1:24" ht="19.5" customHeight="1" x14ac:dyDescent="0.35">
      <c r="A28" s="24"/>
      <c r="B28" s="23"/>
      <c r="C28" s="225"/>
      <c r="D28" s="227" t="s">
        <v>119</v>
      </c>
      <c r="E28" s="227"/>
      <c r="F28" s="227"/>
      <c r="G28" s="227"/>
      <c r="H28" s="227"/>
      <c r="I28" s="227"/>
      <c r="J28" s="227"/>
      <c r="K28" s="227"/>
      <c r="L28" s="227"/>
      <c r="M28" s="227"/>
      <c r="N28" s="3">
        <v>-0.41</v>
      </c>
      <c r="O28" s="63"/>
      <c r="P28" s="225"/>
      <c r="Q28" s="229"/>
      <c r="R28" s="229"/>
      <c r="S28" s="229"/>
      <c r="T28" s="229"/>
      <c r="U28" s="3"/>
      <c r="V28" s="69"/>
      <c r="W28" s="38"/>
      <c r="X28" s="24"/>
    </row>
    <row r="29" spans="1:24" ht="19.5" customHeight="1" x14ac:dyDescent="0.35">
      <c r="A29" s="24"/>
      <c r="B29" s="23"/>
      <c r="C29" s="225"/>
      <c r="D29" s="227" t="s">
        <v>120</v>
      </c>
      <c r="E29" s="227"/>
      <c r="F29" s="227"/>
      <c r="G29" s="227"/>
      <c r="H29" s="227"/>
      <c r="I29" s="227"/>
      <c r="J29" s="227"/>
      <c r="K29" s="227"/>
      <c r="L29" s="227"/>
      <c r="M29" s="227"/>
      <c r="N29" s="3">
        <v>-1.18</v>
      </c>
      <c r="O29" s="63"/>
      <c r="P29" s="225"/>
      <c r="Q29" s="228"/>
      <c r="R29" s="228"/>
      <c r="S29" s="228"/>
      <c r="T29" s="228"/>
      <c r="U29" s="3"/>
      <c r="V29" s="69"/>
      <c r="W29" s="38"/>
      <c r="X29" s="24"/>
    </row>
    <row r="30" spans="1:24" ht="19.5" customHeight="1" x14ac:dyDescent="0.35">
      <c r="A30" s="24"/>
      <c r="B30" s="23"/>
      <c r="C30" s="225"/>
      <c r="D30" s="227" t="s">
        <v>121</v>
      </c>
      <c r="E30" s="227"/>
      <c r="F30" s="227"/>
      <c r="G30" s="227"/>
      <c r="H30" s="227"/>
      <c r="I30" s="227"/>
      <c r="J30" s="227"/>
      <c r="K30" s="227"/>
      <c r="L30" s="227"/>
      <c r="M30" s="227"/>
      <c r="N30" s="3">
        <v>-3</v>
      </c>
      <c r="O30" s="63"/>
      <c r="P30" s="225"/>
      <c r="Q30" s="228"/>
      <c r="R30" s="228"/>
      <c r="S30" s="228"/>
      <c r="T30" s="228"/>
      <c r="U30" s="3"/>
      <c r="V30" s="69"/>
      <c r="W30" s="38"/>
      <c r="X30" s="24"/>
    </row>
    <row r="31" spans="1:24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3"/>
      <c r="O31" s="63"/>
      <c r="P31" s="225"/>
      <c r="Q31" s="228"/>
      <c r="R31" s="228"/>
      <c r="S31" s="228"/>
      <c r="T31" s="228"/>
      <c r="U31" s="3"/>
      <c r="V31" s="69"/>
      <c r="W31" s="38"/>
      <c r="X31" s="24"/>
    </row>
    <row r="32" spans="1:24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3"/>
      <c r="O32" s="63"/>
      <c r="P32" s="225"/>
      <c r="Q32" s="228"/>
      <c r="R32" s="228"/>
      <c r="S32" s="228"/>
      <c r="T32" s="228"/>
      <c r="U32" s="3"/>
      <c r="V32" s="69"/>
      <c r="W32" s="38"/>
      <c r="X32" s="24"/>
    </row>
    <row r="33" spans="1:24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3"/>
      <c r="O33" s="63"/>
      <c r="P33" s="225"/>
      <c r="Q33" s="228"/>
      <c r="R33" s="228"/>
      <c r="S33" s="228"/>
      <c r="T33" s="228"/>
      <c r="U33" s="3"/>
      <c r="V33" s="69"/>
      <c r="W33" s="38"/>
      <c r="X33" s="24"/>
    </row>
    <row r="34" spans="1:24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3"/>
      <c r="O34" s="63"/>
      <c r="P34" s="225"/>
      <c r="Q34" s="228"/>
      <c r="R34" s="228"/>
      <c r="S34" s="228"/>
      <c r="T34" s="228"/>
      <c r="U34" s="3"/>
      <c r="V34" s="69"/>
      <c r="W34" s="38"/>
      <c r="X34" s="24"/>
    </row>
    <row r="35" spans="1:24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3"/>
      <c r="O35" s="63"/>
      <c r="P35" s="225"/>
      <c r="Q35" s="228"/>
      <c r="R35" s="228"/>
      <c r="S35" s="228"/>
      <c r="T35" s="228"/>
      <c r="U35" s="3"/>
      <c r="V35" s="69"/>
      <c r="W35" s="38"/>
      <c r="X35" s="24"/>
    </row>
    <row r="36" spans="1:24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3"/>
      <c r="O36" s="63"/>
      <c r="P36" s="225"/>
      <c r="Q36" s="228"/>
      <c r="R36" s="228"/>
      <c r="S36" s="228"/>
      <c r="T36" s="228"/>
      <c r="U36" s="3"/>
      <c r="V36" s="69"/>
      <c r="W36" s="38"/>
      <c r="X36" s="24"/>
    </row>
    <row r="37" spans="1:24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3"/>
      <c r="O37" s="63"/>
      <c r="P37" s="225"/>
      <c r="Q37" s="228"/>
      <c r="R37" s="228"/>
      <c r="S37" s="228"/>
      <c r="T37" s="228"/>
      <c r="U37" s="3"/>
      <c r="V37" s="69"/>
      <c r="W37" s="38"/>
      <c r="X37" s="24"/>
    </row>
    <row r="38" spans="1:24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3"/>
      <c r="O38" s="63"/>
      <c r="P38" s="225"/>
      <c r="Q38" s="228"/>
      <c r="R38" s="228"/>
      <c r="S38" s="228"/>
      <c r="T38" s="228"/>
      <c r="U38" s="3"/>
      <c r="V38" s="69"/>
      <c r="W38" s="38"/>
      <c r="X38" s="24"/>
    </row>
    <row r="39" spans="1:24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3"/>
      <c r="O39" s="63"/>
      <c r="P39" s="225"/>
      <c r="Q39" s="228"/>
      <c r="R39" s="228"/>
      <c r="S39" s="228"/>
      <c r="T39" s="228"/>
      <c r="U39" s="3"/>
      <c r="V39" s="69"/>
      <c r="W39" s="38"/>
      <c r="X39" s="24"/>
    </row>
    <row r="40" spans="1:24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3"/>
      <c r="O40" s="63"/>
      <c r="P40" s="225"/>
      <c r="Q40" s="228"/>
      <c r="R40" s="228"/>
      <c r="S40" s="228"/>
      <c r="T40" s="228"/>
      <c r="U40" s="3"/>
      <c r="V40" s="69"/>
      <c r="W40" s="38"/>
      <c r="X40" s="24"/>
    </row>
    <row r="41" spans="1:24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3"/>
      <c r="O41" s="63"/>
      <c r="P41" s="225"/>
      <c r="Q41" s="228"/>
      <c r="R41" s="228"/>
      <c r="S41" s="228"/>
      <c r="T41" s="228"/>
      <c r="U41" s="3"/>
      <c r="V41" s="69"/>
      <c r="W41" s="38"/>
      <c r="X41" s="24"/>
    </row>
    <row r="42" spans="1:24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3"/>
      <c r="O42" s="63"/>
      <c r="P42" s="225"/>
      <c r="Q42" s="228"/>
      <c r="R42" s="228"/>
      <c r="S42" s="228"/>
      <c r="T42" s="228"/>
      <c r="U42" s="3"/>
      <c r="V42" s="69"/>
      <c r="W42" s="38"/>
      <c r="X42" s="24"/>
    </row>
    <row r="43" spans="1:24" hidden="1" x14ac:dyDescent="0.35">
      <c r="A43" s="24"/>
      <c r="B43" s="23"/>
      <c r="C43" s="225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3"/>
      <c r="O43" s="63"/>
      <c r="P43" s="225"/>
      <c r="Q43" s="228"/>
      <c r="R43" s="228"/>
      <c r="S43" s="228"/>
      <c r="T43" s="228"/>
      <c r="U43" s="3"/>
      <c r="V43" s="69"/>
      <c r="W43" s="38"/>
      <c r="X43" s="24"/>
    </row>
    <row r="44" spans="1:24" hidden="1" x14ac:dyDescent="0.35">
      <c r="A44" s="24"/>
      <c r="B44" s="23"/>
      <c r="C44" s="225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3"/>
      <c r="O44" s="63"/>
      <c r="P44" s="225"/>
      <c r="Q44" s="228"/>
      <c r="R44" s="228"/>
      <c r="S44" s="228"/>
      <c r="T44" s="228"/>
      <c r="U44" s="3"/>
      <c r="V44" s="69"/>
      <c r="W44" s="38"/>
      <c r="X44" s="24"/>
    </row>
    <row r="45" spans="1:24" ht="20.149999999999999" customHeight="1" x14ac:dyDescent="0.35">
      <c r="A45" s="24"/>
      <c r="B45" s="23"/>
      <c r="C45" s="225"/>
      <c r="D45" s="223" t="s">
        <v>2</v>
      </c>
      <c r="E45" s="223"/>
      <c r="F45" s="223"/>
      <c r="G45" s="223"/>
      <c r="H45" s="223"/>
      <c r="I45" s="223"/>
      <c r="J45" s="223"/>
      <c r="K45" s="223"/>
      <c r="L45" s="223"/>
      <c r="M45" s="223"/>
      <c r="N45" s="62">
        <f>SUM(N21:N44)</f>
        <v>94.75</v>
      </c>
      <c r="O45" s="62">
        <f>SUM(O21:O44)</f>
        <v>104</v>
      </c>
      <c r="P45" s="225"/>
      <c r="Q45" s="223" t="s">
        <v>2</v>
      </c>
      <c r="R45" s="223"/>
      <c r="S45" s="223"/>
      <c r="T45" s="223"/>
      <c r="U45" s="62"/>
      <c r="V45" s="62">
        <f>SUM(V21:V44)</f>
        <v>32</v>
      </c>
      <c r="W45" s="39"/>
      <c r="X45" s="24"/>
    </row>
    <row r="46" spans="1:24" ht="38.15" customHeight="1" x14ac:dyDescent="0.35">
      <c r="A46" s="24"/>
      <c r="B46" s="23"/>
      <c r="C46" s="40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39"/>
      <c r="O46" s="39"/>
      <c r="P46" s="40"/>
      <c r="Q46" s="42"/>
      <c r="R46" s="42"/>
      <c r="S46" s="42"/>
      <c r="T46" s="42"/>
      <c r="U46" s="39"/>
      <c r="V46" s="39"/>
      <c r="W46" s="39"/>
      <c r="X46" s="24"/>
    </row>
    <row r="47" spans="1:24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6"/>
      <c r="X47" s="24"/>
    </row>
    <row r="48" spans="1:24" x14ac:dyDescent="0.35">
      <c r="D48" t="s">
        <v>45</v>
      </c>
    </row>
  </sheetData>
  <mergeCells count="70">
    <mergeCell ref="C18:V18"/>
    <mergeCell ref="C1:V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  <mergeCell ref="D23:M23"/>
    <mergeCell ref="Q23:T23"/>
    <mergeCell ref="D24:M24"/>
    <mergeCell ref="Q24:T24"/>
    <mergeCell ref="D25:M25"/>
    <mergeCell ref="Q25:T25"/>
    <mergeCell ref="P19:P45"/>
    <mergeCell ref="Q19:T19"/>
    <mergeCell ref="D20:M20"/>
    <mergeCell ref="Q20:T20"/>
    <mergeCell ref="D21:M21"/>
    <mergeCell ref="Q21:T21"/>
    <mergeCell ref="D22:M22"/>
    <mergeCell ref="Q22:T22"/>
    <mergeCell ref="D26:M26"/>
    <mergeCell ref="Q26:T26"/>
    <mergeCell ref="D27:M27"/>
    <mergeCell ref="Q27:T27"/>
    <mergeCell ref="D28:M28"/>
    <mergeCell ref="Q28:T28"/>
    <mergeCell ref="D29:M29"/>
    <mergeCell ref="Q29:T29"/>
    <mergeCell ref="D30:M30"/>
    <mergeCell ref="Q30:T30"/>
    <mergeCell ref="D31:M31"/>
    <mergeCell ref="Q31:T31"/>
    <mergeCell ref="D32:M32"/>
    <mergeCell ref="Q32:T32"/>
    <mergeCell ref="D33:M33"/>
    <mergeCell ref="Q33:T33"/>
    <mergeCell ref="D34:M34"/>
    <mergeCell ref="Q34:T34"/>
    <mergeCell ref="D35:M35"/>
    <mergeCell ref="Q35:T35"/>
    <mergeCell ref="Q41:T41"/>
    <mergeCell ref="D36:M36"/>
    <mergeCell ref="Q36:T36"/>
    <mergeCell ref="D37:M37"/>
    <mergeCell ref="Q37:T37"/>
    <mergeCell ref="D38:M38"/>
    <mergeCell ref="Q38:T38"/>
    <mergeCell ref="D45:M45"/>
    <mergeCell ref="Q45:T45"/>
    <mergeCell ref="C47:V47"/>
    <mergeCell ref="C19:C45"/>
    <mergeCell ref="D19:M19"/>
    <mergeCell ref="D42:M42"/>
    <mergeCell ref="Q42:T42"/>
    <mergeCell ref="D43:M43"/>
    <mergeCell ref="Q43:T43"/>
    <mergeCell ref="D44:M44"/>
    <mergeCell ref="Q44:T44"/>
    <mergeCell ref="D39:M39"/>
    <mergeCell ref="Q39:T39"/>
    <mergeCell ref="D40:M40"/>
    <mergeCell ref="Q40:T40"/>
    <mergeCell ref="D41:M41"/>
  </mergeCells>
  <printOptions horizontalCentered="1" verticalCentered="1"/>
  <pageMargins left="0" right="0" top="0" bottom="0" header="0" footer="0"/>
  <pageSetup paperSize="9" scale="56" orientation="landscape" r:id="rId1"/>
  <ignoredErrors>
    <ignoredError sqref="O10 O14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3C38-0C66-48BE-9DC9-0D1A03AE904F}">
  <sheetPr>
    <pageSetUpPr fitToPage="1"/>
  </sheetPr>
  <dimension ref="A1:X32"/>
  <sheetViews>
    <sheetView zoomScale="60" zoomScaleNormal="60" workbookViewId="0">
      <selection activeCell="W9" sqref="W9:W11"/>
    </sheetView>
  </sheetViews>
  <sheetFormatPr defaultRowHeight="14.5" x14ac:dyDescent="0.35"/>
  <cols>
    <col min="2" max="2" width="2.36328125" customWidth="1"/>
    <col min="3" max="3" width="11.453125" customWidth="1"/>
    <col min="4" max="4" width="34.81640625" customWidth="1"/>
    <col min="8" max="9" width="11.26953125" customWidth="1"/>
    <col min="13" max="13" width="16.36328125" customWidth="1"/>
    <col min="14" max="14" width="11.453125" customWidth="1"/>
    <col min="15" max="15" width="10.81640625" bestFit="1" customWidth="1"/>
    <col min="17" max="17" width="26.6328125" customWidth="1"/>
  </cols>
  <sheetData>
    <row r="1" spans="1:24" ht="61.5" x14ac:dyDescent="0.35">
      <c r="A1" s="24"/>
      <c r="B1" s="24"/>
      <c r="C1" s="231" t="s">
        <v>251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109"/>
      <c r="X1" s="24"/>
    </row>
    <row r="2" spans="1:24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111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36"/>
      <c r="X6" s="24"/>
    </row>
    <row r="7" spans="1:24" ht="21" x14ac:dyDescent="0.35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8"/>
      <c r="W7" s="86"/>
      <c r="X7" s="24"/>
    </row>
    <row r="8" spans="1:24" ht="29" x14ac:dyDescent="0.35">
      <c r="A8" s="24"/>
      <c r="B8" s="23"/>
      <c r="C8" s="263" t="s">
        <v>1</v>
      </c>
      <c r="D8" s="263"/>
      <c r="E8" s="8" t="s">
        <v>39</v>
      </c>
      <c r="F8" s="8" t="s">
        <v>136</v>
      </c>
      <c r="G8" s="8" t="s">
        <v>137</v>
      </c>
      <c r="H8" s="8" t="s">
        <v>252</v>
      </c>
      <c r="I8" s="8" t="s">
        <v>138</v>
      </c>
      <c r="J8" s="8" t="s">
        <v>139</v>
      </c>
      <c r="K8" s="8" t="s">
        <v>140</v>
      </c>
      <c r="L8" s="8" t="s">
        <v>141</v>
      </c>
      <c r="M8" s="8" t="s">
        <v>253</v>
      </c>
      <c r="N8" s="8" t="s">
        <v>142</v>
      </c>
      <c r="O8" s="162" t="s">
        <v>254</v>
      </c>
      <c r="P8" s="235" t="s">
        <v>1</v>
      </c>
      <c r="Q8" s="235"/>
      <c r="R8" s="8" t="s">
        <v>16</v>
      </c>
      <c r="S8" s="8" t="s">
        <v>17</v>
      </c>
      <c r="T8" s="8" t="s">
        <v>18</v>
      </c>
      <c r="U8" s="8" t="s">
        <v>19</v>
      </c>
      <c r="V8" s="165" t="s">
        <v>70</v>
      </c>
      <c r="W8" s="87"/>
      <c r="X8" s="24"/>
    </row>
    <row r="9" spans="1:24" x14ac:dyDescent="0.35">
      <c r="A9" s="24"/>
      <c r="B9" s="23"/>
      <c r="C9" s="239" t="s">
        <v>31</v>
      </c>
      <c r="D9" s="74" t="s">
        <v>2</v>
      </c>
      <c r="E9" s="3"/>
      <c r="F9" s="3">
        <f>SUM(F10:F12)</f>
        <v>28.675933470131753</v>
      </c>
      <c r="G9" s="3">
        <f t="shared" ref="G9:N9" si="0">SUM(G10:G12)</f>
        <v>32.871868499803135</v>
      </c>
      <c r="H9" s="3">
        <f t="shared" si="0"/>
        <v>49.243945586297762</v>
      </c>
      <c r="I9" s="3">
        <f t="shared" si="0"/>
        <v>6.9457653540000006</v>
      </c>
      <c r="J9" s="3">
        <f t="shared" si="0"/>
        <v>26.61</v>
      </c>
      <c r="K9" s="3">
        <f t="shared" si="0"/>
        <v>37.371971373795915</v>
      </c>
      <c r="L9" s="3">
        <f t="shared" si="0"/>
        <v>105.83499999999999</v>
      </c>
      <c r="M9" s="3">
        <f t="shared" si="0"/>
        <v>30.441967046973801</v>
      </c>
      <c r="N9" s="3">
        <f t="shared" si="0"/>
        <v>27.004673862770652</v>
      </c>
      <c r="O9" s="62">
        <f t="shared" ref="O9:O10" si="1">SUM(F9:N9)</f>
        <v>345.00112519377296</v>
      </c>
      <c r="P9" s="243" t="s">
        <v>20</v>
      </c>
      <c r="Q9" s="74" t="s">
        <v>21</v>
      </c>
      <c r="R9" s="64"/>
      <c r="S9" s="64"/>
      <c r="T9" s="64"/>
      <c r="U9" s="64">
        <v>44408</v>
      </c>
      <c r="V9" s="17">
        <f>+U9</f>
        <v>44408</v>
      </c>
      <c r="W9" s="88">
        <f ca="1">TODAY()</f>
        <v>45011</v>
      </c>
      <c r="X9" s="24"/>
    </row>
    <row r="10" spans="1:24" x14ac:dyDescent="0.35">
      <c r="A10" s="24"/>
      <c r="B10" s="23"/>
      <c r="C10" s="239"/>
      <c r="D10" s="74" t="s">
        <v>3</v>
      </c>
      <c r="E10" s="3">
        <v>1.84</v>
      </c>
      <c r="F10" s="3">
        <v>28.675933470131753</v>
      </c>
      <c r="G10" s="3">
        <v>32.871868499803135</v>
      </c>
      <c r="H10" s="3">
        <v>49.243945586297762</v>
      </c>
      <c r="I10" s="3"/>
      <c r="J10" s="3">
        <v>26.61</v>
      </c>
      <c r="K10" s="3"/>
      <c r="L10" s="3">
        <v>105.83499999999999</v>
      </c>
      <c r="M10" s="3"/>
      <c r="N10" s="3"/>
      <c r="O10" s="62">
        <f t="shared" si="1"/>
        <v>243.23674755623261</v>
      </c>
      <c r="P10" s="244"/>
      <c r="Q10" s="74" t="s">
        <v>22</v>
      </c>
      <c r="R10" s="64"/>
      <c r="S10" s="64"/>
      <c r="T10" s="64"/>
      <c r="U10" s="64">
        <v>45595</v>
      </c>
      <c r="V10" s="17">
        <f>+U10</f>
        <v>45595</v>
      </c>
      <c r="W10" s="88"/>
      <c r="X10" s="24"/>
    </row>
    <row r="11" spans="1:24" x14ac:dyDescent="0.35">
      <c r="A11" s="24"/>
      <c r="B11" s="23"/>
      <c r="C11" s="239"/>
      <c r="D11" s="74" t="s">
        <v>4</v>
      </c>
      <c r="E11" s="3"/>
      <c r="F11" s="3"/>
      <c r="G11" s="3"/>
      <c r="H11" s="3"/>
      <c r="I11" s="3">
        <v>6.9457653540000006</v>
      </c>
      <c r="J11" s="3"/>
      <c r="K11" s="3"/>
      <c r="L11" s="3"/>
      <c r="M11" s="3"/>
      <c r="N11" s="3">
        <v>27.004673862770652</v>
      </c>
      <c r="O11" s="62">
        <f>SUM(F11:N11)</f>
        <v>33.950439216770654</v>
      </c>
      <c r="P11" s="244"/>
      <c r="Q11" s="74" t="s">
        <v>255</v>
      </c>
      <c r="R11" s="18">
        <f>ROUND((R10-R9)/30.4,0)</f>
        <v>0</v>
      </c>
      <c r="S11" s="18">
        <f>ROUND((S10-S9)/30.4,0)</f>
        <v>0</v>
      </c>
      <c r="T11" s="18">
        <f>ROUND((T10-T9)/30.4,0)</f>
        <v>0</v>
      </c>
      <c r="U11" s="18">
        <f>ROUND((U10-U9)/30.4,0)</f>
        <v>39</v>
      </c>
      <c r="V11" s="19">
        <f>ROUND((V10-V9)/30.4,0)</f>
        <v>39</v>
      </c>
      <c r="W11" s="18">
        <f ca="1">ROUND((U10-W9)/30.4,0)</f>
        <v>19</v>
      </c>
      <c r="X11" s="24"/>
    </row>
    <row r="12" spans="1:24" x14ac:dyDescent="0.35">
      <c r="A12" s="24"/>
      <c r="B12" s="23"/>
      <c r="C12" s="239"/>
      <c r="D12" s="74" t="s">
        <v>5</v>
      </c>
      <c r="E12" s="3"/>
      <c r="F12" s="3"/>
      <c r="G12" s="3"/>
      <c r="H12" s="3"/>
      <c r="I12" s="3"/>
      <c r="J12" s="3"/>
      <c r="K12" s="3">
        <v>37.371971373795915</v>
      </c>
      <c r="L12" s="3"/>
      <c r="M12" s="3">
        <v>30.441967046973801</v>
      </c>
      <c r="N12" s="3"/>
      <c r="O12" s="62">
        <f>SUM(F12:N12)</f>
        <v>67.813938420769716</v>
      </c>
      <c r="P12" s="244"/>
      <c r="Q12" s="246"/>
      <c r="R12" s="247"/>
      <c r="S12" s="247"/>
      <c r="T12" s="247"/>
      <c r="U12" s="247"/>
      <c r="V12" s="248"/>
      <c r="W12" s="90"/>
      <c r="X12" s="24"/>
    </row>
    <row r="13" spans="1:24" x14ac:dyDescent="0.35">
      <c r="A13" s="24"/>
      <c r="B13" s="23"/>
      <c r="C13" s="239"/>
      <c r="D13" s="74" t="s">
        <v>73</v>
      </c>
      <c r="E13" s="11" t="s">
        <v>14</v>
      </c>
      <c r="F13" s="209" t="s">
        <v>256</v>
      </c>
      <c r="G13" s="209" t="s">
        <v>256</v>
      </c>
      <c r="H13" s="12" t="s">
        <v>26</v>
      </c>
      <c r="I13" s="2"/>
      <c r="J13" s="2"/>
      <c r="K13" s="2"/>
      <c r="L13" s="11" t="s">
        <v>14</v>
      </c>
      <c r="M13" s="2"/>
      <c r="N13" s="2"/>
      <c r="O13" s="2"/>
      <c r="P13" s="245"/>
      <c r="Q13" s="74" t="s">
        <v>73</v>
      </c>
      <c r="R13" s="13"/>
      <c r="S13" s="13"/>
      <c r="T13" s="13"/>
      <c r="U13" s="65" t="s">
        <v>27</v>
      </c>
      <c r="V13" s="65" t="s">
        <v>27</v>
      </c>
      <c r="W13" s="92"/>
      <c r="X13" s="24"/>
    </row>
    <row r="14" spans="1:24" x14ac:dyDescent="0.35">
      <c r="A14" s="24"/>
      <c r="B14" s="23"/>
      <c r="C14" s="239" t="s">
        <v>6</v>
      </c>
      <c r="D14" s="74" t="s">
        <v>7</v>
      </c>
      <c r="E14" s="3">
        <v>1.68</v>
      </c>
      <c r="F14" s="3">
        <v>28.675933470131753</v>
      </c>
      <c r="G14" s="3">
        <v>32.871868499803135</v>
      </c>
      <c r="H14" s="3">
        <v>49.243945586297762</v>
      </c>
      <c r="I14" s="3"/>
      <c r="J14" s="3">
        <v>26.61</v>
      </c>
      <c r="K14" s="3"/>
      <c r="L14" s="3">
        <v>105.83499999999999</v>
      </c>
      <c r="M14" s="3"/>
      <c r="N14" s="3"/>
      <c r="O14" s="62">
        <f>SUM(F14:N14)</f>
        <v>243.23674755623261</v>
      </c>
      <c r="P14" s="243" t="s">
        <v>25</v>
      </c>
      <c r="Q14" s="74" t="s">
        <v>7</v>
      </c>
      <c r="R14" s="13"/>
      <c r="S14" s="13"/>
      <c r="T14" s="13"/>
      <c r="U14" s="18"/>
      <c r="V14" s="19"/>
      <c r="W14" s="23"/>
      <c r="X14" s="24"/>
    </row>
    <row r="15" spans="1:24" x14ac:dyDescent="0.35">
      <c r="A15" s="24"/>
      <c r="B15" s="23"/>
      <c r="C15" s="239"/>
      <c r="D15" s="74" t="s">
        <v>4</v>
      </c>
      <c r="E15" s="3"/>
      <c r="F15" s="3"/>
      <c r="G15" s="3"/>
      <c r="H15" s="3"/>
      <c r="I15" s="3">
        <v>6.9457653540000006</v>
      </c>
      <c r="J15" s="3"/>
      <c r="K15" s="3"/>
      <c r="L15" s="3"/>
      <c r="M15" s="3"/>
      <c r="N15" s="3">
        <v>28.365806949740371</v>
      </c>
      <c r="O15" s="62">
        <f t="shared" ref="O15:O17" si="2">SUM(F15:N15)</f>
        <v>35.31157230374037</v>
      </c>
      <c r="P15" s="244"/>
      <c r="Q15" s="74" t="s">
        <v>4</v>
      </c>
      <c r="R15" s="13"/>
      <c r="S15" s="13"/>
      <c r="T15" s="13"/>
      <c r="U15" s="18"/>
      <c r="V15" s="19"/>
      <c r="W15" s="23"/>
      <c r="X15" s="24"/>
    </row>
    <row r="16" spans="1:24" x14ac:dyDescent="0.35">
      <c r="A16" s="24"/>
      <c r="B16" s="23"/>
      <c r="C16" s="239"/>
      <c r="D16" s="74" t="s">
        <v>5</v>
      </c>
      <c r="E16" s="3"/>
      <c r="F16" s="3"/>
      <c r="G16" s="3"/>
      <c r="H16" s="3"/>
      <c r="I16" s="3"/>
      <c r="J16" s="3"/>
      <c r="K16" s="3">
        <v>37.371971373795915</v>
      </c>
      <c r="L16" s="3"/>
      <c r="M16" s="3"/>
      <c r="N16" s="3"/>
      <c r="O16" s="62">
        <f t="shared" si="2"/>
        <v>37.371971373795915</v>
      </c>
      <c r="P16" s="244"/>
      <c r="Q16" s="74" t="s">
        <v>5</v>
      </c>
      <c r="R16" s="13"/>
      <c r="S16" s="13"/>
      <c r="T16" s="13"/>
      <c r="U16" s="18"/>
      <c r="V16" s="19"/>
      <c r="W16" s="23"/>
      <c r="X16" s="24"/>
    </row>
    <row r="17" spans="1:24" x14ac:dyDescent="0.35">
      <c r="A17" s="24"/>
      <c r="B17" s="23"/>
      <c r="C17" s="239"/>
      <c r="D17" s="74" t="s">
        <v>2</v>
      </c>
      <c r="E17" s="57"/>
      <c r="F17" s="57">
        <f>SUM(F14:F16)</f>
        <v>28.675933470131753</v>
      </c>
      <c r="G17" s="57">
        <f>SUM(G14:G16)</f>
        <v>32.871868499803135</v>
      </c>
      <c r="H17" s="57">
        <f>SUM(H14:H16)</f>
        <v>49.243945586297762</v>
      </c>
      <c r="I17" s="57">
        <f>SUM(I14:I16)</f>
        <v>6.9457653540000006</v>
      </c>
      <c r="J17" s="57">
        <f>SUM(J14:J16)</f>
        <v>26.61</v>
      </c>
      <c r="K17" s="57">
        <f t="shared" ref="K17:N17" si="3">SUM(K14:K16)</f>
        <v>37.371971373795915</v>
      </c>
      <c r="L17" s="57">
        <f t="shared" si="3"/>
        <v>105.83499999999999</v>
      </c>
      <c r="M17" s="57">
        <f t="shared" si="3"/>
        <v>0</v>
      </c>
      <c r="N17" s="57">
        <f t="shared" si="3"/>
        <v>28.365806949740371</v>
      </c>
      <c r="O17" s="62">
        <f t="shared" si="2"/>
        <v>315.92029123376892</v>
      </c>
      <c r="P17" s="245"/>
      <c r="Q17" s="74" t="s">
        <v>257</v>
      </c>
      <c r="R17" s="14"/>
      <c r="S17" s="14"/>
      <c r="T17" s="14"/>
      <c r="U17" s="18">
        <v>18</v>
      </c>
      <c r="V17" s="19">
        <f>SUM(R17:U17)</f>
        <v>18</v>
      </c>
      <c r="W17" s="93"/>
      <c r="X17" s="24"/>
    </row>
    <row r="18" spans="1:24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36"/>
      <c r="X18" s="24"/>
    </row>
    <row r="19" spans="1:24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26"/>
      <c r="M19" s="226"/>
      <c r="N19" s="20"/>
      <c r="O19" s="20"/>
      <c r="P19" s="225" t="s">
        <v>72</v>
      </c>
      <c r="Q19" s="226" t="s">
        <v>81</v>
      </c>
      <c r="R19" s="226"/>
      <c r="S19" s="226"/>
      <c r="T19" s="226"/>
      <c r="U19" s="20"/>
      <c r="V19" s="20"/>
      <c r="W19" s="87"/>
      <c r="X19" s="24"/>
    </row>
    <row r="20" spans="1:24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26"/>
      <c r="M20" s="226"/>
      <c r="N20" s="20" t="s">
        <v>82</v>
      </c>
      <c r="O20" s="20" t="s">
        <v>30</v>
      </c>
      <c r="P20" s="225"/>
      <c r="Q20" s="226" t="s">
        <v>8</v>
      </c>
      <c r="R20" s="226"/>
      <c r="S20" s="226"/>
      <c r="T20" s="226"/>
      <c r="U20" s="20" t="s">
        <v>82</v>
      </c>
      <c r="V20" s="20" t="s">
        <v>30</v>
      </c>
      <c r="W20" s="87"/>
      <c r="X20" s="24"/>
    </row>
    <row r="21" spans="1:24" x14ac:dyDescent="0.35">
      <c r="A21" s="24"/>
      <c r="B21" s="23"/>
      <c r="C21" s="225"/>
      <c r="D21" s="255" t="s">
        <v>80</v>
      </c>
      <c r="E21" s="256"/>
      <c r="F21" s="256"/>
      <c r="G21" s="256"/>
      <c r="H21" s="256"/>
      <c r="I21" s="256"/>
      <c r="J21" s="256"/>
      <c r="K21" s="256"/>
      <c r="L21" s="256"/>
      <c r="M21" s="262"/>
      <c r="N21" s="57">
        <f>+O9</f>
        <v>345.00112519377296</v>
      </c>
      <c r="O21" s="57">
        <f>+O9</f>
        <v>345.00112519377296</v>
      </c>
      <c r="P21" s="225"/>
      <c r="Q21" s="228" t="s">
        <v>74</v>
      </c>
      <c r="R21" s="228"/>
      <c r="S21" s="228"/>
      <c r="T21" s="228"/>
      <c r="U21" s="57">
        <f ca="1">+W11</f>
        <v>19</v>
      </c>
      <c r="V21" s="57">
        <f ca="1">U21</f>
        <v>19</v>
      </c>
      <c r="W21" s="94"/>
      <c r="X21" s="24"/>
    </row>
    <row r="22" spans="1:24" x14ac:dyDescent="0.35">
      <c r="A22" s="24"/>
      <c r="B22" s="23"/>
      <c r="C22" s="225"/>
      <c r="D22" s="252" t="s">
        <v>258</v>
      </c>
      <c r="E22" s="253"/>
      <c r="F22" s="253"/>
      <c r="G22" s="253"/>
      <c r="H22" s="253"/>
      <c r="I22" s="253"/>
      <c r="J22" s="253"/>
      <c r="K22" s="253"/>
      <c r="L22" s="253"/>
      <c r="M22" s="254"/>
      <c r="N22" s="3">
        <v>-30</v>
      </c>
      <c r="O22" s="3"/>
      <c r="P22" s="225"/>
      <c r="Q22" s="227" t="s">
        <v>259</v>
      </c>
      <c r="R22" s="227"/>
      <c r="S22" s="227"/>
      <c r="T22" s="227"/>
      <c r="U22" s="3">
        <v>-1</v>
      </c>
      <c r="V22" s="3"/>
      <c r="W22" s="95"/>
      <c r="X22" s="24"/>
    </row>
    <row r="23" spans="1:24" ht="28" customHeight="1" x14ac:dyDescent="0.35">
      <c r="A23" s="24"/>
      <c r="B23" s="23"/>
      <c r="C23" s="225"/>
      <c r="D23" s="252"/>
      <c r="E23" s="253"/>
      <c r="F23" s="253"/>
      <c r="G23" s="253"/>
      <c r="H23" s="253"/>
      <c r="I23" s="253"/>
      <c r="J23" s="253"/>
      <c r="K23" s="253"/>
      <c r="L23" s="253"/>
      <c r="M23" s="254"/>
      <c r="N23" s="3"/>
      <c r="O23" s="3"/>
      <c r="P23" s="225"/>
      <c r="Q23" s="227" t="s">
        <v>260</v>
      </c>
      <c r="R23" s="227"/>
      <c r="S23" s="227"/>
      <c r="T23" s="227"/>
      <c r="U23" s="3">
        <v>-1</v>
      </c>
      <c r="V23" s="3"/>
      <c r="W23" s="95"/>
      <c r="X23" s="24"/>
    </row>
    <row r="24" spans="1:24" x14ac:dyDescent="0.35">
      <c r="A24" s="24"/>
      <c r="B24" s="23"/>
      <c r="C24" s="225"/>
      <c r="D24" s="252"/>
      <c r="E24" s="253"/>
      <c r="F24" s="253"/>
      <c r="G24" s="253"/>
      <c r="H24" s="253"/>
      <c r="I24" s="253"/>
      <c r="J24" s="253"/>
      <c r="K24" s="253"/>
      <c r="L24" s="253"/>
      <c r="M24" s="254"/>
      <c r="N24" s="3"/>
      <c r="O24" s="3"/>
      <c r="P24" s="225"/>
      <c r="Q24" s="227" t="s">
        <v>261</v>
      </c>
      <c r="R24" s="227"/>
      <c r="S24" s="227"/>
      <c r="T24" s="227"/>
      <c r="U24" s="3">
        <v>-2</v>
      </c>
      <c r="V24" s="3"/>
      <c r="W24" s="95"/>
      <c r="X24" s="24"/>
    </row>
    <row r="25" spans="1:24" x14ac:dyDescent="0.35">
      <c r="A25" s="24"/>
      <c r="B25" s="23"/>
      <c r="C25" s="225"/>
      <c r="D25" s="252"/>
      <c r="E25" s="253"/>
      <c r="F25" s="253"/>
      <c r="G25" s="253"/>
      <c r="H25" s="253"/>
      <c r="I25" s="253"/>
      <c r="J25" s="253"/>
      <c r="K25" s="253"/>
      <c r="L25" s="253"/>
      <c r="M25" s="254"/>
      <c r="N25" s="3"/>
      <c r="O25" s="3"/>
      <c r="P25" s="225"/>
      <c r="Q25" s="227"/>
      <c r="R25" s="227"/>
      <c r="S25" s="227"/>
      <c r="T25" s="227"/>
      <c r="U25" s="3"/>
      <c r="V25" s="3"/>
      <c r="W25" s="95"/>
      <c r="X25" s="24"/>
    </row>
    <row r="26" spans="1:24" x14ac:dyDescent="0.35">
      <c r="A26" s="24"/>
      <c r="B26" s="23"/>
      <c r="C26" s="225"/>
      <c r="D26" s="252"/>
      <c r="E26" s="253"/>
      <c r="F26" s="253"/>
      <c r="G26" s="253"/>
      <c r="H26" s="253"/>
      <c r="I26" s="253"/>
      <c r="J26" s="253"/>
      <c r="K26" s="253"/>
      <c r="L26" s="253"/>
      <c r="M26" s="254"/>
      <c r="N26" s="3"/>
      <c r="O26" s="3"/>
      <c r="P26" s="225"/>
      <c r="Q26" s="227"/>
      <c r="R26" s="227"/>
      <c r="S26" s="227"/>
      <c r="T26" s="227"/>
      <c r="U26" s="3"/>
      <c r="V26" s="3"/>
      <c r="W26" s="95"/>
      <c r="X26" s="24"/>
    </row>
    <row r="27" spans="1:24" x14ac:dyDescent="0.35">
      <c r="A27" s="24"/>
      <c r="B27" s="23"/>
      <c r="C27" s="225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3"/>
      <c r="O27" s="3"/>
      <c r="P27" s="225"/>
      <c r="Q27" s="228"/>
      <c r="R27" s="228"/>
      <c r="S27" s="228"/>
      <c r="T27" s="228"/>
      <c r="U27" s="3"/>
      <c r="V27" s="3"/>
      <c r="W27" s="95"/>
      <c r="X27" s="24"/>
    </row>
    <row r="28" spans="1:24" x14ac:dyDescent="0.35">
      <c r="A28" s="24"/>
      <c r="B28" s="23"/>
      <c r="C28" s="225"/>
      <c r="D28" s="242" t="s">
        <v>2</v>
      </c>
      <c r="E28" s="242"/>
      <c r="F28" s="242"/>
      <c r="G28" s="242"/>
      <c r="H28" s="242"/>
      <c r="I28" s="242"/>
      <c r="J28" s="242"/>
      <c r="K28" s="242"/>
      <c r="L28" s="242"/>
      <c r="M28" s="242"/>
      <c r="N28" s="62">
        <f>SUM(N21:N27)</f>
        <v>315.00112519377296</v>
      </c>
      <c r="O28" s="62">
        <f>SUM(O21:O27)</f>
        <v>345.00112519377296</v>
      </c>
      <c r="P28" s="225"/>
      <c r="Q28" s="223" t="s">
        <v>2</v>
      </c>
      <c r="R28" s="223"/>
      <c r="S28" s="223"/>
      <c r="T28" s="223"/>
      <c r="U28" s="62">
        <f ca="1">SUM(U21:U27)</f>
        <v>15</v>
      </c>
      <c r="V28" s="62">
        <f ca="1">SUM(V21:V27)</f>
        <v>19</v>
      </c>
      <c r="W28" s="96"/>
      <c r="X28" s="24"/>
    </row>
    <row r="29" spans="1:24" x14ac:dyDescent="0.35">
      <c r="A29" s="24"/>
      <c r="B29" s="23"/>
      <c r="C29" s="97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6"/>
      <c r="O29" s="96"/>
      <c r="P29" s="97"/>
      <c r="Q29" s="99"/>
      <c r="R29" s="99"/>
      <c r="S29" s="99"/>
      <c r="T29" s="99"/>
      <c r="U29" s="96"/>
      <c r="V29" s="96"/>
      <c r="W29" s="96"/>
      <c r="X29" s="24"/>
    </row>
    <row r="30" spans="1:24" ht="28.5" x14ac:dyDescent="0.35">
      <c r="A30" s="24"/>
      <c r="B30" s="24"/>
      <c r="C30" s="224" t="s">
        <v>78</v>
      </c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224"/>
      <c r="S30" s="224"/>
      <c r="T30" s="224"/>
      <c r="U30" s="224"/>
      <c r="V30" s="224"/>
      <c r="W30" s="110"/>
      <c r="X30" s="24"/>
    </row>
    <row r="32" spans="1:24" ht="15.5" x14ac:dyDescent="0.35">
      <c r="C32" s="210" t="s">
        <v>262</v>
      </c>
    </row>
  </sheetData>
  <mergeCells count="36">
    <mergeCell ref="C18:V18"/>
    <mergeCell ref="C1:V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  <mergeCell ref="C30:V30"/>
    <mergeCell ref="D26:M26"/>
    <mergeCell ref="Q26:T26"/>
    <mergeCell ref="D27:M27"/>
    <mergeCell ref="Q27:T27"/>
    <mergeCell ref="D28:M28"/>
    <mergeCell ref="Q28:T28"/>
    <mergeCell ref="C19:C28"/>
    <mergeCell ref="D19:M19"/>
    <mergeCell ref="D23:M23"/>
    <mergeCell ref="Q23:T23"/>
    <mergeCell ref="D24:M24"/>
    <mergeCell ref="D22:M22"/>
    <mergeCell ref="Q22:T22"/>
    <mergeCell ref="Q19:T19"/>
    <mergeCell ref="Q24:T24"/>
    <mergeCell ref="D25:M25"/>
    <mergeCell ref="Q25:T25"/>
    <mergeCell ref="P19:P28"/>
    <mergeCell ref="D20:M20"/>
    <mergeCell ref="Q20:T20"/>
    <mergeCell ref="D21:M21"/>
    <mergeCell ref="Q21:T21"/>
  </mergeCells>
  <printOptions horizontalCentered="1" verticalCentered="1"/>
  <pageMargins left="0" right="0" top="0" bottom="0" header="0" footer="0"/>
  <pageSetup paperSize="9" scale="56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2392-DD8B-4DB1-B65F-47706C08D8A5}">
  <sheetPr>
    <pageSetUpPr fitToPage="1"/>
  </sheetPr>
  <dimension ref="A1:X32"/>
  <sheetViews>
    <sheetView topLeftCell="B1" zoomScale="60" zoomScaleNormal="60" workbookViewId="0">
      <selection activeCell="T9" sqref="T9:T11"/>
    </sheetView>
  </sheetViews>
  <sheetFormatPr defaultRowHeight="14.5" x14ac:dyDescent="0.35"/>
  <cols>
    <col min="2" max="2" width="2.453125" customWidth="1"/>
    <col min="3" max="3" width="9.54296875" customWidth="1"/>
    <col min="4" max="4" width="34.81640625" customWidth="1"/>
    <col min="6" max="10" width="11.26953125" customWidth="1"/>
    <col min="11" max="11" width="9.6328125" customWidth="1"/>
    <col min="12" max="12" width="8.81640625" customWidth="1"/>
    <col min="14" max="14" width="26.54296875" customWidth="1"/>
    <col min="23" max="23" width="10.453125" bestFit="1" customWidth="1"/>
  </cols>
  <sheetData>
    <row r="1" spans="1:21" ht="61.5" x14ac:dyDescent="0.35">
      <c r="A1" s="24"/>
      <c r="B1" s="24"/>
      <c r="C1" s="231" t="s">
        <v>295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109"/>
      <c r="U1" s="24"/>
    </row>
    <row r="2" spans="1:21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111"/>
      <c r="U2" s="24"/>
    </row>
    <row r="3" spans="1:21" ht="15.5" x14ac:dyDescent="0.35">
      <c r="A3" s="24"/>
      <c r="B3" s="23"/>
      <c r="C3" s="22" t="s">
        <v>79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4"/>
    </row>
    <row r="4" spans="1:21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4"/>
    </row>
    <row r="5" spans="1:21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/>
    </row>
    <row r="6" spans="1:21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36"/>
      <c r="U6" s="24"/>
    </row>
    <row r="7" spans="1:21" ht="21" x14ac:dyDescent="0.35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8"/>
      <c r="T7" s="86"/>
      <c r="U7" s="24"/>
    </row>
    <row r="8" spans="1:21" ht="29" x14ac:dyDescent="0.35">
      <c r="A8" s="24"/>
      <c r="B8" s="23"/>
      <c r="C8" s="235" t="s">
        <v>1</v>
      </c>
      <c r="D8" s="235"/>
      <c r="E8" s="60" t="s">
        <v>39</v>
      </c>
      <c r="F8" s="60" t="s">
        <v>296</v>
      </c>
      <c r="G8" s="60" t="s">
        <v>297</v>
      </c>
      <c r="H8" s="60" t="s">
        <v>298</v>
      </c>
      <c r="I8" s="60" t="s">
        <v>139</v>
      </c>
      <c r="J8" s="60" t="s">
        <v>140</v>
      </c>
      <c r="K8" s="60" t="s">
        <v>142</v>
      </c>
      <c r="L8" s="162" t="s">
        <v>254</v>
      </c>
      <c r="M8" s="263" t="s">
        <v>1</v>
      </c>
      <c r="N8" s="263"/>
      <c r="O8" s="8" t="s">
        <v>16</v>
      </c>
      <c r="P8" s="8" t="s">
        <v>17</v>
      </c>
      <c r="Q8" s="8" t="s">
        <v>18</v>
      </c>
      <c r="R8" s="8" t="s">
        <v>19</v>
      </c>
      <c r="S8" s="16" t="s">
        <v>70</v>
      </c>
      <c r="T8" s="87"/>
      <c r="U8" s="24"/>
    </row>
    <row r="9" spans="1:21" x14ac:dyDescent="0.35">
      <c r="A9" s="24"/>
      <c r="B9" s="23"/>
      <c r="C9" s="239" t="s">
        <v>31</v>
      </c>
      <c r="D9" s="74" t="s">
        <v>2</v>
      </c>
      <c r="E9" s="81"/>
      <c r="F9" s="3">
        <f t="shared" ref="F9:K9" si="0">SUM(F10:F12)</f>
        <v>26.513999999999999</v>
      </c>
      <c r="G9" s="3">
        <f t="shared" si="0"/>
        <v>10.449</v>
      </c>
      <c r="H9" s="3">
        <f t="shared" si="0"/>
        <v>70.459999999999994</v>
      </c>
      <c r="I9" s="3">
        <f t="shared" si="0"/>
        <v>4.306</v>
      </c>
      <c r="J9" s="3">
        <f t="shared" si="0"/>
        <v>1.931</v>
      </c>
      <c r="K9" s="3">
        <f t="shared" si="0"/>
        <v>6.28</v>
      </c>
      <c r="L9" s="62">
        <f>SUM(F9:K9)</f>
        <v>119.94</v>
      </c>
      <c r="M9" s="243" t="s">
        <v>20</v>
      </c>
      <c r="N9" s="74" t="s">
        <v>21</v>
      </c>
      <c r="O9" s="64"/>
      <c r="P9" s="64"/>
      <c r="Q9" s="64"/>
      <c r="R9" s="64">
        <v>43843</v>
      </c>
      <c r="S9" s="17">
        <f>+R9</f>
        <v>43843</v>
      </c>
      <c r="U9" s="24"/>
    </row>
    <row r="10" spans="1:21" x14ac:dyDescent="0.35">
      <c r="A10" s="24"/>
      <c r="B10" s="23"/>
      <c r="C10" s="239"/>
      <c r="D10" s="74" t="s">
        <v>3</v>
      </c>
      <c r="E10" s="81"/>
      <c r="F10" s="3"/>
      <c r="G10" s="3"/>
      <c r="H10" s="3"/>
      <c r="I10" s="3"/>
      <c r="J10" s="3"/>
      <c r="K10" s="3"/>
      <c r="L10" s="62">
        <f>SUM(F10:K10)</f>
        <v>0</v>
      </c>
      <c r="M10" s="244"/>
      <c r="N10" s="74" t="s">
        <v>22</v>
      </c>
      <c r="O10" s="64"/>
      <c r="P10" s="64"/>
      <c r="Q10" s="64"/>
      <c r="R10" s="64">
        <v>44926</v>
      </c>
      <c r="S10" s="17">
        <v>45688</v>
      </c>
      <c r="U10" s="24"/>
    </row>
    <row r="11" spans="1:21" x14ac:dyDescent="0.35">
      <c r="A11" s="24"/>
      <c r="B11" s="23"/>
      <c r="C11" s="239"/>
      <c r="D11" s="74" t="s">
        <v>4</v>
      </c>
      <c r="E11" s="81"/>
      <c r="F11" s="214">
        <v>26.513999999999999</v>
      </c>
      <c r="G11" s="214">
        <v>10.449</v>
      </c>
      <c r="H11" s="214">
        <v>70.459999999999994</v>
      </c>
      <c r="I11" s="214">
        <v>4.306</v>
      </c>
      <c r="J11" s="214">
        <v>1.931</v>
      </c>
      <c r="K11" s="214">
        <v>6.28</v>
      </c>
      <c r="L11" s="62">
        <f>SUM(F11:K11)</f>
        <v>119.94</v>
      </c>
      <c r="M11" s="244"/>
      <c r="N11" s="74" t="s">
        <v>255</v>
      </c>
      <c r="O11" s="18">
        <f>ROUND((O10-O9)/30.4,0)</f>
        <v>0</v>
      </c>
      <c r="P11" s="18">
        <f>ROUND((P10-P9)/30.4,0)</f>
        <v>0</v>
      </c>
      <c r="Q11" s="18">
        <f>ROUND((Q10-Q9)/30.4,0)</f>
        <v>0</v>
      </c>
      <c r="R11" s="18">
        <f>ROUND((R10-R9)/30.4,0)</f>
        <v>36</v>
      </c>
      <c r="S11" s="19">
        <f>ROUND((S10-S9)/30.4,0)</f>
        <v>61</v>
      </c>
      <c r="U11" s="24"/>
    </row>
    <row r="12" spans="1:21" x14ac:dyDescent="0.35">
      <c r="A12" s="24"/>
      <c r="B12" s="23"/>
      <c r="C12" s="239"/>
      <c r="D12" s="74" t="s">
        <v>5</v>
      </c>
      <c r="E12" s="81"/>
      <c r="F12" s="3"/>
      <c r="G12" s="3"/>
      <c r="H12" s="3"/>
      <c r="I12" s="3"/>
      <c r="J12" s="3"/>
      <c r="K12" s="3"/>
      <c r="L12" s="62">
        <f>SUM(F12:K12)</f>
        <v>0</v>
      </c>
      <c r="M12" s="244"/>
      <c r="N12" s="246"/>
      <c r="O12" s="247"/>
      <c r="P12" s="247"/>
      <c r="Q12" s="247"/>
      <c r="R12" s="247"/>
      <c r="S12" s="248"/>
      <c r="T12" s="90"/>
      <c r="U12" s="24"/>
    </row>
    <row r="13" spans="1:21" x14ac:dyDescent="0.35">
      <c r="A13" s="24"/>
      <c r="B13" s="23"/>
      <c r="C13" s="239"/>
      <c r="D13" s="74" t="s">
        <v>73</v>
      </c>
      <c r="E13" s="81"/>
      <c r="F13" s="3"/>
      <c r="G13" s="3"/>
      <c r="H13" s="3"/>
      <c r="I13" s="3"/>
      <c r="J13" s="3"/>
      <c r="K13" s="3"/>
      <c r="L13" s="3"/>
      <c r="M13" s="245"/>
      <c r="N13" s="74" t="s">
        <v>73</v>
      </c>
      <c r="O13" s="13"/>
      <c r="P13" s="13"/>
      <c r="Q13" s="13"/>
      <c r="R13" s="13"/>
      <c r="S13" s="13"/>
      <c r="T13" s="92"/>
      <c r="U13" s="24"/>
    </row>
    <row r="14" spans="1:21" x14ac:dyDescent="0.35">
      <c r="A14" s="24"/>
      <c r="B14" s="23"/>
      <c r="C14" s="239" t="s">
        <v>6</v>
      </c>
      <c r="D14" s="74" t="s">
        <v>7</v>
      </c>
      <c r="E14" s="81"/>
      <c r="F14" s="3"/>
      <c r="G14" s="3"/>
      <c r="H14" s="3"/>
      <c r="I14" s="3"/>
      <c r="J14" s="3"/>
      <c r="K14" s="3"/>
      <c r="L14" s="62">
        <f>SUM(F14:K14)</f>
        <v>0</v>
      </c>
      <c r="M14" s="243" t="s">
        <v>25</v>
      </c>
      <c r="N14" s="74" t="s">
        <v>7</v>
      </c>
      <c r="O14" s="13"/>
      <c r="P14" s="13"/>
      <c r="Q14" s="13"/>
      <c r="R14" s="13"/>
      <c r="S14" s="104"/>
      <c r="T14" s="23"/>
      <c r="U14" s="24"/>
    </row>
    <row r="15" spans="1:21" x14ac:dyDescent="0.35">
      <c r="A15" s="24"/>
      <c r="B15" s="23"/>
      <c r="C15" s="239"/>
      <c r="D15" s="74" t="s">
        <v>4</v>
      </c>
      <c r="E15" s="81"/>
      <c r="F15" s="214">
        <f>F11*89%</f>
        <v>23.597459999999998</v>
      </c>
      <c r="G15" s="214">
        <f>G11*89%</f>
        <v>9.2996099999999995</v>
      </c>
      <c r="H15" s="214">
        <f>H11*95%</f>
        <v>66.936999999999998</v>
      </c>
      <c r="I15" s="214">
        <f t="shared" ref="I15:K15" si="1">I11*89%</f>
        <v>3.8323400000000003</v>
      </c>
      <c r="J15" s="214">
        <f t="shared" si="1"/>
        <v>1.7185900000000001</v>
      </c>
      <c r="K15" s="214">
        <f t="shared" si="1"/>
        <v>5.5891999999999999</v>
      </c>
      <c r="L15" s="62">
        <f>SUM(F15:K15)</f>
        <v>110.97420000000001</v>
      </c>
      <c r="M15" s="244"/>
      <c r="N15" s="74" t="s">
        <v>4</v>
      </c>
      <c r="O15" s="13"/>
      <c r="P15" s="13"/>
      <c r="Q15" s="13"/>
      <c r="R15" s="13"/>
      <c r="S15" s="104"/>
      <c r="T15" s="23" t="s">
        <v>299</v>
      </c>
      <c r="U15" s="24"/>
    </row>
    <row r="16" spans="1:21" x14ac:dyDescent="0.35">
      <c r="A16" s="24"/>
      <c r="B16" s="23"/>
      <c r="C16" s="239"/>
      <c r="D16" s="74" t="s">
        <v>5</v>
      </c>
      <c r="E16" s="81"/>
      <c r="F16" s="3"/>
      <c r="G16" s="3"/>
      <c r="H16" s="3"/>
      <c r="I16" s="3"/>
      <c r="J16" s="3"/>
      <c r="K16" s="3"/>
      <c r="L16" s="62">
        <f>SUM(F16:K16)</f>
        <v>0</v>
      </c>
      <c r="M16" s="244"/>
      <c r="N16" s="74" t="s">
        <v>5</v>
      </c>
      <c r="O16" s="13"/>
      <c r="P16" s="13"/>
      <c r="Q16" s="13"/>
      <c r="R16" s="13"/>
      <c r="S16" s="104"/>
      <c r="T16" s="23"/>
      <c r="U16" s="24"/>
    </row>
    <row r="17" spans="1:24" x14ac:dyDescent="0.35">
      <c r="A17" s="24"/>
      <c r="B17" s="23"/>
      <c r="C17" s="239"/>
      <c r="D17" s="74" t="s">
        <v>2</v>
      </c>
      <c r="E17" s="83"/>
      <c r="F17" s="57">
        <f>SUM(F14:F16)</f>
        <v>23.597459999999998</v>
      </c>
      <c r="G17" s="57">
        <f>SUM(G14:G16)</f>
        <v>9.2996099999999995</v>
      </c>
      <c r="H17" s="57">
        <f>SUM(H14:H16)</f>
        <v>66.936999999999998</v>
      </c>
      <c r="I17" s="57">
        <f>SUM(I14:I16)</f>
        <v>3.8323400000000003</v>
      </c>
      <c r="J17" s="57">
        <f t="shared" ref="J17:K17" si="2">SUM(J14:J16)</f>
        <v>1.7185900000000001</v>
      </c>
      <c r="K17" s="57">
        <f t="shared" si="2"/>
        <v>5.5891999999999999</v>
      </c>
      <c r="L17" s="62">
        <f>SUM(F17:K17)</f>
        <v>110.97420000000001</v>
      </c>
      <c r="M17" s="245"/>
      <c r="N17" s="74" t="s">
        <v>257</v>
      </c>
      <c r="O17" s="14"/>
      <c r="P17" s="14"/>
      <c r="Q17" s="14"/>
      <c r="R17" s="14"/>
      <c r="S17" s="105"/>
      <c r="T17" s="93"/>
      <c r="U17" s="24"/>
    </row>
    <row r="18" spans="1:24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36"/>
      <c r="U18" s="24"/>
    </row>
    <row r="19" spans="1:24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0"/>
      <c r="L19" s="20"/>
      <c r="M19" s="225" t="s">
        <v>72</v>
      </c>
      <c r="N19" s="226" t="s">
        <v>81</v>
      </c>
      <c r="O19" s="226"/>
      <c r="P19" s="226"/>
      <c r="Q19" s="226"/>
      <c r="R19" s="20"/>
      <c r="S19" s="20"/>
      <c r="T19" s="87"/>
      <c r="U19" s="24"/>
    </row>
    <row r="20" spans="1:24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0" t="s">
        <v>82</v>
      </c>
      <c r="L20" s="20" t="s">
        <v>30</v>
      </c>
      <c r="M20" s="225"/>
      <c r="N20" s="226" t="s">
        <v>8</v>
      </c>
      <c r="O20" s="226"/>
      <c r="P20" s="226"/>
      <c r="Q20" s="226"/>
      <c r="R20" s="20" t="s">
        <v>82</v>
      </c>
      <c r="S20" s="20" t="s">
        <v>30</v>
      </c>
      <c r="T20" s="87"/>
      <c r="U20" s="24"/>
      <c r="W20" s="48">
        <v>44986</v>
      </c>
      <c r="X20" t="s">
        <v>267</v>
      </c>
    </row>
    <row r="21" spans="1:24" x14ac:dyDescent="0.35">
      <c r="A21" s="24"/>
      <c r="B21" s="23"/>
      <c r="C21" s="225"/>
      <c r="D21" s="255" t="s">
        <v>80</v>
      </c>
      <c r="E21" s="256"/>
      <c r="F21" s="256"/>
      <c r="G21" s="256"/>
      <c r="H21" s="256"/>
      <c r="I21" s="256"/>
      <c r="J21" s="256"/>
      <c r="K21" s="57">
        <f>+L9</f>
        <v>119.94</v>
      </c>
      <c r="L21" s="57">
        <f>+K28</f>
        <v>126.30529305744246</v>
      </c>
      <c r="M21" s="225"/>
      <c r="N21" s="228" t="s">
        <v>74</v>
      </c>
      <c r="O21" s="228"/>
      <c r="P21" s="228"/>
      <c r="Q21" s="228"/>
      <c r="R21" s="57">
        <f>X22</f>
        <v>23.4</v>
      </c>
      <c r="S21" s="57">
        <f>R21</f>
        <v>23.4</v>
      </c>
      <c r="T21" s="94"/>
      <c r="U21" s="24"/>
      <c r="W21" s="48">
        <v>45688</v>
      </c>
      <c r="X21" t="s">
        <v>269</v>
      </c>
    </row>
    <row r="22" spans="1:24" x14ac:dyDescent="0.35">
      <c r="A22" s="24"/>
      <c r="B22" s="23"/>
      <c r="C22" s="225"/>
      <c r="D22" s="259" t="s">
        <v>300</v>
      </c>
      <c r="E22" s="258"/>
      <c r="F22" s="258"/>
      <c r="G22" s="258"/>
      <c r="H22" s="258"/>
      <c r="I22" s="258"/>
      <c r="J22" s="258"/>
      <c r="K22" s="214">
        <v>4.3955639770042012</v>
      </c>
      <c r="L22" s="3"/>
      <c r="M22" s="225"/>
      <c r="N22" s="227" t="s">
        <v>272</v>
      </c>
      <c r="O22" s="227"/>
      <c r="P22" s="227"/>
      <c r="Q22" s="227"/>
      <c r="R22" s="3">
        <v>-1</v>
      </c>
      <c r="S22" s="3"/>
      <c r="T22" s="95"/>
      <c r="U22" s="24"/>
      <c r="X22">
        <f>(W21-W20)/30</f>
        <v>23.4</v>
      </c>
    </row>
    <row r="23" spans="1:24" x14ac:dyDescent="0.35">
      <c r="A23" s="24"/>
      <c r="B23" s="23"/>
      <c r="C23" s="225"/>
      <c r="D23" s="257" t="s">
        <v>301</v>
      </c>
      <c r="E23" s="258"/>
      <c r="F23" s="258"/>
      <c r="G23" s="258"/>
      <c r="H23" s="258"/>
      <c r="I23" s="258"/>
      <c r="J23" s="258"/>
      <c r="K23" s="214">
        <v>-0.28892661956176191</v>
      </c>
      <c r="L23" s="3"/>
      <c r="M23" s="225"/>
      <c r="N23" s="227" t="s">
        <v>302</v>
      </c>
      <c r="O23" s="227"/>
      <c r="P23" s="227"/>
      <c r="Q23" s="227"/>
      <c r="R23" s="3">
        <v>-1</v>
      </c>
      <c r="S23" s="3"/>
      <c r="T23" s="95"/>
      <c r="U23" s="24"/>
    </row>
    <row r="24" spans="1:24" x14ac:dyDescent="0.35">
      <c r="A24" s="24"/>
      <c r="B24" s="23"/>
      <c r="C24" s="225"/>
      <c r="D24" s="257" t="s">
        <v>138</v>
      </c>
      <c r="E24" s="258"/>
      <c r="F24" s="258"/>
      <c r="G24" s="258"/>
      <c r="H24" s="258"/>
      <c r="I24" s="258"/>
      <c r="J24" s="258"/>
      <c r="K24" s="214">
        <v>0.77733752</v>
      </c>
      <c r="L24" s="3"/>
      <c r="M24" s="225"/>
      <c r="N24" s="227" t="s">
        <v>303</v>
      </c>
      <c r="O24" s="227"/>
      <c r="P24" s="227"/>
      <c r="Q24" s="227"/>
      <c r="R24" s="3">
        <v>-3</v>
      </c>
      <c r="S24" s="3"/>
      <c r="T24" s="95"/>
      <c r="U24" s="24"/>
    </row>
    <row r="25" spans="1:24" x14ac:dyDescent="0.35">
      <c r="A25" s="24"/>
      <c r="B25" s="23"/>
      <c r="C25" s="225"/>
      <c r="D25" s="259" t="s">
        <v>298</v>
      </c>
      <c r="E25" s="258"/>
      <c r="F25" s="258"/>
      <c r="G25" s="258"/>
      <c r="H25" s="258"/>
      <c r="I25" s="258"/>
      <c r="J25" s="258"/>
      <c r="K25" s="214">
        <v>7.9029999999999916</v>
      </c>
      <c r="L25" s="3"/>
      <c r="M25" s="225"/>
      <c r="N25" s="227"/>
      <c r="O25" s="227"/>
      <c r="P25" s="227"/>
      <c r="Q25" s="227"/>
      <c r="R25" s="3"/>
      <c r="S25" s="3"/>
      <c r="T25" s="95"/>
      <c r="U25" s="24"/>
    </row>
    <row r="26" spans="1:24" x14ac:dyDescent="0.35">
      <c r="A26" s="24"/>
      <c r="B26" s="23"/>
      <c r="C26" s="225"/>
      <c r="D26" s="259" t="s">
        <v>285</v>
      </c>
      <c r="E26" s="258"/>
      <c r="F26" s="258"/>
      <c r="G26" s="258"/>
      <c r="H26" s="258"/>
      <c r="I26" s="258"/>
      <c r="J26" s="258"/>
      <c r="K26" s="214">
        <v>-0.12168181999999994</v>
      </c>
      <c r="L26" s="3"/>
      <c r="M26" s="225"/>
      <c r="N26" s="227"/>
      <c r="O26" s="227"/>
      <c r="P26" s="227"/>
      <c r="Q26" s="227"/>
      <c r="R26" s="3"/>
      <c r="S26" s="3"/>
      <c r="T26" s="95"/>
      <c r="U26" s="24"/>
    </row>
    <row r="27" spans="1:24" x14ac:dyDescent="0.35">
      <c r="A27" s="24"/>
      <c r="B27" s="23"/>
      <c r="C27" s="225"/>
      <c r="D27" s="261" t="s">
        <v>142</v>
      </c>
      <c r="E27" s="261"/>
      <c r="F27" s="261"/>
      <c r="G27" s="261"/>
      <c r="H27" s="261"/>
      <c r="I27" s="261"/>
      <c r="J27" s="261"/>
      <c r="K27" s="214">
        <v>-6.3</v>
      </c>
      <c r="L27" s="3"/>
      <c r="M27" s="225"/>
      <c r="N27" s="228"/>
      <c r="O27" s="228"/>
      <c r="P27" s="228"/>
      <c r="Q27" s="228"/>
      <c r="R27" s="3"/>
      <c r="S27" s="3"/>
      <c r="T27" s="95"/>
      <c r="U27" s="24"/>
    </row>
    <row r="28" spans="1:24" x14ac:dyDescent="0.35">
      <c r="A28" s="24"/>
      <c r="B28" s="23"/>
      <c r="C28" s="225"/>
      <c r="D28" s="242" t="s">
        <v>2</v>
      </c>
      <c r="E28" s="242"/>
      <c r="F28" s="242"/>
      <c r="G28" s="242"/>
      <c r="H28" s="242"/>
      <c r="I28" s="242"/>
      <c r="J28" s="242"/>
      <c r="K28" s="62">
        <f>SUM(K21:K27)</f>
        <v>126.30529305744246</v>
      </c>
      <c r="L28" s="62">
        <f>SUM(L21:L27)</f>
        <v>126.30529305744246</v>
      </c>
      <c r="M28" s="225"/>
      <c r="N28" s="223" t="s">
        <v>2</v>
      </c>
      <c r="O28" s="223"/>
      <c r="P28" s="223"/>
      <c r="Q28" s="223"/>
      <c r="R28" s="62">
        <f>SUM(R21:R27)</f>
        <v>18.399999999999999</v>
      </c>
      <c r="S28" s="62">
        <f>SUM(S21:S27)</f>
        <v>23.4</v>
      </c>
      <c r="T28" s="96"/>
      <c r="U28" s="24"/>
    </row>
    <row r="29" spans="1:24" x14ac:dyDescent="0.35">
      <c r="A29" s="24"/>
      <c r="B29" s="23"/>
      <c r="C29" s="97"/>
      <c r="D29" s="98"/>
      <c r="E29" s="98"/>
      <c r="F29" s="98"/>
      <c r="G29" s="98"/>
      <c r="H29" s="98"/>
      <c r="I29" s="98"/>
      <c r="J29" s="98"/>
      <c r="K29" s="96"/>
      <c r="L29" s="96"/>
      <c r="M29" s="97"/>
      <c r="N29" s="99"/>
      <c r="O29" s="99"/>
      <c r="P29" s="99"/>
      <c r="Q29" s="99"/>
      <c r="R29" s="96"/>
      <c r="S29" s="96"/>
      <c r="T29" s="96"/>
      <c r="U29" s="24"/>
    </row>
    <row r="30" spans="1:24" ht="28.5" x14ac:dyDescent="0.35">
      <c r="A30" s="24"/>
      <c r="B30" s="24"/>
      <c r="C30" s="224" t="s">
        <v>133</v>
      </c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224"/>
      <c r="S30" s="224"/>
      <c r="T30" s="110"/>
      <c r="U30" s="24"/>
    </row>
    <row r="32" spans="1:24" ht="15.5" x14ac:dyDescent="0.35">
      <c r="C32" s="213" t="s">
        <v>279</v>
      </c>
    </row>
  </sheetData>
  <mergeCells count="36">
    <mergeCell ref="C18:S18"/>
    <mergeCell ref="C1:S1"/>
    <mergeCell ref="C2:S2"/>
    <mergeCell ref="C6:S6"/>
    <mergeCell ref="C7:D7"/>
    <mergeCell ref="E7:S7"/>
    <mergeCell ref="C8:D8"/>
    <mergeCell ref="M8:N8"/>
    <mergeCell ref="C9:C13"/>
    <mergeCell ref="M9:M13"/>
    <mergeCell ref="N12:S12"/>
    <mergeCell ref="C14:C17"/>
    <mergeCell ref="M14:M17"/>
    <mergeCell ref="C30:S30"/>
    <mergeCell ref="D26:J26"/>
    <mergeCell ref="N26:Q26"/>
    <mergeCell ref="D27:J27"/>
    <mergeCell ref="N27:Q27"/>
    <mergeCell ref="D28:J28"/>
    <mergeCell ref="N28:Q28"/>
    <mergeCell ref="C19:C28"/>
    <mergeCell ref="D19:J19"/>
    <mergeCell ref="D23:J23"/>
    <mergeCell ref="N23:Q23"/>
    <mergeCell ref="D24:J24"/>
    <mergeCell ref="D22:J22"/>
    <mergeCell ref="N22:Q22"/>
    <mergeCell ref="N19:Q19"/>
    <mergeCell ref="N24:Q24"/>
    <mergeCell ref="D25:J25"/>
    <mergeCell ref="N25:Q25"/>
    <mergeCell ref="M19:M28"/>
    <mergeCell ref="D20:J20"/>
    <mergeCell ref="N20:Q20"/>
    <mergeCell ref="D21:J21"/>
    <mergeCell ref="N21:Q21"/>
  </mergeCells>
  <printOptions horizontalCentered="1" verticalCentered="1"/>
  <pageMargins left="0" right="0" top="0" bottom="0" header="0" footer="0"/>
  <pageSetup paperSize="9" scale="56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E4FC-B7CE-4C33-97AD-774AAEC6CFE4}">
  <sheetPr>
    <pageSetUpPr fitToPage="1"/>
  </sheetPr>
  <dimension ref="A1:X30"/>
  <sheetViews>
    <sheetView topLeftCell="A2" zoomScale="60" zoomScaleNormal="60" workbookViewId="0">
      <selection activeCell="W9" sqref="W9:W11"/>
    </sheetView>
  </sheetViews>
  <sheetFormatPr defaultRowHeight="14.5" x14ac:dyDescent="0.35"/>
  <cols>
    <col min="3" max="3" width="11.54296875" customWidth="1"/>
    <col min="4" max="4" width="34.81640625" customWidth="1"/>
    <col min="8" max="8" width="12.81640625" customWidth="1"/>
    <col min="12" max="12" width="10.453125" customWidth="1"/>
    <col min="15" max="15" width="10.81640625" bestFit="1" customWidth="1"/>
    <col min="16" max="16" width="9.1796875" customWidth="1"/>
    <col min="17" max="17" width="26.54296875" customWidth="1"/>
    <col min="18" max="21" width="10.7265625" customWidth="1"/>
  </cols>
  <sheetData>
    <row r="1" spans="1:24" ht="45" customHeight="1" x14ac:dyDescent="0.35">
      <c r="A1" s="24"/>
      <c r="B1" s="24"/>
      <c r="C1" s="231" t="s">
        <v>134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50"/>
      <c r="X1" s="24"/>
    </row>
    <row r="2" spans="1:24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52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36"/>
      <c r="X6" s="24"/>
    </row>
    <row r="7" spans="1:24" ht="21" x14ac:dyDescent="0.35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8"/>
      <c r="W7" s="86"/>
      <c r="X7" s="24"/>
    </row>
    <row r="8" spans="1:24" ht="29" x14ac:dyDescent="0.35">
      <c r="A8" s="24"/>
      <c r="B8" s="23"/>
      <c r="C8" s="235" t="s">
        <v>1</v>
      </c>
      <c r="D8" s="235"/>
      <c r="E8" s="60" t="s">
        <v>39</v>
      </c>
      <c r="F8" s="60" t="s">
        <v>136</v>
      </c>
      <c r="G8" s="60" t="s">
        <v>137</v>
      </c>
      <c r="H8" s="60" t="s">
        <v>138</v>
      </c>
      <c r="I8" s="60" t="s">
        <v>139</v>
      </c>
      <c r="J8" s="60" t="s">
        <v>140</v>
      </c>
      <c r="K8" s="60" t="s">
        <v>141</v>
      </c>
      <c r="L8" s="60" t="s">
        <v>142</v>
      </c>
      <c r="M8" s="60"/>
      <c r="N8" s="60"/>
      <c r="O8" s="84" t="s">
        <v>43</v>
      </c>
      <c r="P8" s="235" t="s">
        <v>1</v>
      </c>
      <c r="Q8" s="235"/>
      <c r="R8" s="8" t="s">
        <v>16</v>
      </c>
      <c r="S8" s="8" t="s">
        <v>17</v>
      </c>
      <c r="T8" s="8" t="s">
        <v>18</v>
      </c>
      <c r="U8" s="8" t="s">
        <v>19</v>
      </c>
      <c r="V8" s="16" t="s">
        <v>70</v>
      </c>
      <c r="W8" s="87"/>
      <c r="X8" s="24"/>
    </row>
    <row r="9" spans="1:24" ht="15" customHeight="1" x14ac:dyDescent="0.35">
      <c r="A9" s="24"/>
      <c r="B9" s="23"/>
      <c r="C9" s="239" t="s">
        <v>31</v>
      </c>
      <c r="D9" s="74" t="s">
        <v>2</v>
      </c>
      <c r="E9" s="3"/>
      <c r="F9" s="3">
        <f>SUM(F10:F12)</f>
        <v>63.450957407589485</v>
      </c>
      <c r="G9" s="3">
        <f t="shared" ref="G9:L9" si="0">SUM(G10:G12)</f>
        <v>52.928927515752427</v>
      </c>
      <c r="H9" s="3">
        <f t="shared" si="0"/>
        <v>7.5907382515827093</v>
      </c>
      <c r="I9" s="3">
        <f t="shared" si="0"/>
        <v>16.9709679628474</v>
      </c>
      <c r="J9" s="3">
        <f t="shared" si="0"/>
        <v>67.142032037152603</v>
      </c>
      <c r="K9" s="3">
        <f t="shared" si="0"/>
        <v>115.1524</v>
      </c>
      <c r="L9" s="3">
        <f t="shared" si="0"/>
        <v>33.796066798343901</v>
      </c>
      <c r="M9" s="3"/>
      <c r="N9" s="3"/>
      <c r="O9" s="62">
        <f t="shared" ref="O9:O10" si="1">SUM(F9:N9)</f>
        <v>357.03208997326851</v>
      </c>
      <c r="P9" s="243" t="s">
        <v>20</v>
      </c>
      <c r="Q9" s="74" t="s">
        <v>21</v>
      </c>
      <c r="R9" s="64"/>
      <c r="S9" s="64"/>
      <c r="T9" s="64"/>
      <c r="U9" s="64">
        <v>44926</v>
      </c>
      <c r="V9" s="17">
        <f>+R9*1</f>
        <v>0</v>
      </c>
      <c r="W9" s="88">
        <f ca="1">TODAY()</f>
        <v>45011</v>
      </c>
      <c r="X9" s="24"/>
    </row>
    <row r="10" spans="1:24" ht="15" customHeight="1" x14ac:dyDescent="0.35">
      <c r="A10" s="24"/>
      <c r="B10" s="23"/>
      <c r="C10" s="239"/>
      <c r="D10" s="74" t="s">
        <v>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62">
        <f t="shared" si="1"/>
        <v>0</v>
      </c>
      <c r="P10" s="244"/>
      <c r="Q10" s="74" t="s">
        <v>22</v>
      </c>
      <c r="R10" s="64"/>
      <c r="S10" s="64"/>
      <c r="T10" s="64"/>
      <c r="U10" s="64">
        <v>46325</v>
      </c>
      <c r="V10" s="17">
        <f>+U10</f>
        <v>46325</v>
      </c>
      <c r="W10" s="88"/>
      <c r="X10" s="24"/>
    </row>
    <row r="11" spans="1:24" ht="15" customHeight="1" x14ac:dyDescent="0.35">
      <c r="A11" s="24"/>
      <c r="B11" s="23"/>
      <c r="C11" s="239"/>
      <c r="D11" s="74" t="s">
        <v>4</v>
      </c>
      <c r="E11" s="3">
        <f>[1]Sheet1!$G$7</f>
        <v>2</v>
      </c>
      <c r="F11" s="3">
        <f>[1]Sheet1!$G$8</f>
        <v>56.011150000000008</v>
      </c>
      <c r="G11" s="3">
        <f>[1]Sheet1!$G$9</f>
        <v>44.958451604600008</v>
      </c>
      <c r="H11" s="3"/>
      <c r="I11" s="3">
        <f>[1]Sheet1!$G$11</f>
        <v>16.9709679628474</v>
      </c>
      <c r="J11" s="3">
        <f>[1]Sheet1!$G$12</f>
        <v>67.142032037152603</v>
      </c>
      <c r="K11" s="3">
        <f>[1]Sheet1!$G$13</f>
        <v>115.1524</v>
      </c>
      <c r="L11" s="3">
        <f>[1]Sheet1!$G$14</f>
        <v>33.796066798343901</v>
      </c>
      <c r="M11" s="3"/>
      <c r="N11" s="3"/>
      <c r="O11" s="62">
        <f>SUM(F11:N11)</f>
        <v>334.0310684029439</v>
      </c>
      <c r="P11" s="244"/>
      <c r="Q11" s="74" t="s">
        <v>23</v>
      </c>
      <c r="R11" s="18">
        <f>ROUND((R10-R9)/30.4,0)</f>
        <v>0</v>
      </c>
      <c r="S11" s="18">
        <f>ROUND((S10-S9)/30.4,0)</f>
        <v>0</v>
      </c>
      <c r="T11" s="18">
        <f>ROUND((T10-T9)/30.4,0)</f>
        <v>0</v>
      </c>
      <c r="U11" s="18">
        <f>ROUND((U10-U9)/30.4,0)</f>
        <v>46</v>
      </c>
      <c r="V11" s="19">
        <f>ROUND((V10-V9)/30.4,0)</f>
        <v>1524</v>
      </c>
      <c r="W11" s="18">
        <f ca="1">ROUND((U10-W9)/30.4,0)</f>
        <v>43</v>
      </c>
      <c r="X11" s="24"/>
    </row>
    <row r="12" spans="1:24" ht="15" customHeight="1" x14ac:dyDescent="0.35">
      <c r="A12" s="24"/>
      <c r="B12" s="23"/>
      <c r="C12" s="239"/>
      <c r="D12" s="74" t="s">
        <v>5</v>
      </c>
      <c r="E12" s="3"/>
      <c r="F12" s="3">
        <f>[1]Sheet1!$H$8</f>
        <v>7.4398074075894778</v>
      </c>
      <c r="G12" s="3">
        <f>[1]Sheet1!$H$9</f>
        <v>7.9704759111524224</v>
      </c>
      <c r="H12" s="3">
        <f>[1]Sheet1!$H$10</f>
        <v>7.5907382515827093</v>
      </c>
      <c r="I12" s="3"/>
      <c r="J12" s="3"/>
      <c r="K12" s="3"/>
      <c r="L12" s="3"/>
      <c r="M12" s="3"/>
      <c r="N12" s="3"/>
      <c r="O12" s="62">
        <f>SUM(F12:N12)</f>
        <v>23.00102157032461</v>
      </c>
      <c r="P12" s="244"/>
      <c r="Q12" s="246"/>
      <c r="R12" s="247"/>
      <c r="S12" s="247"/>
      <c r="T12" s="247"/>
      <c r="U12" s="247"/>
      <c r="V12" s="248"/>
      <c r="W12" s="90"/>
      <c r="X12" s="24"/>
    </row>
    <row r="13" spans="1:24" ht="15" customHeight="1" x14ac:dyDescent="0.35">
      <c r="A13" s="24"/>
      <c r="B13" s="23"/>
      <c r="C13" s="239"/>
      <c r="D13" s="74" t="s">
        <v>73</v>
      </c>
      <c r="E13" s="59" t="s">
        <v>14</v>
      </c>
      <c r="F13" s="59" t="s">
        <v>14</v>
      </c>
      <c r="G13" s="91" t="s">
        <v>27</v>
      </c>
      <c r="H13" s="59" t="s">
        <v>14</v>
      </c>
      <c r="I13" s="3"/>
      <c r="J13" s="3"/>
      <c r="K13" s="59" t="s">
        <v>14</v>
      </c>
      <c r="L13" s="3"/>
      <c r="M13" s="3"/>
      <c r="N13" s="3"/>
      <c r="O13" s="3"/>
      <c r="P13" s="245"/>
      <c r="Q13" s="74" t="s">
        <v>73</v>
      </c>
      <c r="R13" s="13"/>
      <c r="S13" s="13"/>
      <c r="T13" s="13"/>
      <c r="U13" s="65" t="s">
        <v>27</v>
      </c>
      <c r="V13" s="65" t="s">
        <v>27</v>
      </c>
      <c r="W13" s="92"/>
      <c r="X13" s="24"/>
    </row>
    <row r="14" spans="1:24" ht="15" customHeight="1" x14ac:dyDescent="0.35">
      <c r="A14" s="24"/>
      <c r="B14" s="23"/>
      <c r="C14" s="239" t="s">
        <v>6</v>
      </c>
      <c r="D14" s="74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62">
        <f>SUM(F14:N14)</f>
        <v>0</v>
      </c>
      <c r="P14" s="243" t="s">
        <v>25</v>
      </c>
      <c r="Q14" s="74" t="s">
        <v>7</v>
      </c>
      <c r="R14" s="13"/>
      <c r="S14" s="13"/>
      <c r="T14" s="13"/>
      <c r="U14" s="66"/>
      <c r="V14" s="67"/>
      <c r="W14" s="23"/>
      <c r="X14" s="24"/>
    </row>
    <row r="15" spans="1:24" ht="15" customHeight="1" x14ac:dyDescent="0.35">
      <c r="A15" s="24"/>
      <c r="B15" s="23"/>
      <c r="C15" s="239"/>
      <c r="D15" s="74" t="s">
        <v>4</v>
      </c>
      <c r="E15" s="3">
        <v>1.9</v>
      </c>
      <c r="F15" s="3">
        <v>56.011150000000008</v>
      </c>
      <c r="G15" s="3">
        <v>44.958451604600008</v>
      </c>
      <c r="H15" s="3"/>
      <c r="I15" s="3">
        <v>14.9709679628474</v>
      </c>
      <c r="J15" s="3">
        <v>69.142032037152603</v>
      </c>
      <c r="K15" s="3">
        <v>109</v>
      </c>
      <c r="L15" s="3">
        <v>22.895</v>
      </c>
      <c r="M15" s="3"/>
      <c r="N15" s="3"/>
      <c r="O15" s="62">
        <f t="shared" ref="O15:O17" si="2">SUM(F15:N15)</f>
        <v>316.97760160460001</v>
      </c>
      <c r="P15" s="244"/>
      <c r="Q15" s="74" t="s">
        <v>4</v>
      </c>
      <c r="R15" s="13"/>
      <c r="S15" s="13"/>
      <c r="T15" s="13"/>
      <c r="U15" s="66"/>
      <c r="V15" s="67"/>
      <c r="W15" s="23"/>
      <c r="X15" s="24"/>
    </row>
    <row r="16" spans="1:24" ht="15" customHeight="1" x14ac:dyDescent="0.35">
      <c r="A16" s="24"/>
      <c r="B16" s="23"/>
      <c r="C16" s="239"/>
      <c r="D16" s="74" t="s">
        <v>5</v>
      </c>
      <c r="E16" s="3"/>
      <c r="F16" s="3">
        <v>4.4398074075894796</v>
      </c>
      <c r="G16" s="3">
        <v>4.9704759111524197</v>
      </c>
      <c r="H16" s="3">
        <v>7.5907382515827102</v>
      </c>
      <c r="I16" s="3"/>
      <c r="J16" s="3"/>
      <c r="K16" s="3"/>
      <c r="L16" s="3"/>
      <c r="M16" s="3"/>
      <c r="N16" s="3"/>
      <c r="O16" s="62">
        <f t="shared" si="2"/>
        <v>17.00102157032461</v>
      </c>
      <c r="P16" s="244"/>
      <c r="Q16" s="74" t="s">
        <v>5</v>
      </c>
      <c r="R16" s="13"/>
      <c r="S16" s="13"/>
      <c r="T16" s="13"/>
      <c r="U16" s="66"/>
      <c r="V16" s="67"/>
      <c r="W16" s="23"/>
      <c r="X16" s="24"/>
    </row>
    <row r="17" spans="1:24" ht="15" customHeight="1" x14ac:dyDescent="0.35">
      <c r="A17" s="24"/>
      <c r="B17" s="23"/>
      <c r="C17" s="239"/>
      <c r="D17" s="74" t="s">
        <v>2</v>
      </c>
      <c r="E17" s="57"/>
      <c r="F17" s="57">
        <f>SUM(F14:F16)</f>
        <v>60.450957407589485</v>
      </c>
      <c r="G17" s="57">
        <f>SUM(G14:G16)</f>
        <v>49.928927515752427</v>
      </c>
      <c r="H17" s="57">
        <f>SUM(H14:H16)</f>
        <v>7.5907382515827102</v>
      </c>
      <c r="I17" s="57">
        <f>SUM(I14:I16)</f>
        <v>14.9709679628474</v>
      </c>
      <c r="J17" s="57">
        <f>SUM(J14:J16)</f>
        <v>69.142032037152603</v>
      </c>
      <c r="K17" s="57">
        <f t="shared" ref="K17:N17" si="3">SUM(K14:K16)</f>
        <v>109</v>
      </c>
      <c r="L17" s="57">
        <f t="shared" si="3"/>
        <v>22.895</v>
      </c>
      <c r="M17" s="57">
        <f t="shared" si="3"/>
        <v>0</v>
      </c>
      <c r="N17" s="57">
        <f t="shared" si="3"/>
        <v>0</v>
      </c>
      <c r="O17" s="62">
        <f t="shared" si="2"/>
        <v>333.97862317492456</v>
      </c>
      <c r="P17" s="245"/>
      <c r="Q17" s="74" t="s">
        <v>7</v>
      </c>
      <c r="R17" s="14"/>
      <c r="S17" s="14"/>
      <c r="T17" s="14"/>
      <c r="U17" s="18">
        <v>31</v>
      </c>
      <c r="V17" s="19">
        <f>SUM(R17:U17)</f>
        <v>31</v>
      </c>
      <c r="W17" s="93"/>
      <c r="X17" s="24"/>
    </row>
    <row r="18" spans="1:24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36"/>
      <c r="X18" s="24"/>
    </row>
    <row r="19" spans="1:24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26"/>
      <c r="M19" s="226"/>
      <c r="N19" s="20"/>
      <c r="O19" s="20"/>
      <c r="P19" s="225" t="s">
        <v>72</v>
      </c>
      <c r="Q19" s="226" t="s">
        <v>81</v>
      </c>
      <c r="R19" s="226"/>
      <c r="S19" s="226"/>
      <c r="T19" s="226"/>
      <c r="U19" s="20"/>
      <c r="V19" s="20"/>
      <c r="W19" s="87"/>
      <c r="X19" s="24"/>
    </row>
    <row r="20" spans="1:24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26"/>
      <c r="M20" s="226"/>
      <c r="N20" s="20" t="s">
        <v>82</v>
      </c>
      <c r="O20" s="20" t="s">
        <v>30</v>
      </c>
      <c r="P20" s="225"/>
      <c r="Q20" s="226" t="s">
        <v>8</v>
      </c>
      <c r="R20" s="226"/>
      <c r="S20" s="226"/>
      <c r="T20" s="226"/>
      <c r="U20" s="68" t="s">
        <v>82</v>
      </c>
      <c r="V20" s="68" t="s">
        <v>30</v>
      </c>
      <c r="W20" s="87"/>
      <c r="X20" s="24"/>
    </row>
    <row r="21" spans="1:24" x14ac:dyDescent="0.35">
      <c r="A21" s="24"/>
      <c r="B21" s="23"/>
      <c r="C21" s="225"/>
      <c r="D21" s="255" t="s">
        <v>80</v>
      </c>
      <c r="E21" s="256"/>
      <c r="F21" s="256"/>
      <c r="G21" s="256"/>
      <c r="H21" s="256"/>
      <c r="I21" s="256"/>
      <c r="J21" s="256"/>
      <c r="K21" s="256"/>
      <c r="L21" s="256"/>
      <c r="M21" s="262"/>
      <c r="N21" s="57">
        <f>+O9</f>
        <v>357.03208997326851</v>
      </c>
      <c r="O21" s="57">
        <f>+O9</f>
        <v>357.03208997326851</v>
      </c>
      <c r="P21" s="225"/>
      <c r="Q21" s="228" t="s">
        <v>74</v>
      </c>
      <c r="R21" s="228"/>
      <c r="S21" s="228"/>
      <c r="T21" s="228"/>
      <c r="U21" s="57">
        <f ca="1">+W11</f>
        <v>43</v>
      </c>
      <c r="V21" s="57">
        <f ca="1">U21</f>
        <v>43</v>
      </c>
      <c r="W21" s="94"/>
      <c r="X21" s="24"/>
    </row>
    <row r="22" spans="1:24" ht="31" customHeight="1" x14ac:dyDescent="0.35">
      <c r="A22" s="24"/>
      <c r="B22" s="23"/>
      <c r="C22" s="225"/>
      <c r="D22" s="252" t="s">
        <v>143</v>
      </c>
      <c r="E22" s="253"/>
      <c r="F22" s="253"/>
      <c r="G22" s="253"/>
      <c r="H22" s="253"/>
      <c r="I22" s="253"/>
      <c r="J22" s="253"/>
      <c r="K22" s="253"/>
      <c r="L22" s="253"/>
      <c r="M22" s="254"/>
      <c r="N22" s="3">
        <v>-3</v>
      </c>
      <c r="O22" s="3"/>
      <c r="P22" s="225"/>
      <c r="Q22" s="227" t="s">
        <v>144</v>
      </c>
      <c r="R22" s="227"/>
      <c r="S22" s="227"/>
      <c r="T22" s="227"/>
      <c r="U22" s="3">
        <v>-1</v>
      </c>
      <c r="V22" s="81"/>
      <c r="W22" s="95"/>
      <c r="X22" s="24"/>
    </row>
    <row r="23" spans="1:24" ht="31" customHeight="1" x14ac:dyDescent="0.35">
      <c r="A23" s="24"/>
      <c r="B23" s="23"/>
      <c r="C23" s="225"/>
      <c r="D23" s="252" t="s">
        <v>145</v>
      </c>
      <c r="E23" s="253"/>
      <c r="F23" s="253"/>
      <c r="G23" s="253"/>
      <c r="H23" s="253"/>
      <c r="I23" s="253"/>
      <c r="J23" s="253"/>
      <c r="K23" s="253"/>
      <c r="L23" s="253"/>
      <c r="M23" s="254"/>
      <c r="N23" s="3">
        <v>-3</v>
      </c>
      <c r="O23" s="3"/>
      <c r="P23" s="225"/>
      <c r="Q23" s="227" t="s">
        <v>146</v>
      </c>
      <c r="R23" s="227"/>
      <c r="S23" s="227"/>
      <c r="T23" s="227"/>
      <c r="U23" s="3">
        <v>-1</v>
      </c>
      <c r="V23" s="81"/>
      <c r="W23" s="95"/>
      <c r="X23" s="24"/>
    </row>
    <row r="24" spans="1:24" ht="31" customHeight="1" x14ac:dyDescent="0.35">
      <c r="A24" s="24"/>
      <c r="B24" s="23"/>
      <c r="C24" s="225"/>
      <c r="D24" s="252" t="s">
        <v>147</v>
      </c>
      <c r="E24" s="253"/>
      <c r="F24" s="253"/>
      <c r="G24" s="253"/>
      <c r="H24" s="253"/>
      <c r="I24" s="253"/>
      <c r="J24" s="253"/>
      <c r="K24" s="253"/>
      <c r="L24" s="253"/>
      <c r="M24" s="254"/>
      <c r="N24" s="3">
        <v>-2</v>
      </c>
      <c r="O24" s="3"/>
      <c r="P24" s="225"/>
      <c r="Q24" s="227" t="s">
        <v>148</v>
      </c>
      <c r="R24" s="227"/>
      <c r="S24" s="227"/>
      <c r="T24" s="227"/>
      <c r="U24" s="3">
        <v>-1</v>
      </c>
      <c r="V24" s="81"/>
      <c r="W24" s="95"/>
      <c r="X24" s="24"/>
    </row>
    <row r="25" spans="1:24" ht="31" customHeight="1" x14ac:dyDescent="0.35">
      <c r="A25" s="24"/>
      <c r="B25" s="23"/>
      <c r="C25" s="225"/>
      <c r="D25" s="252" t="s">
        <v>149</v>
      </c>
      <c r="E25" s="253"/>
      <c r="F25" s="253"/>
      <c r="G25" s="253"/>
      <c r="H25" s="253"/>
      <c r="I25" s="253"/>
      <c r="J25" s="253"/>
      <c r="K25" s="253"/>
      <c r="L25" s="253"/>
      <c r="M25" s="254"/>
      <c r="N25" s="3">
        <v>-6.1524000000000001</v>
      </c>
      <c r="O25" s="3"/>
      <c r="P25" s="225"/>
      <c r="Q25" s="227" t="s">
        <v>150</v>
      </c>
      <c r="R25" s="227"/>
      <c r="S25" s="227"/>
      <c r="T25" s="227"/>
      <c r="U25" s="3">
        <v>-1</v>
      </c>
      <c r="V25" s="81"/>
      <c r="W25" s="95"/>
      <c r="X25" s="24"/>
    </row>
    <row r="26" spans="1:24" ht="31" customHeight="1" x14ac:dyDescent="0.35">
      <c r="A26" s="24"/>
      <c r="B26" s="23"/>
      <c r="C26" s="225"/>
      <c r="D26" s="252" t="s">
        <v>151</v>
      </c>
      <c r="E26" s="253"/>
      <c r="F26" s="253"/>
      <c r="G26" s="253"/>
      <c r="H26" s="253"/>
      <c r="I26" s="253"/>
      <c r="J26" s="253"/>
      <c r="K26" s="253"/>
      <c r="L26" s="253"/>
      <c r="M26" s="254"/>
      <c r="N26" s="3">
        <v>-8.9010667983438996</v>
      </c>
      <c r="O26" s="3"/>
      <c r="P26" s="225"/>
      <c r="Q26" s="227" t="s">
        <v>152</v>
      </c>
      <c r="R26" s="227"/>
      <c r="S26" s="227"/>
      <c r="T26" s="227"/>
      <c r="U26" s="3">
        <v>-2</v>
      </c>
      <c r="V26" s="81"/>
      <c r="W26" s="95"/>
      <c r="X26" s="24"/>
    </row>
    <row r="27" spans="1:24" hidden="1" x14ac:dyDescent="0.35">
      <c r="A27" s="24"/>
      <c r="B27" s="23"/>
      <c r="C27" s="225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3"/>
      <c r="O27" s="3"/>
      <c r="P27" s="225"/>
      <c r="Q27" s="228"/>
      <c r="R27" s="228"/>
      <c r="S27" s="228"/>
      <c r="T27" s="228"/>
      <c r="U27" s="81"/>
      <c r="V27" s="81"/>
      <c r="W27" s="95"/>
      <c r="X27" s="24"/>
    </row>
    <row r="28" spans="1:24" x14ac:dyDescent="0.35">
      <c r="A28" s="24"/>
      <c r="B28" s="23"/>
      <c r="C28" s="225"/>
      <c r="D28" s="242" t="s">
        <v>2</v>
      </c>
      <c r="E28" s="242"/>
      <c r="F28" s="242"/>
      <c r="G28" s="242"/>
      <c r="H28" s="242"/>
      <c r="I28" s="242"/>
      <c r="J28" s="242"/>
      <c r="K28" s="242"/>
      <c r="L28" s="242"/>
      <c r="M28" s="242"/>
      <c r="N28" s="62">
        <f>SUM(N21:N27)</f>
        <v>333.97862317492462</v>
      </c>
      <c r="O28" s="62">
        <f>SUM(O21:O27)</f>
        <v>357.03208997326851</v>
      </c>
      <c r="P28" s="225"/>
      <c r="Q28" s="223" t="s">
        <v>2</v>
      </c>
      <c r="R28" s="223"/>
      <c r="S28" s="223"/>
      <c r="T28" s="223"/>
      <c r="U28" s="62">
        <f ca="1">SUM(U21:U27)</f>
        <v>37</v>
      </c>
      <c r="V28" s="62">
        <f ca="1">SUM(V21:V27)</f>
        <v>43</v>
      </c>
      <c r="W28" s="96"/>
      <c r="X28" s="24"/>
    </row>
    <row r="29" spans="1:24" ht="25.5" customHeight="1" x14ac:dyDescent="0.35">
      <c r="A29" s="24"/>
      <c r="B29" s="23"/>
      <c r="C29" s="97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6"/>
      <c r="O29" s="96"/>
      <c r="P29" s="97"/>
      <c r="Q29" s="99"/>
      <c r="R29" s="99"/>
      <c r="S29" s="99"/>
      <c r="T29" s="99"/>
      <c r="U29" s="96"/>
      <c r="V29" s="96"/>
      <c r="W29" s="96"/>
      <c r="X29" s="24"/>
    </row>
    <row r="30" spans="1:24" ht="28.5" x14ac:dyDescent="0.35">
      <c r="A30" s="24"/>
      <c r="B30" s="24"/>
      <c r="C30" s="224" t="s">
        <v>133</v>
      </c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224"/>
      <c r="S30" s="224"/>
      <c r="T30" s="224"/>
      <c r="U30" s="224"/>
      <c r="V30" s="224"/>
      <c r="W30" s="51"/>
      <c r="X30" s="24"/>
    </row>
  </sheetData>
  <mergeCells count="36">
    <mergeCell ref="C18:V18"/>
    <mergeCell ref="C1:V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  <mergeCell ref="C30:V30"/>
    <mergeCell ref="D26:M26"/>
    <mergeCell ref="Q26:T26"/>
    <mergeCell ref="D27:M27"/>
    <mergeCell ref="Q27:T27"/>
    <mergeCell ref="D28:M28"/>
    <mergeCell ref="Q28:T28"/>
    <mergeCell ref="C19:C28"/>
    <mergeCell ref="D19:M19"/>
    <mergeCell ref="D23:M23"/>
    <mergeCell ref="Q23:T23"/>
    <mergeCell ref="D24:M24"/>
    <mergeCell ref="D22:M22"/>
    <mergeCell ref="Q22:T22"/>
    <mergeCell ref="Q19:T19"/>
    <mergeCell ref="Q24:T24"/>
    <mergeCell ref="D25:M25"/>
    <mergeCell ref="Q25:T25"/>
    <mergeCell ref="P19:P28"/>
    <mergeCell ref="D20:M20"/>
    <mergeCell ref="Q20:T20"/>
    <mergeCell ref="D21:M21"/>
    <mergeCell ref="Q21:T21"/>
  </mergeCells>
  <printOptions horizontalCentered="1" verticalCentered="1"/>
  <pageMargins left="0" right="0" top="0" bottom="0" header="0" footer="0"/>
  <pageSetup paperSize="9" scale="56" orientation="landscape" r:id="rId1"/>
  <ignoredErrors>
    <ignoredError sqref="O15" formulaRange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43CD-C90F-4903-96A8-0AB88E5B61EB}">
  <sheetPr>
    <pageSetUpPr fitToPage="1"/>
  </sheetPr>
  <dimension ref="A1:AB56"/>
  <sheetViews>
    <sheetView topLeftCell="E4" zoomScale="50" zoomScaleNormal="50" workbookViewId="0">
      <selection activeCell="AA9" sqref="AA9:AA11"/>
    </sheetView>
  </sheetViews>
  <sheetFormatPr defaultRowHeight="14.5" x14ac:dyDescent="0.35"/>
  <cols>
    <col min="3" max="3" width="14.90625" customWidth="1"/>
    <col min="4" max="4" width="34.7265625" customWidth="1"/>
    <col min="6" max="6" width="23.90625" customWidth="1"/>
    <col min="7" max="7" width="14.54296875" customWidth="1"/>
    <col min="8" max="8" width="18.54296875" customWidth="1"/>
    <col min="9" max="9" width="13.26953125" customWidth="1"/>
    <col min="10" max="10" width="13.1796875" customWidth="1"/>
    <col min="11" max="11" width="10.36328125" customWidth="1"/>
    <col min="12" max="13" width="6.453125" bestFit="1" customWidth="1"/>
    <col min="14" max="14" width="23.54296875" customWidth="1"/>
    <col min="15" max="15" width="19.26953125" customWidth="1"/>
    <col min="17" max="17" width="12.90625" customWidth="1"/>
    <col min="18" max="18" width="8.08984375" bestFit="1" customWidth="1"/>
    <col min="19" max="19" width="10.7265625" bestFit="1" customWidth="1"/>
    <col min="20" max="20" width="13.26953125" customWidth="1"/>
    <col min="21" max="21" width="26.7265625" customWidth="1"/>
    <col min="22" max="25" width="12.36328125" customWidth="1"/>
  </cols>
  <sheetData>
    <row r="1" spans="1:28" ht="61.5" x14ac:dyDescent="0.35">
      <c r="A1" s="24"/>
      <c r="B1" s="24"/>
      <c r="C1" s="231" t="s">
        <v>153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70"/>
      <c r="AB1" s="24"/>
    </row>
    <row r="2" spans="1:28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71"/>
      <c r="AB2" s="24"/>
    </row>
    <row r="3" spans="1:28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4"/>
    </row>
    <row r="4" spans="1:28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4"/>
    </row>
    <row r="5" spans="1:28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4"/>
    </row>
    <row r="6" spans="1:28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36"/>
      <c r="AB6" s="24"/>
    </row>
    <row r="7" spans="1:28" ht="21" x14ac:dyDescent="0.35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8"/>
      <c r="AA7" s="86"/>
      <c r="AB7" s="24"/>
    </row>
    <row r="8" spans="1:28" ht="33" customHeight="1" x14ac:dyDescent="0.35">
      <c r="A8" s="24"/>
      <c r="B8" s="23"/>
      <c r="C8" s="235" t="s">
        <v>1</v>
      </c>
      <c r="D8" s="235"/>
      <c r="E8" s="60" t="s">
        <v>39</v>
      </c>
      <c r="F8" s="85" t="s">
        <v>154</v>
      </c>
      <c r="G8" s="85" t="s">
        <v>155</v>
      </c>
      <c r="H8" s="85" t="s">
        <v>156</v>
      </c>
      <c r="I8" s="85" t="s">
        <v>157</v>
      </c>
      <c r="J8" s="85" t="s">
        <v>158</v>
      </c>
      <c r="K8" s="85" t="s">
        <v>159</v>
      </c>
      <c r="L8" s="85" t="s">
        <v>160</v>
      </c>
      <c r="M8" s="85" t="s">
        <v>161</v>
      </c>
      <c r="N8" s="85" t="s">
        <v>162</v>
      </c>
      <c r="O8" s="85" t="s">
        <v>163</v>
      </c>
      <c r="P8" s="85" t="s">
        <v>164</v>
      </c>
      <c r="Q8" s="85" t="s">
        <v>142</v>
      </c>
      <c r="R8" s="85" t="s">
        <v>165</v>
      </c>
      <c r="S8" s="53" t="s">
        <v>43</v>
      </c>
      <c r="T8" s="235" t="s">
        <v>1</v>
      </c>
      <c r="U8" s="235"/>
      <c r="V8" s="100" t="s">
        <v>16</v>
      </c>
      <c r="W8" s="100" t="s">
        <v>17</v>
      </c>
      <c r="X8" s="100" t="s">
        <v>18</v>
      </c>
      <c r="Y8" s="100" t="s">
        <v>19</v>
      </c>
      <c r="Z8" s="16" t="s">
        <v>70</v>
      </c>
      <c r="AA8" s="87"/>
      <c r="AB8" s="24"/>
    </row>
    <row r="9" spans="1:28" ht="21.5" customHeight="1" x14ac:dyDescent="0.35">
      <c r="A9" s="24"/>
      <c r="B9" s="23"/>
      <c r="C9" s="239" t="s">
        <v>31</v>
      </c>
      <c r="D9" s="74" t="s">
        <v>2</v>
      </c>
      <c r="E9" s="57"/>
      <c r="F9" s="57">
        <v>86</v>
      </c>
      <c r="G9" s="57">
        <v>263</v>
      </c>
      <c r="H9" s="57">
        <v>320</v>
      </c>
      <c r="I9" s="57">
        <v>111</v>
      </c>
      <c r="J9" s="57">
        <v>26</v>
      </c>
      <c r="K9" s="57">
        <v>52</v>
      </c>
      <c r="L9" s="57">
        <v>211</v>
      </c>
      <c r="M9" s="57">
        <v>9</v>
      </c>
      <c r="N9" s="57">
        <v>150</v>
      </c>
      <c r="O9" s="57">
        <v>42</v>
      </c>
      <c r="P9" s="57">
        <v>142</v>
      </c>
      <c r="Q9" s="57">
        <v>67</v>
      </c>
      <c r="R9" s="57"/>
      <c r="S9" s="62">
        <f>SUM(F9:R9)</f>
        <v>1479</v>
      </c>
      <c r="T9" s="243" t="s">
        <v>20</v>
      </c>
      <c r="U9" s="75" t="s">
        <v>21</v>
      </c>
      <c r="V9" s="64">
        <v>40700</v>
      </c>
      <c r="W9" s="64">
        <f>V10</f>
        <v>40816</v>
      </c>
      <c r="X9" s="64">
        <f>W10</f>
        <v>42093</v>
      </c>
      <c r="Y9" s="64">
        <f>X10</f>
        <v>43458</v>
      </c>
      <c r="Z9" s="17">
        <f>+V9</f>
        <v>40700</v>
      </c>
      <c r="AA9" s="88">
        <f ca="1">TODAY()</f>
        <v>45011</v>
      </c>
      <c r="AB9" s="24"/>
    </row>
    <row r="10" spans="1:28" ht="21.5" customHeight="1" x14ac:dyDescent="0.35">
      <c r="A10" s="24"/>
      <c r="B10" s="23"/>
      <c r="C10" s="239"/>
      <c r="D10" s="74" t="s">
        <v>3</v>
      </c>
      <c r="E10" s="3">
        <v>2.8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62">
        <f>SUM(E10:R10)</f>
        <v>2.8</v>
      </c>
      <c r="T10" s="244"/>
      <c r="U10" s="75" t="s">
        <v>22</v>
      </c>
      <c r="V10" s="64">
        <v>40816</v>
      </c>
      <c r="W10" s="64">
        <v>42093</v>
      </c>
      <c r="X10" s="64">
        <v>43458</v>
      </c>
      <c r="Y10" s="64">
        <v>46021</v>
      </c>
      <c r="Z10" s="17">
        <f>+Y10</f>
        <v>46021</v>
      </c>
      <c r="AA10" s="88"/>
      <c r="AB10" s="24"/>
    </row>
    <row r="11" spans="1:28" ht="21.5" customHeight="1" x14ac:dyDescent="0.35">
      <c r="A11" s="24"/>
      <c r="B11" s="23"/>
      <c r="C11" s="239"/>
      <c r="D11" s="74" t="s">
        <v>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62">
        <f>SUM(F11:R11)</f>
        <v>0</v>
      </c>
      <c r="T11" s="244"/>
      <c r="U11" s="75" t="s">
        <v>23</v>
      </c>
      <c r="V11" s="18">
        <f>ROUND((V10-V9)/30.4,0)</f>
        <v>4</v>
      </c>
      <c r="W11" s="18">
        <f>ROUND((W10-W9)/30.4,0)</f>
        <v>42</v>
      </c>
      <c r="X11" s="18">
        <f>ROUND((X10-X9)/30.4,0)</f>
        <v>45</v>
      </c>
      <c r="Y11" s="18">
        <f>ROUND((Y10-Y9)/30.4,0)</f>
        <v>84</v>
      </c>
      <c r="Z11" s="19">
        <f>ROUND((Z10-Z9)/30.4,0)</f>
        <v>175</v>
      </c>
      <c r="AA11" s="18">
        <f ca="1">ROUND((Y10-AA9)/30.4,0)</f>
        <v>33</v>
      </c>
      <c r="AB11" s="24"/>
    </row>
    <row r="12" spans="1:28" ht="21.5" customHeight="1" x14ac:dyDescent="0.35">
      <c r="A12" s="24"/>
      <c r="B12" s="23"/>
      <c r="C12" s="239"/>
      <c r="D12" s="74" t="s">
        <v>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62">
        <f>SUM(F12:R12)</f>
        <v>0</v>
      </c>
      <c r="T12" s="244"/>
      <c r="U12" s="246"/>
      <c r="V12" s="247"/>
      <c r="W12" s="247"/>
      <c r="X12" s="247"/>
      <c r="Y12" s="247"/>
      <c r="Z12" s="248"/>
      <c r="AA12" s="90"/>
      <c r="AB12" s="24"/>
    </row>
    <row r="13" spans="1:28" ht="21.5" customHeight="1" x14ac:dyDescent="0.35">
      <c r="A13" s="24"/>
      <c r="B13" s="23"/>
      <c r="C13" s="239"/>
      <c r="D13" s="74" t="s">
        <v>73</v>
      </c>
      <c r="E13" s="3"/>
      <c r="F13" s="3"/>
      <c r="G13" s="3"/>
      <c r="H13" s="3"/>
      <c r="I13" s="3"/>
      <c r="J13" s="3"/>
      <c r="K13" s="3"/>
      <c r="L13" s="55"/>
      <c r="M13" s="55"/>
      <c r="N13" s="55"/>
      <c r="O13" s="55"/>
      <c r="P13" s="55"/>
      <c r="Q13" s="55"/>
      <c r="R13" s="55"/>
      <c r="S13" s="54" t="s">
        <v>15</v>
      </c>
      <c r="T13" s="245"/>
      <c r="U13" s="74" t="s">
        <v>73</v>
      </c>
      <c r="V13" s="13"/>
      <c r="W13" s="101" t="s">
        <v>34</v>
      </c>
      <c r="X13" s="11"/>
      <c r="Y13" s="11"/>
      <c r="Z13" s="11"/>
      <c r="AA13" s="92"/>
      <c r="AB13" s="24"/>
    </row>
    <row r="14" spans="1:28" ht="21.5" customHeight="1" x14ac:dyDescent="0.35">
      <c r="A14" s="24"/>
      <c r="B14" s="23"/>
      <c r="C14" s="239" t="s">
        <v>6</v>
      </c>
      <c r="D14" s="74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62">
        <f>SUM(F14:R14)</f>
        <v>0</v>
      </c>
      <c r="T14" s="243" t="s">
        <v>25</v>
      </c>
      <c r="U14" s="74" t="s">
        <v>7</v>
      </c>
      <c r="V14" s="13"/>
      <c r="W14" s="102"/>
      <c r="X14" s="102"/>
      <c r="Y14" s="102"/>
      <c r="Z14" s="103"/>
      <c r="AA14" s="23"/>
      <c r="AB14" s="24"/>
    </row>
    <row r="15" spans="1:28" ht="21.5" customHeight="1" x14ac:dyDescent="0.35">
      <c r="A15" s="24"/>
      <c r="B15" s="23"/>
      <c r="C15" s="239"/>
      <c r="D15" s="74" t="s">
        <v>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62">
        <f>SUM(F15:R15)</f>
        <v>0</v>
      </c>
      <c r="T15" s="244"/>
      <c r="U15" s="74" t="s">
        <v>4</v>
      </c>
      <c r="V15" s="13"/>
      <c r="W15" s="13"/>
      <c r="X15" s="13"/>
      <c r="Y15" s="13"/>
      <c r="Z15" s="104"/>
      <c r="AA15" s="23"/>
      <c r="AB15" s="24"/>
    </row>
    <row r="16" spans="1:28" ht="21.5" customHeight="1" x14ac:dyDescent="0.35">
      <c r="A16" s="24"/>
      <c r="B16" s="23"/>
      <c r="C16" s="239"/>
      <c r="D16" s="74" t="s">
        <v>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62">
        <f>SUM(F16:R16)</f>
        <v>0</v>
      </c>
      <c r="T16" s="244"/>
      <c r="U16" s="74" t="s">
        <v>5</v>
      </c>
      <c r="V16" s="13"/>
      <c r="W16" s="13"/>
      <c r="X16" s="13"/>
      <c r="Y16" s="13"/>
      <c r="Z16" s="104"/>
      <c r="AA16" s="23"/>
      <c r="AB16" s="24"/>
    </row>
    <row r="17" spans="1:28" ht="21.5" customHeight="1" x14ac:dyDescent="0.35">
      <c r="A17" s="24"/>
      <c r="B17" s="23"/>
      <c r="C17" s="239"/>
      <c r="D17" s="74" t="s">
        <v>2</v>
      </c>
      <c r="E17" s="57"/>
      <c r="F17" s="57">
        <f>SUM(F14:F16)</f>
        <v>0</v>
      </c>
      <c r="G17" s="57">
        <f>SUM(G14:G16)</f>
        <v>0</v>
      </c>
      <c r="H17" s="57">
        <f>SUM(H14:H16)</f>
        <v>0</v>
      </c>
      <c r="I17" s="57">
        <f>SUM(I14:I16)</f>
        <v>0</v>
      </c>
      <c r="J17" s="57">
        <f>SUM(J14:J16)</f>
        <v>0</v>
      </c>
      <c r="K17" s="57">
        <f t="shared" ref="K17:L17" si="0">SUM(K14:K16)</f>
        <v>0</v>
      </c>
      <c r="L17" s="57">
        <f t="shared" si="0"/>
        <v>0</v>
      </c>
      <c r="M17" s="57"/>
      <c r="N17" s="57"/>
      <c r="O17" s="57"/>
      <c r="P17" s="57"/>
      <c r="Q17" s="57"/>
      <c r="R17" s="57"/>
      <c r="S17" s="62">
        <f t="shared" ref="S17" si="1">SUM(E17:R17)</f>
        <v>0</v>
      </c>
      <c r="T17" s="245"/>
      <c r="U17" s="74" t="s">
        <v>7</v>
      </c>
      <c r="V17" s="14"/>
      <c r="W17" s="14"/>
      <c r="X17" s="14"/>
      <c r="Y17" s="14"/>
      <c r="Z17" s="105"/>
      <c r="AA17" s="93"/>
      <c r="AB17" s="24"/>
    </row>
    <row r="18" spans="1:28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36"/>
      <c r="AB18" s="24"/>
    </row>
    <row r="19" spans="1:28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0"/>
      <c r="S19" s="20"/>
      <c r="T19" s="225" t="s">
        <v>72</v>
      </c>
      <c r="U19" s="226" t="s">
        <v>81</v>
      </c>
      <c r="V19" s="226"/>
      <c r="W19" s="226"/>
      <c r="X19" s="226"/>
      <c r="Y19" s="20"/>
      <c r="Z19" s="20"/>
      <c r="AA19" s="87"/>
      <c r="AB19" s="24"/>
    </row>
    <row r="20" spans="1:28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0" t="s">
        <v>82</v>
      </c>
      <c r="S20" s="20" t="s">
        <v>30</v>
      </c>
      <c r="T20" s="225"/>
      <c r="U20" s="226" t="s">
        <v>8</v>
      </c>
      <c r="V20" s="226"/>
      <c r="W20" s="226"/>
      <c r="X20" s="226"/>
      <c r="Y20" s="20" t="s">
        <v>82</v>
      </c>
      <c r="Z20" s="20" t="s">
        <v>30</v>
      </c>
      <c r="AA20" s="87"/>
      <c r="AB20" s="24"/>
    </row>
    <row r="21" spans="1:28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  <c r="R21" s="106">
        <f>+S9</f>
        <v>1479</v>
      </c>
      <c r="S21" s="106">
        <f>+S9</f>
        <v>1479</v>
      </c>
      <c r="T21" s="225"/>
      <c r="U21" s="228" t="s">
        <v>74</v>
      </c>
      <c r="V21" s="228"/>
      <c r="W21" s="228"/>
      <c r="X21" s="228"/>
      <c r="Y21" s="18">
        <f ca="1">+AA11</f>
        <v>33</v>
      </c>
      <c r="Z21" s="57">
        <f ca="1">Y21</f>
        <v>33</v>
      </c>
      <c r="AA21" s="94"/>
      <c r="AB21" s="24"/>
    </row>
    <row r="22" spans="1:28" ht="27.5" customHeight="1" x14ac:dyDescent="0.35">
      <c r="A22" s="24"/>
      <c r="B22" s="23"/>
      <c r="C22" s="225"/>
      <c r="D22" s="227" t="s">
        <v>166</v>
      </c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107">
        <v>-5</v>
      </c>
      <c r="S22" s="3"/>
      <c r="T22" s="225"/>
      <c r="U22" s="227" t="s">
        <v>167</v>
      </c>
      <c r="V22" s="227"/>
      <c r="W22" s="227"/>
      <c r="X22" s="227"/>
      <c r="Y22" s="107">
        <v>-3</v>
      </c>
      <c r="Z22" s="3"/>
      <c r="AA22" s="95"/>
      <c r="AB22" s="24"/>
    </row>
    <row r="23" spans="1:28" ht="27.5" customHeight="1" x14ac:dyDescent="0.35">
      <c r="A23" s="24"/>
      <c r="B23" s="23"/>
      <c r="C23" s="225"/>
      <c r="D23" s="252" t="s">
        <v>168</v>
      </c>
      <c r="E23" s="253"/>
      <c r="F23" s="253"/>
      <c r="G23" s="253"/>
      <c r="H23" s="253"/>
      <c r="I23" s="253"/>
      <c r="J23" s="253"/>
      <c r="K23" s="253"/>
      <c r="L23" s="253"/>
      <c r="M23" s="253"/>
      <c r="N23" s="253"/>
      <c r="O23" s="253"/>
      <c r="P23" s="253"/>
      <c r="Q23" s="254"/>
      <c r="R23" s="107">
        <v>-0.1</v>
      </c>
      <c r="S23" s="3"/>
      <c r="T23" s="225"/>
      <c r="U23" s="227" t="s">
        <v>169</v>
      </c>
      <c r="V23" s="227"/>
      <c r="W23" s="227"/>
      <c r="X23" s="227"/>
      <c r="Y23" s="107">
        <v>-2</v>
      </c>
      <c r="Z23" s="3"/>
      <c r="AA23" s="95"/>
      <c r="AB23" s="24"/>
    </row>
    <row r="24" spans="1:28" ht="27.5" customHeight="1" x14ac:dyDescent="0.35">
      <c r="A24" s="24"/>
      <c r="B24" s="23"/>
      <c r="C24" s="225"/>
      <c r="D24" s="252" t="s">
        <v>170</v>
      </c>
      <c r="E24" s="253"/>
      <c r="F24" s="253"/>
      <c r="G24" s="253"/>
      <c r="H24" s="253"/>
      <c r="I24" s="253"/>
      <c r="J24" s="253"/>
      <c r="K24" s="253"/>
      <c r="L24" s="253"/>
      <c r="M24" s="253"/>
      <c r="N24" s="253"/>
      <c r="O24" s="253"/>
      <c r="P24" s="253"/>
      <c r="Q24" s="254"/>
      <c r="R24" s="107">
        <v>-12</v>
      </c>
      <c r="S24" s="3"/>
      <c r="T24" s="225"/>
      <c r="U24" s="227" t="s">
        <v>171</v>
      </c>
      <c r="V24" s="227"/>
      <c r="W24" s="227"/>
      <c r="X24" s="227"/>
      <c r="Y24" s="107">
        <v>-2</v>
      </c>
      <c r="Z24" s="3"/>
      <c r="AA24" s="95"/>
      <c r="AB24" s="24"/>
    </row>
    <row r="25" spans="1:28" ht="27.5" customHeight="1" x14ac:dyDescent="0.35">
      <c r="A25" s="24"/>
      <c r="B25" s="23"/>
      <c r="C25" s="225"/>
      <c r="D25" s="227" t="s">
        <v>172</v>
      </c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107">
        <v>-4</v>
      </c>
      <c r="S25" s="3"/>
      <c r="T25" s="225"/>
      <c r="U25" s="227"/>
      <c r="V25" s="227"/>
      <c r="W25" s="227"/>
      <c r="X25" s="227"/>
      <c r="Y25" s="3"/>
      <c r="Z25" s="3"/>
      <c r="AA25" s="95"/>
      <c r="AB25" s="24"/>
    </row>
    <row r="26" spans="1:28" ht="27.5" customHeight="1" x14ac:dyDescent="0.35">
      <c r="A26" s="24"/>
      <c r="B26" s="23"/>
      <c r="C26" s="225"/>
      <c r="D26" s="227" t="s">
        <v>173</v>
      </c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107">
        <v>-10</v>
      </c>
      <c r="S26" s="3"/>
      <c r="T26" s="225"/>
      <c r="U26" s="227"/>
      <c r="V26" s="227"/>
      <c r="W26" s="227"/>
      <c r="X26" s="227"/>
      <c r="Y26" s="3"/>
      <c r="Z26" s="3"/>
      <c r="AA26" s="95"/>
      <c r="AB26" s="24"/>
    </row>
    <row r="27" spans="1:28" ht="27.5" customHeight="1" x14ac:dyDescent="0.35">
      <c r="A27" s="24"/>
      <c r="B27" s="23"/>
      <c r="C27" s="225"/>
      <c r="D27" s="227" t="s">
        <v>174</v>
      </c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107">
        <v>-13.4</v>
      </c>
      <c r="S27" s="3"/>
      <c r="T27" s="225"/>
      <c r="U27" s="227"/>
      <c r="V27" s="227"/>
      <c r="W27" s="227"/>
      <c r="X27" s="227"/>
      <c r="Y27" s="3"/>
      <c r="Z27" s="3"/>
      <c r="AA27" s="95"/>
      <c r="AB27" s="24"/>
    </row>
    <row r="28" spans="1:28" hidden="1" x14ac:dyDescent="0.35">
      <c r="A28" s="24"/>
      <c r="B28" s="23"/>
      <c r="C28" s="225"/>
      <c r="D28" s="227"/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107"/>
      <c r="S28" s="3"/>
      <c r="T28" s="225"/>
      <c r="U28" s="227"/>
      <c r="V28" s="227"/>
      <c r="W28" s="227"/>
      <c r="X28" s="227"/>
      <c r="Y28" s="3"/>
      <c r="Z28" s="3"/>
      <c r="AA28" s="95"/>
      <c r="AB28" s="24"/>
    </row>
    <row r="29" spans="1:28" hidden="1" x14ac:dyDescent="0.35">
      <c r="A29" s="24"/>
      <c r="B29" s="23"/>
      <c r="C29" s="225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107"/>
      <c r="S29" s="3"/>
      <c r="T29" s="225"/>
      <c r="U29" s="228"/>
      <c r="V29" s="228"/>
      <c r="W29" s="228"/>
      <c r="X29" s="228"/>
      <c r="Y29" s="3"/>
      <c r="Z29" s="3"/>
      <c r="AA29" s="95"/>
      <c r="AB29" s="24"/>
    </row>
    <row r="30" spans="1:28" hidden="1" x14ac:dyDescent="0.35">
      <c r="A30" s="24"/>
      <c r="B30" s="23"/>
      <c r="C30" s="225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7"/>
      <c r="R30" s="107"/>
      <c r="S30" s="3"/>
      <c r="T30" s="225"/>
      <c r="U30" s="228"/>
      <c r="V30" s="228"/>
      <c r="W30" s="228"/>
      <c r="X30" s="228"/>
      <c r="Y30" s="3"/>
      <c r="Z30" s="3"/>
      <c r="AA30" s="95"/>
      <c r="AB30" s="24"/>
    </row>
    <row r="31" spans="1:28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107"/>
      <c r="S31" s="3"/>
      <c r="T31" s="225"/>
      <c r="U31" s="228"/>
      <c r="V31" s="228"/>
      <c r="W31" s="228"/>
      <c r="X31" s="228"/>
      <c r="Y31" s="3"/>
      <c r="Z31" s="3"/>
      <c r="AA31" s="95"/>
      <c r="AB31" s="24"/>
    </row>
    <row r="32" spans="1:28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107"/>
      <c r="S32" s="3"/>
      <c r="T32" s="225"/>
      <c r="U32" s="228"/>
      <c r="V32" s="228"/>
      <c r="W32" s="228"/>
      <c r="X32" s="228"/>
      <c r="Y32" s="3"/>
      <c r="Z32" s="3"/>
      <c r="AA32" s="95"/>
      <c r="AB32" s="24"/>
    </row>
    <row r="33" spans="1:28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3"/>
      <c r="S33" s="3"/>
      <c r="T33" s="225"/>
      <c r="U33" s="228"/>
      <c r="V33" s="228"/>
      <c r="W33" s="228"/>
      <c r="X33" s="228"/>
      <c r="Y33" s="3"/>
      <c r="Z33" s="3"/>
      <c r="AA33" s="95"/>
      <c r="AB33" s="24"/>
    </row>
    <row r="34" spans="1:28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3"/>
      <c r="S34" s="3"/>
      <c r="T34" s="225"/>
      <c r="U34" s="228"/>
      <c r="V34" s="228"/>
      <c r="W34" s="228"/>
      <c r="X34" s="228"/>
      <c r="Y34" s="3"/>
      <c r="Z34" s="3"/>
      <c r="AA34" s="95"/>
      <c r="AB34" s="24"/>
    </row>
    <row r="35" spans="1:28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3"/>
      <c r="S35" s="3"/>
      <c r="T35" s="225"/>
      <c r="U35" s="228"/>
      <c r="V35" s="228"/>
      <c r="W35" s="228"/>
      <c r="X35" s="228"/>
      <c r="Y35" s="3"/>
      <c r="Z35" s="3"/>
      <c r="AA35" s="95"/>
      <c r="AB35" s="24"/>
    </row>
    <row r="36" spans="1:28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3"/>
      <c r="S36" s="3"/>
      <c r="T36" s="225"/>
      <c r="U36" s="228"/>
      <c r="V36" s="228"/>
      <c r="W36" s="228"/>
      <c r="X36" s="228"/>
      <c r="Y36" s="3"/>
      <c r="Z36" s="3"/>
      <c r="AA36" s="95"/>
      <c r="AB36" s="24"/>
    </row>
    <row r="37" spans="1:28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3"/>
      <c r="S37" s="3"/>
      <c r="T37" s="225"/>
      <c r="U37" s="228"/>
      <c r="V37" s="228"/>
      <c r="W37" s="228"/>
      <c r="X37" s="228"/>
      <c r="Y37" s="3"/>
      <c r="Z37" s="3"/>
      <c r="AA37" s="95"/>
      <c r="AB37" s="24"/>
    </row>
    <row r="38" spans="1:28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3"/>
      <c r="S38" s="3"/>
      <c r="T38" s="225"/>
      <c r="U38" s="228"/>
      <c r="V38" s="228"/>
      <c r="W38" s="228"/>
      <c r="X38" s="228"/>
      <c r="Y38" s="3"/>
      <c r="Z38" s="3"/>
      <c r="AA38" s="95"/>
      <c r="AB38" s="24"/>
    </row>
    <row r="39" spans="1:28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3"/>
      <c r="S39" s="3"/>
      <c r="T39" s="225"/>
      <c r="U39" s="228"/>
      <c r="V39" s="228"/>
      <c r="W39" s="228"/>
      <c r="X39" s="228"/>
      <c r="Y39" s="3"/>
      <c r="Z39" s="3"/>
      <c r="AA39" s="95"/>
      <c r="AB39" s="24"/>
    </row>
    <row r="40" spans="1:28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3"/>
      <c r="S40" s="3"/>
      <c r="T40" s="225"/>
      <c r="U40" s="228"/>
      <c r="V40" s="228"/>
      <c r="W40" s="228"/>
      <c r="X40" s="228"/>
      <c r="Y40" s="3"/>
      <c r="Z40" s="3"/>
      <c r="AA40" s="95"/>
      <c r="AB40" s="24"/>
    </row>
    <row r="41" spans="1:28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3"/>
      <c r="S41" s="3"/>
      <c r="T41" s="225"/>
      <c r="U41" s="228"/>
      <c r="V41" s="228"/>
      <c r="W41" s="228"/>
      <c r="X41" s="228"/>
      <c r="Y41" s="3"/>
      <c r="Z41" s="3"/>
      <c r="AA41" s="95"/>
      <c r="AB41" s="24"/>
    </row>
    <row r="42" spans="1:28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3"/>
      <c r="S42" s="3"/>
      <c r="T42" s="225"/>
      <c r="U42" s="228"/>
      <c r="V42" s="228"/>
      <c r="W42" s="228"/>
      <c r="X42" s="228"/>
      <c r="Y42" s="3"/>
      <c r="Z42" s="3"/>
      <c r="AA42" s="95"/>
      <c r="AB42" s="24"/>
    </row>
    <row r="43" spans="1:28" hidden="1" x14ac:dyDescent="0.35">
      <c r="A43" s="24"/>
      <c r="B43" s="23"/>
      <c r="C43" s="225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27"/>
      <c r="R43" s="3"/>
      <c r="S43" s="3"/>
      <c r="T43" s="225"/>
      <c r="U43" s="228"/>
      <c r="V43" s="228"/>
      <c r="W43" s="228"/>
      <c r="X43" s="228"/>
      <c r="Y43" s="3"/>
      <c r="Z43" s="3"/>
      <c r="AA43" s="95"/>
      <c r="AB43" s="24"/>
    </row>
    <row r="44" spans="1:28" hidden="1" x14ac:dyDescent="0.35">
      <c r="A44" s="24"/>
      <c r="B44" s="23"/>
      <c r="C44" s="225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27"/>
      <c r="R44" s="3"/>
      <c r="S44" s="3"/>
      <c r="T44" s="225"/>
      <c r="U44" s="228"/>
      <c r="V44" s="228"/>
      <c r="W44" s="228"/>
      <c r="X44" s="228"/>
      <c r="Y44" s="3"/>
      <c r="Z44" s="3"/>
      <c r="AA44" s="95"/>
      <c r="AB44" s="24"/>
    </row>
    <row r="45" spans="1:28" x14ac:dyDescent="0.35">
      <c r="A45" s="24"/>
      <c r="B45" s="23"/>
      <c r="C45" s="225"/>
      <c r="D45" s="242" t="s">
        <v>2</v>
      </c>
      <c r="E45" s="242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R45" s="108">
        <f>SUM(R21:R44)</f>
        <v>1434.5</v>
      </c>
      <c r="S45" s="108">
        <f>SUM(S21:S44)</f>
        <v>1479</v>
      </c>
      <c r="T45" s="225"/>
      <c r="U45" s="223" t="s">
        <v>2</v>
      </c>
      <c r="V45" s="223"/>
      <c r="W45" s="223"/>
      <c r="X45" s="223"/>
      <c r="Y45" s="62">
        <f ca="1">SUM(Y21:Y44)</f>
        <v>26</v>
      </c>
      <c r="Z45" s="62">
        <f ca="1">SUM(Z21:Z44)</f>
        <v>33</v>
      </c>
      <c r="AA45" s="96"/>
      <c r="AB45" s="24"/>
    </row>
    <row r="46" spans="1:28" ht="37.9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6"/>
      <c r="S46" s="96"/>
      <c r="T46" s="97"/>
      <c r="U46" s="99"/>
      <c r="V46" s="99"/>
      <c r="W46" s="99"/>
      <c r="X46" s="99"/>
      <c r="Y46" s="96"/>
      <c r="Z46" s="96"/>
      <c r="AA46" s="96"/>
      <c r="AB46" s="24"/>
    </row>
    <row r="47" spans="1:28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  <c r="Y47" s="224"/>
      <c r="Z47" s="224"/>
      <c r="AA47" s="72"/>
      <c r="AB47" s="24"/>
    </row>
    <row r="48" spans="1:28" x14ac:dyDescent="0.35">
      <c r="D48" t="s">
        <v>128</v>
      </c>
    </row>
    <row r="55" spans="21:21" x14ac:dyDescent="0.35">
      <c r="U55" s="4">
        <v>44337</v>
      </c>
    </row>
    <row r="56" spans="21:21" x14ac:dyDescent="0.35">
      <c r="U56" s="48">
        <f>U55-(17*30)</f>
        <v>43827</v>
      </c>
    </row>
  </sheetData>
  <mergeCells count="70">
    <mergeCell ref="D45:Q45"/>
    <mergeCell ref="U45:X45"/>
    <mergeCell ref="C47:Z47"/>
    <mergeCell ref="C19:C45"/>
    <mergeCell ref="D19:Q19"/>
    <mergeCell ref="D42:Q42"/>
    <mergeCell ref="U42:X42"/>
    <mergeCell ref="D43:Q43"/>
    <mergeCell ref="U43:X43"/>
    <mergeCell ref="D44:Q44"/>
    <mergeCell ref="U44:X44"/>
    <mergeCell ref="D39:Q39"/>
    <mergeCell ref="U39:X39"/>
    <mergeCell ref="D40:Q40"/>
    <mergeCell ref="U40:X40"/>
    <mergeCell ref="D41:Q41"/>
    <mergeCell ref="U41:X41"/>
    <mergeCell ref="D36:Q36"/>
    <mergeCell ref="U36:X36"/>
    <mergeCell ref="D37:Q37"/>
    <mergeCell ref="U37:X37"/>
    <mergeCell ref="D38:Q38"/>
    <mergeCell ref="U38:X38"/>
    <mergeCell ref="D33:Q33"/>
    <mergeCell ref="U33:X33"/>
    <mergeCell ref="D34:Q34"/>
    <mergeCell ref="U34:X34"/>
    <mergeCell ref="D35:Q35"/>
    <mergeCell ref="U35:X35"/>
    <mergeCell ref="D30:Q30"/>
    <mergeCell ref="U30:X30"/>
    <mergeCell ref="D31:Q31"/>
    <mergeCell ref="U31:X31"/>
    <mergeCell ref="D32:Q32"/>
    <mergeCell ref="U32:X32"/>
    <mergeCell ref="D27:Q27"/>
    <mergeCell ref="U27:X27"/>
    <mergeCell ref="D28:Q28"/>
    <mergeCell ref="U28:X28"/>
    <mergeCell ref="D29:Q29"/>
    <mergeCell ref="U29:X29"/>
    <mergeCell ref="D23:Q23"/>
    <mergeCell ref="U23:X23"/>
    <mergeCell ref="D24:Q24"/>
    <mergeCell ref="U24:X24"/>
    <mergeCell ref="D25:Q25"/>
    <mergeCell ref="U25:X25"/>
    <mergeCell ref="T19:T45"/>
    <mergeCell ref="U19:X19"/>
    <mergeCell ref="D20:Q20"/>
    <mergeCell ref="U20:X20"/>
    <mergeCell ref="D21:Q21"/>
    <mergeCell ref="U21:X21"/>
    <mergeCell ref="D22:Q22"/>
    <mergeCell ref="U22:X22"/>
    <mergeCell ref="D26:Q26"/>
    <mergeCell ref="U26:X26"/>
    <mergeCell ref="C18:Z18"/>
    <mergeCell ref="C1:Z1"/>
    <mergeCell ref="C2:Z2"/>
    <mergeCell ref="C6:Z6"/>
    <mergeCell ref="C7:D7"/>
    <mergeCell ref="E7:Z7"/>
    <mergeCell ref="C8:D8"/>
    <mergeCell ref="T8:U8"/>
    <mergeCell ref="C9:C13"/>
    <mergeCell ref="T9:T13"/>
    <mergeCell ref="U12:Z12"/>
    <mergeCell ref="C14:C17"/>
    <mergeCell ref="T14:T17"/>
  </mergeCells>
  <printOptions horizontalCentered="1" verticalCentered="1"/>
  <pageMargins left="0" right="0" top="0" bottom="0" header="0" footer="0"/>
  <pageSetup paperSize="8" scale="67" orientation="landscape" r:id="rId1"/>
  <ignoredErrors>
    <ignoredError sqref="S10" formula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6063-3C18-4B52-9948-66A68D523F82}">
  <dimension ref="A1:X47"/>
  <sheetViews>
    <sheetView zoomScale="50" zoomScaleNormal="50" workbookViewId="0">
      <selection activeCell="W9" sqref="W9:W11"/>
    </sheetView>
  </sheetViews>
  <sheetFormatPr defaultRowHeight="14.5" x14ac:dyDescent="0.35"/>
  <cols>
    <col min="4" max="4" width="34.81640625" customWidth="1"/>
    <col min="9" max="9" width="9.81640625" customWidth="1"/>
    <col min="14" max="14" width="11.81640625" customWidth="1"/>
    <col min="15" max="15" width="10.54296875" customWidth="1"/>
    <col min="16" max="16" width="10.90625" customWidth="1"/>
    <col min="17" max="17" width="26.6328125" customWidth="1"/>
    <col min="20" max="20" width="9.36328125" customWidth="1"/>
    <col min="21" max="21" width="12.26953125" customWidth="1"/>
    <col min="22" max="22" width="10.7265625" customWidth="1"/>
  </cols>
  <sheetData>
    <row r="1" spans="1:24" ht="61.5" x14ac:dyDescent="0.35">
      <c r="A1" s="24"/>
      <c r="B1" s="24"/>
      <c r="C1" s="231" t="s">
        <v>175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</row>
    <row r="2" spans="1:24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111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6" thickBot="1" x14ac:dyDescent="0.4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.5" thickBot="1" x14ac:dyDescent="0.55000000000000004">
      <c r="A6" s="24"/>
      <c r="B6" s="23"/>
      <c r="C6" s="305" t="s">
        <v>75</v>
      </c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  <c r="U6" s="306"/>
      <c r="V6" s="307"/>
      <c r="W6" s="36"/>
      <c r="X6" s="24"/>
    </row>
    <row r="7" spans="1:24" ht="21.5" thickBot="1" x14ac:dyDescent="0.4">
      <c r="A7" s="24"/>
      <c r="B7" s="23"/>
      <c r="C7" s="308" t="s">
        <v>0</v>
      </c>
      <c r="D7" s="309"/>
      <c r="E7" s="310" t="s">
        <v>135</v>
      </c>
      <c r="F7" s="311"/>
      <c r="G7" s="311"/>
      <c r="H7" s="311"/>
      <c r="I7" s="311"/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2"/>
      <c r="W7" s="86"/>
      <c r="X7" s="24"/>
    </row>
    <row r="8" spans="1:24" ht="29.5" thickBot="1" x14ac:dyDescent="0.4">
      <c r="A8" s="24"/>
      <c r="B8" s="23"/>
      <c r="C8" s="308" t="s">
        <v>1</v>
      </c>
      <c r="D8" s="313"/>
      <c r="E8" s="177" t="s">
        <v>39</v>
      </c>
      <c r="F8" s="166" t="s">
        <v>176</v>
      </c>
      <c r="G8" s="166" t="s">
        <v>160</v>
      </c>
      <c r="H8" s="166" t="s">
        <v>161</v>
      </c>
      <c r="I8" s="166" t="s">
        <v>177</v>
      </c>
      <c r="J8" s="166" t="s">
        <v>178</v>
      </c>
      <c r="K8" s="166" t="s">
        <v>142</v>
      </c>
      <c r="L8" s="166" t="s">
        <v>179</v>
      </c>
      <c r="M8" s="166" t="s">
        <v>180</v>
      </c>
      <c r="N8" s="166" t="s">
        <v>181</v>
      </c>
      <c r="O8" s="178" t="s">
        <v>43</v>
      </c>
      <c r="P8" s="314" t="s">
        <v>1</v>
      </c>
      <c r="Q8" s="315"/>
      <c r="R8" s="115" t="s">
        <v>16</v>
      </c>
      <c r="S8" s="115" t="s">
        <v>17</v>
      </c>
      <c r="T8" s="115" t="s">
        <v>18</v>
      </c>
      <c r="U8" s="115" t="s">
        <v>19</v>
      </c>
      <c r="V8" s="116" t="s">
        <v>70</v>
      </c>
      <c r="W8" s="87"/>
      <c r="X8" s="24"/>
    </row>
    <row r="9" spans="1:24" ht="15" customHeight="1" x14ac:dyDescent="0.35">
      <c r="A9" s="24"/>
      <c r="B9" s="23"/>
      <c r="C9" s="316" t="s">
        <v>31</v>
      </c>
      <c r="D9" s="74" t="s">
        <v>2</v>
      </c>
      <c r="E9" s="167"/>
      <c r="F9" s="171">
        <v>12</v>
      </c>
      <c r="G9" s="171">
        <v>81</v>
      </c>
      <c r="H9" s="171">
        <v>52</v>
      </c>
      <c r="I9" s="171">
        <v>3.2</v>
      </c>
      <c r="J9" s="171">
        <v>2</v>
      </c>
      <c r="K9" s="171">
        <v>30</v>
      </c>
      <c r="L9" s="171"/>
      <c r="M9" s="171"/>
      <c r="N9" s="171"/>
      <c r="O9" s="173">
        <f>SUM(E9:N9)</f>
        <v>180.2</v>
      </c>
      <c r="P9" s="318" t="s">
        <v>20</v>
      </c>
      <c r="Q9" s="117" t="s">
        <v>21</v>
      </c>
      <c r="R9" s="118">
        <v>40026</v>
      </c>
      <c r="S9" s="118">
        <v>40269</v>
      </c>
      <c r="T9" s="118">
        <v>40513</v>
      </c>
      <c r="U9" s="118">
        <v>41000</v>
      </c>
      <c r="V9" s="119">
        <f>+R9</f>
        <v>40026</v>
      </c>
      <c r="W9" s="88">
        <f ca="1">TODAY()</f>
        <v>45011</v>
      </c>
      <c r="X9" s="24"/>
    </row>
    <row r="10" spans="1:24" ht="15" customHeight="1" x14ac:dyDescent="0.35">
      <c r="A10" s="24"/>
      <c r="B10" s="23"/>
      <c r="C10" s="317"/>
      <c r="D10" s="74" t="s">
        <v>3</v>
      </c>
      <c r="E10" s="168"/>
      <c r="F10" s="55"/>
      <c r="G10" s="55"/>
      <c r="H10" s="55"/>
      <c r="I10" s="55"/>
      <c r="J10" s="55"/>
      <c r="K10" s="55"/>
      <c r="L10" s="55"/>
      <c r="M10" s="55"/>
      <c r="N10" s="55"/>
      <c r="O10" s="174">
        <f>SUM(E10:N10)</f>
        <v>0</v>
      </c>
      <c r="P10" s="319"/>
      <c r="Q10" s="120" t="s">
        <v>22</v>
      </c>
      <c r="R10" s="121">
        <v>40261</v>
      </c>
      <c r="S10" s="64">
        <v>40513</v>
      </c>
      <c r="T10" s="64">
        <v>41015</v>
      </c>
      <c r="U10" s="64">
        <v>46172</v>
      </c>
      <c r="V10" s="122">
        <f>+U10</f>
        <v>46172</v>
      </c>
      <c r="W10" s="88"/>
      <c r="X10" s="24"/>
    </row>
    <row r="11" spans="1:24" ht="15" customHeight="1" thickBot="1" x14ac:dyDescent="0.4">
      <c r="A11" s="24"/>
      <c r="B11" s="23"/>
      <c r="C11" s="317"/>
      <c r="D11" s="74" t="s">
        <v>4</v>
      </c>
      <c r="E11" s="168"/>
      <c r="F11" s="55"/>
      <c r="G11" s="55"/>
      <c r="H11" s="55"/>
      <c r="I11" s="55"/>
      <c r="J11" s="55"/>
      <c r="K11" s="55"/>
      <c r="L11" s="55"/>
      <c r="M11" s="55"/>
      <c r="N11" s="55"/>
      <c r="O11" s="174">
        <f>SUM(E11:N11)</f>
        <v>0</v>
      </c>
      <c r="P11" s="319"/>
      <c r="Q11" s="123" t="s">
        <v>23</v>
      </c>
      <c r="R11" s="124">
        <f>ROUND((R10-R9)/30.4,0)</f>
        <v>8</v>
      </c>
      <c r="S11" s="18">
        <f>ROUND((S10-S9)/30.4,0)</f>
        <v>8</v>
      </c>
      <c r="T11" s="18">
        <f>ROUND((T10-T9)/30.4,0)</f>
        <v>17</v>
      </c>
      <c r="U11" s="18">
        <f>ROUND((U10-U9)/30.4,0)</f>
        <v>170</v>
      </c>
      <c r="V11" s="125">
        <f>ROUND((V10-V9)/30.4,0)</f>
        <v>202</v>
      </c>
      <c r="W11" s="18">
        <f ca="1">ROUND((U10-W9)/30.4,0)</f>
        <v>38</v>
      </c>
      <c r="X11" s="24"/>
    </row>
    <row r="12" spans="1:24" ht="15" customHeight="1" thickBot="1" x14ac:dyDescent="0.4">
      <c r="A12" s="24"/>
      <c r="B12" s="23"/>
      <c r="C12" s="317"/>
      <c r="D12" s="74" t="s">
        <v>5</v>
      </c>
      <c r="E12" s="168"/>
      <c r="F12" s="55"/>
      <c r="G12" s="55"/>
      <c r="H12" s="55"/>
      <c r="I12" s="55"/>
      <c r="J12" s="55"/>
      <c r="K12" s="55"/>
      <c r="L12" s="55"/>
      <c r="M12" s="55"/>
      <c r="N12" s="55"/>
      <c r="O12" s="174">
        <f>SUM(E12:N12)</f>
        <v>0</v>
      </c>
      <c r="P12" s="319"/>
      <c r="Q12" s="321"/>
      <c r="R12" s="247"/>
      <c r="S12" s="247"/>
      <c r="T12" s="247"/>
      <c r="U12" s="247"/>
      <c r="V12" s="322"/>
      <c r="W12" s="90"/>
      <c r="X12" s="24"/>
    </row>
    <row r="13" spans="1:24" ht="15" customHeight="1" x14ac:dyDescent="0.35">
      <c r="A13" s="24"/>
      <c r="B13" s="23"/>
      <c r="C13" s="317"/>
      <c r="D13" s="74" t="s">
        <v>73</v>
      </c>
      <c r="E13" s="169"/>
      <c r="F13" s="55"/>
      <c r="G13" s="55"/>
      <c r="H13" s="55"/>
      <c r="I13" s="55"/>
      <c r="J13" s="55"/>
      <c r="K13" s="55"/>
      <c r="L13" s="55"/>
      <c r="M13" s="55"/>
      <c r="N13" s="55"/>
      <c r="O13" s="172"/>
      <c r="P13" s="320"/>
      <c r="Q13" s="117" t="s">
        <v>73</v>
      </c>
      <c r="R13" s="126" t="s">
        <v>26</v>
      </c>
      <c r="S13" s="65" t="s">
        <v>27</v>
      </c>
      <c r="T13" s="65" t="s">
        <v>27</v>
      </c>
      <c r="U13" s="12" t="s">
        <v>26</v>
      </c>
      <c r="V13" s="127" t="s">
        <v>27</v>
      </c>
      <c r="W13" s="92"/>
      <c r="X13" s="24"/>
    </row>
    <row r="14" spans="1:24" ht="15" customHeight="1" x14ac:dyDescent="0.35">
      <c r="A14" s="24"/>
      <c r="B14" s="23"/>
      <c r="C14" s="317" t="s">
        <v>6</v>
      </c>
      <c r="D14" s="74" t="s">
        <v>7</v>
      </c>
      <c r="E14" s="168"/>
      <c r="F14" s="55"/>
      <c r="G14" s="55"/>
      <c r="H14" s="55"/>
      <c r="I14" s="55"/>
      <c r="J14" s="55"/>
      <c r="K14" s="55"/>
      <c r="L14" s="55"/>
      <c r="M14" s="55"/>
      <c r="N14" s="55"/>
      <c r="O14" s="174">
        <f>SUM(E14:N14)</f>
        <v>0</v>
      </c>
      <c r="P14" s="324" t="s">
        <v>25</v>
      </c>
      <c r="Q14" s="120" t="s">
        <v>7</v>
      </c>
      <c r="R14" s="128"/>
      <c r="S14" s="13"/>
      <c r="T14" s="13"/>
      <c r="U14" s="13"/>
      <c r="V14" s="129"/>
      <c r="W14" s="23"/>
      <c r="X14" s="24"/>
    </row>
    <row r="15" spans="1:24" ht="15" customHeight="1" x14ac:dyDescent="0.35">
      <c r="A15" s="24"/>
      <c r="B15" s="23"/>
      <c r="C15" s="317"/>
      <c r="D15" s="74" t="s">
        <v>4</v>
      </c>
      <c r="E15" s="168"/>
      <c r="F15" s="55"/>
      <c r="G15" s="55"/>
      <c r="H15" s="55"/>
      <c r="I15" s="55"/>
      <c r="J15" s="55"/>
      <c r="K15" s="55"/>
      <c r="L15" s="55"/>
      <c r="M15" s="55"/>
      <c r="N15" s="55"/>
      <c r="O15" s="174">
        <f t="shared" ref="O15:O17" si="0">SUM(E15:N15)</f>
        <v>0</v>
      </c>
      <c r="P15" s="319"/>
      <c r="Q15" s="120" t="s">
        <v>4</v>
      </c>
      <c r="R15" s="128"/>
      <c r="S15" s="13"/>
      <c r="T15" s="13"/>
      <c r="U15" s="13"/>
      <c r="V15" s="129"/>
      <c r="W15" s="23"/>
      <c r="X15" s="24"/>
    </row>
    <row r="16" spans="1:24" ht="15" customHeight="1" x14ac:dyDescent="0.35">
      <c r="A16" s="24"/>
      <c r="B16" s="23"/>
      <c r="C16" s="317"/>
      <c r="D16" s="74" t="s">
        <v>5</v>
      </c>
      <c r="E16" s="168"/>
      <c r="F16" s="55"/>
      <c r="G16" s="55"/>
      <c r="H16" s="55"/>
      <c r="I16" s="55"/>
      <c r="J16" s="55"/>
      <c r="K16" s="55"/>
      <c r="L16" s="55"/>
      <c r="M16" s="55"/>
      <c r="N16" s="55"/>
      <c r="O16" s="174">
        <f t="shared" si="0"/>
        <v>0</v>
      </c>
      <c r="P16" s="319"/>
      <c r="Q16" s="120" t="s">
        <v>5</v>
      </c>
      <c r="R16" s="128"/>
      <c r="S16" s="13"/>
      <c r="T16" s="13"/>
      <c r="U16" s="13"/>
      <c r="V16" s="129"/>
      <c r="W16" s="23"/>
      <c r="X16" s="24"/>
    </row>
    <row r="17" spans="1:24" ht="15" customHeight="1" thickBot="1" x14ac:dyDescent="0.4">
      <c r="A17" s="24"/>
      <c r="B17" s="23"/>
      <c r="C17" s="323"/>
      <c r="D17" s="74" t="s">
        <v>2</v>
      </c>
      <c r="E17" s="170"/>
      <c r="F17" s="175"/>
      <c r="G17" s="175"/>
      <c r="H17" s="175"/>
      <c r="I17" s="175"/>
      <c r="J17" s="175"/>
      <c r="K17" s="175"/>
      <c r="L17" s="175"/>
      <c r="M17" s="175"/>
      <c r="N17" s="175"/>
      <c r="O17" s="176">
        <f t="shared" si="0"/>
        <v>0</v>
      </c>
      <c r="P17" s="325"/>
      <c r="Q17" s="123" t="s">
        <v>7</v>
      </c>
      <c r="R17" s="130"/>
      <c r="S17" s="131"/>
      <c r="T17" s="131"/>
      <c r="U17" s="131"/>
      <c r="V17" s="132"/>
      <c r="W17" s="93"/>
      <c r="X17" s="24"/>
    </row>
    <row r="18" spans="1:24" ht="34" thickBot="1" x14ac:dyDescent="1">
      <c r="A18" s="24"/>
      <c r="B18" s="23"/>
      <c r="C18" s="302" t="s">
        <v>77</v>
      </c>
      <c r="D18" s="303"/>
      <c r="E18" s="303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303"/>
      <c r="U18" s="303"/>
      <c r="V18" s="304"/>
      <c r="W18" s="36"/>
      <c r="X18" s="24"/>
    </row>
    <row r="19" spans="1:24" ht="42.5" customHeight="1" thickBot="1" x14ac:dyDescent="0.4">
      <c r="A19" s="24"/>
      <c r="B19" s="23"/>
      <c r="C19" s="270" t="s">
        <v>9</v>
      </c>
      <c r="D19" s="273" t="s">
        <v>12</v>
      </c>
      <c r="E19" s="274"/>
      <c r="F19" s="274"/>
      <c r="G19" s="274"/>
      <c r="H19" s="274"/>
      <c r="I19" s="274"/>
      <c r="J19" s="274"/>
      <c r="K19" s="274"/>
      <c r="L19" s="274"/>
      <c r="M19" s="275"/>
      <c r="N19" s="133"/>
      <c r="O19" s="134"/>
      <c r="P19" s="270" t="s">
        <v>72</v>
      </c>
      <c r="Q19" s="273" t="s">
        <v>81</v>
      </c>
      <c r="R19" s="274"/>
      <c r="S19" s="274"/>
      <c r="T19" s="275"/>
      <c r="U19" s="135"/>
      <c r="V19" s="136"/>
      <c r="W19" s="87"/>
      <c r="X19" s="24"/>
    </row>
    <row r="20" spans="1:24" ht="44.5" customHeight="1" thickBot="1" x14ac:dyDescent="0.4">
      <c r="A20" s="24"/>
      <c r="B20" s="23"/>
      <c r="C20" s="271"/>
      <c r="D20" s="290" t="s">
        <v>8</v>
      </c>
      <c r="E20" s="291"/>
      <c r="F20" s="291"/>
      <c r="G20" s="291"/>
      <c r="H20" s="291"/>
      <c r="I20" s="291"/>
      <c r="J20" s="291"/>
      <c r="K20" s="291"/>
      <c r="L20" s="291"/>
      <c r="M20" s="292"/>
      <c r="N20" s="137" t="s">
        <v>82</v>
      </c>
      <c r="O20" s="138" t="s">
        <v>30</v>
      </c>
      <c r="P20" s="271"/>
      <c r="Q20" s="293" t="s">
        <v>8</v>
      </c>
      <c r="R20" s="294"/>
      <c r="S20" s="294"/>
      <c r="T20" s="295"/>
      <c r="U20" s="139" t="s">
        <v>82</v>
      </c>
      <c r="V20" s="140" t="s">
        <v>30</v>
      </c>
      <c r="W20" s="87"/>
      <c r="X20" s="24"/>
    </row>
    <row r="21" spans="1:24" ht="25" thickBot="1" x14ac:dyDescent="0.4">
      <c r="A21" s="24"/>
      <c r="B21" s="23"/>
      <c r="C21" s="271"/>
      <c r="D21" s="296" t="s">
        <v>80</v>
      </c>
      <c r="E21" s="297"/>
      <c r="F21" s="297"/>
      <c r="G21" s="297"/>
      <c r="H21" s="297"/>
      <c r="I21" s="297"/>
      <c r="J21" s="297"/>
      <c r="K21" s="297"/>
      <c r="L21" s="297"/>
      <c r="M21" s="298"/>
      <c r="N21" s="180">
        <f>O9</f>
        <v>180.2</v>
      </c>
      <c r="O21" s="181">
        <f>O9</f>
        <v>180.2</v>
      </c>
      <c r="P21" s="271"/>
      <c r="Q21" s="296" t="s">
        <v>74</v>
      </c>
      <c r="R21" s="297"/>
      <c r="S21" s="297"/>
      <c r="T21" s="298"/>
      <c r="U21" s="179">
        <f ca="1">+W11</f>
        <v>38</v>
      </c>
      <c r="V21" s="179">
        <f ca="1">U21</f>
        <v>38</v>
      </c>
      <c r="W21" s="94"/>
      <c r="X21" s="24"/>
    </row>
    <row r="22" spans="1:24" ht="15.5" x14ac:dyDescent="0.35">
      <c r="A22" s="24"/>
      <c r="B22" s="23"/>
      <c r="C22" s="271"/>
      <c r="D22" s="299"/>
      <c r="E22" s="300"/>
      <c r="F22" s="300"/>
      <c r="G22" s="300"/>
      <c r="H22" s="300"/>
      <c r="I22" s="300"/>
      <c r="J22" s="300"/>
      <c r="K22" s="300"/>
      <c r="L22" s="300"/>
      <c r="M22" s="301"/>
      <c r="N22" s="182"/>
      <c r="O22" s="183"/>
      <c r="P22" s="271"/>
      <c r="Q22" s="299" t="s">
        <v>182</v>
      </c>
      <c r="R22" s="300"/>
      <c r="S22" s="300"/>
      <c r="T22" s="301"/>
      <c r="U22" s="193">
        <v>-2</v>
      </c>
      <c r="V22" s="193">
        <v>38</v>
      </c>
      <c r="W22" s="95"/>
      <c r="X22" s="24"/>
    </row>
    <row r="23" spans="1:24" ht="15.5" x14ac:dyDescent="0.35">
      <c r="A23" s="24"/>
      <c r="B23" s="23"/>
      <c r="C23" s="271"/>
      <c r="D23" s="284" t="s">
        <v>183</v>
      </c>
      <c r="E23" s="285"/>
      <c r="F23" s="285"/>
      <c r="G23" s="285"/>
      <c r="H23" s="285"/>
      <c r="I23" s="285"/>
      <c r="J23" s="285"/>
      <c r="K23" s="285"/>
      <c r="L23" s="285"/>
      <c r="M23" s="286"/>
      <c r="N23" s="184">
        <v>-2</v>
      </c>
      <c r="O23" s="185"/>
      <c r="P23" s="271"/>
      <c r="Q23" s="284" t="s">
        <v>177</v>
      </c>
      <c r="R23" s="285"/>
      <c r="S23" s="285"/>
      <c r="T23" s="286"/>
      <c r="U23" s="194">
        <v>3</v>
      </c>
      <c r="V23" s="194">
        <v>3</v>
      </c>
      <c r="W23" s="95"/>
      <c r="X23" s="24"/>
    </row>
    <row r="24" spans="1:24" ht="15.5" x14ac:dyDescent="0.35">
      <c r="A24" s="24"/>
      <c r="B24" s="23"/>
      <c r="C24" s="271"/>
      <c r="D24" s="284" t="s">
        <v>142</v>
      </c>
      <c r="E24" s="285"/>
      <c r="F24" s="285"/>
      <c r="G24" s="285"/>
      <c r="H24" s="285"/>
      <c r="I24" s="285"/>
      <c r="J24" s="285"/>
      <c r="K24" s="285"/>
      <c r="L24" s="285"/>
      <c r="M24" s="286"/>
      <c r="N24" s="184">
        <v>-3</v>
      </c>
      <c r="O24" s="185"/>
      <c r="P24" s="271"/>
      <c r="Q24" s="284" t="s">
        <v>178</v>
      </c>
      <c r="R24" s="285"/>
      <c r="S24" s="285"/>
      <c r="T24" s="286"/>
      <c r="U24" s="193">
        <v>-2</v>
      </c>
      <c r="V24" s="194">
        <v>17</v>
      </c>
      <c r="W24" s="95"/>
      <c r="X24" s="24"/>
    </row>
    <row r="25" spans="1:24" ht="15.5" hidden="1" x14ac:dyDescent="0.35">
      <c r="A25" s="24"/>
      <c r="B25" s="23"/>
      <c r="C25" s="271"/>
      <c r="D25" s="284"/>
      <c r="E25" s="285"/>
      <c r="F25" s="285"/>
      <c r="G25" s="285"/>
      <c r="H25" s="285"/>
      <c r="I25" s="285"/>
      <c r="J25" s="285"/>
      <c r="K25" s="285"/>
      <c r="L25" s="285"/>
      <c r="M25" s="286"/>
      <c r="N25" s="186"/>
      <c r="O25" s="187"/>
      <c r="P25" s="271"/>
      <c r="Q25" s="276"/>
      <c r="R25" s="227"/>
      <c r="S25" s="227"/>
      <c r="T25" s="277"/>
      <c r="U25" s="195"/>
      <c r="V25" s="195"/>
      <c r="W25" s="95"/>
      <c r="X25" s="24"/>
    </row>
    <row r="26" spans="1:24" ht="15.5" hidden="1" x14ac:dyDescent="0.35">
      <c r="A26" s="24"/>
      <c r="B26" s="23"/>
      <c r="C26" s="271"/>
      <c r="D26" s="284"/>
      <c r="E26" s="285"/>
      <c r="F26" s="285"/>
      <c r="G26" s="285"/>
      <c r="H26" s="285"/>
      <c r="I26" s="285"/>
      <c r="J26" s="285"/>
      <c r="K26" s="285"/>
      <c r="L26" s="285"/>
      <c r="M26" s="286"/>
      <c r="N26" s="141"/>
      <c r="O26" s="142"/>
      <c r="P26" s="271"/>
      <c r="Q26" s="278"/>
      <c r="R26" s="228"/>
      <c r="S26" s="228"/>
      <c r="T26" s="279"/>
      <c r="U26" s="195"/>
      <c r="V26" s="195"/>
      <c r="W26" s="95"/>
      <c r="X26" s="24"/>
    </row>
    <row r="27" spans="1:24" ht="15.5" hidden="1" x14ac:dyDescent="0.35">
      <c r="A27" s="24"/>
      <c r="B27" s="23"/>
      <c r="C27" s="271"/>
      <c r="D27" s="284"/>
      <c r="E27" s="285"/>
      <c r="F27" s="285"/>
      <c r="G27" s="285"/>
      <c r="H27" s="285"/>
      <c r="I27" s="285"/>
      <c r="J27" s="285"/>
      <c r="K27" s="285"/>
      <c r="L27" s="285"/>
      <c r="M27" s="286"/>
      <c r="N27" s="188"/>
      <c r="O27" s="189"/>
      <c r="P27" s="271"/>
      <c r="Q27" s="278"/>
      <c r="R27" s="228"/>
      <c r="S27" s="228"/>
      <c r="T27" s="279"/>
      <c r="U27" s="195"/>
      <c r="V27" s="195"/>
      <c r="W27" s="95"/>
      <c r="X27" s="24"/>
    </row>
    <row r="28" spans="1:24" hidden="1" x14ac:dyDescent="0.35">
      <c r="A28" s="24"/>
      <c r="B28" s="23"/>
      <c r="C28" s="271"/>
      <c r="D28" s="280"/>
      <c r="E28" s="281"/>
      <c r="F28" s="281"/>
      <c r="G28" s="281"/>
      <c r="H28" s="281"/>
      <c r="I28" s="281"/>
      <c r="J28" s="281"/>
      <c r="K28" s="281"/>
      <c r="L28" s="281"/>
      <c r="M28" s="282"/>
      <c r="N28" s="188"/>
      <c r="O28" s="189"/>
      <c r="P28" s="271"/>
      <c r="Q28" s="278"/>
      <c r="R28" s="228"/>
      <c r="S28" s="228"/>
      <c r="T28" s="279"/>
      <c r="U28" s="195"/>
      <c r="V28" s="195"/>
      <c r="W28" s="95"/>
      <c r="X28" s="24"/>
    </row>
    <row r="29" spans="1:24" hidden="1" x14ac:dyDescent="0.35">
      <c r="A29" s="24"/>
      <c r="B29" s="23"/>
      <c r="C29" s="271"/>
      <c r="D29" s="287"/>
      <c r="E29" s="288"/>
      <c r="F29" s="288"/>
      <c r="G29" s="288"/>
      <c r="H29" s="288"/>
      <c r="I29" s="288"/>
      <c r="J29" s="288"/>
      <c r="K29" s="288"/>
      <c r="L29" s="288"/>
      <c r="M29" s="289"/>
      <c r="N29" s="188"/>
      <c r="O29" s="189"/>
      <c r="P29" s="271"/>
      <c r="Q29" s="278"/>
      <c r="R29" s="228"/>
      <c r="S29" s="228"/>
      <c r="T29" s="279"/>
      <c r="U29" s="195"/>
      <c r="V29" s="195"/>
      <c r="W29" s="95"/>
      <c r="X29" s="24"/>
    </row>
    <row r="30" spans="1:24" hidden="1" x14ac:dyDescent="0.35">
      <c r="A30" s="24"/>
      <c r="B30" s="23"/>
      <c r="C30" s="271"/>
      <c r="D30" s="283"/>
      <c r="E30" s="227"/>
      <c r="F30" s="227"/>
      <c r="G30" s="227"/>
      <c r="H30" s="227"/>
      <c r="I30" s="227"/>
      <c r="J30" s="227"/>
      <c r="K30" s="227"/>
      <c r="L30" s="227"/>
      <c r="M30" s="277"/>
      <c r="N30" s="188"/>
      <c r="O30" s="189"/>
      <c r="P30" s="271"/>
      <c r="Q30" s="278"/>
      <c r="R30" s="228"/>
      <c r="S30" s="228"/>
      <c r="T30" s="279"/>
      <c r="U30" s="195"/>
      <c r="V30" s="195"/>
      <c r="W30" s="95"/>
      <c r="X30" s="24"/>
    </row>
    <row r="31" spans="1:24" hidden="1" x14ac:dyDescent="0.35">
      <c r="A31" s="24"/>
      <c r="B31" s="23"/>
      <c r="C31" s="271"/>
      <c r="D31" s="276"/>
      <c r="E31" s="227"/>
      <c r="F31" s="227"/>
      <c r="G31" s="227"/>
      <c r="H31" s="227"/>
      <c r="I31" s="227"/>
      <c r="J31" s="227"/>
      <c r="K31" s="227"/>
      <c r="L31" s="227"/>
      <c r="M31" s="277"/>
      <c r="N31" s="188"/>
      <c r="O31" s="189"/>
      <c r="P31" s="271"/>
      <c r="Q31" s="278"/>
      <c r="R31" s="228"/>
      <c r="S31" s="228"/>
      <c r="T31" s="279"/>
      <c r="U31" s="195"/>
      <c r="V31" s="195"/>
      <c r="W31" s="95"/>
      <c r="X31" s="24"/>
    </row>
    <row r="32" spans="1:24" hidden="1" x14ac:dyDescent="0.35">
      <c r="A32" s="24"/>
      <c r="B32" s="23"/>
      <c r="C32" s="271"/>
      <c r="D32" s="280"/>
      <c r="E32" s="281"/>
      <c r="F32" s="281"/>
      <c r="G32" s="281"/>
      <c r="H32" s="281"/>
      <c r="I32" s="281"/>
      <c r="J32" s="281"/>
      <c r="K32" s="281"/>
      <c r="L32" s="281"/>
      <c r="M32" s="282"/>
      <c r="N32" s="188"/>
      <c r="O32" s="189"/>
      <c r="P32" s="271"/>
      <c r="Q32" s="278"/>
      <c r="R32" s="228"/>
      <c r="S32" s="228"/>
      <c r="T32" s="279"/>
      <c r="U32" s="195"/>
      <c r="V32" s="195"/>
      <c r="W32" s="95"/>
      <c r="X32" s="24"/>
    </row>
    <row r="33" spans="1:24" hidden="1" x14ac:dyDescent="0.35">
      <c r="A33" s="24"/>
      <c r="B33" s="23"/>
      <c r="C33" s="271"/>
      <c r="D33" s="280"/>
      <c r="E33" s="281"/>
      <c r="F33" s="281"/>
      <c r="G33" s="281"/>
      <c r="H33" s="281"/>
      <c r="I33" s="281"/>
      <c r="J33" s="281"/>
      <c r="K33" s="281"/>
      <c r="L33" s="281"/>
      <c r="M33" s="282"/>
      <c r="N33" s="188"/>
      <c r="O33" s="189"/>
      <c r="P33" s="271"/>
      <c r="Q33" s="278"/>
      <c r="R33" s="228"/>
      <c r="S33" s="228"/>
      <c r="T33" s="279"/>
      <c r="U33" s="195"/>
      <c r="V33" s="195"/>
      <c r="W33" s="95"/>
      <c r="X33" s="24"/>
    </row>
    <row r="34" spans="1:24" hidden="1" x14ac:dyDescent="0.35">
      <c r="A34" s="24"/>
      <c r="B34" s="23"/>
      <c r="C34" s="271"/>
      <c r="D34" s="276"/>
      <c r="E34" s="227"/>
      <c r="F34" s="227"/>
      <c r="G34" s="227"/>
      <c r="H34" s="227"/>
      <c r="I34" s="227"/>
      <c r="J34" s="227"/>
      <c r="K34" s="227"/>
      <c r="L34" s="227"/>
      <c r="M34" s="277"/>
      <c r="N34" s="190"/>
      <c r="O34" s="189"/>
      <c r="P34" s="271"/>
      <c r="Q34" s="278"/>
      <c r="R34" s="228"/>
      <c r="S34" s="228"/>
      <c r="T34" s="279"/>
      <c r="U34" s="195"/>
      <c r="V34" s="195"/>
      <c r="W34" s="95"/>
      <c r="X34" s="24"/>
    </row>
    <row r="35" spans="1:24" hidden="1" x14ac:dyDescent="0.35">
      <c r="A35" s="24"/>
      <c r="B35" s="23"/>
      <c r="C35" s="271"/>
      <c r="D35" s="276"/>
      <c r="E35" s="227"/>
      <c r="F35" s="227"/>
      <c r="G35" s="227"/>
      <c r="H35" s="227"/>
      <c r="I35" s="227"/>
      <c r="J35" s="227"/>
      <c r="K35" s="227"/>
      <c r="L35" s="227"/>
      <c r="M35" s="277"/>
      <c r="N35" s="188"/>
      <c r="O35" s="189"/>
      <c r="P35" s="271"/>
      <c r="Q35" s="278"/>
      <c r="R35" s="228"/>
      <c r="S35" s="228"/>
      <c r="T35" s="279"/>
      <c r="U35" s="195"/>
      <c r="V35" s="195"/>
      <c r="W35" s="95"/>
      <c r="X35" s="24"/>
    </row>
    <row r="36" spans="1:24" hidden="1" x14ac:dyDescent="0.35">
      <c r="A36" s="24"/>
      <c r="B36" s="23"/>
      <c r="C36" s="271"/>
      <c r="D36" s="276"/>
      <c r="E36" s="227"/>
      <c r="F36" s="227"/>
      <c r="G36" s="227"/>
      <c r="H36" s="227"/>
      <c r="I36" s="227"/>
      <c r="J36" s="227"/>
      <c r="K36" s="227"/>
      <c r="L36" s="227"/>
      <c r="M36" s="277"/>
      <c r="N36" s="188"/>
      <c r="O36" s="189"/>
      <c r="P36" s="271"/>
      <c r="Q36" s="278"/>
      <c r="R36" s="228"/>
      <c r="S36" s="228"/>
      <c r="T36" s="279"/>
      <c r="U36" s="195"/>
      <c r="V36" s="195"/>
      <c r="W36" s="95"/>
      <c r="X36" s="24"/>
    </row>
    <row r="37" spans="1:24" hidden="1" x14ac:dyDescent="0.35">
      <c r="A37" s="24"/>
      <c r="B37" s="23"/>
      <c r="C37" s="271"/>
      <c r="D37" s="276"/>
      <c r="E37" s="227"/>
      <c r="F37" s="227"/>
      <c r="G37" s="227"/>
      <c r="H37" s="227"/>
      <c r="I37" s="227"/>
      <c r="J37" s="227"/>
      <c r="K37" s="227"/>
      <c r="L37" s="227"/>
      <c r="M37" s="277"/>
      <c r="N37" s="188"/>
      <c r="O37" s="189"/>
      <c r="P37" s="271"/>
      <c r="Q37" s="278"/>
      <c r="R37" s="228"/>
      <c r="S37" s="228"/>
      <c r="T37" s="279"/>
      <c r="U37" s="195"/>
      <c r="V37" s="195"/>
      <c r="W37" s="95"/>
      <c r="X37" s="24"/>
    </row>
    <row r="38" spans="1:24" hidden="1" x14ac:dyDescent="0.35">
      <c r="A38" s="24"/>
      <c r="B38" s="23"/>
      <c r="C38" s="271"/>
      <c r="D38" s="276"/>
      <c r="E38" s="227"/>
      <c r="F38" s="227"/>
      <c r="G38" s="227"/>
      <c r="H38" s="227"/>
      <c r="I38" s="227"/>
      <c r="J38" s="227"/>
      <c r="K38" s="227"/>
      <c r="L38" s="227"/>
      <c r="M38" s="277"/>
      <c r="N38" s="188"/>
      <c r="O38" s="189"/>
      <c r="P38" s="271"/>
      <c r="Q38" s="278"/>
      <c r="R38" s="228"/>
      <c r="S38" s="228"/>
      <c r="T38" s="279"/>
      <c r="U38" s="195"/>
      <c r="V38" s="195"/>
      <c r="W38" s="95"/>
      <c r="X38" s="24"/>
    </row>
    <row r="39" spans="1:24" hidden="1" x14ac:dyDescent="0.35">
      <c r="A39" s="24"/>
      <c r="B39" s="23"/>
      <c r="C39" s="271"/>
      <c r="D39" s="276"/>
      <c r="E39" s="227"/>
      <c r="F39" s="227"/>
      <c r="G39" s="227"/>
      <c r="H39" s="227"/>
      <c r="I39" s="227"/>
      <c r="J39" s="227"/>
      <c r="K39" s="227"/>
      <c r="L39" s="227"/>
      <c r="M39" s="277"/>
      <c r="N39" s="188"/>
      <c r="O39" s="189"/>
      <c r="P39" s="271"/>
      <c r="Q39" s="278"/>
      <c r="R39" s="228"/>
      <c r="S39" s="228"/>
      <c r="T39" s="279"/>
      <c r="U39" s="195"/>
      <c r="V39" s="195"/>
      <c r="W39" s="95"/>
      <c r="X39" s="24"/>
    </row>
    <row r="40" spans="1:24" hidden="1" x14ac:dyDescent="0.35">
      <c r="A40" s="24"/>
      <c r="B40" s="23"/>
      <c r="C40" s="271"/>
      <c r="D40" s="276"/>
      <c r="E40" s="227"/>
      <c r="F40" s="227"/>
      <c r="G40" s="227"/>
      <c r="H40" s="227"/>
      <c r="I40" s="227"/>
      <c r="J40" s="227"/>
      <c r="K40" s="227"/>
      <c r="L40" s="227"/>
      <c r="M40" s="277"/>
      <c r="N40" s="188"/>
      <c r="O40" s="189"/>
      <c r="P40" s="271"/>
      <c r="Q40" s="278"/>
      <c r="R40" s="228"/>
      <c r="S40" s="228"/>
      <c r="T40" s="279"/>
      <c r="U40" s="195"/>
      <c r="V40" s="195"/>
      <c r="W40" s="95"/>
      <c r="X40" s="24"/>
    </row>
    <row r="41" spans="1:24" hidden="1" x14ac:dyDescent="0.35">
      <c r="A41" s="24"/>
      <c r="B41" s="23"/>
      <c r="C41" s="271"/>
      <c r="D41" s="276"/>
      <c r="E41" s="227"/>
      <c r="F41" s="227"/>
      <c r="G41" s="227"/>
      <c r="H41" s="227"/>
      <c r="I41" s="227"/>
      <c r="J41" s="227"/>
      <c r="K41" s="227"/>
      <c r="L41" s="227"/>
      <c r="M41" s="277"/>
      <c r="N41" s="188"/>
      <c r="O41" s="189"/>
      <c r="P41" s="271"/>
      <c r="Q41" s="278"/>
      <c r="R41" s="228"/>
      <c r="S41" s="228"/>
      <c r="T41" s="279"/>
      <c r="U41" s="195"/>
      <c r="V41" s="195"/>
      <c r="W41" s="95"/>
      <c r="X41" s="24"/>
    </row>
    <row r="42" spans="1:24" hidden="1" x14ac:dyDescent="0.35">
      <c r="A42" s="24"/>
      <c r="B42" s="23"/>
      <c r="C42" s="271"/>
      <c r="D42" s="276"/>
      <c r="E42" s="227"/>
      <c r="F42" s="227"/>
      <c r="G42" s="227"/>
      <c r="H42" s="227"/>
      <c r="I42" s="227"/>
      <c r="J42" s="227"/>
      <c r="K42" s="227"/>
      <c r="L42" s="227"/>
      <c r="M42" s="277"/>
      <c r="N42" s="188"/>
      <c r="O42" s="189"/>
      <c r="P42" s="271"/>
      <c r="Q42" s="278"/>
      <c r="R42" s="228"/>
      <c r="S42" s="228"/>
      <c r="T42" s="279"/>
      <c r="U42" s="195"/>
      <c r="V42" s="195"/>
      <c r="W42" s="95"/>
      <c r="X42" s="24"/>
    </row>
    <row r="43" spans="1:24" hidden="1" x14ac:dyDescent="0.35">
      <c r="A43" s="24"/>
      <c r="B43" s="23"/>
      <c r="C43" s="271"/>
      <c r="D43" s="276"/>
      <c r="E43" s="227"/>
      <c r="F43" s="227"/>
      <c r="G43" s="227"/>
      <c r="H43" s="227"/>
      <c r="I43" s="227"/>
      <c r="J43" s="227"/>
      <c r="K43" s="227"/>
      <c r="L43" s="227"/>
      <c r="M43" s="277"/>
      <c r="N43" s="188"/>
      <c r="O43" s="189"/>
      <c r="P43" s="271"/>
      <c r="Q43" s="278"/>
      <c r="R43" s="228"/>
      <c r="S43" s="228"/>
      <c r="T43" s="279"/>
      <c r="U43" s="195"/>
      <c r="V43" s="195"/>
      <c r="W43" s="95"/>
      <c r="X43" s="24"/>
    </row>
    <row r="44" spans="1:24" hidden="1" x14ac:dyDescent="0.35">
      <c r="A44" s="24"/>
      <c r="B44" s="23"/>
      <c r="C44" s="271"/>
      <c r="D44" s="276"/>
      <c r="E44" s="227"/>
      <c r="F44" s="227"/>
      <c r="G44" s="227"/>
      <c r="H44" s="227"/>
      <c r="I44" s="227"/>
      <c r="J44" s="227"/>
      <c r="K44" s="227"/>
      <c r="L44" s="227"/>
      <c r="M44" s="277"/>
      <c r="N44" s="188"/>
      <c r="O44" s="189"/>
      <c r="P44" s="271"/>
      <c r="Q44" s="278"/>
      <c r="R44" s="228"/>
      <c r="S44" s="228"/>
      <c r="T44" s="279"/>
      <c r="U44" s="195"/>
      <c r="V44" s="195"/>
      <c r="W44" s="95"/>
      <c r="X44" s="24"/>
    </row>
    <row r="45" spans="1:24" ht="15" thickBot="1" x14ac:dyDescent="0.4">
      <c r="A45" s="24"/>
      <c r="B45" s="23"/>
      <c r="C45" s="272"/>
      <c r="D45" s="264" t="s">
        <v>2</v>
      </c>
      <c r="E45" s="265"/>
      <c r="F45" s="265"/>
      <c r="G45" s="265"/>
      <c r="H45" s="265"/>
      <c r="I45" s="265"/>
      <c r="J45" s="265"/>
      <c r="K45" s="265"/>
      <c r="L45" s="265"/>
      <c r="M45" s="266"/>
      <c r="N45" s="191">
        <f>SUM(N21:N44)</f>
        <v>175.2</v>
      </c>
      <c r="O45" s="192">
        <f>O21</f>
        <v>180.2</v>
      </c>
      <c r="P45" s="272"/>
      <c r="Q45" s="267" t="s">
        <v>2</v>
      </c>
      <c r="R45" s="268"/>
      <c r="S45" s="268"/>
      <c r="T45" s="269"/>
      <c r="U45" s="196">
        <f ca="1">SUM(U21:U44)</f>
        <v>37</v>
      </c>
      <c r="V45" s="196">
        <f ca="1">SUM(V21:V44)</f>
        <v>96</v>
      </c>
      <c r="W45" s="96"/>
      <c r="X45" s="24"/>
    </row>
    <row r="46" spans="1:24" ht="38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6"/>
      <c r="O46" s="96"/>
      <c r="P46" s="97"/>
      <c r="Q46" s="99"/>
      <c r="R46" s="99"/>
      <c r="S46" s="99"/>
      <c r="T46" s="99"/>
      <c r="U46" s="96"/>
      <c r="V46" s="96"/>
      <c r="W46" s="96"/>
      <c r="X46" s="24"/>
    </row>
    <row r="47" spans="1:24" ht="28.5" x14ac:dyDescent="0.35">
      <c r="A47" s="24"/>
      <c r="B47" s="24"/>
      <c r="C47" s="224" t="s">
        <v>78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110"/>
      <c r="X47" s="24"/>
    </row>
  </sheetData>
  <mergeCells count="70">
    <mergeCell ref="C18:V18"/>
    <mergeCell ref="C1:X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  <mergeCell ref="D23:M23"/>
    <mergeCell ref="Q23:T23"/>
    <mergeCell ref="D24:M24"/>
    <mergeCell ref="Q24:T24"/>
    <mergeCell ref="D25:M25"/>
    <mergeCell ref="Q25:T25"/>
    <mergeCell ref="P19:P45"/>
    <mergeCell ref="Q19:T19"/>
    <mergeCell ref="D20:M20"/>
    <mergeCell ref="Q20:T20"/>
    <mergeCell ref="D21:M21"/>
    <mergeCell ref="Q21:T21"/>
    <mergeCell ref="D22:M22"/>
    <mergeCell ref="Q22:T22"/>
    <mergeCell ref="D26:M26"/>
    <mergeCell ref="Q26:T26"/>
    <mergeCell ref="D27:M27"/>
    <mergeCell ref="Q27:T27"/>
    <mergeCell ref="D28:M28"/>
    <mergeCell ref="Q28:T28"/>
    <mergeCell ref="D29:M29"/>
    <mergeCell ref="Q29:T29"/>
    <mergeCell ref="D30:M30"/>
    <mergeCell ref="Q30:T30"/>
    <mergeCell ref="D31:M31"/>
    <mergeCell ref="Q31:T31"/>
    <mergeCell ref="D32:M32"/>
    <mergeCell ref="Q32:T32"/>
    <mergeCell ref="D33:M33"/>
    <mergeCell ref="Q33:T33"/>
    <mergeCell ref="D34:M34"/>
    <mergeCell ref="Q34:T34"/>
    <mergeCell ref="D35:M35"/>
    <mergeCell ref="Q35:T35"/>
    <mergeCell ref="Q41:T41"/>
    <mergeCell ref="D36:M36"/>
    <mergeCell ref="Q36:T36"/>
    <mergeCell ref="D37:M37"/>
    <mergeCell ref="Q37:T37"/>
    <mergeCell ref="D38:M38"/>
    <mergeCell ref="Q38:T38"/>
    <mergeCell ref="D45:M45"/>
    <mergeCell ref="Q45:T45"/>
    <mergeCell ref="C47:V47"/>
    <mergeCell ref="C19:C45"/>
    <mergeCell ref="D19:M19"/>
    <mergeCell ref="D42:M42"/>
    <mergeCell ref="Q42:T42"/>
    <mergeCell ref="D43:M43"/>
    <mergeCell ref="Q43:T43"/>
    <mergeCell ref="D44:M44"/>
    <mergeCell ref="Q44:T44"/>
    <mergeCell ref="D39:M39"/>
    <mergeCell ref="Q39:T39"/>
    <mergeCell ref="D40:M40"/>
    <mergeCell ref="Q40:T40"/>
    <mergeCell ref="D41:M41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03FAD-24DD-46D6-B3A9-226AF88D7CF4}">
  <dimension ref="A1:AB47"/>
  <sheetViews>
    <sheetView topLeftCell="C1" zoomScale="60" zoomScaleNormal="60" workbookViewId="0">
      <selection activeCell="D26" sqref="D26:Q26"/>
    </sheetView>
  </sheetViews>
  <sheetFormatPr defaultRowHeight="14.5" x14ac:dyDescent="0.35"/>
  <cols>
    <col min="4" max="4" width="34.81640625" customWidth="1"/>
    <col min="6" max="6" width="5.54296875" customWidth="1"/>
    <col min="7" max="7" width="5.26953125" customWidth="1"/>
    <col min="8" max="8" width="6.36328125" customWidth="1"/>
    <col min="9" max="9" width="6.26953125" customWidth="1"/>
    <col min="10" max="10" width="7.6328125" customWidth="1"/>
    <col min="11" max="11" width="8.81640625" customWidth="1"/>
    <col min="12" max="12" width="6.90625" customWidth="1"/>
    <col min="13" max="13" width="11.453125" customWidth="1"/>
    <col min="14" max="14" width="12.36328125" customWidth="1"/>
    <col min="15" max="15" width="13.90625" customWidth="1"/>
    <col min="16" max="16" width="12.7265625" customWidth="1"/>
    <col min="17" max="17" width="15.36328125" customWidth="1"/>
    <col min="18" max="18" width="10.36328125" customWidth="1"/>
    <col min="19" max="19" width="8.7265625" customWidth="1"/>
    <col min="21" max="21" width="26.6328125" customWidth="1"/>
    <col min="25" max="25" width="12.08984375" customWidth="1"/>
    <col min="26" max="26" width="9.26953125" customWidth="1"/>
  </cols>
  <sheetData>
    <row r="1" spans="1:28" ht="61.5" x14ac:dyDescent="0.35">
      <c r="A1" s="24"/>
      <c r="B1" s="24"/>
      <c r="C1" s="231" t="s">
        <v>184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109"/>
      <c r="AB1" s="24"/>
    </row>
    <row r="2" spans="1:28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111"/>
      <c r="AB2" s="24"/>
    </row>
    <row r="3" spans="1:28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4"/>
    </row>
    <row r="4" spans="1:28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4"/>
    </row>
    <row r="5" spans="1:28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4"/>
    </row>
    <row r="6" spans="1:28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36"/>
      <c r="AB6" s="24"/>
    </row>
    <row r="7" spans="1:28" ht="21.5" thickBot="1" x14ac:dyDescent="0.4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326"/>
      <c r="U7" s="326"/>
      <c r="V7" s="326"/>
      <c r="W7" s="326"/>
      <c r="X7" s="326"/>
      <c r="Y7" s="326"/>
      <c r="Z7" s="327"/>
      <c r="AA7" s="86"/>
      <c r="AB7" s="24"/>
    </row>
    <row r="8" spans="1:28" ht="29.5" thickBot="1" x14ac:dyDescent="0.4">
      <c r="A8" s="24"/>
      <c r="B8" s="23"/>
      <c r="C8" s="235" t="s">
        <v>1</v>
      </c>
      <c r="D8" s="235"/>
      <c r="E8" s="60" t="s">
        <v>39</v>
      </c>
      <c r="F8" s="60" t="s">
        <v>185</v>
      </c>
      <c r="G8" s="60" t="s">
        <v>186</v>
      </c>
      <c r="H8" s="60" t="s">
        <v>187</v>
      </c>
      <c r="I8" s="60" t="s">
        <v>188</v>
      </c>
      <c r="J8" s="60" t="s">
        <v>189</v>
      </c>
      <c r="K8" s="60" t="s">
        <v>190</v>
      </c>
      <c r="L8" s="60" t="s">
        <v>160</v>
      </c>
      <c r="M8" s="60" t="s">
        <v>191</v>
      </c>
      <c r="N8" s="60" t="s">
        <v>192</v>
      </c>
      <c r="O8" s="60" t="s">
        <v>193</v>
      </c>
      <c r="P8" s="60" t="s">
        <v>194</v>
      </c>
      <c r="Q8" s="60" t="s">
        <v>195</v>
      </c>
      <c r="R8" s="60" t="s">
        <v>196</v>
      </c>
      <c r="S8" s="198" t="s">
        <v>197</v>
      </c>
      <c r="T8" s="328" t="s">
        <v>1</v>
      </c>
      <c r="U8" s="329"/>
      <c r="V8" s="200" t="s">
        <v>16</v>
      </c>
      <c r="W8" s="201" t="s">
        <v>17</v>
      </c>
      <c r="X8" s="201" t="s">
        <v>18</v>
      </c>
      <c r="Y8" s="201" t="s">
        <v>19</v>
      </c>
      <c r="Z8" s="199" t="s">
        <v>70</v>
      </c>
      <c r="AA8" s="87"/>
      <c r="AB8" s="24"/>
    </row>
    <row r="9" spans="1:28" ht="15" customHeight="1" x14ac:dyDescent="0.35">
      <c r="A9" s="24"/>
      <c r="B9" s="23"/>
      <c r="C9" s="239" t="s">
        <v>31</v>
      </c>
      <c r="D9" s="74" t="s">
        <v>2</v>
      </c>
      <c r="E9" s="2"/>
      <c r="F9" s="3">
        <v>34.1</v>
      </c>
      <c r="G9" s="3">
        <v>8.1999999999999993</v>
      </c>
      <c r="H9" s="3">
        <v>2.4</v>
      </c>
      <c r="I9" s="3">
        <v>5.2</v>
      </c>
      <c r="J9" s="3">
        <v>13.8</v>
      </c>
      <c r="K9" s="3">
        <v>3</v>
      </c>
      <c r="L9" s="3">
        <v>19.399999999999999</v>
      </c>
      <c r="M9" s="3">
        <v>12</v>
      </c>
      <c r="N9" s="3">
        <v>4.8</v>
      </c>
      <c r="O9" s="3">
        <v>1.1499999999999999</v>
      </c>
      <c r="P9" s="3">
        <v>11.2</v>
      </c>
      <c r="Q9" s="3">
        <v>21.9</v>
      </c>
      <c r="R9" s="3">
        <v>99</v>
      </c>
      <c r="S9" s="197">
        <f>SUM(E9:R9)</f>
        <v>236.15</v>
      </c>
      <c r="T9" s="318" t="s">
        <v>20</v>
      </c>
      <c r="U9" s="204" t="s">
        <v>21</v>
      </c>
      <c r="V9" s="143">
        <v>34729</v>
      </c>
      <c r="W9" s="144">
        <f>V10</f>
        <v>35092</v>
      </c>
      <c r="X9" s="144">
        <f>W10</f>
        <v>40527</v>
      </c>
      <c r="Y9" s="144">
        <f>X10</f>
        <v>41029</v>
      </c>
      <c r="Z9" s="119">
        <f>+V9</f>
        <v>34729</v>
      </c>
      <c r="AA9" s="88">
        <f ca="1">TODAY()</f>
        <v>45011</v>
      </c>
      <c r="AB9" s="24"/>
    </row>
    <row r="10" spans="1:28" ht="15" customHeight="1" x14ac:dyDescent="0.35">
      <c r="A10" s="24"/>
      <c r="B10" s="23"/>
      <c r="C10" s="239"/>
      <c r="D10" s="74" t="s">
        <v>3</v>
      </c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97">
        <f>SUM(E10:R10)</f>
        <v>0</v>
      </c>
      <c r="T10" s="319"/>
      <c r="U10" s="202" t="s">
        <v>22</v>
      </c>
      <c r="V10" s="143">
        <v>35092</v>
      </c>
      <c r="W10" s="64">
        <v>40527</v>
      </c>
      <c r="X10" s="64">
        <v>41029</v>
      </c>
      <c r="Y10" s="64">
        <v>45647</v>
      </c>
      <c r="Z10" s="122">
        <f>+Y10</f>
        <v>45647</v>
      </c>
      <c r="AA10" s="88"/>
      <c r="AB10" s="24"/>
    </row>
    <row r="11" spans="1:28" ht="15" customHeight="1" thickBot="1" x14ac:dyDescent="0.4">
      <c r="A11" s="24"/>
      <c r="B11" s="23"/>
      <c r="C11" s="239"/>
      <c r="D11" s="74" t="s">
        <v>4</v>
      </c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197">
        <f>SUM(E11:R11)</f>
        <v>0</v>
      </c>
      <c r="T11" s="319"/>
      <c r="U11" s="202" t="s">
        <v>23</v>
      </c>
      <c r="V11" s="145">
        <f>ROUND((V10-V9)/30.4,0)</f>
        <v>12</v>
      </c>
      <c r="W11" s="146">
        <f>ROUND((W10-W9)/30.4,0)</f>
        <v>179</v>
      </c>
      <c r="X11" s="146">
        <f>ROUND((X10-X9)/30.4,0)</f>
        <v>17</v>
      </c>
      <c r="Y11" s="146">
        <f>ROUND((Y10-Y9)/30.4,0)</f>
        <v>152</v>
      </c>
      <c r="Z11" s="147">
        <f>ROUND((Z10-Z9)/30.4,0)</f>
        <v>359</v>
      </c>
      <c r="AA11" s="18">
        <f ca="1">ROUND((Y10-AA9)/30.4,0)</f>
        <v>21</v>
      </c>
      <c r="AB11" s="24"/>
    </row>
    <row r="12" spans="1:28" ht="15" customHeight="1" thickBot="1" x14ac:dyDescent="0.4">
      <c r="A12" s="24"/>
      <c r="B12" s="23"/>
      <c r="C12" s="239"/>
      <c r="D12" s="74" t="s">
        <v>5</v>
      </c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97">
        <f>SUM(E12:R12)</f>
        <v>0</v>
      </c>
      <c r="T12" s="319"/>
      <c r="U12" s="247"/>
      <c r="V12" s="321"/>
      <c r="W12" s="321"/>
      <c r="X12" s="321"/>
      <c r="Y12" s="321"/>
      <c r="Z12" s="330"/>
      <c r="AA12" s="90"/>
      <c r="AB12" s="24"/>
    </row>
    <row r="13" spans="1:28" ht="15" customHeight="1" x14ac:dyDescent="0.35">
      <c r="A13" s="24"/>
      <c r="B13" s="23"/>
      <c r="C13" s="239"/>
      <c r="D13" s="74" t="s">
        <v>73</v>
      </c>
      <c r="E13" s="10" t="s">
        <v>15</v>
      </c>
      <c r="F13" s="11" t="s">
        <v>14</v>
      </c>
      <c r="G13" s="12" t="s">
        <v>26</v>
      </c>
      <c r="H13" s="11" t="s">
        <v>14</v>
      </c>
      <c r="I13" s="11"/>
      <c r="J13" s="11" t="s">
        <v>14</v>
      </c>
      <c r="K13" s="11"/>
      <c r="L13" s="11"/>
      <c r="M13" s="11"/>
      <c r="N13" s="11" t="s">
        <v>14</v>
      </c>
      <c r="O13" s="11" t="s">
        <v>14</v>
      </c>
      <c r="P13" s="11" t="s">
        <v>14</v>
      </c>
      <c r="Q13" s="11" t="s">
        <v>14</v>
      </c>
      <c r="R13" s="11" t="s">
        <v>14</v>
      </c>
      <c r="S13" s="148" t="s">
        <v>14</v>
      </c>
      <c r="T13" s="320"/>
      <c r="U13" s="202" t="s">
        <v>73</v>
      </c>
      <c r="V13" s="149" t="s">
        <v>26</v>
      </c>
      <c r="W13" s="150" t="s">
        <v>27</v>
      </c>
      <c r="X13" s="150" t="s">
        <v>27</v>
      </c>
      <c r="Y13" s="151" t="s">
        <v>26</v>
      </c>
      <c r="Z13" s="152" t="s">
        <v>27</v>
      </c>
      <c r="AA13" s="92"/>
      <c r="AB13" s="24"/>
    </row>
    <row r="14" spans="1:28" ht="15" customHeight="1" x14ac:dyDescent="0.35">
      <c r="A14" s="24"/>
      <c r="B14" s="23"/>
      <c r="C14" s="239" t="s">
        <v>6</v>
      </c>
      <c r="D14" s="74" t="s">
        <v>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97">
        <f>SUM(E14:R14)</f>
        <v>0</v>
      </c>
      <c r="T14" s="324" t="s">
        <v>25</v>
      </c>
      <c r="U14" s="202" t="s">
        <v>7</v>
      </c>
      <c r="V14" s="153"/>
      <c r="W14" s="13"/>
      <c r="X14" s="13"/>
      <c r="Y14" s="13"/>
      <c r="Z14" s="129"/>
      <c r="AA14" s="23"/>
      <c r="AB14" s="24"/>
    </row>
    <row r="15" spans="1:28" ht="15" customHeight="1" x14ac:dyDescent="0.35">
      <c r="A15" s="24"/>
      <c r="B15" s="23"/>
      <c r="C15" s="239"/>
      <c r="D15" s="74" t="s">
        <v>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197">
        <f t="shared" ref="S15:S17" si="0">SUM(E15:R15)</f>
        <v>0</v>
      </c>
      <c r="T15" s="319"/>
      <c r="U15" s="202" t="s">
        <v>4</v>
      </c>
      <c r="V15" s="153"/>
      <c r="W15" s="13"/>
      <c r="X15" s="13"/>
      <c r="Y15" s="13"/>
      <c r="Z15" s="129"/>
      <c r="AA15" s="23"/>
      <c r="AB15" s="24"/>
    </row>
    <row r="16" spans="1:28" ht="15" customHeight="1" x14ac:dyDescent="0.35">
      <c r="A16" s="24"/>
      <c r="B16" s="23"/>
      <c r="C16" s="239"/>
      <c r="D16" s="74" t="s">
        <v>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97">
        <f t="shared" si="0"/>
        <v>0</v>
      </c>
      <c r="T16" s="319"/>
      <c r="U16" s="202" t="s">
        <v>5</v>
      </c>
      <c r="V16" s="153"/>
      <c r="W16" s="13"/>
      <c r="X16" s="13"/>
      <c r="Y16" s="13"/>
      <c r="Z16" s="129"/>
      <c r="AA16" s="23"/>
      <c r="AB16" s="24"/>
    </row>
    <row r="17" spans="1:28" ht="15" customHeight="1" thickBot="1" x14ac:dyDescent="0.4">
      <c r="A17" s="24"/>
      <c r="B17" s="23"/>
      <c r="C17" s="239"/>
      <c r="D17" s="74" t="s">
        <v>2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97">
        <f t="shared" si="0"/>
        <v>0</v>
      </c>
      <c r="T17" s="325"/>
      <c r="U17" s="203" t="s">
        <v>7</v>
      </c>
      <c r="V17" s="5">
        <v>16</v>
      </c>
      <c r="W17" s="131">
        <v>16</v>
      </c>
      <c r="X17" s="131">
        <v>16</v>
      </c>
      <c r="Y17" s="131">
        <v>19</v>
      </c>
      <c r="Z17" s="132">
        <f>SUM(V17:Y17)</f>
        <v>67</v>
      </c>
      <c r="AA17" s="93"/>
      <c r="AB17" s="24"/>
    </row>
    <row r="18" spans="1:28" ht="34" thickBot="1" x14ac:dyDescent="1">
      <c r="A18" s="24"/>
      <c r="B18" s="23"/>
      <c r="C18" s="302" t="s">
        <v>77</v>
      </c>
      <c r="D18" s="303"/>
      <c r="E18" s="303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303"/>
      <c r="U18" s="303"/>
      <c r="V18" s="303"/>
      <c r="W18" s="303"/>
      <c r="X18" s="303"/>
      <c r="Y18" s="303"/>
      <c r="Z18" s="304"/>
      <c r="AA18" s="36"/>
      <c r="AB18" s="24"/>
    </row>
    <row r="19" spans="1:28" ht="38.5" customHeight="1" thickBot="1" x14ac:dyDescent="0.4">
      <c r="A19" s="24"/>
      <c r="B19" s="23"/>
      <c r="C19" s="270" t="s">
        <v>9</v>
      </c>
      <c r="D19" s="273" t="s">
        <v>12</v>
      </c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5"/>
      <c r="R19" s="133"/>
      <c r="S19" s="134"/>
      <c r="T19" s="270" t="s">
        <v>72</v>
      </c>
      <c r="U19" s="273" t="s">
        <v>81</v>
      </c>
      <c r="V19" s="274"/>
      <c r="W19" s="274"/>
      <c r="X19" s="274"/>
      <c r="Y19" s="20"/>
      <c r="Z19" s="20"/>
      <c r="AA19" s="87"/>
      <c r="AB19" s="24"/>
    </row>
    <row r="20" spans="1:28" ht="22.5" thickBot="1" x14ac:dyDescent="0.4">
      <c r="A20" s="24"/>
      <c r="B20" s="23"/>
      <c r="C20" s="271"/>
      <c r="D20" s="290" t="s">
        <v>8</v>
      </c>
      <c r="E20" s="291"/>
      <c r="F20" s="291"/>
      <c r="G20" s="291"/>
      <c r="H20" s="291"/>
      <c r="I20" s="291"/>
      <c r="J20" s="291"/>
      <c r="K20" s="291"/>
      <c r="L20" s="291"/>
      <c r="M20" s="291"/>
      <c r="N20" s="291"/>
      <c r="O20" s="291"/>
      <c r="P20" s="291"/>
      <c r="Q20" s="292"/>
      <c r="R20" s="20" t="s">
        <v>82</v>
      </c>
      <c r="S20" s="20" t="s">
        <v>30</v>
      </c>
      <c r="T20" s="271"/>
      <c r="U20" s="290" t="s">
        <v>8</v>
      </c>
      <c r="V20" s="291"/>
      <c r="W20" s="291"/>
      <c r="X20" s="291"/>
      <c r="Y20" s="20" t="s">
        <v>82</v>
      </c>
      <c r="Z20" s="20" t="s">
        <v>30</v>
      </c>
      <c r="AA20" s="87"/>
      <c r="AB20" s="24"/>
    </row>
    <row r="21" spans="1:28" x14ac:dyDescent="0.35">
      <c r="A21" s="24"/>
      <c r="B21" s="23"/>
      <c r="C21" s="271"/>
      <c r="D21" s="228" t="s">
        <v>80</v>
      </c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  <c r="R21" s="57">
        <f>+S9</f>
        <v>236.15</v>
      </c>
      <c r="S21" s="57">
        <f>+S9</f>
        <v>236.15</v>
      </c>
      <c r="T21" s="271"/>
      <c r="U21" s="228" t="s">
        <v>74</v>
      </c>
      <c r="V21" s="228"/>
      <c r="W21" s="228"/>
      <c r="X21" s="228"/>
      <c r="Y21" s="57">
        <f ca="1">+AA11</f>
        <v>21</v>
      </c>
      <c r="Z21" s="57">
        <f ca="1">Y21</f>
        <v>21</v>
      </c>
      <c r="AA21" s="94"/>
      <c r="AB21" s="24"/>
    </row>
    <row r="22" spans="1:28" x14ac:dyDescent="0.35">
      <c r="A22" s="24"/>
      <c r="B22" s="23"/>
      <c r="C22" s="271"/>
      <c r="D22" s="227" t="s">
        <v>192</v>
      </c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3">
        <v>0</v>
      </c>
      <c r="S22" s="3"/>
      <c r="T22" s="271"/>
      <c r="U22" s="227" t="s">
        <v>192</v>
      </c>
      <c r="V22" s="227"/>
      <c r="W22" s="227"/>
      <c r="X22" s="227"/>
      <c r="Y22" s="3">
        <v>-0.5</v>
      </c>
      <c r="Z22" s="3"/>
      <c r="AA22" s="95"/>
      <c r="AB22" s="24"/>
    </row>
    <row r="23" spans="1:28" x14ac:dyDescent="0.35">
      <c r="A23" s="24"/>
      <c r="B23" s="23"/>
      <c r="C23" s="271"/>
      <c r="D23" s="227" t="s">
        <v>193</v>
      </c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3">
        <v>0</v>
      </c>
      <c r="S23" s="3"/>
      <c r="T23" s="271"/>
      <c r="U23" s="227" t="s">
        <v>193</v>
      </c>
      <c r="V23" s="227"/>
      <c r="W23" s="227"/>
      <c r="X23" s="227"/>
      <c r="Y23" s="3">
        <v>0</v>
      </c>
      <c r="Z23" s="3"/>
      <c r="AA23" s="95"/>
      <c r="AB23" s="24"/>
    </row>
    <row r="24" spans="1:28" x14ac:dyDescent="0.35">
      <c r="A24" s="24"/>
      <c r="B24" s="23"/>
      <c r="C24" s="271"/>
      <c r="D24" s="227" t="s">
        <v>195</v>
      </c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3">
        <v>0</v>
      </c>
      <c r="S24" s="3"/>
      <c r="T24" s="271"/>
      <c r="U24" s="227" t="s">
        <v>195</v>
      </c>
      <c r="V24" s="227"/>
      <c r="W24" s="227"/>
      <c r="X24" s="227"/>
      <c r="Y24" s="3">
        <v>-0.5</v>
      </c>
      <c r="Z24" s="3"/>
      <c r="AA24" s="95"/>
      <c r="AB24" s="24"/>
    </row>
    <row r="25" spans="1:28" x14ac:dyDescent="0.35">
      <c r="A25" s="24"/>
      <c r="B25" s="23"/>
      <c r="C25" s="271"/>
      <c r="D25" s="227" t="s">
        <v>194</v>
      </c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3">
        <v>0</v>
      </c>
      <c r="S25" s="3"/>
      <c r="T25" s="271"/>
      <c r="U25" s="227" t="s">
        <v>194</v>
      </c>
      <c r="V25" s="227"/>
      <c r="W25" s="227"/>
      <c r="X25" s="227"/>
      <c r="Y25" s="3">
        <v>0</v>
      </c>
      <c r="Z25" s="3"/>
      <c r="AA25" s="95"/>
      <c r="AB25" s="24"/>
    </row>
    <row r="26" spans="1:28" x14ac:dyDescent="0.35">
      <c r="A26" s="24"/>
      <c r="B26" s="23"/>
      <c r="C26" s="271"/>
      <c r="D26" s="227" t="s">
        <v>196</v>
      </c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3">
        <v>-1.2</v>
      </c>
      <c r="S26" s="3"/>
      <c r="T26" s="271"/>
      <c r="U26" s="227" t="s">
        <v>196</v>
      </c>
      <c r="V26" s="227"/>
      <c r="W26" s="227"/>
      <c r="X26" s="227"/>
      <c r="Y26" s="3">
        <v>-1</v>
      </c>
      <c r="Z26" s="3"/>
      <c r="AA26" s="95"/>
      <c r="AB26" s="24"/>
    </row>
    <row r="27" spans="1:28" hidden="1" x14ac:dyDescent="0.35">
      <c r="A27" s="24"/>
      <c r="B27" s="23"/>
      <c r="C27" s="271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"/>
      <c r="S27" s="2"/>
      <c r="T27" s="271"/>
      <c r="U27" s="228"/>
      <c r="V27" s="228"/>
      <c r="W27" s="228"/>
      <c r="X27" s="228"/>
      <c r="Y27" s="3"/>
      <c r="Z27" s="3"/>
      <c r="AA27" s="95"/>
      <c r="AB27" s="24"/>
    </row>
    <row r="28" spans="1:28" hidden="1" x14ac:dyDescent="0.35">
      <c r="A28" s="24"/>
      <c r="B28" s="23"/>
      <c r="C28" s="271"/>
      <c r="D28" s="227"/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"/>
      <c r="S28" s="2"/>
      <c r="T28" s="271"/>
      <c r="U28" s="228"/>
      <c r="V28" s="228"/>
      <c r="W28" s="228"/>
      <c r="X28" s="228"/>
      <c r="Y28" s="3"/>
      <c r="Z28" s="3"/>
      <c r="AA28" s="95"/>
      <c r="AB28" s="24"/>
    </row>
    <row r="29" spans="1:28" hidden="1" x14ac:dyDescent="0.35">
      <c r="A29" s="24"/>
      <c r="B29" s="23"/>
      <c r="C29" s="271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"/>
      <c r="S29" s="2"/>
      <c r="T29" s="271"/>
      <c r="U29" s="228"/>
      <c r="V29" s="228"/>
      <c r="W29" s="228"/>
      <c r="X29" s="228"/>
      <c r="Y29" s="3"/>
      <c r="Z29" s="3"/>
      <c r="AA29" s="95"/>
      <c r="AB29" s="24"/>
    </row>
    <row r="30" spans="1:28" hidden="1" x14ac:dyDescent="0.35">
      <c r="A30" s="24"/>
      <c r="B30" s="23"/>
      <c r="C30" s="271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7"/>
      <c r="R30" s="2"/>
      <c r="S30" s="2"/>
      <c r="T30" s="271"/>
      <c r="U30" s="228"/>
      <c r="V30" s="228"/>
      <c r="W30" s="228"/>
      <c r="X30" s="228"/>
      <c r="Y30" s="3"/>
      <c r="Z30" s="3"/>
      <c r="AA30" s="95"/>
      <c r="AB30" s="24"/>
    </row>
    <row r="31" spans="1:28" hidden="1" x14ac:dyDescent="0.35">
      <c r="A31" s="24"/>
      <c r="B31" s="23"/>
      <c r="C31" s="271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"/>
      <c r="S31" s="2"/>
      <c r="T31" s="271"/>
      <c r="U31" s="228"/>
      <c r="V31" s="228"/>
      <c r="W31" s="228"/>
      <c r="X31" s="228"/>
      <c r="Y31" s="3"/>
      <c r="Z31" s="3"/>
      <c r="AA31" s="95"/>
      <c r="AB31" s="24"/>
    </row>
    <row r="32" spans="1:28" hidden="1" x14ac:dyDescent="0.35">
      <c r="A32" s="24"/>
      <c r="B32" s="23"/>
      <c r="C32" s="271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2"/>
      <c r="S32" s="2"/>
      <c r="T32" s="271"/>
      <c r="U32" s="228"/>
      <c r="V32" s="228"/>
      <c r="W32" s="228"/>
      <c r="X32" s="228"/>
      <c r="Y32" s="3"/>
      <c r="Z32" s="3"/>
      <c r="AA32" s="95"/>
      <c r="AB32" s="24"/>
    </row>
    <row r="33" spans="1:28" hidden="1" x14ac:dyDescent="0.35">
      <c r="A33" s="24"/>
      <c r="B33" s="23"/>
      <c r="C33" s="271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"/>
      <c r="S33" s="2"/>
      <c r="T33" s="271"/>
      <c r="U33" s="228"/>
      <c r="V33" s="228"/>
      <c r="W33" s="228"/>
      <c r="X33" s="228"/>
      <c r="Y33" s="3"/>
      <c r="Z33" s="3"/>
      <c r="AA33" s="95"/>
      <c r="AB33" s="24"/>
    </row>
    <row r="34" spans="1:28" hidden="1" x14ac:dyDescent="0.35">
      <c r="A34" s="24"/>
      <c r="B34" s="23"/>
      <c r="C34" s="271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"/>
      <c r="S34" s="2"/>
      <c r="T34" s="271"/>
      <c r="U34" s="228"/>
      <c r="V34" s="228"/>
      <c r="W34" s="228"/>
      <c r="X34" s="228"/>
      <c r="Y34" s="3"/>
      <c r="Z34" s="3"/>
      <c r="AA34" s="95"/>
      <c r="AB34" s="24"/>
    </row>
    <row r="35" spans="1:28" hidden="1" x14ac:dyDescent="0.35">
      <c r="A35" s="24"/>
      <c r="B35" s="23"/>
      <c r="C35" s="271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"/>
      <c r="S35" s="2"/>
      <c r="T35" s="271"/>
      <c r="U35" s="228"/>
      <c r="V35" s="228"/>
      <c r="W35" s="228"/>
      <c r="X35" s="228"/>
      <c r="Y35" s="3"/>
      <c r="Z35" s="3"/>
      <c r="AA35" s="95"/>
      <c r="AB35" s="24"/>
    </row>
    <row r="36" spans="1:28" hidden="1" x14ac:dyDescent="0.35">
      <c r="A36" s="24"/>
      <c r="B36" s="23"/>
      <c r="C36" s="271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2"/>
      <c r="S36" s="2"/>
      <c r="T36" s="271"/>
      <c r="U36" s="228"/>
      <c r="V36" s="228"/>
      <c r="W36" s="228"/>
      <c r="X36" s="228"/>
      <c r="Y36" s="3"/>
      <c r="Z36" s="3"/>
      <c r="AA36" s="95"/>
      <c r="AB36" s="24"/>
    </row>
    <row r="37" spans="1:28" hidden="1" x14ac:dyDescent="0.35">
      <c r="A37" s="24"/>
      <c r="B37" s="23"/>
      <c r="C37" s="271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"/>
      <c r="S37" s="2"/>
      <c r="T37" s="271"/>
      <c r="U37" s="228"/>
      <c r="V37" s="228"/>
      <c r="W37" s="228"/>
      <c r="X37" s="228"/>
      <c r="Y37" s="3"/>
      <c r="Z37" s="3"/>
      <c r="AA37" s="95"/>
      <c r="AB37" s="24"/>
    </row>
    <row r="38" spans="1:28" hidden="1" x14ac:dyDescent="0.35">
      <c r="A38" s="24"/>
      <c r="B38" s="23"/>
      <c r="C38" s="271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"/>
      <c r="S38" s="2"/>
      <c r="T38" s="271"/>
      <c r="U38" s="228"/>
      <c r="V38" s="228"/>
      <c r="W38" s="228"/>
      <c r="X38" s="228"/>
      <c r="Y38" s="3"/>
      <c r="Z38" s="3"/>
      <c r="AA38" s="95"/>
      <c r="AB38" s="24"/>
    </row>
    <row r="39" spans="1:28" hidden="1" x14ac:dyDescent="0.35">
      <c r="A39" s="24"/>
      <c r="B39" s="23"/>
      <c r="C39" s="271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2"/>
      <c r="S39" s="2"/>
      <c r="T39" s="271"/>
      <c r="U39" s="228"/>
      <c r="V39" s="228"/>
      <c r="W39" s="228"/>
      <c r="X39" s="228"/>
      <c r="Y39" s="3"/>
      <c r="Z39" s="3"/>
      <c r="AA39" s="95"/>
      <c r="AB39" s="24"/>
    </row>
    <row r="40" spans="1:28" hidden="1" x14ac:dyDescent="0.35">
      <c r="A40" s="24"/>
      <c r="B40" s="23"/>
      <c r="C40" s="271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"/>
      <c r="S40" s="2"/>
      <c r="T40" s="271"/>
      <c r="U40" s="228"/>
      <c r="V40" s="228"/>
      <c r="W40" s="228"/>
      <c r="X40" s="228"/>
      <c r="Y40" s="3"/>
      <c r="Z40" s="3"/>
      <c r="AA40" s="95"/>
      <c r="AB40" s="24"/>
    </row>
    <row r="41" spans="1:28" hidden="1" x14ac:dyDescent="0.35">
      <c r="A41" s="24"/>
      <c r="B41" s="23"/>
      <c r="C41" s="271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"/>
      <c r="S41" s="2"/>
      <c r="T41" s="271"/>
      <c r="U41" s="228"/>
      <c r="V41" s="228"/>
      <c r="W41" s="228"/>
      <c r="X41" s="228"/>
      <c r="Y41" s="3"/>
      <c r="Z41" s="3"/>
      <c r="AA41" s="95"/>
      <c r="AB41" s="24"/>
    </row>
    <row r="42" spans="1:28" hidden="1" x14ac:dyDescent="0.35">
      <c r="A42" s="24"/>
      <c r="B42" s="23"/>
      <c r="C42" s="271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"/>
      <c r="S42" s="2"/>
      <c r="T42" s="271"/>
      <c r="U42" s="228"/>
      <c r="V42" s="228"/>
      <c r="W42" s="228"/>
      <c r="X42" s="228"/>
      <c r="Y42" s="3"/>
      <c r="Z42" s="3"/>
      <c r="AA42" s="95"/>
      <c r="AB42" s="24"/>
    </row>
    <row r="43" spans="1:28" hidden="1" x14ac:dyDescent="0.35">
      <c r="A43" s="24"/>
      <c r="B43" s="23"/>
      <c r="C43" s="271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27"/>
      <c r="R43" s="2"/>
      <c r="S43" s="2"/>
      <c r="T43" s="271"/>
      <c r="U43" s="228"/>
      <c r="V43" s="228"/>
      <c r="W43" s="228"/>
      <c r="X43" s="228"/>
      <c r="Y43" s="3"/>
      <c r="Z43" s="3"/>
      <c r="AA43" s="95"/>
      <c r="AB43" s="24"/>
    </row>
    <row r="44" spans="1:28" hidden="1" x14ac:dyDescent="0.35">
      <c r="A44" s="24"/>
      <c r="B44" s="23"/>
      <c r="C44" s="271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27"/>
      <c r="R44" s="2"/>
      <c r="S44" s="2"/>
      <c r="T44" s="271"/>
      <c r="U44" s="228"/>
      <c r="V44" s="228"/>
      <c r="W44" s="228"/>
      <c r="X44" s="228"/>
      <c r="Y44" s="3"/>
      <c r="Z44" s="3"/>
      <c r="AA44" s="95"/>
      <c r="AB44" s="24"/>
    </row>
    <row r="45" spans="1:28" ht="15" thickBot="1" x14ac:dyDescent="0.4">
      <c r="A45" s="24"/>
      <c r="B45" s="23"/>
      <c r="C45" s="272"/>
      <c r="D45" s="242" t="s">
        <v>2</v>
      </c>
      <c r="E45" s="242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R45" s="62">
        <f>SUM(R21:R44)</f>
        <v>234.95000000000002</v>
      </c>
      <c r="S45" s="62">
        <f>SUM(S21:S44)</f>
        <v>236.15</v>
      </c>
      <c r="T45" s="272"/>
      <c r="U45" s="223" t="s">
        <v>2</v>
      </c>
      <c r="V45" s="223"/>
      <c r="W45" s="223"/>
      <c r="X45" s="223"/>
      <c r="Y45" s="62">
        <f ca="1">SUM(Y21:Y44)</f>
        <v>19</v>
      </c>
      <c r="Z45" s="62">
        <f ca="1">SUM(Z21:Z44)</f>
        <v>21</v>
      </c>
      <c r="AA45" s="96"/>
      <c r="AB45" s="24"/>
    </row>
    <row r="46" spans="1:28" ht="38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6"/>
      <c r="S46" s="96"/>
      <c r="T46" s="97"/>
      <c r="U46" s="99"/>
      <c r="V46" s="99"/>
      <c r="W46" s="99"/>
      <c r="X46" s="99"/>
      <c r="Y46" s="96"/>
      <c r="Z46" s="96"/>
      <c r="AA46" s="96"/>
      <c r="AB46" s="24"/>
    </row>
    <row r="47" spans="1:28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  <c r="Y47" s="224"/>
      <c r="Z47" s="224"/>
      <c r="AA47" s="110"/>
      <c r="AB47" s="24"/>
    </row>
  </sheetData>
  <mergeCells count="70">
    <mergeCell ref="C18:Z18"/>
    <mergeCell ref="C1:Z1"/>
    <mergeCell ref="C2:Z2"/>
    <mergeCell ref="C6:Z6"/>
    <mergeCell ref="C7:D7"/>
    <mergeCell ref="E7:Z7"/>
    <mergeCell ref="C8:D8"/>
    <mergeCell ref="T8:U8"/>
    <mergeCell ref="C9:C13"/>
    <mergeCell ref="T9:T13"/>
    <mergeCell ref="U12:Z12"/>
    <mergeCell ref="C14:C17"/>
    <mergeCell ref="T14:T17"/>
    <mergeCell ref="D23:Q23"/>
    <mergeCell ref="U23:X23"/>
    <mergeCell ref="D24:Q24"/>
    <mergeCell ref="U24:X24"/>
    <mergeCell ref="D25:Q25"/>
    <mergeCell ref="U25:X25"/>
    <mergeCell ref="T19:T45"/>
    <mergeCell ref="U19:X19"/>
    <mergeCell ref="D20:Q20"/>
    <mergeCell ref="U20:X20"/>
    <mergeCell ref="D21:Q21"/>
    <mergeCell ref="U21:X21"/>
    <mergeCell ref="D22:Q22"/>
    <mergeCell ref="U22:X22"/>
    <mergeCell ref="D26:Q26"/>
    <mergeCell ref="U26:X26"/>
    <mergeCell ref="D27:Q27"/>
    <mergeCell ref="U27:X27"/>
    <mergeCell ref="D28:Q28"/>
    <mergeCell ref="U28:X28"/>
    <mergeCell ref="D29:Q29"/>
    <mergeCell ref="U29:X29"/>
    <mergeCell ref="D30:Q30"/>
    <mergeCell ref="U30:X30"/>
    <mergeCell ref="D31:Q31"/>
    <mergeCell ref="U31:X31"/>
    <mergeCell ref="D32:Q32"/>
    <mergeCell ref="U32:X32"/>
    <mergeCell ref="D33:Q33"/>
    <mergeCell ref="U33:X33"/>
    <mergeCell ref="D34:Q34"/>
    <mergeCell ref="U34:X34"/>
    <mergeCell ref="D35:Q35"/>
    <mergeCell ref="U35:X35"/>
    <mergeCell ref="U41:X41"/>
    <mergeCell ref="D36:Q36"/>
    <mergeCell ref="U36:X36"/>
    <mergeCell ref="D37:Q37"/>
    <mergeCell ref="U37:X37"/>
    <mergeCell ref="D38:Q38"/>
    <mergeCell ref="U38:X38"/>
    <mergeCell ref="D45:Q45"/>
    <mergeCell ref="U45:X45"/>
    <mergeCell ref="C47:Z47"/>
    <mergeCell ref="C19:C45"/>
    <mergeCell ref="D19:Q19"/>
    <mergeCell ref="D42:Q42"/>
    <mergeCell ref="U42:X42"/>
    <mergeCell ref="D43:Q43"/>
    <mergeCell ref="U43:X43"/>
    <mergeCell ref="D44:Q44"/>
    <mergeCell ref="U44:X44"/>
    <mergeCell ref="D39:Q39"/>
    <mergeCell ref="U39:X39"/>
    <mergeCell ref="D40:Q40"/>
    <mergeCell ref="U40:X40"/>
    <mergeCell ref="D41:Q4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CF511-0B6B-40C7-A367-8E43D71F4DFC}">
  <dimension ref="A1:X45"/>
  <sheetViews>
    <sheetView zoomScale="60" zoomScaleNormal="60" workbookViewId="0">
      <selection activeCell="D22" sqref="D22:M22"/>
    </sheetView>
  </sheetViews>
  <sheetFormatPr defaultRowHeight="14.5" x14ac:dyDescent="0.35"/>
  <cols>
    <col min="4" max="4" width="34.81640625" customWidth="1"/>
    <col min="15" max="15" width="8.81640625" customWidth="1"/>
    <col min="17" max="17" width="26.6328125" customWidth="1"/>
    <col min="22" max="22" width="8" customWidth="1"/>
  </cols>
  <sheetData>
    <row r="1" spans="1:24" ht="61.5" x14ac:dyDescent="0.35">
      <c r="A1" s="24"/>
      <c r="B1" s="24"/>
      <c r="C1" s="231" t="s">
        <v>198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109"/>
      <c r="X1" s="24"/>
    </row>
    <row r="2" spans="1:24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111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36"/>
      <c r="X6" s="24"/>
    </row>
    <row r="7" spans="1:24" ht="21" x14ac:dyDescent="0.35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8"/>
      <c r="W7" s="86"/>
      <c r="X7" s="24"/>
    </row>
    <row r="8" spans="1:24" ht="29" x14ac:dyDescent="0.35">
      <c r="A8" s="24"/>
      <c r="B8" s="23"/>
      <c r="C8" s="235" t="s">
        <v>1</v>
      </c>
      <c r="D8" s="235"/>
      <c r="E8" s="60" t="s">
        <v>39</v>
      </c>
      <c r="F8" s="60" t="s">
        <v>199</v>
      </c>
      <c r="G8" s="60" t="s">
        <v>200</v>
      </c>
      <c r="H8" s="60" t="s">
        <v>201</v>
      </c>
      <c r="I8" s="60" t="s">
        <v>202</v>
      </c>
      <c r="J8" s="60" t="s">
        <v>203</v>
      </c>
      <c r="K8" s="60" t="s">
        <v>204</v>
      </c>
      <c r="L8" s="60" t="s">
        <v>179</v>
      </c>
      <c r="M8" s="60" t="s">
        <v>180</v>
      </c>
      <c r="N8" s="60" t="s">
        <v>181</v>
      </c>
      <c r="O8" s="84" t="s">
        <v>43</v>
      </c>
      <c r="P8" s="235" t="s">
        <v>1</v>
      </c>
      <c r="Q8" s="235"/>
      <c r="R8" s="8" t="s">
        <v>16</v>
      </c>
      <c r="S8" s="8" t="s">
        <v>17</v>
      </c>
      <c r="T8" s="8" t="s">
        <v>18</v>
      </c>
      <c r="U8" s="8" t="s">
        <v>19</v>
      </c>
      <c r="V8" s="165" t="s">
        <v>70</v>
      </c>
      <c r="W8" s="87"/>
      <c r="X8" s="24"/>
    </row>
    <row r="9" spans="1:24" ht="15" customHeight="1" x14ac:dyDescent="0.35">
      <c r="A9" s="24"/>
      <c r="B9" s="23"/>
      <c r="C9" s="239" t="s">
        <v>31</v>
      </c>
      <c r="D9" s="9" t="s">
        <v>2</v>
      </c>
      <c r="E9" s="3"/>
      <c r="F9" s="3"/>
      <c r="G9" s="3">
        <v>52</v>
      </c>
      <c r="H9" s="3"/>
      <c r="I9" s="3"/>
      <c r="J9" s="3"/>
      <c r="K9" s="3"/>
      <c r="L9" s="3"/>
      <c r="M9" s="3"/>
      <c r="N9" s="3"/>
      <c r="O9" s="62">
        <f>SUM(E9:N9)</f>
        <v>52</v>
      </c>
      <c r="P9" s="243" t="s">
        <v>20</v>
      </c>
      <c r="Q9" s="9" t="s">
        <v>21</v>
      </c>
      <c r="R9" s="64">
        <v>43344</v>
      </c>
      <c r="S9" s="64">
        <v>43344</v>
      </c>
      <c r="T9" s="64">
        <v>43344</v>
      </c>
      <c r="U9" s="64">
        <v>43435</v>
      </c>
      <c r="V9" s="17">
        <f>+R9</f>
        <v>43344</v>
      </c>
      <c r="W9" s="88">
        <f ca="1">TODAY()</f>
        <v>45011</v>
      </c>
      <c r="X9" s="24"/>
    </row>
    <row r="10" spans="1:24" ht="15" customHeight="1" x14ac:dyDescent="0.35">
      <c r="A10" s="24"/>
      <c r="B10" s="23"/>
      <c r="C10" s="239"/>
      <c r="D10" s="9" t="s">
        <v>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62">
        <f>SUM(E10:N10)</f>
        <v>0</v>
      </c>
      <c r="P10" s="244"/>
      <c r="Q10" s="9" t="s">
        <v>22</v>
      </c>
      <c r="R10" s="64">
        <v>43359</v>
      </c>
      <c r="S10" s="64">
        <v>43389</v>
      </c>
      <c r="T10" s="64">
        <v>43420</v>
      </c>
      <c r="U10" s="64">
        <v>45743</v>
      </c>
      <c r="V10" s="17">
        <f>+U10</f>
        <v>45743</v>
      </c>
      <c r="W10" s="88"/>
      <c r="X10" s="24"/>
    </row>
    <row r="11" spans="1:24" ht="15" customHeight="1" x14ac:dyDescent="0.35">
      <c r="A11" s="24"/>
      <c r="B11" s="23"/>
      <c r="C11" s="239"/>
      <c r="D11" s="9" t="s">
        <v>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62">
        <f>SUM(E11:N11)</f>
        <v>0</v>
      </c>
      <c r="P11" s="244"/>
      <c r="Q11" s="9" t="s">
        <v>23</v>
      </c>
      <c r="R11" s="18">
        <f>ROUND((R10-R9)/30.4,0)</f>
        <v>0</v>
      </c>
      <c r="S11" s="18">
        <f>ROUND((S10-S9)/30.4,0)</f>
        <v>1</v>
      </c>
      <c r="T11" s="18">
        <f>ROUND((T10-T9)/30.4,0)</f>
        <v>3</v>
      </c>
      <c r="U11" s="18">
        <f>ROUND((U10-U9)/30.4,0)</f>
        <v>76</v>
      </c>
      <c r="V11" s="19">
        <f>ROUND((V10-V9)/30.4,0)</f>
        <v>79</v>
      </c>
      <c r="W11" s="18">
        <f ca="1">ROUND((U10-W9)/30.4,0)</f>
        <v>24</v>
      </c>
      <c r="X11" s="24"/>
    </row>
    <row r="12" spans="1:24" ht="15" customHeight="1" x14ac:dyDescent="0.35">
      <c r="A12" s="24"/>
      <c r="B12" s="23"/>
      <c r="C12" s="239"/>
      <c r="D12" s="9" t="s">
        <v>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62">
        <f>SUM(E12:N12)</f>
        <v>0</v>
      </c>
      <c r="P12" s="244"/>
      <c r="Q12" s="246"/>
      <c r="R12" s="247"/>
      <c r="S12" s="247"/>
      <c r="T12" s="247"/>
      <c r="U12" s="247"/>
      <c r="V12" s="248"/>
      <c r="W12" s="90"/>
      <c r="X12" s="24"/>
    </row>
    <row r="13" spans="1:24" ht="15" customHeight="1" x14ac:dyDescent="0.35">
      <c r="A13" s="24"/>
      <c r="B13" s="23"/>
      <c r="C13" s="239"/>
      <c r="D13" s="9" t="s">
        <v>73</v>
      </c>
      <c r="E13" s="54" t="s">
        <v>15</v>
      </c>
      <c r="F13" s="59" t="s">
        <v>14</v>
      </c>
      <c r="G13" s="205" t="s">
        <v>26</v>
      </c>
      <c r="H13" s="59" t="s">
        <v>14</v>
      </c>
      <c r="I13" s="59" t="s">
        <v>14</v>
      </c>
      <c r="J13" s="59" t="s">
        <v>14</v>
      </c>
      <c r="K13" s="59" t="s">
        <v>14</v>
      </c>
      <c r="L13" s="59" t="s">
        <v>14</v>
      </c>
      <c r="M13" s="59" t="s">
        <v>14</v>
      </c>
      <c r="N13" s="59" t="s">
        <v>14</v>
      </c>
      <c r="O13" s="59" t="s">
        <v>14</v>
      </c>
      <c r="P13" s="245"/>
      <c r="Q13" s="9" t="s">
        <v>73</v>
      </c>
      <c r="R13" s="12" t="s">
        <v>26</v>
      </c>
      <c r="S13" s="65" t="s">
        <v>27</v>
      </c>
      <c r="T13" s="65" t="s">
        <v>27</v>
      </c>
      <c r="U13" s="12" t="s">
        <v>26</v>
      </c>
      <c r="V13" s="65" t="s">
        <v>27</v>
      </c>
      <c r="W13" s="92"/>
      <c r="X13" s="24"/>
    </row>
    <row r="14" spans="1:24" ht="15" customHeight="1" x14ac:dyDescent="0.35">
      <c r="A14" s="24"/>
      <c r="B14" s="23"/>
      <c r="C14" s="239" t="s">
        <v>6</v>
      </c>
      <c r="D14" s="9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62">
        <f>SUM(E14:N14)</f>
        <v>0</v>
      </c>
      <c r="P14" s="243" t="s">
        <v>25</v>
      </c>
      <c r="Q14" s="9" t="s">
        <v>7</v>
      </c>
      <c r="R14" s="13"/>
      <c r="S14" s="13"/>
      <c r="T14" s="13"/>
      <c r="U14" s="13"/>
      <c r="V14" s="104"/>
      <c r="W14" s="23"/>
      <c r="X14" s="24"/>
    </row>
    <row r="15" spans="1:24" ht="15" customHeight="1" x14ac:dyDescent="0.35">
      <c r="A15" s="24"/>
      <c r="B15" s="23"/>
      <c r="C15" s="239"/>
      <c r="D15" s="9" t="s">
        <v>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62">
        <f t="shared" ref="O15:O17" si="0">SUM(E15:N15)</f>
        <v>0</v>
      </c>
      <c r="P15" s="244"/>
      <c r="Q15" s="9" t="s">
        <v>4</v>
      </c>
      <c r="R15" s="13"/>
      <c r="S15" s="13"/>
      <c r="T15" s="13"/>
      <c r="U15" s="13"/>
      <c r="V15" s="104"/>
      <c r="W15" s="23"/>
      <c r="X15" s="24"/>
    </row>
    <row r="16" spans="1:24" ht="15" customHeight="1" x14ac:dyDescent="0.35">
      <c r="A16" s="24"/>
      <c r="B16" s="23"/>
      <c r="C16" s="239"/>
      <c r="D16" s="9" t="s">
        <v>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62">
        <f t="shared" si="0"/>
        <v>0</v>
      </c>
      <c r="P16" s="244"/>
      <c r="Q16" s="9" t="s">
        <v>5</v>
      </c>
      <c r="R16" s="13"/>
      <c r="S16" s="13"/>
      <c r="T16" s="13"/>
      <c r="U16" s="13"/>
      <c r="V16" s="104"/>
      <c r="W16" s="23"/>
      <c r="X16" s="24"/>
    </row>
    <row r="17" spans="1:24" ht="15" customHeight="1" x14ac:dyDescent="0.35">
      <c r="A17" s="24"/>
      <c r="B17" s="23"/>
      <c r="C17" s="239"/>
      <c r="D17" s="9" t="s">
        <v>2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62">
        <f t="shared" si="0"/>
        <v>0</v>
      </c>
      <c r="P17" s="245"/>
      <c r="Q17" s="9" t="s">
        <v>7</v>
      </c>
      <c r="R17" s="18">
        <v>16</v>
      </c>
      <c r="S17" s="18">
        <v>16</v>
      </c>
      <c r="T17" s="18">
        <v>16</v>
      </c>
      <c r="U17" s="18">
        <v>19</v>
      </c>
      <c r="V17" s="19">
        <f>SUM(R17:U17)</f>
        <v>67</v>
      </c>
      <c r="W17" s="93"/>
      <c r="X17" s="24"/>
    </row>
    <row r="18" spans="1:24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36"/>
      <c r="X18" s="24"/>
    </row>
    <row r="19" spans="1:24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26"/>
      <c r="M19" s="226"/>
      <c r="N19" s="20"/>
      <c r="O19" s="20"/>
      <c r="P19" s="225" t="s">
        <v>72</v>
      </c>
      <c r="Q19" s="226" t="s">
        <v>81</v>
      </c>
      <c r="R19" s="226"/>
      <c r="S19" s="226"/>
      <c r="T19" s="226"/>
      <c r="U19" s="20"/>
      <c r="V19" s="20"/>
      <c r="W19" s="87"/>
      <c r="X19" s="24"/>
    </row>
    <row r="20" spans="1:24" ht="29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26"/>
      <c r="M20" s="226"/>
      <c r="N20" s="20" t="s">
        <v>82</v>
      </c>
      <c r="O20" s="20" t="s">
        <v>30</v>
      </c>
      <c r="P20" s="225"/>
      <c r="Q20" s="226" t="s">
        <v>8</v>
      </c>
      <c r="R20" s="226"/>
      <c r="S20" s="226"/>
      <c r="T20" s="226"/>
      <c r="U20" s="20" t="s">
        <v>82</v>
      </c>
      <c r="V20" s="20" t="s">
        <v>30</v>
      </c>
      <c r="W20" s="87"/>
      <c r="X20" s="24"/>
    </row>
    <row r="21" spans="1:24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228"/>
      <c r="K21" s="228"/>
      <c r="L21" s="228"/>
      <c r="M21" s="228"/>
      <c r="N21" s="57">
        <f>+O9</f>
        <v>52</v>
      </c>
      <c r="O21" s="57">
        <f>+O9</f>
        <v>52</v>
      </c>
      <c r="P21" s="225"/>
      <c r="Q21" s="228" t="s">
        <v>74</v>
      </c>
      <c r="R21" s="228"/>
      <c r="S21" s="228"/>
      <c r="T21" s="228"/>
      <c r="U21" s="57">
        <f ca="1">+W11</f>
        <v>24</v>
      </c>
      <c r="V21" s="57">
        <f ca="1">U21</f>
        <v>24</v>
      </c>
      <c r="W21" s="94"/>
      <c r="X21" s="24"/>
    </row>
    <row r="22" spans="1:24" x14ac:dyDescent="0.35">
      <c r="A22" s="24"/>
      <c r="B22" s="23"/>
      <c r="C22" s="225"/>
      <c r="D22" s="227" t="s">
        <v>205</v>
      </c>
      <c r="E22" s="227"/>
      <c r="F22" s="227"/>
      <c r="G22" s="227"/>
      <c r="H22" s="227"/>
      <c r="I22" s="227"/>
      <c r="J22" s="227"/>
      <c r="K22" s="227"/>
      <c r="L22" s="227"/>
      <c r="M22" s="227"/>
      <c r="N22" s="3">
        <v>-0.8</v>
      </c>
      <c r="O22" s="3"/>
      <c r="P22" s="225"/>
      <c r="Q22" s="227" t="s">
        <v>200</v>
      </c>
      <c r="R22" s="227"/>
      <c r="S22" s="227"/>
      <c r="T22" s="227"/>
      <c r="U22" s="3">
        <v>-1</v>
      </c>
      <c r="V22" s="81"/>
      <c r="W22" s="95"/>
      <c r="X22" s="24"/>
    </row>
    <row r="23" spans="1:24" x14ac:dyDescent="0.35">
      <c r="A23" s="24"/>
      <c r="B23" s="23"/>
      <c r="C23" s="225"/>
      <c r="D23" s="227" t="s">
        <v>206</v>
      </c>
      <c r="E23" s="227"/>
      <c r="F23" s="227"/>
      <c r="G23" s="227"/>
      <c r="H23" s="227"/>
      <c r="I23" s="227"/>
      <c r="J23" s="227"/>
      <c r="K23" s="227"/>
      <c r="L23" s="227"/>
      <c r="M23" s="227"/>
      <c r="N23" s="3">
        <v>0</v>
      </c>
      <c r="O23" s="3"/>
      <c r="P23" s="225"/>
      <c r="U23" s="2"/>
      <c r="V23" s="2"/>
      <c r="W23" s="95"/>
      <c r="X23" s="24"/>
    </row>
    <row r="24" spans="1:24" hidden="1" x14ac:dyDescent="0.35">
      <c r="A24" s="24"/>
      <c r="B24" s="23"/>
      <c r="C24" s="225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3"/>
      <c r="O24" s="3"/>
      <c r="P24" s="225"/>
      <c r="Q24" s="228"/>
      <c r="R24" s="228"/>
      <c r="S24" s="228"/>
      <c r="T24" s="228"/>
      <c r="U24" s="2"/>
      <c r="V24" s="2"/>
      <c r="W24" s="95"/>
      <c r="X24" s="24"/>
    </row>
    <row r="25" spans="1:24" hidden="1" x14ac:dyDescent="0.35">
      <c r="A25" s="24"/>
      <c r="B25" s="23"/>
      <c r="C25" s="225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3"/>
      <c r="O25" s="3"/>
      <c r="P25" s="225"/>
      <c r="Q25" s="228"/>
      <c r="R25" s="228"/>
      <c r="S25" s="228"/>
      <c r="T25" s="228"/>
      <c r="U25" s="2"/>
      <c r="V25" s="2"/>
      <c r="W25" s="95"/>
      <c r="X25" s="24"/>
    </row>
    <row r="26" spans="1:24" hidden="1" x14ac:dyDescent="0.35">
      <c r="A26" s="24"/>
      <c r="B26" s="23"/>
      <c r="C26" s="225"/>
      <c r="D26" s="227"/>
      <c r="E26" s="227"/>
      <c r="F26" s="227"/>
      <c r="G26" s="227"/>
      <c r="H26" s="227"/>
      <c r="I26" s="227"/>
      <c r="J26" s="227"/>
      <c r="K26" s="227"/>
      <c r="L26" s="227"/>
      <c r="M26" s="227"/>
      <c r="N26" s="3"/>
      <c r="O26" s="3"/>
      <c r="P26" s="225"/>
      <c r="Q26" s="228"/>
      <c r="R26" s="228"/>
      <c r="S26" s="228"/>
      <c r="T26" s="228"/>
      <c r="U26" s="2"/>
      <c r="V26" s="2"/>
      <c r="W26" s="95"/>
      <c r="X26" s="24"/>
    </row>
    <row r="27" spans="1:24" hidden="1" x14ac:dyDescent="0.35">
      <c r="A27" s="24"/>
      <c r="B27" s="23"/>
      <c r="C27" s="225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3"/>
      <c r="O27" s="3"/>
      <c r="P27" s="225"/>
      <c r="Q27" s="228"/>
      <c r="R27" s="228"/>
      <c r="S27" s="228"/>
      <c r="T27" s="228"/>
      <c r="U27" s="2"/>
      <c r="V27" s="2"/>
      <c r="W27" s="95"/>
      <c r="X27" s="24"/>
    </row>
    <row r="28" spans="1:24" hidden="1" x14ac:dyDescent="0.35">
      <c r="A28" s="24"/>
      <c r="B28" s="23"/>
      <c r="C28" s="225"/>
      <c r="D28" s="227"/>
      <c r="E28" s="227"/>
      <c r="F28" s="227"/>
      <c r="G28" s="227"/>
      <c r="H28" s="227"/>
      <c r="I28" s="227"/>
      <c r="J28" s="227"/>
      <c r="K28" s="227"/>
      <c r="L28" s="227"/>
      <c r="M28" s="227"/>
      <c r="N28" s="3"/>
      <c r="O28" s="3"/>
      <c r="P28" s="225"/>
      <c r="Q28" s="228"/>
      <c r="R28" s="228"/>
      <c r="S28" s="228"/>
      <c r="T28" s="228"/>
      <c r="U28" s="2"/>
      <c r="V28" s="2"/>
      <c r="W28" s="95"/>
      <c r="X28" s="24"/>
    </row>
    <row r="29" spans="1:24" hidden="1" x14ac:dyDescent="0.35">
      <c r="A29" s="24"/>
      <c r="B29" s="23"/>
      <c r="C29" s="225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3"/>
      <c r="O29" s="3"/>
      <c r="P29" s="225"/>
      <c r="Q29" s="228"/>
      <c r="R29" s="228"/>
      <c r="S29" s="228"/>
      <c r="T29" s="228"/>
      <c r="U29" s="2"/>
      <c r="V29" s="2"/>
      <c r="W29" s="95"/>
      <c r="X29" s="24"/>
    </row>
    <row r="30" spans="1:24" hidden="1" x14ac:dyDescent="0.35">
      <c r="A30" s="24"/>
      <c r="B30" s="23"/>
      <c r="C30" s="225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3"/>
      <c r="O30" s="3"/>
      <c r="P30" s="225"/>
      <c r="Q30" s="228"/>
      <c r="R30" s="228"/>
      <c r="S30" s="228"/>
      <c r="T30" s="228"/>
      <c r="U30" s="2"/>
      <c r="V30" s="2"/>
      <c r="W30" s="95"/>
      <c r="X30" s="24"/>
    </row>
    <row r="31" spans="1:24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3"/>
      <c r="O31" s="3"/>
      <c r="P31" s="225"/>
      <c r="Q31" s="228"/>
      <c r="R31" s="228"/>
      <c r="S31" s="228"/>
      <c r="T31" s="228"/>
      <c r="U31" s="2"/>
      <c r="V31" s="2"/>
      <c r="W31" s="95"/>
      <c r="X31" s="24"/>
    </row>
    <row r="32" spans="1:24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3"/>
      <c r="O32" s="3"/>
      <c r="P32" s="225"/>
      <c r="Q32" s="228"/>
      <c r="R32" s="228"/>
      <c r="S32" s="228"/>
      <c r="T32" s="228"/>
      <c r="U32" s="2"/>
      <c r="V32" s="2"/>
      <c r="W32" s="95"/>
      <c r="X32" s="24"/>
    </row>
    <row r="33" spans="1:24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3"/>
      <c r="O33" s="3"/>
      <c r="P33" s="225"/>
      <c r="Q33" s="228"/>
      <c r="R33" s="228"/>
      <c r="S33" s="228"/>
      <c r="T33" s="228"/>
      <c r="U33" s="2"/>
      <c r="V33" s="2"/>
      <c r="W33" s="95"/>
      <c r="X33" s="24"/>
    </row>
    <row r="34" spans="1:24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3"/>
      <c r="O34" s="3"/>
      <c r="P34" s="225"/>
      <c r="Q34" s="228"/>
      <c r="R34" s="228"/>
      <c r="S34" s="228"/>
      <c r="T34" s="228"/>
      <c r="U34" s="2"/>
      <c r="V34" s="2"/>
      <c r="W34" s="95"/>
      <c r="X34" s="24"/>
    </row>
    <row r="35" spans="1:24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3"/>
      <c r="O35" s="3"/>
      <c r="P35" s="225"/>
      <c r="Q35" s="228"/>
      <c r="R35" s="228"/>
      <c r="S35" s="228"/>
      <c r="T35" s="228"/>
      <c r="U35" s="2"/>
      <c r="V35" s="2"/>
      <c r="W35" s="95"/>
      <c r="X35" s="24"/>
    </row>
    <row r="36" spans="1:24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3"/>
      <c r="O36" s="3"/>
      <c r="P36" s="225"/>
      <c r="Q36" s="228"/>
      <c r="R36" s="228"/>
      <c r="S36" s="228"/>
      <c r="T36" s="228"/>
      <c r="U36" s="2"/>
      <c r="V36" s="2"/>
      <c r="W36" s="95"/>
      <c r="X36" s="24"/>
    </row>
    <row r="37" spans="1:24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3"/>
      <c r="O37" s="3"/>
      <c r="P37" s="225"/>
      <c r="Q37" s="228"/>
      <c r="R37" s="228"/>
      <c r="S37" s="228"/>
      <c r="T37" s="228"/>
      <c r="U37" s="2"/>
      <c r="V37" s="2"/>
      <c r="W37" s="95"/>
      <c r="X37" s="24"/>
    </row>
    <row r="38" spans="1:24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3"/>
      <c r="O38" s="3"/>
      <c r="P38" s="225"/>
      <c r="Q38" s="228"/>
      <c r="R38" s="228"/>
      <c r="S38" s="228"/>
      <c r="T38" s="228"/>
      <c r="U38" s="2"/>
      <c r="V38" s="2"/>
      <c r="W38" s="95"/>
      <c r="X38" s="24"/>
    </row>
    <row r="39" spans="1:24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3"/>
      <c r="O39" s="3"/>
      <c r="P39" s="225"/>
      <c r="Q39" s="228"/>
      <c r="R39" s="228"/>
      <c r="S39" s="228"/>
      <c r="T39" s="228"/>
      <c r="U39" s="2"/>
      <c r="V39" s="2"/>
      <c r="W39" s="95"/>
      <c r="X39" s="24"/>
    </row>
    <row r="40" spans="1:24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3"/>
      <c r="O40" s="3"/>
      <c r="P40" s="225"/>
      <c r="Q40" s="228"/>
      <c r="R40" s="228"/>
      <c r="S40" s="228"/>
      <c r="T40" s="228"/>
      <c r="U40" s="2"/>
      <c r="V40" s="2"/>
      <c r="W40" s="95"/>
      <c r="X40" s="24"/>
    </row>
    <row r="41" spans="1:24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3"/>
      <c r="O41" s="3"/>
      <c r="P41" s="225"/>
      <c r="Q41" s="228"/>
      <c r="R41" s="228"/>
      <c r="S41" s="228"/>
      <c r="T41" s="228"/>
      <c r="U41" s="2"/>
      <c r="V41" s="2"/>
      <c r="W41" s="95"/>
      <c r="X41" s="24"/>
    </row>
    <row r="42" spans="1:24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3"/>
      <c r="O42" s="3"/>
      <c r="P42" s="225"/>
      <c r="Q42" s="228"/>
      <c r="R42" s="228"/>
      <c r="S42" s="228"/>
      <c r="T42" s="228"/>
      <c r="U42" s="2"/>
      <c r="V42" s="2"/>
      <c r="W42" s="95"/>
      <c r="X42" s="24"/>
    </row>
    <row r="43" spans="1:24" x14ac:dyDescent="0.35">
      <c r="A43" s="24"/>
      <c r="B43" s="23"/>
      <c r="C43" s="225"/>
      <c r="D43" s="242" t="s">
        <v>2</v>
      </c>
      <c r="E43" s="242"/>
      <c r="F43" s="242"/>
      <c r="G43" s="242"/>
      <c r="H43" s="242"/>
      <c r="I43" s="242"/>
      <c r="J43" s="242"/>
      <c r="K43" s="242"/>
      <c r="L43" s="242"/>
      <c r="M43" s="242"/>
      <c r="N43" s="62">
        <f>SUM(N21:N42)</f>
        <v>51.2</v>
      </c>
      <c r="O43" s="62">
        <f>SUM(O21:O42)</f>
        <v>52</v>
      </c>
      <c r="P43" s="225"/>
      <c r="Q43" s="223" t="s">
        <v>2</v>
      </c>
      <c r="R43" s="223"/>
      <c r="S43" s="223"/>
      <c r="T43" s="223"/>
      <c r="U43" s="62">
        <f ca="1">SUM(U21:U42)</f>
        <v>23</v>
      </c>
      <c r="V43" s="62">
        <f ca="1">SUM(V21:V42)</f>
        <v>24</v>
      </c>
      <c r="W43" s="96"/>
      <c r="X43" s="24"/>
    </row>
    <row r="44" spans="1:24" ht="38" customHeight="1" x14ac:dyDescent="0.35">
      <c r="A44" s="24"/>
      <c r="B44" s="23"/>
      <c r="C44" s="97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6"/>
      <c r="O44" s="96"/>
      <c r="P44" s="97"/>
      <c r="Q44" s="99"/>
      <c r="R44" s="99"/>
      <c r="S44" s="99"/>
      <c r="T44" s="99"/>
      <c r="U44" s="96"/>
      <c r="V44" s="96"/>
      <c r="W44" s="96"/>
      <c r="X44" s="24"/>
    </row>
    <row r="45" spans="1:24" ht="28.5" x14ac:dyDescent="0.35">
      <c r="A45" s="24"/>
      <c r="B45" s="24"/>
      <c r="C45" s="224" t="s">
        <v>133</v>
      </c>
      <c r="D45" s="224"/>
      <c r="E45" s="224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110"/>
      <c r="X45" s="24"/>
    </row>
  </sheetData>
  <mergeCells count="65">
    <mergeCell ref="C18:V18"/>
    <mergeCell ref="C1:V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  <mergeCell ref="D26:M26"/>
    <mergeCell ref="Q26:T26"/>
    <mergeCell ref="P19:P43"/>
    <mergeCell ref="Q19:T19"/>
    <mergeCell ref="D20:M20"/>
    <mergeCell ref="Q20:T20"/>
    <mergeCell ref="D21:M21"/>
    <mergeCell ref="Q21:T21"/>
    <mergeCell ref="D22:M22"/>
    <mergeCell ref="Q22:T22"/>
    <mergeCell ref="D23:M23"/>
    <mergeCell ref="D24:M24"/>
    <mergeCell ref="Q24:T24"/>
    <mergeCell ref="D25:M25"/>
    <mergeCell ref="Q25:T25"/>
    <mergeCell ref="D27:M27"/>
    <mergeCell ref="Q27:T27"/>
    <mergeCell ref="D28:M28"/>
    <mergeCell ref="Q28:T28"/>
    <mergeCell ref="D29:M29"/>
    <mergeCell ref="Q29:T29"/>
    <mergeCell ref="D30:M30"/>
    <mergeCell ref="Q30:T30"/>
    <mergeCell ref="D31:M31"/>
    <mergeCell ref="Q31:T31"/>
    <mergeCell ref="D32:M32"/>
    <mergeCell ref="Q32:T32"/>
    <mergeCell ref="Q37:T37"/>
    <mergeCell ref="D38:M38"/>
    <mergeCell ref="Q38:T38"/>
    <mergeCell ref="D33:M33"/>
    <mergeCell ref="Q33:T33"/>
    <mergeCell ref="D34:M34"/>
    <mergeCell ref="Q34:T34"/>
    <mergeCell ref="D35:M35"/>
    <mergeCell ref="Q35:T35"/>
    <mergeCell ref="D42:M42"/>
    <mergeCell ref="Q42:T42"/>
    <mergeCell ref="D43:M43"/>
    <mergeCell ref="Q43:T43"/>
    <mergeCell ref="C45:V45"/>
    <mergeCell ref="C19:C43"/>
    <mergeCell ref="D19:M19"/>
    <mergeCell ref="D39:M39"/>
    <mergeCell ref="Q39:T39"/>
    <mergeCell ref="D40:M40"/>
    <mergeCell ref="Q40:T40"/>
    <mergeCell ref="D41:M41"/>
    <mergeCell ref="Q41:T41"/>
    <mergeCell ref="D36:M36"/>
    <mergeCell ref="Q36:T36"/>
    <mergeCell ref="D37:M37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C217-B9DD-40A1-955F-7BC121B07E1E}">
  <dimension ref="A1:U47"/>
  <sheetViews>
    <sheetView tabSelected="1" zoomScale="70" zoomScaleNormal="70" workbookViewId="0">
      <selection activeCell="C2" sqref="C2:S2"/>
    </sheetView>
  </sheetViews>
  <sheetFormatPr defaultRowHeight="14.5" x14ac:dyDescent="0.35"/>
  <cols>
    <col min="4" max="4" width="34.81640625" customWidth="1"/>
    <col min="12" max="12" width="9.08984375" customWidth="1"/>
    <col min="14" max="14" width="26.6328125" customWidth="1"/>
  </cols>
  <sheetData>
    <row r="1" spans="1:21" ht="61.5" x14ac:dyDescent="0.35">
      <c r="A1" s="24"/>
      <c r="B1" s="24"/>
      <c r="C1" s="231" t="s">
        <v>315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18"/>
      <c r="U1" s="24"/>
    </row>
    <row r="2" spans="1:21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19"/>
      <c r="U2" s="24"/>
    </row>
    <row r="3" spans="1:21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4"/>
    </row>
    <row r="4" spans="1:21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4"/>
    </row>
    <row r="5" spans="1:21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/>
    </row>
    <row r="6" spans="1:21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36"/>
      <c r="U6" s="24"/>
    </row>
    <row r="7" spans="1:21" ht="21" x14ac:dyDescent="0.35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8"/>
      <c r="T7" s="86"/>
      <c r="U7" s="24"/>
    </row>
    <row r="8" spans="1:21" ht="29" x14ac:dyDescent="0.35">
      <c r="A8" s="24"/>
      <c r="B8" s="23"/>
      <c r="C8" s="235" t="s">
        <v>1</v>
      </c>
      <c r="D8" s="235"/>
      <c r="E8" s="221" t="s">
        <v>39</v>
      </c>
      <c r="F8" s="221" t="s">
        <v>316</v>
      </c>
      <c r="G8" s="221" t="s">
        <v>317</v>
      </c>
      <c r="H8" s="221" t="s">
        <v>318</v>
      </c>
      <c r="I8" s="221" t="s">
        <v>319</v>
      </c>
      <c r="J8" s="221" t="s">
        <v>320</v>
      </c>
      <c r="K8" s="221" t="s">
        <v>321</v>
      </c>
      <c r="L8" s="84" t="s">
        <v>43</v>
      </c>
      <c r="M8" s="235" t="s">
        <v>1</v>
      </c>
      <c r="N8" s="235"/>
      <c r="O8" s="8" t="s">
        <v>16</v>
      </c>
      <c r="P8" s="8" t="s">
        <v>17</v>
      </c>
      <c r="Q8" s="8" t="s">
        <v>18</v>
      </c>
      <c r="R8" s="8" t="s">
        <v>19</v>
      </c>
      <c r="S8" s="16" t="s">
        <v>70</v>
      </c>
      <c r="T8" s="87"/>
      <c r="U8" s="24"/>
    </row>
    <row r="9" spans="1:21" ht="15" customHeight="1" x14ac:dyDescent="0.35">
      <c r="A9" s="24"/>
      <c r="B9" s="23"/>
      <c r="C9" s="239" t="s">
        <v>31</v>
      </c>
      <c r="D9" s="220" t="s">
        <v>2</v>
      </c>
      <c r="E9" s="81"/>
      <c r="F9" s="81">
        <v>2.5</v>
      </c>
      <c r="G9" s="81">
        <v>0.2</v>
      </c>
      <c r="H9" s="81">
        <v>7.2</v>
      </c>
      <c r="I9" s="81">
        <v>1.2</v>
      </c>
      <c r="J9" s="81">
        <v>3.5</v>
      </c>
      <c r="K9" s="81">
        <v>0.25</v>
      </c>
      <c r="L9" s="163">
        <f>SUM(E9:K9)</f>
        <v>14.85</v>
      </c>
      <c r="M9" s="243" t="s">
        <v>20</v>
      </c>
      <c r="N9" s="220" t="s">
        <v>21</v>
      </c>
      <c r="O9" s="64">
        <v>43344</v>
      </c>
      <c r="P9" s="64">
        <v>43344</v>
      </c>
      <c r="Q9" s="64">
        <v>43344</v>
      </c>
      <c r="R9" s="64">
        <v>43435</v>
      </c>
      <c r="S9" s="17">
        <f>+O9</f>
        <v>43344</v>
      </c>
      <c r="T9" s="88">
        <f ca="1">TODAY()</f>
        <v>45011</v>
      </c>
      <c r="U9" s="24"/>
    </row>
    <row r="10" spans="1:21" ht="15" customHeight="1" x14ac:dyDescent="0.35">
      <c r="A10" s="24"/>
      <c r="B10" s="23"/>
      <c r="C10" s="239"/>
      <c r="D10" s="220" t="s">
        <v>3</v>
      </c>
      <c r="E10" s="81"/>
      <c r="F10" s="81"/>
      <c r="G10" s="81"/>
      <c r="H10" s="81"/>
      <c r="I10" s="81"/>
      <c r="J10" s="81"/>
      <c r="K10" s="81"/>
      <c r="L10" s="163">
        <f>SUM(E10:K10)</f>
        <v>0</v>
      </c>
      <c r="M10" s="244"/>
      <c r="N10" s="220" t="s">
        <v>22</v>
      </c>
      <c r="O10" s="64">
        <v>43359</v>
      </c>
      <c r="P10" s="64">
        <v>43389</v>
      </c>
      <c r="Q10" s="64">
        <v>43420</v>
      </c>
      <c r="R10" s="64">
        <v>45653</v>
      </c>
      <c r="S10" s="17">
        <f>+R10</f>
        <v>45653</v>
      </c>
      <c r="T10" s="88"/>
      <c r="U10" s="24"/>
    </row>
    <row r="11" spans="1:21" ht="15" customHeight="1" x14ac:dyDescent="0.35">
      <c r="A11" s="24"/>
      <c r="B11" s="23"/>
      <c r="C11" s="239"/>
      <c r="D11" s="220" t="s">
        <v>4</v>
      </c>
      <c r="E11" s="81"/>
      <c r="F11" s="81"/>
      <c r="G11" s="81"/>
      <c r="H11" s="81"/>
      <c r="I11" s="81"/>
      <c r="J11" s="81"/>
      <c r="K11" s="81"/>
      <c r="L11" s="163">
        <f>SUM(E11:K11)</f>
        <v>0</v>
      </c>
      <c r="M11" s="244"/>
      <c r="N11" s="220" t="s">
        <v>23</v>
      </c>
      <c r="O11" s="18">
        <f>ROUND((O10-O9)/30.4,0)</f>
        <v>0</v>
      </c>
      <c r="P11" s="18">
        <f>ROUND((P10-P9)/30.4,0)</f>
        <v>1</v>
      </c>
      <c r="Q11" s="18">
        <f>ROUND((Q10-Q9)/30.4,0)</f>
        <v>3</v>
      </c>
      <c r="R11" s="18">
        <f>ROUND((R10-R9)/30.4,0)</f>
        <v>73</v>
      </c>
      <c r="S11" s="19">
        <f>ROUND((S10-S9)/30.4,0)</f>
        <v>76</v>
      </c>
      <c r="T11" s="18">
        <f ca="1">ROUND((R10-T9)/30.4,0)</f>
        <v>21</v>
      </c>
      <c r="U11" s="24"/>
    </row>
    <row r="12" spans="1:21" ht="15" customHeight="1" x14ac:dyDescent="0.35">
      <c r="A12" s="24"/>
      <c r="B12" s="23"/>
      <c r="C12" s="239"/>
      <c r="D12" s="220" t="s">
        <v>5</v>
      </c>
      <c r="E12" s="81"/>
      <c r="F12" s="81"/>
      <c r="G12" s="81"/>
      <c r="H12" s="81"/>
      <c r="I12" s="81"/>
      <c r="J12" s="81"/>
      <c r="K12" s="81"/>
      <c r="L12" s="163">
        <f>SUM(E12:K12)</f>
        <v>0</v>
      </c>
      <c r="M12" s="244"/>
      <c r="N12" s="246"/>
      <c r="O12" s="247"/>
      <c r="P12" s="247"/>
      <c r="Q12" s="247"/>
      <c r="R12" s="247"/>
      <c r="S12" s="248"/>
      <c r="T12" s="90"/>
      <c r="U12" s="24"/>
    </row>
    <row r="13" spans="1:21" ht="15" customHeight="1" x14ac:dyDescent="0.35">
      <c r="A13" s="24"/>
      <c r="B13" s="23"/>
      <c r="C13" s="239"/>
      <c r="D13" s="220" t="s">
        <v>73</v>
      </c>
      <c r="E13" s="10" t="s">
        <v>15</v>
      </c>
      <c r="F13" s="11" t="s">
        <v>14</v>
      </c>
      <c r="G13" s="12" t="s">
        <v>26</v>
      </c>
      <c r="H13" s="11" t="s">
        <v>14</v>
      </c>
      <c r="I13" s="11" t="s">
        <v>14</v>
      </c>
      <c r="J13" s="11" t="s">
        <v>14</v>
      </c>
      <c r="K13" s="11" t="s">
        <v>14</v>
      </c>
      <c r="L13" s="11" t="s">
        <v>14</v>
      </c>
      <c r="M13" s="245"/>
      <c r="N13" s="220" t="s">
        <v>73</v>
      </c>
      <c r="O13" s="12" t="s">
        <v>26</v>
      </c>
      <c r="P13" s="65" t="s">
        <v>27</v>
      </c>
      <c r="Q13" s="65" t="s">
        <v>27</v>
      </c>
      <c r="R13" s="12" t="s">
        <v>26</v>
      </c>
      <c r="S13" s="65" t="s">
        <v>27</v>
      </c>
      <c r="T13" s="92"/>
      <c r="U13" s="24"/>
    </row>
    <row r="14" spans="1:21" ht="15" customHeight="1" x14ac:dyDescent="0.35">
      <c r="A14" s="24"/>
      <c r="B14" s="23"/>
      <c r="C14" s="239" t="s">
        <v>6</v>
      </c>
      <c r="D14" s="220" t="s">
        <v>7</v>
      </c>
      <c r="E14" s="81"/>
      <c r="F14" s="81"/>
      <c r="G14" s="81"/>
      <c r="H14" s="81"/>
      <c r="I14" s="81"/>
      <c r="J14" s="81"/>
      <c r="K14" s="81"/>
      <c r="L14" s="163">
        <f>SUM(E14:K14)</f>
        <v>0</v>
      </c>
      <c r="M14" s="243" t="s">
        <v>25</v>
      </c>
      <c r="N14" s="220" t="s">
        <v>7</v>
      </c>
      <c r="O14" s="13"/>
      <c r="P14" s="13"/>
      <c r="Q14" s="13"/>
      <c r="R14" s="13"/>
      <c r="S14" s="104"/>
      <c r="T14" s="23"/>
      <c r="U14" s="24"/>
    </row>
    <row r="15" spans="1:21" ht="15" customHeight="1" x14ac:dyDescent="0.35">
      <c r="A15" s="24"/>
      <c r="B15" s="23"/>
      <c r="C15" s="239"/>
      <c r="D15" s="220" t="s">
        <v>4</v>
      </c>
      <c r="E15" s="81"/>
      <c r="F15" s="81"/>
      <c r="G15" s="81"/>
      <c r="H15" s="81"/>
      <c r="I15" s="81"/>
      <c r="J15" s="81"/>
      <c r="K15" s="81"/>
      <c r="L15" s="163">
        <f t="shared" ref="L15:L17" si="0">SUM(E15:K15)</f>
        <v>0</v>
      </c>
      <c r="M15" s="244"/>
      <c r="N15" s="220" t="s">
        <v>4</v>
      </c>
      <c r="O15" s="13"/>
      <c r="P15" s="13"/>
      <c r="Q15" s="13"/>
      <c r="R15" s="13"/>
      <c r="S15" s="104"/>
      <c r="T15" s="23"/>
      <c r="U15" s="24"/>
    </row>
    <row r="16" spans="1:21" ht="15" customHeight="1" x14ac:dyDescent="0.35">
      <c r="A16" s="24"/>
      <c r="B16" s="23"/>
      <c r="C16" s="239"/>
      <c r="D16" s="220" t="s">
        <v>5</v>
      </c>
      <c r="E16" s="81"/>
      <c r="F16" s="81"/>
      <c r="G16" s="81"/>
      <c r="H16" s="81"/>
      <c r="I16" s="81"/>
      <c r="J16" s="81"/>
      <c r="K16" s="81"/>
      <c r="L16" s="163">
        <f t="shared" si="0"/>
        <v>0</v>
      </c>
      <c r="M16" s="244"/>
      <c r="N16" s="220" t="s">
        <v>5</v>
      </c>
      <c r="O16" s="13"/>
      <c r="P16" s="13"/>
      <c r="Q16" s="13"/>
      <c r="R16" s="13"/>
      <c r="S16" s="104"/>
      <c r="T16" s="23"/>
      <c r="U16" s="24"/>
    </row>
    <row r="17" spans="1:21" ht="15" customHeight="1" x14ac:dyDescent="0.35">
      <c r="A17" s="24"/>
      <c r="B17" s="23"/>
      <c r="C17" s="239"/>
      <c r="D17" s="220" t="s">
        <v>2</v>
      </c>
      <c r="E17" s="83"/>
      <c r="F17" s="83"/>
      <c r="G17" s="83"/>
      <c r="H17" s="83"/>
      <c r="I17" s="83"/>
      <c r="J17" s="83"/>
      <c r="K17" s="83"/>
      <c r="L17" s="163">
        <f t="shared" si="0"/>
        <v>0</v>
      </c>
      <c r="M17" s="245"/>
      <c r="N17" s="220" t="s">
        <v>7</v>
      </c>
      <c r="O17" s="14">
        <v>16</v>
      </c>
      <c r="P17" s="14">
        <v>16</v>
      </c>
      <c r="Q17" s="14">
        <v>16</v>
      </c>
      <c r="R17" s="14">
        <v>19</v>
      </c>
      <c r="S17" s="105">
        <f>SUM(O17:R17)</f>
        <v>67</v>
      </c>
      <c r="T17" s="93"/>
      <c r="U17" s="24"/>
    </row>
    <row r="18" spans="1:21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36"/>
      <c r="U18" s="24"/>
    </row>
    <row r="19" spans="1:21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0"/>
      <c r="L19" s="20"/>
      <c r="M19" s="225" t="s">
        <v>72</v>
      </c>
      <c r="N19" s="226" t="s">
        <v>81</v>
      </c>
      <c r="O19" s="226"/>
      <c r="P19" s="226"/>
      <c r="Q19" s="226"/>
      <c r="R19" s="20"/>
      <c r="S19" s="20"/>
      <c r="T19" s="87"/>
      <c r="U19" s="24"/>
    </row>
    <row r="20" spans="1:21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0" t="s">
        <v>82</v>
      </c>
      <c r="L20" s="20" t="s">
        <v>30</v>
      </c>
      <c r="M20" s="225"/>
      <c r="N20" s="226" t="s">
        <v>8</v>
      </c>
      <c r="O20" s="226"/>
      <c r="P20" s="226"/>
      <c r="Q20" s="226"/>
      <c r="R20" s="20" t="s">
        <v>82</v>
      </c>
      <c r="S20" s="20" t="s">
        <v>30</v>
      </c>
      <c r="T20" s="87"/>
      <c r="U20" s="24"/>
    </row>
    <row r="21" spans="1:21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228"/>
      <c r="K21" s="83">
        <f>+L9</f>
        <v>14.85</v>
      </c>
      <c r="L21" s="83">
        <f>+L9</f>
        <v>14.85</v>
      </c>
      <c r="M21" s="225"/>
      <c r="N21" s="228" t="s">
        <v>74</v>
      </c>
      <c r="O21" s="228"/>
      <c r="P21" s="228"/>
      <c r="Q21" s="228"/>
      <c r="R21" s="57">
        <f ca="1">+T11</f>
        <v>21</v>
      </c>
      <c r="S21" s="57">
        <f ca="1">R21</f>
        <v>21</v>
      </c>
      <c r="T21" s="94"/>
      <c r="U21" s="24"/>
    </row>
    <row r="22" spans="1:21" x14ac:dyDescent="0.35">
      <c r="A22" s="24"/>
      <c r="B22" s="23"/>
      <c r="C22" s="225"/>
      <c r="D22" s="227" t="s">
        <v>316</v>
      </c>
      <c r="E22" s="227"/>
      <c r="F22" s="227"/>
      <c r="G22" s="227"/>
      <c r="H22" s="227"/>
      <c r="I22" s="227"/>
      <c r="J22" s="227"/>
      <c r="K22" s="81">
        <v>0</v>
      </c>
      <c r="L22" s="81"/>
      <c r="M22" s="225"/>
      <c r="N22" s="227" t="s">
        <v>322</v>
      </c>
      <c r="O22" s="227"/>
      <c r="P22" s="227"/>
      <c r="Q22" s="227"/>
      <c r="R22" s="81">
        <v>-1</v>
      </c>
      <c r="S22" s="81"/>
      <c r="T22" s="95"/>
      <c r="U22" s="24"/>
    </row>
    <row r="23" spans="1:21" x14ac:dyDescent="0.35">
      <c r="A23" s="24"/>
      <c r="B23" s="23"/>
      <c r="C23" s="225"/>
      <c r="D23" s="227" t="s">
        <v>323</v>
      </c>
      <c r="E23" s="227"/>
      <c r="F23" s="227"/>
      <c r="G23" s="227"/>
      <c r="H23" s="227"/>
      <c r="I23" s="227"/>
      <c r="J23" s="227"/>
      <c r="K23" s="81">
        <v>0</v>
      </c>
      <c r="L23" s="2"/>
      <c r="M23" s="225"/>
      <c r="N23" s="227" t="s">
        <v>324</v>
      </c>
      <c r="O23" s="227"/>
      <c r="P23" s="227"/>
      <c r="Q23" s="227"/>
      <c r="R23" s="81"/>
      <c r="S23" s="81"/>
      <c r="T23" s="95"/>
      <c r="U23" s="24"/>
    </row>
    <row r="24" spans="1:21" x14ac:dyDescent="0.35">
      <c r="A24" s="24"/>
      <c r="B24" s="23"/>
      <c r="C24" s="225"/>
      <c r="D24" s="227" t="s">
        <v>325</v>
      </c>
      <c r="E24" s="227"/>
      <c r="F24" s="227"/>
      <c r="G24" s="227"/>
      <c r="H24" s="227"/>
      <c r="I24" s="227"/>
      <c r="J24" s="227"/>
      <c r="K24" s="81">
        <v>-0.2</v>
      </c>
      <c r="L24" s="2"/>
      <c r="M24" s="225"/>
      <c r="N24" s="227" t="s">
        <v>326</v>
      </c>
      <c r="O24" s="227"/>
      <c r="P24" s="227"/>
      <c r="Q24" s="227"/>
      <c r="R24" s="81">
        <v>-1</v>
      </c>
      <c r="S24" s="81"/>
      <c r="T24" s="95"/>
      <c r="U24" s="24"/>
    </row>
    <row r="25" spans="1:21" x14ac:dyDescent="0.35">
      <c r="A25" s="24"/>
      <c r="B25" s="23"/>
      <c r="C25" s="225"/>
      <c r="D25" s="227" t="s">
        <v>327</v>
      </c>
      <c r="E25" s="227"/>
      <c r="F25" s="227"/>
      <c r="G25" s="227"/>
      <c r="H25" s="227"/>
      <c r="I25" s="227"/>
      <c r="J25" s="227"/>
      <c r="K25" s="81">
        <v>0</v>
      </c>
      <c r="L25" s="81"/>
      <c r="M25" s="225"/>
      <c r="N25" s="227" t="s">
        <v>327</v>
      </c>
      <c r="O25" s="227"/>
      <c r="P25" s="227"/>
      <c r="Q25" s="227"/>
      <c r="R25" s="81">
        <v>-1</v>
      </c>
      <c r="S25" s="81"/>
      <c r="T25" s="95"/>
      <c r="U25" s="24"/>
    </row>
    <row r="26" spans="1:21" x14ac:dyDescent="0.35">
      <c r="A26" s="24"/>
      <c r="B26" s="23"/>
      <c r="C26" s="225"/>
      <c r="D26" s="227" t="s">
        <v>328</v>
      </c>
      <c r="E26" s="227"/>
      <c r="F26" s="227"/>
      <c r="G26" s="227"/>
      <c r="H26" s="227"/>
      <c r="I26" s="227"/>
      <c r="J26" s="227"/>
      <c r="K26" s="2"/>
      <c r="L26" s="81"/>
      <c r="M26" s="225"/>
      <c r="N26" s="228" t="s">
        <v>328</v>
      </c>
      <c r="O26" s="228"/>
      <c r="P26" s="228"/>
      <c r="Q26" s="228"/>
      <c r="R26" s="81"/>
      <c r="S26" s="81"/>
      <c r="T26" s="95"/>
      <c r="U26" s="24"/>
    </row>
    <row r="27" spans="1:21" hidden="1" x14ac:dyDescent="0.35">
      <c r="A27" s="24"/>
      <c r="B27" s="23"/>
      <c r="C27" s="225"/>
      <c r="D27" s="227"/>
      <c r="E27" s="227"/>
      <c r="F27" s="227"/>
      <c r="G27" s="227"/>
      <c r="H27" s="227"/>
      <c r="I27" s="227"/>
      <c r="J27" s="227"/>
      <c r="K27" s="2"/>
      <c r="L27" s="2"/>
      <c r="M27" s="225"/>
      <c r="N27" s="228"/>
      <c r="O27" s="228"/>
      <c r="P27" s="228"/>
      <c r="Q27" s="228"/>
      <c r="R27" s="81"/>
      <c r="S27" s="81"/>
      <c r="T27" s="95"/>
      <c r="U27" s="24"/>
    </row>
    <row r="28" spans="1:21" hidden="1" x14ac:dyDescent="0.35">
      <c r="A28" s="24"/>
      <c r="B28" s="23"/>
      <c r="C28" s="225"/>
      <c r="D28" s="227"/>
      <c r="E28" s="227"/>
      <c r="F28" s="227"/>
      <c r="G28" s="227"/>
      <c r="H28" s="227"/>
      <c r="I28" s="227"/>
      <c r="J28" s="227"/>
      <c r="K28" s="2"/>
      <c r="L28" s="2"/>
      <c r="M28" s="225"/>
      <c r="N28" s="228"/>
      <c r="O28" s="228"/>
      <c r="P28" s="228"/>
      <c r="Q28" s="228"/>
      <c r="R28" s="81"/>
      <c r="S28" s="81"/>
      <c r="T28" s="95"/>
      <c r="U28" s="24"/>
    </row>
    <row r="29" spans="1:21" hidden="1" x14ac:dyDescent="0.35">
      <c r="A29" s="24"/>
      <c r="B29" s="23"/>
      <c r="C29" s="225"/>
      <c r="D29" s="227"/>
      <c r="E29" s="227"/>
      <c r="F29" s="227"/>
      <c r="G29" s="227"/>
      <c r="H29" s="227"/>
      <c r="I29" s="227"/>
      <c r="J29" s="227"/>
      <c r="K29" s="2"/>
      <c r="L29" s="2"/>
      <c r="M29" s="225"/>
      <c r="N29" s="228"/>
      <c r="O29" s="228"/>
      <c r="P29" s="228"/>
      <c r="Q29" s="228"/>
      <c r="R29" s="81"/>
      <c r="S29" s="81"/>
      <c r="T29" s="95"/>
      <c r="U29" s="24"/>
    </row>
    <row r="30" spans="1:21" hidden="1" x14ac:dyDescent="0.35">
      <c r="A30" s="24"/>
      <c r="B30" s="23"/>
      <c r="C30" s="225"/>
      <c r="D30" s="227"/>
      <c r="E30" s="227"/>
      <c r="F30" s="227"/>
      <c r="G30" s="227"/>
      <c r="H30" s="227"/>
      <c r="I30" s="227"/>
      <c r="J30" s="227"/>
      <c r="K30" s="2"/>
      <c r="L30" s="2"/>
      <c r="M30" s="225"/>
      <c r="N30" s="228"/>
      <c r="O30" s="228"/>
      <c r="P30" s="228"/>
      <c r="Q30" s="228"/>
      <c r="R30" s="81"/>
      <c r="S30" s="81"/>
      <c r="T30" s="95"/>
      <c r="U30" s="24"/>
    </row>
    <row r="31" spans="1:21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227"/>
      <c r="K31" s="2"/>
      <c r="L31" s="2"/>
      <c r="M31" s="225"/>
      <c r="N31" s="228"/>
      <c r="O31" s="228"/>
      <c r="P31" s="228"/>
      <c r="Q31" s="228"/>
      <c r="R31" s="81"/>
      <c r="S31" s="81"/>
      <c r="T31" s="95"/>
      <c r="U31" s="24"/>
    </row>
    <row r="32" spans="1:21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227"/>
      <c r="K32" s="2"/>
      <c r="L32" s="2"/>
      <c r="M32" s="225"/>
      <c r="N32" s="228"/>
      <c r="O32" s="228"/>
      <c r="P32" s="228"/>
      <c r="Q32" s="228"/>
      <c r="R32" s="81"/>
      <c r="S32" s="81"/>
      <c r="T32" s="95"/>
      <c r="U32" s="24"/>
    </row>
    <row r="33" spans="1:21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227"/>
      <c r="K33" s="2"/>
      <c r="L33" s="2"/>
      <c r="M33" s="225"/>
      <c r="N33" s="228"/>
      <c r="O33" s="228"/>
      <c r="P33" s="228"/>
      <c r="Q33" s="228"/>
      <c r="R33" s="81"/>
      <c r="S33" s="81"/>
      <c r="T33" s="95"/>
      <c r="U33" s="24"/>
    </row>
    <row r="34" spans="1:21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227"/>
      <c r="K34" s="2"/>
      <c r="L34" s="2"/>
      <c r="M34" s="225"/>
      <c r="N34" s="228"/>
      <c r="O34" s="228"/>
      <c r="P34" s="228"/>
      <c r="Q34" s="228"/>
      <c r="R34" s="81"/>
      <c r="S34" s="81"/>
      <c r="T34" s="95"/>
      <c r="U34" s="24"/>
    </row>
    <row r="35" spans="1:21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227"/>
      <c r="K35" s="2"/>
      <c r="L35" s="2"/>
      <c r="M35" s="225"/>
      <c r="N35" s="228"/>
      <c r="O35" s="228"/>
      <c r="P35" s="228"/>
      <c r="Q35" s="228"/>
      <c r="R35" s="81"/>
      <c r="S35" s="81"/>
      <c r="T35" s="95"/>
      <c r="U35" s="24"/>
    </row>
    <row r="36" spans="1:21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227"/>
      <c r="K36" s="2"/>
      <c r="L36" s="2"/>
      <c r="M36" s="225"/>
      <c r="N36" s="228"/>
      <c r="O36" s="228"/>
      <c r="P36" s="228"/>
      <c r="Q36" s="228"/>
      <c r="R36" s="81"/>
      <c r="S36" s="81"/>
      <c r="T36" s="95"/>
      <c r="U36" s="24"/>
    </row>
    <row r="37" spans="1:21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227"/>
      <c r="K37" s="2"/>
      <c r="L37" s="2"/>
      <c r="M37" s="225"/>
      <c r="N37" s="228"/>
      <c r="O37" s="228"/>
      <c r="P37" s="228"/>
      <c r="Q37" s="228"/>
      <c r="R37" s="81"/>
      <c r="S37" s="81"/>
      <c r="T37" s="95"/>
      <c r="U37" s="24"/>
    </row>
    <row r="38" spans="1:21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227"/>
      <c r="K38" s="2"/>
      <c r="L38" s="2"/>
      <c r="M38" s="225"/>
      <c r="N38" s="228"/>
      <c r="O38" s="228"/>
      <c r="P38" s="228"/>
      <c r="Q38" s="228"/>
      <c r="R38" s="81"/>
      <c r="S38" s="81"/>
      <c r="T38" s="95"/>
      <c r="U38" s="24"/>
    </row>
    <row r="39" spans="1:21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227"/>
      <c r="K39" s="2"/>
      <c r="L39" s="2"/>
      <c r="M39" s="225"/>
      <c r="N39" s="228"/>
      <c r="O39" s="228"/>
      <c r="P39" s="228"/>
      <c r="Q39" s="228"/>
      <c r="R39" s="81"/>
      <c r="S39" s="81"/>
      <c r="T39" s="95"/>
      <c r="U39" s="24"/>
    </row>
    <row r="40" spans="1:21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227"/>
      <c r="K40" s="2"/>
      <c r="L40" s="2"/>
      <c r="M40" s="225"/>
      <c r="N40" s="228"/>
      <c r="O40" s="228"/>
      <c r="P40" s="228"/>
      <c r="Q40" s="228"/>
      <c r="R40" s="81"/>
      <c r="S40" s="81"/>
      <c r="T40" s="95"/>
      <c r="U40" s="24"/>
    </row>
    <row r="41" spans="1:21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227"/>
      <c r="K41" s="2"/>
      <c r="L41" s="2"/>
      <c r="M41" s="225"/>
      <c r="N41" s="228"/>
      <c r="O41" s="228"/>
      <c r="P41" s="228"/>
      <c r="Q41" s="228"/>
      <c r="R41" s="81"/>
      <c r="S41" s="81"/>
      <c r="T41" s="95"/>
      <c r="U41" s="24"/>
    </row>
    <row r="42" spans="1:21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227"/>
      <c r="K42" s="2"/>
      <c r="L42" s="2"/>
      <c r="M42" s="225"/>
      <c r="N42" s="228"/>
      <c r="O42" s="228"/>
      <c r="P42" s="228"/>
      <c r="Q42" s="228"/>
      <c r="R42" s="81"/>
      <c r="S42" s="81"/>
      <c r="T42" s="95"/>
      <c r="U42" s="24"/>
    </row>
    <row r="43" spans="1:21" hidden="1" x14ac:dyDescent="0.35">
      <c r="A43" s="24"/>
      <c r="B43" s="23"/>
      <c r="C43" s="225"/>
      <c r="D43" s="227"/>
      <c r="E43" s="227"/>
      <c r="F43" s="227"/>
      <c r="G43" s="227"/>
      <c r="H43" s="227"/>
      <c r="I43" s="227"/>
      <c r="J43" s="227"/>
      <c r="K43" s="2"/>
      <c r="L43" s="2"/>
      <c r="M43" s="225"/>
      <c r="N43" s="228"/>
      <c r="O43" s="228"/>
      <c r="P43" s="228"/>
      <c r="Q43" s="228"/>
      <c r="R43" s="81"/>
      <c r="S43" s="81"/>
      <c r="T43" s="95"/>
      <c r="U43" s="24"/>
    </row>
    <row r="44" spans="1:21" hidden="1" x14ac:dyDescent="0.35">
      <c r="A44" s="24"/>
      <c r="B44" s="23"/>
      <c r="C44" s="225"/>
      <c r="D44" s="227"/>
      <c r="E44" s="227"/>
      <c r="F44" s="227"/>
      <c r="G44" s="227"/>
      <c r="H44" s="227"/>
      <c r="I44" s="227"/>
      <c r="J44" s="227"/>
      <c r="K44" s="2"/>
      <c r="L44" s="2"/>
      <c r="M44" s="225"/>
      <c r="N44" s="228"/>
      <c r="O44" s="228"/>
      <c r="P44" s="228"/>
      <c r="Q44" s="228"/>
      <c r="R44" s="81"/>
      <c r="S44" s="81"/>
      <c r="T44" s="95"/>
      <c r="U44" s="24"/>
    </row>
    <row r="45" spans="1:21" x14ac:dyDescent="0.35">
      <c r="A45" s="24"/>
      <c r="B45" s="23"/>
      <c r="C45" s="225"/>
      <c r="D45" s="242" t="s">
        <v>2</v>
      </c>
      <c r="E45" s="242"/>
      <c r="F45" s="242"/>
      <c r="G45" s="242"/>
      <c r="H45" s="242"/>
      <c r="I45" s="242"/>
      <c r="J45" s="242"/>
      <c r="K45" s="163">
        <f>SUM(K21:K44)</f>
        <v>14.65</v>
      </c>
      <c r="L45" s="163">
        <f>SUM(L21:L44)</f>
        <v>14.85</v>
      </c>
      <c r="M45" s="225"/>
      <c r="N45" s="223" t="s">
        <v>2</v>
      </c>
      <c r="O45" s="223"/>
      <c r="P45" s="223"/>
      <c r="Q45" s="223"/>
      <c r="R45" s="163">
        <f ca="1">SUM(R21:R44)</f>
        <v>18</v>
      </c>
      <c r="S45" s="163">
        <f ca="1">SUM(S21:S44)</f>
        <v>21</v>
      </c>
      <c r="T45" s="96"/>
      <c r="U45" s="24"/>
    </row>
    <row r="46" spans="1:21" ht="38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8"/>
      <c r="K46" s="96"/>
      <c r="L46" s="96"/>
      <c r="M46" s="97"/>
      <c r="N46" s="99"/>
      <c r="O46" s="99"/>
      <c r="P46" s="99"/>
      <c r="Q46" s="99"/>
      <c r="R46" s="96"/>
      <c r="S46" s="96"/>
      <c r="T46" s="96"/>
      <c r="U46" s="24"/>
    </row>
    <row r="47" spans="1:21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17"/>
      <c r="U47" s="24"/>
    </row>
  </sheetData>
  <mergeCells count="70">
    <mergeCell ref="C18:S18"/>
    <mergeCell ref="C1:S1"/>
    <mergeCell ref="C2:S2"/>
    <mergeCell ref="C6:S6"/>
    <mergeCell ref="C7:D7"/>
    <mergeCell ref="E7:S7"/>
    <mergeCell ref="C8:D8"/>
    <mergeCell ref="M8:N8"/>
    <mergeCell ref="C9:C13"/>
    <mergeCell ref="M9:M13"/>
    <mergeCell ref="N12:S12"/>
    <mergeCell ref="C14:C17"/>
    <mergeCell ref="M14:M17"/>
    <mergeCell ref="D23:J23"/>
    <mergeCell ref="N23:Q23"/>
    <mergeCell ref="D24:J24"/>
    <mergeCell ref="N24:Q24"/>
    <mergeCell ref="D25:J25"/>
    <mergeCell ref="N25:Q25"/>
    <mergeCell ref="M19:M45"/>
    <mergeCell ref="N19:Q19"/>
    <mergeCell ref="D20:J20"/>
    <mergeCell ref="N20:Q20"/>
    <mergeCell ref="D21:J21"/>
    <mergeCell ref="N21:Q21"/>
    <mergeCell ref="D22:J22"/>
    <mergeCell ref="N22:Q22"/>
    <mergeCell ref="D26:J26"/>
    <mergeCell ref="N26:Q26"/>
    <mergeCell ref="D27:J27"/>
    <mergeCell ref="N27:Q27"/>
    <mergeCell ref="D28:J28"/>
    <mergeCell ref="N28:Q28"/>
    <mergeCell ref="D29:J29"/>
    <mergeCell ref="N29:Q29"/>
    <mergeCell ref="D30:J30"/>
    <mergeCell ref="N30:Q30"/>
    <mergeCell ref="D31:J31"/>
    <mergeCell ref="N31:Q31"/>
    <mergeCell ref="D32:J32"/>
    <mergeCell ref="N32:Q32"/>
    <mergeCell ref="D33:J33"/>
    <mergeCell ref="N33:Q33"/>
    <mergeCell ref="D34:J34"/>
    <mergeCell ref="N34:Q34"/>
    <mergeCell ref="D35:J35"/>
    <mergeCell ref="N35:Q35"/>
    <mergeCell ref="N41:Q41"/>
    <mergeCell ref="D36:J36"/>
    <mergeCell ref="N36:Q36"/>
    <mergeCell ref="D37:J37"/>
    <mergeCell ref="N37:Q37"/>
    <mergeCell ref="D38:J38"/>
    <mergeCell ref="N38:Q38"/>
    <mergeCell ref="D45:J45"/>
    <mergeCell ref="N45:Q45"/>
    <mergeCell ref="C47:S47"/>
    <mergeCell ref="C19:C45"/>
    <mergeCell ref="D19:J19"/>
    <mergeCell ref="D42:J42"/>
    <mergeCell ref="N42:Q42"/>
    <mergeCell ref="D43:J43"/>
    <mergeCell ref="N43:Q43"/>
    <mergeCell ref="D44:J44"/>
    <mergeCell ref="N44:Q44"/>
    <mergeCell ref="D39:J39"/>
    <mergeCell ref="N39:Q39"/>
    <mergeCell ref="D40:J40"/>
    <mergeCell ref="N40:Q40"/>
    <mergeCell ref="D41:J41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040A-8287-4A87-9170-138FF0E569A0}">
  <dimension ref="A1:T47"/>
  <sheetViews>
    <sheetView topLeftCell="A7" zoomScale="70" zoomScaleNormal="70" workbookViewId="0">
      <selection activeCell="Q22" sqref="Q22"/>
    </sheetView>
  </sheetViews>
  <sheetFormatPr defaultRowHeight="14.5" x14ac:dyDescent="0.35"/>
  <cols>
    <col min="3" max="3" width="12" customWidth="1"/>
    <col min="4" max="4" width="34.81640625" customWidth="1"/>
    <col min="11" max="11" width="10.81640625" bestFit="1" customWidth="1"/>
    <col min="13" max="13" width="26.6328125" customWidth="1"/>
  </cols>
  <sheetData>
    <row r="1" spans="1:20" ht="61.5" x14ac:dyDescent="0.35">
      <c r="A1" s="24"/>
      <c r="B1" s="24"/>
      <c r="C1" s="231" t="s">
        <v>207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18"/>
      <c r="T1" s="24"/>
    </row>
    <row r="2" spans="1:20" ht="21" x14ac:dyDescent="0.35">
      <c r="A2" s="24"/>
      <c r="B2" s="24"/>
      <c r="C2" s="232" t="s">
        <v>306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19"/>
      <c r="T2" s="24"/>
    </row>
    <row r="3" spans="1:20" ht="15.5" x14ac:dyDescent="0.35">
      <c r="A3" s="24"/>
      <c r="B3" s="23"/>
      <c r="C3" s="22" t="s">
        <v>79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</row>
    <row r="4" spans="1:20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</row>
    <row r="5" spans="1:20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4"/>
    </row>
    <row r="6" spans="1:20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36"/>
      <c r="T6" s="24"/>
    </row>
    <row r="7" spans="1:20" ht="21" x14ac:dyDescent="0.35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8"/>
      <c r="S7" s="86"/>
      <c r="T7" s="24"/>
    </row>
    <row r="8" spans="1:20" ht="29" x14ac:dyDescent="0.35">
      <c r="A8" s="24"/>
      <c r="B8" s="23"/>
      <c r="C8" s="235" t="s">
        <v>1</v>
      </c>
      <c r="D8" s="235"/>
      <c r="E8" s="8" t="s">
        <v>39</v>
      </c>
      <c r="F8" s="8" t="s">
        <v>176</v>
      </c>
      <c r="G8" s="8" t="s">
        <v>307</v>
      </c>
      <c r="H8" s="8" t="s">
        <v>308</v>
      </c>
      <c r="I8" s="8" t="s">
        <v>309</v>
      </c>
      <c r="J8" s="8" t="s">
        <v>310</v>
      </c>
      <c r="K8" s="154" t="s">
        <v>43</v>
      </c>
      <c r="L8" s="235" t="s">
        <v>1</v>
      </c>
      <c r="M8" s="235"/>
      <c r="N8" s="8" t="s">
        <v>16</v>
      </c>
      <c r="O8" s="8" t="s">
        <v>17</v>
      </c>
      <c r="P8" s="8" t="s">
        <v>18</v>
      </c>
      <c r="Q8" s="8" t="s">
        <v>19</v>
      </c>
      <c r="R8" s="16" t="s">
        <v>70</v>
      </c>
      <c r="S8" s="87"/>
      <c r="T8" s="24"/>
    </row>
    <row r="9" spans="1:20" ht="15" customHeight="1" x14ac:dyDescent="0.35">
      <c r="A9" s="24"/>
      <c r="B9" s="23"/>
      <c r="C9" s="239" t="s">
        <v>31</v>
      </c>
      <c r="D9" s="9" t="s">
        <v>2</v>
      </c>
      <c r="E9" s="2"/>
      <c r="F9" s="3">
        <v>2.1</v>
      </c>
      <c r="G9" s="3">
        <v>3</v>
      </c>
      <c r="H9" s="3">
        <v>3</v>
      </c>
      <c r="I9" s="3">
        <v>33</v>
      </c>
      <c r="J9" s="3">
        <v>8</v>
      </c>
      <c r="K9" s="62">
        <f>SUM(E9:J9)</f>
        <v>49.1</v>
      </c>
      <c r="L9" s="243" t="s">
        <v>20</v>
      </c>
      <c r="M9" s="9" t="s">
        <v>21</v>
      </c>
      <c r="N9" s="64">
        <v>43344</v>
      </c>
      <c r="O9" s="64">
        <v>43374</v>
      </c>
      <c r="P9" s="64">
        <v>43405</v>
      </c>
      <c r="Q9" s="64">
        <v>44440</v>
      </c>
      <c r="R9" s="17">
        <f>+N10</f>
        <v>0</v>
      </c>
      <c r="S9" s="88">
        <f ca="1">TODAY()</f>
        <v>45011</v>
      </c>
      <c r="T9" s="24"/>
    </row>
    <row r="10" spans="1:20" ht="15" customHeight="1" x14ac:dyDescent="0.35">
      <c r="A10" s="24"/>
      <c r="B10" s="23"/>
      <c r="C10" s="239"/>
      <c r="D10" s="9" t="s">
        <v>3</v>
      </c>
      <c r="E10" s="2"/>
      <c r="F10" s="3"/>
      <c r="G10" s="3"/>
      <c r="H10" s="3"/>
      <c r="I10" s="3"/>
      <c r="J10" s="3"/>
      <c r="K10" s="62">
        <f>SUM(E10:J10)</f>
        <v>0</v>
      </c>
      <c r="L10" s="244"/>
      <c r="M10" s="9" t="s">
        <v>22</v>
      </c>
      <c r="N10" s="64"/>
      <c r="O10" s="64"/>
      <c r="P10" s="64">
        <v>44409</v>
      </c>
      <c r="Q10" s="64">
        <v>45287</v>
      </c>
      <c r="R10" s="17">
        <f>+Q10</f>
        <v>45287</v>
      </c>
      <c r="S10" s="88"/>
      <c r="T10" s="24"/>
    </row>
    <row r="11" spans="1:20" ht="15" customHeight="1" x14ac:dyDescent="0.35">
      <c r="A11" s="24"/>
      <c r="B11" s="23"/>
      <c r="C11" s="239"/>
      <c r="D11" s="9" t="s">
        <v>4</v>
      </c>
      <c r="E11" s="2"/>
      <c r="F11" s="3"/>
      <c r="G11" s="3"/>
      <c r="H11" s="3"/>
      <c r="I11" s="3"/>
      <c r="J11" s="3"/>
      <c r="K11" s="62">
        <f>SUM(E11:J11)</f>
        <v>0</v>
      </c>
      <c r="L11" s="244"/>
      <c r="M11" s="9" t="s">
        <v>23</v>
      </c>
      <c r="N11" s="18">
        <f>ROUND((N10-N9)/30.4,0)</f>
        <v>-1426</v>
      </c>
      <c r="O11" s="18">
        <f>ROUND((O10-O9)/30.4,0)</f>
        <v>-1427</v>
      </c>
      <c r="P11" s="18">
        <f>ROUND((P10-P9)/30.4,0)</f>
        <v>33</v>
      </c>
      <c r="Q11" s="18">
        <f>ROUND((Q10-Q9)/30.4,0)</f>
        <v>28</v>
      </c>
      <c r="R11" s="19">
        <f>ROUND((R10-R9)/30.4,0)</f>
        <v>1490</v>
      </c>
      <c r="S11" s="18">
        <f ca="1">ROUND((Q10-S9)/30.4,0)</f>
        <v>9</v>
      </c>
      <c r="T11" s="24"/>
    </row>
    <row r="12" spans="1:20" ht="15" customHeight="1" x14ac:dyDescent="0.35">
      <c r="A12" s="24"/>
      <c r="B12" s="23"/>
      <c r="C12" s="239"/>
      <c r="D12" s="9" t="s">
        <v>5</v>
      </c>
      <c r="E12" s="2"/>
      <c r="F12" s="3"/>
      <c r="G12" s="3"/>
      <c r="H12" s="3"/>
      <c r="I12" s="3"/>
      <c r="J12" s="3"/>
      <c r="K12" s="62">
        <f>SUM(E12:J12)</f>
        <v>0</v>
      </c>
      <c r="L12" s="244"/>
      <c r="M12" s="246"/>
      <c r="N12" s="247"/>
      <c r="O12" s="247"/>
      <c r="P12" s="247"/>
      <c r="Q12" s="247"/>
      <c r="R12" s="248"/>
      <c r="S12" s="90"/>
      <c r="T12" s="24"/>
    </row>
    <row r="13" spans="1:20" ht="15" customHeight="1" x14ac:dyDescent="0.35">
      <c r="A13" s="24"/>
      <c r="B13" s="23"/>
      <c r="C13" s="239"/>
      <c r="D13" s="9" t="s">
        <v>73</v>
      </c>
      <c r="E13" s="10" t="s">
        <v>15</v>
      </c>
      <c r="F13" s="12" t="s">
        <v>26</v>
      </c>
      <c r="G13" s="11" t="s">
        <v>14</v>
      </c>
      <c r="H13" s="11" t="s">
        <v>14</v>
      </c>
      <c r="I13" s="11" t="s">
        <v>14</v>
      </c>
      <c r="J13" s="11" t="s">
        <v>14</v>
      </c>
      <c r="K13" s="11" t="s">
        <v>14</v>
      </c>
      <c r="L13" s="245"/>
      <c r="M13" s="9" t="s">
        <v>73</v>
      </c>
      <c r="N13" s="12" t="s">
        <v>26</v>
      </c>
      <c r="O13" s="65" t="s">
        <v>27</v>
      </c>
      <c r="P13" s="65" t="s">
        <v>27</v>
      </c>
      <c r="Q13" s="12" t="s">
        <v>26</v>
      </c>
      <c r="R13" s="65" t="s">
        <v>27</v>
      </c>
      <c r="S13" s="92"/>
      <c r="T13" s="24"/>
    </row>
    <row r="14" spans="1:20" ht="15" customHeight="1" x14ac:dyDescent="0.35">
      <c r="A14" s="24"/>
      <c r="B14" s="23"/>
      <c r="C14" s="239" t="s">
        <v>6</v>
      </c>
      <c r="D14" s="9" t="s">
        <v>7</v>
      </c>
      <c r="E14" s="2"/>
      <c r="F14" s="2"/>
      <c r="G14" s="2"/>
      <c r="H14" s="2"/>
      <c r="I14" s="2"/>
      <c r="J14" s="2"/>
      <c r="K14" s="222">
        <f>SUM(E14:J14)</f>
        <v>0</v>
      </c>
      <c r="L14" s="243" t="s">
        <v>25</v>
      </c>
      <c r="M14" s="9" t="s">
        <v>7</v>
      </c>
      <c r="N14" s="13"/>
      <c r="O14" s="13"/>
      <c r="P14" s="13"/>
      <c r="Q14" s="13"/>
      <c r="R14" s="104"/>
      <c r="S14" s="23"/>
      <c r="T14" s="24"/>
    </row>
    <row r="15" spans="1:20" ht="15" customHeight="1" x14ac:dyDescent="0.35">
      <c r="A15" s="24"/>
      <c r="B15" s="23"/>
      <c r="C15" s="239"/>
      <c r="D15" s="9" t="s">
        <v>4</v>
      </c>
      <c r="E15" s="2"/>
      <c r="F15" s="2"/>
      <c r="G15" s="2"/>
      <c r="H15" s="2"/>
      <c r="I15" s="2"/>
      <c r="J15" s="2"/>
      <c r="K15" s="222">
        <f t="shared" ref="K15:K17" si="0">SUM(E15:J15)</f>
        <v>0</v>
      </c>
      <c r="L15" s="244"/>
      <c r="M15" s="9" t="s">
        <v>4</v>
      </c>
      <c r="N15" s="13"/>
      <c r="O15" s="13"/>
      <c r="P15" s="13"/>
      <c r="Q15" s="13"/>
      <c r="R15" s="104"/>
      <c r="S15" s="23"/>
      <c r="T15" s="24"/>
    </row>
    <row r="16" spans="1:20" ht="15" customHeight="1" x14ac:dyDescent="0.35">
      <c r="A16" s="24"/>
      <c r="B16" s="23"/>
      <c r="C16" s="239"/>
      <c r="D16" s="9" t="s">
        <v>5</v>
      </c>
      <c r="E16" s="2"/>
      <c r="F16" s="2"/>
      <c r="G16" s="2"/>
      <c r="H16" s="2"/>
      <c r="I16" s="2"/>
      <c r="J16" s="2"/>
      <c r="K16" s="222">
        <f t="shared" si="0"/>
        <v>0</v>
      </c>
      <c r="L16" s="244"/>
      <c r="M16" s="9" t="s">
        <v>5</v>
      </c>
      <c r="N16" s="13"/>
      <c r="O16" s="13"/>
      <c r="P16" s="13"/>
      <c r="Q16" s="13"/>
      <c r="R16" s="104"/>
      <c r="S16" s="23"/>
      <c r="T16" s="24"/>
    </row>
    <row r="17" spans="1:20" ht="15" customHeight="1" x14ac:dyDescent="0.35">
      <c r="A17" s="24"/>
      <c r="B17" s="23"/>
      <c r="C17" s="239"/>
      <c r="D17" s="9" t="s">
        <v>2</v>
      </c>
      <c r="E17" s="15"/>
      <c r="F17" s="15"/>
      <c r="G17" s="15"/>
      <c r="H17" s="15"/>
      <c r="I17" s="15"/>
      <c r="J17" s="15"/>
      <c r="K17" s="222">
        <f t="shared" si="0"/>
        <v>0</v>
      </c>
      <c r="L17" s="245"/>
      <c r="M17" s="9" t="s">
        <v>7</v>
      </c>
      <c r="N17" s="14">
        <v>16</v>
      </c>
      <c r="O17" s="14">
        <v>16</v>
      </c>
      <c r="P17" s="14">
        <v>16</v>
      </c>
      <c r="Q17" s="14">
        <v>19</v>
      </c>
      <c r="R17" s="105">
        <f>SUM(N17:Q17)</f>
        <v>67</v>
      </c>
      <c r="S17" s="93"/>
      <c r="T17" s="24"/>
    </row>
    <row r="18" spans="1:20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36"/>
      <c r="T18" s="24"/>
    </row>
    <row r="19" spans="1:20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0"/>
      <c r="K19" s="20"/>
      <c r="L19" s="225" t="s">
        <v>72</v>
      </c>
      <c r="M19" s="226" t="s">
        <v>81</v>
      </c>
      <c r="N19" s="226"/>
      <c r="O19" s="226"/>
      <c r="P19" s="226"/>
      <c r="Q19" s="20"/>
      <c r="R19" s="20"/>
      <c r="S19" s="87"/>
      <c r="T19" s="24"/>
    </row>
    <row r="20" spans="1:20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0" t="s">
        <v>82</v>
      </c>
      <c r="K20" s="20" t="s">
        <v>30</v>
      </c>
      <c r="L20" s="225"/>
      <c r="M20" s="226" t="s">
        <v>8</v>
      </c>
      <c r="N20" s="226"/>
      <c r="O20" s="226"/>
      <c r="P20" s="226"/>
      <c r="Q20" s="20" t="s">
        <v>82</v>
      </c>
      <c r="R20" s="20" t="s">
        <v>30</v>
      </c>
      <c r="S20" s="87"/>
      <c r="T20" s="24"/>
    </row>
    <row r="21" spans="1:20" ht="17.5" customHeight="1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83">
        <f>+K9</f>
        <v>49.1</v>
      </c>
      <c r="K21" s="83">
        <f>+K9</f>
        <v>49.1</v>
      </c>
      <c r="L21" s="225"/>
      <c r="M21" s="228" t="s">
        <v>74</v>
      </c>
      <c r="N21" s="228"/>
      <c r="O21" s="228"/>
      <c r="P21" s="228"/>
      <c r="Q21" s="57">
        <f ca="1">+S11</f>
        <v>9</v>
      </c>
      <c r="R21" s="57">
        <f ca="1">Q21</f>
        <v>9</v>
      </c>
      <c r="S21" s="94"/>
      <c r="T21" s="24"/>
    </row>
    <row r="22" spans="1:20" ht="17.5" customHeight="1" x14ac:dyDescent="0.35">
      <c r="A22" s="24"/>
      <c r="B22" s="23"/>
      <c r="C22" s="225"/>
      <c r="D22" s="227" t="s">
        <v>311</v>
      </c>
      <c r="E22" s="227"/>
      <c r="F22" s="227"/>
      <c r="G22" s="227"/>
      <c r="H22" s="227"/>
      <c r="I22" s="227"/>
      <c r="J22" s="81">
        <v>-0.1</v>
      </c>
      <c r="K22" s="81"/>
      <c r="L22" s="225"/>
      <c r="M22" s="227" t="s">
        <v>311</v>
      </c>
      <c r="N22" s="227"/>
      <c r="O22" s="227"/>
      <c r="P22" s="227"/>
      <c r="Q22" s="81">
        <v>-0.5</v>
      </c>
      <c r="R22" s="81"/>
      <c r="S22" s="95"/>
      <c r="T22" s="24"/>
    </row>
    <row r="23" spans="1:20" ht="17.5" customHeight="1" x14ac:dyDescent="0.35">
      <c r="A23" s="24"/>
      <c r="B23" s="23"/>
      <c r="C23" s="225"/>
      <c r="D23" s="227" t="s">
        <v>208</v>
      </c>
      <c r="E23" s="227"/>
      <c r="F23" s="227"/>
      <c r="G23" s="227"/>
      <c r="H23" s="227"/>
      <c r="I23" s="227"/>
      <c r="J23" s="81">
        <v>-0.4</v>
      </c>
      <c r="K23" s="81"/>
      <c r="L23" s="225"/>
      <c r="M23" s="227"/>
      <c r="N23" s="227"/>
      <c r="O23" s="227"/>
      <c r="P23" s="227"/>
      <c r="Q23" s="81"/>
      <c r="R23" s="81"/>
      <c r="S23" s="95"/>
      <c r="T23" s="24"/>
    </row>
    <row r="24" spans="1:20" hidden="1" x14ac:dyDescent="0.35">
      <c r="A24" s="24"/>
      <c r="B24" s="23"/>
      <c r="C24" s="225"/>
      <c r="D24" s="227"/>
      <c r="E24" s="227"/>
      <c r="F24" s="227"/>
      <c r="G24" s="227"/>
      <c r="H24" s="227"/>
      <c r="I24" s="227"/>
      <c r="J24" s="81"/>
      <c r="K24" s="81"/>
      <c r="L24" s="225"/>
      <c r="M24" s="227"/>
      <c r="N24" s="227"/>
      <c r="O24" s="227"/>
      <c r="P24" s="227"/>
      <c r="Q24" s="81"/>
      <c r="R24" s="81"/>
      <c r="S24" s="95"/>
      <c r="T24" s="24"/>
    </row>
    <row r="25" spans="1:20" hidden="1" x14ac:dyDescent="0.35">
      <c r="A25" s="24"/>
      <c r="B25" s="23"/>
      <c r="C25" s="225"/>
      <c r="D25" s="227"/>
      <c r="E25" s="227"/>
      <c r="F25" s="227"/>
      <c r="G25" s="227"/>
      <c r="H25" s="227"/>
      <c r="I25" s="227"/>
      <c r="J25" s="81"/>
      <c r="K25" s="81"/>
      <c r="L25" s="225"/>
      <c r="M25" s="227"/>
      <c r="N25" s="227"/>
      <c r="O25" s="227"/>
      <c r="P25" s="227"/>
      <c r="Q25" s="81"/>
      <c r="R25" s="81"/>
      <c r="S25" s="95"/>
      <c r="T25" s="24"/>
    </row>
    <row r="26" spans="1:20" hidden="1" x14ac:dyDescent="0.35">
      <c r="A26" s="24"/>
      <c r="B26" s="23"/>
      <c r="C26" s="225"/>
      <c r="D26" s="227"/>
      <c r="E26" s="227"/>
      <c r="F26" s="227"/>
      <c r="G26" s="227"/>
      <c r="H26" s="227"/>
      <c r="I26" s="227"/>
      <c r="J26" s="81"/>
      <c r="K26" s="81"/>
      <c r="L26" s="225"/>
      <c r="M26" s="228"/>
      <c r="N26" s="228"/>
      <c r="O26" s="228"/>
      <c r="P26" s="228"/>
      <c r="Q26" s="81"/>
      <c r="R26" s="81"/>
      <c r="S26" s="95"/>
      <c r="T26" s="24"/>
    </row>
    <row r="27" spans="1:20" hidden="1" x14ac:dyDescent="0.35">
      <c r="A27" s="24"/>
      <c r="B27" s="23"/>
      <c r="C27" s="225"/>
      <c r="D27" s="227"/>
      <c r="E27" s="227"/>
      <c r="F27" s="227"/>
      <c r="G27" s="227"/>
      <c r="H27" s="227"/>
      <c r="I27" s="227"/>
      <c r="J27" s="81"/>
      <c r="K27" s="81"/>
      <c r="L27" s="225"/>
      <c r="M27" s="228"/>
      <c r="N27" s="228"/>
      <c r="O27" s="228"/>
      <c r="P27" s="228"/>
      <c r="Q27" s="81"/>
      <c r="R27" s="81"/>
      <c r="S27" s="95"/>
      <c r="T27" s="24"/>
    </row>
    <row r="28" spans="1:20" hidden="1" x14ac:dyDescent="0.35">
      <c r="A28" s="24"/>
      <c r="B28" s="23"/>
      <c r="C28" s="225"/>
      <c r="D28" s="227"/>
      <c r="E28" s="227"/>
      <c r="F28" s="227"/>
      <c r="G28" s="227"/>
      <c r="H28" s="227"/>
      <c r="I28" s="227"/>
      <c r="J28" s="81"/>
      <c r="K28" s="81"/>
      <c r="L28" s="225"/>
      <c r="M28" s="228"/>
      <c r="N28" s="228"/>
      <c r="O28" s="228"/>
      <c r="P28" s="228"/>
      <c r="Q28" s="81"/>
      <c r="R28" s="81"/>
      <c r="S28" s="95"/>
      <c r="T28" s="24"/>
    </row>
    <row r="29" spans="1:20" hidden="1" x14ac:dyDescent="0.35">
      <c r="A29" s="24"/>
      <c r="B29" s="23"/>
      <c r="C29" s="225"/>
      <c r="D29" s="227"/>
      <c r="E29" s="227"/>
      <c r="F29" s="227"/>
      <c r="G29" s="227"/>
      <c r="H29" s="227"/>
      <c r="I29" s="227"/>
      <c r="J29" s="81"/>
      <c r="K29" s="81"/>
      <c r="L29" s="225"/>
      <c r="M29" s="228"/>
      <c r="N29" s="228"/>
      <c r="O29" s="228"/>
      <c r="P29" s="228"/>
      <c r="Q29" s="81"/>
      <c r="R29" s="81"/>
      <c r="S29" s="95"/>
      <c r="T29" s="24"/>
    </row>
    <row r="30" spans="1:20" hidden="1" x14ac:dyDescent="0.35">
      <c r="A30" s="24"/>
      <c r="B30" s="23"/>
      <c r="C30" s="225"/>
      <c r="D30" s="227"/>
      <c r="E30" s="227"/>
      <c r="F30" s="227"/>
      <c r="G30" s="227"/>
      <c r="H30" s="227"/>
      <c r="I30" s="227"/>
      <c r="J30" s="81"/>
      <c r="K30" s="81"/>
      <c r="L30" s="225"/>
      <c r="M30" s="228"/>
      <c r="N30" s="228"/>
      <c r="O30" s="228"/>
      <c r="P30" s="228"/>
      <c r="Q30" s="81"/>
      <c r="R30" s="81"/>
      <c r="S30" s="95"/>
      <c r="T30" s="24"/>
    </row>
    <row r="31" spans="1:20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81"/>
      <c r="K31" s="81"/>
      <c r="L31" s="225"/>
      <c r="M31" s="228"/>
      <c r="N31" s="228"/>
      <c r="O31" s="228"/>
      <c r="P31" s="228"/>
      <c r="Q31" s="81"/>
      <c r="R31" s="81"/>
      <c r="S31" s="95"/>
      <c r="T31" s="24"/>
    </row>
    <row r="32" spans="1:20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81"/>
      <c r="K32" s="81"/>
      <c r="L32" s="225"/>
      <c r="M32" s="228"/>
      <c r="N32" s="228"/>
      <c r="O32" s="228"/>
      <c r="P32" s="228"/>
      <c r="Q32" s="81"/>
      <c r="R32" s="81"/>
      <c r="S32" s="95"/>
      <c r="T32" s="24"/>
    </row>
    <row r="33" spans="1:20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81"/>
      <c r="K33" s="81"/>
      <c r="L33" s="225"/>
      <c r="M33" s="228"/>
      <c r="N33" s="228"/>
      <c r="O33" s="228"/>
      <c r="P33" s="228"/>
      <c r="Q33" s="81"/>
      <c r="R33" s="81"/>
      <c r="S33" s="95"/>
      <c r="T33" s="24"/>
    </row>
    <row r="34" spans="1:20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81"/>
      <c r="K34" s="81"/>
      <c r="L34" s="225"/>
      <c r="M34" s="228"/>
      <c r="N34" s="228"/>
      <c r="O34" s="228"/>
      <c r="P34" s="228"/>
      <c r="Q34" s="81"/>
      <c r="R34" s="81"/>
      <c r="S34" s="95"/>
      <c r="T34" s="24"/>
    </row>
    <row r="35" spans="1:20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81"/>
      <c r="K35" s="81"/>
      <c r="L35" s="225"/>
      <c r="M35" s="228"/>
      <c r="N35" s="228"/>
      <c r="O35" s="228"/>
      <c r="P35" s="228"/>
      <c r="Q35" s="81"/>
      <c r="R35" s="81"/>
      <c r="S35" s="95"/>
      <c r="T35" s="24"/>
    </row>
    <row r="36" spans="1:20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81"/>
      <c r="K36" s="81"/>
      <c r="L36" s="225"/>
      <c r="M36" s="228"/>
      <c r="N36" s="228"/>
      <c r="O36" s="228"/>
      <c r="P36" s="228"/>
      <c r="Q36" s="81"/>
      <c r="R36" s="81"/>
      <c r="S36" s="95"/>
      <c r="T36" s="24"/>
    </row>
    <row r="37" spans="1:20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81"/>
      <c r="K37" s="81"/>
      <c r="L37" s="225"/>
      <c r="M37" s="228"/>
      <c r="N37" s="228"/>
      <c r="O37" s="228"/>
      <c r="P37" s="228"/>
      <c r="Q37" s="81"/>
      <c r="R37" s="81"/>
      <c r="S37" s="95"/>
      <c r="T37" s="24"/>
    </row>
    <row r="38" spans="1:20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81"/>
      <c r="K38" s="81"/>
      <c r="L38" s="225"/>
      <c r="M38" s="228"/>
      <c r="N38" s="228"/>
      <c r="O38" s="228"/>
      <c r="P38" s="228"/>
      <c r="Q38" s="81"/>
      <c r="R38" s="81"/>
      <c r="S38" s="95"/>
      <c r="T38" s="24"/>
    </row>
    <row r="39" spans="1:20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81"/>
      <c r="K39" s="81"/>
      <c r="L39" s="225"/>
      <c r="M39" s="228"/>
      <c r="N39" s="228"/>
      <c r="O39" s="228"/>
      <c r="P39" s="228"/>
      <c r="Q39" s="81"/>
      <c r="R39" s="81"/>
      <c r="S39" s="95"/>
      <c r="T39" s="24"/>
    </row>
    <row r="40" spans="1:20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81"/>
      <c r="K40" s="81"/>
      <c r="L40" s="225"/>
      <c r="M40" s="228"/>
      <c r="N40" s="228"/>
      <c r="O40" s="228"/>
      <c r="P40" s="228"/>
      <c r="Q40" s="81"/>
      <c r="R40" s="81"/>
      <c r="S40" s="95"/>
      <c r="T40" s="24"/>
    </row>
    <row r="41" spans="1:20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81"/>
      <c r="K41" s="81"/>
      <c r="L41" s="225"/>
      <c r="M41" s="228"/>
      <c r="N41" s="228"/>
      <c r="O41" s="228"/>
      <c r="P41" s="228"/>
      <c r="Q41" s="81"/>
      <c r="R41" s="81"/>
      <c r="S41" s="95"/>
      <c r="T41" s="24"/>
    </row>
    <row r="42" spans="1:20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81"/>
      <c r="K42" s="81"/>
      <c r="L42" s="225"/>
      <c r="M42" s="228"/>
      <c r="N42" s="228"/>
      <c r="O42" s="228"/>
      <c r="P42" s="228"/>
      <c r="Q42" s="81"/>
      <c r="R42" s="81"/>
      <c r="S42" s="95"/>
      <c r="T42" s="24"/>
    </row>
    <row r="43" spans="1:20" hidden="1" x14ac:dyDescent="0.35">
      <c r="A43" s="24"/>
      <c r="B43" s="23"/>
      <c r="C43" s="225"/>
      <c r="D43" s="227"/>
      <c r="E43" s="227"/>
      <c r="F43" s="227"/>
      <c r="G43" s="227"/>
      <c r="H43" s="227"/>
      <c r="I43" s="227"/>
      <c r="J43" s="81"/>
      <c r="K43" s="81"/>
      <c r="L43" s="225"/>
      <c r="M43" s="228"/>
      <c r="N43" s="228"/>
      <c r="O43" s="228"/>
      <c r="P43" s="228"/>
      <c r="Q43" s="81"/>
      <c r="R43" s="81"/>
      <c r="S43" s="95"/>
      <c r="T43" s="24"/>
    </row>
    <row r="44" spans="1:20" hidden="1" x14ac:dyDescent="0.35">
      <c r="A44" s="24"/>
      <c r="B44" s="23"/>
      <c r="C44" s="225"/>
      <c r="D44" s="227"/>
      <c r="E44" s="227"/>
      <c r="F44" s="227"/>
      <c r="G44" s="227"/>
      <c r="H44" s="227"/>
      <c r="I44" s="227"/>
      <c r="J44" s="81"/>
      <c r="K44" s="81"/>
      <c r="L44" s="225"/>
      <c r="M44" s="228"/>
      <c r="N44" s="228"/>
      <c r="O44" s="228"/>
      <c r="P44" s="228"/>
      <c r="Q44" s="81"/>
      <c r="R44" s="81"/>
      <c r="S44" s="95"/>
      <c r="T44" s="24"/>
    </row>
    <row r="45" spans="1:20" x14ac:dyDescent="0.35">
      <c r="A45" s="24"/>
      <c r="B45" s="23"/>
      <c r="C45" s="225"/>
      <c r="D45" s="242" t="s">
        <v>2</v>
      </c>
      <c r="E45" s="242"/>
      <c r="F45" s="242"/>
      <c r="G45" s="242"/>
      <c r="H45" s="242"/>
      <c r="I45" s="242"/>
      <c r="J45" s="163">
        <f>SUM(J21:J44)</f>
        <v>48.6</v>
      </c>
      <c r="K45" s="163">
        <f>SUM(K21:K44)</f>
        <v>49.1</v>
      </c>
      <c r="L45" s="225"/>
      <c r="M45" s="223" t="s">
        <v>2</v>
      </c>
      <c r="N45" s="223"/>
      <c r="O45" s="223"/>
      <c r="P45" s="223"/>
      <c r="Q45" s="163">
        <f ca="1">SUM(Q21:Q44)</f>
        <v>8.5</v>
      </c>
      <c r="R45" s="163">
        <f ca="1">SUM(R21:R44)</f>
        <v>9</v>
      </c>
      <c r="S45" s="96"/>
      <c r="T45" s="24"/>
    </row>
    <row r="46" spans="1:20" ht="38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6"/>
      <c r="K46" s="96"/>
      <c r="L46" s="97"/>
      <c r="M46" s="99"/>
      <c r="N46" s="99"/>
      <c r="O46" s="99"/>
      <c r="P46" s="99"/>
      <c r="Q46" s="96"/>
      <c r="R46" s="96"/>
      <c r="S46" s="96"/>
      <c r="T46" s="24"/>
    </row>
    <row r="47" spans="1:20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17"/>
      <c r="T47" s="24"/>
    </row>
  </sheetData>
  <mergeCells count="70">
    <mergeCell ref="C18:R18"/>
    <mergeCell ref="C1:R1"/>
    <mergeCell ref="C2:R2"/>
    <mergeCell ref="C6:R6"/>
    <mergeCell ref="C7:D7"/>
    <mergeCell ref="E7:R7"/>
    <mergeCell ref="C8:D8"/>
    <mergeCell ref="L8:M8"/>
    <mergeCell ref="C9:C13"/>
    <mergeCell ref="L9:L13"/>
    <mergeCell ref="M12:R12"/>
    <mergeCell ref="C14:C17"/>
    <mergeCell ref="L14:L17"/>
    <mergeCell ref="D23:I23"/>
    <mergeCell ref="M23:P23"/>
    <mergeCell ref="D24:I24"/>
    <mergeCell ref="M24:P24"/>
    <mergeCell ref="D25:I25"/>
    <mergeCell ref="M25:P25"/>
    <mergeCell ref="L19:L45"/>
    <mergeCell ref="M19:P19"/>
    <mergeCell ref="D20:I20"/>
    <mergeCell ref="M20:P20"/>
    <mergeCell ref="D21:I21"/>
    <mergeCell ref="M21:P21"/>
    <mergeCell ref="D22:I22"/>
    <mergeCell ref="M22:P22"/>
    <mergeCell ref="D26:I26"/>
    <mergeCell ref="M26:P26"/>
    <mergeCell ref="D27:I27"/>
    <mergeCell ref="M27:P27"/>
    <mergeCell ref="D28:I28"/>
    <mergeCell ref="M28:P28"/>
    <mergeCell ref="D29:I29"/>
    <mergeCell ref="M29:P29"/>
    <mergeCell ref="D30:I30"/>
    <mergeCell ref="M30:P30"/>
    <mergeCell ref="D31:I31"/>
    <mergeCell ref="M31:P31"/>
    <mergeCell ref="D32:I32"/>
    <mergeCell ref="M32:P32"/>
    <mergeCell ref="D33:I33"/>
    <mergeCell ref="M33:P33"/>
    <mergeCell ref="D34:I34"/>
    <mergeCell ref="M34:P34"/>
    <mergeCell ref="D35:I35"/>
    <mergeCell ref="M35:P35"/>
    <mergeCell ref="M41:P41"/>
    <mergeCell ref="D36:I36"/>
    <mergeCell ref="M36:P36"/>
    <mergeCell ref="D37:I37"/>
    <mergeCell ref="M37:P37"/>
    <mergeCell ref="D38:I38"/>
    <mergeCell ref="M38:P38"/>
    <mergeCell ref="D45:I45"/>
    <mergeCell ref="M45:P45"/>
    <mergeCell ref="C47:R47"/>
    <mergeCell ref="C19:C45"/>
    <mergeCell ref="D19:I19"/>
    <mergeCell ref="D42:I42"/>
    <mergeCell ref="M42:P42"/>
    <mergeCell ref="D43:I43"/>
    <mergeCell ref="M43:P43"/>
    <mergeCell ref="D44:I44"/>
    <mergeCell ref="M44:P44"/>
    <mergeCell ref="D39:I39"/>
    <mergeCell ref="M39:P39"/>
    <mergeCell ref="D40:I40"/>
    <mergeCell ref="M40:P40"/>
    <mergeCell ref="D41:I4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982B-AA11-4BC0-9AA1-5671AFAC083D}">
  <dimension ref="A1:T47"/>
  <sheetViews>
    <sheetView zoomScale="60" zoomScaleNormal="60" workbookViewId="0">
      <selection activeCell="V21" sqref="V21"/>
    </sheetView>
  </sheetViews>
  <sheetFormatPr defaultRowHeight="14.5" x14ac:dyDescent="0.35"/>
  <cols>
    <col min="3" max="3" width="13.26953125" customWidth="1"/>
    <col min="4" max="4" width="34.81640625" customWidth="1"/>
    <col min="6" max="6" width="11.453125" customWidth="1"/>
    <col min="7" max="7" width="13.36328125" customWidth="1"/>
    <col min="8" max="8" width="14.7265625" customWidth="1"/>
    <col min="9" max="9" width="17.54296875" customWidth="1"/>
    <col min="11" max="11" width="8.36328125" customWidth="1"/>
    <col min="13" max="13" width="26.6328125" customWidth="1"/>
  </cols>
  <sheetData>
    <row r="1" spans="1:20" ht="61.5" x14ac:dyDescent="0.35">
      <c r="A1" s="24"/>
      <c r="B1" s="24"/>
      <c r="C1" s="231" t="s">
        <v>209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18"/>
      <c r="T1" s="24"/>
    </row>
    <row r="2" spans="1:20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19"/>
      <c r="T2" s="24"/>
    </row>
    <row r="3" spans="1:20" ht="15.5" x14ac:dyDescent="0.35">
      <c r="A3" s="24"/>
      <c r="B3" s="23"/>
      <c r="C3" s="22" t="s">
        <v>79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</row>
    <row r="4" spans="1:20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</row>
    <row r="5" spans="1:20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4"/>
    </row>
    <row r="6" spans="1:20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36"/>
      <c r="T6" s="24"/>
    </row>
    <row r="7" spans="1:20" ht="21" x14ac:dyDescent="0.35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8"/>
      <c r="S7" s="86"/>
      <c r="T7" s="24"/>
    </row>
    <row r="8" spans="1:20" ht="29" x14ac:dyDescent="0.35">
      <c r="A8" s="24"/>
      <c r="B8" s="23"/>
      <c r="C8" s="235" t="s">
        <v>1</v>
      </c>
      <c r="D8" s="235"/>
      <c r="E8" s="8" t="s">
        <v>39</v>
      </c>
      <c r="F8" s="8" t="s">
        <v>176</v>
      </c>
      <c r="G8" s="8" t="s">
        <v>312</v>
      </c>
      <c r="H8" s="8" t="s">
        <v>311</v>
      </c>
      <c r="I8" s="8" t="s">
        <v>313</v>
      </c>
      <c r="J8" s="8" t="s">
        <v>142</v>
      </c>
      <c r="K8" s="53" t="s">
        <v>43</v>
      </c>
      <c r="L8" s="235" t="s">
        <v>1</v>
      </c>
      <c r="M8" s="235"/>
      <c r="N8" s="8" t="s">
        <v>16</v>
      </c>
      <c r="O8" s="8" t="s">
        <v>17</v>
      </c>
      <c r="P8" s="8" t="s">
        <v>18</v>
      </c>
      <c r="Q8" s="8" t="s">
        <v>19</v>
      </c>
      <c r="R8" s="16" t="s">
        <v>70</v>
      </c>
      <c r="S8" s="87"/>
      <c r="T8" s="24"/>
    </row>
    <row r="9" spans="1:20" ht="15" customHeight="1" x14ac:dyDescent="0.35">
      <c r="A9" s="24"/>
      <c r="B9" s="23"/>
      <c r="C9" s="239" t="s">
        <v>31</v>
      </c>
      <c r="D9" s="220" t="s">
        <v>2</v>
      </c>
      <c r="E9" s="2"/>
      <c r="F9" s="81">
        <v>11</v>
      </c>
      <c r="G9" s="81">
        <v>108</v>
      </c>
      <c r="H9" s="81">
        <v>119</v>
      </c>
      <c r="I9" s="81">
        <v>21</v>
      </c>
      <c r="J9" s="81">
        <v>57</v>
      </c>
      <c r="K9" s="163">
        <f>SUM(E9:J9)</f>
        <v>316</v>
      </c>
      <c r="L9" s="243" t="s">
        <v>20</v>
      </c>
      <c r="M9" s="220" t="s">
        <v>21</v>
      </c>
      <c r="N9" s="64">
        <v>43344</v>
      </c>
      <c r="O9" s="64">
        <v>43374</v>
      </c>
      <c r="P9" s="64">
        <v>43405</v>
      </c>
      <c r="Q9" s="64">
        <v>44217</v>
      </c>
      <c r="R9" s="17">
        <f>+N9</f>
        <v>43344</v>
      </c>
      <c r="S9" s="88">
        <f ca="1">(TODAY())</f>
        <v>45011</v>
      </c>
      <c r="T9" s="24"/>
    </row>
    <row r="10" spans="1:20" ht="15" customHeight="1" x14ac:dyDescent="0.35">
      <c r="A10" s="24"/>
      <c r="B10" s="23"/>
      <c r="C10" s="239"/>
      <c r="D10" s="220" t="s">
        <v>3</v>
      </c>
      <c r="E10" s="2"/>
      <c r="F10" s="81"/>
      <c r="G10" s="81"/>
      <c r="H10" s="81"/>
      <c r="I10" s="81"/>
      <c r="J10" s="81"/>
      <c r="K10" s="163">
        <f>SUM(E10:J10)</f>
        <v>0</v>
      </c>
      <c r="L10" s="244"/>
      <c r="M10" s="220" t="s">
        <v>22</v>
      </c>
      <c r="N10" s="64"/>
      <c r="O10" s="64"/>
      <c r="P10" s="64">
        <v>44175</v>
      </c>
      <c r="Q10" s="64">
        <v>46169</v>
      </c>
      <c r="R10" s="17">
        <f>+Q10</f>
        <v>46169</v>
      </c>
      <c r="S10" s="88"/>
      <c r="T10" s="24"/>
    </row>
    <row r="11" spans="1:20" ht="15" customHeight="1" x14ac:dyDescent="0.35">
      <c r="A11" s="24"/>
      <c r="B11" s="23"/>
      <c r="C11" s="239"/>
      <c r="D11" s="220" t="s">
        <v>4</v>
      </c>
      <c r="E11" s="2"/>
      <c r="F11" s="81"/>
      <c r="G11" s="81"/>
      <c r="H11" s="81"/>
      <c r="I11" s="81"/>
      <c r="J11" s="81"/>
      <c r="K11" s="163">
        <f>SUM(E11:J11)</f>
        <v>0</v>
      </c>
      <c r="L11" s="244"/>
      <c r="M11" s="220" t="s">
        <v>23</v>
      </c>
      <c r="N11" s="18">
        <f>ROUND((N10-N9)/30.4,0)</f>
        <v>-1426</v>
      </c>
      <c r="O11" s="18">
        <f>ROUND((O10-O9)/30.4,0)</f>
        <v>-1427</v>
      </c>
      <c r="P11" s="18">
        <f>ROUND((P10-P9)/30.4,0)</f>
        <v>25</v>
      </c>
      <c r="Q11" s="18">
        <f>ROUND((Q10-Q9)/30.4,0)</f>
        <v>64</v>
      </c>
      <c r="R11" s="19">
        <f>ROUND((R10-R9)/30.4,0)</f>
        <v>93</v>
      </c>
      <c r="S11" s="18">
        <f ca="1">ROUND((Q10-S9)/30.4,0)</f>
        <v>38</v>
      </c>
      <c r="T11" s="24"/>
    </row>
    <row r="12" spans="1:20" ht="15" customHeight="1" x14ac:dyDescent="0.35">
      <c r="A12" s="24"/>
      <c r="B12" s="23"/>
      <c r="C12" s="239"/>
      <c r="D12" s="220" t="s">
        <v>5</v>
      </c>
      <c r="E12" s="2"/>
      <c r="F12" s="81"/>
      <c r="G12" s="81"/>
      <c r="H12" s="81"/>
      <c r="I12" s="81"/>
      <c r="J12" s="81"/>
      <c r="K12" s="163">
        <f>SUM(E12:J12)</f>
        <v>0</v>
      </c>
      <c r="L12" s="244"/>
      <c r="M12" s="246"/>
      <c r="N12" s="247"/>
      <c r="O12" s="247"/>
      <c r="P12" s="247"/>
      <c r="Q12" s="247"/>
      <c r="R12" s="248"/>
      <c r="S12" s="90"/>
      <c r="T12" s="24"/>
    </row>
    <row r="13" spans="1:20" ht="15" customHeight="1" x14ac:dyDescent="0.35">
      <c r="A13" s="24"/>
      <c r="B13" s="23"/>
      <c r="C13" s="239"/>
      <c r="D13" s="220" t="s">
        <v>73</v>
      </c>
      <c r="E13" s="10" t="s">
        <v>15</v>
      </c>
      <c r="F13" s="12" t="s">
        <v>26</v>
      </c>
      <c r="G13" s="11" t="s">
        <v>14</v>
      </c>
      <c r="H13" s="11" t="s">
        <v>14</v>
      </c>
      <c r="I13" s="11" t="s">
        <v>14</v>
      </c>
      <c r="J13" s="11" t="s">
        <v>14</v>
      </c>
      <c r="K13" s="11" t="s">
        <v>14</v>
      </c>
      <c r="L13" s="245"/>
      <c r="M13" s="220" t="s">
        <v>73</v>
      </c>
      <c r="N13" s="12" t="s">
        <v>26</v>
      </c>
      <c r="O13" s="65" t="s">
        <v>27</v>
      </c>
      <c r="P13" s="65" t="s">
        <v>27</v>
      </c>
      <c r="Q13" s="12" t="s">
        <v>26</v>
      </c>
      <c r="R13" s="65" t="s">
        <v>27</v>
      </c>
      <c r="S13" s="92"/>
      <c r="T13" s="24"/>
    </row>
    <row r="14" spans="1:20" ht="15" customHeight="1" x14ac:dyDescent="0.35">
      <c r="A14" s="24"/>
      <c r="B14" s="23"/>
      <c r="C14" s="239" t="s">
        <v>6</v>
      </c>
      <c r="D14" s="220" t="s">
        <v>7</v>
      </c>
      <c r="E14" s="2"/>
      <c r="F14" s="81"/>
      <c r="G14" s="81"/>
      <c r="H14" s="81"/>
      <c r="I14" s="81"/>
      <c r="J14" s="81"/>
      <c r="K14" s="163">
        <f>SUM(E14:J14)</f>
        <v>0</v>
      </c>
      <c r="L14" s="243" t="s">
        <v>25</v>
      </c>
      <c r="M14" s="220" t="s">
        <v>7</v>
      </c>
      <c r="N14" s="13"/>
      <c r="O14" s="13"/>
      <c r="P14" s="13"/>
      <c r="Q14" s="13"/>
      <c r="R14" s="104"/>
      <c r="S14" s="23"/>
      <c r="T14" s="24"/>
    </row>
    <row r="15" spans="1:20" ht="15" customHeight="1" x14ac:dyDescent="0.35">
      <c r="A15" s="24"/>
      <c r="B15" s="23"/>
      <c r="C15" s="239"/>
      <c r="D15" s="220" t="s">
        <v>4</v>
      </c>
      <c r="E15" s="2"/>
      <c r="F15" s="81"/>
      <c r="G15" s="81"/>
      <c r="H15" s="81"/>
      <c r="I15" s="81"/>
      <c r="J15" s="81"/>
      <c r="K15" s="163">
        <f t="shared" ref="K15:K17" si="0">SUM(E15:J15)</f>
        <v>0</v>
      </c>
      <c r="L15" s="244"/>
      <c r="M15" s="220" t="s">
        <v>4</v>
      </c>
      <c r="N15" s="13"/>
      <c r="O15" s="13"/>
      <c r="P15" s="13"/>
      <c r="Q15" s="13"/>
      <c r="R15" s="104"/>
      <c r="S15" s="23"/>
      <c r="T15" s="24"/>
    </row>
    <row r="16" spans="1:20" ht="15" customHeight="1" x14ac:dyDescent="0.35">
      <c r="A16" s="24"/>
      <c r="B16" s="23"/>
      <c r="C16" s="239"/>
      <c r="D16" s="220" t="s">
        <v>5</v>
      </c>
      <c r="E16" s="2"/>
      <c r="F16" s="81"/>
      <c r="G16" s="81"/>
      <c r="H16" s="81"/>
      <c r="I16" s="81"/>
      <c r="J16" s="81"/>
      <c r="K16" s="163">
        <f t="shared" si="0"/>
        <v>0</v>
      </c>
      <c r="L16" s="244"/>
      <c r="M16" s="220" t="s">
        <v>5</v>
      </c>
      <c r="N16" s="13"/>
      <c r="O16" s="13"/>
      <c r="P16" s="13"/>
      <c r="Q16" s="13"/>
      <c r="R16" s="104"/>
      <c r="S16" s="23"/>
      <c r="T16" s="24"/>
    </row>
    <row r="17" spans="1:20" ht="15" customHeight="1" x14ac:dyDescent="0.35">
      <c r="A17" s="24"/>
      <c r="B17" s="23"/>
      <c r="C17" s="239"/>
      <c r="D17" s="220" t="s">
        <v>2</v>
      </c>
      <c r="E17" s="15"/>
      <c r="F17" s="83"/>
      <c r="G17" s="83"/>
      <c r="H17" s="83"/>
      <c r="I17" s="83"/>
      <c r="J17" s="83"/>
      <c r="K17" s="163">
        <f t="shared" si="0"/>
        <v>0</v>
      </c>
      <c r="L17" s="245"/>
      <c r="M17" s="220" t="s">
        <v>7</v>
      </c>
      <c r="N17" s="14">
        <v>16</v>
      </c>
      <c r="O17" s="14">
        <v>16</v>
      </c>
      <c r="P17" s="14">
        <v>16</v>
      </c>
      <c r="Q17" s="14">
        <v>19</v>
      </c>
      <c r="R17" s="105">
        <f>SUM(N17:Q17)</f>
        <v>67</v>
      </c>
      <c r="S17" s="93"/>
      <c r="T17" s="24"/>
    </row>
    <row r="18" spans="1:20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36"/>
      <c r="T18" s="24"/>
    </row>
    <row r="19" spans="1:20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0"/>
      <c r="K19" s="20"/>
      <c r="L19" s="225" t="s">
        <v>72</v>
      </c>
      <c r="M19" s="226" t="s">
        <v>81</v>
      </c>
      <c r="N19" s="226"/>
      <c r="O19" s="226"/>
      <c r="P19" s="226"/>
      <c r="Q19" s="20"/>
      <c r="R19" s="20"/>
      <c r="S19" s="87"/>
      <c r="T19" s="24"/>
    </row>
    <row r="20" spans="1:20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0" t="s">
        <v>82</v>
      </c>
      <c r="K20" s="20" t="s">
        <v>30</v>
      </c>
      <c r="L20" s="225"/>
      <c r="M20" s="226" t="s">
        <v>8</v>
      </c>
      <c r="N20" s="226"/>
      <c r="O20" s="226"/>
      <c r="P20" s="226"/>
      <c r="Q20" s="20" t="s">
        <v>82</v>
      </c>
      <c r="R20" s="20" t="s">
        <v>30</v>
      </c>
      <c r="S20" s="87"/>
      <c r="T20" s="24"/>
    </row>
    <row r="21" spans="1:20" ht="25.5" customHeight="1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83">
        <f>+K9</f>
        <v>316</v>
      </c>
      <c r="K21" s="83">
        <f>+K9</f>
        <v>316</v>
      </c>
      <c r="L21" s="225"/>
      <c r="M21" s="228" t="s">
        <v>74</v>
      </c>
      <c r="N21" s="228"/>
      <c r="O21" s="228"/>
      <c r="P21" s="228"/>
      <c r="Q21" s="57">
        <f ca="1">+S11</f>
        <v>38</v>
      </c>
      <c r="R21" s="57">
        <f ca="1">Q21</f>
        <v>38</v>
      </c>
      <c r="S21" s="94"/>
      <c r="T21" s="24"/>
    </row>
    <row r="22" spans="1:20" ht="25.5" customHeight="1" x14ac:dyDescent="0.35">
      <c r="A22" s="24"/>
      <c r="B22" s="23"/>
      <c r="C22" s="225"/>
      <c r="D22" s="227" t="s">
        <v>314</v>
      </c>
      <c r="E22" s="227"/>
      <c r="F22" s="227"/>
      <c r="G22" s="227"/>
      <c r="H22" s="227"/>
      <c r="I22" s="227"/>
      <c r="J22" s="81">
        <v>-1</v>
      </c>
      <c r="K22" s="81"/>
      <c r="L22" s="225"/>
      <c r="M22" s="227" t="s">
        <v>314</v>
      </c>
      <c r="N22" s="227"/>
      <c r="O22" s="227"/>
      <c r="P22" s="227"/>
      <c r="Q22" s="81">
        <v>-1</v>
      </c>
      <c r="R22" s="81"/>
      <c r="S22" s="95"/>
      <c r="T22" s="24"/>
    </row>
    <row r="23" spans="1:20" ht="25.5" customHeight="1" x14ac:dyDescent="0.35">
      <c r="A23" s="24"/>
      <c r="B23" s="23"/>
      <c r="C23" s="225"/>
      <c r="D23" s="227" t="s">
        <v>210</v>
      </c>
      <c r="E23" s="227"/>
      <c r="F23" s="227"/>
      <c r="G23" s="227"/>
      <c r="H23" s="227"/>
      <c r="I23" s="227"/>
      <c r="J23" s="81">
        <v>-2</v>
      </c>
      <c r="K23" s="81"/>
      <c r="L23" s="225"/>
      <c r="M23" s="227" t="s">
        <v>311</v>
      </c>
      <c r="N23" s="227"/>
      <c r="O23" s="227"/>
      <c r="P23" s="227"/>
      <c r="Q23" s="81">
        <v>-1</v>
      </c>
      <c r="R23" s="81"/>
      <c r="S23" s="95"/>
      <c r="T23" s="24"/>
    </row>
    <row r="24" spans="1:20" hidden="1" x14ac:dyDescent="0.35">
      <c r="A24" s="24"/>
      <c r="B24" s="23"/>
      <c r="C24" s="225"/>
      <c r="D24" s="227"/>
      <c r="E24" s="227"/>
      <c r="F24" s="227"/>
      <c r="G24" s="227"/>
      <c r="H24" s="227"/>
      <c r="I24" s="227"/>
      <c r="J24" s="81"/>
      <c r="K24" s="81"/>
      <c r="L24" s="225"/>
      <c r="M24" s="227"/>
      <c r="N24" s="227"/>
      <c r="O24" s="227"/>
      <c r="P24" s="227"/>
      <c r="Q24" s="81"/>
      <c r="R24" s="81"/>
      <c r="S24" s="95"/>
      <c r="T24" s="24"/>
    </row>
    <row r="25" spans="1:20" hidden="1" x14ac:dyDescent="0.35">
      <c r="A25" s="24"/>
      <c r="B25" s="23"/>
      <c r="C25" s="225"/>
      <c r="D25" s="227"/>
      <c r="E25" s="227"/>
      <c r="F25" s="227"/>
      <c r="G25" s="227"/>
      <c r="H25" s="227"/>
      <c r="I25" s="227"/>
      <c r="J25" s="81"/>
      <c r="K25" s="81"/>
      <c r="L25" s="225"/>
      <c r="M25" s="227"/>
      <c r="N25" s="227"/>
      <c r="O25" s="227"/>
      <c r="P25" s="227"/>
      <c r="Q25" s="81"/>
      <c r="R25" s="81"/>
      <c r="S25" s="95"/>
      <c r="T25" s="24"/>
    </row>
    <row r="26" spans="1:20" hidden="1" x14ac:dyDescent="0.35">
      <c r="A26" s="24"/>
      <c r="B26" s="23"/>
      <c r="C26" s="225"/>
      <c r="D26" s="227"/>
      <c r="E26" s="227"/>
      <c r="F26" s="227"/>
      <c r="G26" s="227"/>
      <c r="H26" s="227"/>
      <c r="I26" s="227"/>
      <c r="J26" s="81"/>
      <c r="K26" s="81"/>
      <c r="L26" s="225"/>
      <c r="M26" s="228"/>
      <c r="N26" s="228"/>
      <c r="O26" s="228"/>
      <c r="P26" s="228"/>
      <c r="Q26" s="81"/>
      <c r="R26" s="81"/>
      <c r="S26" s="95"/>
      <c r="T26" s="24"/>
    </row>
    <row r="27" spans="1:20" hidden="1" x14ac:dyDescent="0.35">
      <c r="A27" s="24"/>
      <c r="B27" s="23"/>
      <c r="C27" s="225"/>
      <c r="D27" s="227"/>
      <c r="E27" s="227"/>
      <c r="F27" s="227"/>
      <c r="G27" s="227"/>
      <c r="H27" s="227"/>
      <c r="I27" s="227"/>
      <c r="J27" s="81"/>
      <c r="K27" s="81"/>
      <c r="L27" s="225"/>
      <c r="M27" s="228"/>
      <c r="N27" s="228"/>
      <c r="O27" s="228"/>
      <c r="P27" s="228"/>
      <c r="Q27" s="81"/>
      <c r="R27" s="81"/>
      <c r="S27" s="95"/>
      <c r="T27" s="24"/>
    </row>
    <row r="28" spans="1:20" hidden="1" x14ac:dyDescent="0.35">
      <c r="A28" s="24"/>
      <c r="B28" s="23"/>
      <c r="C28" s="225"/>
      <c r="D28" s="227"/>
      <c r="E28" s="227"/>
      <c r="F28" s="227"/>
      <c r="G28" s="227"/>
      <c r="H28" s="227"/>
      <c r="I28" s="227"/>
      <c r="J28" s="81"/>
      <c r="K28" s="81"/>
      <c r="L28" s="225"/>
      <c r="M28" s="228"/>
      <c r="N28" s="228"/>
      <c r="O28" s="228"/>
      <c r="P28" s="228"/>
      <c r="Q28" s="81"/>
      <c r="R28" s="81"/>
      <c r="S28" s="95"/>
      <c r="T28" s="24"/>
    </row>
    <row r="29" spans="1:20" hidden="1" x14ac:dyDescent="0.35">
      <c r="A29" s="24"/>
      <c r="B29" s="23"/>
      <c r="C29" s="225"/>
      <c r="D29" s="331"/>
      <c r="E29" s="331"/>
      <c r="F29" s="331"/>
      <c r="G29" s="331"/>
      <c r="H29" s="331"/>
      <c r="I29" s="331"/>
      <c r="J29" s="81"/>
      <c r="K29" s="81"/>
      <c r="L29" s="225"/>
      <c r="M29" s="228"/>
      <c r="N29" s="228"/>
      <c r="O29" s="228"/>
      <c r="P29" s="228"/>
      <c r="Q29" s="81"/>
      <c r="R29" s="81"/>
      <c r="S29" s="95"/>
      <c r="T29" s="24"/>
    </row>
    <row r="30" spans="1:20" hidden="1" x14ac:dyDescent="0.35">
      <c r="A30" s="24"/>
      <c r="B30" s="23"/>
      <c r="C30" s="225"/>
      <c r="D30" s="227"/>
      <c r="E30" s="227"/>
      <c r="F30" s="227"/>
      <c r="G30" s="227"/>
      <c r="H30" s="227"/>
      <c r="I30" s="227"/>
      <c r="J30" s="81"/>
      <c r="K30" s="81"/>
      <c r="L30" s="225"/>
      <c r="M30" s="228"/>
      <c r="N30" s="228"/>
      <c r="O30" s="228"/>
      <c r="P30" s="228"/>
      <c r="Q30" s="81"/>
      <c r="R30" s="81"/>
      <c r="S30" s="95"/>
      <c r="T30" s="24"/>
    </row>
    <row r="31" spans="1:20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81"/>
      <c r="K31" s="81"/>
      <c r="L31" s="225"/>
      <c r="M31" s="228"/>
      <c r="N31" s="228"/>
      <c r="O31" s="228"/>
      <c r="P31" s="228"/>
      <c r="Q31" s="81"/>
      <c r="R31" s="81"/>
      <c r="S31" s="95"/>
      <c r="T31" s="24"/>
    </row>
    <row r="32" spans="1:20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81"/>
      <c r="K32" s="81"/>
      <c r="L32" s="225"/>
      <c r="M32" s="228"/>
      <c r="N32" s="228"/>
      <c r="O32" s="228"/>
      <c r="P32" s="228"/>
      <c r="Q32" s="81"/>
      <c r="R32" s="81"/>
      <c r="S32" s="95"/>
      <c r="T32" s="24"/>
    </row>
    <row r="33" spans="1:20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81"/>
      <c r="K33" s="81"/>
      <c r="L33" s="225"/>
      <c r="M33" s="228"/>
      <c r="N33" s="228"/>
      <c r="O33" s="228"/>
      <c r="P33" s="228"/>
      <c r="Q33" s="81"/>
      <c r="R33" s="81"/>
      <c r="S33" s="95"/>
      <c r="T33" s="24"/>
    </row>
    <row r="34" spans="1:20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81"/>
      <c r="K34" s="81"/>
      <c r="L34" s="225"/>
      <c r="M34" s="228"/>
      <c r="N34" s="228"/>
      <c r="O34" s="228"/>
      <c r="P34" s="228"/>
      <c r="Q34" s="81"/>
      <c r="R34" s="81"/>
      <c r="S34" s="95"/>
      <c r="T34" s="24"/>
    </row>
    <row r="35" spans="1:20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81"/>
      <c r="K35" s="81"/>
      <c r="L35" s="225"/>
      <c r="M35" s="228"/>
      <c r="N35" s="228"/>
      <c r="O35" s="228"/>
      <c r="P35" s="228"/>
      <c r="Q35" s="81"/>
      <c r="R35" s="81"/>
      <c r="S35" s="95"/>
      <c r="T35" s="24"/>
    </row>
    <row r="36" spans="1:20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81"/>
      <c r="K36" s="81"/>
      <c r="L36" s="225"/>
      <c r="M36" s="228"/>
      <c r="N36" s="228"/>
      <c r="O36" s="228"/>
      <c r="P36" s="228"/>
      <c r="Q36" s="81"/>
      <c r="R36" s="81"/>
      <c r="S36" s="95"/>
      <c r="T36" s="24"/>
    </row>
    <row r="37" spans="1:20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81"/>
      <c r="K37" s="81"/>
      <c r="L37" s="225"/>
      <c r="M37" s="228"/>
      <c r="N37" s="228"/>
      <c r="O37" s="228"/>
      <c r="P37" s="228"/>
      <c r="Q37" s="81"/>
      <c r="R37" s="81"/>
      <c r="S37" s="95"/>
      <c r="T37" s="24"/>
    </row>
    <row r="38" spans="1:20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81"/>
      <c r="K38" s="81"/>
      <c r="L38" s="225"/>
      <c r="M38" s="228"/>
      <c r="N38" s="228"/>
      <c r="O38" s="228"/>
      <c r="P38" s="228"/>
      <c r="Q38" s="81"/>
      <c r="R38" s="81"/>
      <c r="S38" s="95"/>
      <c r="T38" s="24"/>
    </row>
    <row r="39" spans="1:20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81"/>
      <c r="K39" s="81"/>
      <c r="L39" s="225"/>
      <c r="M39" s="228"/>
      <c r="N39" s="228"/>
      <c r="O39" s="228"/>
      <c r="P39" s="228"/>
      <c r="Q39" s="81"/>
      <c r="R39" s="81"/>
      <c r="S39" s="95"/>
      <c r="T39" s="24"/>
    </row>
    <row r="40" spans="1:20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81"/>
      <c r="K40" s="81"/>
      <c r="L40" s="225"/>
      <c r="M40" s="228"/>
      <c r="N40" s="228"/>
      <c r="O40" s="228"/>
      <c r="P40" s="228"/>
      <c r="Q40" s="81"/>
      <c r="R40" s="81"/>
      <c r="S40" s="95"/>
      <c r="T40" s="24"/>
    </row>
    <row r="41" spans="1:20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81"/>
      <c r="K41" s="81"/>
      <c r="L41" s="225"/>
      <c r="M41" s="228"/>
      <c r="N41" s="228"/>
      <c r="O41" s="228"/>
      <c r="P41" s="228"/>
      <c r="Q41" s="81"/>
      <c r="R41" s="81"/>
      <c r="S41" s="95"/>
      <c r="T41" s="24"/>
    </row>
    <row r="42" spans="1:20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81"/>
      <c r="K42" s="81"/>
      <c r="L42" s="225"/>
      <c r="M42" s="228"/>
      <c r="N42" s="228"/>
      <c r="O42" s="228"/>
      <c r="P42" s="228"/>
      <c r="Q42" s="81"/>
      <c r="R42" s="81"/>
      <c r="S42" s="95"/>
      <c r="T42" s="24"/>
    </row>
    <row r="43" spans="1:20" hidden="1" x14ac:dyDescent="0.35">
      <c r="A43" s="24"/>
      <c r="B43" s="23"/>
      <c r="C43" s="225"/>
      <c r="D43" s="227"/>
      <c r="E43" s="227"/>
      <c r="F43" s="227"/>
      <c r="G43" s="227"/>
      <c r="H43" s="227"/>
      <c r="I43" s="227"/>
      <c r="J43" s="81"/>
      <c r="K43" s="81"/>
      <c r="L43" s="225"/>
      <c r="M43" s="228"/>
      <c r="N43" s="228"/>
      <c r="O43" s="228"/>
      <c r="P43" s="228"/>
      <c r="Q43" s="81"/>
      <c r="R43" s="81"/>
      <c r="S43" s="95"/>
      <c r="T43" s="24"/>
    </row>
    <row r="44" spans="1:20" hidden="1" x14ac:dyDescent="0.35">
      <c r="A44" s="24"/>
      <c r="B44" s="23"/>
      <c r="C44" s="225"/>
      <c r="D44" s="227"/>
      <c r="E44" s="227"/>
      <c r="F44" s="227"/>
      <c r="G44" s="227"/>
      <c r="H44" s="227"/>
      <c r="I44" s="227"/>
      <c r="J44" s="81"/>
      <c r="K44" s="81"/>
      <c r="L44" s="225"/>
      <c r="M44" s="228"/>
      <c r="N44" s="228"/>
      <c r="O44" s="228"/>
      <c r="P44" s="228"/>
      <c r="Q44" s="81"/>
      <c r="R44" s="81"/>
      <c r="S44" s="95"/>
      <c r="T44" s="24"/>
    </row>
    <row r="45" spans="1:20" x14ac:dyDescent="0.35">
      <c r="A45" s="24"/>
      <c r="B45" s="23"/>
      <c r="C45" s="225"/>
      <c r="D45" s="242" t="s">
        <v>2</v>
      </c>
      <c r="E45" s="242"/>
      <c r="F45" s="242"/>
      <c r="G45" s="242"/>
      <c r="H45" s="242"/>
      <c r="I45" s="242"/>
      <c r="J45" s="163">
        <f>SUM(J21:J44)</f>
        <v>313</v>
      </c>
      <c r="K45" s="163">
        <f>SUM(K21:K44)</f>
        <v>316</v>
      </c>
      <c r="L45" s="225"/>
      <c r="M45" s="223" t="s">
        <v>2</v>
      </c>
      <c r="N45" s="223"/>
      <c r="O45" s="223"/>
      <c r="P45" s="223"/>
      <c r="Q45" s="163">
        <f ca="1">SUM(Q21:Q44)</f>
        <v>36</v>
      </c>
      <c r="R45" s="163">
        <f ca="1">SUM(R21:R44)</f>
        <v>38</v>
      </c>
      <c r="S45" s="96"/>
      <c r="T45" s="24"/>
    </row>
    <row r="46" spans="1:20" ht="38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6"/>
      <c r="K46" s="96"/>
      <c r="L46" s="97"/>
      <c r="M46" s="99"/>
      <c r="N46" s="99"/>
      <c r="O46" s="99"/>
      <c r="P46" s="99"/>
      <c r="Q46" s="96"/>
      <c r="R46" s="96"/>
      <c r="S46" s="96"/>
      <c r="T46" s="24"/>
    </row>
    <row r="47" spans="1:20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17"/>
      <c r="T47" s="24"/>
    </row>
  </sheetData>
  <mergeCells count="70">
    <mergeCell ref="C18:R18"/>
    <mergeCell ref="C1:R1"/>
    <mergeCell ref="C2:R2"/>
    <mergeCell ref="C6:R6"/>
    <mergeCell ref="C7:D7"/>
    <mergeCell ref="E7:R7"/>
    <mergeCell ref="C8:D8"/>
    <mergeCell ref="L8:M8"/>
    <mergeCell ref="C9:C13"/>
    <mergeCell ref="L9:L13"/>
    <mergeCell ref="M12:R12"/>
    <mergeCell ref="C14:C17"/>
    <mergeCell ref="L14:L17"/>
    <mergeCell ref="D23:I23"/>
    <mergeCell ref="M23:P23"/>
    <mergeCell ref="D24:I24"/>
    <mergeCell ref="M24:P24"/>
    <mergeCell ref="D25:I25"/>
    <mergeCell ref="M25:P25"/>
    <mergeCell ref="L19:L45"/>
    <mergeCell ref="M19:P19"/>
    <mergeCell ref="D20:I20"/>
    <mergeCell ref="M20:P20"/>
    <mergeCell ref="D21:I21"/>
    <mergeCell ref="M21:P21"/>
    <mergeCell ref="D22:I22"/>
    <mergeCell ref="M22:P22"/>
    <mergeCell ref="D26:I26"/>
    <mergeCell ref="M26:P26"/>
    <mergeCell ref="D27:I27"/>
    <mergeCell ref="M27:P27"/>
    <mergeCell ref="D28:I28"/>
    <mergeCell ref="M28:P28"/>
    <mergeCell ref="D29:I29"/>
    <mergeCell ref="M29:P29"/>
    <mergeCell ref="D30:I30"/>
    <mergeCell ref="M30:P30"/>
    <mergeCell ref="D31:I31"/>
    <mergeCell ref="M31:P31"/>
    <mergeCell ref="D32:I32"/>
    <mergeCell ref="M32:P32"/>
    <mergeCell ref="D33:I33"/>
    <mergeCell ref="M33:P33"/>
    <mergeCell ref="D34:I34"/>
    <mergeCell ref="M34:P34"/>
    <mergeCell ref="D35:I35"/>
    <mergeCell ref="M35:P35"/>
    <mergeCell ref="M41:P41"/>
    <mergeCell ref="D36:I36"/>
    <mergeCell ref="M36:P36"/>
    <mergeCell ref="D37:I37"/>
    <mergeCell ref="M37:P37"/>
    <mergeCell ref="D38:I38"/>
    <mergeCell ref="M38:P38"/>
    <mergeCell ref="D45:I45"/>
    <mergeCell ref="M45:P45"/>
    <mergeCell ref="C47:R47"/>
    <mergeCell ref="C19:C45"/>
    <mergeCell ref="D19:I19"/>
    <mergeCell ref="D42:I42"/>
    <mergeCell ref="M42:P42"/>
    <mergeCell ref="D43:I43"/>
    <mergeCell ref="M43:P43"/>
    <mergeCell ref="D44:I44"/>
    <mergeCell ref="M44:P44"/>
    <mergeCell ref="D39:I39"/>
    <mergeCell ref="M39:P39"/>
    <mergeCell ref="D40:I40"/>
    <mergeCell ref="M40:P40"/>
    <mergeCell ref="D41:I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4657-A89B-400F-BE9A-FCD01E940C87}">
  <sheetPr>
    <pageSetUpPr fitToPage="1"/>
  </sheetPr>
  <dimension ref="A1:X56"/>
  <sheetViews>
    <sheetView topLeftCell="A3" zoomScale="50" zoomScaleNormal="50" workbookViewId="0">
      <selection activeCell="V22" sqref="V22"/>
    </sheetView>
  </sheetViews>
  <sheetFormatPr defaultRowHeight="14.5" x14ac:dyDescent="0.35"/>
  <cols>
    <col min="3" max="3" width="14.54296875" customWidth="1"/>
    <col min="4" max="4" width="34.81640625" customWidth="1"/>
    <col min="6" max="10" width="11.26953125" customWidth="1"/>
    <col min="11" max="11" width="20.54296875" customWidth="1"/>
    <col min="12" max="13" width="11.26953125" customWidth="1"/>
    <col min="15" max="15" width="10.81640625" bestFit="1" customWidth="1"/>
    <col min="17" max="17" width="26.54296875" customWidth="1"/>
    <col min="18" max="21" width="12" customWidth="1"/>
  </cols>
  <sheetData>
    <row r="1" spans="1:24" ht="61.5" x14ac:dyDescent="0.35">
      <c r="A1" s="24"/>
      <c r="B1" s="24"/>
      <c r="C1" s="231" t="s">
        <v>87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7"/>
      <c r="X1" s="24"/>
    </row>
    <row r="2" spans="1:24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5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7"/>
      <c r="X6" s="24"/>
    </row>
    <row r="7" spans="1:24" ht="21" x14ac:dyDescent="0.35">
      <c r="A7" s="24"/>
      <c r="B7" s="23"/>
      <c r="C7" s="235" t="s">
        <v>0</v>
      </c>
      <c r="D7" s="235"/>
      <c r="E7" s="236" t="s">
        <v>38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8"/>
      <c r="W7" s="28"/>
      <c r="X7" s="24"/>
    </row>
    <row r="8" spans="1:24" ht="39.75" customHeight="1" x14ac:dyDescent="0.35">
      <c r="A8" s="24"/>
      <c r="B8" s="23"/>
      <c r="C8" s="235" t="s">
        <v>1</v>
      </c>
      <c r="D8" s="235"/>
      <c r="E8" s="8" t="s">
        <v>39</v>
      </c>
      <c r="F8" s="1" t="s">
        <v>86</v>
      </c>
      <c r="G8" s="1" t="s">
        <v>42</v>
      </c>
      <c r="H8" s="1" t="s">
        <v>88</v>
      </c>
      <c r="I8" s="1" t="s">
        <v>89</v>
      </c>
      <c r="J8" s="1" t="s">
        <v>90</v>
      </c>
      <c r="K8" s="1" t="s">
        <v>83</v>
      </c>
      <c r="L8" s="1" t="s">
        <v>91</v>
      </c>
      <c r="M8" s="1" t="s">
        <v>84</v>
      </c>
      <c r="N8" s="1"/>
      <c r="O8" s="53" t="s">
        <v>43</v>
      </c>
      <c r="P8" s="235" t="s">
        <v>1</v>
      </c>
      <c r="Q8" s="235"/>
      <c r="R8" s="46" t="s">
        <v>16</v>
      </c>
      <c r="S8" s="46" t="s">
        <v>17</v>
      </c>
      <c r="T8" s="46" t="s">
        <v>18</v>
      </c>
      <c r="U8" s="46" t="s">
        <v>19</v>
      </c>
      <c r="V8" s="16" t="s">
        <v>70</v>
      </c>
      <c r="W8" s="29"/>
      <c r="X8" s="24"/>
    </row>
    <row r="9" spans="1:24" ht="15" customHeight="1" x14ac:dyDescent="0.35">
      <c r="A9" s="24"/>
      <c r="B9" s="23"/>
      <c r="C9" s="239" t="s">
        <v>31</v>
      </c>
      <c r="D9" s="74" t="s">
        <v>2</v>
      </c>
      <c r="E9" s="57"/>
      <c r="F9" s="57">
        <f>SUM(F10:F12)</f>
        <v>32.4</v>
      </c>
      <c r="G9" s="57">
        <f t="shared" ref="G9:M9" si="0">SUM(G10:G12)</f>
        <v>5.2</v>
      </c>
      <c r="H9" s="57">
        <f t="shared" si="0"/>
        <v>17</v>
      </c>
      <c r="I9" s="57">
        <f t="shared" si="0"/>
        <v>114</v>
      </c>
      <c r="J9" s="57">
        <f t="shared" si="0"/>
        <v>3.3</v>
      </c>
      <c r="K9" s="57">
        <f t="shared" si="0"/>
        <v>8.3000000000000007</v>
      </c>
      <c r="L9" s="57">
        <f t="shared" si="0"/>
        <v>5.3</v>
      </c>
      <c r="M9" s="57">
        <f t="shared" si="0"/>
        <v>10.1</v>
      </c>
      <c r="N9" s="83"/>
      <c r="O9" s="62">
        <f>SUM(F9:N9)</f>
        <v>195.60000000000002</v>
      </c>
      <c r="P9" s="243" t="s">
        <v>20</v>
      </c>
      <c r="Q9" s="75" t="s">
        <v>21</v>
      </c>
      <c r="R9" s="64">
        <v>43094</v>
      </c>
      <c r="S9" s="64">
        <f>R10</f>
        <v>43817</v>
      </c>
      <c r="T9" s="64">
        <f>S10</f>
        <v>44337</v>
      </c>
      <c r="U9" s="64">
        <f>T10</f>
        <v>45065</v>
      </c>
      <c r="V9" s="17">
        <f>+R9</f>
        <v>43094</v>
      </c>
      <c r="W9" s="88">
        <f ca="1">TODAY()</f>
        <v>45011</v>
      </c>
      <c r="X9" s="24"/>
    </row>
    <row r="10" spans="1:24" ht="15" customHeight="1" x14ac:dyDescent="0.35">
      <c r="A10" s="24"/>
      <c r="B10" s="23"/>
      <c r="C10" s="239"/>
      <c r="D10" s="74" t="s">
        <v>3</v>
      </c>
      <c r="E10" s="3">
        <v>2.6</v>
      </c>
      <c r="F10" s="3">
        <v>32.4</v>
      </c>
      <c r="G10" s="3"/>
      <c r="H10" s="3"/>
      <c r="I10" s="3"/>
      <c r="J10" s="3"/>
      <c r="K10" s="3"/>
      <c r="L10" s="3"/>
      <c r="M10" s="3"/>
      <c r="N10" s="81"/>
      <c r="O10" s="62">
        <f t="shared" ref="O10:O12" si="1">SUM(F10:N10)</f>
        <v>32.4</v>
      </c>
      <c r="P10" s="244"/>
      <c r="Q10" s="75" t="s">
        <v>22</v>
      </c>
      <c r="R10" s="64">
        <v>43817</v>
      </c>
      <c r="S10" s="64">
        <v>44337</v>
      </c>
      <c r="T10" s="64">
        <v>45065</v>
      </c>
      <c r="U10" s="64">
        <v>46073</v>
      </c>
      <c r="V10" s="17">
        <f>+U10</f>
        <v>46073</v>
      </c>
      <c r="W10" s="88"/>
      <c r="X10" s="24"/>
    </row>
    <row r="11" spans="1:24" ht="15" customHeight="1" x14ac:dyDescent="0.35">
      <c r="A11" s="24"/>
      <c r="B11" s="23"/>
      <c r="C11" s="239"/>
      <c r="D11" s="74" t="s">
        <v>4</v>
      </c>
      <c r="E11" s="3"/>
      <c r="F11" s="3"/>
      <c r="G11" s="3">
        <v>5.2</v>
      </c>
      <c r="H11" s="3">
        <v>17</v>
      </c>
      <c r="I11" s="3">
        <v>114</v>
      </c>
      <c r="J11" s="3"/>
      <c r="K11" s="3"/>
      <c r="L11" s="3"/>
      <c r="M11" s="3"/>
      <c r="N11" s="81"/>
      <c r="O11" s="62">
        <f t="shared" si="1"/>
        <v>136.19999999999999</v>
      </c>
      <c r="P11" s="244"/>
      <c r="Q11" s="75" t="s">
        <v>23</v>
      </c>
      <c r="R11" s="18">
        <f>ROUND((R10-R9)/30.4,0)</f>
        <v>24</v>
      </c>
      <c r="S11" s="18">
        <f>ROUND((S10-S9)/30.4,0)</f>
        <v>17</v>
      </c>
      <c r="T11" s="18">
        <f>ROUND((T10-T9)/30.4,0)</f>
        <v>24</v>
      </c>
      <c r="U11" s="18">
        <f>ROUND((U10-U9)/30.4,0)</f>
        <v>33</v>
      </c>
      <c r="V11" s="19">
        <f>ROUND((V10-V9)/30.4,0)</f>
        <v>98</v>
      </c>
      <c r="W11" s="18">
        <f ca="1">ROUND((T10-W9)/30.4,0)</f>
        <v>2</v>
      </c>
      <c r="X11" s="24"/>
    </row>
    <row r="12" spans="1:24" ht="15" customHeight="1" x14ac:dyDescent="0.35">
      <c r="A12" s="24"/>
      <c r="B12" s="23"/>
      <c r="C12" s="239"/>
      <c r="D12" s="74" t="s">
        <v>5</v>
      </c>
      <c r="E12" s="3"/>
      <c r="F12" s="3"/>
      <c r="G12" s="3"/>
      <c r="H12" s="3"/>
      <c r="I12" s="3"/>
      <c r="J12" s="3">
        <v>3.3</v>
      </c>
      <c r="K12" s="3">
        <v>8.3000000000000007</v>
      </c>
      <c r="L12" s="3">
        <v>5.3</v>
      </c>
      <c r="M12" s="3">
        <v>10.1</v>
      </c>
      <c r="N12" s="81"/>
      <c r="O12" s="62">
        <f t="shared" si="1"/>
        <v>27</v>
      </c>
      <c r="P12" s="244"/>
      <c r="Q12" s="246"/>
      <c r="R12" s="247"/>
      <c r="S12" s="247"/>
      <c r="T12" s="247"/>
      <c r="U12" s="247"/>
      <c r="V12" s="248"/>
      <c r="W12" s="32"/>
      <c r="X12" s="24"/>
    </row>
    <row r="13" spans="1:24" ht="15" customHeight="1" x14ac:dyDescent="0.35">
      <c r="A13" s="24"/>
      <c r="B13" s="23"/>
      <c r="C13" s="239"/>
      <c r="D13" s="74" t="s">
        <v>73</v>
      </c>
      <c r="E13" s="11" t="s">
        <v>14</v>
      </c>
      <c r="F13" s="12" t="s">
        <v>26</v>
      </c>
      <c r="G13" s="11" t="s">
        <v>14</v>
      </c>
      <c r="H13" s="11" t="s">
        <v>14</v>
      </c>
      <c r="I13" s="10" t="s">
        <v>15</v>
      </c>
      <c r="J13" s="81"/>
      <c r="K13" s="81"/>
      <c r="L13" s="43"/>
      <c r="M13" s="43"/>
      <c r="N13" s="43"/>
      <c r="O13" s="54" t="s">
        <v>15</v>
      </c>
      <c r="P13" s="245"/>
      <c r="Q13" s="74" t="s">
        <v>73</v>
      </c>
      <c r="R13" s="18"/>
      <c r="S13" s="76" t="s">
        <v>34</v>
      </c>
      <c r="T13" s="11" t="s">
        <v>14</v>
      </c>
      <c r="U13" s="11" t="s">
        <v>14</v>
      </c>
      <c r="V13" s="11" t="s">
        <v>14</v>
      </c>
      <c r="W13" s="33"/>
      <c r="X13" s="24"/>
    </row>
    <row r="14" spans="1:24" ht="15" customHeight="1" x14ac:dyDescent="0.35">
      <c r="A14" s="24"/>
      <c r="B14" s="23"/>
      <c r="C14" s="239" t="s">
        <v>6</v>
      </c>
      <c r="D14" s="74" t="s">
        <v>7</v>
      </c>
      <c r="E14" s="3">
        <v>1.5</v>
      </c>
      <c r="F14" s="3">
        <v>23</v>
      </c>
      <c r="G14" s="3"/>
      <c r="H14" s="3"/>
      <c r="I14" s="3"/>
      <c r="J14" s="3"/>
      <c r="K14" s="3"/>
      <c r="L14" s="3"/>
      <c r="M14" s="3"/>
      <c r="N14" s="81"/>
      <c r="O14" s="62">
        <f t="shared" ref="O14:O16" si="2">SUM(F14:N14)</f>
        <v>23</v>
      </c>
      <c r="P14" s="243" t="s">
        <v>25</v>
      </c>
      <c r="Q14" s="74" t="s">
        <v>7</v>
      </c>
      <c r="R14" s="18"/>
      <c r="S14" s="79"/>
      <c r="T14" s="79"/>
      <c r="U14" s="79"/>
      <c r="V14" s="80"/>
      <c r="W14" s="34"/>
      <c r="X14" s="24"/>
    </row>
    <row r="15" spans="1:24" ht="15" customHeight="1" x14ac:dyDescent="0.35">
      <c r="A15" s="24"/>
      <c r="B15" s="23"/>
      <c r="C15" s="239"/>
      <c r="D15" s="74" t="s">
        <v>4</v>
      </c>
      <c r="E15" s="3"/>
      <c r="F15" s="3"/>
      <c r="G15" s="3">
        <v>3.1</v>
      </c>
      <c r="H15" s="3">
        <v>10</v>
      </c>
      <c r="I15" s="3">
        <v>98</v>
      </c>
      <c r="J15" s="3"/>
      <c r="K15" s="3"/>
      <c r="L15" s="3"/>
      <c r="M15" s="3"/>
      <c r="N15" s="81"/>
      <c r="O15" s="62">
        <f t="shared" si="2"/>
        <v>111.1</v>
      </c>
      <c r="P15" s="244"/>
      <c r="Q15" s="74" t="s">
        <v>4</v>
      </c>
      <c r="R15" s="18"/>
      <c r="S15" s="18"/>
      <c r="T15" s="18"/>
      <c r="U15" s="18"/>
      <c r="V15" s="19"/>
      <c r="W15" s="34"/>
      <c r="X15" s="24"/>
    </row>
    <row r="16" spans="1:24" ht="15" customHeight="1" x14ac:dyDescent="0.35">
      <c r="A16" s="24"/>
      <c r="B16" s="23"/>
      <c r="C16" s="239"/>
      <c r="D16" s="74" t="s">
        <v>5</v>
      </c>
      <c r="E16" s="3"/>
      <c r="F16" s="3"/>
      <c r="G16" s="3"/>
      <c r="H16" s="3"/>
      <c r="I16" s="3"/>
      <c r="J16" s="3"/>
      <c r="K16" s="3"/>
      <c r="L16" s="3"/>
      <c r="M16" s="3"/>
      <c r="N16" s="81"/>
      <c r="O16" s="62">
        <f t="shared" si="2"/>
        <v>0</v>
      </c>
      <c r="P16" s="244"/>
      <c r="Q16" s="74" t="s">
        <v>5</v>
      </c>
      <c r="R16" s="18"/>
      <c r="S16" s="18"/>
      <c r="T16" s="18"/>
      <c r="U16" s="18"/>
      <c r="V16" s="19"/>
      <c r="W16" s="34"/>
      <c r="X16" s="24"/>
    </row>
    <row r="17" spans="1:24" ht="15" customHeight="1" x14ac:dyDescent="0.35">
      <c r="A17" s="24"/>
      <c r="B17" s="23"/>
      <c r="C17" s="239"/>
      <c r="D17" s="74" t="s">
        <v>2</v>
      </c>
      <c r="E17" s="57"/>
      <c r="F17" s="57">
        <f>SUM(F14:F16)</f>
        <v>23</v>
      </c>
      <c r="G17" s="57">
        <f>SUM(G14:G16)</f>
        <v>3.1</v>
      </c>
      <c r="H17" s="57">
        <f>SUM(H14:H16)</f>
        <v>10</v>
      </c>
      <c r="I17" s="57">
        <f>SUM(I14:I16)</f>
        <v>98</v>
      </c>
      <c r="J17" s="57"/>
      <c r="K17" s="57"/>
      <c r="L17" s="57"/>
      <c r="M17" s="57"/>
      <c r="N17" s="83"/>
      <c r="O17" s="62">
        <f t="shared" ref="O17" si="3">SUM(E17:N17)</f>
        <v>134.1</v>
      </c>
      <c r="P17" s="245"/>
      <c r="Q17" s="74" t="s">
        <v>7</v>
      </c>
      <c r="R17" s="18"/>
      <c r="S17" s="18">
        <v>17</v>
      </c>
      <c r="T17" s="18">
        <v>19</v>
      </c>
      <c r="U17" s="18">
        <v>25</v>
      </c>
      <c r="V17" s="19">
        <f>SUM(R17:U17)</f>
        <v>61</v>
      </c>
      <c r="W17" s="35"/>
      <c r="X17" s="24"/>
    </row>
    <row r="18" spans="1:24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36"/>
      <c r="X18" s="24"/>
    </row>
    <row r="19" spans="1:24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26"/>
      <c r="M19" s="226"/>
      <c r="N19" s="20"/>
      <c r="O19" s="20"/>
      <c r="P19" s="225" t="s">
        <v>72</v>
      </c>
      <c r="Q19" s="226" t="s">
        <v>81</v>
      </c>
      <c r="R19" s="226"/>
      <c r="S19" s="226"/>
      <c r="T19" s="226"/>
      <c r="U19" s="20"/>
      <c r="V19" s="20"/>
      <c r="W19" s="29"/>
      <c r="X19" s="24"/>
    </row>
    <row r="20" spans="1:24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26"/>
      <c r="M20" s="226"/>
      <c r="N20" s="20" t="s">
        <v>82</v>
      </c>
      <c r="O20" s="20" t="s">
        <v>30</v>
      </c>
      <c r="P20" s="225"/>
      <c r="Q20" s="226" t="s">
        <v>8</v>
      </c>
      <c r="R20" s="226"/>
      <c r="S20" s="226"/>
      <c r="T20" s="226"/>
      <c r="U20" s="20" t="s">
        <v>82</v>
      </c>
      <c r="V20" s="20" t="s">
        <v>30</v>
      </c>
      <c r="W20" s="29"/>
      <c r="X20" s="24"/>
    </row>
    <row r="21" spans="1:24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228"/>
      <c r="K21" s="228"/>
      <c r="L21" s="228"/>
      <c r="M21" s="228"/>
      <c r="N21" s="57">
        <f>+O9</f>
        <v>195.60000000000002</v>
      </c>
      <c r="O21" s="57">
        <f>+O9</f>
        <v>195.60000000000002</v>
      </c>
      <c r="P21" s="225"/>
      <c r="Q21" s="228" t="s">
        <v>74</v>
      </c>
      <c r="R21" s="228"/>
      <c r="S21" s="228"/>
      <c r="T21" s="228"/>
      <c r="V21" s="57">
        <f ca="1">+W11+U11</f>
        <v>35</v>
      </c>
      <c r="W21" s="37"/>
      <c r="X21" s="24"/>
    </row>
    <row r="22" spans="1:24" ht="20.25" customHeight="1" x14ac:dyDescent="0.35">
      <c r="A22" s="24"/>
      <c r="B22" s="23"/>
      <c r="C22" s="225"/>
      <c r="D22" s="227" t="s">
        <v>92</v>
      </c>
      <c r="E22" s="227"/>
      <c r="F22" s="227"/>
      <c r="G22" s="227"/>
      <c r="H22" s="227"/>
      <c r="I22" s="227"/>
      <c r="J22" s="227"/>
      <c r="K22" s="227"/>
      <c r="L22" s="227"/>
      <c r="M22" s="227"/>
      <c r="N22" s="3">
        <v>-6</v>
      </c>
      <c r="O22" s="82"/>
      <c r="P22" s="225"/>
      <c r="Q22" s="229" t="s">
        <v>101</v>
      </c>
      <c r="R22" s="229"/>
      <c r="S22" s="229"/>
      <c r="T22" s="229"/>
      <c r="U22" s="3">
        <v>-8</v>
      </c>
      <c r="V22" s="21"/>
      <c r="W22" s="38"/>
      <c r="X22" s="24"/>
    </row>
    <row r="23" spans="1:24" ht="20.25" customHeight="1" x14ac:dyDescent="0.35">
      <c r="A23" s="24"/>
      <c r="B23" s="23"/>
      <c r="C23" s="225"/>
      <c r="D23" s="227" t="s">
        <v>93</v>
      </c>
      <c r="E23" s="227"/>
      <c r="F23" s="227"/>
      <c r="G23" s="227"/>
      <c r="H23" s="227"/>
      <c r="I23" s="227"/>
      <c r="J23" s="227"/>
      <c r="K23" s="227"/>
      <c r="L23" s="227"/>
      <c r="M23" s="227"/>
      <c r="N23" s="3">
        <v>-0.33</v>
      </c>
      <c r="O23" s="82"/>
      <c r="P23" s="225"/>
      <c r="Q23" s="229" t="s">
        <v>102</v>
      </c>
      <c r="R23" s="229"/>
      <c r="S23" s="229"/>
      <c r="T23" s="229"/>
      <c r="U23" s="3">
        <v>-7</v>
      </c>
      <c r="V23" s="21"/>
      <c r="W23" s="38"/>
      <c r="X23" s="24"/>
    </row>
    <row r="24" spans="1:24" ht="20.25" customHeight="1" x14ac:dyDescent="0.35">
      <c r="A24" s="24"/>
      <c r="B24" s="23"/>
      <c r="C24" s="225"/>
      <c r="D24" s="227" t="s">
        <v>94</v>
      </c>
      <c r="E24" s="227"/>
      <c r="F24" s="227"/>
      <c r="G24" s="227"/>
      <c r="H24" s="227"/>
      <c r="I24" s="227"/>
      <c r="J24" s="227"/>
      <c r="K24" s="227"/>
      <c r="L24" s="227"/>
      <c r="M24" s="227"/>
      <c r="N24" s="3">
        <v>-8</v>
      </c>
      <c r="O24" s="82"/>
      <c r="P24" s="225"/>
      <c r="Q24" s="229" t="s">
        <v>103</v>
      </c>
      <c r="R24" s="229"/>
      <c r="S24" s="229"/>
      <c r="T24" s="229"/>
      <c r="U24" s="3">
        <v>-2</v>
      </c>
      <c r="V24" s="21"/>
      <c r="W24" s="38"/>
      <c r="X24" s="24"/>
    </row>
    <row r="25" spans="1:24" ht="20.25" customHeight="1" x14ac:dyDescent="0.35">
      <c r="A25" s="24"/>
      <c r="B25" s="23"/>
      <c r="C25" s="225"/>
      <c r="D25" s="227" t="s">
        <v>95</v>
      </c>
      <c r="E25" s="227"/>
      <c r="F25" s="227"/>
      <c r="G25" s="227"/>
      <c r="H25" s="227"/>
      <c r="I25" s="227"/>
      <c r="J25" s="227"/>
      <c r="K25" s="227"/>
      <c r="L25" s="227"/>
      <c r="M25" s="227"/>
      <c r="N25" s="3">
        <v>-1</v>
      </c>
      <c r="O25" s="82"/>
      <c r="P25" s="225"/>
      <c r="Q25" s="229" t="s">
        <v>104</v>
      </c>
      <c r="R25" s="229"/>
      <c r="S25" s="229"/>
      <c r="T25" s="229"/>
      <c r="U25" s="3">
        <v>-1</v>
      </c>
      <c r="V25" s="21"/>
      <c r="W25" s="38"/>
      <c r="X25" s="24"/>
    </row>
    <row r="26" spans="1:24" ht="20.25" customHeight="1" x14ac:dyDescent="0.35">
      <c r="A26" s="24"/>
      <c r="B26" s="23"/>
      <c r="C26" s="225"/>
      <c r="D26" s="227" t="s">
        <v>96</v>
      </c>
      <c r="E26" s="227"/>
      <c r="F26" s="227"/>
      <c r="G26" s="227"/>
      <c r="H26" s="227"/>
      <c r="I26" s="227"/>
      <c r="J26" s="227"/>
      <c r="K26" s="227"/>
      <c r="L26" s="227"/>
      <c r="M26" s="227"/>
      <c r="N26" s="3">
        <v>-3</v>
      </c>
      <c r="O26" s="82"/>
      <c r="P26" s="225"/>
      <c r="Q26" s="229" t="s">
        <v>105</v>
      </c>
      <c r="R26" s="229"/>
      <c r="S26" s="229"/>
      <c r="T26" s="229"/>
      <c r="U26" s="3">
        <v>-8</v>
      </c>
      <c r="V26" s="21"/>
      <c r="W26" s="38"/>
      <c r="X26" s="24"/>
    </row>
    <row r="27" spans="1:24" ht="20.25" customHeight="1" x14ac:dyDescent="0.35">
      <c r="A27" s="24"/>
      <c r="B27" s="23"/>
      <c r="C27" s="225"/>
      <c r="D27" s="227" t="s">
        <v>97</v>
      </c>
      <c r="E27" s="227"/>
      <c r="F27" s="227"/>
      <c r="G27" s="227"/>
      <c r="H27" s="227"/>
      <c r="I27" s="227"/>
      <c r="J27" s="227"/>
      <c r="K27" s="227"/>
      <c r="L27" s="227"/>
      <c r="M27" s="227"/>
      <c r="N27" s="3">
        <v>-2</v>
      </c>
      <c r="O27" s="82"/>
      <c r="P27" s="225"/>
      <c r="Q27" s="229" t="s">
        <v>106</v>
      </c>
      <c r="R27" s="229"/>
      <c r="S27" s="229"/>
      <c r="T27" s="229"/>
      <c r="U27" s="3">
        <v>-4</v>
      </c>
      <c r="V27" s="21"/>
      <c r="W27" s="38"/>
      <c r="X27" s="24"/>
    </row>
    <row r="28" spans="1:24" ht="20.25" customHeight="1" x14ac:dyDescent="0.35">
      <c r="A28" s="24"/>
      <c r="B28" s="23"/>
      <c r="C28" s="225"/>
      <c r="D28" s="227" t="s">
        <v>98</v>
      </c>
      <c r="E28" s="227"/>
      <c r="F28" s="227"/>
      <c r="G28" s="227"/>
      <c r="H28" s="227"/>
      <c r="I28" s="227"/>
      <c r="J28" s="227"/>
      <c r="K28" s="227"/>
      <c r="L28" s="227"/>
      <c r="M28" s="227"/>
      <c r="N28" s="3">
        <v>-2</v>
      </c>
      <c r="O28" s="82"/>
      <c r="P28" s="225"/>
      <c r="Q28" s="229"/>
      <c r="R28" s="229"/>
      <c r="S28" s="229"/>
      <c r="T28" s="229"/>
      <c r="U28" s="2"/>
      <c r="V28" s="21"/>
      <c r="W28" s="38"/>
      <c r="X28" s="24"/>
    </row>
    <row r="29" spans="1:24" ht="20.25" customHeight="1" x14ac:dyDescent="0.35">
      <c r="A29" s="24"/>
      <c r="B29" s="23"/>
      <c r="C29" s="225"/>
      <c r="D29" s="227" t="s">
        <v>99</v>
      </c>
      <c r="E29" s="227"/>
      <c r="F29" s="227"/>
      <c r="G29" s="227"/>
      <c r="H29" s="227"/>
      <c r="I29" s="227"/>
      <c r="J29" s="227"/>
      <c r="K29" s="227"/>
      <c r="L29" s="227"/>
      <c r="M29" s="227"/>
      <c r="N29" s="3">
        <v>-7</v>
      </c>
      <c r="O29" s="82"/>
      <c r="P29" s="225"/>
      <c r="Q29" s="228"/>
      <c r="R29" s="228"/>
      <c r="S29" s="228"/>
      <c r="T29" s="228"/>
      <c r="U29" s="2"/>
      <c r="V29" s="21"/>
      <c r="W29" s="38"/>
      <c r="X29" s="24"/>
    </row>
    <row r="30" spans="1:24" hidden="1" x14ac:dyDescent="0.35">
      <c r="A30" s="24"/>
      <c r="B30" s="23"/>
      <c r="C30" s="225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73"/>
      <c r="O30" s="82"/>
      <c r="P30" s="225"/>
      <c r="Q30" s="228"/>
      <c r="R30" s="228"/>
      <c r="S30" s="228"/>
      <c r="T30" s="228"/>
      <c r="U30" s="2"/>
      <c r="V30" s="21"/>
      <c r="W30" s="38"/>
      <c r="X30" s="24"/>
    </row>
    <row r="31" spans="1:24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73"/>
      <c r="O31" s="82"/>
      <c r="P31" s="225"/>
      <c r="Q31" s="228"/>
      <c r="R31" s="228"/>
      <c r="S31" s="228"/>
      <c r="T31" s="228"/>
      <c r="U31" s="2"/>
      <c r="V31" s="21"/>
      <c r="W31" s="38"/>
      <c r="X31" s="24"/>
    </row>
    <row r="32" spans="1:24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73"/>
      <c r="O32" s="82"/>
      <c r="P32" s="225"/>
      <c r="Q32" s="228"/>
      <c r="R32" s="228"/>
      <c r="S32" s="228"/>
      <c r="T32" s="228"/>
      <c r="U32" s="2"/>
      <c r="V32" s="21"/>
      <c r="W32" s="38"/>
      <c r="X32" s="24"/>
    </row>
    <row r="33" spans="1:24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73"/>
      <c r="O33" s="82"/>
      <c r="P33" s="225"/>
      <c r="Q33" s="228"/>
      <c r="R33" s="228"/>
      <c r="S33" s="228"/>
      <c r="T33" s="228"/>
      <c r="U33" s="2"/>
      <c r="V33" s="21"/>
      <c r="W33" s="38"/>
      <c r="X33" s="24"/>
    </row>
    <row r="34" spans="1:24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73"/>
      <c r="O34" s="82"/>
      <c r="P34" s="225"/>
      <c r="Q34" s="228"/>
      <c r="R34" s="228"/>
      <c r="S34" s="228"/>
      <c r="T34" s="228"/>
      <c r="U34" s="2"/>
      <c r="V34" s="21"/>
      <c r="W34" s="38"/>
      <c r="X34" s="24"/>
    </row>
    <row r="35" spans="1:24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73"/>
      <c r="O35" s="82"/>
      <c r="P35" s="225"/>
      <c r="Q35" s="228"/>
      <c r="R35" s="228"/>
      <c r="S35" s="228"/>
      <c r="T35" s="228"/>
      <c r="U35" s="2"/>
      <c r="V35" s="21"/>
      <c r="W35" s="38"/>
      <c r="X35" s="24"/>
    </row>
    <row r="36" spans="1:24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73"/>
      <c r="O36" s="82"/>
      <c r="P36" s="225"/>
      <c r="Q36" s="228"/>
      <c r="R36" s="228"/>
      <c r="S36" s="228"/>
      <c r="T36" s="228"/>
      <c r="U36" s="2"/>
      <c r="V36" s="21"/>
      <c r="W36" s="38"/>
      <c r="X36" s="24"/>
    </row>
    <row r="37" spans="1:24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73"/>
      <c r="O37" s="82"/>
      <c r="P37" s="225"/>
      <c r="Q37" s="228"/>
      <c r="R37" s="228"/>
      <c r="S37" s="228"/>
      <c r="T37" s="228"/>
      <c r="U37" s="2"/>
      <c r="V37" s="21"/>
      <c r="W37" s="38"/>
      <c r="X37" s="24"/>
    </row>
    <row r="38" spans="1:24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73"/>
      <c r="O38" s="82"/>
      <c r="P38" s="225"/>
      <c r="Q38" s="228"/>
      <c r="R38" s="228"/>
      <c r="S38" s="228"/>
      <c r="T38" s="228"/>
      <c r="U38" s="2"/>
      <c r="V38" s="21"/>
      <c r="W38" s="38"/>
      <c r="X38" s="24"/>
    </row>
    <row r="39" spans="1:24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73"/>
      <c r="O39" s="82"/>
      <c r="P39" s="225"/>
      <c r="Q39" s="228"/>
      <c r="R39" s="228"/>
      <c r="S39" s="228"/>
      <c r="T39" s="228"/>
      <c r="U39" s="2"/>
      <c r="V39" s="21"/>
      <c r="W39" s="38"/>
      <c r="X39" s="24"/>
    </row>
    <row r="40" spans="1:24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73"/>
      <c r="O40" s="82"/>
      <c r="P40" s="225"/>
      <c r="Q40" s="228"/>
      <c r="R40" s="228"/>
      <c r="S40" s="228"/>
      <c r="T40" s="228"/>
      <c r="U40" s="2"/>
      <c r="V40" s="21"/>
      <c r="W40" s="38"/>
      <c r="X40" s="24"/>
    </row>
    <row r="41" spans="1:24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73"/>
      <c r="O41" s="82"/>
      <c r="P41" s="225"/>
      <c r="Q41" s="228"/>
      <c r="R41" s="228"/>
      <c r="S41" s="228"/>
      <c r="T41" s="228"/>
      <c r="U41" s="2"/>
      <c r="V41" s="21"/>
      <c r="W41" s="38"/>
      <c r="X41" s="24"/>
    </row>
    <row r="42" spans="1:24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73"/>
      <c r="O42" s="82"/>
      <c r="P42" s="225"/>
      <c r="Q42" s="228"/>
      <c r="R42" s="228"/>
      <c r="S42" s="228"/>
      <c r="T42" s="228"/>
      <c r="U42" s="2"/>
      <c r="V42" s="21"/>
      <c r="W42" s="38"/>
      <c r="X42" s="24"/>
    </row>
    <row r="43" spans="1:24" hidden="1" x14ac:dyDescent="0.35">
      <c r="A43" s="24"/>
      <c r="B43" s="23"/>
      <c r="C43" s="225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73"/>
      <c r="O43" s="82"/>
      <c r="P43" s="225"/>
      <c r="Q43" s="228"/>
      <c r="R43" s="228"/>
      <c r="S43" s="228"/>
      <c r="T43" s="228"/>
      <c r="U43" s="2"/>
      <c r="V43" s="21"/>
      <c r="W43" s="38"/>
      <c r="X43" s="24"/>
    </row>
    <row r="44" spans="1:24" hidden="1" x14ac:dyDescent="0.35">
      <c r="A44" s="24"/>
      <c r="B44" s="23"/>
      <c r="C44" s="225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73"/>
      <c r="O44" s="82"/>
      <c r="P44" s="225"/>
      <c r="Q44" s="228"/>
      <c r="R44" s="228"/>
      <c r="S44" s="228"/>
      <c r="T44" s="228"/>
      <c r="U44" s="2"/>
      <c r="V44" s="21"/>
      <c r="W44" s="38"/>
      <c r="X44" s="24"/>
    </row>
    <row r="45" spans="1:24" x14ac:dyDescent="0.35">
      <c r="A45" s="24"/>
      <c r="B45" s="23"/>
      <c r="C45" s="225"/>
      <c r="D45" s="242" t="s">
        <v>2</v>
      </c>
      <c r="E45" s="242"/>
      <c r="F45" s="242"/>
      <c r="G45" s="242"/>
      <c r="H45" s="242"/>
      <c r="I45" s="242"/>
      <c r="J45" s="242"/>
      <c r="K45" s="242"/>
      <c r="L45" s="242"/>
      <c r="M45" s="242"/>
      <c r="N45" s="62">
        <f>SUM(N21:N44)</f>
        <v>166.27</v>
      </c>
      <c r="O45" s="62">
        <f>SUM(O21:O44)</f>
        <v>195.60000000000002</v>
      </c>
      <c r="P45" s="225"/>
      <c r="Q45" s="223" t="s">
        <v>2</v>
      </c>
      <c r="R45" s="223"/>
      <c r="S45" s="223"/>
      <c r="T45" s="223"/>
      <c r="U45" s="62"/>
      <c r="V45" s="62">
        <f ca="1">SUM(V21:V44)</f>
        <v>35</v>
      </c>
      <c r="W45" s="39"/>
      <c r="X45" s="24"/>
    </row>
    <row r="46" spans="1:24" ht="38.15" customHeight="1" x14ac:dyDescent="0.35">
      <c r="A46" s="24"/>
      <c r="B46" s="23"/>
      <c r="C46" s="40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39"/>
      <c r="O46" s="39"/>
      <c r="P46" s="40"/>
      <c r="Q46" s="42"/>
      <c r="R46" s="42"/>
      <c r="S46" s="42"/>
      <c r="T46" s="42"/>
      <c r="U46" s="39"/>
      <c r="V46" s="39"/>
      <c r="W46" s="39"/>
      <c r="X46" s="24"/>
    </row>
    <row r="47" spans="1:24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6"/>
      <c r="X47" s="24"/>
    </row>
    <row r="48" spans="1:24" x14ac:dyDescent="0.35">
      <c r="D48" t="s">
        <v>128</v>
      </c>
    </row>
    <row r="55" spans="17:17" x14ac:dyDescent="0.35">
      <c r="Q55" s="4">
        <v>44337</v>
      </c>
    </row>
    <row r="56" spans="17:17" x14ac:dyDescent="0.35">
      <c r="Q56" s="48">
        <f>Q55-(17*30)</f>
        <v>43827</v>
      </c>
    </row>
  </sheetData>
  <mergeCells count="70">
    <mergeCell ref="C18:V18"/>
    <mergeCell ref="C1:V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  <mergeCell ref="D23:M23"/>
    <mergeCell ref="Q23:T23"/>
    <mergeCell ref="D24:M24"/>
    <mergeCell ref="Q24:T24"/>
    <mergeCell ref="D25:M25"/>
    <mergeCell ref="Q25:T25"/>
    <mergeCell ref="P19:P45"/>
    <mergeCell ref="Q19:T19"/>
    <mergeCell ref="D20:M20"/>
    <mergeCell ref="Q20:T20"/>
    <mergeCell ref="D21:M21"/>
    <mergeCell ref="Q21:T21"/>
    <mergeCell ref="D22:M22"/>
    <mergeCell ref="Q22:T22"/>
    <mergeCell ref="D26:M26"/>
    <mergeCell ref="Q26:T26"/>
    <mergeCell ref="D27:M27"/>
    <mergeCell ref="Q27:T27"/>
    <mergeCell ref="D28:M28"/>
    <mergeCell ref="Q28:T28"/>
    <mergeCell ref="D29:M29"/>
    <mergeCell ref="Q29:T29"/>
    <mergeCell ref="D30:M30"/>
    <mergeCell ref="Q30:T30"/>
    <mergeCell ref="D31:M31"/>
    <mergeCell ref="Q31:T31"/>
    <mergeCell ref="D32:M32"/>
    <mergeCell ref="Q32:T32"/>
    <mergeCell ref="D33:M33"/>
    <mergeCell ref="Q33:T33"/>
    <mergeCell ref="D34:M34"/>
    <mergeCell ref="Q34:T34"/>
    <mergeCell ref="D35:M35"/>
    <mergeCell ref="Q35:T35"/>
    <mergeCell ref="Q41:T41"/>
    <mergeCell ref="D36:M36"/>
    <mergeCell ref="Q36:T36"/>
    <mergeCell ref="D37:M37"/>
    <mergeCell ref="Q37:T37"/>
    <mergeCell ref="D38:M38"/>
    <mergeCell ref="Q38:T38"/>
    <mergeCell ref="D45:M45"/>
    <mergeCell ref="Q45:T45"/>
    <mergeCell ref="C47:V47"/>
    <mergeCell ref="C19:C45"/>
    <mergeCell ref="D19:M19"/>
    <mergeCell ref="D42:M42"/>
    <mergeCell ref="Q42:T42"/>
    <mergeCell ref="D43:M43"/>
    <mergeCell ref="Q43:T43"/>
    <mergeCell ref="D44:M44"/>
    <mergeCell ref="Q44:T44"/>
    <mergeCell ref="D39:M39"/>
    <mergeCell ref="Q39:T39"/>
    <mergeCell ref="D40:M40"/>
    <mergeCell ref="Q40:T40"/>
    <mergeCell ref="D41:M41"/>
  </mergeCells>
  <printOptions horizontalCentered="1" verticalCentered="1"/>
  <pageMargins left="0" right="0" top="0" bottom="0" header="0" footer="0"/>
  <pageSetup paperSize="9" scale="56" orientation="landscape" r:id="rId1"/>
  <ignoredErrors>
    <ignoredError sqref="O10 O14" formulaRange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97F5B-FF75-44E3-BDA1-EC2103F08B0E}">
  <dimension ref="A1:X47"/>
  <sheetViews>
    <sheetView topLeftCell="F5" zoomScale="90" zoomScaleNormal="90" workbookViewId="0">
      <selection activeCell="U22" sqref="U22"/>
    </sheetView>
  </sheetViews>
  <sheetFormatPr defaultRowHeight="14.5" x14ac:dyDescent="0.35"/>
  <cols>
    <col min="3" max="3" width="11.453125" customWidth="1"/>
    <col min="4" max="4" width="34.81640625" customWidth="1"/>
    <col min="10" max="10" width="10.90625" customWidth="1"/>
    <col min="15" max="15" width="10.81640625" bestFit="1" customWidth="1"/>
    <col min="17" max="17" width="26.6328125" customWidth="1"/>
  </cols>
  <sheetData>
    <row r="1" spans="1:24" ht="61.5" x14ac:dyDescent="0.35">
      <c r="A1" s="24"/>
      <c r="B1" s="24"/>
      <c r="C1" s="231" t="s">
        <v>211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109"/>
      <c r="X1" s="24"/>
    </row>
    <row r="2" spans="1:24" ht="21" x14ac:dyDescent="0.35">
      <c r="A2" s="24"/>
      <c r="B2" s="24"/>
      <c r="C2" s="232" t="s">
        <v>212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111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36"/>
      <c r="X6" s="24"/>
    </row>
    <row r="7" spans="1:24" ht="21" x14ac:dyDescent="0.35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8"/>
      <c r="W7" s="86"/>
      <c r="X7" s="24"/>
    </row>
    <row r="8" spans="1:24" ht="29" x14ac:dyDescent="0.35">
      <c r="A8" s="24"/>
      <c r="B8" s="23"/>
      <c r="C8" s="263" t="s">
        <v>1</v>
      </c>
      <c r="D8" s="263"/>
      <c r="E8" s="8" t="s">
        <v>39</v>
      </c>
      <c r="F8" s="8" t="s">
        <v>176</v>
      </c>
      <c r="G8" s="8" t="s">
        <v>213</v>
      </c>
      <c r="H8" s="8" t="s">
        <v>214</v>
      </c>
      <c r="I8" s="8" t="s">
        <v>215</v>
      </c>
      <c r="J8" s="8" t="s">
        <v>216</v>
      </c>
      <c r="K8" s="8" t="s">
        <v>204</v>
      </c>
      <c r="L8" s="8" t="s">
        <v>179</v>
      </c>
      <c r="M8" s="8" t="s">
        <v>180</v>
      </c>
      <c r="N8" s="8" t="s">
        <v>181</v>
      </c>
      <c r="O8" s="154" t="s">
        <v>43</v>
      </c>
      <c r="P8" s="235" t="s">
        <v>1</v>
      </c>
      <c r="Q8" s="235"/>
      <c r="R8" s="8" t="s">
        <v>16</v>
      </c>
      <c r="S8" s="8" t="s">
        <v>17</v>
      </c>
      <c r="T8" s="8" t="s">
        <v>18</v>
      </c>
      <c r="U8" s="8" t="s">
        <v>19</v>
      </c>
      <c r="V8" s="16" t="s">
        <v>70</v>
      </c>
      <c r="W8" s="87"/>
      <c r="X8" s="24"/>
    </row>
    <row r="9" spans="1:24" ht="15" customHeight="1" x14ac:dyDescent="0.35">
      <c r="A9" s="24"/>
      <c r="B9" s="23"/>
      <c r="C9" s="239" t="s">
        <v>31</v>
      </c>
      <c r="D9" s="74" t="s">
        <v>2</v>
      </c>
      <c r="E9" s="2"/>
      <c r="F9" s="3">
        <v>3.9</v>
      </c>
      <c r="G9" s="3">
        <v>2.8</v>
      </c>
      <c r="H9" s="3">
        <v>2.2999999999999998</v>
      </c>
      <c r="I9" s="3">
        <v>6</v>
      </c>
      <c r="J9" s="3">
        <v>2.2999999999999998</v>
      </c>
      <c r="K9" s="3"/>
      <c r="L9" s="3"/>
      <c r="M9" s="3"/>
      <c r="N9" s="3"/>
      <c r="O9" s="62">
        <f>SUM(E9:N9)</f>
        <v>17.3</v>
      </c>
      <c r="P9" s="243" t="s">
        <v>20</v>
      </c>
      <c r="Q9" s="74" t="s">
        <v>21</v>
      </c>
      <c r="R9" s="64">
        <v>43344</v>
      </c>
      <c r="S9" s="64">
        <v>43374</v>
      </c>
      <c r="T9" s="64">
        <v>43405</v>
      </c>
      <c r="U9" s="64">
        <v>44440</v>
      </c>
      <c r="V9" s="17">
        <f>+R9</f>
        <v>43344</v>
      </c>
      <c r="W9" s="88">
        <f ca="1">TODAY()</f>
        <v>45011</v>
      </c>
      <c r="X9" s="24"/>
    </row>
    <row r="10" spans="1:24" ht="15" customHeight="1" x14ac:dyDescent="0.35">
      <c r="A10" s="24"/>
      <c r="B10" s="23"/>
      <c r="C10" s="239"/>
      <c r="D10" s="74" t="s">
        <v>3</v>
      </c>
      <c r="E10" s="2"/>
      <c r="F10" s="3"/>
      <c r="G10" s="3"/>
      <c r="H10" s="3"/>
      <c r="I10" s="3"/>
      <c r="J10" s="3"/>
      <c r="K10" s="3"/>
      <c r="L10" s="3"/>
      <c r="M10" s="3"/>
      <c r="N10" s="3"/>
      <c r="O10" s="62">
        <f>SUM(E10:N10)</f>
        <v>0</v>
      </c>
      <c r="P10" s="244"/>
      <c r="Q10" s="74" t="s">
        <v>22</v>
      </c>
      <c r="R10" s="64"/>
      <c r="S10" s="64"/>
      <c r="T10" s="64">
        <v>44409</v>
      </c>
      <c r="U10" s="64">
        <v>45378</v>
      </c>
      <c r="V10" s="17">
        <f>+U10</f>
        <v>45378</v>
      </c>
      <c r="W10" s="88"/>
      <c r="X10" s="24"/>
    </row>
    <row r="11" spans="1:24" ht="15" customHeight="1" x14ac:dyDescent="0.35">
      <c r="A11" s="24"/>
      <c r="B11" s="23"/>
      <c r="C11" s="239"/>
      <c r="D11" s="74" t="s">
        <v>4</v>
      </c>
      <c r="E11" s="2"/>
      <c r="F11" s="3"/>
      <c r="G11" s="3"/>
      <c r="H11" s="3"/>
      <c r="I11" s="3"/>
      <c r="J11" s="3"/>
      <c r="K11" s="3"/>
      <c r="L11" s="3"/>
      <c r="M11" s="3"/>
      <c r="N11" s="3"/>
      <c r="O11" s="62">
        <f>SUM(E11:N11)</f>
        <v>0</v>
      </c>
      <c r="P11" s="244"/>
      <c r="Q11" s="74" t="s">
        <v>23</v>
      </c>
      <c r="R11" s="18">
        <f>ROUND((R10-R9)/30.4,0)</f>
        <v>-1426</v>
      </c>
      <c r="S11" s="18">
        <f>ROUND((S10-S9)/30.4,0)</f>
        <v>-1427</v>
      </c>
      <c r="T11" s="18">
        <f>ROUND((T10-T9)/30.4,0)</f>
        <v>33</v>
      </c>
      <c r="U11" s="18">
        <f>ROUND((U10-U9)/30.4,0)</f>
        <v>31</v>
      </c>
      <c r="V11" s="19">
        <f>ROUND((V10-V9)/30.4,0)</f>
        <v>67</v>
      </c>
      <c r="W11" s="18">
        <f ca="1">ROUND((U10-W9)/30.4,0)</f>
        <v>12</v>
      </c>
      <c r="X11" s="24"/>
    </row>
    <row r="12" spans="1:24" ht="15" customHeight="1" x14ac:dyDescent="0.35">
      <c r="A12" s="24"/>
      <c r="B12" s="23"/>
      <c r="C12" s="239"/>
      <c r="D12" s="74" t="s">
        <v>5</v>
      </c>
      <c r="E12" s="2"/>
      <c r="F12" s="3"/>
      <c r="G12" s="3"/>
      <c r="H12" s="3"/>
      <c r="I12" s="3"/>
      <c r="J12" s="3"/>
      <c r="K12" s="3"/>
      <c r="L12" s="3"/>
      <c r="M12" s="3"/>
      <c r="N12" s="3"/>
      <c r="O12" s="62">
        <f>SUM(E12:N12)</f>
        <v>0</v>
      </c>
      <c r="P12" s="244"/>
      <c r="Q12" s="246"/>
      <c r="R12" s="247"/>
      <c r="S12" s="247"/>
      <c r="T12" s="247"/>
      <c r="U12" s="247"/>
      <c r="V12" s="248"/>
      <c r="W12" s="90"/>
      <c r="X12" s="24"/>
    </row>
    <row r="13" spans="1:24" ht="15" customHeight="1" x14ac:dyDescent="0.35">
      <c r="A13" s="24"/>
      <c r="B13" s="23"/>
      <c r="C13" s="239"/>
      <c r="D13" s="74" t="s">
        <v>73</v>
      </c>
      <c r="E13" s="10" t="s">
        <v>15</v>
      </c>
      <c r="F13" s="11" t="s">
        <v>14</v>
      </c>
      <c r="G13" s="12" t="s">
        <v>26</v>
      </c>
      <c r="H13" s="11" t="s">
        <v>14</v>
      </c>
      <c r="I13" s="11" t="s">
        <v>14</v>
      </c>
      <c r="J13" s="11" t="s">
        <v>14</v>
      </c>
      <c r="K13" s="11" t="s">
        <v>14</v>
      </c>
      <c r="L13" s="11" t="s">
        <v>14</v>
      </c>
      <c r="M13" s="11" t="s">
        <v>14</v>
      </c>
      <c r="N13" s="11" t="s">
        <v>14</v>
      </c>
      <c r="O13" s="11" t="s">
        <v>14</v>
      </c>
      <c r="P13" s="245"/>
      <c r="Q13" s="74" t="s">
        <v>73</v>
      </c>
      <c r="R13" s="12" t="s">
        <v>26</v>
      </c>
      <c r="S13" s="65" t="s">
        <v>27</v>
      </c>
      <c r="T13" s="65" t="s">
        <v>27</v>
      </c>
      <c r="U13" s="12" t="s">
        <v>26</v>
      </c>
      <c r="V13" s="65" t="s">
        <v>27</v>
      </c>
      <c r="W13" s="92"/>
      <c r="X13" s="24"/>
    </row>
    <row r="14" spans="1:24" ht="15" customHeight="1" x14ac:dyDescent="0.35">
      <c r="A14" s="24"/>
      <c r="B14" s="23"/>
      <c r="C14" s="239" t="s">
        <v>6</v>
      </c>
      <c r="D14" s="74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62">
        <f>SUM(E14:N14)</f>
        <v>0</v>
      </c>
      <c r="P14" s="243" t="s">
        <v>25</v>
      </c>
      <c r="Q14" s="74" t="s">
        <v>7</v>
      </c>
      <c r="R14" s="13"/>
      <c r="S14" s="13"/>
      <c r="T14" s="13"/>
      <c r="U14" s="13"/>
      <c r="V14" s="104"/>
      <c r="W14" s="23"/>
      <c r="X14" s="24"/>
    </row>
    <row r="15" spans="1:24" ht="15" customHeight="1" x14ac:dyDescent="0.35">
      <c r="A15" s="24"/>
      <c r="B15" s="23"/>
      <c r="C15" s="239"/>
      <c r="D15" s="74" t="s">
        <v>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62">
        <f t="shared" ref="O15:O17" si="0">SUM(E15:N15)</f>
        <v>0</v>
      </c>
      <c r="P15" s="244"/>
      <c r="Q15" s="74" t="s">
        <v>4</v>
      </c>
      <c r="R15" s="13"/>
      <c r="S15" s="13"/>
      <c r="T15" s="13"/>
      <c r="U15" s="13"/>
      <c r="V15" s="104"/>
      <c r="W15" s="23"/>
      <c r="X15" s="24"/>
    </row>
    <row r="16" spans="1:24" ht="15" customHeight="1" x14ac:dyDescent="0.35">
      <c r="A16" s="24"/>
      <c r="B16" s="23"/>
      <c r="C16" s="239"/>
      <c r="D16" s="74" t="s">
        <v>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62">
        <f t="shared" si="0"/>
        <v>0</v>
      </c>
      <c r="P16" s="244"/>
      <c r="Q16" s="74" t="s">
        <v>5</v>
      </c>
      <c r="R16" s="13"/>
      <c r="S16" s="13"/>
      <c r="T16" s="13"/>
      <c r="U16" s="13"/>
      <c r="V16" s="104"/>
      <c r="W16" s="23"/>
      <c r="X16" s="24"/>
    </row>
    <row r="17" spans="1:24" ht="15" customHeight="1" x14ac:dyDescent="0.35">
      <c r="A17" s="24"/>
      <c r="B17" s="23"/>
      <c r="C17" s="239"/>
      <c r="D17" s="74" t="s">
        <v>2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62">
        <f t="shared" si="0"/>
        <v>0</v>
      </c>
      <c r="P17" s="245"/>
      <c r="Q17" s="74" t="s">
        <v>7</v>
      </c>
      <c r="R17" s="14">
        <v>16</v>
      </c>
      <c r="S17" s="14">
        <v>16</v>
      </c>
      <c r="T17" s="14">
        <v>16</v>
      </c>
      <c r="U17" s="14">
        <v>19</v>
      </c>
      <c r="V17" s="105">
        <f>SUM(R17:U17)</f>
        <v>67</v>
      </c>
      <c r="W17" s="93"/>
      <c r="X17" s="24"/>
    </row>
    <row r="18" spans="1:24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36"/>
      <c r="X18" s="24"/>
    </row>
    <row r="19" spans="1:24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26"/>
      <c r="M19" s="226"/>
      <c r="N19" s="20"/>
      <c r="O19" s="20"/>
      <c r="P19" s="225" t="s">
        <v>72</v>
      </c>
      <c r="Q19" s="226" t="s">
        <v>81</v>
      </c>
      <c r="R19" s="226"/>
      <c r="S19" s="226"/>
      <c r="T19" s="226"/>
      <c r="U19" s="20"/>
      <c r="V19" s="20"/>
      <c r="W19" s="87"/>
      <c r="X19" s="24"/>
    </row>
    <row r="20" spans="1:24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26"/>
      <c r="M20" s="226"/>
      <c r="N20" s="20" t="s">
        <v>82</v>
      </c>
      <c r="O20" s="20" t="s">
        <v>30</v>
      </c>
      <c r="P20" s="225"/>
      <c r="Q20" s="226" t="s">
        <v>8</v>
      </c>
      <c r="R20" s="226"/>
      <c r="S20" s="226"/>
      <c r="T20" s="226"/>
      <c r="U20" s="20" t="s">
        <v>82</v>
      </c>
      <c r="V20" s="20" t="s">
        <v>30</v>
      </c>
      <c r="W20" s="87"/>
      <c r="X20" s="24"/>
    </row>
    <row r="21" spans="1:24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228"/>
      <c r="K21" s="228"/>
      <c r="L21" s="228"/>
      <c r="M21" s="228"/>
      <c r="N21" s="57">
        <f>+O9</f>
        <v>17.3</v>
      </c>
      <c r="O21" s="57">
        <f>+O9</f>
        <v>17.3</v>
      </c>
      <c r="P21" s="225"/>
      <c r="Q21" s="228" t="s">
        <v>74</v>
      </c>
      <c r="R21" s="228"/>
      <c r="S21" s="228"/>
      <c r="T21" s="228"/>
      <c r="U21" s="57">
        <f ca="1">+W11</f>
        <v>12</v>
      </c>
      <c r="V21" s="57">
        <f ca="1">U21</f>
        <v>12</v>
      </c>
      <c r="W21" s="94"/>
      <c r="X21" s="24"/>
    </row>
    <row r="22" spans="1:24" x14ac:dyDescent="0.35">
      <c r="A22" s="24"/>
      <c r="B22" s="23"/>
      <c r="C22" s="225"/>
      <c r="D22" s="227" t="s">
        <v>217</v>
      </c>
      <c r="E22" s="227"/>
      <c r="F22" s="227"/>
      <c r="G22" s="227"/>
      <c r="H22" s="227"/>
      <c r="I22" s="227"/>
      <c r="J22" s="227"/>
      <c r="K22" s="227"/>
      <c r="L22" s="227"/>
      <c r="M22" s="227"/>
      <c r="N22" s="207">
        <v>0</v>
      </c>
      <c r="O22" s="207"/>
      <c r="P22" s="225"/>
      <c r="Q22" s="227" t="s">
        <v>217</v>
      </c>
      <c r="R22" s="227"/>
      <c r="S22" s="227"/>
      <c r="T22" s="227"/>
      <c r="U22" s="207">
        <v>0</v>
      </c>
      <c r="V22" s="208"/>
      <c r="W22" s="95"/>
      <c r="X22" s="24"/>
    </row>
    <row r="23" spans="1:24" x14ac:dyDescent="0.35">
      <c r="A23" s="24"/>
      <c r="B23" s="23"/>
      <c r="C23" s="225"/>
      <c r="D23" s="227" t="s">
        <v>218</v>
      </c>
      <c r="E23" s="227"/>
      <c r="F23" s="227"/>
      <c r="G23" s="227"/>
      <c r="H23" s="227"/>
      <c r="I23" s="227"/>
      <c r="J23" s="227"/>
      <c r="K23" s="227"/>
      <c r="L23" s="227"/>
      <c r="M23" s="227"/>
      <c r="N23" s="3">
        <v>0</v>
      </c>
      <c r="O23" s="3"/>
      <c r="P23" s="225"/>
      <c r="Q23" s="227" t="s">
        <v>218</v>
      </c>
      <c r="R23" s="227"/>
      <c r="S23" s="227"/>
      <c r="T23" s="227"/>
      <c r="U23" s="3">
        <v>-1</v>
      </c>
      <c r="V23" s="81"/>
      <c r="W23" s="95"/>
      <c r="X23" s="24"/>
    </row>
    <row r="24" spans="1:24" x14ac:dyDescent="0.35">
      <c r="A24" s="24"/>
      <c r="B24" s="23"/>
      <c r="C24" s="225"/>
      <c r="D24" s="227" t="s">
        <v>219</v>
      </c>
      <c r="E24" s="227"/>
      <c r="F24" s="227"/>
      <c r="G24" s="227"/>
      <c r="H24" s="227"/>
      <c r="I24" s="227"/>
      <c r="J24" s="227"/>
      <c r="K24" s="227"/>
      <c r="L24" s="227"/>
      <c r="M24" s="227"/>
      <c r="N24" s="3">
        <v>-0.2</v>
      </c>
      <c r="O24" s="3"/>
      <c r="P24" s="225"/>
      <c r="Q24" s="227" t="s">
        <v>219</v>
      </c>
      <c r="R24" s="227"/>
      <c r="S24" s="227"/>
      <c r="T24" s="227"/>
      <c r="U24" s="3">
        <v>0</v>
      </c>
      <c r="V24" s="81"/>
      <c r="W24" s="95"/>
      <c r="X24" s="24"/>
    </row>
    <row r="25" spans="1:24" hidden="1" x14ac:dyDescent="0.35">
      <c r="A25" s="24"/>
      <c r="B25" s="23"/>
      <c r="C25" s="225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"/>
      <c r="O25" s="2"/>
      <c r="P25" s="225"/>
      <c r="Q25" s="227"/>
      <c r="R25" s="227"/>
      <c r="S25" s="227"/>
      <c r="T25" s="227"/>
      <c r="U25" s="2"/>
      <c r="V25" s="2"/>
      <c r="W25" s="95"/>
      <c r="X25" s="24"/>
    </row>
    <row r="26" spans="1:24" hidden="1" x14ac:dyDescent="0.35">
      <c r="A26" s="24"/>
      <c r="B26" s="23"/>
      <c r="C26" s="225"/>
      <c r="D26" s="227"/>
      <c r="E26" s="227"/>
      <c r="F26" s="227"/>
      <c r="G26" s="227"/>
      <c r="H26" s="227"/>
      <c r="I26" s="227"/>
      <c r="J26" s="227"/>
      <c r="K26" s="227"/>
      <c r="L26" s="227"/>
      <c r="M26" s="227"/>
      <c r="N26" s="2"/>
      <c r="O26" s="2"/>
      <c r="P26" s="225"/>
      <c r="Q26" s="228"/>
      <c r="R26" s="228"/>
      <c r="S26" s="228"/>
      <c r="T26" s="228"/>
      <c r="U26" s="2"/>
      <c r="V26" s="2"/>
      <c r="W26" s="95"/>
      <c r="X26" s="24"/>
    </row>
    <row r="27" spans="1:24" hidden="1" x14ac:dyDescent="0.35">
      <c r="A27" s="24"/>
      <c r="B27" s="23"/>
      <c r="C27" s="225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2"/>
      <c r="O27" s="2"/>
      <c r="P27" s="225"/>
      <c r="Q27" s="228"/>
      <c r="R27" s="228"/>
      <c r="S27" s="228"/>
      <c r="T27" s="228"/>
      <c r="U27" s="2"/>
      <c r="V27" s="2"/>
      <c r="W27" s="95"/>
      <c r="X27" s="24"/>
    </row>
    <row r="28" spans="1:24" hidden="1" x14ac:dyDescent="0.35">
      <c r="A28" s="24"/>
      <c r="B28" s="23"/>
      <c r="C28" s="225"/>
      <c r="D28" s="227"/>
      <c r="E28" s="227"/>
      <c r="F28" s="227"/>
      <c r="G28" s="227"/>
      <c r="H28" s="227"/>
      <c r="I28" s="227"/>
      <c r="J28" s="227"/>
      <c r="K28" s="227"/>
      <c r="L28" s="227"/>
      <c r="M28" s="227"/>
      <c r="N28" s="2"/>
      <c r="O28" s="2"/>
      <c r="P28" s="225"/>
      <c r="Q28" s="228"/>
      <c r="R28" s="228"/>
      <c r="S28" s="228"/>
      <c r="T28" s="228"/>
      <c r="U28" s="2"/>
      <c r="V28" s="2"/>
      <c r="W28" s="95"/>
      <c r="X28" s="24"/>
    </row>
    <row r="29" spans="1:24" hidden="1" x14ac:dyDescent="0.35">
      <c r="A29" s="24"/>
      <c r="B29" s="23"/>
      <c r="C29" s="225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"/>
      <c r="O29" s="2"/>
      <c r="P29" s="225"/>
      <c r="Q29" s="228"/>
      <c r="R29" s="228"/>
      <c r="S29" s="228"/>
      <c r="T29" s="228"/>
      <c r="U29" s="2"/>
      <c r="V29" s="2"/>
      <c r="W29" s="95"/>
      <c r="X29" s="24"/>
    </row>
    <row r="30" spans="1:24" hidden="1" x14ac:dyDescent="0.35">
      <c r="A30" s="24"/>
      <c r="B30" s="23"/>
      <c r="C30" s="225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2"/>
      <c r="O30" s="2"/>
      <c r="P30" s="225"/>
      <c r="Q30" s="228"/>
      <c r="R30" s="228"/>
      <c r="S30" s="228"/>
      <c r="T30" s="228"/>
      <c r="U30" s="2"/>
      <c r="V30" s="2"/>
      <c r="W30" s="95"/>
      <c r="X30" s="24"/>
    </row>
    <row r="31" spans="1:24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"/>
      <c r="O31" s="2"/>
      <c r="P31" s="225"/>
      <c r="Q31" s="228"/>
      <c r="R31" s="228"/>
      <c r="S31" s="228"/>
      <c r="T31" s="228"/>
      <c r="U31" s="2"/>
      <c r="V31" s="2"/>
      <c r="W31" s="95"/>
      <c r="X31" s="24"/>
    </row>
    <row r="32" spans="1:24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"/>
      <c r="O32" s="2"/>
      <c r="P32" s="225"/>
      <c r="Q32" s="228"/>
      <c r="R32" s="228"/>
      <c r="S32" s="228"/>
      <c r="T32" s="228"/>
      <c r="U32" s="2"/>
      <c r="V32" s="2"/>
      <c r="W32" s="95"/>
      <c r="X32" s="24"/>
    </row>
    <row r="33" spans="1:24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"/>
      <c r="O33" s="2"/>
      <c r="P33" s="225"/>
      <c r="Q33" s="228"/>
      <c r="R33" s="228"/>
      <c r="S33" s="228"/>
      <c r="T33" s="228"/>
      <c r="U33" s="2"/>
      <c r="V33" s="2"/>
      <c r="W33" s="95"/>
      <c r="X33" s="24"/>
    </row>
    <row r="34" spans="1:24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"/>
      <c r="O34" s="2"/>
      <c r="P34" s="225"/>
      <c r="Q34" s="228"/>
      <c r="R34" s="228"/>
      <c r="S34" s="228"/>
      <c r="T34" s="228"/>
      <c r="U34" s="2"/>
      <c r="V34" s="2"/>
      <c r="W34" s="95"/>
      <c r="X34" s="24"/>
    </row>
    <row r="35" spans="1:24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"/>
      <c r="O35" s="2"/>
      <c r="P35" s="225"/>
      <c r="Q35" s="228"/>
      <c r="R35" s="228"/>
      <c r="S35" s="228"/>
      <c r="T35" s="228"/>
      <c r="U35" s="2"/>
      <c r="V35" s="2"/>
      <c r="W35" s="95"/>
      <c r="X35" s="24"/>
    </row>
    <row r="36" spans="1:24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"/>
      <c r="O36" s="2"/>
      <c r="P36" s="225"/>
      <c r="Q36" s="228"/>
      <c r="R36" s="228"/>
      <c r="S36" s="228"/>
      <c r="T36" s="228"/>
      <c r="U36" s="2"/>
      <c r="V36" s="2"/>
      <c r="W36" s="95"/>
      <c r="X36" s="24"/>
    </row>
    <row r="37" spans="1:24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"/>
      <c r="O37" s="2"/>
      <c r="P37" s="225"/>
      <c r="Q37" s="228"/>
      <c r="R37" s="228"/>
      <c r="S37" s="228"/>
      <c r="T37" s="228"/>
      <c r="U37" s="2"/>
      <c r="V37" s="2"/>
      <c r="W37" s="95"/>
      <c r="X37" s="24"/>
    </row>
    <row r="38" spans="1:24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"/>
      <c r="O38" s="2"/>
      <c r="P38" s="225"/>
      <c r="Q38" s="228"/>
      <c r="R38" s="228"/>
      <c r="S38" s="228"/>
      <c r="T38" s="228"/>
      <c r="U38" s="2"/>
      <c r="V38" s="2"/>
      <c r="W38" s="95"/>
      <c r="X38" s="24"/>
    </row>
    <row r="39" spans="1:24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"/>
      <c r="O39" s="2"/>
      <c r="P39" s="225"/>
      <c r="Q39" s="228"/>
      <c r="R39" s="228"/>
      <c r="S39" s="228"/>
      <c r="T39" s="228"/>
      <c r="U39" s="2"/>
      <c r="V39" s="2"/>
      <c r="W39" s="95"/>
      <c r="X39" s="24"/>
    </row>
    <row r="40" spans="1:24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"/>
      <c r="O40" s="2"/>
      <c r="P40" s="225"/>
      <c r="Q40" s="228"/>
      <c r="R40" s="228"/>
      <c r="S40" s="228"/>
      <c r="T40" s="228"/>
      <c r="U40" s="2"/>
      <c r="V40" s="2"/>
      <c r="W40" s="95"/>
      <c r="X40" s="24"/>
    </row>
    <row r="41" spans="1:24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"/>
      <c r="O41" s="2"/>
      <c r="P41" s="225"/>
      <c r="Q41" s="228"/>
      <c r="R41" s="228"/>
      <c r="S41" s="228"/>
      <c r="T41" s="228"/>
      <c r="U41" s="2"/>
      <c r="V41" s="2"/>
      <c r="W41" s="95"/>
      <c r="X41" s="24"/>
    </row>
    <row r="42" spans="1:24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"/>
      <c r="O42" s="2"/>
      <c r="P42" s="225"/>
      <c r="Q42" s="228"/>
      <c r="R42" s="228"/>
      <c r="S42" s="228"/>
      <c r="T42" s="228"/>
      <c r="U42" s="2"/>
      <c r="V42" s="2"/>
      <c r="W42" s="95"/>
      <c r="X42" s="24"/>
    </row>
    <row r="43" spans="1:24" hidden="1" x14ac:dyDescent="0.35">
      <c r="A43" s="24"/>
      <c r="B43" s="23"/>
      <c r="C43" s="225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2"/>
      <c r="O43" s="2"/>
      <c r="P43" s="225"/>
      <c r="Q43" s="228"/>
      <c r="R43" s="228"/>
      <c r="S43" s="228"/>
      <c r="T43" s="228"/>
      <c r="U43" s="2"/>
      <c r="V43" s="2"/>
      <c r="W43" s="95"/>
      <c r="X43" s="24"/>
    </row>
    <row r="44" spans="1:24" hidden="1" x14ac:dyDescent="0.35">
      <c r="A44" s="24"/>
      <c r="B44" s="23"/>
      <c r="C44" s="225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2"/>
      <c r="O44" s="2"/>
      <c r="P44" s="225"/>
      <c r="Q44" s="228"/>
      <c r="R44" s="228"/>
      <c r="S44" s="228"/>
      <c r="T44" s="228"/>
      <c r="U44" s="2"/>
      <c r="V44" s="2"/>
      <c r="W44" s="95"/>
      <c r="X44" s="24"/>
    </row>
    <row r="45" spans="1:24" x14ac:dyDescent="0.35">
      <c r="A45" s="24"/>
      <c r="B45" s="23"/>
      <c r="C45" s="225"/>
      <c r="D45" s="242" t="s">
        <v>2</v>
      </c>
      <c r="E45" s="242"/>
      <c r="F45" s="242"/>
      <c r="G45" s="242"/>
      <c r="H45" s="242"/>
      <c r="I45" s="242"/>
      <c r="J45" s="242"/>
      <c r="K45" s="242"/>
      <c r="L45" s="242"/>
      <c r="M45" s="242"/>
      <c r="N45" s="62">
        <f>SUM(N21:N44)</f>
        <v>17.100000000000001</v>
      </c>
      <c r="O45" s="62">
        <f>SUM(O21:O44)</f>
        <v>17.3</v>
      </c>
      <c r="P45" s="225"/>
      <c r="Q45" s="223" t="s">
        <v>2</v>
      </c>
      <c r="R45" s="223"/>
      <c r="S45" s="223"/>
      <c r="T45" s="223"/>
      <c r="U45" s="62">
        <f ca="1">SUM(U21:U44)</f>
        <v>11</v>
      </c>
      <c r="V45" s="62">
        <f ca="1">SUM(V21:V44)</f>
        <v>12</v>
      </c>
      <c r="W45" s="96"/>
      <c r="X45" s="24"/>
    </row>
    <row r="46" spans="1:24" ht="38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6"/>
      <c r="O46" s="96"/>
      <c r="P46" s="97"/>
      <c r="Q46" s="99"/>
      <c r="R46" s="99"/>
      <c r="S46" s="99"/>
      <c r="T46" s="99"/>
      <c r="U46" s="96"/>
      <c r="V46" s="96"/>
      <c r="W46" s="96"/>
      <c r="X46" s="24"/>
    </row>
    <row r="47" spans="1:24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110"/>
      <c r="X47" s="24"/>
    </row>
  </sheetData>
  <mergeCells count="70">
    <mergeCell ref="C18:V18"/>
    <mergeCell ref="C1:V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  <mergeCell ref="D23:M23"/>
    <mergeCell ref="Q23:T23"/>
    <mergeCell ref="D24:M24"/>
    <mergeCell ref="Q24:T24"/>
    <mergeCell ref="D25:M25"/>
    <mergeCell ref="Q25:T25"/>
    <mergeCell ref="P19:P45"/>
    <mergeCell ref="Q19:T19"/>
    <mergeCell ref="D20:M20"/>
    <mergeCell ref="Q20:T20"/>
    <mergeCell ref="D21:M21"/>
    <mergeCell ref="Q21:T21"/>
    <mergeCell ref="D22:M22"/>
    <mergeCell ref="Q22:T22"/>
    <mergeCell ref="D26:M26"/>
    <mergeCell ref="Q26:T26"/>
    <mergeCell ref="D27:M27"/>
    <mergeCell ref="Q27:T27"/>
    <mergeCell ref="D28:M28"/>
    <mergeCell ref="Q28:T28"/>
    <mergeCell ref="D29:M29"/>
    <mergeCell ref="Q29:T29"/>
    <mergeCell ref="D30:M30"/>
    <mergeCell ref="Q30:T30"/>
    <mergeCell ref="D31:M31"/>
    <mergeCell ref="Q31:T31"/>
    <mergeCell ref="D32:M32"/>
    <mergeCell ref="Q32:T32"/>
    <mergeCell ref="D33:M33"/>
    <mergeCell ref="Q33:T33"/>
    <mergeCell ref="D34:M34"/>
    <mergeCell ref="Q34:T34"/>
    <mergeCell ref="D35:M35"/>
    <mergeCell ref="Q35:T35"/>
    <mergeCell ref="Q41:T41"/>
    <mergeCell ref="D36:M36"/>
    <mergeCell ref="Q36:T36"/>
    <mergeCell ref="D37:M37"/>
    <mergeCell ref="Q37:T37"/>
    <mergeCell ref="D38:M38"/>
    <mergeCell ref="Q38:T38"/>
    <mergeCell ref="D45:M45"/>
    <mergeCell ref="Q45:T45"/>
    <mergeCell ref="C47:V47"/>
    <mergeCell ref="C19:C45"/>
    <mergeCell ref="D19:M19"/>
    <mergeCell ref="D42:M42"/>
    <mergeCell ref="Q42:T42"/>
    <mergeCell ref="D43:M43"/>
    <mergeCell ref="Q43:T43"/>
    <mergeCell ref="D44:M44"/>
    <mergeCell ref="Q44:T44"/>
    <mergeCell ref="D39:M39"/>
    <mergeCell ref="Q39:T39"/>
    <mergeCell ref="D40:M40"/>
    <mergeCell ref="Q40:T40"/>
    <mergeCell ref="D41:M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BB61-A8D6-48C7-97D6-BA6CFC8EFEC2}">
  <sheetPr>
    <pageSetUpPr fitToPage="1"/>
  </sheetPr>
  <dimension ref="A1:X48"/>
  <sheetViews>
    <sheetView zoomScale="50" zoomScaleNormal="50" workbookViewId="0">
      <selection activeCell="W9" sqref="W9:W11"/>
    </sheetView>
  </sheetViews>
  <sheetFormatPr defaultRowHeight="14.5" x14ac:dyDescent="0.35"/>
  <cols>
    <col min="3" max="3" width="14.54296875" customWidth="1"/>
    <col min="4" max="4" width="34.81640625" customWidth="1"/>
    <col min="6" max="10" width="13" customWidth="1"/>
    <col min="11" max="11" width="15.54296875" customWidth="1"/>
    <col min="12" max="12" width="19.1796875" customWidth="1"/>
    <col min="13" max="14" width="13" customWidth="1"/>
    <col min="15" max="15" width="10.81640625" bestFit="1" customWidth="1"/>
    <col min="16" max="16" width="14.1796875" customWidth="1"/>
    <col min="17" max="17" width="26.54296875" customWidth="1"/>
    <col min="18" max="21" width="13.453125" customWidth="1"/>
  </cols>
  <sheetData>
    <row r="1" spans="1:24" ht="61.5" x14ac:dyDescent="0.35">
      <c r="A1" s="24"/>
      <c r="B1" s="24"/>
      <c r="C1" s="231" t="s">
        <v>129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7"/>
      <c r="X1" s="24"/>
    </row>
    <row r="2" spans="1:24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5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7"/>
      <c r="X6" s="24"/>
    </row>
    <row r="7" spans="1:24" ht="21" x14ac:dyDescent="0.35">
      <c r="A7" s="24"/>
      <c r="B7" s="23"/>
      <c r="C7" s="235" t="s">
        <v>0</v>
      </c>
      <c r="D7" s="235"/>
      <c r="E7" s="236" t="s">
        <v>38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8"/>
      <c r="W7" s="28"/>
      <c r="X7" s="24"/>
    </row>
    <row r="8" spans="1:24" ht="29" x14ac:dyDescent="0.35">
      <c r="A8" s="24"/>
      <c r="B8" s="23"/>
      <c r="C8" s="235" t="s">
        <v>1</v>
      </c>
      <c r="D8" s="235"/>
      <c r="E8" s="60" t="s">
        <v>39</v>
      </c>
      <c r="F8" s="85" t="s">
        <v>107</v>
      </c>
      <c r="G8" s="85" t="s">
        <v>40</v>
      </c>
      <c r="H8" s="85" t="s">
        <v>108</v>
      </c>
      <c r="I8" s="85" t="s">
        <v>11</v>
      </c>
      <c r="J8" s="85" t="s">
        <v>109</v>
      </c>
      <c r="K8" s="85" t="s">
        <v>41</v>
      </c>
      <c r="L8" s="85" t="s">
        <v>83</v>
      </c>
      <c r="M8" s="85" t="s">
        <v>110</v>
      </c>
      <c r="N8" s="85" t="s">
        <v>84</v>
      </c>
      <c r="O8" s="84" t="s">
        <v>43</v>
      </c>
      <c r="P8" s="235" t="s">
        <v>1</v>
      </c>
      <c r="Q8" s="249"/>
      <c r="R8" s="46" t="s">
        <v>16</v>
      </c>
      <c r="S8" s="46" t="s">
        <v>17</v>
      </c>
      <c r="T8" s="46" t="s">
        <v>18</v>
      </c>
      <c r="U8" s="46" t="s">
        <v>19</v>
      </c>
      <c r="V8" s="49" t="s">
        <v>70</v>
      </c>
      <c r="W8" s="29"/>
      <c r="X8" s="24"/>
    </row>
    <row r="9" spans="1:24" ht="15" customHeight="1" x14ac:dyDescent="0.35">
      <c r="A9" s="24"/>
      <c r="B9" s="23"/>
      <c r="C9" s="239" t="s">
        <v>31</v>
      </c>
      <c r="D9" s="74" t="s">
        <v>2</v>
      </c>
      <c r="E9" s="57"/>
      <c r="F9" s="57">
        <f>SUM(F10:F12)</f>
        <v>17.2</v>
      </c>
      <c r="G9" s="57">
        <f t="shared" ref="G9:N9" si="0">SUM(G10:G12)</f>
        <v>21.4</v>
      </c>
      <c r="H9" s="57">
        <f t="shared" si="0"/>
        <v>60.2</v>
      </c>
      <c r="I9" s="57">
        <f t="shared" si="0"/>
        <v>17.3</v>
      </c>
      <c r="J9" s="57">
        <f t="shared" si="0"/>
        <v>6.8</v>
      </c>
      <c r="K9" s="57">
        <f t="shared" si="0"/>
        <v>18.8</v>
      </c>
      <c r="L9" s="57">
        <f t="shared" si="0"/>
        <v>9.4499999999999993</v>
      </c>
      <c r="M9" s="57">
        <f t="shared" si="0"/>
        <v>2.9</v>
      </c>
      <c r="N9" s="57">
        <f t="shared" si="0"/>
        <v>8.7100000000000009</v>
      </c>
      <c r="O9" s="61">
        <f>SUM(F9:N9)</f>
        <v>162.76</v>
      </c>
      <c r="P9" s="243" t="s">
        <v>20</v>
      </c>
      <c r="Q9" s="74" t="s">
        <v>21</v>
      </c>
      <c r="R9" s="64">
        <v>43344</v>
      </c>
      <c r="S9" s="64">
        <f>R10</f>
        <v>44006</v>
      </c>
      <c r="T9" s="64">
        <f>S10</f>
        <v>44727</v>
      </c>
      <c r="U9" s="64">
        <f>T10</f>
        <v>45489</v>
      </c>
      <c r="V9" s="17">
        <f>+R9</f>
        <v>43344</v>
      </c>
      <c r="W9" s="88">
        <f ca="1">TODAY()</f>
        <v>45011</v>
      </c>
      <c r="X9" s="24"/>
    </row>
    <row r="10" spans="1:24" ht="15" customHeight="1" x14ac:dyDescent="0.35">
      <c r="A10" s="24"/>
      <c r="B10" s="23"/>
      <c r="C10" s="239"/>
      <c r="D10" s="74" t="s">
        <v>3</v>
      </c>
      <c r="E10" s="3">
        <v>2.2000000000000002</v>
      </c>
      <c r="F10" s="3">
        <v>17.2</v>
      </c>
      <c r="G10" s="3">
        <v>21.4</v>
      </c>
      <c r="H10" s="3">
        <v>60.2</v>
      </c>
      <c r="I10" s="3"/>
      <c r="J10" s="3"/>
      <c r="K10" s="3"/>
      <c r="L10" s="3"/>
      <c r="M10" s="3"/>
      <c r="N10" s="3"/>
      <c r="O10" s="61">
        <f t="shared" ref="O10:O12" si="1">SUM(F10:N10)</f>
        <v>98.8</v>
      </c>
      <c r="P10" s="244"/>
      <c r="Q10" s="74" t="s">
        <v>22</v>
      </c>
      <c r="R10" s="64">
        <v>44006</v>
      </c>
      <c r="S10" s="64">
        <v>44727</v>
      </c>
      <c r="T10" s="64">
        <v>45489</v>
      </c>
      <c r="U10" s="64">
        <v>46473</v>
      </c>
      <c r="V10" s="17">
        <f>+U10</f>
        <v>46473</v>
      </c>
      <c r="W10" s="88"/>
      <c r="X10" s="24"/>
    </row>
    <row r="11" spans="1:24" ht="15" customHeight="1" x14ac:dyDescent="0.35">
      <c r="A11" s="24"/>
      <c r="B11" s="23"/>
      <c r="C11" s="239"/>
      <c r="D11" s="74" t="s">
        <v>4</v>
      </c>
      <c r="E11" s="3"/>
      <c r="F11" s="3"/>
      <c r="G11" s="3"/>
      <c r="H11" s="3"/>
      <c r="I11" s="3">
        <v>17.3</v>
      </c>
      <c r="J11" s="3">
        <v>6.8</v>
      </c>
      <c r="K11" s="3">
        <v>18.8</v>
      </c>
      <c r="L11" s="3"/>
      <c r="M11" s="3"/>
      <c r="N11" s="3"/>
      <c r="O11" s="61">
        <f t="shared" si="1"/>
        <v>42.900000000000006</v>
      </c>
      <c r="P11" s="244"/>
      <c r="Q11" s="74" t="s">
        <v>23</v>
      </c>
      <c r="R11" s="18">
        <f>ROUND((R10-R9)/30.4,0)</f>
        <v>22</v>
      </c>
      <c r="S11" s="18">
        <f>ROUND((S10-S9)/30.4,0)</f>
        <v>24</v>
      </c>
      <c r="T11" s="18">
        <f>ROUND((T10-T9)/30.4,0)</f>
        <v>25</v>
      </c>
      <c r="U11" s="18">
        <f>ROUND((U10-U9)/30.4,0)</f>
        <v>32</v>
      </c>
      <c r="V11" s="19">
        <f>ROUND((V10-V9)/30.4,0)</f>
        <v>103</v>
      </c>
      <c r="W11" s="18">
        <f ca="1">ROUND((T10-W9)/30.4,0)</f>
        <v>16</v>
      </c>
      <c r="X11" s="24"/>
    </row>
    <row r="12" spans="1:24" ht="15" customHeight="1" x14ac:dyDescent="0.35">
      <c r="A12" s="24"/>
      <c r="B12" s="23"/>
      <c r="C12" s="239"/>
      <c r="D12" s="74" t="s">
        <v>5</v>
      </c>
      <c r="E12" s="3"/>
      <c r="F12" s="3"/>
      <c r="G12" s="3"/>
      <c r="H12" s="3"/>
      <c r="I12" s="3"/>
      <c r="J12" s="3"/>
      <c r="K12" s="3"/>
      <c r="L12" s="3">
        <v>9.4499999999999993</v>
      </c>
      <c r="M12" s="3">
        <v>2.9</v>
      </c>
      <c r="N12" s="3">
        <v>8.7100000000000009</v>
      </c>
      <c r="O12" s="61">
        <f t="shared" si="1"/>
        <v>21.060000000000002</v>
      </c>
      <c r="P12" s="244"/>
      <c r="Q12" s="241"/>
      <c r="R12" s="241"/>
      <c r="S12" s="241"/>
      <c r="T12" s="241"/>
      <c r="U12" s="241"/>
      <c r="V12" s="241"/>
      <c r="W12" s="32"/>
      <c r="X12" s="24"/>
    </row>
    <row r="13" spans="1:24" ht="15" customHeight="1" x14ac:dyDescent="0.35">
      <c r="A13" s="24"/>
      <c r="B13" s="23"/>
      <c r="C13" s="239"/>
      <c r="D13" s="74" t="s">
        <v>73</v>
      </c>
      <c r="E13" s="10" t="s">
        <v>15</v>
      </c>
      <c r="F13" s="44" t="s">
        <v>14</v>
      </c>
      <c r="G13" s="47" t="s">
        <v>26</v>
      </c>
      <c r="H13" s="44" t="s">
        <v>14</v>
      </c>
      <c r="I13" s="44" t="s">
        <v>14</v>
      </c>
      <c r="J13" s="44" t="s">
        <v>14</v>
      </c>
      <c r="K13" s="44" t="s">
        <v>14</v>
      </c>
      <c r="L13" s="43"/>
      <c r="M13" s="43"/>
      <c r="N13" s="43"/>
      <c r="O13" s="56" t="s">
        <v>15</v>
      </c>
      <c r="P13" s="245"/>
      <c r="Q13" s="74" t="s">
        <v>73</v>
      </c>
      <c r="R13" s="13"/>
      <c r="S13" s="65" t="s">
        <v>27</v>
      </c>
      <c r="T13" s="65" t="s">
        <v>27</v>
      </c>
      <c r="U13" s="12" t="s">
        <v>26</v>
      </c>
      <c r="V13" s="12" t="s">
        <v>26</v>
      </c>
      <c r="W13" s="33"/>
      <c r="X13" s="24"/>
    </row>
    <row r="14" spans="1:24" ht="15" customHeight="1" x14ac:dyDescent="0.35">
      <c r="A14" s="24"/>
      <c r="B14" s="23"/>
      <c r="C14" s="239" t="s">
        <v>6</v>
      </c>
      <c r="D14" s="74" t="s">
        <v>7</v>
      </c>
      <c r="E14" s="3">
        <v>1.4</v>
      </c>
      <c r="F14" s="3">
        <v>15.1</v>
      </c>
      <c r="G14" s="3">
        <v>15.6</v>
      </c>
      <c r="H14" s="3">
        <v>45.8</v>
      </c>
      <c r="I14" s="3"/>
      <c r="J14" s="3"/>
      <c r="K14" s="3"/>
      <c r="L14" s="3"/>
      <c r="M14" s="3"/>
      <c r="N14" s="3"/>
      <c r="O14" s="61">
        <f t="shared" ref="O14:O16" si="2">SUM(F14:N14)</f>
        <v>76.5</v>
      </c>
      <c r="P14" s="243" t="s">
        <v>25</v>
      </c>
      <c r="Q14" s="74" t="s">
        <v>7</v>
      </c>
      <c r="R14" s="13"/>
      <c r="S14" s="66"/>
      <c r="T14" s="66"/>
      <c r="U14" s="66"/>
      <c r="V14" s="67"/>
      <c r="W14" s="34"/>
      <c r="X14" s="24"/>
    </row>
    <row r="15" spans="1:24" ht="15" customHeight="1" x14ac:dyDescent="0.35">
      <c r="A15" s="24"/>
      <c r="B15" s="23"/>
      <c r="C15" s="239"/>
      <c r="D15" s="74" t="s">
        <v>4</v>
      </c>
      <c r="E15" s="3"/>
      <c r="F15" s="3"/>
      <c r="G15" s="3"/>
      <c r="H15" s="3"/>
      <c r="I15" s="3">
        <v>12.4</v>
      </c>
      <c r="J15" s="3">
        <v>4.5</v>
      </c>
      <c r="K15" s="3"/>
      <c r="L15" s="3"/>
      <c r="M15" s="3"/>
      <c r="N15" s="3"/>
      <c r="O15" s="61">
        <f t="shared" si="2"/>
        <v>16.899999999999999</v>
      </c>
      <c r="P15" s="244"/>
      <c r="Q15" s="74" t="s">
        <v>4</v>
      </c>
      <c r="R15" s="13"/>
      <c r="S15" s="66"/>
      <c r="T15" s="66"/>
      <c r="U15" s="66"/>
      <c r="V15" s="67"/>
      <c r="W15" s="34"/>
      <c r="X15" s="24"/>
    </row>
    <row r="16" spans="1:24" ht="15" customHeight="1" x14ac:dyDescent="0.35">
      <c r="A16" s="24"/>
      <c r="B16" s="23"/>
      <c r="C16" s="239"/>
      <c r="D16" s="74" t="s">
        <v>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61">
        <f t="shared" si="2"/>
        <v>0</v>
      </c>
      <c r="P16" s="244"/>
      <c r="Q16" s="74" t="s">
        <v>5</v>
      </c>
      <c r="R16" s="13"/>
      <c r="S16" s="66"/>
      <c r="T16" s="66"/>
      <c r="U16" s="66"/>
      <c r="V16" s="67"/>
      <c r="W16" s="34"/>
      <c r="X16" s="24"/>
    </row>
    <row r="17" spans="1:24" ht="15" customHeight="1" x14ac:dyDescent="0.35">
      <c r="A17" s="24"/>
      <c r="B17" s="23"/>
      <c r="C17" s="239"/>
      <c r="D17" s="74" t="s">
        <v>2</v>
      </c>
      <c r="E17" s="57"/>
      <c r="F17" s="57">
        <f>SUM(F14:F16)</f>
        <v>15.1</v>
      </c>
      <c r="G17" s="57">
        <f>SUM(G14:G16)</f>
        <v>15.6</v>
      </c>
      <c r="H17" s="57">
        <f>SUM(H14:H16)</f>
        <v>45.8</v>
      </c>
      <c r="I17" s="57">
        <f>SUM(I14:I16)</f>
        <v>12.4</v>
      </c>
      <c r="J17" s="57">
        <f>SUM(J14:J16)</f>
        <v>4.5</v>
      </c>
      <c r="K17" s="57">
        <f t="shared" ref="K17:N17" si="3">SUM(K14:K16)</f>
        <v>0</v>
      </c>
      <c r="L17" s="57">
        <f t="shared" si="3"/>
        <v>0</v>
      </c>
      <c r="M17" s="57">
        <f t="shared" si="3"/>
        <v>0</v>
      </c>
      <c r="N17" s="57">
        <f t="shared" si="3"/>
        <v>0</v>
      </c>
      <c r="O17" s="62">
        <f t="shared" ref="O17" si="4">SUM(E17:N17)</f>
        <v>93.4</v>
      </c>
      <c r="P17" s="245"/>
      <c r="Q17" s="74" t="s">
        <v>7</v>
      </c>
      <c r="R17" s="14"/>
      <c r="S17" s="18">
        <v>16</v>
      </c>
      <c r="T17" s="18">
        <v>16</v>
      </c>
      <c r="U17" s="18">
        <v>19</v>
      </c>
      <c r="V17" s="19">
        <f>SUM(R17:U17)</f>
        <v>51</v>
      </c>
      <c r="W17" s="35"/>
      <c r="X17" s="24"/>
    </row>
    <row r="18" spans="1:24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36"/>
      <c r="X18" s="24"/>
    </row>
    <row r="19" spans="1:24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26"/>
      <c r="M19" s="226"/>
      <c r="N19" s="20"/>
      <c r="O19" s="20"/>
      <c r="P19" s="225" t="s">
        <v>72</v>
      </c>
      <c r="Q19" s="226" t="s">
        <v>81</v>
      </c>
      <c r="R19" s="226"/>
      <c r="S19" s="226"/>
      <c r="T19" s="226"/>
      <c r="U19" s="20"/>
      <c r="V19" s="20"/>
      <c r="W19" s="29"/>
      <c r="X19" s="24"/>
    </row>
    <row r="20" spans="1:24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26"/>
      <c r="M20" s="226"/>
      <c r="N20" s="20" t="s">
        <v>82</v>
      </c>
      <c r="O20" s="20" t="s">
        <v>30</v>
      </c>
      <c r="P20" s="225"/>
      <c r="Q20" s="226" t="s">
        <v>8</v>
      </c>
      <c r="R20" s="226"/>
      <c r="S20" s="226"/>
      <c r="T20" s="226"/>
      <c r="U20" s="20" t="s">
        <v>82</v>
      </c>
      <c r="V20" s="20" t="s">
        <v>30</v>
      </c>
      <c r="W20" s="29"/>
      <c r="X20" s="24"/>
    </row>
    <row r="21" spans="1:24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228"/>
      <c r="K21" s="228"/>
      <c r="L21" s="228"/>
      <c r="M21" s="228"/>
      <c r="N21" s="57">
        <f>+O9</f>
        <v>162.76</v>
      </c>
      <c r="O21" s="57">
        <f>+O9</f>
        <v>162.76</v>
      </c>
      <c r="P21" s="225"/>
      <c r="Q21" s="228" t="s">
        <v>74</v>
      </c>
      <c r="R21" s="228"/>
      <c r="S21" s="228"/>
      <c r="T21" s="228"/>
      <c r="U21" s="57">
        <f ca="1">+W11+U11</f>
        <v>48</v>
      </c>
      <c r="V21" s="57">
        <f ca="1">U21</f>
        <v>48</v>
      </c>
      <c r="W21" s="37"/>
      <c r="X21" s="24"/>
    </row>
    <row r="22" spans="1:24" ht="28.5" customHeight="1" x14ac:dyDescent="0.35">
      <c r="A22" s="24"/>
      <c r="B22" s="23"/>
      <c r="C22" s="225"/>
      <c r="D22" s="227" t="s">
        <v>44</v>
      </c>
      <c r="E22" s="227"/>
      <c r="F22" s="227"/>
      <c r="G22" s="227"/>
      <c r="H22" s="227"/>
      <c r="I22" s="227"/>
      <c r="J22" s="227"/>
      <c r="K22" s="227"/>
      <c r="L22" s="227"/>
      <c r="M22" s="227"/>
      <c r="N22" s="3">
        <v>-2</v>
      </c>
      <c r="O22" s="63"/>
      <c r="P22" s="225"/>
      <c r="Q22" s="229" t="s">
        <v>51</v>
      </c>
      <c r="R22" s="229"/>
      <c r="S22" s="229"/>
      <c r="T22" s="229"/>
      <c r="U22" s="3">
        <v>-3</v>
      </c>
      <c r="V22" s="21"/>
      <c r="W22" s="38"/>
      <c r="X22" s="24"/>
    </row>
    <row r="23" spans="1:24" x14ac:dyDescent="0.35">
      <c r="A23" s="24"/>
      <c r="B23" s="23"/>
      <c r="C23" s="225"/>
      <c r="D23" s="227" t="s">
        <v>46</v>
      </c>
      <c r="E23" s="227"/>
      <c r="F23" s="227"/>
      <c r="G23" s="227"/>
      <c r="H23" s="227"/>
      <c r="I23" s="227"/>
      <c r="J23" s="227"/>
      <c r="K23" s="227"/>
      <c r="L23" s="227"/>
      <c r="M23" s="227"/>
      <c r="N23" s="3">
        <v>-1</v>
      </c>
      <c r="O23" s="63"/>
      <c r="P23" s="225"/>
      <c r="Q23" s="229" t="s">
        <v>52</v>
      </c>
      <c r="R23" s="229"/>
      <c r="S23" s="229"/>
      <c r="T23" s="229"/>
      <c r="U23" s="3">
        <v>-2</v>
      </c>
      <c r="V23" s="21"/>
      <c r="W23" s="38"/>
      <c r="X23" s="24"/>
    </row>
    <row r="24" spans="1:24" x14ac:dyDescent="0.35">
      <c r="A24" s="24"/>
      <c r="B24" s="23"/>
      <c r="C24" s="225"/>
      <c r="D24" s="227" t="s">
        <v>47</v>
      </c>
      <c r="E24" s="227"/>
      <c r="F24" s="227"/>
      <c r="G24" s="227"/>
      <c r="H24" s="227"/>
      <c r="I24" s="227"/>
      <c r="J24" s="227"/>
      <c r="K24" s="227"/>
      <c r="L24" s="227"/>
      <c r="M24" s="227"/>
      <c r="N24" s="3">
        <v>-2.1</v>
      </c>
      <c r="O24" s="63"/>
      <c r="P24" s="225"/>
      <c r="Q24" s="229" t="s">
        <v>71</v>
      </c>
      <c r="R24" s="229"/>
      <c r="S24" s="229"/>
      <c r="T24" s="229"/>
      <c r="U24" s="3">
        <v>-6</v>
      </c>
      <c r="V24" s="21"/>
      <c r="W24" s="38"/>
      <c r="X24" s="24"/>
    </row>
    <row r="25" spans="1:24" x14ac:dyDescent="0.35">
      <c r="A25" s="24"/>
      <c r="B25" s="23"/>
      <c r="C25" s="225"/>
      <c r="D25" s="227" t="s">
        <v>13</v>
      </c>
      <c r="E25" s="227"/>
      <c r="F25" s="227"/>
      <c r="G25" s="227"/>
      <c r="H25" s="227"/>
      <c r="I25" s="227"/>
      <c r="J25" s="227"/>
      <c r="K25" s="227"/>
      <c r="L25" s="227"/>
      <c r="M25" s="227"/>
      <c r="N25" s="3">
        <v>-2.2999999999999998</v>
      </c>
      <c r="O25" s="63"/>
      <c r="P25" s="225"/>
      <c r="Q25" s="229" t="s">
        <v>53</v>
      </c>
      <c r="R25" s="229"/>
      <c r="S25" s="229"/>
      <c r="T25" s="229"/>
      <c r="U25" s="3">
        <v>-0.5</v>
      </c>
      <c r="V25" s="21"/>
      <c r="W25" s="38"/>
      <c r="X25" s="24"/>
    </row>
    <row r="26" spans="1:24" ht="28.5" customHeight="1" x14ac:dyDescent="0.35">
      <c r="A26" s="24"/>
      <c r="B26" s="23"/>
      <c r="C26" s="225"/>
      <c r="D26" s="227" t="s">
        <v>127</v>
      </c>
      <c r="E26" s="227"/>
      <c r="F26" s="227"/>
      <c r="G26" s="227"/>
      <c r="H26" s="227"/>
      <c r="I26" s="227"/>
      <c r="J26" s="227"/>
      <c r="K26" s="227"/>
      <c r="L26" s="227"/>
      <c r="M26" s="227"/>
      <c r="N26" s="3">
        <v>-1.2</v>
      </c>
      <c r="O26" s="63"/>
      <c r="P26" s="225"/>
      <c r="Q26" s="229" t="s">
        <v>28</v>
      </c>
      <c r="R26" s="229"/>
      <c r="S26" s="229"/>
      <c r="T26" s="229"/>
      <c r="U26" s="3">
        <v>-2</v>
      </c>
      <c r="V26" s="21"/>
      <c r="W26" s="38"/>
      <c r="X26" s="24"/>
    </row>
    <row r="27" spans="1:24" x14ac:dyDescent="0.35">
      <c r="A27" s="24"/>
      <c r="B27" s="23"/>
      <c r="C27" s="225"/>
      <c r="D27" s="227" t="s">
        <v>48</v>
      </c>
      <c r="E27" s="227"/>
      <c r="F27" s="227"/>
      <c r="G27" s="227"/>
      <c r="H27" s="227"/>
      <c r="I27" s="227"/>
      <c r="J27" s="227"/>
      <c r="K27" s="227"/>
      <c r="L27" s="227"/>
      <c r="M27" s="227"/>
      <c r="N27" s="3">
        <v>-0.5</v>
      </c>
      <c r="O27" s="63"/>
      <c r="P27" s="225"/>
      <c r="Q27" s="229" t="s">
        <v>29</v>
      </c>
      <c r="R27" s="229"/>
      <c r="S27" s="229"/>
      <c r="T27" s="229"/>
      <c r="U27" s="3">
        <v>-3</v>
      </c>
      <c r="V27" s="21"/>
      <c r="W27" s="38"/>
      <c r="X27" s="24"/>
    </row>
    <row r="28" spans="1:24" ht="28.5" customHeight="1" x14ac:dyDescent="0.35">
      <c r="A28" s="24"/>
      <c r="B28" s="23"/>
      <c r="C28" s="225"/>
      <c r="D28" s="227" t="s">
        <v>126</v>
      </c>
      <c r="E28" s="227"/>
      <c r="F28" s="227"/>
      <c r="G28" s="227"/>
      <c r="H28" s="227"/>
      <c r="I28" s="227"/>
      <c r="J28" s="227"/>
      <c r="K28" s="227"/>
      <c r="L28" s="227"/>
      <c r="M28" s="227"/>
      <c r="N28" s="3">
        <v>-1</v>
      </c>
      <c r="O28" s="63"/>
      <c r="P28" s="225"/>
      <c r="Q28" s="229"/>
      <c r="R28" s="229"/>
      <c r="S28" s="229"/>
      <c r="T28" s="229"/>
      <c r="U28" s="2"/>
      <c r="V28" s="21"/>
      <c r="W28" s="38"/>
      <c r="X28" s="24"/>
    </row>
    <row r="29" spans="1:24" ht="28.5" customHeight="1" x14ac:dyDescent="0.35">
      <c r="A29" s="24"/>
      <c r="B29" s="23"/>
      <c r="C29" s="225"/>
      <c r="D29" s="227" t="s">
        <v>49</v>
      </c>
      <c r="E29" s="227"/>
      <c r="F29" s="227"/>
      <c r="G29" s="227"/>
      <c r="H29" s="227"/>
      <c r="I29" s="227"/>
      <c r="J29" s="227"/>
      <c r="K29" s="227"/>
      <c r="L29" s="227"/>
      <c r="M29" s="227"/>
      <c r="N29" s="3">
        <v>-0.1</v>
      </c>
      <c r="O29" s="63"/>
      <c r="P29" s="225"/>
      <c r="Q29" s="228"/>
      <c r="R29" s="228"/>
      <c r="S29" s="228"/>
      <c r="T29" s="228"/>
      <c r="U29" s="2"/>
      <c r="V29" s="21"/>
      <c r="W29" s="38"/>
      <c r="X29" s="24"/>
    </row>
    <row r="30" spans="1:24" ht="28.5" customHeight="1" x14ac:dyDescent="0.35">
      <c r="A30" s="24"/>
      <c r="B30" s="23"/>
      <c r="C30" s="225"/>
      <c r="D30" s="227" t="s">
        <v>50</v>
      </c>
      <c r="E30" s="227"/>
      <c r="F30" s="227"/>
      <c r="G30" s="227"/>
      <c r="H30" s="227"/>
      <c r="I30" s="227"/>
      <c r="J30" s="227"/>
      <c r="K30" s="227"/>
      <c r="L30" s="227"/>
      <c r="M30" s="227"/>
      <c r="N30" s="3">
        <v>-0.21</v>
      </c>
      <c r="O30" s="63"/>
      <c r="P30" s="225"/>
      <c r="Q30" s="228"/>
      <c r="R30" s="228"/>
      <c r="S30" s="228"/>
      <c r="T30" s="228"/>
      <c r="U30" s="2"/>
      <c r="V30" s="21"/>
      <c r="W30" s="38"/>
      <c r="X30" s="24"/>
    </row>
    <row r="31" spans="1:24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3"/>
      <c r="O31" s="63"/>
      <c r="P31" s="225"/>
      <c r="Q31" s="228"/>
      <c r="R31" s="228"/>
      <c r="S31" s="228"/>
      <c r="T31" s="228"/>
      <c r="U31" s="2"/>
      <c r="V31" s="21"/>
      <c r="W31" s="38"/>
      <c r="X31" s="24"/>
    </row>
    <row r="32" spans="1:24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3"/>
      <c r="O32" s="63"/>
      <c r="P32" s="225"/>
      <c r="Q32" s="228"/>
      <c r="R32" s="228"/>
      <c r="S32" s="228"/>
      <c r="T32" s="228"/>
      <c r="U32" s="2"/>
      <c r="V32" s="21"/>
      <c r="W32" s="38"/>
      <c r="X32" s="24"/>
    </row>
    <row r="33" spans="1:24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3"/>
      <c r="O33" s="63"/>
      <c r="P33" s="225"/>
      <c r="Q33" s="228"/>
      <c r="R33" s="228"/>
      <c r="S33" s="228"/>
      <c r="T33" s="228"/>
      <c r="U33" s="2"/>
      <c r="V33" s="21"/>
      <c r="W33" s="38"/>
      <c r="X33" s="24"/>
    </row>
    <row r="34" spans="1:24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3"/>
      <c r="O34" s="63"/>
      <c r="P34" s="225"/>
      <c r="Q34" s="228"/>
      <c r="R34" s="228"/>
      <c r="S34" s="228"/>
      <c r="T34" s="228"/>
      <c r="U34" s="2"/>
      <c r="V34" s="21"/>
      <c r="W34" s="38"/>
      <c r="X34" s="24"/>
    </row>
    <row r="35" spans="1:24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3"/>
      <c r="O35" s="63"/>
      <c r="P35" s="225"/>
      <c r="Q35" s="228"/>
      <c r="R35" s="228"/>
      <c r="S35" s="228"/>
      <c r="T35" s="228"/>
      <c r="U35" s="2"/>
      <c r="V35" s="21"/>
      <c r="W35" s="38"/>
      <c r="X35" s="24"/>
    </row>
    <row r="36" spans="1:24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3"/>
      <c r="O36" s="63"/>
      <c r="P36" s="225"/>
      <c r="Q36" s="228"/>
      <c r="R36" s="228"/>
      <c r="S36" s="228"/>
      <c r="T36" s="228"/>
      <c r="U36" s="2"/>
      <c r="V36" s="21"/>
      <c r="W36" s="38"/>
      <c r="X36" s="24"/>
    </row>
    <row r="37" spans="1:24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3"/>
      <c r="O37" s="63"/>
      <c r="P37" s="225"/>
      <c r="Q37" s="228"/>
      <c r="R37" s="228"/>
      <c r="S37" s="228"/>
      <c r="T37" s="228"/>
      <c r="U37" s="2"/>
      <c r="V37" s="21"/>
      <c r="W37" s="38"/>
      <c r="X37" s="24"/>
    </row>
    <row r="38" spans="1:24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3"/>
      <c r="O38" s="63"/>
      <c r="P38" s="225"/>
      <c r="Q38" s="228"/>
      <c r="R38" s="228"/>
      <c r="S38" s="228"/>
      <c r="T38" s="228"/>
      <c r="U38" s="2"/>
      <c r="V38" s="21"/>
      <c r="W38" s="38"/>
      <c r="X38" s="24"/>
    </row>
    <row r="39" spans="1:24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3"/>
      <c r="O39" s="63"/>
      <c r="P39" s="225"/>
      <c r="Q39" s="228"/>
      <c r="R39" s="228"/>
      <c r="S39" s="228"/>
      <c r="T39" s="228"/>
      <c r="U39" s="2"/>
      <c r="V39" s="21"/>
      <c r="W39" s="38"/>
      <c r="X39" s="24"/>
    </row>
    <row r="40" spans="1:24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3"/>
      <c r="O40" s="63"/>
      <c r="P40" s="225"/>
      <c r="Q40" s="228"/>
      <c r="R40" s="228"/>
      <c r="S40" s="228"/>
      <c r="T40" s="228"/>
      <c r="U40" s="2"/>
      <c r="V40" s="21"/>
      <c r="W40" s="38"/>
      <c r="X40" s="24"/>
    </row>
    <row r="41" spans="1:24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3"/>
      <c r="O41" s="63"/>
      <c r="P41" s="225"/>
      <c r="Q41" s="228"/>
      <c r="R41" s="228"/>
      <c r="S41" s="228"/>
      <c r="T41" s="228"/>
      <c r="U41" s="2"/>
      <c r="V41" s="21"/>
      <c r="W41" s="38"/>
      <c r="X41" s="24"/>
    </row>
    <row r="42" spans="1:24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3"/>
      <c r="O42" s="63"/>
      <c r="P42" s="225"/>
      <c r="Q42" s="228"/>
      <c r="R42" s="228"/>
      <c r="S42" s="228"/>
      <c r="T42" s="228"/>
      <c r="U42" s="2"/>
      <c r="V42" s="21"/>
      <c r="W42" s="38"/>
      <c r="X42" s="24"/>
    </row>
    <row r="43" spans="1:24" hidden="1" x14ac:dyDescent="0.35">
      <c r="A43" s="24"/>
      <c r="B43" s="23"/>
      <c r="C43" s="225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3"/>
      <c r="O43" s="63"/>
      <c r="P43" s="225"/>
      <c r="Q43" s="228"/>
      <c r="R43" s="228"/>
      <c r="S43" s="228"/>
      <c r="T43" s="228"/>
      <c r="U43" s="2"/>
      <c r="V43" s="21"/>
      <c r="W43" s="38"/>
      <c r="X43" s="24"/>
    </row>
    <row r="44" spans="1:24" ht="9.75" hidden="1" customHeight="1" x14ac:dyDescent="0.35">
      <c r="A44" s="24"/>
      <c r="B44" s="23"/>
      <c r="C44" s="225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3"/>
      <c r="O44" s="63"/>
      <c r="P44" s="225"/>
      <c r="Q44" s="228"/>
      <c r="R44" s="228"/>
      <c r="S44" s="228"/>
      <c r="T44" s="228"/>
      <c r="U44" s="2"/>
      <c r="V44" s="21"/>
      <c r="W44" s="38"/>
      <c r="X44" s="24"/>
    </row>
    <row r="45" spans="1:24" x14ac:dyDescent="0.35">
      <c r="A45" s="24"/>
      <c r="B45" s="23"/>
      <c r="C45" s="225"/>
      <c r="D45" s="242" t="s">
        <v>2</v>
      </c>
      <c r="E45" s="242"/>
      <c r="F45" s="242"/>
      <c r="G45" s="242"/>
      <c r="H45" s="242"/>
      <c r="I45" s="242"/>
      <c r="J45" s="242"/>
      <c r="K45" s="242"/>
      <c r="L45" s="242"/>
      <c r="M45" s="242"/>
      <c r="N45" s="62">
        <f>SUM(N21:N44)</f>
        <v>152.35</v>
      </c>
      <c r="O45" s="62">
        <f>SUM(O21:O44)</f>
        <v>162.76</v>
      </c>
      <c r="P45" s="225"/>
      <c r="Q45" s="223" t="s">
        <v>2</v>
      </c>
      <c r="R45" s="223"/>
      <c r="S45" s="223"/>
      <c r="T45" s="223"/>
      <c r="U45" s="62">
        <f ca="1">SUM(U21:U44)</f>
        <v>31.5</v>
      </c>
      <c r="V45" s="62">
        <f ca="1">SUM(V21:V44)</f>
        <v>48</v>
      </c>
      <c r="W45" s="39"/>
      <c r="X45" s="24"/>
    </row>
    <row r="46" spans="1:24" ht="38.15" customHeight="1" x14ac:dyDescent="0.35">
      <c r="A46" s="24"/>
      <c r="B46" s="23"/>
      <c r="C46" s="40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39"/>
      <c r="O46" s="39"/>
      <c r="P46" s="40"/>
      <c r="Q46" s="42"/>
      <c r="R46" s="42"/>
      <c r="S46" s="42"/>
      <c r="T46" s="42"/>
      <c r="U46" s="39"/>
      <c r="V46" s="39"/>
      <c r="W46" s="39"/>
      <c r="X46" s="24"/>
    </row>
    <row r="47" spans="1:24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6"/>
      <c r="X47" s="24"/>
    </row>
    <row r="48" spans="1:24" x14ac:dyDescent="0.35">
      <c r="D48" t="s">
        <v>45</v>
      </c>
    </row>
  </sheetData>
  <mergeCells count="70">
    <mergeCell ref="C18:V18"/>
    <mergeCell ref="C1:V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  <mergeCell ref="D23:M23"/>
    <mergeCell ref="Q23:T23"/>
    <mergeCell ref="D24:M24"/>
    <mergeCell ref="Q24:T24"/>
    <mergeCell ref="D25:M25"/>
    <mergeCell ref="Q25:T25"/>
    <mergeCell ref="P19:P45"/>
    <mergeCell ref="Q19:T19"/>
    <mergeCell ref="D20:M20"/>
    <mergeCell ref="Q20:T20"/>
    <mergeCell ref="D21:M21"/>
    <mergeCell ref="Q21:T21"/>
    <mergeCell ref="D22:M22"/>
    <mergeCell ref="Q22:T22"/>
    <mergeCell ref="D26:M26"/>
    <mergeCell ref="Q26:T26"/>
    <mergeCell ref="D27:M27"/>
    <mergeCell ref="Q27:T27"/>
    <mergeCell ref="D28:M28"/>
    <mergeCell ref="Q28:T28"/>
    <mergeCell ref="D29:M29"/>
    <mergeCell ref="Q29:T29"/>
    <mergeCell ref="D30:M30"/>
    <mergeCell ref="Q30:T30"/>
    <mergeCell ref="D31:M31"/>
    <mergeCell ref="Q31:T31"/>
    <mergeCell ref="D32:M32"/>
    <mergeCell ref="Q32:T32"/>
    <mergeCell ref="D33:M33"/>
    <mergeCell ref="Q33:T33"/>
    <mergeCell ref="D34:M34"/>
    <mergeCell ref="Q34:T34"/>
    <mergeCell ref="D35:M35"/>
    <mergeCell ref="Q35:T35"/>
    <mergeCell ref="Q41:T41"/>
    <mergeCell ref="D36:M36"/>
    <mergeCell ref="Q36:T36"/>
    <mergeCell ref="D37:M37"/>
    <mergeCell ref="Q37:T37"/>
    <mergeCell ref="D38:M38"/>
    <mergeCell ref="Q38:T38"/>
    <mergeCell ref="D45:M45"/>
    <mergeCell ref="Q45:T45"/>
    <mergeCell ref="C47:V47"/>
    <mergeCell ref="C19:C45"/>
    <mergeCell ref="D19:M19"/>
    <mergeCell ref="D42:M42"/>
    <mergeCell ref="Q42:T42"/>
    <mergeCell ref="D43:M43"/>
    <mergeCell ref="Q43:T43"/>
    <mergeCell ref="D44:M44"/>
    <mergeCell ref="Q44:T44"/>
    <mergeCell ref="D39:M39"/>
    <mergeCell ref="Q39:T39"/>
    <mergeCell ref="D40:M40"/>
    <mergeCell ref="Q40:T40"/>
    <mergeCell ref="D41:M41"/>
  </mergeCells>
  <printOptions horizontalCentered="1" verticalCentered="1"/>
  <pageMargins left="0" right="0" top="0" bottom="0" header="0" footer="0"/>
  <pageSetup paperSize="9" scale="56" orientation="landscape" r:id="rId1"/>
  <ignoredErrors>
    <ignoredError sqref="O14 O10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8144-8A59-4FE1-B267-F4765DACBFB5}">
  <sheetPr>
    <pageSetUpPr fitToPage="1"/>
  </sheetPr>
  <dimension ref="A1:X47"/>
  <sheetViews>
    <sheetView topLeftCell="C3" zoomScale="50" zoomScaleNormal="50" workbookViewId="0">
      <selection activeCell="AA22" sqref="AA22"/>
    </sheetView>
  </sheetViews>
  <sheetFormatPr defaultRowHeight="14.5" x14ac:dyDescent="0.35"/>
  <cols>
    <col min="3" max="3" width="15.26953125" customWidth="1"/>
    <col min="4" max="4" width="34.81640625" customWidth="1"/>
    <col min="7" max="7" width="13" customWidth="1"/>
    <col min="8" max="8" width="16.54296875" customWidth="1"/>
    <col min="9" max="12" width="13" customWidth="1"/>
    <col min="13" max="13" width="20.453125" customWidth="1"/>
    <col min="14" max="14" width="13" customWidth="1"/>
    <col min="15" max="15" width="10.81640625" bestFit="1" customWidth="1"/>
    <col min="17" max="17" width="26.54296875" customWidth="1"/>
    <col min="18" max="21" width="13.7265625" customWidth="1"/>
  </cols>
  <sheetData>
    <row r="1" spans="1:24" ht="61.5" x14ac:dyDescent="0.35">
      <c r="A1" s="24"/>
      <c r="B1" s="24"/>
      <c r="C1" s="231" t="s">
        <v>85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6"/>
      <c r="X1" s="24"/>
    </row>
    <row r="2" spans="1:24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5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7"/>
      <c r="X6" s="24"/>
    </row>
    <row r="7" spans="1:24" ht="21" x14ac:dyDescent="0.35">
      <c r="A7" s="24"/>
      <c r="B7" s="23"/>
      <c r="C7" s="235" t="s">
        <v>0</v>
      </c>
      <c r="D7" s="235"/>
      <c r="E7" s="236" t="s">
        <v>38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8"/>
      <c r="W7" s="28"/>
      <c r="X7" s="24"/>
    </row>
    <row r="8" spans="1:24" ht="29" x14ac:dyDescent="0.35">
      <c r="A8" s="24"/>
      <c r="B8" s="23"/>
      <c r="C8" s="235" t="s">
        <v>1</v>
      </c>
      <c r="D8" s="235"/>
      <c r="E8" s="60" t="s">
        <v>39</v>
      </c>
      <c r="F8" s="85" t="s">
        <v>33</v>
      </c>
      <c r="G8" s="85" t="s">
        <v>32</v>
      </c>
      <c r="H8" s="85" t="s">
        <v>35</v>
      </c>
      <c r="I8" s="85" t="s">
        <v>111</v>
      </c>
      <c r="J8" s="85" t="s">
        <v>54</v>
      </c>
      <c r="K8" s="85" t="s">
        <v>55</v>
      </c>
      <c r="L8" s="85" t="s">
        <v>56</v>
      </c>
      <c r="M8" s="85" t="s">
        <v>83</v>
      </c>
      <c r="N8" s="85" t="s">
        <v>84</v>
      </c>
      <c r="O8" s="53" t="s">
        <v>43</v>
      </c>
      <c r="P8" s="235" t="s">
        <v>1</v>
      </c>
      <c r="Q8" s="235"/>
      <c r="R8" s="46" t="s">
        <v>16</v>
      </c>
      <c r="S8" s="46" t="s">
        <v>17</v>
      </c>
      <c r="T8" s="46" t="s">
        <v>18</v>
      </c>
      <c r="U8" s="46" t="s">
        <v>19</v>
      </c>
      <c r="V8" s="16" t="s">
        <v>70</v>
      </c>
      <c r="W8" s="29"/>
      <c r="X8" s="24"/>
    </row>
    <row r="9" spans="1:24" ht="15" customHeight="1" x14ac:dyDescent="0.35">
      <c r="A9" s="24"/>
      <c r="B9" s="23"/>
      <c r="C9" s="239" t="s">
        <v>31</v>
      </c>
      <c r="D9" s="74" t="s">
        <v>2</v>
      </c>
      <c r="E9" s="15"/>
      <c r="F9" s="57">
        <f>SUM(F10:F12)</f>
        <v>120.5</v>
      </c>
      <c r="G9" s="57">
        <f t="shared" ref="G9:N9" si="0">SUM(G10:G12)</f>
        <v>4.5</v>
      </c>
      <c r="H9" s="57">
        <f t="shared" si="0"/>
        <v>19.399999999999999</v>
      </c>
      <c r="I9" s="57">
        <f t="shared" si="0"/>
        <v>2.8</v>
      </c>
      <c r="J9" s="57">
        <f t="shared" si="0"/>
        <v>24.8</v>
      </c>
      <c r="K9" s="57">
        <f t="shared" si="0"/>
        <v>3.2</v>
      </c>
      <c r="L9" s="57">
        <f t="shared" si="0"/>
        <v>8.1300000000000008</v>
      </c>
      <c r="M9" s="57">
        <f t="shared" si="0"/>
        <v>34.78</v>
      </c>
      <c r="N9" s="57">
        <f t="shared" si="0"/>
        <v>16.93</v>
      </c>
      <c r="O9" s="62">
        <f>SUM(F9:N9)</f>
        <v>235.04000000000002</v>
      </c>
      <c r="P9" s="243" t="s">
        <v>20</v>
      </c>
      <c r="Q9" s="75" t="s">
        <v>21</v>
      </c>
      <c r="R9" s="64">
        <v>43709</v>
      </c>
      <c r="S9" s="64">
        <f>R10</f>
        <v>44255</v>
      </c>
      <c r="T9" s="64">
        <f>S10</f>
        <v>44834</v>
      </c>
      <c r="U9" s="64">
        <f>T10</f>
        <v>45350</v>
      </c>
      <c r="V9" s="17">
        <f>+R9</f>
        <v>43709</v>
      </c>
      <c r="W9" s="30"/>
      <c r="X9" s="24"/>
    </row>
    <row r="10" spans="1:24" ht="15" customHeight="1" x14ac:dyDescent="0.35">
      <c r="A10" s="24"/>
      <c r="B10" s="23"/>
      <c r="C10" s="239"/>
      <c r="D10" s="74" t="s">
        <v>3</v>
      </c>
      <c r="E10" s="2"/>
      <c r="F10" s="3">
        <v>120.5</v>
      </c>
      <c r="G10" s="3"/>
      <c r="H10" s="3"/>
      <c r="I10" s="3"/>
      <c r="J10" s="3">
        <v>24.8</v>
      </c>
      <c r="K10" s="3"/>
      <c r="L10" s="3"/>
      <c r="M10" s="3"/>
      <c r="N10" s="3"/>
      <c r="O10" s="62">
        <f t="shared" ref="O10:O15" si="1">SUM(F10:N10)</f>
        <v>145.30000000000001</v>
      </c>
      <c r="P10" s="244"/>
      <c r="Q10" s="75" t="s">
        <v>22</v>
      </c>
      <c r="R10" s="64">
        <v>44255</v>
      </c>
      <c r="S10" s="64">
        <v>44834</v>
      </c>
      <c r="T10" s="64">
        <v>45350</v>
      </c>
      <c r="U10" s="64">
        <v>46769</v>
      </c>
      <c r="V10" s="17">
        <f>+U10</f>
        <v>46769</v>
      </c>
      <c r="W10" s="30"/>
      <c r="X10" s="24"/>
    </row>
    <row r="11" spans="1:24" ht="15" customHeight="1" x14ac:dyDescent="0.35">
      <c r="A11" s="24"/>
      <c r="B11" s="23"/>
      <c r="C11" s="239"/>
      <c r="D11" s="74" t="s">
        <v>4</v>
      </c>
      <c r="E11" s="2"/>
      <c r="F11" s="3"/>
      <c r="G11" s="3">
        <v>4.5</v>
      </c>
      <c r="H11" s="3">
        <v>19.399999999999999</v>
      </c>
      <c r="I11" s="3">
        <v>2.8</v>
      </c>
      <c r="J11" s="3"/>
      <c r="K11" s="3">
        <v>3.2</v>
      </c>
      <c r="L11" s="3"/>
      <c r="M11" s="3"/>
      <c r="N11" s="3"/>
      <c r="O11" s="62">
        <f t="shared" si="1"/>
        <v>29.9</v>
      </c>
      <c r="P11" s="244"/>
      <c r="Q11" s="75" t="s">
        <v>23</v>
      </c>
      <c r="R11" s="18">
        <f>ROUND((R10-R9)/30.4,0)</f>
        <v>18</v>
      </c>
      <c r="S11" s="18">
        <f>ROUND((S10-S9)/30.4,0)</f>
        <v>19</v>
      </c>
      <c r="T11" s="18">
        <f>ROUND((T10-T9)/30.4,0)</f>
        <v>17</v>
      </c>
      <c r="U11" s="18">
        <f>ROUND((U10-U9)/30.4,0)</f>
        <v>47</v>
      </c>
      <c r="V11" s="19">
        <f>ROUND((V10-V9)/30.4,0)</f>
        <v>101</v>
      </c>
      <c r="W11" s="31"/>
      <c r="X11" s="24"/>
    </row>
    <row r="12" spans="1:24" ht="15" customHeight="1" x14ac:dyDescent="0.35">
      <c r="A12" s="24"/>
      <c r="B12" s="23"/>
      <c r="C12" s="239"/>
      <c r="D12" s="74" t="s">
        <v>5</v>
      </c>
      <c r="E12" s="2"/>
      <c r="F12" s="3"/>
      <c r="G12" s="3"/>
      <c r="H12" s="3"/>
      <c r="I12" s="3"/>
      <c r="J12" s="3"/>
      <c r="K12" s="3"/>
      <c r="L12" s="3">
        <v>8.1300000000000008</v>
      </c>
      <c r="M12" s="3">
        <v>34.78</v>
      </c>
      <c r="N12" s="3">
        <v>16.93</v>
      </c>
      <c r="O12" s="62">
        <f t="shared" si="1"/>
        <v>59.84</v>
      </c>
      <c r="P12" s="244"/>
      <c r="Q12" s="246"/>
      <c r="R12" s="247"/>
      <c r="S12" s="247"/>
      <c r="T12" s="247"/>
      <c r="U12" s="247"/>
      <c r="V12" s="248"/>
      <c r="W12" s="32"/>
      <c r="X12" s="24"/>
    </row>
    <row r="13" spans="1:24" ht="15" customHeight="1" x14ac:dyDescent="0.35">
      <c r="A13" s="24"/>
      <c r="B13" s="23"/>
      <c r="C13" s="239"/>
      <c r="D13" s="74" t="s">
        <v>73</v>
      </c>
      <c r="E13" s="2"/>
      <c r="F13" s="11" t="s">
        <v>14</v>
      </c>
      <c r="G13" s="45" t="s">
        <v>34</v>
      </c>
      <c r="H13" s="11" t="s">
        <v>14</v>
      </c>
      <c r="I13" s="10" t="s">
        <v>15</v>
      </c>
      <c r="J13" s="10" t="s">
        <v>15</v>
      </c>
      <c r="K13" s="10" t="s">
        <v>15</v>
      </c>
      <c r="L13" s="43"/>
      <c r="M13" s="43"/>
      <c r="N13" s="43"/>
      <c r="O13" s="10" t="s">
        <v>15</v>
      </c>
      <c r="P13" s="245"/>
      <c r="Q13" s="74" t="s">
        <v>73</v>
      </c>
      <c r="R13" s="66"/>
      <c r="S13" s="65" t="s">
        <v>27</v>
      </c>
      <c r="T13" s="12" t="s">
        <v>26</v>
      </c>
      <c r="U13" s="65" t="s">
        <v>27</v>
      </c>
      <c r="V13" s="12" t="s">
        <v>26</v>
      </c>
      <c r="W13" s="33"/>
      <c r="X13" s="24"/>
    </row>
    <row r="14" spans="1:24" ht="15" customHeight="1" x14ac:dyDescent="0.35">
      <c r="A14" s="24"/>
      <c r="B14" s="23"/>
      <c r="C14" s="239" t="s">
        <v>6</v>
      </c>
      <c r="D14" s="74" t="s">
        <v>7</v>
      </c>
      <c r="E14" s="2"/>
      <c r="F14" s="3">
        <v>98.2</v>
      </c>
      <c r="G14" s="3"/>
      <c r="H14" s="3"/>
      <c r="I14" s="3"/>
      <c r="J14" s="3">
        <v>23.1</v>
      </c>
      <c r="K14" s="3"/>
      <c r="L14" s="3"/>
      <c r="M14" s="3"/>
      <c r="N14" s="3"/>
      <c r="O14" s="62">
        <f t="shared" si="1"/>
        <v>121.30000000000001</v>
      </c>
      <c r="P14" s="243" t="s">
        <v>25</v>
      </c>
      <c r="Q14" s="74" t="s">
        <v>7</v>
      </c>
      <c r="R14" s="66"/>
      <c r="S14" s="77"/>
      <c r="T14" s="77"/>
      <c r="U14" s="77"/>
      <c r="V14" s="78"/>
      <c r="W14" s="34"/>
      <c r="X14" s="24"/>
    </row>
    <row r="15" spans="1:24" ht="15" customHeight="1" x14ac:dyDescent="0.35">
      <c r="A15" s="24"/>
      <c r="B15" s="23"/>
      <c r="C15" s="239"/>
      <c r="D15" s="74" t="s">
        <v>4</v>
      </c>
      <c r="E15" s="2"/>
      <c r="F15" s="3"/>
      <c r="G15" s="3">
        <v>4.7</v>
      </c>
      <c r="H15" s="3">
        <v>17.600000000000001</v>
      </c>
      <c r="I15" s="3">
        <v>2.5</v>
      </c>
      <c r="J15" s="3"/>
      <c r="K15" s="3">
        <v>3.1</v>
      </c>
      <c r="L15" s="3"/>
      <c r="M15" s="3"/>
      <c r="N15" s="3"/>
      <c r="O15" s="62">
        <f t="shared" si="1"/>
        <v>27.900000000000002</v>
      </c>
      <c r="P15" s="244"/>
      <c r="Q15" s="74" t="s">
        <v>4</v>
      </c>
      <c r="R15" s="66"/>
      <c r="S15" s="66"/>
      <c r="T15" s="66"/>
      <c r="U15" s="66"/>
      <c r="V15" s="67"/>
      <c r="W15" s="34"/>
      <c r="X15" s="24"/>
    </row>
    <row r="16" spans="1:24" ht="15" customHeight="1" x14ac:dyDescent="0.35">
      <c r="A16" s="24"/>
      <c r="B16" s="23"/>
      <c r="C16" s="239"/>
      <c r="D16" s="74" t="s">
        <v>5</v>
      </c>
      <c r="E16" s="2"/>
      <c r="F16" s="3"/>
      <c r="G16" s="3"/>
      <c r="H16" s="3"/>
      <c r="I16" s="3"/>
      <c r="J16" s="3"/>
      <c r="K16" s="3"/>
      <c r="L16" s="3"/>
      <c r="M16" s="3"/>
      <c r="N16" s="3"/>
      <c r="O16" s="62"/>
      <c r="P16" s="244"/>
      <c r="Q16" s="74" t="s">
        <v>5</v>
      </c>
      <c r="R16" s="66"/>
      <c r="S16" s="66"/>
      <c r="T16" s="66"/>
      <c r="U16" s="66"/>
      <c r="V16" s="67"/>
      <c r="W16" s="34"/>
      <c r="X16" s="24"/>
    </row>
    <row r="17" spans="1:24" ht="15" customHeight="1" x14ac:dyDescent="0.35">
      <c r="A17" s="24"/>
      <c r="B17" s="23"/>
      <c r="C17" s="239"/>
      <c r="D17" s="74" t="s">
        <v>2</v>
      </c>
      <c r="E17" s="15"/>
      <c r="F17" s="57">
        <f>SUM(F14:F16)</f>
        <v>98.2</v>
      </c>
      <c r="G17" s="57">
        <f>SUM(G14:G16)</f>
        <v>4.7</v>
      </c>
      <c r="H17" s="57">
        <f>SUM(H14:H16)</f>
        <v>17.600000000000001</v>
      </c>
      <c r="I17" s="57">
        <f>SUM(I14:I16)</f>
        <v>2.5</v>
      </c>
      <c r="J17" s="57">
        <f>SUM(J14:J16)</f>
        <v>23.1</v>
      </c>
      <c r="K17" s="57">
        <f t="shared" ref="K17" si="2">SUM(K14:K16)</f>
        <v>3.1</v>
      </c>
      <c r="L17" s="57"/>
      <c r="M17" s="57"/>
      <c r="N17" s="57"/>
      <c r="O17" s="62">
        <f t="shared" ref="O17" si="3">SUM(E17:N17)</f>
        <v>149.19999999999999</v>
      </c>
      <c r="P17" s="245"/>
      <c r="Q17" s="74" t="s">
        <v>7</v>
      </c>
      <c r="R17" s="18"/>
      <c r="S17" s="18">
        <v>16</v>
      </c>
      <c r="T17" s="18">
        <v>16</v>
      </c>
      <c r="U17" s="18">
        <v>19</v>
      </c>
      <c r="V17" s="19">
        <f>SUM(R17:U17)</f>
        <v>51</v>
      </c>
      <c r="W17" s="35"/>
      <c r="X17" s="24"/>
    </row>
    <row r="18" spans="1:24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36"/>
      <c r="X18" s="24"/>
    </row>
    <row r="19" spans="1:24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26"/>
      <c r="M19" s="226"/>
      <c r="N19" s="20"/>
      <c r="O19" s="20"/>
      <c r="P19" s="225" t="s">
        <v>72</v>
      </c>
      <c r="Q19" s="226" t="s">
        <v>81</v>
      </c>
      <c r="R19" s="226"/>
      <c r="S19" s="226"/>
      <c r="T19" s="226"/>
      <c r="U19" s="20"/>
      <c r="V19" s="20"/>
      <c r="W19" s="29"/>
      <c r="X19" s="24"/>
    </row>
    <row r="20" spans="1:24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26"/>
      <c r="M20" s="226"/>
      <c r="N20" s="20" t="s">
        <v>82</v>
      </c>
      <c r="O20" s="20" t="s">
        <v>30</v>
      </c>
      <c r="P20" s="225"/>
      <c r="Q20" s="226" t="s">
        <v>8</v>
      </c>
      <c r="R20" s="226"/>
      <c r="S20" s="226"/>
      <c r="T20" s="226"/>
      <c r="U20" s="20" t="s">
        <v>82</v>
      </c>
      <c r="V20" s="20" t="s">
        <v>30</v>
      </c>
      <c r="W20" s="29"/>
      <c r="X20" s="24"/>
    </row>
    <row r="21" spans="1:24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228"/>
      <c r="K21" s="228"/>
      <c r="L21" s="228"/>
      <c r="M21" s="228"/>
      <c r="N21" s="57">
        <f>+O9</f>
        <v>235.04000000000002</v>
      </c>
      <c r="O21" s="57">
        <f>+O9</f>
        <v>235.04000000000002</v>
      </c>
      <c r="P21" s="225"/>
      <c r="Q21" s="228" t="s">
        <v>74</v>
      </c>
      <c r="R21" s="228"/>
      <c r="S21" s="228"/>
      <c r="T21" s="228"/>
      <c r="V21" s="57">
        <f>+T11+U11</f>
        <v>64</v>
      </c>
      <c r="W21" s="37"/>
      <c r="X21" s="24"/>
    </row>
    <row r="22" spans="1:24" ht="28.5" customHeight="1" x14ac:dyDescent="0.35">
      <c r="A22" s="24"/>
      <c r="B22" s="23"/>
      <c r="C22" s="225"/>
      <c r="D22" s="227" t="s">
        <v>57</v>
      </c>
      <c r="E22" s="227"/>
      <c r="F22" s="227"/>
      <c r="G22" s="227"/>
      <c r="H22" s="227"/>
      <c r="I22" s="227"/>
      <c r="J22" s="227"/>
      <c r="K22" s="227"/>
      <c r="L22" s="227"/>
      <c r="M22" s="227"/>
      <c r="N22" s="3">
        <v>-1</v>
      </c>
      <c r="O22" s="63"/>
      <c r="P22" s="225"/>
      <c r="Q22" s="229" t="s">
        <v>66</v>
      </c>
      <c r="R22" s="229"/>
      <c r="S22" s="229"/>
      <c r="T22" s="229"/>
      <c r="U22" s="3">
        <v>-2</v>
      </c>
      <c r="V22" s="63"/>
      <c r="W22" s="38"/>
      <c r="X22" s="24"/>
    </row>
    <row r="23" spans="1:24" ht="28.5" customHeight="1" x14ac:dyDescent="0.35">
      <c r="A23" s="24"/>
      <c r="B23" s="23"/>
      <c r="C23" s="225"/>
      <c r="D23" s="227" t="s">
        <v>58</v>
      </c>
      <c r="E23" s="227"/>
      <c r="F23" s="227"/>
      <c r="G23" s="227"/>
      <c r="H23" s="227"/>
      <c r="I23" s="227"/>
      <c r="J23" s="227"/>
      <c r="K23" s="227"/>
      <c r="L23" s="227"/>
      <c r="M23" s="227"/>
      <c r="N23" s="3">
        <v>-2</v>
      </c>
      <c r="O23" s="63"/>
      <c r="P23" s="225"/>
      <c r="Q23" s="229" t="s">
        <v>36</v>
      </c>
      <c r="R23" s="229"/>
      <c r="S23" s="229"/>
      <c r="T23" s="229"/>
      <c r="U23" s="3">
        <v>-2</v>
      </c>
      <c r="V23" s="63"/>
      <c r="W23" s="38"/>
      <c r="X23" s="24"/>
    </row>
    <row r="24" spans="1:24" ht="28.5" customHeight="1" x14ac:dyDescent="0.35">
      <c r="A24" s="24"/>
      <c r="B24" s="23"/>
      <c r="C24" s="225"/>
      <c r="D24" s="227" t="s">
        <v>64</v>
      </c>
      <c r="E24" s="227"/>
      <c r="F24" s="227"/>
      <c r="G24" s="227"/>
      <c r="H24" s="227"/>
      <c r="I24" s="227"/>
      <c r="J24" s="227"/>
      <c r="K24" s="227"/>
      <c r="L24" s="227"/>
      <c r="M24" s="227"/>
      <c r="N24" s="3">
        <v>-9</v>
      </c>
      <c r="O24" s="63"/>
      <c r="P24" s="225"/>
      <c r="Q24" s="229" t="s">
        <v>65</v>
      </c>
      <c r="R24" s="229"/>
      <c r="S24" s="229"/>
      <c r="T24" s="229"/>
      <c r="U24" s="3">
        <v>-3</v>
      </c>
      <c r="V24" s="63"/>
      <c r="W24" s="38"/>
      <c r="X24" s="24"/>
    </row>
    <row r="25" spans="1:24" ht="28.5" customHeight="1" x14ac:dyDescent="0.35">
      <c r="A25" s="24"/>
      <c r="B25" s="23"/>
      <c r="C25" s="225"/>
      <c r="D25" s="227" t="s">
        <v>59</v>
      </c>
      <c r="E25" s="227"/>
      <c r="F25" s="227"/>
      <c r="G25" s="227"/>
      <c r="H25" s="227"/>
      <c r="I25" s="227"/>
      <c r="J25" s="227"/>
      <c r="K25" s="227"/>
      <c r="L25" s="227"/>
      <c r="M25" s="227"/>
      <c r="N25" s="3">
        <v>-5</v>
      </c>
      <c r="O25" s="63"/>
      <c r="P25" s="225"/>
      <c r="Q25" s="229" t="s">
        <v>37</v>
      </c>
      <c r="R25" s="229"/>
      <c r="S25" s="229"/>
      <c r="T25" s="229"/>
      <c r="U25" s="3">
        <v>-2</v>
      </c>
      <c r="V25" s="63"/>
      <c r="W25" s="38"/>
      <c r="X25" s="24"/>
    </row>
    <row r="26" spans="1:24" ht="28.5" customHeight="1" x14ac:dyDescent="0.35">
      <c r="A26" s="24"/>
      <c r="B26" s="23"/>
      <c r="C26" s="225"/>
      <c r="D26" s="227" t="s">
        <v>60</v>
      </c>
      <c r="E26" s="227"/>
      <c r="F26" s="227"/>
      <c r="G26" s="227"/>
      <c r="H26" s="227"/>
      <c r="I26" s="227"/>
      <c r="J26" s="227"/>
      <c r="K26" s="227"/>
      <c r="L26" s="227"/>
      <c r="M26" s="227"/>
      <c r="N26" s="3">
        <v>-1</v>
      </c>
      <c r="O26" s="63"/>
      <c r="P26" s="225"/>
      <c r="Q26" s="229" t="s">
        <v>67</v>
      </c>
      <c r="R26" s="229"/>
      <c r="S26" s="229"/>
      <c r="T26" s="229"/>
      <c r="U26" s="3">
        <v>-6</v>
      </c>
      <c r="V26" s="63"/>
      <c r="W26" s="38"/>
      <c r="X26" s="24"/>
    </row>
    <row r="27" spans="1:24" ht="28.5" customHeight="1" x14ac:dyDescent="0.35">
      <c r="A27" s="24"/>
      <c r="B27" s="23"/>
      <c r="C27" s="225"/>
      <c r="D27" s="227" t="s">
        <v>61</v>
      </c>
      <c r="E27" s="227"/>
      <c r="F27" s="227"/>
      <c r="G27" s="227"/>
      <c r="H27" s="227"/>
      <c r="I27" s="227"/>
      <c r="J27" s="227"/>
      <c r="K27" s="227"/>
      <c r="L27" s="227"/>
      <c r="M27" s="227"/>
      <c r="N27" s="3">
        <v>-2</v>
      </c>
      <c r="O27" s="63"/>
      <c r="P27" s="225"/>
      <c r="Q27" s="229" t="s">
        <v>68</v>
      </c>
      <c r="R27" s="229"/>
      <c r="S27" s="229"/>
      <c r="T27" s="229"/>
      <c r="U27" s="3">
        <v>-4</v>
      </c>
      <c r="V27" s="63"/>
      <c r="W27" s="38"/>
      <c r="X27" s="24"/>
    </row>
    <row r="28" spans="1:24" ht="28.5" customHeight="1" x14ac:dyDescent="0.35">
      <c r="A28" s="24"/>
      <c r="B28" s="23"/>
      <c r="C28" s="225"/>
      <c r="D28" s="227" t="s">
        <v>62</v>
      </c>
      <c r="E28" s="227"/>
      <c r="F28" s="227"/>
      <c r="G28" s="227"/>
      <c r="H28" s="227"/>
      <c r="I28" s="227"/>
      <c r="J28" s="227"/>
      <c r="K28" s="227"/>
      <c r="L28" s="227"/>
      <c r="M28" s="227"/>
      <c r="N28" s="3">
        <v>-2</v>
      </c>
      <c r="O28" s="63"/>
      <c r="P28" s="225"/>
      <c r="Q28" s="229" t="s">
        <v>69</v>
      </c>
      <c r="R28" s="229"/>
      <c r="S28" s="229"/>
      <c r="T28" s="229"/>
      <c r="U28" s="3">
        <v>-6</v>
      </c>
      <c r="V28" s="63"/>
      <c r="W28" s="38"/>
      <c r="X28" s="24"/>
    </row>
    <row r="29" spans="1:24" ht="28.5" customHeight="1" x14ac:dyDescent="0.35">
      <c r="A29" s="24"/>
      <c r="B29" s="23"/>
      <c r="C29" s="225"/>
      <c r="D29" s="227" t="s">
        <v>63</v>
      </c>
      <c r="E29" s="227"/>
      <c r="F29" s="227"/>
      <c r="G29" s="227"/>
      <c r="H29" s="227"/>
      <c r="I29" s="227"/>
      <c r="J29" s="227"/>
      <c r="K29" s="227"/>
      <c r="L29" s="227"/>
      <c r="M29" s="227"/>
      <c r="N29" s="3">
        <v>-1</v>
      </c>
      <c r="O29" s="63"/>
      <c r="P29" s="225"/>
      <c r="Q29" s="228"/>
      <c r="R29" s="228"/>
      <c r="S29" s="228"/>
      <c r="T29" s="228"/>
      <c r="U29" s="3"/>
      <c r="V29" s="63"/>
      <c r="W29" s="38"/>
      <c r="X29" s="24"/>
    </row>
    <row r="30" spans="1:24" hidden="1" x14ac:dyDescent="0.35">
      <c r="A30" s="24"/>
      <c r="B30" s="23"/>
      <c r="C30" s="225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3"/>
      <c r="O30" s="63"/>
      <c r="P30" s="225"/>
      <c r="Q30" s="228"/>
      <c r="R30" s="228"/>
      <c r="S30" s="228"/>
      <c r="T30" s="228"/>
      <c r="U30" s="3"/>
      <c r="V30" s="63"/>
      <c r="W30" s="38"/>
      <c r="X30" s="24"/>
    </row>
    <row r="31" spans="1:24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3"/>
      <c r="O31" s="63"/>
      <c r="P31" s="225"/>
      <c r="Q31" s="228"/>
      <c r="R31" s="228"/>
      <c r="S31" s="228"/>
      <c r="T31" s="228"/>
      <c r="U31" s="3"/>
      <c r="V31" s="63"/>
      <c r="W31" s="38"/>
      <c r="X31" s="24"/>
    </row>
    <row r="32" spans="1:24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3"/>
      <c r="O32" s="63"/>
      <c r="P32" s="225"/>
      <c r="Q32" s="228"/>
      <c r="R32" s="228"/>
      <c r="S32" s="228"/>
      <c r="T32" s="228"/>
      <c r="U32" s="3"/>
      <c r="V32" s="63"/>
      <c r="W32" s="38"/>
      <c r="X32" s="24"/>
    </row>
    <row r="33" spans="1:24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3"/>
      <c r="O33" s="63"/>
      <c r="P33" s="225"/>
      <c r="Q33" s="228"/>
      <c r="R33" s="228"/>
      <c r="S33" s="228"/>
      <c r="T33" s="228"/>
      <c r="U33" s="3"/>
      <c r="V33" s="63"/>
      <c r="W33" s="38"/>
      <c r="X33" s="24"/>
    </row>
    <row r="34" spans="1:24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3"/>
      <c r="O34" s="63"/>
      <c r="P34" s="225"/>
      <c r="Q34" s="228"/>
      <c r="R34" s="228"/>
      <c r="S34" s="228"/>
      <c r="T34" s="228"/>
      <c r="U34" s="3"/>
      <c r="V34" s="63"/>
      <c r="W34" s="38"/>
      <c r="X34" s="24"/>
    </row>
    <row r="35" spans="1:24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3"/>
      <c r="O35" s="63"/>
      <c r="P35" s="225"/>
      <c r="Q35" s="228"/>
      <c r="R35" s="228"/>
      <c r="S35" s="228"/>
      <c r="T35" s="228"/>
      <c r="U35" s="3"/>
      <c r="V35" s="63"/>
      <c r="W35" s="38"/>
      <c r="X35" s="24"/>
    </row>
    <row r="36" spans="1:24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3"/>
      <c r="O36" s="63"/>
      <c r="P36" s="225"/>
      <c r="Q36" s="228"/>
      <c r="R36" s="228"/>
      <c r="S36" s="228"/>
      <c r="T36" s="228"/>
      <c r="U36" s="3"/>
      <c r="V36" s="63"/>
      <c r="W36" s="38"/>
      <c r="X36" s="24"/>
    </row>
    <row r="37" spans="1:24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3"/>
      <c r="O37" s="63"/>
      <c r="P37" s="225"/>
      <c r="Q37" s="228"/>
      <c r="R37" s="228"/>
      <c r="S37" s="228"/>
      <c r="T37" s="228"/>
      <c r="U37" s="3"/>
      <c r="V37" s="63"/>
      <c r="W37" s="38"/>
      <c r="X37" s="24"/>
    </row>
    <row r="38" spans="1:24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3"/>
      <c r="O38" s="63"/>
      <c r="P38" s="225"/>
      <c r="Q38" s="228"/>
      <c r="R38" s="228"/>
      <c r="S38" s="228"/>
      <c r="T38" s="228"/>
      <c r="U38" s="3"/>
      <c r="V38" s="63"/>
      <c r="W38" s="38"/>
      <c r="X38" s="24"/>
    </row>
    <row r="39" spans="1:24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3"/>
      <c r="O39" s="63"/>
      <c r="P39" s="225"/>
      <c r="Q39" s="228"/>
      <c r="R39" s="228"/>
      <c r="S39" s="228"/>
      <c r="T39" s="228"/>
      <c r="U39" s="3"/>
      <c r="V39" s="63"/>
      <c r="W39" s="38"/>
      <c r="X39" s="24"/>
    </row>
    <row r="40" spans="1:24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3"/>
      <c r="O40" s="63"/>
      <c r="P40" s="225"/>
      <c r="Q40" s="228"/>
      <c r="R40" s="228"/>
      <c r="S40" s="228"/>
      <c r="T40" s="228"/>
      <c r="U40" s="3"/>
      <c r="V40" s="63"/>
      <c r="W40" s="38"/>
      <c r="X40" s="24"/>
    </row>
    <row r="41" spans="1:24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3"/>
      <c r="O41" s="63"/>
      <c r="P41" s="225"/>
      <c r="Q41" s="228"/>
      <c r="R41" s="228"/>
      <c r="S41" s="228"/>
      <c r="T41" s="228"/>
      <c r="U41" s="3"/>
      <c r="V41" s="63"/>
      <c r="W41" s="38"/>
      <c r="X41" s="24"/>
    </row>
    <row r="42" spans="1:24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3"/>
      <c r="O42" s="63"/>
      <c r="P42" s="225"/>
      <c r="Q42" s="228"/>
      <c r="R42" s="228"/>
      <c r="S42" s="228"/>
      <c r="T42" s="228"/>
      <c r="U42" s="3"/>
      <c r="V42" s="63"/>
      <c r="W42" s="38"/>
      <c r="X42" s="24"/>
    </row>
    <row r="43" spans="1:24" hidden="1" x14ac:dyDescent="0.35">
      <c r="A43" s="24"/>
      <c r="B43" s="23"/>
      <c r="C43" s="225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3"/>
      <c r="O43" s="63"/>
      <c r="P43" s="225"/>
      <c r="Q43" s="228"/>
      <c r="R43" s="228"/>
      <c r="S43" s="228"/>
      <c r="T43" s="228"/>
      <c r="U43" s="3"/>
      <c r="V43" s="63"/>
      <c r="W43" s="38"/>
      <c r="X43" s="24"/>
    </row>
    <row r="44" spans="1:24" hidden="1" x14ac:dyDescent="0.35">
      <c r="A44" s="24"/>
      <c r="B44" s="23"/>
      <c r="C44" s="225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3"/>
      <c r="O44" s="63"/>
      <c r="P44" s="225"/>
      <c r="Q44" s="228"/>
      <c r="R44" s="228"/>
      <c r="S44" s="228"/>
      <c r="T44" s="228"/>
      <c r="U44" s="3"/>
      <c r="V44" s="63"/>
      <c r="W44" s="38"/>
      <c r="X44" s="24"/>
    </row>
    <row r="45" spans="1:24" x14ac:dyDescent="0.35">
      <c r="A45" s="24"/>
      <c r="B45" s="23"/>
      <c r="C45" s="225"/>
      <c r="D45" s="242" t="s">
        <v>2</v>
      </c>
      <c r="E45" s="242"/>
      <c r="F45" s="242"/>
      <c r="G45" s="242"/>
      <c r="H45" s="242"/>
      <c r="I45" s="242"/>
      <c r="J45" s="242"/>
      <c r="K45" s="242"/>
      <c r="L45" s="242"/>
      <c r="M45" s="242"/>
      <c r="N45" s="62">
        <f>SUM(N21:N44)</f>
        <v>212.04000000000002</v>
      </c>
      <c r="O45" s="62">
        <f>SUM(O21:O44)</f>
        <v>235.04000000000002</v>
      </c>
      <c r="P45" s="225"/>
      <c r="Q45" s="223" t="s">
        <v>2</v>
      </c>
      <c r="R45" s="223"/>
      <c r="S45" s="223"/>
      <c r="T45" s="223"/>
      <c r="U45" s="62"/>
      <c r="V45" s="62">
        <f>SUM(V21:V44)</f>
        <v>64</v>
      </c>
      <c r="W45" s="39"/>
      <c r="X45" s="24"/>
    </row>
    <row r="46" spans="1:24" ht="38.15" customHeight="1" x14ac:dyDescent="0.35">
      <c r="A46" s="24"/>
      <c r="B46" s="23"/>
      <c r="C46" s="40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39"/>
      <c r="O46" s="39"/>
      <c r="P46" s="40"/>
      <c r="Q46" s="42"/>
      <c r="R46" s="42"/>
      <c r="S46" s="42"/>
      <c r="T46" s="42"/>
      <c r="U46" s="39"/>
      <c r="V46" s="39"/>
      <c r="W46" s="39"/>
      <c r="X46" s="24"/>
    </row>
    <row r="47" spans="1:24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6"/>
      <c r="X47" s="24"/>
    </row>
  </sheetData>
  <mergeCells count="70">
    <mergeCell ref="C47:V47"/>
    <mergeCell ref="Q40:T40"/>
    <mergeCell ref="Q41:T41"/>
    <mergeCell ref="Q42:T42"/>
    <mergeCell ref="Q43:T43"/>
    <mergeCell ref="Q44:T44"/>
    <mergeCell ref="D40:M40"/>
    <mergeCell ref="D41:M41"/>
    <mergeCell ref="D42:M42"/>
    <mergeCell ref="D43:M43"/>
    <mergeCell ref="Q45:T45"/>
    <mergeCell ref="P19:P45"/>
    <mergeCell ref="C19:C45"/>
    <mergeCell ref="D31:M31"/>
    <mergeCell ref="D32:M32"/>
    <mergeCell ref="D33:M33"/>
    <mergeCell ref="C1:V1"/>
    <mergeCell ref="C6:V6"/>
    <mergeCell ref="C18:V18"/>
    <mergeCell ref="C2:V2"/>
    <mergeCell ref="D44:M44"/>
    <mergeCell ref="Q31:T31"/>
    <mergeCell ref="Q32:T32"/>
    <mergeCell ref="Q33:T33"/>
    <mergeCell ref="Q34:T34"/>
    <mergeCell ref="Q35:T35"/>
    <mergeCell ref="Q36:T36"/>
    <mergeCell ref="Q37:T37"/>
    <mergeCell ref="Q38:T38"/>
    <mergeCell ref="Q39:T39"/>
    <mergeCell ref="D38:M38"/>
    <mergeCell ref="D39:M39"/>
    <mergeCell ref="Q27:T27"/>
    <mergeCell ref="Q28:T28"/>
    <mergeCell ref="Q29:T29"/>
    <mergeCell ref="Q30:T30"/>
    <mergeCell ref="D29:M29"/>
    <mergeCell ref="D30:M30"/>
    <mergeCell ref="Q24:T24"/>
    <mergeCell ref="D23:M23"/>
    <mergeCell ref="D24:M24"/>
    <mergeCell ref="D25:M25"/>
    <mergeCell ref="D26:M26"/>
    <mergeCell ref="Q25:T25"/>
    <mergeCell ref="Q26:T26"/>
    <mergeCell ref="Q19:T19"/>
    <mergeCell ref="Q20:T20"/>
    <mergeCell ref="Q21:T21"/>
    <mergeCell ref="Q22:T22"/>
    <mergeCell ref="Q23:T23"/>
    <mergeCell ref="D20:M20"/>
    <mergeCell ref="D21:M21"/>
    <mergeCell ref="D22:M22"/>
    <mergeCell ref="D45:M45"/>
    <mergeCell ref="D19:M19"/>
    <mergeCell ref="D27:M27"/>
    <mergeCell ref="D28:M28"/>
    <mergeCell ref="D34:M34"/>
    <mergeCell ref="D35:M35"/>
    <mergeCell ref="D36:M36"/>
    <mergeCell ref="D37:M37"/>
    <mergeCell ref="E7:V7"/>
    <mergeCell ref="P9:P13"/>
    <mergeCell ref="P8:Q8"/>
    <mergeCell ref="C9:C13"/>
    <mergeCell ref="C14:C17"/>
    <mergeCell ref="C7:D7"/>
    <mergeCell ref="C8:D8"/>
    <mergeCell ref="P14:P17"/>
    <mergeCell ref="Q12:V12"/>
  </mergeCells>
  <printOptions horizontalCentered="1" verticalCentered="1"/>
  <pageMargins left="0" right="0" top="0" bottom="0" header="0" footer="0"/>
  <pageSetup paperSize="9" scale="58" orientation="landscape" r:id="rId1"/>
  <ignoredErrors>
    <ignoredError sqref="O10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83B5-D2BC-41F0-ABD4-7D37834824EA}">
  <sheetPr>
    <pageSetUpPr fitToPage="1"/>
  </sheetPr>
  <dimension ref="A1:S47"/>
  <sheetViews>
    <sheetView zoomScale="70" zoomScaleNormal="70" workbookViewId="0">
      <selection activeCell="D22" sqref="D22:H28"/>
    </sheetView>
  </sheetViews>
  <sheetFormatPr defaultRowHeight="14.5" x14ac:dyDescent="0.35"/>
  <cols>
    <col min="3" max="3" width="11.90625" customWidth="1"/>
    <col min="4" max="4" width="34.81640625" customWidth="1"/>
    <col min="10" max="10" width="8.1796875" bestFit="1" customWidth="1"/>
    <col min="12" max="12" width="26.54296875" customWidth="1"/>
  </cols>
  <sheetData>
    <row r="1" spans="1:19" ht="61.5" x14ac:dyDescent="0.35">
      <c r="A1" s="24"/>
      <c r="B1" s="24"/>
      <c r="C1" s="231" t="s">
        <v>238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109"/>
      <c r="S1" s="24"/>
    </row>
    <row r="2" spans="1:19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111"/>
      <c r="S2" s="24"/>
    </row>
    <row r="3" spans="1:19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4"/>
    </row>
    <row r="4" spans="1:19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4"/>
    </row>
    <row r="5" spans="1:19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4"/>
    </row>
    <row r="6" spans="1:19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36"/>
      <c r="S6" s="24"/>
    </row>
    <row r="7" spans="1:19" ht="21" x14ac:dyDescent="0.35">
      <c r="A7" s="24"/>
      <c r="B7" s="23"/>
      <c r="C7" s="240" t="s">
        <v>0</v>
      </c>
      <c r="D7" s="240"/>
      <c r="E7" s="236" t="s">
        <v>38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8"/>
      <c r="R7" s="86"/>
      <c r="S7" s="24"/>
    </row>
    <row r="8" spans="1:19" ht="29" x14ac:dyDescent="0.35">
      <c r="A8" s="24"/>
      <c r="B8" s="23"/>
      <c r="C8" s="240" t="s">
        <v>1</v>
      </c>
      <c r="D8" s="240"/>
      <c r="E8" s="161" t="s">
        <v>39</v>
      </c>
      <c r="F8" s="161" t="s">
        <v>239</v>
      </c>
      <c r="G8" s="161" t="s">
        <v>222</v>
      </c>
      <c r="H8" s="161" t="s">
        <v>240</v>
      </c>
      <c r="I8" s="161" t="s">
        <v>227</v>
      </c>
      <c r="J8" s="84" t="s">
        <v>254</v>
      </c>
      <c r="K8" s="240" t="s">
        <v>1</v>
      </c>
      <c r="L8" s="240"/>
      <c r="M8" s="156" t="s">
        <v>16</v>
      </c>
      <c r="N8" s="156" t="s">
        <v>17</v>
      </c>
      <c r="O8" s="156" t="s">
        <v>18</v>
      </c>
      <c r="P8" s="156" t="s">
        <v>19</v>
      </c>
      <c r="Q8" s="84" t="s">
        <v>70</v>
      </c>
      <c r="R8" s="87" t="s">
        <v>228</v>
      </c>
      <c r="S8" s="24"/>
    </row>
    <row r="9" spans="1:19" ht="15" customHeight="1" x14ac:dyDescent="0.35">
      <c r="A9" s="24"/>
      <c r="B9" s="23"/>
      <c r="C9" s="239" t="s">
        <v>31</v>
      </c>
      <c r="D9" s="74" t="s">
        <v>2</v>
      </c>
      <c r="E9" s="3">
        <f>2135/320</f>
        <v>6.671875</v>
      </c>
      <c r="F9" s="3">
        <f t="shared" ref="F9:I9" si="0">SUM(F10:F12)</f>
        <v>1412.8418796091819</v>
      </c>
      <c r="G9" s="3">
        <f t="shared" si="0"/>
        <v>292.63251117768033</v>
      </c>
      <c r="H9" s="3">
        <f t="shared" si="0"/>
        <v>244.49540014273279</v>
      </c>
      <c r="I9" s="3">
        <f t="shared" si="0"/>
        <v>185</v>
      </c>
      <c r="J9" s="108">
        <f>SUM(F9:I9)</f>
        <v>2134.9697909295946</v>
      </c>
      <c r="K9" s="243" t="s">
        <v>20</v>
      </c>
      <c r="L9" s="74" t="s">
        <v>21</v>
      </c>
      <c r="M9" s="64">
        <v>38777</v>
      </c>
      <c r="N9" s="64">
        <f>M10</f>
        <v>40445</v>
      </c>
      <c r="O9" s="64">
        <f>N10</f>
        <v>43788</v>
      </c>
      <c r="P9" s="64">
        <f>O10</f>
        <v>45226</v>
      </c>
      <c r="Q9" s="17">
        <f>+M9</f>
        <v>38777</v>
      </c>
      <c r="R9" s="64">
        <f ca="1">TODAY()</f>
        <v>45011</v>
      </c>
      <c r="S9" s="24"/>
    </row>
    <row r="10" spans="1:19" ht="15" customHeight="1" x14ac:dyDescent="0.35">
      <c r="A10" s="24"/>
      <c r="B10" s="23"/>
      <c r="C10" s="239"/>
      <c r="D10" s="74" t="s">
        <v>3</v>
      </c>
      <c r="E10" s="3"/>
      <c r="F10" s="3">
        <f>1291.76177381603</f>
        <v>1291.76177381603</v>
      </c>
      <c r="G10" s="3">
        <v>262.51242056304903</v>
      </c>
      <c r="H10" s="3">
        <v>219.32996798509998</v>
      </c>
      <c r="I10" s="3">
        <v>150.92812799999999</v>
      </c>
      <c r="J10" s="108">
        <f>SUM(E10:I10)</f>
        <v>1924.5322903641791</v>
      </c>
      <c r="K10" s="244"/>
      <c r="L10" s="74" t="s">
        <v>22</v>
      </c>
      <c r="M10" s="64">
        <v>40445</v>
      </c>
      <c r="N10" s="64">
        <v>43788</v>
      </c>
      <c r="O10" s="64">
        <v>45226</v>
      </c>
      <c r="P10" s="64">
        <v>46595</v>
      </c>
      <c r="Q10" s="17">
        <f>+P10</f>
        <v>46595</v>
      </c>
      <c r="R10" s="88"/>
      <c r="S10" s="24"/>
    </row>
    <row r="11" spans="1:19" ht="15" customHeight="1" x14ac:dyDescent="0.35">
      <c r="A11" s="24"/>
      <c r="B11" s="23"/>
      <c r="C11" s="239"/>
      <c r="D11" s="74" t="s">
        <v>4</v>
      </c>
      <c r="E11" s="3"/>
      <c r="F11" s="3"/>
      <c r="G11" s="3"/>
      <c r="H11" s="3"/>
      <c r="I11" s="3"/>
      <c r="J11" s="62">
        <f>SUM(E11:I11)</f>
        <v>0</v>
      </c>
      <c r="K11" s="244"/>
      <c r="L11" s="74" t="s">
        <v>23</v>
      </c>
      <c r="M11" s="18">
        <f>ROUND((M10-M9)/30.4,0)</f>
        <v>55</v>
      </c>
      <c r="N11" s="18">
        <f>ROUND((N10-N9)/30.4,0)</f>
        <v>110</v>
      </c>
      <c r="O11" s="18">
        <f>ROUND((O10-O9)/30.4,0)</f>
        <v>47</v>
      </c>
      <c r="P11" s="18">
        <f>ROUND((P10-P9)/30.4,0)</f>
        <v>45</v>
      </c>
      <c r="Q11" s="19">
        <f>ROUND((Q10-Q9)/30.4,0)</f>
        <v>257</v>
      </c>
      <c r="R11" s="18">
        <f ca="1">ROUND((O10-R9)/30.4,0)</f>
        <v>7</v>
      </c>
      <c r="S11" s="24"/>
    </row>
    <row r="12" spans="1:19" ht="15" customHeight="1" x14ac:dyDescent="0.35">
      <c r="A12" s="24"/>
      <c r="B12" s="23"/>
      <c r="C12" s="239"/>
      <c r="D12" s="74" t="s">
        <v>5</v>
      </c>
      <c r="E12" s="3"/>
      <c r="F12" s="3">
        <v>121.080105793152</v>
      </c>
      <c r="G12" s="3">
        <v>30.120090614631298</v>
      </c>
      <c r="H12" s="3">
        <v>25.1654321576328</v>
      </c>
      <c r="I12" s="3">
        <v>34.071872000000013</v>
      </c>
      <c r="J12" s="62">
        <f>SUM(E12:I12)</f>
        <v>210.43750056541612</v>
      </c>
      <c r="K12" s="244"/>
      <c r="L12" s="246"/>
      <c r="M12" s="247"/>
      <c r="N12" s="247"/>
      <c r="O12" s="247"/>
      <c r="P12" s="247"/>
      <c r="Q12" s="248"/>
      <c r="R12" s="90"/>
      <c r="S12" s="24"/>
    </row>
    <row r="13" spans="1:19" ht="15" customHeight="1" x14ac:dyDescent="0.35">
      <c r="A13" s="24"/>
      <c r="B13" s="23"/>
      <c r="C13" s="239"/>
      <c r="D13" s="74" t="s">
        <v>73</v>
      </c>
      <c r="E13" s="159" t="s">
        <v>14</v>
      </c>
      <c r="F13" s="65" t="s">
        <v>27</v>
      </c>
      <c r="G13" s="65" t="s">
        <v>27</v>
      </c>
      <c r="H13" s="65" t="s">
        <v>27</v>
      </c>
      <c r="I13" s="65" t="s">
        <v>27</v>
      </c>
      <c r="J13" s="65" t="s">
        <v>27</v>
      </c>
      <c r="K13" s="245"/>
      <c r="L13" s="74" t="s">
        <v>73</v>
      </c>
      <c r="M13" s="12" t="s">
        <v>26</v>
      </c>
      <c r="N13" s="65" t="s">
        <v>27</v>
      </c>
      <c r="O13" s="65" t="s">
        <v>27</v>
      </c>
      <c r="P13" s="12" t="s">
        <v>26</v>
      </c>
      <c r="Q13" s="65" t="s">
        <v>27</v>
      </c>
      <c r="R13" s="92"/>
      <c r="S13" s="24"/>
    </row>
    <row r="14" spans="1:19" ht="15" customHeight="1" x14ac:dyDescent="0.35">
      <c r="A14" s="24"/>
      <c r="B14" s="23"/>
      <c r="C14" s="239" t="s">
        <v>6</v>
      </c>
      <c r="D14" s="74" t="s">
        <v>7</v>
      </c>
      <c r="E14" s="3">
        <v>4.8</v>
      </c>
      <c r="F14" s="3">
        <v>621.70859999999993</v>
      </c>
      <c r="G14" s="3">
        <v>102.39659999999999</v>
      </c>
      <c r="H14" s="3">
        <v>92.345399999999984</v>
      </c>
      <c r="I14" s="3">
        <v>80.870545009185534</v>
      </c>
      <c r="J14" s="62">
        <f>SUM(E14:I14)</f>
        <v>902.1211450091854</v>
      </c>
      <c r="K14" s="243" t="s">
        <v>25</v>
      </c>
      <c r="L14" s="74" t="s">
        <v>7</v>
      </c>
      <c r="M14" s="13"/>
      <c r="N14" s="13"/>
      <c r="O14" s="13"/>
      <c r="P14" s="13"/>
      <c r="Q14" s="104"/>
      <c r="R14" s="23"/>
      <c r="S14" s="24"/>
    </row>
    <row r="15" spans="1:19" ht="15" customHeight="1" x14ac:dyDescent="0.35">
      <c r="A15" s="24"/>
      <c r="B15" s="23"/>
      <c r="C15" s="239"/>
      <c r="D15" s="74" t="s">
        <v>4</v>
      </c>
      <c r="E15" s="3"/>
      <c r="F15" s="3">
        <v>0</v>
      </c>
      <c r="G15" s="3">
        <v>0</v>
      </c>
      <c r="H15" s="3">
        <v>0</v>
      </c>
      <c r="I15" s="3">
        <v>0</v>
      </c>
      <c r="J15" s="62">
        <f>SUM(E15:I15)</f>
        <v>0</v>
      </c>
      <c r="K15" s="244"/>
      <c r="L15" s="74" t="s">
        <v>4</v>
      </c>
      <c r="M15" s="13"/>
      <c r="N15" s="13"/>
      <c r="O15" s="13"/>
      <c r="P15" s="13"/>
      <c r="Q15" s="104"/>
      <c r="R15" s="23"/>
      <c r="S15" s="24"/>
    </row>
    <row r="16" spans="1:19" ht="15" customHeight="1" x14ac:dyDescent="0.35">
      <c r="A16" s="24"/>
      <c r="B16" s="23"/>
      <c r="C16" s="239"/>
      <c r="D16" s="74" t="s">
        <v>5</v>
      </c>
      <c r="E16" s="3"/>
      <c r="F16" s="3">
        <v>57.491019339234676</v>
      </c>
      <c r="G16" s="3">
        <v>11.748757883588972</v>
      </c>
      <c r="H16" s="3">
        <v>10.595505575997429</v>
      </c>
      <c r="I16" s="3">
        <v>18.600225352112673</v>
      </c>
      <c r="J16" s="62">
        <f>SUM(E16:I16)</f>
        <v>98.435508150933757</v>
      </c>
      <c r="K16" s="244"/>
      <c r="L16" s="74" t="s">
        <v>5</v>
      </c>
      <c r="M16" s="13"/>
      <c r="N16" s="13"/>
      <c r="O16" s="13"/>
      <c r="P16" s="13"/>
      <c r="Q16" s="104"/>
      <c r="R16" s="23"/>
      <c r="S16" s="24"/>
    </row>
    <row r="17" spans="1:19" ht="15" customHeight="1" x14ac:dyDescent="0.35">
      <c r="A17" s="24"/>
      <c r="B17" s="23"/>
      <c r="C17" s="239"/>
      <c r="D17" s="74" t="s">
        <v>2</v>
      </c>
      <c r="E17" s="57"/>
      <c r="F17" s="57">
        <f>SUM(F14:F16)</f>
        <v>679.19961933923457</v>
      </c>
      <c r="G17" s="57">
        <f>SUM(G14:G16)</f>
        <v>114.14535788358896</v>
      </c>
      <c r="H17" s="57">
        <f>SUM(H14:H16)</f>
        <v>102.94090557599742</v>
      </c>
      <c r="I17" s="57">
        <f t="shared" ref="I17" si="1">SUM(I14:I16)</f>
        <v>99.470770361298207</v>
      </c>
      <c r="J17" s="62">
        <f>SUM(E17:I17)</f>
        <v>995.75665316011919</v>
      </c>
      <c r="K17" s="245"/>
      <c r="L17" s="74" t="s">
        <v>7</v>
      </c>
      <c r="M17" s="14"/>
      <c r="N17" s="14"/>
      <c r="O17" s="14"/>
      <c r="P17" s="14"/>
      <c r="Q17" s="105">
        <f>SUM(M17:P17)</f>
        <v>0</v>
      </c>
      <c r="R17" s="93"/>
      <c r="S17" s="24"/>
    </row>
    <row r="18" spans="1:19" ht="21" x14ac:dyDescent="0.5">
      <c r="A18" s="24"/>
      <c r="B18" s="23"/>
      <c r="C18" s="251" t="s">
        <v>77</v>
      </c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36"/>
      <c r="S18" s="24"/>
    </row>
    <row r="19" spans="1:19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0"/>
      <c r="J19" s="20"/>
      <c r="K19" s="225" t="s">
        <v>72</v>
      </c>
      <c r="L19" s="226" t="s">
        <v>81</v>
      </c>
      <c r="M19" s="226"/>
      <c r="N19" s="226"/>
      <c r="O19" s="226"/>
      <c r="P19" s="20"/>
      <c r="Q19" s="20"/>
      <c r="R19" s="87"/>
      <c r="S19" s="24"/>
    </row>
    <row r="20" spans="1:19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0" t="s">
        <v>82</v>
      </c>
      <c r="J20" s="20" t="s">
        <v>30</v>
      </c>
      <c r="K20" s="225"/>
      <c r="L20" s="226" t="s">
        <v>8</v>
      </c>
      <c r="M20" s="226"/>
      <c r="N20" s="226"/>
      <c r="O20" s="226"/>
      <c r="P20" s="20" t="s">
        <v>82</v>
      </c>
      <c r="Q20" s="20" t="s">
        <v>30</v>
      </c>
      <c r="R20" s="87"/>
      <c r="S20" s="24"/>
    </row>
    <row r="21" spans="1:19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106">
        <f>+J9</f>
        <v>2134.9697909295946</v>
      </c>
      <c r="J21" s="106">
        <f>+J9</f>
        <v>2134.9697909295946</v>
      </c>
      <c r="K21" s="225"/>
      <c r="L21" s="228" t="s">
        <v>74</v>
      </c>
      <c r="M21" s="228"/>
      <c r="N21" s="228"/>
      <c r="O21" s="228"/>
      <c r="P21" s="57">
        <f ca="1">P11+R11</f>
        <v>52</v>
      </c>
      <c r="Q21" s="57">
        <f ca="1">P21</f>
        <v>52</v>
      </c>
      <c r="R21" s="160"/>
      <c r="S21" s="24"/>
    </row>
    <row r="22" spans="1:19" x14ac:dyDescent="0.35">
      <c r="A22" s="24"/>
      <c r="B22" s="23"/>
      <c r="C22" s="225"/>
      <c r="D22" s="227" t="s">
        <v>241</v>
      </c>
      <c r="E22" s="227"/>
      <c r="F22" s="227"/>
      <c r="G22" s="227"/>
      <c r="H22" s="227"/>
      <c r="I22" s="3">
        <f>-51*0.8</f>
        <v>-40.800000000000004</v>
      </c>
      <c r="J22" s="3"/>
      <c r="K22" s="225"/>
      <c r="L22" s="227" t="s">
        <v>242</v>
      </c>
      <c r="M22" s="227"/>
      <c r="N22" s="227"/>
      <c r="O22" s="227"/>
      <c r="P22" s="3">
        <v>-2</v>
      </c>
      <c r="Q22" s="3"/>
      <c r="R22" s="95"/>
      <c r="S22" s="24"/>
    </row>
    <row r="23" spans="1:19" x14ac:dyDescent="0.35">
      <c r="A23" s="24"/>
      <c r="B23" s="23"/>
      <c r="C23" s="225"/>
      <c r="D23" s="227" t="s">
        <v>243</v>
      </c>
      <c r="E23" s="227"/>
      <c r="F23" s="227"/>
      <c r="G23" s="227"/>
      <c r="H23" s="227"/>
      <c r="I23" s="3">
        <f>-22*0.8</f>
        <v>-17.600000000000001</v>
      </c>
      <c r="J23" s="3"/>
      <c r="K23" s="225"/>
      <c r="L23" s="227" t="s">
        <v>244</v>
      </c>
      <c r="M23" s="227"/>
      <c r="N23" s="227"/>
      <c r="O23" s="227"/>
      <c r="P23" s="3">
        <v>-2</v>
      </c>
      <c r="Q23" s="3"/>
      <c r="R23" s="95"/>
      <c r="S23" s="24"/>
    </row>
    <row r="24" spans="1:19" x14ac:dyDescent="0.35">
      <c r="A24" s="24"/>
      <c r="B24" s="23"/>
      <c r="C24" s="225"/>
      <c r="D24" s="227" t="s">
        <v>245</v>
      </c>
      <c r="E24" s="227"/>
      <c r="F24" s="227"/>
      <c r="G24" s="227"/>
      <c r="H24" s="227"/>
      <c r="I24" s="3">
        <f>-57*0.8</f>
        <v>-45.6</v>
      </c>
      <c r="J24" s="3"/>
      <c r="K24" s="225"/>
      <c r="L24" s="227" t="s">
        <v>246</v>
      </c>
      <c r="M24" s="227"/>
      <c r="N24" s="227"/>
      <c r="O24" s="227"/>
      <c r="P24" s="3">
        <v>-1.5</v>
      </c>
      <c r="Q24" s="3"/>
      <c r="R24" s="95"/>
      <c r="S24" s="24"/>
    </row>
    <row r="25" spans="1:19" x14ac:dyDescent="0.35">
      <c r="A25" s="24"/>
      <c r="B25" s="23"/>
      <c r="C25" s="225"/>
      <c r="D25" s="227" t="s">
        <v>247</v>
      </c>
      <c r="E25" s="227"/>
      <c r="F25" s="227"/>
      <c r="G25" s="227"/>
      <c r="H25" s="227"/>
      <c r="I25" s="3">
        <f>-20*0.8</f>
        <v>-16</v>
      </c>
      <c r="J25" s="3"/>
      <c r="K25" s="225"/>
      <c r="L25" s="227"/>
      <c r="M25" s="227"/>
      <c r="N25" s="227"/>
      <c r="O25" s="227"/>
      <c r="P25" s="3"/>
      <c r="Q25" s="3"/>
      <c r="R25" s="95"/>
      <c r="S25" s="24"/>
    </row>
    <row r="26" spans="1:19" x14ac:dyDescent="0.35">
      <c r="A26" s="24"/>
      <c r="B26" s="23"/>
      <c r="C26" s="225"/>
      <c r="D26" s="227" t="s">
        <v>248</v>
      </c>
      <c r="E26" s="227"/>
      <c r="F26" s="227"/>
      <c r="G26" s="227"/>
      <c r="H26" s="227"/>
      <c r="I26" s="3">
        <f>-10*0.8</f>
        <v>-8</v>
      </c>
      <c r="J26" s="3"/>
      <c r="K26" s="225"/>
      <c r="L26" s="227"/>
      <c r="M26" s="227"/>
      <c r="N26" s="227"/>
      <c r="O26" s="227"/>
      <c r="P26" s="3"/>
      <c r="Q26" s="3"/>
      <c r="R26" s="95"/>
      <c r="S26" s="24"/>
    </row>
    <row r="27" spans="1:19" ht="37" customHeight="1" x14ac:dyDescent="0.35">
      <c r="A27" s="24"/>
      <c r="B27" s="23"/>
      <c r="C27" s="225"/>
      <c r="D27" s="227" t="s">
        <v>249</v>
      </c>
      <c r="E27" s="227"/>
      <c r="F27" s="227"/>
      <c r="G27" s="227"/>
      <c r="H27" s="227"/>
      <c r="I27" s="3">
        <f>-1.7*0.8</f>
        <v>-1.36</v>
      </c>
      <c r="J27" s="3"/>
      <c r="K27" s="225"/>
      <c r="L27" s="227"/>
      <c r="M27" s="227"/>
      <c r="N27" s="227"/>
      <c r="O27" s="227"/>
      <c r="P27" s="3"/>
      <c r="Q27" s="3"/>
      <c r="R27" s="95"/>
      <c r="S27" s="24"/>
    </row>
    <row r="28" spans="1:19" ht="21.5" customHeight="1" x14ac:dyDescent="0.35">
      <c r="A28" s="24"/>
      <c r="B28" s="23"/>
      <c r="C28" s="225"/>
      <c r="D28" s="250" t="s">
        <v>250</v>
      </c>
      <c r="E28" s="250"/>
      <c r="F28" s="250"/>
      <c r="G28" s="250"/>
      <c r="H28" s="250"/>
      <c r="I28" s="3">
        <f>-28*0.8</f>
        <v>-22.400000000000002</v>
      </c>
      <c r="J28" s="3"/>
      <c r="K28" s="225"/>
      <c r="L28" s="227"/>
      <c r="M28" s="227"/>
      <c r="N28" s="227"/>
      <c r="O28" s="227"/>
      <c r="P28" s="3"/>
      <c r="Q28" s="3"/>
      <c r="R28" s="95"/>
      <c r="S28" s="24"/>
    </row>
    <row r="29" spans="1:19" hidden="1" x14ac:dyDescent="0.35">
      <c r="A29" s="24"/>
      <c r="B29" s="23"/>
      <c r="C29" s="225"/>
      <c r="D29" s="227"/>
      <c r="E29" s="227"/>
      <c r="F29" s="227"/>
      <c r="G29" s="227"/>
      <c r="H29" s="227"/>
      <c r="I29" s="3"/>
      <c r="J29" s="3"/>
      <c r="K29" s="225"/>
      <c r="L29" s="227"/>
      <c r="M29" s="227"/>
      <c r="N29" s="227"/>
      <c r="O29" s="227"/>
      <c r="P29" s="3"/>
      <c r="Q29" s="3"/>
      <c r="R29" s="95"/>
      <c r="S29" s="24"/>
    </row>
    <row r="30" spans="1:19" hidden="1" x14ac:dyDescent="0.35">
      <c r="A30" s="24"/>
      <c r="B30" s="23"/>
      <c r="C30" s="225"/>
      <c r="D30" s="227"/>
      <c r="E30" s="227"/>
      <c r="F30" s="227"/>
      <c r="G30" s="227"/>
      <c r="H30" s="227"/>
      <c r="I30" s="3"/>
      <c r="J30" s="3"/>
      <c r="K30" s="225"/>
      <c r="L30" s="227"/>
      <c r="M30" s="227"/>
      <c r="N30" s="227"/>
      <c r="O30" s="227"/>
      <c r="P30" s="3"/>
      <c r="Q30" s="3"/>
      <c r="R30" s="95"/>
      <c r="S30" s="24"/>
    </row>
    <row r="31" spans="1:19" hidden="1" x14ac:dyDescent="0.35">
      <c r="A31" s="24"/>
      <c r="B31" s="23"/>
      <c r="C31" s="225"/>
      <c r="D31" s="227"/>
      <c r="E31" s="227"/>
      <c r="F31" s="227"/>
      <c r="G31" s="227"/>
      <c r="H31" s="227"/>
      <c r="I31" s="3"/>
      <c r="J31" s="3"/>
      <c r="K31" s="225"/>
      <c r="L31" s="227"/>
      <c r="M31" s="227"/>
      <c r="N31" s="227"/>
      <c r="O31" s="227"/>
      <c r="P31" s="3"/>
      <c r="Q31" s="3"/>
      <c r="R31" s="95"/>
      <c r="S31" s="24"/>
    </row>
    <row r="32" spans="1:19" hidden="1" x14ac:dyDescent="0.35">
      <c r="A32" s="24"/>
      <c r="B32" s="23"/>
      <c r="C32" s="225"/>
      <c r="D32" s="227"/>
      <c r="E32" s="227"/>
      <c r="F32" s="227"/>
      <c r="G32" s="227"/>
      <c r="H32" s="227"/>
      <c r="I32" s="3"/>
      <c r="J32" s="3"/>
      <c r="K32" s="225"/>
      <c r="L32" s="228"/>
      <c r="M32" s="228"/>
      <c r="N32" s="228"/>
      <c r="O32" s="228"/>
      <c r="P32" s="3"/>
      <c r="Q32" s="3"/>
      <c r="R32" s="95"/>
      <c r="S32" s="24"/>
    </row>
    <row r="33" spans="1:19" hidden="1" x14ac:dyDescent="0.35">
      <c r="A33" s="24"/>
      <c r="B33" s="23"/>
      <c r="C33" s="225"/>
      <c r="D33" s="227"/>
      <c r="E33" s="227"/>
      <c r="F33" s="227"/>
      <c r="G33" s="227"/>
      <c r="H33" s="227"/>
      <c r="I33" s="3"/>
      <c r="J33" s="3"/>
      <c r="K33" s="225"/>
      <c r="L33" s="228"/>
      <c r="M33" s="228"/>
      <c r="N33" s="228"/>
      <c r="O33" s="228"/>
      <c r="P33" s="3"/>
      <c r="Q33" s="3"/>
      <c r="R33" s="95"/>
      <c r="S33" s="24"/>
    </row>
    <row r="34" spans="1:19" hidden="1" x14ac:dyDescent="0.35">
      <c r="A34" s="24"/>
      <c r="B34" s="23"/>
      <c r="C34" s="225"/>
      <c r="D34" s="227"/>
      <c r="E34" s="227"/>
      <c r="F34" s="227"/>
      <c r="G34" s="227"/>
      <c r="H34" s="227"/>
      <c r="I34" s="3"/>
      <c r="J34" s="3"/>
      <c r="K34" s="225"/>
      <c r="L34" s="228"/>
      <c r="M34" s="228"/>
      <c r="N34" s="228"/>
      <c r="O34" s="228"/>
      <c r="P34" s="3"/>
      <c r="Q34" s="3"/>
      <c r="R34" s="95"/>
      <c r="S34" s="24"/>
    </row>
    <row r="35" spans="1:19" hidden="1" x14ac:dyDescent="0.35">
      <c r="A35" s="24"/>
      <c r="B35" s="23"/>
      <c r="C35" s="225"/>
      <c r="D35" s="227"/>
      <c r="E35" s="227"/>
      <c r="F35" s="227"/>
      <c r="G35" s="227"/>
      <c r="H35" s="227"/>
      <c r="I35" s="3"/>
      <c r="J35" s="3"/>
      <c r="K35" s="225"/>
      <c r="L35" s="228"/>
      <c r="M35" s="228"/>
      <c r="N35" s="228"/>
      <c r="O35" s="228"/>
      <c r="P35" s="3"/>
      <c r="Q35" s="3"/>
      <c r="R35" s="95"/>
      <c r="S35" s="24"/>
    </row>
    <row r="36" spans="1:19" hidden="1" x14ac:dyDescent="0.35">
      <c r="A36" s="24"/>
      <c r="B36" s="23"/>
      <c r="C36" s="225"/>
      <c r="D36" s="227"/>
      <c r="E36" s="227"/>
      <c r="F36" s="227"/>
      <c r="G36" s="227"/>
      <c r="H36" s="227"/>
      <c r="I36" s="3"/>
      <c r="J36" s="3"/>
      <c r="K36" s="225"/>
      <c r="L36" s="228"/>
      <c r="M36" s="228"/>
      <c r="N36" s="228"/>
      <c r="O36" s="228"/>
      <c r="P36" s="3"/>
      <c r="Q36" s="3"/>
      <c r="R36" s="95"/>
      <c r="S36" s="24"/>
    </row>
    <row r="37" spans="1:19" hidden="1" x14ac:dyDescent="0.35">
      <c r="A37" s="24"/>
      <c r="B37" s="23"/>
      <c r="C37" s="225"/>
      <c r="D37" s="227"/>
      <c r="E37" s="227"/>
      <c r="F37" s="227"/>
      <c r="G37" s="227"/>
      <c r="H37" s="227"/>
      <c r="I37" s="3"/>
      <c r="J37" s="3"/>
      <c r="K37" s="225"/>
      <c r="L37" s="228"/>
      <c r="M37" s="228"/>
      <c r="N37" s="228"/>
      <c r="O37" s="228"/>
      <c r="P37" s="3"/>
      <c r="Q37" s="3"/>
      <c r="R37" s="95"/>
      <c r="S37" s="24"/>
    </row>
    <row r="38" spans="1:19" hidden="1" x14ac:dyDescent="0.35">
      <c r="A38" s="24"/>
      <c r="B38" s="23"/>
      <c r="C38" s="225"/>
      <c r="D38" s="227"/>
      <c r="E38" s="227"/>
      <c r="F38" s="227"/>
      <c r="G38" s="227"/>
      <c r="H38" s="227"/>
      <c r="I38" s="3"/>
      <c r="J38" s="3"/>
      <c r="K38" s="225"/>
      <c r="L38" s="228"/>
      <c r="M38" s="228"/>
      <c r="N38" s="228"/>
      <c r="O38" s="228"/>
      <c r="P38" s="3"/>
      <c r="Q38" s="3"/>
      <c r="R38" s="95"/>
      <c r="S38" s="24"/>
    </row>
    <row r="39" spans="1:19" hidden="1" x14ac:dyDescent="0.35">
      <c r="A39" s="24"/>
      <c r="B39" s="23"/>
      <c r="C39" s="225"/>
      <c r="D39" s="227"/>
      <c r="E39" s="227"/>
      <c r="F39" s="227"/>
      <c r="G39" s="227"/>
      <c r="H39" s="227"/>
      <c r="I39" s="3"/>
      <c r="J39" s="3"/>
      <c r="K39" s="225"/>
      <c r="L39" s="228"/>
      <c r="M39" s="228"/>
      <c r="N39" s="228"/>
      <c r="O39" s="228"/>
      <c r="P39" s="3"/>
      <c r="Q39" s="3"/>
      <c r="R39" s="95"/>
      <c r="S39" s="24"/>
    </row>
    <row r="40" spans="1:19" hidden="1" x14ac:dyDescent="0.35">
      <c r="A40" s="24"/>
      <c r="B40" s="23"/>
      <c r="C40" s="225"/>
      <c r="D40" s="227"/>
      <c r="E40" s="227"/>
      <c r="F40" s="227"/>
      <c r="G40" s="227"/>
      <c r="H40" s="227"/>
      <c r="I40" s="3"/>
      <c r="J40" s="3"/>
      <c r="K40" s="225"/>
      <c r="L40" s="228"/>
      <c r="M40" s="228"/>
      <c r="N40" s="228"/>
      <c r="O40" s="228"/>
      <c r="P40" s="3"/>
      <c r="Q40" s="3"/>
      <c r="R40" s="95"/>
      <c r="S40" s="24"/>
    </row>
    <row r="41" spans="1:19" hidden="1" x14ac:dyDescent="0.35">
      <c r="A41" s="24"/>
      <c r="B41" s="23"/>
      <c r="C41" s="225"/>
      <c r="D41" s="227"/>
      <c r="E41" s="227"/>
      <c r="F41" s="227"/>
      <c r="G41" s="227"/>
      <c r="H41" s="227"/>
      <c r="I41" s="3"/>
      <c r="J41" s="3"/>
      <c r="K41" s="225"/>
      <c r="L41" s="228"/>
      <c r="M41" s="228"/>
      <c r="N41" s="228"/>
      <c r="O41" s="228"/>
      <c r="P41" s="3"/>
      <c r="Q41" s="3"/>
      <c r="R41" s="95"/>
      <c r="S41" s="24"/>
    </row>
    <row r="42" spans="1:19" hidden="1" x14ac:dyDescent="0.35">
      <c r="A42" s="24"/>
      <c r="B42" s="23"/>
      <c r="C42" s="225"/>
      <c r="D42" s="227"/>
      <c r="E42" s="227"/>
      <c r="F42" s="227"/>
      <c r="G42" s="227"/>
      <c r="H42" s="227"/>
      <c r="I42" s="3"/>
      <c r="J42" s="3"/>
      <c r="K42" s="225"/>
      <c r="L42" s="228"/>
      <c r="M42" s="228"/>
      <c r="N42" s="228"/>
      <c r="O42" s="228"/>
      <c r="P42" s="3"/>
      <c r="Q42" s="3"/>
      <c r="R42" s="95"/>
      <c r="S42" s="24"/>
    </row>
    <row r="43" spans="1:19" hidden="1" x14ac:dyDescent="0.35">
      <c r="A43" s="24"/>
      <c r="B43" s="23"/>
      <c r="C43" s="225"/>
      <c r="D43" s="227"/>
      <c r="E43" s="227"/>
      <c r="F43" s="227"/>
      <c r="G43" s="227"/>
      <c r="H43" s="227"/>
      <c r="I43" s="3"/>
      <c r="J43" s="3"/>
      <c r="K43" s="225"/>
      <c r="L43" s="228"/>
      <c r="M43" s="228"/>
      <c r="N43" s="228"/>
      <c r="O43" s="228"/>
      <c r="P43" s="3"/>
      <c r="Q43" s="3"/>
      <c r="R43" s="95"/>
      <c r="S43" s="24"/>
    </row>
    <row r="44" spans="1:19" hidden="1" x14ac:dyDescent="0.35">
      <c r="A44" s="24"/>
      <c r="B44" s="23"/>
      <c r="C44" s="225"/>
      <c r="D44" s="227"/>
      <c r="E44" s="227"/>
      <c r="F44" s="227"/>
      <c r="G44" s="227"/>
      <c r="H44" s="227"/>
      <c r="I44" s="3"/>
      <c r="J44" s="3"/>
      <c r="K44" s="225"/>
      <c r="L44" s="228"/>
      <c r="M44" s="228"/>
      <c r="N44" s="228"/>
      <c r="O44" s="228"/>
      <c r="P44" s="3"/>
      <c r="Q44" s="3"/>
      <c r="R44" s="95"/>
      <c r="S44" s="24"/>
    </row>
    <row r="45" spans="1:19" x14ac:dyDescent="0.35">
      <c r="A45" s="24"/>
      <c r="B45" s="23"/>
      <c r="C45" s="225"/>
      <c r="D45" s="242" t="s">
        <v>2</v>
      </c>
      <c r="E45" s="242"/>
      <c r="F45" s="242"/>
      <c r="G45" s="242"/>
      <c r="H45" s="242"/>
      <c r="I45" s="108">
        <f>SUM(I21:I44)</f>
        <v>1983.2097909295946</v>
      </c>
      <c r="J45" s="108">
        <f>SUM(J21:J44)</f>
        <v>2134.9697909295946</v>
      </c>
      <c r="K45" s="225"/>
      <c r="L45" s="223" t="s">
        <v>2</v>
      </c>
      <c r="M45" s="223"/>
      <c r="N45" s="223"/>
      <c r="O45" s="223"/>
      <c r="P45" s="62">
        <f ca="1">SUM(P21:P44)</f>
        <v>46.5</v>
      </c>
      <c r="Q45" s="62">
        <f ca="1">SUM(Q21:Q44)</f>
        <v>52</v>
      </c>
      <c r="R45" s="96"/>
      <c r="S45" s="24"/>
    </row>
    <row r="46" spans="1:19" ht="38.15" customHeight="1" x14ac:dyDescent="0.35">
      <c r="A46" s="24"/>
      <c r="B46" s="23"/>
      <c r="C46" s="97"/>
      <c r="D46" s="98"/>
      <c r="E46" s="98"/>
      <c r="F46" s="98"/>
      <c r="G46" s="98"/>
      <c r="H46" s="98"/>
      <c r="I46" s="96"/>
      <c r="J46" s="96"/>
      <c r="K46" s="97"/>
      <c r="L46" s="99"/>
      <c r="M46" s="99"/>
      <c r="N46" s="99"/>
      <c r="O46" s="99"/>
      <c r="P46" s="96"/>
      <c r="Q46" s="96"/>
      <c r="R46" s="96"/>
      <c r="S46" s="24"/>
    </row>
    <row r="47" spans="1:19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110"/>
      <c r="S47" s="24"/>
    </row>
  </sheetData>
  <mergeCells count="70">
    <mergeCell ref="C18:Q18"/>
    <mergeCell ref="C1:Q1"/>
    <mergeCell ref="C2:Q2"/>
    <mergeCell ref="C6:Q6"/>
    <mergeCell ref="C7:D7"/>
    <mergeCell ref="E7:Q7"/>
    <mergeCell ref="C8:D8"/>
    <mergeCell ref="K8:L8"/>
    <mergeCell ref="C9:C13"/>
    <mergeCell ref="K9:K13"/>
    <mergeCell ref="L12:Q12"/>
    <mergeCell ref="C14:C17"/>
    <mergeCell ref="K14:K17"/>
    <mergeCell ref="D23:H23"/>
    <mergeCell ref="L23:O23"/>
    <mergeCell ref="D24:H24"/>
    <mergeCell ref="L24:O24"/>
    <mergeCell ref="D25:H25"/>
    <mergeCell ref="L25:O25"/>
    <mergeCell ref="K19:K45"/>
    <mergeCell ref="L19:O19"/>
    <mergeCell ref="D20:H20"/>
    <mergeCell ref="L20:O20"/>
    <mergeCell ref="D21:H21"/>
    <mergeCell ref="L21:O21"/>
    <mergeCell ref="D22:H22"/>
    <mergeCell ref="L22:O22"/>
    <mergeCell ref="D26:H26"/>
    <mergeCell ref="L26:O26"/>
    <mergeCell ref="D27:H27"/>
    <mergeCell ref="L27:O27"/>
    <mergeCell ref="D28:H28"/>
    <mergeCell ref="L28:O28"/>
    <mergeCell ref="D29:H29"/>
    <mergeCell ref="L29:O29"/>
    <mergeCell ref="D30:H30"/>
    <mergeCell ref="L30:O30"/>
    <mergeCell ref="D31:H31"/>
    <mergeCell ref="L31:O31"/>
    <mergeCell ref="D32:H32"/>
    <mergeCell ref="L32:O32"/>
    <mergeCell ref="D33:H33"/>
    <mergeCell ref="L33:O33"/>
    <mergeCell ref="D34:H34"/>
    <mergeCell ref="L34:O34"/>
    <mergeCell ref="D35:H35"/>
    <mergeCell ref="L35:O35"/>
    <mergeCell ref="L41:O41"/>
    <mergeCell ref="D36:H36"/>
    <mergeCell ref="L36:O36"/>
    <mergeCell ref="D37:H37"/>
    <mergeCell ref="L37:O37"/>
    <mergeCell ref="D38:H38"/>
    <mergeCell ref="L38:O38"/>
    <mergeCell ref="D45:H45"/>
    <mergeCell ref="L45:O45"/>
    <mergeCell ref="C47:Q47"/>
    <mergeCell ref="C19:C45"/>
    <mergeCell ref="D19:H19"/>
    <mergeCell ref="D42:H42"/>
    <mergeCell ref="L42:O42"/>
    <mergeCell ref="D43:H43"/>
    <mergeCell ref="L43:O43"/>
    <mergeCell ref="D44:H44"/>
    <mergeCell ref="L44:O44"/>
    <mergeCell ref="D39:H39"/>
    <mergeCell ref="L39:O39"/>
    <mergeCell ref="D40:H40"/>
    <mergeCell ref="L40:O40"/>
    <mergeCell ref="D41:H41"/>
  </mergeCells>
  <printOptions horizontalCentered="1" verticalCentered="1"/>
  <pageMargins left="0" right="0" top="0" bottom="0" header="0" footer="0"/>
  <pageSetup paperSize="9" scale="5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10F8-0804-4000-9914-F70C184E012E}">
  <sheetPr>
    <pageSetUpPr fitToPage="1"/>
  </sheetPr>
  <dimension ref="A1:V47"/>
  <sheetViews>
    <sheetView zoomScale="70" zoomScaleNormal="70" workbookViewId="0">
      <selection activeCell="D22" sqref="D22:K26"/>
    </sheetView>
  </sheetViews>
  <sheetFormatPr defaultRowHeight="14.5" x14ac:dyDescent="0.35"/>
  <cols>
    <col min="3" max="3" width="12.6328125" customWidth="1"/>
    <col min="4" max="4" width="34.81640625" customWidth="1"/>
    <col min="13" max="13" width="8.1796875" bestFit="1" customWidth="1"/>
    <col min="15" max="15" width="26.54296875" customWidth="1"/>
  </cols>
  <sheetData>
    <row r="1" spans="1:22" ht="61.5" x14ac:dyDescent="0.35">
      <c r="A1" s="24"/>
      <c r="B1" s="24"/>
      <c r="C1" s="231" t="s">
        <v>304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112"/>
      <c r="V1" s="24"/>
    </row>
    <row r="2" spans="1:22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113"/>
      <c r="V2" s="24"/>
    </row>
    <row r="3" spans="1:22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4"/>
    </row>
    <row r="4" spans="1:22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4"/>
    </row>
    <row r="5" spans="1:22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4"/>
    </row>
    <row r="6" spans="1:22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36"/>
      <c r="V6" s="24"/>
    </row>
    <row r="7" spans="1:22" ht="21" x14ac:dyDescent="0.35">
      <c r="A7" s="24"/>
      <c r="B7" s="23"/>
      <c r="C7" s="235" t="s">
        <v>0</v>
      </c>
      <c r="D7" s="235"/>
      <c r="E7" s="236" t="s">
        <v>38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8"/>
      <c r="U7" s="86"/>
      <c r="V7" s="24"/>
    </row>
    <row r="8" spans="1:22" ht="29" x14ac:dyDescent="0.35">
      <c r="A8" s="24"/>
      <c r="B8" s="23"/>
      <c r="C8" s="235" t="s">
        <v>1</v>
      </c>
      <c r="D8" s="235"/>
      <c r="E8" s="155" t="s">
        <v>39</v>
      </c>
      <c r="F8" s="161" t="s">
        <v>221</v>
      </c>
      <c r="G8" s="161" t="s">
        <v>222</v>
      </c>
      <c r="H8" s="161" t="s">
        <v>223</v>
      </c>
      <c r="I8" s="161" t="s">
        <v>224</v>
      </c>
      <c r="J8" s="161" t="s">
        <v>225</v>
      </c>
      <c r="K8" s="161" t="s">
        <v>226</v>
      </c>
      <c r="L8" s="161" t="s">
        <v>227</v>
      </c>
      <c r="M8" s="162" t="s">
        <v>254</v>
      </c>
      <c r="N8" s="235" t="s">
        <v>1</v>
      </c>
      <c r="O8" s="235"/>
      <c r="P8" s="8" t="s">
        <v>16</v>
      </c>
      <c r="Q8" s="8" t="s">
        <v>17</v>
      </c>
      <c r="R8" s="8" t="s">
        <v>18</v>
      </c>
      <c r="S8" s="8" t="s">
        <v>19</v>
      </c>
      <c r="T8" s="165" t="s">
        <v>70</v>
      </c>
      <c r="U8" s="87" t="s">
        <v>228</v>
      </c>
      <c r="V8" s="24"/>
    </row>
    <row r="9" spans="1:22" ht="15" customHeight="1" x14ac:dyDescent="0.35">
      <c r="A9" s="24"/>
      <c r="B9" s="23"/>
      <c r="C9" s="239" t="s">
        <v>31</v>
      </c>
      <c r="D9" s="206" t="s">
        <v>2</v>
      </c>
      <c r="E9" s="2"/>
      <c r="F9" s="3">
        <f t="shared" ref="F9:L9" si="0">SUM(F10:F12)</f>
        <v>803.371618700819</v>
      </c>
      <c r="G9" s="3">
        <f t="shared" si="0"/>
        <v>126.81126163185601</v>
      </c>
      <c r="H9" s="3">
        <f t="shared" si="0"/>
        <v>62.418684911232702</v>
      </c>
      <c r="I9" s="3">
        <f t="shared" si="0"/>
        <v>97.527953590435203</v>
      </c>
      <c r="J9" s="3">
        <f t="shared" si="0"/>
        <v>48.550875941138798</v>
      </c>
      <c r="K9" s="3">
        <f t="shared" si="0"/>
        <v>303.72756140020999</v>
      </c>
      <c r="L9" s="3">
        <f t="shared" si="0"/>
        <v>222.2731264</v>
      </c>
      <c r="M9" s="108">
        <f>SUM(E9:L9)</f>
        <v>1664.6810825756916</v>
      </c>
      <c r="N9" s="243" t="s">
        <v>20</v>
      </c>
      <c r="O9" s="206" t="s">
        <v>21</v>
      </c>
      <c r="P9" s="64">
        <v>42844</v>
      </c>
      <c r="Q9" s="64">
        <f>P10</f>
        <v>43067</v>
      </c>
      <c r="R9" s="64">
        <f>Q10</f>
        <v>43917</v>
      </c>
      <c r="S9" s="64">
        <f>R10</f>
        <v>45322</v>
      </c>
      <c r="T9" s="17">
        <f>+P9</f>
        <v>42844</v>
      </c>
      <c r="U9" s="64">
        <f ca="1">TODAY()</f>
        <v>45011</v>
      </c>
      <c r="V9" s="24"/>
    </row>
    <row r="10" spans="1:22" ht="15" customHeight="1" x14ac:dyDescent="0.35">
      <c r="A10" s="24"/>
      <c r="B10" s="23"/>
      <c r="C10" s="239"/>
      <c r="D10" s="206" t="s">
        <v>3</v>
      </c>
      <c r="E10" s="2"/>
      <c r="F10" s="3">
        <v>642.6972949606552</v>
      </c>
      <c r="G10" s="3">
        <v>100.18089668916625</v>
      </c>
      <c r="H10" s="3">
        <v>25.591660813605408</v>
      </c>
      <c r="I10" s="3">
        <v>35.110063292556674</v>
      </c>
      <c r="J10" s="3">
        <v>31.55806936174022</v>
      </c>
      <c r="K10" s="3">
        <v>261.20570280418059</v>
      </c>
      <c r="L10" s="3">
        <v>217.82766387199999</v>
      </c>
      <c r="M10" s="108">
        <f>SUM(E10:L10)</f>
        <v>1314.1713517939043</v>
      </c>
      <c r="N10" s="244"/>
      <c r="O10" s="206" t="s">
        <v>22</v>
      </c>
      <c r="P10" s="64">
        <v>43067</v>
      </c>
      <c r="Q10" s="64">
        <v>43917</v>
      </c>
      <c r="R10" s="64">
        <v>45322</v>
      </c>
      <c r="S10" s="64">
        <v>46961</v>
      </c>
      <c r="T10" s="17">
        <f>+S10</f>
        <v>46961</v>
      </c>
      <c r="U10" s="88"/>
      <c r="V10" s="24"/>
    </row>
    <row r="11" spans="1:22" ht="15" customHeight="1" x14ac:dyDescent="0.35">
      <c r="A11" s="24"/>
      <c r="B11" s="23"/>
      <c r="C11" s="239"/>
      <c r="D11" s="206" t="s">
        <v>4</v>
      </c>
      <c r="E11" s="2"/>
      <c r="F11" s="3"/>
      <c r="G11" s="3"/>
      <c r="H11" s="3"/>
      <c r="I11" s="3"/>
      <c r="J11" s="3"/>
      <c r="K11" s="3"/>
      <c r="L11" s="3"/>
      <c r="M11" s="62">
        <f>SUM(E11:L11)</f>
        <v>0</v>
      </c>
      <c r="N11" s="244"/>
      <c r="O11" s="206" t="s">
        <v>23</v>
      </c>
      <c r="P11" s="18">
        <f>ROUND((P10-P9)/30.4,0)</f>
        <v>7</v>
      </c>
      <c r="Q11" s="18">
        <f>ROUND((Q10-Q9)/30.4,0)</f>
        <v>28</v>
      </c>
      <c r="R11" s="18">
        <f>ROUND((R10-R9)/30.4,0)</f>
        <v>46</v>
      </c>
      <c r="S11" s="18">
        <f>ROUND((S10-S9)/30.4,0)</f>
        <v>54</v>
      </c>
      <c r="T11" s="19">
        <f>ROUND((T10-T9)/30.4,0)</f>
        <v>135</v>
      </c>
      <c r="U11" s="18">
        <f ca="1">ROUND((R10-U9)/30.4,0)</f>
        <v>10</v>
      </c>
      <c r="V11" s="24"/>
    </row>
    <row r="12" spans="1:22" ht="15" customHeight="1" x14ac:dyDescent="0.35">
      <c r="A12" s="24"/>
      <c r="B12" s="23"/>
      <c r="C12" s="239"/>
      <c r="D12" s="206" t="s">
        <v>5</v>
      </c>
      <c r="E12" s="2"/>
      <c r="F12" s="3">
        <v>160.6743237401638</v>
      </c>
      <c r="G12" s="3">
        <v>26.630364942689759</v>
      </c>
      <c r="H12" s="3">
        <v>36.827024097627294</v>
      </c>
      <c r="I12" s="3">
        <v>62.417890297878529</v>
      </c>
      <c r="J12" s="3">
        <v>16.992806579398579</v>
      </c>
      <c r="K12" s="3">
        <v>42.521858596029404</v>
      </c>
      <c r="L12" s="3">
        <v>4.4454625280000002</v>
      </c>
      <c r="M12" s="62">
        <f>SUM(E12:L12)</f>
        <v>350.50973078178737</v>
      </c>
      <c r="N12" s="244"/>
      <c r="O12" s="246"/>
      <c r="P12" s="247"/>
      <c r="Q12" s="247"/>
      <c r="R12" s="247"/>
      <c r="S12" s="247"/>
      <c r="T12" s="248"/>
      <c r="U12" s="90"/>
      <c r="V12" s="24"/>
    </row>
    <row r="13" spans="1:22" ht="15" customHeight="1" x14ac:dyDescent="0.35">
      <c r="A13" s="24"/>
      <c r="B13" s="23"/>
      <c r="C13" s="239"/>
      <c r="D13" s="206" t="s">
        <v>73</v>
      </c>
      <c r="E13" s="10" t="s">
        <v>15</v>
      </c>
      <c r="F13" s="65" t="s">
        <v>27</v>
      </c>
      <c r="G13" s="65" t="s">
        <v>27</v>
      </c>
      <c r="H13" s="157" t="s">
        <v>34</v>
      </c>
      <c r="I13" s="65" t="s">
        <v>27</v>
      </c>
      <c r="J13" s="158" t="s">
        <v>14</v>
      </c>
      <c r="K13" s="158" t="s">
        <v>14</v>
      </c>
      <c r="L13" s="65" t="s">
        <v>27</v>
      </c>
      <c r="M13" s="11" t="s">
        <v>26</v>
      </c>
      <c r="N13" s="245"/>
      <c r="O13" s="206" t="s">
        <v>73</v>
      </c>
      <c r="P13" s="12" t="s">
        <v>26</v>
      </c>
      <c r="Q13" s="65" t="s">
        <v>27</v>
      </c>
      <c r="R13" s="65" t="s">
        <v>27</v>
      </c>
      <c r="S13" s="12" t="s">
        <v>26</v>
      </c>
      <c r="T13" s="65" t="s">
        <v>27</v>
      </c>
      <c r="U13" s="92"/>
      <c r="V13" s="24"/>
    </row>
    <row r="14" spans="1:22" ht="15" customHeight="1" x14ac:dyDescent="0.35">
      <c r="A14" s="24"/>
      <c r="B14" s="23"/>
      <c r="C14" s="239" t="s">
        <v>6</v>
      </c>
      <c r="D14" s="206" t="s">
        <v>7</v>
      </c>
      <c r="E14" s="2"/>
      <c r="F14" s="3">
        <v>365.78653703999998</v>
      </c>
      <c r="G14" s="3">
        <v>62.602002035999995</v>
      </c>
      <c r="H14" s="3">
        <v>33.604867980000002</v>
      </c>
      <c r="I14" s="3">
        <v>14.019275556</v>
      </c>
      <c r="J14" s="3">
        <v>20.47881744</v>
      </c>
      <c r="K14" s="3">
        <v>37.787775371999999</v>
      </c>
      <c r="L14" s="3">
        <v>80.870545009185534</v>
      </c>
      <c r="M14" s="62">
        <f>SUM(E14:L14)</f>
        <v>615.14982043318548</v>
      </c>
      <c r="N14" s="243" t="s">
        <v>25</v>
      </c>
      <c r="O14" s="206" t="s">
        <v>7</v>
      </c>
      <c r="P14" s="13"/>
      <c r="Q14" s="13"/>
      <c r="R14" s="13"/>
      <c r="S14" s="13"/>
      <c r="T14" s="104"/>
      <c r="U14" s="23"/>
      <c r="V14" s="24"/>
    </row>
    <row r="15" spans="1:22" ht="15" customHeight="1" x14ac:dyDescent="0.35">
      <c r="A15" s="24"/>
      <c r="B15" s="23"/>
      <c r="C15" s="239"/>
      <c r="D15" s="206" t="s">
        <v>4</v>
      </c>
      <c r="E15" s="2"/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62">
        <f>SUM(E15:L15)</f>
        <v>0</v>
      </c>
      <c r="N15" s="244"/>
      <c r="O15" s="206" t="s">
        <v>4</v>
      </c>
      <c r="P15" s="13"/>
      <c r="Q15" s="13"/>
      <c r="R15" s="13"/>
      <c r="S15" s="13"/>
      <c r="T15" s="104"/>
      <c r="U15" s="23"/>
      <c r="V15" s="24"/>
    </row>
    <row r="16" spans="1:22" ht="15" customHeight="1" x14ac:dyDescent="0.35">
      <c r="A16" s="24"/>
      <c r="B16" s="23"/>
      <c r="C16" s="239"/>
      <c r="D16" s="206" t="s">
        <v>5</v>
      </c>
      <c r="E16" s="2"/>
      <c r="F16" s="3">
        <v>88.772756065263138</v>
      </c>
      <c r="G16" s="3">
        <v>16.857721564428623</v>
      </c>
      <c r="H16" s="3">
        <v>49.319051738286213</v>
      </c>
      <c r="I16" s="3">
        <v>24.734777422428149</v>
      </c>
      <c r="J16" s="3">
        <v>10.854205368639942</v>
      </c>
      <c r="K16" s="3">
        <v>5.9809692213059904</v>
      </c>
      <c r="L16" s="3">
        <v>18.600225352112673</v>
      </c>
      <c r="M16" s="62">
        <f>SUM(E16:L16)</f>
        <v>215.11970673246475</v>
      </c>
      <c r="N16" s="244"/>
      <c r="O16" s="206" t="s">
        <v>5</v>
      </c>
      <c r="P16" s="13"/>
      <c r="Q16" s="13"/>
      <c r="R16" s="13"/>
      <c r="S16" s="13"/>
      <c r="T16" s="104"/>
      <c r="U16" s="23"/>
      <c r="V16" s="24"/>
    </row>
    <row r="17" spans="1:22" ht="15" customHeight="1" x14ac:dyDescent="0.35">
      <c r="A17" s="24"/>
      <c r="B17" s="23"/>
      <c r="C17" s="239"/>
      <c r="D17" s="206" t="s">
        <v>2</v>
      </c>
      <c r="E17" s="15"/>
      <c r="F17" s="57">
        <f>SUM(F14:F16)</f>
        <v>454.55929310526312</v>
      </c>
      <c r="G17" s="57">
        <f>SUM(G14:G16)</f>
        <v>79.459723600428617</v>
      </c>
      <c r="H17" s="57">
        <f>SUM(H14:H16)</f>
        <v>82.923919718286214</v>
      </c>
      <c r="I17" s="57">
        <f>SUM(I14:I16)</f>
        <v>38.754052978428149</v>
      </c>
      <c r="J17" s="57">
        <f>SUM(J14:J16)</f>
        <v>31.333022808639942</v>
      </c>
      <c r="K17" s="57">
        <f t="shared" ref="K17:L17" si="1">SUM(K14:K16)</f>
        <v>43.768744593305989</v>
      </c>
      <c r="L17" s="57">
        <f t="shared" si="1"/>
        <v>99.470770361298207</v>
      </c>
      <c r="M17" s="62">
        <f>SUM(E17:L17)</f>
        <v>830.26952716565029</v>
      </c>
      <c r="N17" s="245"/>
      <c r="O17" s="206" t="s">
        <v>7</v>
      </c>
      <c r="P17" s="18"/>
      <c r="Q17" s="3">
        <v>17.7</v>
      </c>
      <c r="R17" s="3">
        <v>20.7</v>
      </c>
      <c r="S17" s="18">
        <v>46</v>
      </c>
      <c r="T17" s="164">
        <f>SUM(P17:S17)</f>
        <v>84.4</v>
      </c>
      <c r="U17" s="93"/>
      <c r="V17" s="24"/>
    </row>
    <row r="18" spans="1:22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36"/>
      <c r="V18" s="24"/>
    </row>
    <row r="19" spans="1:22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0"/>
      <c r="M19" s="20"/>
      <c r="N19" s="225" t="s">
        <v>72</v>
      </c>
      <c r="O19" s="226" t="s">
        <v>81</v>
      </c>
      <c r="P19" s="226"/>
      <c r="Q19" s="226"/>
      <c r="R19" s="226"/>
      <c r="S19" s="20"/>
      <c r="T19" s="20"/>
      <c r="U19" s="87"/>
      <c r="V19" s="24"/>
    </row>
    <row r="20" spans="1:22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0" t="s">
        <v>82</v>
      </c>
      <c r="M20" s="20" t="s">
        <v>30</v>
      </c>
      <c r="N20" s="225"/>
      <c r="O20" s="226" t="s">
        <v>8</v>
      </c>
      <c r="P20" s="226"/>
      <c r="Q20" s="226"/>
      <c r="R20" s="226"/>
      <c r="S20" s="20" t="s">
        <v>82</v>
      </c>
      <c r="T20" s="20" t="s">
        <v>30</v>
      </c>
      <c r="U20" s="87"/>
      <c r="V20" s="24"/>
    </row>
    <row r="21" spans="1:22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228"/>
      <c r="K21" s="228"/>
      <c r="L21" s="106">
        <f>+M9</f>
        <v>1664.6810825756916</v>
      </c>
      <c r="M21" s="106">
        <f>+M9</f>
        <v>1664.6810825756916</v>
      </c>
      <c r="N21" s="225"/>
      <c r="O21" s="228" t="s">
        <v>74</v>
      </c>
      <c r="P21" s="228"/>
      <c r="Q21" s="228"/>
      <c r="R21" s="228"/>
      <c r="S21" s="57">
        <f ca="1">+U11+S11</f>
        <v>64</v>
      </c>
      <c r="T21" s="57">
        <f ca="1">S21</f>
        <v>64</v>
      </c>
      <c r="U21" s="94"/>
      <c r="V21" s="24"/>
    </row>
    <row r="22" spans="1:22" ht="17.5" customHeight="1" x14ac:dyDescent="0.35">
      <c r="A22" s="24"/>
      <c r="B22" s="23"/>
      <c r="C22" s="225"/>
      <c r="D22" s="227" t="s">
        <v>229</v>
      </c>
      <c r="E22" s="227"/>
      <c r="F22" s="227"/>
      <c r="G22" s="227"/>
      <c r="H22" s="227"/>
      <c r="I22" s="227"/>
      <c r="J22" s="227"/>
      <c r="K22" s="227"/>
      <c r="L22" s="3">
        <v>-33</v>
      </c>
      <c r="M22" s="3"/>
      <c r="N22" s="225"/>
      <c r="O22" s="227" t="s">
        <v>305</v>
      </c>
      <c r="P22" s="227"/>
      <c r="Q22" s="227"/>
      <c r="R22" s="227"/>
      <c r="S22" s="3">
        <v>-4</v>
      </c>
      <c r="T22" s="3"/>
      <c r="U22" s="95"/>
      <c r="V22" s="24"/>
    </row>
    <row r="23" spans="1:22" ht="17.5" customHeight="1" x14ac:dyDescent="0.35">
      <c r="A23" s="24"/>
      <c r="B23" s="23"/>
      <c r="C23" s="225"/>
      <c r="D23" s="227" t="s">
        <v>231</v>
      </c>
      <c r="E23" s="227"/>
      <c r="F23" s="227"/>
      <c r="G23" s="227"/>
      <c r="H23" s="227"/>
      <c r="I23" s="227"/>
      <c r="J23" s="227"/>
      <c r="K23" s="227"/>
      <c r="L23" s="3">
        <v>-5.88</v>
      </c>
      <c r="M23" s="3"/>
      <c r="N23" s="225"/>
      <c r="O23" s="227" t="s">
        <v>230</v>
      </c>
      <c r="P23" s="227"/>
      <c r="Q23" s="227"/>
      <c r="R23" s="227"/>
      <c r="S23" s="3">
        <v>-2</v>
      </c>
      <c r="T23" s="3"/>
      <c r="U23" s="95"/>
      <c r="V23" s="24"/>
    </row>
    <row r="24" spans="1:22" ht="17.5" customHeight="1" x14ac:dyDescent="0.35">
      <c r="A24" s="24"/>
      <c r="B24" s="23"/>
      <c r="C24" s="225"/>
      <c r="D24" s="227" t="s">
        <v>233</v>
      </c>
      <c r="E24" s="227"/>
      <c r="F24" s="227"/>
      <c r="G24" s="227"/>
      <c r="H24" s="227"/>
      <c r="I24" s="227"/>
      <c r="J24" s="227"/>
      <c r="K24" s="227"/>
      <c r="L24" s="3">
        <v>-79</v>
      </c>
      <c r="M24" s="3"/>
      <c r="N24" s="225"/>
      <c r="O24" s="227" t="s">
        <v>232</v>
      </c>
      <c r="P24" s="227"/>
      <c r="Q24" s="227"/>
      <c r="R24" s="227"/>
      <c r="S24" s="3">
        <v>-4</v>
      </c>
      <c r="T24" s="3"/>
      <c r="U24" s="95"/>
      <c r="V24" s="24"/>
    </row>
    <row r="25" spans="1:22" ht="17.5" customHeight="1" x14ac:dyDescent="0.35">
      <c r="A25" s="24"/>
      <c r="B25" s="23"/>
      <c r="C25" s="225"/>
      <c r="D25" s="227" t="s">
        <v>235</v>
      </c>
      <c r="E25" s="227"/>
      <c r="F25" s="227"/>
      <c r="G25" s="227"/>
      <c r="H25" s="227"/>
      <c r="I25" s="227"/>
      <c r="J25" s="227"/>
      <c r="K25" s="227"/>
      <c r="L25" s="3">
        <v>-37.26</v>
      </c>
      <c r="M25" s="3"/>
      <c r="N25" s="225"/>
      <c r="O25" s="227" t="s">
        <v>234</v>
      </c>
      <c r="P25" s="227"/>
      <c r="Q25" s="227"/>
      <c r="R25" s="227"/>
      <c r="S25" s="3">
        <v>-2</v>
      </c>
      <c r="T25" s="3"/>
      <c r="U25" s="95"/>
      <c r="V25" s="24"/>
    </row>
    <row r="26" spans="1:22" ht="17.5" customHeight="1" x14ac:dyDescent="0.35">
      <c r="A26" s="24"/>
      <c r="B26" s="23"/>
      <c r="C26" s="225"/>
      <c r="D26" s="227" t="s">
        <v>237</v>
      </c>
      <c r="E26" s="227"/>
      <c r="F26" s="227"/>
      <c r="G26" s="227"/>
      <c r="H26" s="227"/>
      <c r="I26" s="227"/>
      <c r="J26" s="227"/>
      <c r="K26" s="227"/>
      <c r="L26" s="3">
        <v>-22.2</v>
      </c>
      <c r="M26" s="3"/>
      <c r="N26" s="225"/>
      <c r="O26" s="227" t="s">
        <v>236</v>
      </c>
      <c r="P26" s="227"/>
      <c r="Q26" s="227"/>
      <c r="R26" s="227"/>
      <c r="S26" s="3">
        <v>-4</v>
      </c>
      <c r="T26" s="3"/>
      <c r="U26" s="95"/>
      <c r="V26" s="24"/>
    </row>
    <row r="27" spans="1:22" hidden="1" x14ac:dyDescent="0.35">
      <c r="A27" s="24"/>
      <c r="B27" s="23"/>
      <c r="C27" s="225"/>
      <c r="D27" s="227"/>
      <c r="E27" s="227"/>
      <c r="F27" s="227"/>
      <c r="G27" s="227"/>
      <c r="H27" s="227"/>
      <c r="I27" s="227"/>
      <c r="J27" s="227"/>
      <c r="K27" s="227"/>
      <c r="L27" s="3"/>
      <c r="M27" s="3"/>
      <c r="N27" s="225"/>
      <c r="O27" s="228"/>
      <c r="P27" s="228"/>
      <c r="Q27" s="228"/>
      <c r="R27" s="228"/>
      <c r="S27" s="3"/>
      <c r="T27" s="3"/>
      <c r="U27" s="95"/>
      <c r="V27" s="24"/>
    </row>
    <row r="28" spans="1:22" hidden="1" x14ac:dyDescent="0.35">
      <c r="A28" s="24"/>
      <c r="B28" s="23"/>
      <c r="C28" s="225"/>
      <c r="D28" s="227"/>
      <c r="E28" s="227"/>
      <c r="F28" s="227"/>
      <c r="G28" s="227"/>
      <c r="H28" s="227"/>
      <c r="I28" s="227"/>
      <c r="J28" s="227"/>
      <c r="K28" s="227"/>
      <c r="L28" s="3"/>
      <c r="M28" s="3"/>
      <c r="N28" s="225"/>
      <c r="O28" s="228"/>
      <c r="P28" s="228"/>
      <c r="Q28" s="228"/>
      <c r="R28" s="228"/>
      <c r="S28" s="3"/>
      <c r="T28" s="3"/>
      <c r="U28" s="95"/>
      <c r="V28" s="24"/>
    </row>
    <row r="29" spans="1:22" hidden="1" x14ac:dyDescent="0.35">
      <c r="A29" s="24"/>
      <c r="B29" s="23"/>
      <c r="C29" s="225"/>
      <c r="D29" s="227"/>
      <c r="E29" s="227"/>
      <c r="F29" s="227"/>
      <c r="G29" s="227"/>
      <c r="H29" s="227"/>
      <c r="I29" s="227"/>
      <c r="J29" s="227"/>
      <c r="K29" s="227"/>
      <c r="L29" s="3"/>
      <c r="M29" s="3"/>
      <c r="N29" s="225"/>
      <c r="O29" s="228"/>
      <c r="P29" s="228"/>
      <c r="Q29" s="228"/>
      <c r="R29" s="228"/>
      <c r="S29" s="3"/>
      <c r="T29" s="3"/>
      <c r="U29" s="95"/>
      <c r="V29" s="24"/>
    </row>
    <row r="30" spans="1:22" hidden="1" x14ac:dyDescent="0.35">
      <c r="A30" s="24"/>
      <c r="B30" s="23"/>
      <c r="C30" s="225"/>
      <c r="D30" s="227"/>
      <c r="E30" s="227"/>
      <c r="F30" s="227"/>
      <c r="G30" s="227"/>
      <c r="H30" s="227"/>
      <c r="I30" s="227"/>
      <c r="J30" s="227"/>
      <c r="K30" s="227"/>
      <c r="L30" s="3"/>
      <c r="M30" s="3"/>
      <c r="N30" s="225"/>
      <c r="O30" s="228"/>
      <c r="P30" s="228"/>
      <c r="Q30" s="228"/>
      <c r="R30" s="228"/>
      <c r="S30" s="3"/>
      <c r="T30" s="3"/>
      <c r="U30" s="95"/>
      <c r="V30" s="24"/>
    </row>
    <row r="31" spans="1:22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227"/>
      <c r="K31" s="227"/>
      <c r="L31" s="3"/>
      <c r="M31" s="3"/>
      <c r="N31" s="225"/>
      <c r="O31" s="228"/>
      <c r="P31" s="228"/>
      <c r="Q31" s="228"/>
      <c r="R31" s="228"/>
      <c r="S31" s="3"/>
      <c r="T31" s="3"/>
      <c r="U31" s="95"/>
      <c r="V31" s="24"/>
    </row>
    <row r="32" spans="1:22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227"/>
      <c r="K32" s="227"/>
      <c r="L32" s="3"/>
      <c r="M32" s="3"/>
      <c r="N32" s="225"/>
      <c r="O32" s="228"/>
      <c r="P32" s="228"/>
      <c r="Q32" s="228"/>
      <c r="R32" s="228"/>
      <c r="S32" s="3"/>
      <c r="T32" s="3"/>
      <c r="U32" s="95"/>
      <c r="V32" s="24"/>
    </row>
    <row r="33" spans="1:22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227"/>
      <c r="K33" s="227"/>
      <c r="L33" s="3"/>
      <c r="M33" s="3"/>
      <c r="N33" s="225"/>
      <c r="O33" s="228"/>
      <c r="P33" s="228"/>
      <c r="Q33" s="228"/>
      <c r="R33" s="228"/>
      <c r="S33" s="3"/>
      <c r="T33" s="3"/>
      <c r="U33" s="95"/>
      <c r="V33" s="24"/>
    </row>
    <row r="34" spans="1:22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227"/>
      <c r="K34" s="227"/>
      <c r="L34" s="3"/>
      <c r="M34" s="3"/>
      <c r="N34" s="225"/>
      <c r="O34" s="228"/>
      <c r="P34" s="228"/>
      <c r="Q34" s="228"/>
      <c r="R34" s="228"/>
      <c r="S34" s="3"/>
      <c r="T34" s="3"/>
      <c r="U34" s="95"/>
      <c r="V34" s="24"/>
    </row>
    <row r="35" spans="1:22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227"/>
      <c r="K35" s="227"/>
      <c r="L35" s="3"/>
      <c r="M35" s="3"/>
      <c r="N35" s="225"/>
      <c r="O35" s="228"/>
      <c r="P35" s="228"/>
      <c r="Q35" s="228"/>
      <c r="R35" s="228"/>
      <c r="S35" s="3"/>
      <c r="T35" s="3"/>
      <c r="U35" s="95"/>
      <c r="V35" s="24"/>
    </row>
    <row r="36" spans="1:22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227"/>
      <c r="K36" s="227"/>
      <c r="L36" s="3"/>
      <c r="M36" s="3"/>
      <c r="N36" s="225"/>
      <c r="O36" s="228"/>
      <c r="P36" s="228"/>
      <c r="Q36" s="228"/>
      <c r="R36" s="228"/>
      <c r="S36" s="3"/>
      <c r="T36" s="3"/>
      <c r="U36" s="95"/>
      <c r="V36" s="24"/>
    </row>
    <row r="37" spans="1:22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227"/>
      <c r="K37" s="227"/>
      <c r="L37" s="3"/>
      <c r="M37" s="3"/>
      <c r="N37" s="225"/>
      <c r="O37" s="228"/>
      <c r="P37" s="228"/>
      <c r="Q37" s="228"/>
      <c r="R37" s="228"/>
      <c r="S37" s="3"/>
      <c r="T37" s="3"/>
      <c r="U37" s="95"/>
      <c r="V37" s="24"/>
    </row>
    <row r="38" spans="1:22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227"/>
      <c r="K38" s="227"/>
      <c r="L38" s="3"/>
      <c r="M38" s="3"/>
      <c r="N38" s="225"/>
      <c r="O38" s="228"/>
      <c r="P38" s="228"/>
      <c r="Q38" s="228"/>
      <c r="R38" s="228"/>
      <c r="S38" s="3"/>
      <c r="T38" s="3"/>
      <c r="U38" s="95"/>
      <c r="V38" s="24"/>
    </row>
    <row r="39" spans="1:22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227"/>
      <c r="K39" s="227"/>
      <c r="L39" s="3"/>
      <c r="M39" s="3"/>
      <c r="N39" s="225"/>
      <c r="O39" s="228"/>
      <c r="P39" s="228"/>
      <c r="Q39" s="228"/>
      <c r="R39" s="228"/>
      <c r="S39" s="3"/>
      <c r="T39" s="3"/>
      <c r="U39" s="95"/>
      <c r="V39" s="24"/>
    </row>
    <row r="40" spans="1:22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227"/>
      <c r="K40" s="227"/>
      <c r="L40" s="3"/>
      <c r="M40" s="3"/>
      <c r="N40" s="225"/>
      <c r="O40" s="228"/>
      <c r="P40" s="228"/>
      <c r="Q40" s="228"/>
      <c r="R40" s="228"/>
      <c r="S40" s="3"/>
      <c r="T40" s="3"/>
      <c r="U40" s="95"/>
      <c r="V40" s="24"/>
    </row>
    <row r="41" spans="1:22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227"/>
      <c r="K41" s="227"/>
      <c r="L41" s="3"/>
      <c r="M41" s="3"/>
      <c r="N41" s="225"/>
      <c r="O41" s="228"/>
      <c r="P41" s="228"/>
      <c r="Q41" s="228"/>
      <c r="R41" s="228"/>
      <c r="S41" s="3"/>
      <c r="T41" s="3"/>
      <c r="U41" s="95"/>
      <c r="V41" s="24"/>
    </row>
    <row r="42" spans="1:22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227"/>
      <c r="K42" s="227"/>
      <c r="L42" s="3"/>
      <c r="M42" s="3"/>
      <c r="N42" s="225"/>
      <c r="O42" s="228"/>
      <c r="P42" s="228"/>
      <c r="Q42" s="228"/>
      <c r="R42" s="228"/>
      <c r="S42" s="3"/>
      <c r="T42" s="3"/>
      <c r="U42" s="95"/>
      <c r="V42" s="24"/>
    </row>
    <row r="43" spans="1:22" hidden="1" x14ac:dyDescent="0.35">
      <c r="A43" s="24"/>
      <c r="B43" s="23"/>
      <c r="C43" s="225"/>
      <c r="D43" s="227"/>
      <c r="E43" s="227"/>
      <c r="F43" s="227"/>
      <c r="G43" s="227"/>
      <c r="H43" s="227"/>
      <c r="I43" s="227"/>
      <c r="J43" s="227"/>
      <c r="K43" s="227"/>
      <c r="L43" s="3"/>
      <c r="M43" s="3"/>
      <c r="N43" s="225"/>
      <c r="O43" s="228"/>
      <c r="P43" s="228"/>
      <c r="Q43" s="228"/>
      <c r="R43" s="228"/>
      <c r="S43" s="3"/>
      <c r="T43" s="3"/>
      <c r="U43" s="95"/>
      <c r="V43" s="24"/>
    </row>
    <row r="44" spans="1:22" hidden="1" x14ac:dyDescent="0.35">
      <c r="A44" s="24"/>
      <c r="B44" s="23"/>
      <c r="C44" s="225"/>
      <c r="D44" s="227"/>
      <c r="E44" s="227"/>
      <c r="F44" s="227"/>
      <c r="G44" s="227"/>
      <c r="H44" s="227"/>
      <c r="I44" s="227"/>
      <c r="J44" s="227"/>
      <c r="K44" s="227"/>
      <c r="L44" s="3"/>
      <c r="M44" s="3"/>
      <c r="N44" s="225"/>
      <c r="O44" s="228"/>
      <c r="P44" s="228"/>
      <c r="Q44" s="228"/>
      <c r="R44" s="228"/>
      <c r="S44" s="3"/>
      <c r="T44" s="3"/>
      <c r="U44" s="95"/>
      <c r="V44" s="24"/>
    </row>
    <row r="45" spans="1:22" x14ac:dyDescent="0.35">
      <c r="A45" s="24"/>
      <c r="B45" s="23"/>
      <c r="C45" s="225"/>
      <c r="D45" s="242" t="s">
        <v>2</v>
      </c>
      <c r="E45" s="242"/>
      <c r="F45" s="242"/>
      <c r="G45" s="242"/>
      <c r="H45" s="242"/>
      <c r="I45" s="242"/>
      <c r="J45" s="242"/>
      <c r="K45" s="242"/>
      <c r="L45" s="108">
        <f>SUM(L21:L44)</f>
        <v>1487.3410825756914</v>
      </c>
      <c r="M45" s="108">
        <f>SUM(M21:M44)</f>
        <v>1664.6810825756916</v>
      </c>
      <c r="N45" s="225"/>
      <c r="O45" s="223" t="s">
        <v>2</v>
      </c>
      <c r="P45" s="223"/>
      <c r="Q45" s="223"/>
      <c r="R45" s="223"/>
      <c r="S45" s="62">
        <f ca="1">SUM(S21:S44)</f>
        <v>48</v>
      </c>
      <c r="T45" s="62">
        <f ca="1">SUM(T21:T44)</f>
        <v>64</v>
      </c>
      <c r="U45" s="96"/>
      <c r="V45" s="24"/>
    </row>
    <row r="46" spans="1:22" ht="38.15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8"/>
      <c r="K46" s="98"/>
      <c r="L46" s="96"/>
      <c r="M46" s="96"/>
      <c r="N46" s="97"/>
      <c r="O46" s="99"/>
      <c r="P46" s="99"/>
      <c r="Q46" s="99"/>
      <c r="R46" s="99"/>
      <c r="S46" s="96"/>
      <c r="T46" s="96"/>
      <c r="U46" s="96"/>
      <c r="V46" s="24"/>
    </row>
    <row r="47" spans="1:22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114"/>
      <c r="V47" s="24"/>
    </row>
  </sheetData>
  <mergeCells count="70">
    <mergeCell ref="D45:K45"/>
    <mergeCell ref="O45:R45"/>
    <mergeCell ref="C47:T47"/>
    <mergeCell ref="C19:C45"/>
    <mergeCell ref="D19:K19"/>
    <mergeCell ref="D42:K42"/>
    <mergeCell ref="O42:R42"/>
    <mergeCell ref="D43:K43"/>
    <mergeCell ref="O43:R43"/>
    <mergeCell ref="D44:K44"/>
    <mergeCell ref="O44:R44"/>
    <mergeCell ref="D39:K39"/>
    <mergeCell ref="O39:R39"/>
    <mergeCell ref="D40:K40"/>
    <mergeCell ref="O40:R40"/>
    <mergeCell ref="D41:K41"/>
    <mergeCell ref="O41:R41"/>
    <mergeCell ref="D36:K36"/>
    <mergeCell ref="O36:R36"/>
    <mergeCell ref="D37:K37"/>
    <mergeCell ref="O37:R37"/>
    <mergeCell ref="D38:K38"/>
    <mergeCell ref="O38:R38"/>
    <mergeCell ref="D33:K33"/>
    <mergeCell ref="O33:R33"/>
    <mergeCell ref="D34:K34"/>
    <mergeCell ref="O34:R34"/>
    <mergeCell ref="D35:K35"/>
    <mergeCell ref="O35:R35"/>
    <mergeCell ref="D30:K30"/>
    <mergeCell ref="O30:R30"/>
    <mergeCell ref="D31:K31"/>
    <mergeCell ref="O31:R31"/>
    <mergeCell ref="D32:K32"/>
    <mergeCell ref="O32:R32"/>
    <mergeCell ref="D27:K27"/>
    <mergeCell ref="O27:R27"/>
    <mergeCell ref="D28:K28"/>
    <mergeCell ref="O28:R28"/>
    <mergeCell ref="D29:K29"/>
    <mergeCell ref="O29:R29"/>
    <mergeCell ref="D23:K23"/>
    <mergeCell ref="O23:R23"/>
    <mergeCell ref="D24:K24"/>
    <mergeCell ref="O24:R24"/>
    <mergeCell ref="D25:K25"/>
    <mergeCell ref="O25:R25"/>
    <mergeCell ref="N19:N45"/>
    <mergeCell ref="O19:R19"/>
    <mergeCell ref="D20:K20"/>
    <mergeCell ref="O20:R20"/>
    <mergeCell ref="D21:K21"/>
    <mergeCell ref="O21:R21"/>
    <mergeCell ref="D22:K22"/>
    <mergeCell ref="O22:R22"/>
    <mergeCell ref="D26:K26"/>
    <mergeCell ref="O26:R26"/>
    <mergeCell ref="C18:T18"/>
    <mergeCell ref="C1:T1"/>
    <mergeCell ref="C2:T2"/>
    <mergeCell ref="C6:T6"/>
    <mergeCell ref="C7:D7"/>
    <mergeCell ref="E7:T7"/>
    <mergeCell ref="C8:D8"/>
    <mergeCell ref="N8:O8"/>
    <mergeCell ref="C9:C13"/>
    <mergeCell ref="N9:N13"/>
    <mergeCell ref="O12:T12"/>
    <mergeCell ref="C14:C17"/>
    <mergeCell ref="N14:N17"/>
  </mergeCells>
  <printOptions horizontalCentered="1" verticalCentered="1"/>
  <pageMargins left="0" right="0" top="0" bottom="0" header="0" footer="0"/>
  <pageSetup paperSize="9" scale="5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07AB9-FFD3-4E9B-BFDD-C64CA80F97D9}">
  <sheetPr>
    <pageSetUpPr fitToPage="1"/>
  </sheetPr>
  <dimension ref="A1:V47"/>
  <sheetViews>
    <sheetView topLeftCell="A4" zoomScale="70" zoomScaleNormal="70" workbookViewId="0">
      <selection activeCell="S22" sqref="S22:S25"/>
    </sheetView>
  </sheetViews>
  <sheetFormatPr defaultRowHeight="14.5" x14ac:dyDescent="0.35"/>
  <cols>
    <col min="4" max="4" width="34.81640625" customWidth="1"/>
    <col min="13" max="13" width="8.1796875" bestFit="1" customWidth="1"/>
    <col min="15" max="15" width="26.54296875" customWidth="1"/>
  </cols>
  <sheetData>
    <row r="1" spans="1:22" ht="61.5" x14ac:dyDescent="0.35">
      <c r="A1" s="24"/>
      <c r="B1" s="24"/>
      <c r="C1" s="231" t="s">
        <v>220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109"/>
      <c r="V1" s="24"/>
    </row>
    <row r="2" spans="1:22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111"/>
      <c r="V2" s="24"/>
    </row>
    <row r="3" spans="1:22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4"/>
    </row>
    <row r="4" spans="1:22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4"/>
    </row>
    <row r="5" spans="1:22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4"/>
    </row>
    <row r="6" spans="1:22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36"/>
      <c r="V6" s="24"/>
    </row>
    <row r="7" spans="1:22" ht="21" x14ac:dyDescent="0.35">
      <c r="A7" s="24"/>
      <c r="B7" s="23"/>
      <c r="C7" s="235" t="s">
        <v>0</v>
      </c>
      <c r="D7" s="235"/>
      <c r="E7" s="236" t="s">
        <v>38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8"/>
      <c r="U7" s="86"/>
      <c r="V7" s="24"/>
    </row>
    <row r="8" spans="1:22" ht="29" x14ac:dyDescent="0.35">
      <c r="A8" s="24"/>
      <c r="B8" s="23"/>
      <c r="C8" s="235" t="s">
        <v>1</v>
      </c>
      <c r="D8" s="235"/>
      <c r="E8" s="60" t="s">
        <v>39</v>
      </c>
      <c r="F8" s="161" t="s">
        <v>221</v>
      </c>
      <c r="G8" s="161" t="s">
        <v>222</v>
      </c>
      <c r="H8" s="161" t="s">
        <v>223</v>
      </c>
      <c r="I8" s="161" t="s">
        <v>224</v>
      </c>
      <c r="J8" s="161" t="s">
        <v>225</v>
      </c>
      <c r="K8" s="161" t="s">
        <v>226</v>
      </c>
      <c r="L8" s="161" t="s">
        <v>227</v>
      </c>
      <c r="M8" s="84" t="s">
        <v>2</v>
      </c>
      <c r="N8" s="235" t="s">
        <v>1</v>
      </c>
      <c r="O8" s="235"/>
      <c r="P8" s="8" t="s">
        <v>16</v>
      </c>
      <c r="Q8" s="8" t="s">
        <v>17</v>
      </c>
      <c r="R8" s="8" t="s">
        <v>18</v>
      </c>
      <c r="S8" s="8" t="s">
        <v>19</v>
      </c>
      <c r="T8" s="165" t="s">
        <v>70</v>
      </c>
      <c r="U8" s="87" t="s">
        <v>228</v>
      </c>
      <c r="V8" s="24"/>
    </row>
    <row r="9" spans="1:22" ht="15" customHeight="1" x14ac:dyDescent="0.35">
      <c r="A9" s="24"/>
      <c r="B9" s="23"/>
      <c r="C9" s="239" t="s">
        <v>31</v>
      </c>
      <c r="D9" s="74" t="s">
        <v>2</v>
      </c>
      <c r="E9" s="3"/>
      <c r="F9" s="3">
        <f t="shared" ref="F9:L9" si="0">SUM(F10:F12)</f>
        <v>803.371618700819</v>
      </c>
      <c r="G9" s="3">
        <f t="shared" si="0"/>
        <v>126.81126163185601</v>
      </c>
      <c r="H9" s="3">
        <f t="shared" si="0"/>
        <v>62.418684911232702</v>
      </c>
      <c r="I9" s="3">
        <f t="shared" si="0"/>
        <v>97.527953590435203</v>
      </c>
      <c r="J9" s="3">
        <f t="shared" si="0"/>
        <v>48.550875941138798</v>
      </c>
      <c r="K9" s="3">
        <f t="shared" si="0"/>
        <v>303.72756140020999</v>
      </c>
      <c r="L9" s="3">
        <f t="shared" si="0"/>
        <v>222.2731264</v>
      </c>
      <c r="M9" s="108">
        <f>SUM(E9:L9)</f>
        <v>1664.6810825756916</v>
      </c>
      <c r="N9" s="243" t="s">
        <v>20</v>
      </c>
      <c r="O9" s="74" t="s">
        <v>21</v>
      </c>
      <c r="P9" s="64">
        <v>42844</v>
      </c>
      <c r="Q9" s="64">
        <f>P10</f>
        <v>43067</v>
      </c>
      <c r="R9" s="64">
        <f>Q10</f>
        <v>43917</v>
      </c>
      <c r="S9" s="64">
        <f>R10</f>
        <v>45322</v>
      </c>
      <c r="T9" s="17">
        <f>+P9</f>
        <v>42844</v>
      </c>
      <c r="U9" s="64">
        <f ca="1">TODAY()</f>
        <v>45011</v>
      </c>
      <c r="V9" s="24"/>
    </row>
    <row r="10" spans="1:22" ht="15" customHeight="1" x14ac:dyDescent="0.35">
      <c r="A10" s="24"/>
      <c r="B10" s="23"/>
      <c r="C10" s="239"/>
      <c r="D10" s="74" t="s">
        <v>3</v>
      </c>
      <c r="E10" s="3">
        <v>2.2000000000000002</v>
      </c>
      <c r="F10" s="3">
        <v>642.6972949606552</v>
      </c>
      <c r="G10" s="3">
        <v>100.18089668916625</v>
      </c>
      <c r="H10" s="3">
        <v>25.591660813605408</v>
      </c>
      <c r="I10" s="3">
        <v>35.110063292556674</v>
      </c>
      <c r="J10" s="3">
        <v>31.55806936174022</v>
      </c>
      <c r="K10" s="3">
        <v>261.20570280418059</v>
      </c>
      <c r="L10" s="3">
        <v>217.82766387199999</v>
      </c>
      <c r="M10" s="108">
        <f>SUM(F10:L10)</f>
        <v>1314.1713517939043</v>
      </c>
      <c r="N10" s="244"/>
      <c r="O10" s="74" t="s">
        <v>22</v>
      </c>
      <c r="P10" s="64">
        <v>43067</v>
      </c>
      <c r="Q10" s="64">
        <v>43917</v>
      </c>
      <c r="R10" s="64">
        <v>45322</v>
      </c>
      <c r="S10" s="64">
        <v>46961</v>
      </c>
      <c r="T10" s="17">
        <f>+S10</f>
        <v>46961</v>
      </c>
      <c r="U10" s="88"/>
      <c r="V10" s="24"/>
    </row>
    <row r="11" spans="1:22" ht="15" customHeight="1" x14ac:dyDescent="0.35">
      <c r="A11" s="24"/>
      <c r="B11" s="23"/>
      <c r="C11" s="239"/>
      <c r="D11" s="74" t="s">
        <v>4</v>
      </c>
      <c r="E11" s="3"/>
      <c r="F11" s="3"/>
      <c r="G11" s="3"/>
      <c r="H11" s="3"/>
      <c r="I11" s="3"/>
      <c r="J11" s="3"/>
      <c r="K11" s="3"/>
      <c r="L11" s="3"/>
      <c r="M11" s="62">
        <f>SUM(E11:L11)</f>
        <v>0</v>
      </c>
      <c r="N11" s="244"/>
      <c r="O11" s="74" t="s">
        <v>23</v>
      </c>
      <c r="P11" s="18">
        <f>ROUND((P10-P9)/30.4,0)</f>
        <v>7</v>
      </c>
      <c r="Q11" s="18">
        <f>ROUND((Q10-Q9)/30.4,0)</f>
        <v>28</v>
      </c>
      <c r="R11" s="18">
        <f>ROUND((R10-R9)/30.4,0)</f>
        <v>46</v>
      </c>
      <c r="S11" s="18">
        <f>ROUND((S10-S9)/30.4,0)</f>
        <v>54</v>
      </c>
      <c r="T11" s="19">
        <f>ROUND((T10-T9)/30.4,0)</f>
        <v>135</v>
      </c>
      <c r="U11" s="18">
        <f ca="1">ROUND((R10-U9)/30.4,0)</f>
        <v>10</v>
      </c>
      <c r="V11" s="24"/>
    </row>
    <row r="12" spans="1:22" ht="15" customHeight="1" x14ac:dyDescent="0.35">
      <c r="A12" s="24"/>
      <c r="B12" s="23"/>
      <c r="C12" s="239"/>
      <c r="D12" s="74" t="s">
        <v>5</v>
      </c>
      <c r="E12" s="3"/>
      <c r="F12" s="3">
        <v>160.6743237401638</v>
      </c>
      <c r="G12" s="3">
        <v>26.630364942689759</v>
      </c>
      <c r="H12" s="3">
        <v>36.827024097627294</v>
      </c>
      <c r="I12" s="3">
        <v>62.417890297878529</v>
      </c>
      <c r="J12" s="3">
        <v>16.992806579398579</v>
      </c>
      <c r="K12" s="3">
        <v>42.521858596029404</v>
      </c>
      <c r="L12" s="3">
        <v>4.4454625280000002</v>
      </c>
      <c r="M12" s="62">
        <f>SUM(E12:L12)</f>
        <v>350.50973078178737</v>
      </c>
      <c r="N12" s="244"/>
      <c r="O12" s="246"/>
      <c r="P12" s="247"/>
      <c r="Q12" s="247"/>
      <c r="R12" s="247"/>
      <c r="S12" s="247"/>
      <c r="T12" s="248"/>
      <c r="U12" s="90"/>
      <c r="V12" s="24"/>
    </row>
    <row r="13" spans="1:22" ht="15" customHeight="1" x14ac:dyDescent="0.35">
      <c r="A13" s="24"/>
      <c r="B13" s="23"/>
      <c r="C13" s="239"/>
      <c r="D13" s="74" t="s">
        <v>73</v>
      </c>
      <c r="E13" s="10" t="s">
        <v>15</v>
      </c>
      <c r="F13" s="65" t="s">
        <v>27</v>
      </c>
      <c r="G13" s="65" t="s">
        <v>27</v>
      </c>
      <c r="H13" s="157" t="s">
        <v>34</v>
      </c>
      <c r="I13" s="65" t="s">
        <v>27</v>
      </c>
      <c r="J13" s="158" t="s">
        <v>14</v>
      </c>
      <c r="K13" s="158" t="s">
        <v>14</v>
      </c>
      <c r="L13" s="65" t="s">
        <v>27</v>
      </c>
      <c r="M13" s="11" t="s">
        <v>26</v>
      </c>
      <c r="N13" s="245"/>
      <c r="O13" s="74" t="s">
        <v>73</v>
      </c>
      <c r="P13" s="12" t="s">
        <v>26</v>
      </c>
      <c r="Q13" s="65" t="s">
        <v>27</v>
      </c>
      <c r="R13" s="65" t="s">
        <v>27</v>
      </c>
      <c r="S13" s="12" t="s">
        <v>26</v>
      </c>
      <c r="T13" s="65" t="s">
        <v>27</v>
      </c>
      <c r="U13" s="92"/>
      <c r="V13" s="24"/>
    </row>
    <row r="14" spans="1:22" ht="15" customHeight="1" x14ac:dyDescent="0.35">
      <c r="A14" s="24"/>
      <c r="B14" s="23"/>
      <c r="C14" s="239" t="s">
        <v>6</v>
      </c>
      <c r="D14" s="74" t="s">
        <v>7</v>
      </c>
      <c r="E14" s="3">
        <v>1.4</v>
      </c>
      <c r="F14" s="3">
        <v>365.78653703999998</v>
      </c>
      <c r="G14" s="3">
        <v>62.602002035999995</v>
      </c>
      <c r="H14" s="3">
        <v>33.604867980000002</v>
      </c>
      <c r="I14" s="3">
        <v>14.019275556</v>
      </c>
      <c r="J14" s="3">
        <v>20.47881744</v>
      </c>
      <c r="K14" s="3">
        <v>37.787775371999999</v>
      </c>
      <c r="L14" s="3">
        <v>80.870545009185534</v>
      </c>
      <c r="M14" s="62">
        <f>SUM(F14:L14)</f>
        <v>615.14982043318548</v>
      </c>
      <c r="N14" s="243" t="s">
        <v>25</v>
      </c>
      <c r="O14" s="74" t="s">
        <v>7</v>
      </c>
      <c r="P14" s="13"/>
      <c r="Q14" s="13"/>
      <c r="R14" s="13"/>
      <c r="S14" s="13"/>
      <c r="T14" s="104"/>
      <c r="U14" s="23"/>
      <c r="V14" s="24"/>
    </row>
    <row r="15" spans="1:22" ht="15" customHeight="1" x14ac:dyDescent="0.35">
      <c r="A15" s="24"/>
      <c r="B15" s="23"/>
      <c r="C15" s="239"/>
      <c r="D15" s="74" t="s">
        <v>4</v>
      </c>
      <c r="E15" s="3"/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62">
        <f t="shared" ref="M15:M16" si="1">SUM(F15:L15)</f>
        <v>0</v>
      </c>
      <c r="N15" s="244"/>
      <c r="O15" s="74" t="s">
        <v>4</v>
      </c>
      <c r="P15" s="13"/>
      <c r="Q15" s="13"/>
      <c r="R15" s="13"/>
      <c r="S15" s="13"/>
      <c r="T15" s="104"/>
      <c r="U15" s="23"/>
      <c r="V15" s="24"/>
    </row>
    <row r="16" spans="1:22" ht="15" customHeight="1" x14ac:dyDescent="0.35">
      <c r="A16" s="24"/>
      <c r="B16" s="23"/>
      <c r="C16" s="239"/>
      <c r="D16" s="74" t="s">
        <v>5</v>
      </c>
      <c r="E16" s="3"/>
      <c r="F16" s="3">
        <v>88.772756065263138</v>
      </c>
      <c r="G16" s="3">
        <v>16.857721564428623</v>
      </c>
      <c r="H16" s="3">
        <v>49.319051738286213</v>
      </c>
      <c r="I16" s="3">
        <v>24.734777422428149</v>
      </c>
      <c r="J16" s="3">
        <v>10.854205368639942</v>
      </c>
      <c r="K16" s="3">
        <v>5.9809692213059904</v>
      </c>
      <c r="L16" s="3">
        <v>18.600225352112673</v>
      </c>
      <c r="M16" s="62">
        <f t="shared" si="1"/>
        <v>215.11970673246475</v>
      </c>
      <c r="N16" s="244"/>
      <c r="O16" s="74" t="s">
        <v>5</v>
      </c>
      <c r="P16" s="13"/>
      <c r="Q16" s="13"/>
      <c r="R16" s="13"/>
      <c r="S16" s="13"/>
      <c r="T16" s="104"/>
      <c r="U16" s="23"/>
      <c r="V16" s="24"/>
    </row>
    <row r="17" spans="1:22" ht="15" customHeight="1" x14ac:dyDescent="0.35">
      <c r="A17" s="24"/>
      <c r="B17" s="23"/>
      <c r="C17" s="239"/>
      <c r="D17" s="74" t="s">
        <v>2</v>
      </c>
      <c r="E17" s="57"/>
      <c r="F17" s="57">
        <f>SUM(F14:F16)</f>
        <v>454.55929310526312</v>
      </c>
      <c r="G17" s="57">
        <f>SUM(G14:G16)</f>
        <v>79.459723600428617</v>
      </c>
      <c r="H17" s="57">
        <f>SUM(H14:H16)</f>
        <v>82.923919718286214</v>
      </c>
      <c r="I17" s="57">
        <f>SUM(I14:I16)</f>
        <v>38.754052978428149</v>
      </c>
      <c r="J17" s="57">
        <f>SUM(J14:J16)</f>
        <v>31.333022808639942</v>
      </c>
      <c r="K17" s="57">
        <f t="shared" ref="K17:L17" si="2">SUM(K14:K16)</f>
        <v>43.768744593305989</v>
      </c>
      <c r="L17" s="57">
        <f t="shared" si="2"/>
        <v>99.470770361298207</v>
      </c>
      <c r="M17" s="62">
        <f>SUM(F17:L17)</f>
        <v>830.26952716565029</v>
      </c>
      <c r="N17" s="245"/>
      <c r="O17" s="74" t="s">
        <v>7</v>
      </c>
      <c r="P17" s="18"/>
      <c r="Q17" s="3">
        <v>17.7</v>
      </c>
      <c r="R17" s="3">
        <v>20.7</v>
      </c>
      <c r="S17" s="3">
        <v>46</v>
      </c>
      <c r="T17" s="164">
        <f>SUM(P17:S17)</f>
        <v>84.4</v>
      </c>
      <c r="U17" s="93"/>
      <c r="V17" s="24"/>
    </row>
    <row r="18" spans="1:22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36"/>
      <c r="V18" s="24"/>
    </row>
    <row r="19" spans="1:22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0"/>
      <c r="M19" s="20"/>
      <c r="N19" s="225" t="s">
        <v>72</v>
      </c>
      <c r="O19" s="226" t="s">
        <v>81</v>
      </c>
      <c r="P19" s="226"/>
      <c r="Q19" s="226"/>
      <c r="R19" s="226"/>
      <c r="S19" s="20"/>
      <c r="T19" s="20"/>
      <c r="U19" s="87"/>
      <c r="V19" s="24"/>
    </row>
    <row r="20" spans="1:22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0" t="s">
        <v>82</v>
      </c>
      <c r="M20" s="20" t="s">
        <v>30</v>
      </c>
      <c r="N20" s="225"/>
      <c r="O20" s="226" t="s">
        <v>8</v>
      </c>
      <c r="P20" s="226"/>
      <c r="Q20" s="226"/>
      <c r="R20" s="226"/>
      <c r="S20" s="20" t="s">
        <v>82</v>
      </c>
      <c r="T20" s="20" t="s">
        <v>30</v>
      </c>
      <c r="U20" s="87"/>
      <c r="V20" s="24"/>
    </row>
    <row r="21" spans="1:22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228"/>
      <c r="K21" s="228"/>
      <c r="L21" s="106">
        <f>+M9</f>
        <v>1664.6810825756916</v>
      </c>
      <c r="M21" s="106">
        <f>+M9</f>
        <v>1664.6810825756916</v>
      </c>
      <c r="N21" s="225"/>
      <c r="O21" s="228" t="s">
        <v>74</v>
      </c>
      <c r="P21" s="228"/>
      <c r="Q21" s="228"/>
      <c r="R21" s="228"/>
      <c r="S21" s="57">
        <f ca="1">S11+U11</f>
        <v>64</v>
      </c>
      <c r="T21" s="57">
        <f ca="1">S21</f>
        <v>64</v>
      </c>
      <c r="U21" s="94"/>
      <c r="V21" s="24"/>
    </row>
    <row r="22" spans="1:22" x14ac:dyDescent="0.35">
      <c r="A22" s="24"/>
      <c r="B22" s="23"/>
      <c r="C22" s="225"/>
      <c r="D22" s="227" t="s">
        <v>229</v>
      </c>
      <c r="E22" s="227"/>
      <c r="F22" s="227"/>
      <c r="G22" s="227"/>
      <c r="H22" s="227"/>
      <c r="I22" s="227"/>
      <c r="J22" s="227"/>
      <c r="K22" s="227"/>
      <c r="L22" s="3">
        <v>-33</v>
      </c>
      <c r="M22" s="3"/>
      <c r="N22" s="225"/>
      <c r="O22" s="252" t="s">
        <v>230</v>
      </c>
      <c r="P22" s="253"/>
      <c r="Q22" s="253"/>
      <c r="R22" s="254"/>
      <c r="S22" s="3">
        <v>-2</v>
      </c>
      <c r="T22" s="3"/>
      <c r="U22" s="95"/>
      <c r="V22" s="24"/>
    </row>
    <row r="23" spans="1:22" x14ac:dyDescent="0.35">
      <c r="A23" s="24"/>
      <c r="B23" s="23"/>
      <c r="C23" s="225"/>
      <c r="D23" s="227" t="s">
        <v>231</v>
      </c>
      <c r="E23" s="227"/>
      <c r="F23" s="227"/>
      <c r="G23" s="227"/>
      <c r="H23" s="227"/>
      <c r="I23" s="227"/>
      <c r="J23" s="227"/>
      <c r="K23" s="227"/>
      <c r="L23" s="3">
        <v>-5.88</v>
      </c>
      <c r="M23" s="3"/>
      <c r="N23" s="225"/>
      <c r="O23" s="252" t="s">
        <v>232</v>
      </c>
      <c r="P23" s="253"/>
      <c r="Q23" s="253"/>
      <c r="R23" s="254"/>
      <c r="S23" s="3">
        <v>-4</v>
      </c>
      <c r="T23" s="3"/>
      <c r="U23" s="95"/>
      <c r="V23" s="24"/>
    </row>
    <row r="24" spans="1:22" x14ac:dyDescent="0.35">
      <c r="A24" s="24"/>
      <c r="B24" s="23"/>
      <c r="C24" s="225"/>
      <c r="D24" s="227" t="s">
        <v>233</v>
      </c>
      <c r="E24" s="227"/>
      <c r="F24" s="227"/>
      <c r="G24" s="227"/>
      <c r="H24" s="227"/>
      <c r="I24" s="227"/>
      <c r="J24" s="227"/>
      <c r="K24" s="227"/>
      <c r="L24" s="3">
        <v>-79</v>
      </c>
      <c r="M24" s="3"/>
      <c r="N24" s="225"/>
      <c r="O24" s="252" t="s">
        <v>234</v>
      </c>
      <c r="P24" s="253"/>
      <c r="Q24" s="253"/>
      <c r="R24" s="254"/>
      <c r="S24" s="3">
        <v>-2</v>
      </c>
      <c r="T24" s="3"/>
      <c r="U24" s="95"/>
      <c r="V24" s="24"/>
    </row>
    <row r="25" spans="1:22" x14ac:dyDescent="0.35">
      <c r="A25" s="24"/>
      <c r="B25" s="23"/>
      <c r="C25" s="225"/>
      <c r="D25" s="227" t="s">
        <v>235</v>
      </c>
      <c r="E25" s="227"/>
      <c r="F25" s="227"/>
      <c r="G25" s="227"/>
      <c r="H25" s="227"/>
      <c r="I25" s="227"/>
      <c r="J25" s="227"/>
      <c r="K25" s="227"/>
      <c r="L25" s="3">
        <v>-37.26</v>
      </c>
      <c r="M25" s="3"/>
      <c r="N25" s="225"/>
      <c r="O25" s="227" t="s">
        <v>236</v>
      </c>
      <c r="P25" s="227"/>
      <c r="Q25" s="227"/>
      <c r="R25" s="227"/>
      <c r="S25" s="3">
        <v>-4</v>
      </c>
      <c r="T25" s="3"/>
      <c r="U25" s="95"/>
      <c r="V25" s="24"/>
    </row>
    <row r="26" spans="1:22" x14ac:dyDescent="0.35">
      <c r="A26" s="24"/>
      <c r="B26" s="23"/>
      <c r="C26" s="225"/>
      <c r="D26" s="227" t="s">
        <v>237</v>
      </c>
      <c r="E26" s="227"/>
      <c r="F26" s="227"/>
      <c r="G26" s="227"/>
      <c r="H26" s="227"/>
      <c r="I26" s="227"/>
      <c r="J26" s="227"/>
      <c r="K26" s="227"/>
      <c r="L26" s="3">
        <v>-22.2</v>
      </c>
      <c r="M26" s="3"/>
      <c r="N26" s="225"/>
      <c r="O26" s="227"/>
      <c r="P26" s="227"/>
      <c r="Q26" s="227"/>
      <c r="R26" s="227"/>
      <c r="S26" s="3"/>
      <c r="T26" s="3"/>
      <c r="U26" s="95"/>
      <c r="V26" s="24"/>
    </row>
    <row r="27" spans="1:22" hidden="1" x14ac:dyDescent="0.35">
      <c r="A27" s="24"/>
      <c r="B27" s="23"/>
      <c r="C27" s="225"/>
      <c r="D27" s="227"/>
      <c r="E27" s="227"/>
      <c r="F27" s="227"/>
      <c r="G27" s="227"/>
      <c r="H27" s="227"/>
      <c r="I27" s="227"/>
      <c r="J27" s="227"/>
      <c r="K27" s="227"/>
      <c r="L27" s="3"/>
      <c r="M27" s="3"/>
      <c r="N27" s="225"/>
      <c r="O27" s="228"/>
      <c r="P27" s="228"/>
      <c r="Q27" s="228"/>
      <c r="R27" s="228"/>
      <c r="S27" s="3"/>
      <c r="T27" s="3"/>
      <c r="U27" s="95"/>
      <c r="V27" s="24"/>
    </row>
    <row r="28" spans="1:22" hidden="1" x14ac:dyDescent="0.35">
      <c r="A28" s="24"/>
      <c r="B28" s="23"/>
      <c r="C28" s="225"/>
      <c r="D28" s="227"/>
      <c r="E28" s="227"/>
      <c r="F28" s="227"/>
      <c r="G28" s="227"/>
      <c r="H28" s="227"/>
      <c r="I28" s="227"/>
      <c r="J28" s="227"/>
      <c r="K28" s="227"/>
      <c r="L28" s="3"/>
      <c r="M28" s="3"/>
      <c r="N28" s="225"/>
      <c r="O28" s="228"/>
      <c r="P28" s="228"/>
      <c r="Q28" s="228"/>
      <c r="R28" s="228"/>
      <c r="S28" s="3"/>
      <c r="T28" s="3"/>
      <c r="U28" s="95"/>
      <c r="V28" s="24"/>
    </row>
    <row r="29" spans="1:22" hidden="1" x14ac:dyDescent="0.35">
      <c r="A29" s="24"/>
      <c r="B29" s="23"/>
      <c r="C29" s="225"/>
      <c r="D29" s="227"/>
      <c r="E29" s="227"/>
      <c r="F29" s="227"/>
      <c r="G29" s="227"/>
      <c r="H29" s="227"/>
      <c r="I29" s="227"/>
      <c r="J29" s="227"/>
      <c r="K29" s="227"/>
      <c r="L29" s="3"/>
      <c r="M29" s="3"/>
      <c r="N29" s="225"/>
      <c r="O29" s="228"/>
      <c r="P29" s="228"/>
      <c r="Q29" s="228"/>
      <c r="R29" s="228"/>
      <c r="S29" s="3"/>
      <c r="T29" s="3"/>
      <c r="U29" s="95"/>
      <c r="V29" s="24"/>
    </row>
    <row r="30" spans="1:22" hidden="1" x14ac:dyDescent="0.35">
      <c r="A30" s="24"/>
      <c r="B30" s="23"/>
      <c r="C30" s="225"/>
      <c r="D30" s="227"/>
      <c r="E30" s="227"/>
      <c r="F30" s="227"/>
      <c r="G30" s="227"/>
      <c r="H30" s="227"/>
      <c r="I30" s="227"/>
      <c r="J30" s="227"/>
      <c r="K30" s="227"/>
      <c r="L30" s="3"/>
      <c r="M30" s="3"/>
      <c r="N30" s="225"/>
      <c r="O30" s="228"/>
      <c r="P30" s="228"/>
      <c r="Q30" s="228"/>
      <c r="R30" s="228"/>
      <c r="S30" s="3"/>
      <c r="T30" s="3"/>
      <c r="U30" s="95"/>
      <c r="V30" s="24"/>
    </row>
    <row r="31" spans="1:22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227"/>
      <c r="K31" s="227"/>
      <c r="L31" s="3"/>
      <c r="M31" s="3"/>
      <c r="N31" s="225"/>
      <c r="O31" s="228"/>
      <c r="P31" s="228"/>
      <c r="Q31" s="228"/>
      <c r="R31" s="228"/>
      <c r="S31" s="3"/>
      <c r="T31" s="3"/>
      <c r="U31" s="95"/>
      <c r="V31" s="24"/>
    </row>
    <row r="32" spans="1:22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227"/>
      <c r="K32" s="227"/>
      <c r="L32" s="3"/>
      <c r="M32" s="3"/>
      <c r="N32" s="225"/>
      <c r="O32" s="228"/>
      <c r="P32" s="228"/>
      <c r="Q32" s="228"/>
      <c r="R32" s="228"/>
      <c r="S32" s="3"/>
      <c r="T32" s="3"/>
      <c r="U32" s="95"/>
      <c r="V32" s="24"/>
    </row>
    <row r="33" spans="1:22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227"/>
      <c r="K33" s="227"/>
      <c r="L33" s="3"/>
      <c r="M33" s="3"/>
      <c r="N33" s="225"/>
      <c r="O33" s="228"/>
      <c r="P33" s="228"/>
      <c r="Q33" s="228"/>
      <c r="R33" s="228"/>
      <c r="S33" s="3"/>
      <c r="T33" s="3"/>
      <c r="U33" s="95"/>
      <c r="V33" s="24"/>
    </row>
    <row r="34" spans="1:22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227"/>
      <c r="K34" s="227"/>
      <c r="L34" s="3"/>
      <c r="M34" s="3"/>
      <c r="N34" s="225"/>
      <c r="O34" s="228"/>
      <c r="P34" s="228"/>
      <c r="Q34" s="228"/>
      <c r="R34" s="228"/>
      <c r="S34" s="3"/>
      <c r="T34" s="3"/>
      <c r="U34" s="95"/>
      <c r="V34" s="24"/>
    </row>
    <row r="35" spans="1:22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227"/>
      <c r="K35" s="227"/>
      <c r="L35" s="3"/>
      <c r="M35" s="3"/>
      <c r="N35" s="225"/>
      <c r="O35" s="228"/>
      <c r="P35" s="228"/>
      <c r="Q35" s="228"/>
      <c r="R35" s="228"/>
      <c r="S35" s="3"/>
      <c r="T35" s="3"/>
      <c r="U35" s="95"/>
      <c r="V35" s="24"/>
    </row>
    <row r="36" spans="1:22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227"/>
      <c r="K36" s="227"/>
      <c r="L36" s="3"/>
      <c r="M36" s="3"/>
      <c r="N36" s="225"/>
      <c r="O36" s="228"/>
      <c r="P36" s="228"/>
      <c r="Q36" s="228"/>
      <c r="R36" s="228"/>
      <c r="S36" s="3"/>
      <c r="T36" s="3"/>
      <c r="U36" s="95"/>
      <c r="V36" s="24"/>
    </row>
    <row r="37" spans="1:22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227"/>
      <c r="K37" s="227"/>
      <c r="L37" s="3"/>
      <c r="M37" s="3"/>
      <c r="N37" s="225"/>
      <c r="O37" s="228"/>
      <c r="P37" s="228"/>
      <c r="Q37" s="228"/>
      <c r="R37" s="228"/>
      <c r="S37" s="3"/>
      <c r="T37" s="3"/>
      <c r="U37" s="95"/>
      <c r="V37" s="24"/>
    </row>
    <row r="38" spans="1:22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227"/>
      <c r="K38" s="227"/>
      <c r="L38" s="3"/>
      <c r="M38" s="3"/>
      <c r="N38" s="225"/>
      <c r="O38" s="228"/>
      <c r="P38" s="228"/>
      <c r="Q38" s="228"/>
      <c r="R38" s="228"/>
      <c r="S38" s="3"/>
      <c r="T38" s="3"/>
      <c r="U38" s="95"/>
      <c r="V38" s="24"/>
    </row>
    <row r="39" spans="1:22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227"/>
      <c r="K39" s="227"/>
      <c r="L39" s="3"/>
      <c r="M39" s="3"/>
      <c r="N39" s="225"/>
      <c r="O39" s="228"/>
      <c r="P39" s="228"/>
      <c r="Q39" s="228"/>
      <c r="R39" s="228"/>
      <c r="S39" s="3"/>
      <c r="T39" s="3"/>
      <c r="U39" s="95"/>
      <c r="V39" s="24"/>
    </row>
    <row r="40" spans="1:22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227"/>
      <c r="K40" s="227"/>
      <c r="L40" s="3"/>
      <c r="M40" s="3"/>
      <c r="N40" s="225"/>
      <c r="O40" s="228"/>
      <c r="P40" s="228"/>
      <c r="Q40" s="228"/>
      <c r="R40" s="228"/>
      <c r="S40" s="3"/>
      <c r="T40" s="3"/>
      <c r="U40" s="95"/>
      <c r="V40" s="24"/>
    </row>
    <row r="41" spans="1:22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227"/>
      <c r="K41" s="227"/>
      <c r="L41" s="3"/>
      <c r="M41" s="3"/>
      <c r="N41" s="225"/>
      <c r="O41" s="228"/>
      <c r="P41" s="228"/>
      <c r="Q41" s="228"/>
      <c r="R41" s="228"/>
      <c r="S41" s="3"/>
      <c r="T41" s="3"/>
      <c r="U41" s="95"/>
      <c r="V41" s="24"/>
    </row>
    <row r="42" spans="1:22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227"/>
      <c r="K42" s="227"/>
      <c r="L42" s="3"/>
      <c r="M42" s="3"/>
      <c r="N42" s="225"/>
      <c r="O42" s="228"/>
      <c r="P42" s="228"/>
      <c r="Q42" s="228"/>
      <c r="R42" s="228"/>
      <c r="S42" s="3"/>
      <c r="T42" s="3"/>
      <c r="U42" s="95"/>
      <c r="V42" s="24"/>
    </row>
    <row r="43" spans="1:22" hidden="1" x14ac:dyDescent="0.35">
      <c r="A43" s="24"/>
      <c r="B43" s="23"/>
      <c r="C43" s="225"/>
      <c r="D43" s="227"/>
      <c r="E43" s="227"/>
      <c r="F43" s="227"/>
      <c r="G43" s="227"/>
      <c r="H43" s="227"/>
      <c r="I43" s="227"/>
      <c r="J43" s="227"/>
      <c r="K43" s="227"/>
      <c r="L43" s="3"/>
      <c r="M43" s="3"/>
      <c r="N43" s="225"/>
      <c r="O43" s="228"/>
      <c r="P43" s="228"/>
      <c r="Q43" s="228"/>
      <c r="R43" s="228"/>
      <c r="S43" s="3"/>
      <c r="T43" s="3"/>
      <c r="U43" s="95"/>
      <c r="V43" s="24"/>
    </row>
    <row r="44" spans="1:22" hidden="1" x14ac:dyDescent="0.35">
      <c r="A44" s="24"/>
      <c r="B44" s="23"/>
      <c r="C44" s="225"/>
      <c r="D44" s="227"/>
      <c r="E44" s="227"/>
      <c r="F44" s="227"/>
      <c r="G44" s="227"/>
      <c r="H44" s="227"/>
      <c r="I44" s="227"/>
      <c r="J44" s="227"/>
      <c r="K44" s="227"/>
      <c r="L44" s="3"/>
      <c r="M44" s="3"/>
      <c r="N44" s="225"/>
      <c r="O44" s="228"/>
      <c r="P44" s="228"/>
      <c r="Q44" s="228"/>
      <c r="R44" s="228"/>
      <c r="S44" s="3"/>
      <c r="T44" s="3"/>
      <c r="U44" s="95"/>
      <c r="V44" s="24"/>
    </row>
    <row r="45" spans="1:22" x14ac:dyDescent="0.35">
      <c r="A45" s="24"/>
      <c r="B45" s="23"/>
      <c r="C45" s="225"/>
      <c r="D45" s="242" t="s">
        <v>2</v>
      </c>
      <c r="E45" s="242"/>
      <c r="F45" s="242"/>
      <c r="G45" s="242"/>
      <c r="H45" s="242"/>
      <c r="I45" s="242"/>
      <c r="J45" s="242"/>
      <c r="K45" s="242"/>
      <c r="L45" s="62">
        <f>SUM(L21:L44)</f>
        <v>1487.3410825756914</v>
      </c>
      <c r="M45" s="62">
        <f>SUM(M21:M44)</f>
        <v>1664.6810825756916</v>
      </c>
      <c r="N45" s="225"/>
      <c r="O45" s="223" t="s">
        <v>2</v>
      </c>
      <c r="P45" s="223"/>
      <c r="Q45" s="223"/>
      <c r="R45" s="223"/>
      <c r="S45" s="62">
        <f ca="1">SUM(S21:S44)</f>
        <v>52</v>
      </c>
      <c r="T45" s="62">
        <f ca="1">SUM(T21:T44)</f>
        <v>64</v>
      </c>
      <c r="U45" s="96"/>
      <c r="V45" s="24"/>
    </row>
    <row r="46" spans="1:22" ht="38.15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8"/>
      <c r="K46" s="98"/>
      <c r="L46" s="96"/>
      <c r="M46" s="96"/>
      <c r="N46" s="97"/>
      <c r="O46" s="99"/>
      <c r="P46" s="99"/>
      <c r="Q46" s="99"/>
      <c r="R46" s="99"/>
      <c r="S46" s="96"/>
      <c r="T46" s="96"/>
      <c r="U46" s="96"/>
      <c r="V46" s="24"/>
    </row>
    <row r="47" spans="1:22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110"/>
      <c r="V47" s="24"/>
    </row>
  </sheetData>
  <mergeCells count="70">
    <mergeCell ref="C18:T18"/>
    <mergeCell ref="C1:T1"/>
    <mergeCell ref="C2:T2"/>
    <mergeCell ref="C6:T6"/>
    <mergeCell ref="C7:D7"/>
    <mergeCell ref="E7:T7"/>
    <mergeCell ref="C8:D8"/>
    <mergeCell ref="N8:O8"/>
    <mergeCell ref="C9:C13"/>
    <mergeCell ref="N9:N13"/>
    <mergeCell ref="O12:T12"/>
    <mergeCell ref="C14:C17"/>
    <mergeCell ref="N14:N17"/>
    <mergeCell ref="D23:K23"/>
    <mergeCell ref="O23:R23"/>
    <mergeCell ref="D24:K24"/>
    <mergeCell ref="O24:R24"/>
    <mergeCell ref="D25:K25"/>
    <mergeCell ref="O25:R25"/>
    <mergeCell ref="N19:N45"/>
    <mergeCell ref="O19:R19"/>
    <mergeCell ref="D20:K20"/>
    <mergeCell ref="O20:R20"/>
    <mergeCell ref="D21:K21"/>
    <mergeCell ref="O21:R21"/>
    <mergeCell ref="D22:K22"/>
    <mergeCell ref="O22:R22"/>
    <mergeCell ref="D26:K26"/>
    <mergeCell ref="O26:R26"/>
    <mergeCell ref="D27:K27"/>
    <mergeCell ref="O27:R27"/>
    <mergeCell ref="D28:K28"/>
    <mergeCell ref="O28:R28"/>
    <mergeCell ref="D29:K29"/>
    <mergeCell ref="O29:R29"/>
    <mergeCell ref="D30:K30"/>
    <mergeCell ref="O30:R30"/>
    <mergeCell ref="D31:K31"/>
    <mergeCell ref="O31:R31"/>
    <mergeCell ref="D32:K32"/>
    <mergeCell ref="O32:R32"/>
    <mergeCell ref="D33:K33"/>
    <mergeCell ref="O33:R33"/>
    <mergeCell ref="D34:K34"/>
    <mergeCell ref="O34:R34"/>
    <mergeCell ref="D35:K35"/>
    <mergeCell ref="O35:R35"/>
    <mergeCell ref="O41:R41"/>
    <mergeCell ref="D36:K36"/>
    <mergeCell ref="O36:R36"/>
    <mergeCell ref="D37:K37"/>
    <mergeCell ref="O37:R37"/>
    <mergeCell ref="D38:K38"/>
    <mergeCell ref="O38:R38"/>
    <mergeCell ref="D45:K45"/>
    <mergeCell ref="O45:R45"/>
    <mergeCell ref="C47:T47"/>
    <mergeCell ref="C19:C45"/>
    <mergeCell ref="D19:K19"/>
    <mergeCell ref="D42:K42"/>
    <mergeCell ref="O42:R42"/>
    <mergeCell ref="D43:K43"/>
    <mergeCell ref="O43:R43"/>
    <mergeCell ref="D44:K44"/>
    <mergeCell ref="O44:R44"/>
    <mergeCell ref="D39:K39"/>
    <mergeCell ref="O39:R39"/>
    <mergeCell ref="D40:K40"/>
    <mergeCell ref="O40:R40"/>
    <mergeCell ref="D41:K41"/>
  </mergeCells>
  <printOptions horizontalCentered="1" verticalCentered="1"/>
  <pageMargins left="0" right="0" top="0" bottom="0" header="0" footer="0"/>
  <pageSetup paperSize="9" scale="5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6378-010F-4DBA-9953-168EC319B231}">
  <sheetPr>
    <pageSetUpPr fitToPage="1"/>
  </sheetPr>
  <dimension ref="A1:AA33"/>
  <sheetViews>
    <sheetView topLeftCell="C1" zoomScale="60" zoomScaleNormal="60" workbookViewId="0">
      <selection activeCell="X24" sqref="X24"/>
    </sheetView>
  </sheetViews>
  <sheetFormatPr defaultRowHeight="14.5" x14ac:dyDescent="0.35"/>
  <cols>
    <col min="2" max="2" width="2.453125" customWidth="1"/>
    <col min="3" max="3" width="11.54296875" customWidth="1"/>
    <col min="4" max="4" width="34.81640625" customWidth="1"/>
    <col min="8" max="8" width="12.36328125" customWidth="1"/>
    <col min="9" max="9" width="9.90625" customWidth="1"/>
    <col min="13" max="13" width="11.453125" customWidth="1"/>
    <col min="14" max="14" width="9" customWidth="1"/>
    <col min="16" max="16" width="28.08984375" customWidth="1"/>
    <col min="17" max="21" width="10.453125" customWidth="1"/>
    <col min="24" max="24" width="9.81640625" bestFit="1" customWidth="1"/>
  </cols>
  <sheetData>
    <row r="1" spans="1:23" ht="61.5" x14ac:dyDescent="0.35">
      <c r="A1" s="24"/>
      <c r="B1" s="24"/>
      <c r="C1" s="231" t="s">
        <v>263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109"/>
      <c r="W1" s="24"/>
    </row>
    <row r="2" spans="1:23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111"/>
      <c r="W2" s="24"/>
    </row>
    <row r="3" spans="1:23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4"/>
    </row>
    <row r="4" spans="1:23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4"/>
    </row>
    <row r="5" spans="1:23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4"/>
    </row>
    <row r="6" spans="1:23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36"/>
      <c r="W6" s="24"/>
    </row>
    <row r="7" spans="1:23" ht="21" x14ac:dyDescent="0.35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86"/>
      <c r="W7" s="24"/>
    </row>
    <row r="8" spans="1:23" ht="29" x14ac:dyDescent="0.35">
      <c r="A8" s="24"/>
      <c r="B8" s="23"/>
      <c r="C8" s="235" t="s">
        <v>1</v>
      </c>
      <c r="D8" s="235"/>
      <c r="E8" s="60" t="s">
        <v>39</v>
      </c>
      <c r="F8" s="60" t="s">
        <v>136</v>
      </c>
      <c r="G8" s="60" t="s">
        <v>137</v>
      </c>
      <c r="H8" s="60" t="s">
        <v>138</v>
      </c>
      <c r="I8" s="60" t="s">
        <v>264</v>
      </c>
      <c r="J8" s="60" t="s">
        <v>139</v>
      </c>
      <c r="K8" s="60" t="s">
        <v>140</v>
      </c>
      <c r="L8" s="60" t="s">
        <v>141</v>
      </c>
      <c r="M8" s="60" t="s">
        <v>142</v>
      </c>
      <c r="N8" s="162" t="s">
        <v>2</v>
      </c>
      <c r="O8" s="235" t="s">
        <v>1</v>
      </c>
      <c r="P8" s="235"/>
      <c r="Q8" s="8" t="s">
        <v>16</v>
      </c>
      <c r="R8" s="8" t="s">
        <v>17</v>
      </c>
      <c r="S8" s="8" t="s">
        <v>18</v>
      </c>
      <c r="T8" s="8" t="s">
        <v>19</v>
      </c>
      <c r="U8" s="16" t="s">
        <v>70</v>
      </c>
      <c r="V8" s="87"/>
      <c r="W8" s="24"/>
    </row>
    <row r="9" spans="1:23" x14ac:dyDescent="0.35">
      <c r="A9" s="24"/>
      <c r="B9" s="23"/>
      <c r="C9" s="239" t="s">
        <v>31</v>
      </c>
      <c r="D9" s="9" t="s">
        <v>2</v>
      </c>
      <c r="E9" s="2"/>
      <c r="F9" s="3">
        <f>SUM(F10:F12)</f>
        <v>104.84500000000001</v>
      </c>
      <c r="G9" s="3">
        <f t="shared" ref="G9:M9" si="0">SUM(G10:G12)</f>
        <v>113.57167144</v>
      </c>
      <c r="H9" s="3">
        <f t="shared" si="0"/>
        <v>25.955277339438492</v>
      </c>
      <c r="I9" s="3">
        <f t="shared" si="0"/>
        <v>16.866930546788769</v>
      </c>
      <c r="J9" s="3">
        <f t="shared" si="0"/>
        <v>26.185384684594684</v>
      </c>
      <c r="K9" s="3">
        <f t="shared" si="0"/>
        <v>35.083315315405315</v>
      </c>
      <c r="L9" s="3">
        <f t="shared" si="0"/>
        <v>118</v>
      </c>
      <c r="M9" s="3">
        <f t="shared" si="0"/>
        <v>49.073886633543907</v>
      </c>
      <c r="N9" s="62">
        <f>SUM(F9:M9)</f>
        <v>489.58146595977121</v>
      </c>
      <c r="O9" s="243" t="s">
        <v>20</v>
      </c>
      <c r="P9" s="9" t="s">
        <v>21</v>
      </c>
      <c r="Q9" s="64"/>
      <c r="R9" s="64"/>
      <c r="S9" s="64"/>
      <c r="T9" s="64">
        <v>43321</v>
      </c>
      <c r="U9" s="17">
        <f>+T9</f>
        <v>43321</v>
      </c>
      <c r="V9" s="88"/>
      <c r="W9" s="24"/>
    </row>
    <row r="10" spans="1:23" x14ac:dyDescent="0.35">
      <c r="A10" s="24"/>
      <c r="B10" s="23"/>
      <c r="C10" s="239"/>
      <c r="D10" s="9" t="s">
        <v>3</v>
      </c>
      <c r="E10" s="2"/>
      <c r="F10" s="3">
        <v>104.84500000000001</v>
      </c>
      <c r="G10" s="3">
        <v>113.57167144</v>
      </c>
      <c r="H10" s="3"/>
      <c r="I10" s="3"/>
      <c r="J10" s="3">
        <v>26.185384684594684</v>
      </c>
      <c r="K10" s="3"/>
      <c r="L10" s="3">
        <v>118</v>
      </c>
      <c r="M10" s="3"/>
      <c r="N10" s="62">
        <f>SUM(F10:M10)</f>
        <v>362.6020561245947</v>
      </c>
      <c r="O10" s="244"/>
      <c r="P10" s="74" t="s">
        <v>22</v>
      </c>
      <c r="Q10" s="64"/>
      <c r="R10" s="64"/>
      <c r="S10" s="64"/>
      <c r="T10" s="64">
        <v>44734</v>
      </c>
      <c r="U10" s="17">
        <f>+T10</f>
        <v>44734</v>
      </c>
      <c r="V10" s="211" t="s">
        <v>265</v>
      </c>
      <c r="W10" s="24"/>
    </row>
    <row r="11" spans="1:23" x14ac:dyDescent="0.35">
      <c r="A11" s="24"/>
      <c r="B11" s="23"/>
      <c r="C11" s="239"/>
      <c r="D11" s="9" t="s">
        <v>4</v>
      </c>
      <c r="E11" s="2"/>
      <c r="F11" s="3"/>
      <c r="G11" s="3"/>
      <c r="H11" s="3">
        <v>25.955277339438492</v>
      </c>
      <c r="I11" s="3">
        <v>16.866930546788769</v>
      </c>
      <c r="J11" s="3"/>
      <c r="K11" s="3"/>
      <c r="L11" s="3"/>
      <c r="M11" s="3">
        <v>49.073886633543907</v>
      </c>
      <c r="N11" s="62">
        <f>SUM(F11:M11)</f>
        <v>91.896094519771168</v>
      </c>
      <c r="O11" s="244"/>
      <c r="P11" s="74" t="s">
        <v>255</v>
      </c>
      <c r="Q11" s="18">
        <f>ROUND((Q10-Q9)/30.4,0)</f>
        <v>0</v>
      </c>
      <c r="R11" s="18">
        <f>ROUND((R10-R9)/30.4,0)</f>
        <v>0</v>
      </c>
      <c r="S11" s="18">
        <f>ROUND((S10-S9)/30.4,0)</f>
        <v>0</v>
      </c>
      <c r="T11" s="18">
        <f>ROUND((T10-T9)/30.4,0)</f>
        <v>46</v>
      </c>
      <c r="U11" s="19">
        <f>ROUND((U10-U9)/30.4,0)</f>
        <v>46</v>
      </c>
      <c r="V11" s="89"/>
      <c r="W11" s="24"/>
    </row>
    <row r="12" spans="1:23" x14ac:dyDescent="0.35">
      <c r="A12" s="24"/>
      <c r="B12" s="23"/>
      <c r="C12" s="239"/>
      <c r="D12" s="9" t="s">
        <v>5</v>
      </c>
      <c r="E12" s="2"/>
      <c r="F12" s="3"/>
      <c r="G12" s="3"/>
      <c r="H12" s="3"/>
      <c r="I12" s="3"/>
      <c r="J12" s="3"/>
      <c r="K12" s="3">
        <v>35.083315315405315</v>
      </c>
      <c r="L12" s="3"/>
      <c r="M12" s="3"/>
      <c r="N12" s="62">
        <f>SUM(F12:M12)</f>
        <v>35.083315315405315</v>
      </c>
      <c r="O12" s="244"/>
      <c r="P12" s="246"/>
      <c r="Q12" s="247"/>
      <c r="R12" s="247"/>
      <c r="S12" s="247"/>
      <c r="T12" s="247"/>
      <c r="U12" s="248"/>
      <c r="V12" s="90"/>
      <c r="W12" s="24"/>
    </row>
    <row r="13" spans="1:23" x14ac:dyDescent="0.35">
      <c r="A13" s="24"/>
      <c r="B13" s="23"/>
      <c r="C13" s="239"/>
      <c r="D13" s="9" t="s">
        <v>73</v>
      </c>
      <c r="E13" s="2"/>
      <c r="F13" s="11" t="s">
        <v>14</v>
      </c>
      <c r="G13" s="12" t="s">
        <v>26</v>
      </c>
      <c r="H13" s="81"/>
      <c r="I13" s="81"/>
      <c r="J13" s="81"/>
      <c r="K13" s="81"/>
      <c r="L13" s="10" t="s">
        <v>256</v>
      </c>
      <c r="M13" s="81"/>
      <c r="N13" s="81"/>
      <c r="O13" s="245"/>
      <c r="P13" s="74" t="s">
        <v>73</v>
      </c>
      <c r="Q13" s="13"/>
      <c r="R13" s="13"/>
      <c r="S13" s="13"/>
      <c r="T13" s="12" t="s">
        <v>26</v>
      </c>
      <c r="U13" s="12" t="s">
        <v>26</v>
      </c>
      <c r="V13" s="92"/>
      <c r="W13" s="24"/>
    </row>
    <row r="14" spans="1:23" x14ac:dyDescent="0.35">
      <c r="A14" s="24"/>
      <c r="B14" s="23"/>
      <c r="C14" s="239" t="s">
        <v>6</v>
      </c>
      <c r="D14" s="9" t="s">
        <v>7</v>
      </c>
      <c r="E14" s="2"/>
      <c r="F14" s="3">
        <v>100.50000000000001</v>
      </c>
      <c r="G14" s="3">
        <v>110.14567144</v>
      </c>
      <c r="H14" s="3"/>
      <c r="I14" s="3"/>
      <c r="J14" s="3">
        <v>26.185384684594684</v>
      </c>
      <c r="K14" s="3"/>
      <c r="L14" s="3">
        <v>102</v>
      </c>
      <c r="M14" s="3"/>
      <c r="N14" s="62">
        <f>SUM(F14:M14)</f>
        <v>338.83105612459468</v>
      </c>
      <c r="O14" s="243" t="s">
        <v>25</v>
      </c>
      <c r="P14" s="74" t="s">
        <v>7</v>
      </c>
      <c r="Q14" s="13"/>
      <c r="R14" s="13"/>
      <c r="S14" s="13"/>
      <c r="T14" s="18">
        <v>27</v>
      </c>
      <c r="U14" s="19"/>
      <c r="V14" s="23" t="s">
        <v>266</v>
      </c>
      <c r="W14" s="24"/>
    </row>
    <row r="15" spans="1:23" x14ac:dyDescent="0.35">
      <c r="A15" s="24"/>
      <c r="B15" s="23"/>
      <c r="C15" s="239"/>
      <c r="D15" s="9" t="s">
        <v>4</v>
      </c>
      <c r="E15" s="2"/>
      <c r="F15" s="3"/>
      <c r="G15" s="3"/>
      <c r="H15" s="3">
        <v>25.955277339438492</v>
      </c>
      <c r="I15" s="3">
        <v>7</v>
      </c>
      <c r="J15" s="3"/>
      <c r="K15" s="3"/>
      <c r="L15" s="3"/>
      <c r="M15" s="3">
        <v>16.268861419803855</v>
      </c>
      <c r="N15" s="62">
        <f>SUM(F15:M15)</f>
        <v>49.224138759242351</v>
      </c>
      <c r="O15" s="244"/>
      <c r="P15" s="74" t="s">
        <v>4</v>
      </c>
      <c r="Q15" s="13"/>
      <c r="R15" s="13"/>
      <c r="S15" s="13"/>
      <c r="T15" s="18"/>
      <c r="U15" s="19"/>
      <c r="V15" s="23"/>
      <c r="W15" s="24"/>
    </row>
    <row r="16" spans="1:23" x14ac:dyDescent="0.35">
      <c r="A16" s="24"/>
      <c r="B16" s="23"/>
      <c r="C16" s="239"/>
      <c r="D16" s="9" t="s">
        <v>5</v>
      </c>
      <c r="E16" s="2"/>
      <c r="F16" s="3"/>
      <c r="G16" s="3"/>
      <c r="H16" s="3"/>
      <c r="I16" s="3"/>
      <c r="J16" s="3"/>
      <c r="K16" s="3">
        <v>31.918774065405316</v>
      </c>
      <c r="L16" s="3"/>
      <c r="M16" s="3"/>
      <c r="N16" s="62">
        <f>SUM(F16:M16)</f>
        <v>31.918774065405316</v>
      </c>
      <c r="O16" s="244"/>
      <c r="P16" s="74" t="s">
        <v>5</v>
      </c>
      <c r="Q16" s="13"/>
      <c r="R16" s="13"/>
      <c r="S16" s="13"/>
      <c r="T16" s="18"/>
      <c r="U16" s="19"/>
      <c r="V16" s="23"/>
      <c r="W16" s="24"/>
    </row>
    <row r="17" spans="1:27" x14ac:dyDescent="0.35">
      <c r="A17" s="24"/>
      <c r="B17" s="23"/>
      <c r="C17" s="239"/>
      <c r="D17" s="9" t="s">
        <v>2</v>
      </c>
      <c r="E17" s="15"/>
      <c r="F17" s="57">
        <f>SUM(F14:F16)</f>
        <v>100.50000000000001</v>
      </c>
      <c r="G17" s="57">
        <f>SUM(G14:G16)</f>
        <v>110.14567144</v>
      </c>
      <c r="H17" s="57">
        <f>SUM(H14:H16)</f>
        <v>25.955277339438492</v>
      </c>
      <c r="I17" s="57">
        <f>SUM(I14:I16)</f>
        <v>7</v>
      </c>
      <c r="J17" s="57">
        <f>SUM(J14:J16)</f>
        <v>26.185384684594684</v>
      </c>
      <c r="K17" s="57">
        <f t="shared" ref="K17:M17" si="1">SUM(K14:K16)</f>
        <v>31.918774065405316</v>
      </c>
      <c r="L17" s="57">
        <f t="shared" si="1"/>
        <v>102</v>
      </c>
      <c r="M17" s="57">
        <f t="shared" si="1"/>
        <v>16.268861419803855</v>
      </c>
      <c r="N17" s="62">
        <f>SUM(F17:M17)</f>
        <v>419.97396894924236</v>
      </c>
      <c r="O17" s="245"/>
      <c r="P17" s="74" t="s">
        <v>257</v>
      </c>
      <c r="Q17" s="14"/>
      <c r="R17" s="14"/>
      <c r="S17" s="14"/>
      <c r="T17" s="18">
        <f>T14</f>
        <v>27</v>
      </c>
      <c r="U17" s="19">
        <f>SUM(Q17:T17)</f>
        <v>27</v>
      </c>
      <c r="V17" s="93"/>
      <c r="W17" s="24"/>
    </row>
    <row r="18" spans="1:27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36"/>
      <c r="W18" s="24"/>
    </row>
    <row r="19" spans="1:27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26"/>
      <c r="M19" s="20"/>
      <c r="N19" s="20"/>
      <c r="O19" s="225" t="s">
        <v>72</v>
      </c>
      <c r="P19" s="226" t="s">
        <v>81</v>
      </c>
      <c r="Q19" s="226"/>
      <c r="R19" s="226"/>
      <c r="S19" s="226"/>
      <c r="T19" s="20"/>
      <c r="U19" s="20"/>
      <c r="V19" s="87"/>
      <c r="W19" s="24"/>
    </row>
    <row r="20" spans="1:27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26"/>
      <c r="M20" s="20" t="s">
        <v>82</v>
      </c>
      <c r="N20" s="20" t="s">
        <v>30</v>
      </c>
      <c r="O20" s="225"/>
      <c r="P20" s="226" t="s">
        <v>8</v>
      </c>
      <c r="Q20" s="226"/>
      <c r="R20" s="226"/>
      <c r="S20" s="226"/>
      <c r="T20" s="20" t="s">
        <v>82</v>
      </c>
      <c r="U20" s="20" t="s">
        <v>30</v>
      </c>
      <c r="V20" s="87"/>
      <c r="W20" s="24"/>
      <c r="X20" s="212">
        <v>45007</v>
      </c>
      <c r="Y20" t="s">
        <v>267</v>
      </c>
    </row>
    <row r="21" spans="1:27" x14ac:dyDescent="0.35">
      <c r="A21" s="24"/>
      <c r="B21" s="23"/>
      <c r="C21" s="225"/>
      <c r="D21" s="255" t="s">
        <v>80</v>
      </c>
      <c r="E21" s="256"/>
      <c r="F21" s="256"/>
      <c r="G21" s="256"/>
      <c r="H21" s="256"/>
      <c r="I21" s="256"/>
      <c r="J21" s="256"/>
      <c r="K21" s="256"/>
      <c r="L21" s="256"/>
      <c r="M21" s="57">
        <f>+N9</f>
        <v>489.58146595977121</v>
      </c>
      <c r="N21" s="57">
        <v>560</v>
      </c>
      <c r="O21" s="225"/>
      <c r="P21" s="228" t="s">
        <v>268</v>
      </c>
      <c r="Q21" s="228"/>
      <c r="R21" s="228"/>
      <c r="S21" s="228"/>
      <c r="T21" s="57">
        <v>7</v>
      </c>
      <c r="U21" s="57">
        <f>T21</f>
        <v>7</v>
      </c>
      <c r="V21" s="94"/>
      <c r="W21" s="24"/>
      <c r="X21" s="212">
        <v>45199</v>
      </c>
      <c r="Y21" t="s">
        <v>269</v>
      </c>
      <c r="Z21">
        <f>(X21-X20)/30</f>
        <v>6.4</v>
      </c>
      <c r="AA21" t="s">
        <v>270</v>
      </c>
    </row>
    <row r="22" spans="1:27" x14ac:dyDescent="0.35">
      <c r="A22" s="24"/>
      <c r="B22" s="23"/>
      <c r="C22" s="225"/>
      <c r="D22" s="252" t="s">
        <v>271</v>
      </c>
      <c r="E22" s="253"/>
      <c r="F22" s="253"/>
      <c r="G22" s="253"/>
      <c r="H22" s="253"/>
      <c r="I22" s="253"/>
      <c r="J22" s="253"/>
      <c r="K22" s="253"/>
      <c r="L22" s="253"/>
      <c r="M22" s="3">
        <v>20.027077155882793</v>
      </c>
      <c r="N22" s="3"/>
      <c r="O22" s="225"/>
      <c r="P22" s="227" t="s">
        <v>272</v>
      </c>
      <c r="Q22" s="227"/>
      <c r="R22" s="227"/>
      <c r="S22" s="227"/>
      <c r="T22" s="81">
        <v>-0.25</v>
      </c>
      <c r="U22" s="81"/>
      <c r="V22" s="95"/>
      <c r="W22" s="24"/>
    </row>
    <row r="23" spans="1:27" ht="29.5" customHeight="1" x14ac:dyDescent="0.35">
      <c r="A23" s="24"/>
      <c r="B23" s="23"/>
      <c r="C23" s="225"/>
      <c r="D23" s="252" t="s">
        <v>273</v>
      </c>
      <c r="E23" s="253"/>
      <c r="F23" s="253"/>
      <c r="G23" s="253"/>
      <c r="H23" s="253"/>
      <c r="I23" s="253"/>
      <c r="J23" s="253"/>
      <c r="K23" s="253"/>
      <c r="L23" s="253"/>
      <c r="M23" s="3">
        <v>49.739367642679525</v>
      </c>
      <c r="N23" s="3"/>
      <c r="O23" s="225"/>
      <c r="P23" s="227" t="s">
        <v>274</v>
      </c>
      <c r="Q23" s="227"/>
      <c r="R23" s="227"/>
      <c r="S23" s="227"/>
      <c r="T23" s="81">
        <v>-1</v>
      </c>
      <c r="U23" s="81"/>
      <c r="V23" s="95"/>
      <c r="W23" s="24"/>
    </row>
    <row r="24" spans="1:27" x14ac:dyDescent="0.35">
      <c r="A24" s="24"/>
      <c r="B24" s="23"/>
      <c r="C24" s="225"/>
      <c r="D24" s="252" t="s">
        <v>275</v>
      </c>
      <c r="E24" s="253"/>
      <c r="F24" s="253"/>
      <c r="G24" s="253"/>
      <c r="H24" s="253"/>
      <c r="I24" s="253"/>
      <c r="J24" s="253"/>
      <c r="K24" s="253"/>
      <c r="L24" s="253"/>
      <c r="M24" s="3">
        <v>0.90768939056153997</v>
      </c>
      <c r="N24" s="3"/>
      <c r="O24" s="225"/>
      <c r="P24" s="252" t="s">
        <v>276</v>
      </c>
      <c r="Q24" s="253"/>
      <c r="R24" s="253"/>
      <c r="S24" s="254"/>
      <c r="T24" s="81">
        <v>2</v>
      </c>
      <c r="U24" s="81"/>
      <c r="V24" s="95"/>
      <c r="W24" s="24"/>
    </row>
    <row r="25" spans="1:27" ht="15" customHeight="1" x14ac:dyDescent="0.35">
      <c r="A25" s="24"/>
      <c r="B25" s="23"/>
      <c r="C25" s="225"/>
      <c r="D25" s="252" t="s">
        <v>277</v>
      </c>
      <c r="E25" s="253"/>
      <c r="F25" s="253"/>
      <c r="G25" s="253"/>
      <c r="H25" s="253"/>
      <c r="I25" s="253"/>
      <c r="J25" s="253"/>
      <c r="K25" s="253"/>
      <c r="L25" s="253"/>
      <c r="M25" s="3">
        <v>19.446531773052612</v>
      </c>
      <c r="N25" s="3"/>
      <c r="O25" s="225"/>
      <c r="P25" s="252" t="s">
        <v>278</v>
      </c>
      <c r="Q25" s="253"/>
      <c r="R25" s="253"/>
      <c r="S25" s="254"/>
      <c r="T25" s="81">
        <v>-1.5</v>
      </c>
      <c r="U25" s="81"/>
      <c r="V25" s="95"/>
      <c r="W25" s="24"/>
    </row>
    <row r="26" spans="1:27" x14ac:dyDescent="0.35">
      <c r="A26" s="24"/>
      <c r="B26" s="23"/>
      <c r="C26" s="225"/>
      <c r="D26" s="252" t="s">
        <v>176</v>
      </c>
      <c r="E26" s="253"/>
      <c r="F26" s="253"/>
      <c r="G26" s="253"/>
      <c r="H26" s="253"/>
      <c r="I26" s="253"/>
      <c r="J26" s="253"/>
      <c r="K26" s="253"/>
      <c r="L26" s="253"/>
      <c r="M26" s="3">
        <v>9.4521744054053549</v>
      </c>
      <c r="N26" s="3"/>
      <c r="O26" s="225"/>
      <c r="P26" s="227"/>
      <c r="Q26" s="227"/>
      <c r="R26" s="227"/>
      <c r="S26" s="227"/>
      <c r="T26" s="81"/>
      <c r="U26" s="81"/>
      <c r="V26" s="95"/>
      <c r="W26" s="24"/>
    </row>
    <row r="27" spans="1:27" x14ac:dyDescent="0.35">
      <c r="A27" s="24"/>
      <c r="B27" s="23"/>
      <c r="C27" s="225"/>
      <c r="D27" s="252" t="s">
        <v>160</v>
      </c>
      <c r="E27" s="253"/>
      <c r="F27" s="253"/>
      <c r="G27" s="253"/>
      <c r="H27" s="253"/>
      <c r="I27" s="253"/>
      <c r="J27" s="253"/>
      <c r="K27" s="253"/>
      <c r="L27" s="253"/>
      <c r="M27" s="3">
        <v>19.170999999999964</v>
      </c>
      <c r="N27" s="3"/>
      <c r="O27" s="225"/>
      <c r="P27" s="227"/>
      <c r="Q27" s="227"/>
      <c r="R27" s="227"/>
      <c r="S27" s="227"/>
      <c r="T27" s="81"/>
      <c r="U27" s="81"/>
      <c r="V27" s="95"/>
      <c r="W27" s="24"/>
    </row>
    <row r="28" spans="1:27" x14ac:dyDescent="0.35">
      <c r="A28" s="24"/>
      <c r="B28" s="23"/>
      <c r="C28" s="225"/>
      <c r="D28" s="227" t="s">
        <v>142</v>
      </c>
      <c r="E28" s="227"/>
      <c r="F28" s="227"/>
      <c r="G28" s="227"/>
      <c r="H28" s="227"/>
      <c r="I28" s="227"/>
      <c r="J28" s="227"/>
      <c r="K28" s="227"/>
      <c r="L28" s="227"/>
      <c r="M28" s="3">
        <v>-48.723886633543906</v>
      </c>
      <c r="N28" s="3"/>
      <c r="O28" s="225"/>
      <c r="P28" s="228"/>
      <c r="Q28" s="228"/>
      <c r="R28" s="228"/>
      <c r="S28" s="228"/>
      <c r="T28" s="81"/>
      <c r="U28" s="81"/>
      <c r="V28" s="95"/>
      <c r="W28" s="24"/>
    </row>
    <row r="29" spans="1:27" x14ac:dyDescent="0.35">
      <c r="A29" s="24"/>
      <c r="B29" s="23"/>
      <c r="C29" s="225"/>
      <c r="D29" s="242" t="s">
        <v>2</v>
      </c>
      <c r="E29" s="242"/>
      <c r="F29" s="242"/>
      <c r="G29" s="242"/>
      <c r="H29" s="242"/>
      <c r="I29" s="242"/>
      <c r="J29" s="242"/>
      <c r="K29" s="242"/>
      <c r="L29" s="242"/>
      <c r="M29" s="62">
        <f>SUM(M21:M28)</f>
        <v>559.60141969380913</v>
      </c>
      <c r="N29" s="62">
        <f>SUM(N21:N28)</f>
        <v>560</v>
      </c>
      <c r="O29" s="225"/>
      <c r="P29" s="223" t="s">
        <v>2</v>
      </c>
      <c r="Q29" s="223"/>
      <c r="R29" s="223"/>
      <c r="S29" s="223"/>
      <c r="T29" s="163">
        <f>SUM(T21:T28)</f>
        <v>6.25</v>
      </c>
      <c r="U29" s="163">
        <f>SUM(U21:U28)</f>
        <v>7</v>
      </c>
      <c r="V29" s="96"/>
      <c r="W29" s="24"/>
    </row>
    <row r="30" spans="1:27" x14ac:dyDescent="0.35">
      <c r="A30" s="24"/>
      <c r="B30" s="23"/>
      <c r="C30" s="97"/>
      <c r="D30" s="98"/>
      <c r="E30" s="98"/>
      <c r="F30" s="98"/>
      <c r="G30" s="98"/>
      <c r="H30" s="98"/>
      <c r="I30" s="98"/>
      <c r="J30" s="98"/>
      <c r="K30" s="98"/>
      <c r="L30" s="98"/>
      <c r="M30" s="96"/>
      <c r="N30" s="96"/>
      <c r="O30" s="97"/>
      <c r="P30" s="99"/>
      <c r="Q30" s="99"/>
      <c r="R30" s="99"/>
      <c r="S30" s="99"/>
      <c r="T30" s="96"/>
      <c r="U30" s="96"/>
      <c r="V30" s="96"/>
      <c r="W30" s="24"/>
    </row>
    <row r="31" spans="1:27" ht="28.5" x14ac:dyDescent="0.35">
      <c r="A31" s="24"/>
      <c r="B31" s="24"/>
      <c r="C31" s="224" t="s">
        <v>133</v>
      </c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110"/>
      <c r="W31" s="24"/>
    </row>
    <row r="33" spans="3:3" ht="15.5" x14ac:dyDescent="0.35">
      <c r="C33" s="213" t="s">
        <v>279</v>
      </c>
    </row>
  </sheetData>
  <mergeCells count="38">
    <mergeCell ref="C14:C17"/>
    <mergeCell ref="O14:O17"/>
    <mergeCell ref="C8:D8"/>
    <mergeCell ref="O8:P8"/>
    <mergeCell ref="C9:C13"/>
    <mergeCell ref="O9:O13"/>
    <mergeCell ref="P12:U12"/>
    <mergeCell ref="C1:U1"/>
    <mergeCell ref="C2:U2"/>
    <mergeCell ref="C6:U6"/>
    <mergeCell ref="C7:D7"/>
    <mergeCell ref="E7:U7"/>
    <mergeCell ref="D22:L22"/>
    <mergeCell ref="P22:S22"/>
    <mergeCell ref="D29:L29"/>
    <mergeCell ref="P29:S29"/>
    <mergeCell ref="C18:U18"/>
    <mergeCell ref="P19:S19"/>
    <mergeCell ref="D20:L20"/>
    <mergeCell ref="P20:S20"/>
    <mergeCell ref="D21:L21"/>
    <mergeCell ref="P21:S21"/>
    <mergeCell ref="C31:U31"/>
    <mergeCell ref="D26:L26"/>
    <mergeCell ref="P26:S26"/>
    <mergeCell ref="D27:L27"/>
    <mergeCell ref="P27:S27"/>
    <mergeCell ref="D28:L28"/>
    <mergeCell ref="P28:S28"/>
    <mergeCell ref="C19:C29"/>
    <mergeCell ref="D19:L19"/>
    <mergeCell ref="D23:L23"/>
    <mergeCell ref="P23:S23"/>
    <mergeCell ref="D24:L24"/>
    <mergeCell ref="P24:S24"/>
    <mergeCell ref="D25:L25"/>
    <mergeCell ref="P25:S25"/>
    <mergeCell ref="O19:O29"/>
  </mergeCells>
  <printOptions horizontalCentered="1" verticalCentered="1"/>
  <pageMargins left="0" right="0" top="0" bottom="0" header="0" footer="0"/>
  <pageSetup paperSize="9" scale="5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AF47-A36F-4786-AB22-39EED3B586DF}">
  <sheetPr>
    <pageSetUpPr fitToPage="1"/>
  </sheetPr>
  <dimension ref="A1:Y31"/>
  <sheetViews>
    <sheetView topLeftCell="A4" zoomScale="60" zoomScaleNormal="60" workbookViewId="0">
      <selection activeCell="D9" sqref="D9:D17"/>
    </sheetView>
  </sheetViews>
  <sheetFormatPr defaultRowHeight="14.5" x14ac:dyDescent="0.35"/>
  <cols>
    <col min="2" max="2" width="2.453125" customWidth="1"/>
    <col min="3" max="3" width="12.54296875" customWidth="1"/>
    <col min="4" max="4" width="34.81640625" customWidth="1"/>
    <col min="6" max="6" width="17.36328125" customWidth="1"/>
    <col min="7" max="7" width="14" customWidth="1"/>
    <col min="8" max="8" width="9.90625" customWidth="1"/>
    <col min="9" max="9" width="14" customWidth="1"/>
    <col min="10" max="10" width="9.453125" customWidth="1"/>
    <col min="11" max="11" width="10.81640625" customWidth="1"/>
    <col min="12" max="12" width="14" customWidth="1"/>
    <col min="13" max="13" width="8.26953125" bestFit="1" customWidth="1"/>
    <col min="15" max="15" width="26.54296875" customWidth="1"/>
    <col min="23" max="23" width="9.81640625" bestFit="1" customWidth="1"/>
  </cols>
  <sheetData>
    <row r="1" spans="1:23" ht="61.5" x14ac:dyDescent="0.35">
      <c r="A1" s="24"/>
      <c r="B1" s="24"/>
      <c r="C1" s="231" t="s">
        <v>280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109"/>
      <c r="V1" s="24"/>
    </row>
    <row r="2" spans="1:23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111"/>
      <c r="V2" s="24"/>
    </row>
    <row r="3" spans="1:23" ht="15.5" x14ac:dyDescent="0.35">
      <c r="A3" s="24"/>
      <c r="B3" s="23"/>
      <c r="C3" s="22" t="s">
        <v>79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4"/>
    </row>
    <row r="4" spans="1:23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4"/>
    </row>
    <row r="5" spans="1:23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4"/>
    </row>
    <row r="6" spans="1:23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36"/>
      <c r="V6" s="24"/>
    </row>
    <row r="7" spans="1:23" ht="21" x14ac:dyDescent="0.35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8"/>
      <c r="U7" s="86"/>
      <c r="V7" s="24"/>
    </row>
    <row r="8" spans="1:23" ht="29" x14ac:dyDescent="0.35">
      <c r="A8" s="24"/>
      <c r="B8" s="23"/>
      <c r="C8" s="235" t="s">
        <v>1</v>
      </c>
      <c r="D8" s="235"/>
      <c r="E8" s="60" t="s">
        <v>39</v>
      </c>
      <c r="F8" s="60" t="s">
        <v>281</v>
      </c>
      <c r="G8" s="60" t="s">
        <v>282</v>
      </c>
      <c r="H8" s="60" t="s">
        <v>277</v>
      </c>
      <c r="I8" s="60" t="s">
        <v>283</v>
      </c>
      <c r="J8" s="60" t="s">
        <v>284</v>
      </c>
      <c r="K8" s="60" t="s">
        <v>285</v>
      </c>
      <c r="L8" s="60" t="s">
        <v>142</v>
      </c>
      <c r="M8" s="162" t="s">
        <v>2</v>
      </c>
      <c r="N8" s="235" t="s">
        <v>1</v>
      </c>
      <c r="O8" s="235"/>
      <c r="P8" s="8" t="s">
        <v>16</v>
      </c>
      <c r="Q8" s="8" t="s">
        <v>17</v>
      </c>
      <c r="R8" s="8" t="s">
        <v>18</v>
      </c>
      <c r="S8" s="8" t="s">
        <v>19</v>
      </c>
      <c r="T8" s="165" t="s">
        <v>70</v>
      </c>
      <c r="U8" s="87"/>
      <c r="V8" s="24"/>
    </row>
    <row r="9" spans="1:23" x14ac:dyDescent="0.35">
      <c r="A9" s="24"/>
      <c r="B9" s="23"/>
      <c r="C9" s="239" t="s">
        <v>31</v>
      </c>
      <c r="D9" s="74" t="s">
        <v>2</v>
      </c>
      <c r="E9" s="3">
        <v>1</v>
      </c>
      <c r="F9" s="3">
        <f t="shared" ref="F9:L9" si="0">SUM(F10:F12)</f>
        <v>32.267902497147539</v>
      </c>
      <c r="G9" s="3">
        <f t="shared" si="0"/>
        <v>122.86729181921312</v>
      </c>
      <c r="H9" s="3">
        <f t="shared" si="0"/>
        <v>4.2724213223360579</v>
      </c>
      <c r="I9" s="3">
        <f t="shared" si="0"/>
        <v>22.703009552663936</v>
      </c>
      <c r="J9" s="3">
        <f t="shared" si="0"/>
        <v>3.6721563750000001</v>
      </c>
      <c r="K9" s="3">
        <f t="shared" si="0"/>
        <v>2.8778364000000005</v>
      </c>
      <c r="L9" s="3">
        <f t="shared" si="0"/>
        <v>25.519444111653776</v>
      </c>
      <c r="M9" s="62">
        <f>SUM(F9:L9)</f>
        <v>214.18006207801443</v>
      </c>
      <c r="N9" s="243" t="s">
        <v>20</v>
      </c>
      <c r="O9" s="74" t="s">
        <v>21</v>
      </c>
      <c r="P9" s="64"/>
      <c r="Q9" s="64"/>
      <c r="R9" s="64"/>
      <c r="S9" s="64">
        <v>43360</v>
      </c>
      <c r="T9" s="17">
        <f>+S9</f>
        <v>43360</v>
      </c>
      <c r="U9" s="88"/>
      <c r="V9" s="24"/>
    </row>
    <row r="10" spans="1:23" x14ac:dyDescent="0.35">
      <c r="A10" s="24"/>
      <c r="B10" s="23"/>
      <c r="C10" s="239"/>
      <c r="D10" s="74" t="s">
        <v>3</v>
      </c>
      <c r="E10" s="3">
        <v>6</v>
      </c>
      <c r="F10" s="3"/>
      <c r="G10" s="3"/>
      <c r="H10" s="3"/>
      <c r="I10" s="3"/>
      <c r="J10" s="3"/>
      <c r="K10" s="3"/>
      <c r="L10" s="3"/>
      <c r="M10" s="62">
        <f>SUM(F10:L10)</f>
        <v>0</v>
      </c>
      <c r="N10" s="244"/>
      <c r="O10" s="74" t="s">
        <v>22</v>
      </c>
      <c r="P10" s="64"/>
      <c r="Q10" s="64"/>
      <c r="R10" s="64"/>
      <c r="S10" s="64">
        <v>44469</v>
      </c>
      <c r="T10" s="17">
        <v>45138</v>
      </c>
      <c r="U10" s="88" t="s">
        <v>286</v>
      </c>
      <c r="V10" s="24"/>
    </row>
    <row r="11" spans="1:23" x14ac:dyDescent="0.35">
      <c r="A11" s="24"/>
      <c r="B11" s="23"/>
      <c r="C11" s="239"/>
      <c r="D11" s="74" t="s">
        <v>4</v>
      </c>
      <c r="E11" s="3"/>
      <c r="F11" s="214">
        <v>32.267902497147539</v>
      </c>
      <c r="G11" s="214">
        <v>122.86729181921312</v>
      </c>
      <c r="H11" s="214">
        <v>4.2724213223360579</v>
      </c>
      <c r="I11" s="214">
        <v>22.703009552663936</v>
      </c>
      <c r="J11" s="214">
        <v>3.6721563750000001</v>
      </c>
      <c r="K11" s="214">
        <v>2.8778364000000005</v>
      </c>
      <c r="L11" s="214">
        <v>25.519444111653776</v>
      </c>
      <c r="M11" s="62">
        <f>SUM(F11:L11)</f>
        <v>214.18006207801443</v>
      </c>
      <c r="N11" s="244"/>
      <c r="O11" s="74" t="s">
        <v>255</v>
      </c>
      <c r="P11" s="18">
        <f>ROUND((P10-P9)/30.4,0)</f>
        <v>0</v>
      </c>
      <c r="Q11" s="18">
        <f>ROUND((Q10-Q9)/30.4,0)</f>
        <v>0</v>
      </c>
      <c r="R11" s="18">
        <f>ROUND((R10-R9)/30.4,0)</f>
        <v>0</v>
      </c>
      <c r="S11" s="18">
        <f>ROUND((S10-S9)/30.4,0)</f>
        <v>36</v>
      </c>
      <c r="T11" s="19">
        <f>ROUND((T10-T9)/30.4,0)</f>
        <v>58</v>
      </c>
      <c r="U11" s="89"/>
      <c r="V11" s="24"/>
    </row>
    <row r="12" spans="1:23" x14ac:dyDescent="0.35">
      <c r="A12" s="24"/>
      <c r="B12" s="23"/>
      <c r="C12" s="239"/>
      <c r="D12" s="74" t="s">
        <v>5</v>
      </c>
      <c r="E12" s="3"/>
      <c r="F12" s="3"/>
      <c r="G12" s="3"/>
      <c r="H12" s="3"/>
      <c r="I12" s="3"/>
      <c r="J12" s="3"/>
      <c r="K12" s="3"/>
      <c r="L12" s="3"/>
      <c r="M12" s="62">
        <f>SUM(F12:L12)</f>
        <v>0</v>
      </c>
      <c r="N12" s="244"/>
      <c r="O12" s="246"/>
      <c r="P12" s="247"/>
      <c r="Q12" s="247"/>
      <c r="R12" s="247"/>
      <c r="S12" s="247"/>
      <c r="T12" s="248"/>
      <c r="U12" s="90"/>
      <c r="V12" s="24"/>
    </row>
    <row r="13" spans="1:23" x14ac:dyDescent="0.35">
      <c r="A13" s="24"/>
      <c r="B13" s="23"/>
      <c r="C13" s="239"/>
      <c r="D13" s="74" t="s">
        <v>73</v>
      </c>
      <c r="E13" s="157" t="s">
        <v>34</v>
      </c>
      <c r="F13" s="215" t="s">
        <v>256</v>
      </c>
      <c r="G13" s="215" t="s">
        <v>256</v>
      </c>
      <c r="H13" s="81"/>
      <c r="I13" s="81"/>
      <c r="J13" s="81"/>
      <c r="K13" s="81"/>
      <c r="L13" s="81"/>
      <c r="M13" s="81"/>
      <c r="N13" s="245"/>
      <c r="O13" s="74" t="s">
        <v>73</v>
      </c>
      <c r="P13" s="13"/>
      <c r="Q13" s="13"/>
      <c r="R13" s="13"/>
      <c r="S13" s="216"/>
      <c r="T13" s="13"/>
      <c r="U13" s="92"/>
      <c r="V13" s="24"/>
    </row>
    <row r="14" spans="1:23" x14ac:dyDescent="0.35">
      <c r="A14" s="24"/>
      <c r="B14" s="23"/>
      <c r="C14" s="239" t="s">
        <v>6</v>
      </c>
      <c r="D14" s="74" t="s">
        <v>7</v>
      </c>
      <c r="E14" s="81"/>
      <c r="F14" s="3">
        <f>F11</f>
        <v>32.267902497147539</v>
      </c>
      <c r="G14" s="3">
        <f>G11-14.2</f>
        <v>108.66729181921312</v>
      </c>
      <c r="H14" s="3">
        <f>H11</f>
        <v>4.2724213223360579</v>
      </c>
      <c r="I14" s="3">
        <f>I11-5.5</f>
        <v>17.203009552663936</v>
      </c>
      <c r="J14" s="3">
        <f>J11</f>
        <v>3.6721563750000001</v>
      </c>
      <c r="K14" s="3">
        <f>K11</f>
        <v>2.8778364000000005</v>
      </c>
      <c r="L14" s="3">
        <v>11</v>
      </c>
      <c r="M14" s="62">
        <f>SUM(F14:L14)</f>
        <v>179.96061796636067</v>
      </c>
      <c r="N14" s="243" t="s">
        <v>25</v>
      </c>
      <c r="O14" s="74" t="s">
        <v>7</v>
      </c>
      <c r="P14" s="13"/>
      <c r="Q14" s="13"/>
      <c r="R14" s="13"/>
      <c r="S14" s="18">
        <v>25</v>
      </c>
      <c r="T14" s="19"/>
      <c r="U14" s="23"/>
      <c r="V14" s="24"/>
      <c r="W14" s="212">
        <v>44165</v>
      </c>
    </row>
    <row r="15" spans="1:23" x14ac:dyDescent="0.35">
      <c r="A15" s="24"/>
      <c r="B15" s="23"/>
      <c r="C15" s="239"/>
      <c r="D15" s="74" t="s">
        <v>4</v>
      </c>
      <c r="E15" s="81"/>
      <c r="F15" s="107"/>
      <c r="G15" s="107"/>
      <c r="H15" s="107"/>
      <c r="I15" s="3"/>
      <c r="J15" s="3"/>
      <c r="K15" s="3"/>
      <c r="L15" s="107"/>
      <c r="M15" s="62">
        <f>SUM(F15:L15)</f>
        <v>0</v>
      </c>
      <c r="N15" s="244"/>
      <c r="O15" s="74" t="s">
        <v>4</v>
      </c>
      <c r="P15" s="13"/>
      <c r="Q15" s="13"/>
      <c r="R15" s="13"/>
      <c r="S15" s="18"/>
      <c r="T15" s="19"/>
      <c r="U15" s="23"/>
      <c r="V15" s="24"/>
    </row>
    <row r="16" spans="1:23" x14ac:dyDescent="0.35">
      <c r="A16" s="24"/>
      <c r="B16" s="23"/>
      <c r="C16" s="239"/>
      <c r="D16" s="74" t="s">
        <v>5</v>
      </c>
      <c r="E16" s="81"/>
      <c r="F16" s="3"/>
      <c r="G16" s="3"/>
      <c r="H16" s="3"/>
      <c r="I16" s="3"/>
      <c r="J16" s="3"/>
      <c r="K16" s="3"/>
      <c r="L16" s="3"/>
      <c r="M16" s="62">
        <f>SUM(F16:L16)</f>
        <v>0</v>
      </c>
      <c r="N16" s="244"/>
      <c r="O16" s="74" t="s">
        <v>5</v>
      </c>
      <c r="P16" s="13"/>
      <c r="Q16" s="13"/>
      <c r="R16" s="13"/>
      <c r="S16" s="18"/>
      <c r="T16" s="19"/>
      <c r="U16" s="23"/>
      <c r="V16" s="24"/>
    </row>
    <row r="17" spans="1:25" x14ac:dyDescent="0.35">
      <c r="A17" s="24"/>
      <c r="B17" s="23"/>
      <c r="C17" s="239"/>
      <c r="D17" s="74" t="s">
        <v>2</v>
      </c>
      <c r="E17" s="83"/>
      <c r="F17" s="57">
        <f>SUM(F14:F16)</f>
        <v>32.267902497147539</v>
      </c>
      <c r="G17" s="57">
        <f>SUM(G14:G16)</f>
        <v>108.66729181921312</v>
      </c>
      <c r="H17" s="57">
        <f>SUM(H14:H16)</f>
        <v>4.2724213223360579</v>
      </c>
      <c r="I17" s="57">
        <f>SUM(I14:I16)</f>
        <v>17.203009552663936</v>
      </c>
      <c r="J17" s="57">
        <f>SUM(J14:J16)</f>
        <v>3.6721563750000001</v>
      </c>
      <c r="K17" s="57">
        <f t="shared" ref="K17:L17" si="1">SUM(K14:K16)</f>
        <v>2.8778364000000005</v>
      </c>
      <c r="L17" s="57">
        <f t="shared" si="1"/>
        <v>11</v>
      </c>
      <c r="M17" s="62">
        <f>SUM(F17:L17)</f>
        <v>179.96061796636067</v>
      </c>
      <c r="N17" s="245"/>
      <c r="O17" s="74" t="s">
        <v>257</v>
      </c>
      <c r="P17" s="14"/>
      <c r="Q17" s="14"/>
      <c r="R17" s="14"/>
      <c r="S17" s="18">
        <f>S14</f>
        <v>25</v>
      </c>
      <c r="T17" s="19">
        <f>SUM(P17:S17)</f>
        <v>25</v>
      </c>
      <c r="U17" s="93"/>
      <c r="V17" s="24"/>
    </row>
    <row r="18" spans="1:25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36"/>
      <c r="V18" s="24"/>
    </row>
    <row r="19" spans="1:25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0"/>
      <c r="M19" s="20"/>
      <c r="N19" s="225" t="s">
        <v>72</v>
      </c>
      <c r="O19" s="226" t="s">
        <v>81</v>
      </c>
      <c r="P19" s="226"/>
      <c r="Q19" s="226"/>
      <c r="R19" s="226"/>
      <c r="S19" s="20"/>
      <c r="T19" s="20"/>
      <c r="U19" s="87"/>
      <c r="V19" s="24"/>
    </row>
    <row r="20" spans="1:25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0" t="s">
        <v>82</v>
      </c>
      <c r="M20" s="20" t="s">
        <v>30</v>
      </c>
      <c r="N20" s="225"/>
      <c r="O20" s="226" t="s">
        <v>8</v>
      </c>
      <c r="P20" s="226"/>
      <c r="Q20" s="226"/>
      <c r="R20" s="226"/>
      <c r="S20" s="20" t="s">
        <v>82</v>
      </c>
      <c r="T20" s="20" t="s">
        <v>30</v>
      </c>
      <c r="U20" s="87"/>
      <c r="V20" s="24"/>
      <c r="W20" s="212">
        <v>44986</v>
      </c>
      <c r="X20" t="s">
        <v>287</v>
      </c>
    </row>
    <row r="21" spans="1:25" x14ac:dyDescent="0.35">
      <c r="A21" s="24"/>
      <c r="B21" s="23"/>
      <c r="C21" s="225"/>
      <c r="D21" s="255" t="s">
        <v>80</v>
      </c>
      <c r="E21" s="256"/>
      <c r="F21" s="256"/>
      <c r="G21" s="256"/>
      <c r="H21" s="256"/>
      <c r="I21" s="256"/>
      <c r="J21" s="256"/>
      <c r="K21" s="256"/>
      <c r="L21" s="57">
        <f>+M9</f>
        <v>214.18006207801443</v>
      </c>
      <c r="M21" s="57">
        <f>+L27</f>
        <v>325.01847404147367</v>
      </c>
      <c r="N21" s="225"/>
      <c r="O21" s="228" t="s">
        <v>288</v>
      </c>
      <c r="P21" s="228"/>
      <c r="Q21" s="228"/>
      <c r="R21" s="228"/>
      <c r="S21" s="57">
        <f>X21</f>
        <v>7.1</v>
      </c>
      <c r="T21" s="57">
        <v>7</v>
      </c>
      <c r="U21" s="94"/>
      <c r="V21" s="24"/>
      <c r="W21" s="212">
        <v>45199</v>
      </c>
      <c r="X21">
        <f>(W21-W20)/30</f>
        <v>7.1</v>
      </c>
      <c r="Y21" t="s">
        <v>269</v>
      </c>
    </row>
    <row r="22" spans="1:25" x14ac:dyDescent="0.35">
      <c r="A22" s="24"/>
      <c r="B22" s="23"/>
      <c r="C22" s="225"/>
      <c r="D22" s="259" t="s">
        <v>289</v>
      </c>
      <c r="E22" s="258"/>
      <c r="F22" s="258"/>
      <c r="G22" s="258"/>
      <c r="H22" s="258"/>
      <c r="I22" s="258"/>
      <c r="J22" s="258"/>
      <c r="K22" s="258"/>
      <c r="L22" s="214">
        <v>4.126501030163932</v>
      </c>
      <c r="M22" s="3"/>
      <c r="N22" s="225"/>
      <c r="O22" s="227" t="s">
        <v>290</v>
      </c>
      <c r="P22" s="227"/>
      <c r="Q22" s="227"/>
      <c r="R22" s="227"/>
      <c r="S22" s="81">
        <v>-0.35</v>
      </c>
      <c r="T22" s="81"/>
      <c r="U22" s="95"/>
      <c r="V22" s="24"/>
    </row>
    <row r="23" spans="1:25" x14ac:dyDescent="0.35">
      <c r="A23" s="24"/>
      <c r="B23" s="23"/>
      <c r="C23" s="225"/>
      <c r="D23" s="257" t="s">
        <v>291</v>
      </c>
      <c r="E23" s="258"/>
      <c r="F23" s="258"/>
      <c r="G23" s="258"/>
      <c r="H23" s="258"/>
      <c r="I23" s="258"/>
      <c r="J23" s="258"/>
      <c r="K23" s="258"/>
      <c r="L23" s="214">
        <f>74.8216703984828-11</f>
        <v>63.821670398482794</v>
      </c>
      <c r="M23" s="3"/>
      <c r="N23" s="225"/>
      <c r="O23" s="227" t="s">
        <v>292</v>
      </c>
      <c r="P23" s="227"/>
      <c r="Q23" s="227"/>
      <c r="R23" s="227"/>
      <c r="S23" s="81">
        <v>-1</v>
      </c>
      <c r="T23" s="81"/>
      <c r="U23" s="95"/>
      <c r="V23" s="24"/>
    </row>
    <row r="24" spans="1:25" x14ac:dyDescent="0.35">
      <c r="A24" s="24"/>
      <c r="B24" s="23"/>
      <c r="C24" s="225"/>
      <c r="D24" s="257" t="s">
        <v>293</v>
      </c>
      <c r="E24" s="258"/>
      <c r="F24" s="258"/>
      <c r="G24" s="258"/>
      <c r="H24" s="258"/>
      <c r="I24" s="258"/>
      <c r="J24" s="258"/>
      <c r="K24" s="258"/>
      <c r="L24" s="214">
        <v>10.6692485348125</v>
      </c>
      <c r="M24" s="3"/>
      <c r="N24" s="225"/>
      <c r="O24" s="227" t="s">
        <v>294</v>
      </c>
      <c r="P24" s="227"/>
      <c r="Q24" s="227"/>
      <c r="R24" s="227"/>
      <c r="S24" s="81">
        <v>-0.3</v>
      </c>
      <c r="T24" s="81"/>
      <c r="U24" s="95"/>
      <c r="V24" s="24"/>
    </row>
    <row r="25" spans="1:25" x14ac:dyDescent="0.35">
      <c r="A25" s="24"/>
      <c r="B25" s="23"/>
      <c r="C25" s="225"/>
      <c r="D25" s="259" t="s">
        <v>283</v>
      </c>
      <c r="E25" s="258"/>
      <c r="F25" s="258"/>
      <c r="G25" s="258"/>
      <c r="H25" s="258"/>
      <c r="I25" s="258"/>
      <c r="J25" s="258"/>
      <c r="K25" s="258"/>
      <c r="L25" s="214">
        <v>17.120992000000001</v>
      </c>
      <c r="M25" s="3"/>
      <c r="N25" s="225"/>
      <c r="O25" s="260"/>
      <c r="P25" s="260"/>
      <c r="Q25" s="260"/>
      <c r="R25" s="260"/>
      <c r="S25" s="81"/>
      <c r="T25" s="81"/>
      <c r="U25" s="95"/>
      <c r="V25" s="24"/>
    </row>
    <row r="26" spans="1:25" x14ac:dyDescent="0.35">
      <c r="A26" s="24"/>
      <c r="B26" s="23"/>
      <c r="C26" s="225"/>
      <c r="D26" s="261" t="s">
        <v>142</v>
      </c>
      <c r="E26" s="261"/>
      <c r="F26" s="261"/>
      <c r="G26" s="261"/>
      <c r="H26" s="261"/>
      <c r="I26" s="261"/>
      <c r="J26" s="261"/>
      <c r="K26" s="261"/>
      <c r="L26" s="214">
        <v>15.1</v>
      </c>
      <c r="M26" s="3"/>
      <c r="N26" s="225"/>
      <c r="O26" s="228"/>
      <c r="P26" s="228"/>
      <c r="Q26" s="228"/>
      <c r="R26" s="228"/>
      <c r="S26" s="81"/>
      <c r="T26" s="81"/>
      <c r="U26" s="95"/>
      <c r="V26" s="24"/>
    </row>
    <row r="27" spans="1:25" x14ac:dyDescent="0.35">
      <c r="A27" s="24"/>
      <c r="B27" s="23"/>
      <c r="C27" s="225"/>
      <c r="D27" s="242" t="s">
        <v>2</v>
      </c>
      <c r="E27" s="242"/>
      <c r="F27" s="242"/>
      <c r="G27" s="242"/>
      <c r="H27" s="242"/>
      <c r="I27" s="242"/>
      <c r="J27" s="242"/>
      <c r="K27" s="242"/>
      <c r="L27" s="62">
        <f>SUM(L21:L26)</f>
        <v>325.01847404147367</v>
      </c>
      <c r="M27" s="62">
        <f>SUM(M21:M26)</f>
        <v>325.01847404147367</v>
      </c>
      <c r="N27" s="225"/>
      <c r="O27" s="223" t="s">
        <v>2</v>
      </c>
      <c r="P27" s="223"/>
      <c r="Q27" s="223"/>
      <c r="R27" s="223"/>
      <c r="S27" s="62">
        <f>SUM(S21:S26)</f>
        <v>5.45</v>
      </c>
      <c r="T27" s="62">
        <f>SUM(T21:T26)</f>
        <v>7</v>
      </c>
      <c r="U27" s="96"/>
      <c r="V27" s="24"/>
    </row>
    <row r="28" spans="1:25" x14ac:dyDescent="0.35">
      <c r="A28" s="24"/>
      <c r="B28" s="23"/>
      <c r="C28" s="97"/>
      <c r="D28" s="98"/>
      <c r="E28" s="98"/>
      <c r="F28" s="98"/>
      <c r="G28" s="98"/>
      <c r="H28" s="98"/>
      <c r="I28" s="98"/>
      <c r="J28" s="98"/>
      <c r="K28" s="98"/>
      <c r="L28" s="96"/>
      <c r="M28" s="96"/>
      <c r="N28" s="97"/>
      <c r="O28" s="99"/>
      <c r="P28" s="99"/>
      <c r="Q28" s="99"/>
      <c r="R28" s="99"/>
      <c r="S28" s="96"/>
      <c r="T28" s="96"/>
      <c r="U28" s="96"/>
      <c r="V28" s="24"/>
    </row>
    <row r="29" spans="1:25" ht="28.5" x14ac:dyDescent="0.35">
      <c r="A29" s="24"/>
      <c r="B29" s="24"/>
      <c r="C29" s="224" t="s">
        <v>133</v>
      </c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110"/>
      <c r="V29" s="24"/>
    </row>
    <row r="31" spans="1:25" ht="15.5" x14ac:dyDescent="0.35">
      <c r="C31" s="213" t="s">
        <v>279</v>
      </c>
    </row>
  </sheetData>
  <mergeCells count="34">
    <mergeCell ref="C18:T18"/>
    <mergeCell ref="C1:T1"/>
    <mergeCell ref="C2:T2"/>
    <mergeCell ref="C6:T6"/>
    <mergeCell ref="C7:D7"/>
    <mergeCell ref="E7:T7"/>
    <mergeCell ref="C8:D8"/>
    <mergeCell ref="N8:O8"/>
    <mergeCell ref="C9:C13"/>
    <mergeCell ref="N9:N13"/>
    <mergeCell ref="O12:T12"/>
    <mergeCell ref="C14:C17"/>
    <mergeCell ref="N14:N17"/>
    <mergeCell ref="O21:R21"/>
    <mergeCell ref="D22:K22"/>
    <mergeCell ref="O22:R22"/>
    <mergeCell ref="D26:K26"/>
    <mergeCell ref="O26:R26"/>
    <mergeCell ref="D27:K27"/>
    <mergeCell ref="O27:R27"/>
    <mergeCell ref="C29:T29"/>
    <mergeCell ref="C19:C27"/>
    <mergeCell ref="D19:K19"/>
    <mergeCell ref="D23:K23"/>
    <mergeCell ref="O23:R23"/>
    <mergeCell ref="D24:K24"/>
    <mergeCell ref="O24:R24"/>
    <mergeCell ref="D25:K25"/>
    <mergeCell ref="O25:R25"/>
    <mergeCell ref="N19:N27"/>
    <mergeCell ref="O19:R19"/>
    <mergeCell ref="D20:K20"/>
    <mergeCell ref="O20:R20"/>
    <mergeCell ref="D21:K21"/>
  </mergeCells>
  <printOptions horizontalCentered="1" verticalCentered="1"/>
  <pageMargins left="0" right="0" top="0" bottom="0" header="0" footer="0"/>
  <pageSetup paperSize="9" scale="56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9145B02D407F4B849F11CB3536DB6D" ma:contentTypeVersion="11" ma:contentTypeDescription="Create a new document." ma:contentTypeScope="" ma:versionID="bbc7422f80f4e40cb8fb422d390d30ba">
  <xsd:schema xmlns:xsd="http://www.w3.org/2001/XMLSchema" xmlns:xs="http://www.w3.org/2001/XMLSchema" xmlns:p="http://schemas.microsoft.com/office/2006/metadata/properties" xmlns:ns3="2d9acb0c-1ec9-448b-bc6b-233f253574d2" xmlns:ns4="d134daee-979b-4e5c-abf3-67a4c77d057d" targetNamespace="http://schemas.microsoft.com/office/2006/metadata/properties" ma:root="true" ma:fieldsID="561a1a660791ab69782fe24c214bcb08" ns3:_="" ns4:_="">
    <xsd:import namespace="2d9acb0c-1ec9-448b-bc6b-233f253574d2"/>
    <xsd:import namespace="d134daee-979b-4e5c-abf3-67a4c77d05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9acb0c-1ec9-448b-bc6b-233f253574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34daee-979b-4e5c-abf3-67a4c77d0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9acb0c-1ec9-448b-bc6b-233f253574d2" xsi:nil="true"/>
  </documentManagement>
</p:properties>
</file>

<file path=customXml/itemProps1.xml><?xml version="1.0" encoding="utf-8"?>
<ds:datastoreItem xmlns:ds="http://schemas.openxmlformats.org/officeDocument/2006/customXml" ds:itemID="{ADCE3647-7CA9-4793-A368-783AB9B367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1EBED8-803C-4261-98E3-013DA3D47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9acb0c-1ec9-448b-bc6b-233f253574d2"/>
    <ds:schemaRef ds:uri="d134daee-979b-4e5c-abf3-67a4c77d0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9ED605-9E07-44BF-94BF-C49294F9CB0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134daee-979b-4e5c-abf3-67a4c77d057d"/>
    <ds:schemaRef ds:uri="2d9acb0c-1ec9-448b-bc6b-233f253574d2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AMOR1A</vt:lpstr>
      <vt:lpstr>SSAGS 3A</vt:lpstr>
      <vt:lpstr>SSAGS 3B</vt:lpstr>
      <vt:lpstr>Kolo Creek F-Sand</vt:lpstr>
      <vt:lpstr>HI Development</vt:lpstr>
      <vt:lpstr>HA Gas Phase 1A</vt:lpstr>
      <vt:lpstr>HAGasPhase1A</vt:lpstr>
      <vt:lpstr>Enwhe</vt:lpstr>
      <vt:lpstr>GNC</vt:lpstr>
      <vt:lpstr>Uzu</vt:lpstr>
      <vt:lpstr>GSW</vt:lpstr>
      <vt:lpstr>Epu Phase 2</vt:lpstr>
      <vt:lpstr>ANOH</vt:lpstr>
      <vt:lpstr>SSAGS</vt:lpstr>
      <vt:lpstr>FYIP</vt:lpstr>
      <vt:lpstr>SSEP</vt:lpstr>
      <vt:lpstr>TANK REHAB</vt:lpstr>
      <vt:lpstr>CLP</vt:lpstr>
      <vt:lpstr>SPM</vt:lpstr>
      <vt:lpstr>Otumara CEIP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Leren, Ove E SPDC-PTP/O/N</dc:creator>
  <cp:lastModifiedBy>Garus-Kogi, Oghenedoro F SPDC-UPO/G/UWO</cp:lastModifiedBy>
  <cp:lastPrinted>2023-03-10T09:38:19Z</cp:lastPrinted>
  <dcterms:created xsi:type="dcterms:W3CDTF">2022-03-28T10:55:36Z</dcterms:created>
  <dcterms:modified xsi:type="dcterms:W3CDTF">2023-03-26T12:14:05Z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0x010100FF9145B02D407F4B849F11CB3536DB6D</vt:lpwstr>
  </property>
</Properties>
</file>