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.Olarewaju\Desktop\"/>
    </mc:Choice>
  </mc:AlternateContent>
  <xr:revisionPtr revIDLastSave="0" documentId="8_{6E724DB2-B07F-4CB3-A4B4-AB6191022F71}" xr6:coauthVersionLast="47" xr6:coauthVersionMax="47" xr10:uidLastSave="{00000000-0000-0000-0000-000000000000}"/>
  <bookViews>
    <workbookView xWindow="28680" yWindow="-120" windowWidth="25440" windowHeight="15390" firstSheet="18" activeTab="18" xr2:uid="{35AB10D4-BD30-44A4-AB8D-2A2F08135741}"/>
  </bookViews>
  <sheets>
    <sheet name="JAN '22 COST SAVINGS " sheetId="1" r:id="rId1"/>
    <sheet name="JAN '22 COST AVOIDANCE  " sheetId="3" r:id="rId2"/>
    <sheet name="FEB '22 COST SAVINGS  " sheetId="4" r:id="rId3"/>
    <sheet name="FEB '22 COST AVOIDANCE" sheetId="5" r:id="rId4"/>
    <sheet name="MAR '22 COST SAVINGS  " sheetId="6" r:id="rId5"/>
    <sheet name="MAR '22 COST AVOIDANCE " sheetId="7" r:id="rId6"/>
    <sheet name="APR '22 COST SAVINGS  " sheetId="8" r:id="rId7"/>
    <sheet name="APR '22 COST AVOIDANCE " sheetId="9" r:id="rId8"/>
    <sheet name="MAY '22 COST SAVINGS  " sheetId="10" r:id="rId9"/>
    <sheet name="MAY '22 COST AVOIDANCE " sheetId="11" r:id="rId10"/>
    <sheet name="JUN '22 COST SAVINGS  " sheetId="12" r:id="rId11"/>
    <sheet name="JUN '22 COST AVOIDANCE " sheetId="13" r:id="rId12"/>
    <sheet name="JUL '22 COST SAVINGS  " sheetId="14" r:id="rId13"/>
    <sheet name="JUL '22 COST AVOIDANCE " sheetId="15" r:id="rId14"/>
    <sheet name="AUG '22 COST SAVINGS " sheetId="16" r:id="rId15"/>
    <sheet name="AUG '22 COST AVOIDANCE " sheetId="17" r:id="rId16"/>
    <sheet name="SEPT '22 COST SAVINGS" sheetId="18" r:id="rId17"/>
    <sheet name="SEPT '22 COST AVOIDANCE" sheetId="19" r:id="rId18"/>
    <sheet name="OCT '22 COST SAVINGS " sheetId="20" r:id="rId19"/>
    <sheet name="OCT '22 COST AVOIDANCE " sheetId="21" r:id="rId20"/>
  </sheets>
  <externalReferences>
    <externalReference r:id="rId21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8" i="20" l="1"/>
  <c r="N40" i="20" l="1"/>
  <c r="N37" i="20"/>
  <c r="N18" i="20"/>
  <c r="M18" i="20"/>
  <c r="N16" i="20"/>
  <c r="M16" i="20"/>
  <c r="N14" i="20"/>
  <c r="M14" i="20"/>
  <c r="N12" i="20"/>
  <c r="M12" i="20"/>
  <c r="N10" i="20"/>
  <c r="M10" i="20"/>
  <c r="N8" i="20"/>
  <c r="N33" i="20" s="1"/>
  <c r="M8" i="20"/>
  <c r="K16" i="21"/>
  <c r="M7" i="21"/>
  <c r="L7" i="21"/>
  <c r="M6" i="21"/>
  <c r="L6" i="21"/>
  <c r="M5" i="21"/>
  <c r="L5" i="21"/>
  <c r="M4" i="21"/>
  <c r="L4" i="21"/>
  <c r="M33" i="20"/>
  <c r="N6" i="20"/>
  <c r="M6" i="20"/>
  <c r="N4" i="20"/>
  <c r="M4" i="20"/>
  <c r="M5" i="19"/>
  <c r="L5" i="19"/>
  <c r="M4" i="19"/>
  <c r="L4" i="19"/>
  <c r="M16" i="21" l="1"/>
  <c r="L16" i="21"/>
  <c r="M16" i="19"/>
  <c r="K16" i="19"/>
  <c r="M7" i="19"/>
  <c r="L7" i="19"/>
  <c r="M6" i="19"/>
  <c r="L6" i="19"/>
  <c r="L16" i="19"/>
  <c r="N6" i="18"/>
  <c r="M6" i="18"/>
  <c r="N4" i="18"/>
  <c r="N33" i="18" s="1"/>
  <c r="M4" i="18"/>
  <c r="M33" i="18" s="1"/>
  <c r="M25" i="16"/>
  <c r="N25" i="16"/>
  <c r="M26" i="16"/>
  <c r="N26" i="16"/>
  <c r="M27" i="16"/>
  <c r="N27" i="16"/>
  <c r="M28" i="16"/>
  <c r="N28" i="16"/>
  <c r="N4" i="16"/>
  <c r="M4" i="16"/>
  <c r="K16" i="17"/>
  <c r="M7" i="17"/>
  <c r="L7" i="17"/>
  <c r="M6" i="17"/>
  <c r="L6" i="17"/>
  <c r="M5" i="17"/>
  <c r="L5" i="17"/>
  <c r="M4" i="17"/>
  <c r="L4" i="17"/>
  <c r="N33" i="16"/>
  <c r="N30" i="16"/>
  <c r="M30" i="16"/>
  <c r="N24" i="16"/>
  <c r="M24" i="16"/>
  <c r="N22" i="16"/>
  <c r="M22" i="16"/>
  <c r="N20" i="16"/>
  <c r="M20" i="16"/>
  <c r="N18" i="16"/>
  <c r="M18" i="16"/>
  <c r="N16" i="16"/>
  <c r="M16" i="16"/>
  <c r="N14" i="16"/>
  <c r="M14" i="16"/>
  <c r="N12" i="16"/>
  <c r="M12" i="16"/>
  <c r="N10" i="16"/>
  <c r="M10" i="16"/>
  <c r="N8" i="16"/>
  <c r="M8" i="16"/>
  <c r="N6" i="16"/>
  <c r="M6" i="16"/>
  <c r="M7" i="15"/>
  <c r="L7" i="15"/>
  <c r="M6" i="15"/>
  <c r="L6" i="15"/>
  <c r="L16" i="17" l="1"/>
  <c r="M33" i="16"/>
  <c r="M16" i="17"/>
  <c r="K16" i="15"/>
  <c r="M5" i="15"/>
  <c r="L5" i="15"/>
  <c r="L16" i="15" s="1"/>
  <c r="M4" i="15"/>
  <c r="L4" i="15"/>
  <c r="N26" i="14"/>
  <c r="M26" i="14"/>
  <c r="N24" i="14"/>
  <c r="M24" i="14"/>
  <c r="N22" i="14"/>
  <c r="M22" i="14"/>
  <c r="N20" i="14"/>
  <c r="M20" i="14"/>
  <c r="N18" i="14"/>
  <c r="M18" i="14"/>
  <c r="N16" i="14"/>
  <c r="M16" i="14"/>
  <c r="N14" i="14"/>
  <c r="M14" i="14"/>
  <c r="N12" i="14"/>
  <c r="M12" i="14"/>
  <c r="N10" i="14"/>
  <c r="M10" i="14"/>
  <c r="N8" i="14"/>
  <c r="M8" i="14"/>
  <c r="N6" i="14"/>
  <c r="M6" i="14"/>
  <c r="N4" i="14"/>
  <c r="M4" i="14"/>
  <c r="M5" i="13"/>
  <c r="L5" i="13"/>
  <c r="M4" i="13"/>
  <c r="L4" i="13"/>
  <c r="M58" i="12"/>
  <c r="N58" i="12"/>
  <c r="M60" i="12"/>
  <c r="N60" i="12"/>
  <c r="M62" i="12"/>
  <c r="N62" i="12"/>
  <c r="N50" i="12"/>
  <c r="M50" i="12"/>
  <c r="M54" i="12"/>
  <c r="N54" i="12"/>
  <c r="M56" i="12"/>
  <c r="N56" i="12"/>
  <c r="M52" i="12"/>
  <c r="N52" i="12"/>
  <c r="M64" i="12"/>
  <c r="N64" i="12"/>
  <c r="M42" i="12"/>
  <c r="N42" i="12"/>
  <c r="M44" i="12"/>
  <c r="N44" i="12"/>
  <c r="M46" i="12"/>
  <c r="N46" i="12"/>
  <c r="M48" i="12"/>
  <c r="N48" i="12"/>
  <c r="N30" i="12"/>
  <c r="M30" i="12"/>
  <c r="M29" i="14" l="1"/>
  <c r="N29" i="14"/>
  <c r="M16" i="15"/>
  <c r="M28" i="12"/>
  <c r="N28" i="12"/>
  <c r="M32" i="12"/>
  <c r="N32" i="12"/>
  <c r="M34" i="12"/>
  <c r="N34" i="12"/>
  <c r="M36" i="12"/>
  <c r="N36" i="12"/>
  <c r="M38" i="12"/>
  <c r="N38" i="12"/>
  <c r="M26" i="12"/>
  <c r="N26" i="12"/>
  <c r="M24" i="12"/>
  <c r="N24" i="12"/>
  <c r="M40" i="12"/>
  <c r="N40" i="12"/>
  <c r="N22" i="12"/>
  <c r="M22" i="12"/>
  <c r="N20" i="12"/>
  <c r="M20" i="12"/>
  <c r="N18" i="12"/>
  <c r="M18" i="12"/>
  <c r="N16" i="12"/>
  <c r="M16" i="12"/>
  <c r="N14" i="12"/>
  <c r="M14" i="12"/>
  <c r="N12" i="12"/>
  <c r="M12" i="12"/>
  <c r="N10" i="12"/>
  <c r="M10" i="12"/>
  <c r="N8" i="12"/>
  <c r="M8" i="12"/>
  <c r="N6" i="12"/>
  <c r="M6" i="12"/>
  <c r="M16" i="13"/>
  <c r="L16" i="13"/>
  <c r="K16" i="13"/>
  <c r="N4" i="12"/>
  <c r="M4" i="12"/>
  <c r="M5" i="11"/>
  <c r="L5" i="11"/>
  <c r="M4" i="11"/>
  <c r="L4" i="11"/>
  <c r="K16" i="11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N27" i="10" s="1"/>
  <c r="M6" i="10"/>
  <c r="N4" i="10"/>
  <c r="M4" i="10"/>
  <c r="M23" i="8"/>
  <c r="N23" i="8"/>
  <c r="M24" i="8"/>
  <c r="N24" i="8"/>
  <c r="M21" i="8"/>
  <c r="N21" i="8"/>
  <c r="M22" i="8"/>
  <c r="N22" i="8"/>
  <c r="K16" i="9"/>
  <c r="M16" i="9"/>
  <c r="L16" i="9"/>
  <c r="N26" i="8"/>
  <c r="M26" i="8"/>
  <c r="N25" i="8"/>
  <c r="M25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4" i="8"/>
  <c r="M4" i="8"/>
  <c r="M22" i="6"/>
  <c r="N22" i="6"/>
  <c r="M20" i="6"/>
  <c r="N20" i="6"/>
  <c r="M19" i="6"/>
  <c r="N19" i="6"/>
  <c r="K16" i="7"/>
  <c r="M5" i="7"/>
  <c r="L5" i="7"/>
  <c r="M4" i="7"/>
  <c r="L4" i="7"/>
  <c r="N21" i="6"/>
  <c r="M21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4" i="6"/>
  <c r="M4" i="6"/>
  <c r="M5" i="5"/>
  <c r="L5" i="5"/>
  <c r="K16" i="5"/>
  <c r="M4" i="5"/>
  <c r="M16" i="5" s="1"/>
  <c r="L4" i="5"/>
  <c r="L16" i="5" s="1"/>
  <c r="N19" i="4"/>
  <c r="N20" i="4" s="1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4" i="4"/>
  <c r="M4" i="4"/>
  <c r="K16" i="3"/>
  <c r="M9" i="3"/>
  <c r="L9" i="3"/>
  <c r="M8" i="3"/>
  <c r="L8" i="3"/>
  <c r="M7" i="3"/>
  <c r="L7" i="3"/>
  <c r="M6" i="3"/>
  <c r="L6" i="3"/>
  <c r="M5" i="3"/>
  <c r="L5" i="3"/>
  <c r="M4" i="3"/>
  <c r="L4" i="3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6" i="1"/>
  <c r="N6" i="1"/>
  <c r="M7" i="1"/>
  <c r="N7" i="1"/>
  <c r="M8" i="1"/>
  <c r="N8" i="1"/>
  <c r="M9" i="1"/>
  <c r="N9" i="1"/>
  <c r="N4" i="1"/>
  <c r="M4" i="1"/>
  <c r="N67" i="12" l="1"/>
  <c r="M67" i="12"/>
  <c r="M27" i="10"/>
  <c r="L16" i="11"/>
  <c r="M16" i="11"/>
  <c r="N27" i="8"/>
  <c r="M27" i="8"/>
  <c r="M23" i="6"/>
  <c r="L16" i="7"/>
  <c r="M16" i="7"/>
  <c r="N23" i="6"/>
  <c r="M20" i="4"/>
  <c r="L16" i="3"/>
  <c r="M16" i="3"/>
  <c r="M20" i="1"/>
  <c r="N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4" authorId="0" shapeId="0" xr:uid="{A138BE5E-1D67-4306-8289-454F23B6F968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B5" authorId="0" shapeId="0" xr:uid="{86F6B31A-2C21-4870-B1DF-AE3A8E8D55EC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B6" authorId="0" shapeId="0" xr:uid="{9301F96E-7590-4600-9EA0-EF1C4A149E25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 TO SUPPORT TUNU WELL VANDALIZATION</t>
        </r>
      </text>
    </comment>
    <comment ref="B7" authorId="0" shapeId="0" xr:uid="{1F6E9E50-0F7A-4255-BE14-7ED61ABA4E40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 TO SUPPORT TUNU WELL VANDALIZATION</t>
        </r>
      </text>
    </comment>
    <comment ref="B8" authorId="0" shapeId="0" xr:uid="{710D850C-6980-437C-8BBC-BB9280A0843F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 TO SUPPORT NGC OPS</t>
        </r>
      </text>
    </comment>
    <comment ref="B9" authorId="0" shapeId="0" xr:uid="{39F0B5EC-126F-4404-99F7-FDC798E73AAB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 TO SUPPORT NGC OPS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4" authorId="0" shapeId="0" xr:uid="{30FA8897-F8F3-4E75-BDD9-3799704FEF12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B5" authorId="0" shapeId="0" xr:uid="{3E3E8CA7-4EA3-4BA2-801D-3B4569DF18B7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4" authorId="0" shapeId="0" xr:uid="{FD62A065-970C-4186-A31D-9B9927E2B143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B5" authorId="0" shapeId="0" xr:uid="{2C6B314C-7BD1-42E4-AA0F-7BBF642E26D7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4" authorId="0" shapeId="0" xr:uid="{24B889D0-79A6-4B48-8DC5-B320B7BD25D0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E4" authorId="0" shapeId="0" xr:uid="{F0810802-7BDA-4DF7-97F4-0DB85BEC55CB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MVT OF WATER TANKER TO NORTH BANK THEREBY AVERTING STATION SHUTDOWN BY COMMUNITY AS THREATENED.</t>
        </r>
      </text>
    </comment>
    <comment ref="B5" authorId="0" shapeId="0" xr:uid="{7461E271-06F2-4D42-9DDD-D46C3C74B0B2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K56" authorId="0" shapeId="0" xr:uid="{50889CA9-6C54-4D79-AD15-268AD270E86F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CALL OUT WAS DONE ON A NEED TO USE BASIS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C4" authorId="0" shapeId="0" xr:uid="{9622D777-46A1-4667-AAF5-E3AD8765EF17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WASTE EVACUATION</t>
        </r>
      </text>
    </comment>
    <comment ref="C5" authorId="0" shapeId="0" xr:uid="{9FD5982B-53CC-4254-9659-D254D9AF491C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WASTE EVACUATION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C4" authorId="0" shapeId="0" xr:uid="{7FC88C77-D725-4550-9FF5-DE449744EEA2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DELIVERY OF PIPELINE KITS TO FOT USING NDORO PMS COMBO</t>
        </r>
      </text>
    </comment>
    <comment ref="C5" authorId="0" shapeId="0" xr:uid="{7611CD8F-0501-4536-BEA6-9F7B6E9E17D6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DELIVERY OF PIPELINE KITS TO FOT USING NDORO PMS COMBO</t>
        </r>
      </text>
    </comment>
    <comment ref="C6" authorId="0" shapeId="0" xr:uid="{B2E7E51E-BD13-4759-A645-1A724A1E65AA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SUPPLY OF A.G.O TO OGBOTOBO USING TUNU PMS COMBO</t>
        </r>
      </text>
    </comment>
    <comment ref="C7" authorId="0" shapeId="0" xr:uid="{79A363DB-9C83-44AC-96D7-BA7D00FFFAF6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DELIVERY OF A.G.O TO OGBOTOBO USING TUNU PMS COMBO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C12" authorId="0" shapeId="0" xr:uid="{C13E43BB-81E8-48DC-8E48-397C75F6C6CA}">
      <text>
        <r>
          <rPr>
            <b/>
            <sz val="9"/>
            <color indexed="81"/>
            <rFont val="Tahoma"/>
            <charset val="1"/>
          </rPr>
          <t>Igben, Kingsley D SPDC-UPC/G/USLM:</t>
        </r>
        <r>
          <rPr>
            <sz val="9"/>
            <color indexed="81"/>
            <rFont val="Tahoma"/>
            <charset val="1"/>
          </rPr>
          <t xml:space="preserve">
1500HP CAP</t>
        </r>
      </text>
    </comment>
    <comment ref="C14" authorId="0" shapeId="0" xr:uid="{30C96318-E3A1-422F-8FFF-D85D68DDEB9D}">
      <text>
        <r>
          <rPr>
            <b/>
            <sz val="9"/>
            <color indexed="81"/>
            <rFont val="Tahoma"/>
            <charset val="1"/>
          </rPr>
          <t>Igben, Kingsley D SPDC-UPC/G/USLM:</t>
        </r>
        <r>
          <rPr>
            <sz val="9"/>
            <color indexed="81"/>
            <rFont val="Tahoma"/>
            <charset val="1"/>
          </rPr>
          <t xml:space="preserve">
1500HP CAP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4" authorId="0" shapeId="0" xr:uid="{564F9B25-2BE4-42FD-B792-6DEB95C87DB2}">
      <text>
        <r>
          <rPr>
            <b/>
            <sz val="9"/>
            <color indexed="81"/>
            <rFont val="Tahoma"/>
            <charset val="1"/>
          </rPr>
          <t>Igben, Kingsley D SPDC-UPC/G/USLM:RE-CYCLE TO SUPPORT GEN. SET BROKEN DOWN AT NORTH BANK</t>
        </r>
      </text>
    </comment>
    <comment ref="B5" authorId="0" shapeId="0" xr:uid="{74075547-0A66-4C87-9646-B86D65B43880}">
      <text>
        <r>
          <rPr>
            <b/>
            <sz val="9"/>
            <color indexed="81"/>
            <rFont val="Tahoma"/>
            <charset val="1"/>
          </rPr>
          <t>Igben, Kingsley D SPDC-UPC/G/USLM:</t>
        </r>
        <r>
          <rPr>
            <sz val="9"/>
            <color indexed="81"/>
            <rFont val="Tahoma"/>
            <charset val="1"/>
          </rPr>
          <t xml:space="preserve">
RECYCLED TO SUPPORT GEN. SET DELIVERY TO NORTH BANK</t>
        </r>
      </text>
    </comment>
  </commentList>
</comments>
</file>

<file path=xl/sharedStrings.xml><?xml version="1.0" encoding="utf-8"?>
<sst xmlns="http://schemas.openxmlformats.org/spreadsheetml/2006/main" count="1110" uniqueCount="244">
  <si>
    <t>COST SAVING</t>
  </si>
  <si>
    <t>DAILY RATE</t>
  </si>
  <si>
    <t>MARINE WEST POTENTIAL SAVINGS.</t>
  </si>
  <si>
    <t>S/N</t>
  </si>
  <si>
    <t>NAME OF VESSEL</t>
  </si>
  <si>
    <t>TYPE</t>
  </si>
  <si>
    <t>TEAM</t>
  </si>
  <si>
    <t>LOCATION</t>
  </si>
  <si>
    <t>N</t>
  </si>
  <si>
    <t>$</t>
  </si>
  <si>
    <t>HIRE DATE</t>
  </si>
  <si>
    <t>ACTUAL OFF-HIRE</t>
  </si>
  <si>
    <t>EXPECTED OFF-HIRE</t>
  </si>
  <si>
    <t>ACTUAL SAVINGS  IN DAYS</t>
  </si>
  <si>
    <t>SUPPORT VESSEL</t>
  </si>
  <si>
    <t>PROJECT</t>
  </si>
  <si>
    <t>TUNU</t>
  </si>
  <si>
    <t>TUGBOAT</t>
  </si>
  <si>
    <t>WELLS</t>
  </si>
  <si>
    <t>PO</t>
  </si>
  <si>
    <t>NGN</t>
  </si>
  <si>
    <t>USD</t>
  </si>
  <si>
    <t>Total</t>
  </si>
  <si>
    <t xml:space="preserve">COST AVOIDANCE   </t>
  </si>
  <si>
    <t>MARINE WEST COST AVOIDANCE.</t>
  </si>
  <si>
    <t>EXPECTED HIRED DATE</t>
  </si>
  <si>
    <t>EXPECTED OFF-HIRE DATE</t>
  </si>
  <si>
    <t>ACTUAL  OFF-HIRE DATE</t>
  </si>
  <si>
    <t>MV OYENDI II</t>
  </si>
  <si>
    <t>PRODUCTION</t>
  </si>
  <si>
    <t>N/BNK AND TUNU</t>
  </si>
  <si>
    <t>27/12/2021</t>
  </si>
  <si>
    <t>DOUBRA II</t>
  </si>
  <si>
    <t>RAMP BARGE</t>
  </si>
  <si>
    <t>MV FAVOUR 1</t>
  </si>
  <si>
    <t>20/1/2022</t>
  </si>
  <si>
    <t>24/1/2022</t>
  </si>
  <si>
    <t>JOETEK VIII</t>
  </si>
  <si>
    <t xml:space="preserve"> </t>
  </si>
  <si>
    <t>MV BUDUKA</t>
  </si>
  <si>
    <t>OTUMARA</t>
  </si>
  <si>
    <t>IYENABO IBIYE IV</t>
  </si>
  <si>
    <t>22/1/2022</t>
  </si>
  <si>
    <t>31/1/2022</t>
  </si>
  <si>
    <t>FSIV ELAYNE</t>
  </si>
  <si>
    <t>AFREMO</t>
  </si>
  <si>
    <t>MERCIFUL III</t>
  </si>
  <si>
    <t>MV PETRAL 1</t>
  </si>
  <si>
    <t>HOUSEBOAT</t>
  </si>
  <si>
    <t>OAPB</t>
  </si>
  <si>
    <t>13/2/2022</t>
  </si>
  <si>
    <t>17/9/2021</t>
  </si>
  <si>
    <t>GOLDSHOLD XVII</t>
  </si>
  <si>
    <t>CORAL BARGE</t>
  </si>
  <si>
    <t>OPUKUSHI</t>
  </si>
  <si>
    <t>MARIEN VIII</t>
  </si>
  <si>
    <t>TEJIRI II</t>
  </si>
  <si>
    <t>PIPELINE</t>
  </si>
  <si>
    <t>ESCRAVOS</t>
  </si>
  <si>
    <t>MV FAVOUR 4</t>
  </si>
  <si>
    <t>MV FAVOUR 5</t>
  </si>
  <si>
    <t>13/1/2022</t>
  </si>
  <si>
    <t>TBA</t>
  </si>
  <si>
    <t>FORCADOS</t>
  </si>
  <si>
    <t>MV KESSY II</t>
  </si>
  <si>
    <t>24/2/2022</t>
  </si>
  <si>
    <t>25/2/2022</t>
  </si>
  <si>
    <t>MV AKUS</t>
  </si>
  <si>
    <t>YINS OIL 11</t>
  </si>
  <si>
    <t>ENV. BARGE</t>
  </si>
  <si>
    <t>CORROSION</t>
  </si>
  <si>
    <t>13/12/2021</t>
  </si>
  <si>
    <t>14/3/2022</t>
  </si>
  <si>
    <t>JUBICHRIS</t>
  </si>
  <si>
    <t>NORTH BANK</t>
  </si>
  <si>
    <t>23/3/2022</t>
  </si>
  <si>
    <t>29/3/2022</t>
  </si>
  <si>
    <t>22/3/2022</t>
  </si>
  <si>
    <t>26/2/2022</t>
  </si>
  <si>
    <t>28/2/2021</t>
  </si>
  <si>
    <t>24/3/2022</t>
  </si>
  <si>
    <t>AKUGBENE ISLAND</t>
  </si>
  <si>
    <t>MV JOETEK VII</t>
  </si>
  <si>
    <t>NNRA TUGBOAT</t>
  </si>
  <si>
    <t>31/3/2022</t>
  </si>
  <si>
    <t>30/3/2022</t>
  </si>
  <si>
    <t>MV PERELADE 1</t>
  </si>
  <si>
    <t>ESV</t>
  </si>
  <si>
    <t>FOT ESTUARY</t>
  </si>
  <si>
    <t>CLEM 08</t>
  </si>
  <si>
    <t>MV RUNO</t>
  </si>
  <si>
    <t>MV APUTU 1</t>
  </si>
  <si>
    <t>16/11/2021</t>
  </si>
  <si>
    <t>18/11/2021</t>
  </si>
  <si>
    <t>14/4/2022</t>
  </si>
  <si>
    <t>WB PERES</t>
  </si>
  <si>
    <t>MV TIMI II</t>
  </si>
  <si>
    <t>MV EBUERE II</t>
  </si>
  <si>
    <t>SOKU</t>
  </si>
  <si>
    <t>WATER BARGE</t>
  </si>
  <si>
    <t>MV GODSHOLD XVII</t>
  </si>
  <si>
    <t>OGHENEMINE 1</t>
  </si>
  <si>
    <t>OGHENEGAREN V</t>
  </si>
  <si>
    <t>13/4/2022</t>
  </si>
  <si>
    <t>18/4/2022</t>
  </si>
  <si>
    <t>19/4/2022</t>
  </si>
  <si>
    <t>24/4/2022</t>
  </si>
  <si>
    <t>OMS 106</t>
  </si>
  <si>
    <t>FLAT TOP BARGE</t>
  </si>
  <si>
    <t>20/4/2022</t>
  </si>
  <si>
    <t>30/4/2022</t>
  </si>
  <si>
    <t>MV GLORY I</t>
  </si>
  <si>
    <t>MV GLORY II</t>
  </si>
  <si>
    <t>ODIMODI</t>
  </si>
  <si>
    <t>22/4/2022</t>
  </si>
  <si>
    <t>MV TIMI III</t>
  </si>
  <si>
    <t>MV KRISTINE II</t>
  </si>
  <si>
    <t>MV BRAKAEMI</t>
  </si>
  <si>
    <t>OGBOTOBO</t>
  </si>
  <si>
    <t>18/5/2022</t>
  </si>
  <si>
    <t>21/5/2022</t>
  </si>
  <si>
    <t>31/5/2022</t>
  </si>
  <si>
    <t>R.B EBIPADE</t>
  </si>
  <si>
    <t>R.B PERERE</t>
  </si>
  <si>
    <t>AJAKURAMA ISLAND</t>
  </si>
  <si>
    <t>25/5/2022</t>
  </si>
  <si>
    <t>MV MARIEN VIII</t>
  </si>
  <si>
    <t>OGUNU ISLAND</t>
  </si>
  <si>
    <t>BENISEDE</t>
  </si>
  <si>
    <t>14/5/2022</t>
  </si>
  <si>
    <t>16/5/2022</t>
  </si>
  <si>
    <t>28/5/2022</t>
  </si>
  <si>
    <t>28/6/2022</t>
  </si>
  <si>
    <t>WEST ASSET</t>
  </si>
  <si>
    <t>CREW BOAT</t>
  </si>
  <si>
    <t>PHILOMENA</t>
  </si>
  <si>
    <t>23/5/2022</t>
  </si>
  <si>
    <t>MV EGO</t>
  </si>
  <si>
    <t>AMS FAITH</t>
  </si>
  <si>
    <t>TUNU NODE</t>
  </si>
  <si>
    <t>MV URANUS</t>
  </si>
  <si>
    <t>AMS EBIS</t>
  </si>
  <si>
    <t>15/6/2022</t>
  </si>
  <si>
    <t>GODSHOLD XVIII</t>
  </si>
  <si>
    <t>MARIEN VI</t>
  </si>
  <si>
    <t>MV MOBILE</t>
  </si>
  <si>
    <t>30/5/2022</t>
  </si>
  <si>
    <t>YINS OIL II</t>
  </si>
  <si>
    <t>SWEET MOTHER</t>
  </si>
  <si>
    <t>60 MAN HB</t>
  </si>
  <si>
    <t>NDORO</t>
  </si>
  <si>
    <t>18/6/2022</t>
  </si>
  <si>
    <t>MV ROSE</t>
  </si>
  <si>
    <t>BLECLIF</t>
  </si>
  <si>
    <t>19/6/2022</t>
  </si>
  <si>
    <t>24/6/2022</t>
  </si>
  <si>
    <t>EXCLUSIVE II</t>
  </si>
  <si>
    <t>WANATIMI IV</t>
  </si>
  <si>
    <t>GLORIOUS IX</t>
  </si>
  <si>
    <t>100 MAN HB</t>
  </si>
  <si>
    <t>21/6/2022</t>
  </si>
  <si>
    <t>MV MEMEN I</t>
  </si>
  <si>
    <t xml:space="preserve">MV WANATIMI </t>
  </si>
  <si>
    <t xml:space="preserve">MV ONOME </t>
  </si>
  <si>
    <t>MV PAPATA II</t>
  </si>
  <si>
    <t>MV PAPATA III</t>
  </si>
  <si>
    <t>MV PURITY</t>
  </si>
  <si>
    <t>MV OROMENA</t>
  </si>
  <si>
    <t>MV EDOSE</t>
  </si>
  <si>
    <t>AGHORO</t>
  </si>
  <si>
    <t>BRASS CREEK</t>
  </si>
  <si>
    <t>PERELADE 1</t>
  </si>
  <si>
    <t>LHT</t>
  </si>
  <si>
    <t>26/5/2022</t>
  </si>
  <si>
    <t>22/6/2022</t>
  </si>
  <si>
    <t>MV MARY</t>
  </si>
  <si>
    <t>CLEM 09</t>
  </si>
  <si>
    <t>DABEL ANGEL VI</t>
  </si>
  <si>
    <t>25/6/2022</t>
  </si>
  <si>
    <t>29/6/2022</t>
  </si>
  <si>
    <t>FOT/NBANK</t>
  </si>
  <si>
    <t>ESIAGU-1</t>
  </si>
  <si>
    <t>LANDING CRAFT</t>
  </si>
  <si>
    <t>DIEBU CREEK</t>
  </si>
  <si>
    <t>21/7/2022</t>
  </si>
  <si>
    <t>25/7/2022</t>
  </si>
  <si>
    <t>24/7/2022</t>
  </si>
  <si>
    <t>29/7/2022</t>
  </si>
  <si>
    <t>OGHENEGAREN II</t>
  </si>
  <si>
    <t>OGHENEGAREN VI</t>
  </si>
  <si>
    <t>FTB</t>
  </si>
  <si>
    <t>15/7/2022</t>
  </si>
  <si>
    <t>15/8/2022</t>
  </si>
  <si>
    <t>26/7/2022</t>
  </si>
  <si>
    <t>EAST ASSET</t>
  </si>
  <si>
    <t>NUN RIVER</t>
  </si>
  <si>
    <t>14/7/2022</t>
  </si>
  <si>
    <t>22/7/2022</t>
  </si>
  <si>
    <t>31/7/2022</t>
  </si>
  <si>
    <t>GRACIOUS GRACE III</t>
  </si>
  <si>
    <t>28/7/2022</t>
  </si>
  <si>
    <t>VALARIE</t>
  </si>
  <si>
    <t>FT BARGE</t>
  </si>
  <si>
    <t>MV AJEMISE</t>
  </si>
  <si>
    <t>H524</t>
  </si>
  <si>
    <t>DIKI ISLAND</t>
  </si>
  <si>
    <t>31/8/2022</t>
  </si>
  <si>
    <t>MV SHANTEL</t>
  </si>
  <si>
    <t>DV FAVOUR</t>
  </si>
  <si>
    <t>13/8/2022</t>
  </si>
  <si>
    <t>OGHENEGAREN 1</t>
  </si>
  <si>
    <t>ENOHO IV</t>
  </si>
  <si>
    <t>16/8/2022</t>
  </si>
  <si>
    <t>25/8/2022</t>
  </si>
  <si>
    <t>MV MOYOWA</t>
  </si>
  <si>
    <t>OABP</t>
  </si>
  <si>
    <t>17/8/2022</t>
  </si>
  <si>
    <t>19/8/2022</t>
  </si>
  <si>
    <t>LB GRAND</t>
  </si>
  <si>
    <t>JUB</t>
  </si>
  <si>
    <t>30/8/2022</t>
  </si>
  <si>
    <t>28/8/2022</t>
  </si>
  <si>
    <t>TBA TUG</t>
  </si>
  <si>
    <t>PRINCESS BISCAR</t>
  </si>
  <si>
    <t>ENL VICTORY</t>
  </si>
  <si>
    <t>19/9/2022</t>
  </si>
  <si>
    <t>30/9/2022</t>
  </si>
  <si>
    <t>AVIATION</t>
  </si>
  <si>
    <t>27/9/2022</t>
  </si>
  <si>
    <t>MV FAVOUR 2</t>
  </si>
  <si>
    <t>MILK RUN</t>
  </si>
  <si>
    <t>26/9/2022</t>
  </si>
  <si>
    <t>MV SEMEN 1</t>
  </si>
  <si>
    <t>PRINCESS AWANATE</t>
  </si>
  <si>
    <t>BR RIGMOVE</t>
  </si>
  <si>
    <t>23/9/2022</t>
  </si>
  <si>
    <t>13/10/2022</t>
  </si>
  <si>
    <t xml:space="preserve">NORTH BANK </t>
  </si>
  <si>
    <t>21/10/2022</t>
  </si>
  <si>
    <t>24/10/2022</t>
  </si>
  <si>
    <t>JENNELLE</t>
  </si>
  <si>
    <t xml:space="preserve">TUNU  </t>
  </si>
  <si>
    <t>25/10/2022</t>
  </si>
  <si>
    <t>31/10/2022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</si>
</sst>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[$NGN]\ * #,##0.00_);_([$NGN]\ * \(#,##0.00\);_([$NGN]\ 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utura Medium"/>
    </font>
    <font>
      <sz val="12"/>
      <color theme="1"/>
      <name val="Futura Medium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Futura Medium"/>
    </font>
    <font>
      <b/>
      <sz val="12"/>
      <name val="Futura Medium"/>
    </font>
    <font>
      <sz val="14"/>
      <color theme="1"/>
      <name val="Comic Sans MS"/>
      <family val="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Book Antiqua"/>
      <family val="1"/>
    </font>
    <font>
      <b/>
      <sz val="12"/>
      <color rgb="FF365FA8"/>
      <name val="Book Antiqua"/>
      <family val="1"/>
    </font>
    <font>
      <sz val="11"/>
      <color rgb="FF000000"/>
      <name val="Calibri"/>
      <family val="2"/>
      <scheme val="minor"/>
    </font>
    <font>
      <b/>
      <sz val="12"/>
      <color theme="4" tint="-0.249977111117893"/>
      <name val="Book Antiqua"/>
      <family val="1"/>
    </font>
    <font>
      <b/>
      <sz val="9"/>
      <color theme="4" tint="-0.249977111117893"/>
      <name val="Book Antiqua"/>
      <family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4" tint="-0.249977111117893"/>
      <name val="Futura Medium"/>
    </font>
    <font>
      <sz val="14"/>
      <color rgb="FF365FA8"/>
      <name val="Calibri"/>
      <family val="2"/>
      <scheme val="minor"/>
    </font>
    <font>
      <b/>
      <sz val="14"/>
      <color theme="4" tint="-0.249977111117893"/>
      <name val="Book Antiqua"/>
      <family val="1"/>
    </font>
    <font>
      <b/>
      <sz val="14"/>
      <color rgb="FF365FA8"/>
      <name val="Futura Medium"/>
    </font>
    <font>
      <b/>
      <sz val="14"/>
      <color rgb="FF365FA8"/>
      <name val="Calibri"/>
      <family val="2"/>
      <scheme val="minor"/>
    </font>
    <font>
      <b/>
      <sz val="12"/>
      <color theme="4"/>
      <name val="Book Antiqua"/>
      <family val="1"/>
    </font>
    <font>
      <b/>
      <sz val="14"/>
      <color theme="4"/>
      <name val="Calibri"/>
      <family val="2"/>
      <scheme val="minor"/>
    </font>
    <font>
      <b/>
      <sz val="14"/>
      <color theme="4"/>
      <name val="Futura Medium"/>
    </font>
    <font>
      <sz val="10"/>
      <color theme="4"/>
      <name val="Book Antiqua"/>
      <family val="1"/>
    </font>
    <font>
      <sz val="10"/>
      <color theme="1"/>
      <name val="Futura Medium"/>
    </font>
    <font>
      <b/>
      <sz val="9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4" borderId="4" xfId="0" applyFont="1" applyFill="1" applyBorder="1"/>
    <xf numFmtId="44" fontId="3" fillId="0" borderId="0" xfId="1" applyFont="1"/>
    <xf numFmtId="165" fontId="3" fillId="0" borderId="0" xfId="1" applyNumberFormat="1" applyFont="1"/>
    <xf numFmtId="0" fontId="3" fillId="0" borderId="0" xfId="0" applyFont="1" applyBorder="1"/>
    <xf numFmtId="2" fontId="3" fillId="0" borderId="0" xfId="0" applyNumberFormat="1" applyFont="1"/>
    <xf numFmtId="0" fontId="0" fillId="0" borderId="3" xfId="0" applyBorder="1"/>
    <xf numFmtId="0" fontId="3" fillId="0" borderId="3" xfId="0" applyFont="1" applyBorder="1"/>
    <xf numFmtId="0" fontId="3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7" fillId="4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4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7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 shrinkToFit="1"/>
    </xf>
    <xf numFmtId="0" fontId="3" fillId="4" borderId="3" xfId="0" applyFont="1" applyFill="1" applyBorder="1"/>
    <xf numFmtId="0" fontId="0" fillId="4" borderId="6" xfId="0" applyFill="1" applyBorder="1"/>
    <xf numFmtId="0" fontId="7" fillId="4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43" fontId="7" fillId="4" borderId="7" xfId="4" applyFont="1" applyFill="1" applyBorder="1" applyAlignment="1">
      <alignment horizontal="center"/>
    </xf>
    <xf numFmtId="43" fontId="7" fillId="4" borderId="8" xfId="4" applyFont="1" applyFill="1" applyBorder="1" applyAlignment="1">
      <alignment horizontal="center"/>
    </xf>
    <xf numFmtId="14" fontId="7" fillId="4" borderId="9" xfId="0" applyNumberFormat="1" applyFont="1" applyFill="1" applyBorder="1" applyAlignment="1">
      <alignment horizontal="center" vertical="center"/>
    </xf>
    <xf numFmtId="14" fontId="7" fillId="4" borderId="6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 shrinkToFit="1"/>
    </xf>
    <xf numFmtId="4" fontId="9" fillId="4" borderId="6" xfId="0" applyNumberFormat="1" applyFont="1" applyFill="1" applyBorder="1"/>
    <xf numFmtId="0" fontId="9" fillId="4" borderId="6" xfId="0" applyFont="1" applyFill="1" applyBorder="1"/>
    <xf numFmtId="14" fontId="3" fillId="0" borderId="0" xfId="0" applyNumberFormat="1" applyFont="1"/>
    <xf numFmtId="0" fontId="12" fillId="4" borderId="10" xfId="5" applyFont="1" applyFill="1" applyBorder="1" applyAlignment="1">
      <alignment horizontal="center" wrapText="1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3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wrapText="1"/>
    </xf>
    <xf numFmtId="0" fontId="12" fillId="4" borderId="10" xfId="5" applyFont="1" applyFill="1" applyBorder="1" applyAlignment="1">
      <alignment horizontal="center"/>
    </xf>
    <xf numFmtId="0" fontId="7" fillId="6" borderId="3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4" fontId="0" fillId="4" borderId="3" xfId="0" applyNumberFormat="1" applyFill="1" applyBorder="1" applyAlignment="1">
      <alignment horizontal="center"/>
    </xf>
    <xf numFmtId="14" fontId="3" fillId="0" borderId="0" xfId="0" applyNumberFormat="1" applyFont="1" applyAlignment="1">
      <alignment horizontal="left"/>
    </xf>
    <xf numFmtId="4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3" fillId="4" borderId="0" xfId="0" applyFont="1" applyFill="1"/>
    <xf numFmtId="0" fontId="3" fillId="7" borderId="11" xfId="0" applyFont="1" applyFill="1" applyBorder="1"/>
    <xf numFmtId="2" fontId="3" fillId="4" borderId="3" xfId="0" applyNumberFormat="1" applyFont="1" applyFill="1" applyBorder="1" applyAlignment="1">
      <alignment horizontal="center"/>
    </xf>
    <xf numFmtId="4" fontId="3" fillId="7" borderId="3" xfId="0" applyNumberFormat="1" applyFont="1" applyFill="1" applyBorder="1" applyAlignment="1">
      <alignment horizontal="center"/>
    </xf>
    <xf numFmtId="0" fontId="12" fillId="8" borderId="3" xfId="5" applyFont="1" applyFill="1" applyBorder="1" applyAlignment="1">
      <alignment horizontal="center" wrapText="1"/>
    </xf>
    <xf numFmtId="0" fontId="12" fillId="4" borderId="3" xfId="5" applyFont="1" applyFill="1" applyBorder="1" applyAlignment="1">
      <alignment horizontal="center"/>
    </xf>
    <xf numFmtId="4" fontId="3" fillId="9" borderId="3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2" fontId="3" fillId="4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/>
    </xf>
    <xf numFmtId="0" fontId="14" fillId="4" borderId="3" xfId="0" applyFont="1" applyFill="1" applyBorder="1" applyAlignment="1">
      <alignment horizontal="center" vertical="center"/>
    </xf>
    <xf numFmtId="0" fontId="17" fillId="0" borderId="3" xfId="0" applyFont="1" applyBorder="1"/>
    <xf numFmtId="0" fontId="2" fillId="4" borderId="3" xfId="0" applyFont="1" applyFill="1" applyBorder="1" applyAlignment="1">
      <alignment horizontal="center" wrapText="1"/>
    </xf>
    <xf numFmtId="0" fontId="18" fillId="0" borderId="3" xfId="0" applyFont="1" applyBorder="1"/>
    <xf numFmtId="4" fontId="14" fillId="4" borderId="10" xfId="0" applyNumberFormat="1" applyFont="1" applyFill="1" applyBorder="1" applyAlignment="1">
      <alignment horizontal="center" vertical="center"/>
    </xf>
    <xf numFmtId="4" fontId="0" fillId="4" borderId="10" xfId="0" applyNumberFormat="1" applyFill="1" applyBorder="1" applyAlignment="1">
      <alignment horizontal="center"/>
    </xf>
    <xf numFmtId="4" fontId="0" fillId="4" borderId="10" xfId="0" applyNumberFormat="1" applyFont="1" applyFill="1" applyBorder="1" applyAlignment="1">
      <alignment horizontal="center"/>
    </xf>
    <xf numFmtId="4" fontId="14" fillId="4" borderId="10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17" fillId="0" borderId="0" xfId="0" applyFont="1"/>
    <xf numFmtId="0" fontId="19" fillId="0" borderId="3" xfId="0" applyFont="1" applyBorder="1" applyAlignment="1">
      <alignment horizontal="center"/>
    </xf>
    <xf numFmtId="4" fontId="14" fillId="4" borderId="3" xfId="0" applyNumberFormat="1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21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4" fillId="4" borderId="3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center"/>
    </xf>
    <xf numFmtId="0" fontId="26" fillId="4" borderId="3" xfId="0" applyFont="1" applyFill="1" applyBorder="1" applyAlignment="1">
      <alignment horizontal="center"/>
    </xf>
    <xf numFmtId="14" fontId="3" fillId="7" borderId="11" xfId="0" applyNumberFormat="1" applyFont="1" applyFill="1" applyBorder="1" applyAlignment="1">
      <alignment horizontal="center"/>
    </xf>
    <xf numFmtId="0" fontId="27" fillId="0" borderId="0" xfId="0" applyFont="1"/>
    <xf numFmtId="0" fontId="28" fillId="0" borderId="3" xfId="0" applyFont="1" applyBorder="1"/>
    <xf numFmtId="0" fontId="16" fillId="4" borderId="3" xfId="0" applyFont="1" applyFill="1" applyBorder="1"/>
    <xf numFmtId="0" fontId="29" fillId="0" borderId="0" xfId="0" applyFont="1" applyAlignment="1">
      <alignment horizontal="right"/>
    </xf>
    <xf numFmtId="0" fontId="2" fillId="0" borderId="12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0" borderId="2" xfId="0" applyFont="1" applyBorder="1"/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7">
    <cellStyle name="Comma" xfId="4" builtinId="3"/>
    <cellStyle name="Comma 2" xfId="3" xr:uid="{9D683BF6-7C46-4529-921E-8A7DD0281FB0}"/>
    <cellStyle name="Comma 2 2" xfId="6" xr:uid="{FFCC747C-E82A-40D1-9E6B-1161F0FC3F74}"/>
    <cellStyle name="Comma 2 3" xfId="2" xr:uid="{90344D2F-35CD-498F-A80B-27A0EA407C66}"/>
    <cellStyle name="Currency" xfId="1" builtinId="4"/>
    <cellStyle name="Normal" xfId="0" builtinId="0"/>
    <cellStyle name="Normal 2" xfId="5" xr:uid="{C37F35C2-A797-4C3E-9508-9CDC80B8EDF2}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</dxfs>
  <tableStyles count="0" defaultTableStyle="TableStyleMedium2" defaultPivotStyle="PivotStyleLight16"/>
  <colors>
    <mruColors>
      <color rgb="FF365F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a.Olarewaju/AppData/Local/Microsoft/Windows/INetCache/Content.Outlook/XSZJXBWJ/Marine%20Monthly%20Savings%20-%20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'22 COST SAVINGS "/>
      <sheetName val="JAN '22 COST AVOIDANCE  "/>
      <sheetName val="FEB '22 COST SAVINGS  "/>
      <sheetName val="FEB '22 COST AVOIDANCE"/>
      <sheetName val="MAR '22 COST SAVINGS  "/>
      <sheetName val="MAR '22 COST AVOIDANCE "/>
      <sheetName val="APR '22 COST SAVINGS  "/>
      <sheetName val="APR '22 COST AVOIDANCE "/>
      <sheetName val="MAY '22 COST SAVINGS  "/>
      <sheetName val="MAY '22 COST AVOIDANCE "/>
      <sheetName val="JUN '22 COST SAVINGS  "/>
      <sheetName val="JUN '22 COST AVOIDANCE "/>
      <sheetName val="JUL '22 COST SAVINGS  "/>
      <sheetName val="JUL '22 COST AVOIDANCE "/>
      <sheetName val="AUG '22 COST SAVINGS "/>
      <sheetName val="AUG '22 COST AVOIDANCE "/>
      <sheetName val="SEPT '22 COST SAVINGS"/>
      <sheetName val="SEPT '22 COST AVOI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D8037-3715-45B3-968E-BE2E67D8BA5C}" name="Table1" displayName="Table1" ref="A3:N20" totalsRowCount="1" headerRowDxfId="299" dataDxfId="298">
  <autoFilter ref="A3:N19" xr:uid="{93F506BB-850B-4FE3-B7EC-B887D89A20A4}"/>
  <tableColumns count="14">
    <tableColumn id="1" xr3:uid="{99327DD3-8A2E-4707-A27A-18FEF087FBE3}" name="S/N" dataDxfId="297" totalsRowDxfId="296"/>
    <tableColumn id="2" xr3:uid="{75E02360-A8C9-4746-98BA-64964499608E}" name="NAME OF VESSEL" dataDxfId="295" totalsRowDxfId="294"/>
    <tableColumn id="3" xr3:uid="{EA29ED8A-F0D2-49D1-AD2B-5C7A071DFBD6}" name="TYPE" dataDxfId="293" totalsRowDxfId="292"/>
    <tableColumn id="4" xr3:uid="{B0F6351D-5037-4F36-B100-F86C3D09084A}" name="PO" dataDxfId="291" totalsRowDxfId="290"/>
    <tableColumn id="5" xr3:uid="{575F56C3-988F-4B02-B1FB-41FA43699ECA}" name="TEAM" dataDxfId="289" totalsRowDxfId="288"/>
    <tableColumn id="6" xr3:uid="{8C7C1FA9-5B78-4ABE-B58E-AC96E2B95652}" name="LOCATION" dataDxfId="287" totalsRowDxfId="286"/>
    <tableColumn id="7" xr3:uid="{2E0DF735-B5B3-41BB-B037-356F52CB070A}" name="N" dataDxfId="285" totalsRowDxfId="284"/>
    <tableColumn id="8" xr3:uid="{380FE12D-B0D2-4E48-ADEC-4FCB61599A63}" name="$" dataDxfId="283" totalsRowDxfId="282"/>
    <tableColumn id="9" xr3:uid="{00EDC81E-E15B-4AD9-ACF8-DE759F87B221}" name="HIRE DATE" dataDxfId="281" totalsRowDxfId="280"/>
    <tableColumn id="10" xr3:uid="{A2768DFE-3D96-4535-8A20-5D4181C1728B}" name="ACTUAL OFF-HIRE" dataDxfId="279" totalsRowDxfId="278"/>
    <tableColumn id="11" xr3:uid="{1DA7BB83-8C05-4EAF-8BCD-93ED3D06D548}" name="EXPECTED OFF-HIRE" dataDxfId="277" totalsRowDxfId="276"/>
    <tableColumn id="12" xr3:uid="{D2CC75C6-B4F2-424D-9D1A-80A4B5E2B2FE}" name="ACTUAL SAVINGS  IN DAYS" totalsRowLabel="Total" dataDxfId="275" totalsRowDxfId="274"/>
    <tableColumn id="13" xr3:uid="{C964FA17-E6EC-48AE-BE66-3A2F2117D179}" name="NGN" totalsRowFunction="sum" dataDxfId="273" totalsRowDxfId="272">
      <calculatedColumnFormula>SUM(G4*L4)</calculatedColumnFormula>
    </tableColumn>
    <tableColumn id="14" xr3:uid="{89DA04C8-C93D-4DFF-B685-822865CCAF18}" name="USD" totalsRowFunction="sum" dataDxfId="271" totalsRowDxfId="270">
      <calculatedColumnFormula>SUM(H4*L4)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7A4FCD-DCC1-488E-8EDD-7A02B57B8A12}" name="Table143567891011" displayName="Table143567891011" ref="A3:N33" totalsRowCount="1" headerRowDxfId="29" dataDxfId="28">
  <autoFilter ref="A3:N32" xr:uid="{93F506BB-850B-4FE3-B7EC-B887D89A20A4}"/>
  <tableColumns count="14">
    <tableColumn id="1" xr3:uid="{9BBA28C4-99D2-4E7F-BC6D-CB8CFFE3071B}" name="S/N" dataDxfId="27" totalsRowDxfId="26"/>
    <tableColumn id="2" xr3:uid="{C97EFD14-680F-4907-A2C0-1B1BEE34162F}" name="NAME OF VESSEL" dataDxfId="25" totalsRowDxfId="24"/>
    <tableColumn id="3" xr3:uid="{CC43D32B-0A3C-4405-BEE7-007A4030311D}" name="TYPE" dataDxfId="23" totalsRowDxfId="22"/>
    <tableColumn id="4" xr3:uid="{22DFFA0F-0E6F-47B2-B0C2-686B157731DE}" name="PO" dataDxfId="21" totalsRowDxfId="20"/>
    <tableColumn id="5" xr3:uid="{E68E34B6-9E65-4344-A29C-ABA682F50AD7}" name="TEAM" dataDxfId="19" totalsRowDxfId="18"/>
    <tableColumn id="6" xr3:uid="{5EC28D27-309D-4815-8A8C-257A673CFCAA}" name="LOCATION" dataDxfId="17" totalsRowDxfId="16"/>
    <tableColumn id="7" xr3:uid="{BDAC1002-C105-4326-A8E3-1A9DA70B58EF}" name="N" dataDxfId="15" totalsRowDxfId="14"/>
    <tableColumn id="8" xr3:uid="{0EF57170-5089-4E26-AE14-395E579D0A3F}" name="$" dataDxfId="13" totalsRowDxfId="12"/>
    <tableColumn id="9" xr3:uid="{200E1401-F3B2-48B2-B212-54DF9DAAA54E}" name="HIRE DATE" dataDxfId="11" totalsRowDxfId="10"/>
    <tableColumn id="10" xr3:uid="{E1746701-CDD8-468D-93BE-2C9DDD602563}" name="ACTUAL OFF-HIRE" dataDxfId="9" totalsRowDxfId="8"/>
    <tableColumn id="11" xr3:uid="{2AC7CD8E-87DD-43C8-A2B4-65CB5B807DEC}" name="EXPECTED OFF-HIRE" dataDxfId="7" totalsRowDxfId="6"/>
    <tableColumn id="12" xr3:uid="{E790B857-AD83-41CD-B549-BDD6EB97EF13}" name="ACTUAL SAVINGS  IN DAYS" totalsRowLabel="Total" dataDxfId="5" totalsRowDxfId="4"/>
    <tableColumn id="13" xr3:uid="{A28227D8-8A12-4221-8559-ACF60949922A}" name="NGN" totalsRowFunction="sum" dataDxfId="3" totalsRowDxfId="2">
      <calculatedColumnFormula>SUM(G4*L4)</calculatedColumnFormula>
    </tableColumn>
    <tableColumn id="14" xr3:uid="{FED6374A-08DC-45C0-B42E-19E888C984BF}" name="USD" totalsRowFunction="sum" dataDxfId="1" totalsRowDxfId="0">
      <calculatedColumnFormula>SUM(H4*L4)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0ED3F8-8B54-465F-AF12-5866ABB26B61}" name="Table14" displayName="Table14" ref="A3:N20" totalsRowCount="1" headerRowDxfId="269" dataDxfId="268">
  <autoFilter ref="A3:N19" xr:uid="{93F506BB-850B-4FE3-B7EC-B887D89A20A4}"/>
  <tableColumns count="14">
    <tableColumn id="1" xr3:uid="{E7A7733C-9A0E-4D21-A84F-89A0C5C7E162}" name="S/N" dataDxfId="267" totalsRowDxfId="266"/>
    <tableColumn id="2" xr3:uid="{5C8FBE1D-6C7A-4EE8-9FE5-08F563270780}" name="NAME OF VESSEL" dataDxfId="265" totalsRowDxfId="264"/>
    <tableColumn id="3" xr3:uid="{A292E320-48EE-4A03-A5B2-4A70484E73B1}" name="TYPE" dataDxfId="263" totalsRowDxfId="262"/>
    <tableColumn id="4" xr3:uid="{19EBFE90-09EF-4CB6-8673-FA42C7658B44}" name="PO" dataDxfId="261" totalsRowDxfId="260"/>
    <tableColumn id="5" xr3:uid="{BE7BE52B-36CB-4370-B73E-A2922C954BC1}" name="TEAM" dataDxfId="259" totalsRowDxfId="258"/>
    <tableColumn id="6" xr3:uid="{B00FD752-57D8-442E-9FA7-9364E610B5D2}" name="LOCATION" dataDxfId="257" totalsRowDxfId="256"/>
    <tableColumn id="7" xr3:uid="{5B2FABA6-7E0B-4142-843B-5FC5DC9C32CC}" name="N" dataDxfId="255" totalsRowDxfId="254"/>
    <tableColumn id="8" xr3:uid="{C767854A-A62D-448D-86EC-A8A1C79D65E9}" name="$" dataDxfId="253" totalsRowDxfId="252"/>
    <tableColumn id="9" xr3:uid="{BEDC9879-2EAE-4C84-AB1F-991C7C75F44E}" name="HIRE DATE" dataDxfId="251" totalsRowDxfId="250"/>
    <tableColumn id="10" xr3:uid="{0E31BC3B-87F3-4AB8-8CA5-A388D61C9366}" name="ACTUAL OFF-HIRE" dataDxfId="249" totalsRowDxfId="248"/>
    <tableColumn id="11" xr3:uid="{B8B96712-F4C9-412C-9AEF-DC92FAF99245}" name="EXPECTED OFF-HIRE" dataDxfId="247" totalsRowDxfId="246"/>
    <tableColumn id="12" xr3:uid="{7017CC95-4FB0-4E36-939B-443CA056A440}" name="ACTUAL SAVINGS  IN DAYS" totalsRowLabel="Total" dataDxfId="245" totalsRowDxfId="244"/>
    <tableColumn id="13" xr3:uid="{C621B8A6-962B-4497-89D1-7ED07E9AFFB1}" name="NGN" totalsRowFunction="sum" dataDxfId="243" totalsRowDxfId="242">
      <calculatedColumnFormula>SUM(G4*L4)</calculatedColumnFormula>
    </tableColumn>
    <tableColumn id="14" xr3:uid="{08FFCEC3-24FE-4D11-98CF-1867AF230016}" name="USD" totalsRowFunction="sum" dataDxfId="241" totalsRowDxfId="240">
      <calculatedColumnFormula>SUM(H4*L4)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182C5-3523-4D25-83A9-F305E8BCBB66}" name="Table143" displayName="Table143" ref="A3:N23" totalsRowCount="1" headerRowDxfId="239" dataDxfId="238">
  <autoFilter ref="A3:N22" xr:uid="{93F506BB-850B-4FE3-B7EC-B887D89A20A4}"/>
  <tableColumns count="14">
    <tableColumn id="1" xr3:uid="{4BC1AF2D-0540-4772-8F25-4AC466568AF1}" name="S/N" dataDxfId="237" totalsRowDxfId="236"/>
    <tableColumn id="2" xr3:uid="{5EFA5894-9EA7-4B2F-8D72-7A0578B07448}" name="NAME OF VESSEL" dataDxfId="235" totalsRowDxfId="234"/>
    <tableColumn id="3" xr3:uid="{8E2EECFE-6BE4-4E41-A75A-04675BC888CF}" name="TYPE" dataDxfId="233" totalsRowDxfId="232"/>
    <tableColumn id="4" xr3:uid="{7F9DA4F8-AC2E-465E-BF61-D0BE0F54E616}" name="PO" dataDxfId="231" totalsRowDxfId="230"/>
    <tableColumn id="5" xr3:uid="{D4707A60-FD19-43E2-8285-028CF55D0BB3}" name="TEAM" dataDxfId="229" totalsRowDxfId="228"/>
    <tableColumn id="6" xr3:uid="{D1542CAC-0CCE-44ED-99CC-8348C51867C4}" name="LOCATION" dataDxfId="227" totalsRowDxfId="226"/>
    <tableColumn id="7" xr3:uid="{F8FFED6B-AE33-4518-8539-F2B7025EC0FC}" name="N" dataDxfId="225" totalsRowDxfId="224"/>
    <tableColumn id="8" xr3:uid="{3768D492-8B07-4418-9349-A3B57855790F}" name="$" dataDxfId="223" totalsRowDxfId="222"/>
    <tableColumn id="9" xr3:uid="{E6A4162A-48F1-4991-972F-83F1007264EC}" name="HIRE DATE" dataDxfId="221" totalsRowDxfId="220"/>
    <tableColumn id="10" xr3:uid="{AF29BEAF-6D6D-483A-A18E-3029C38337A5}" name="ACTUAL OFF-HIRE" dataDxfId="219" totalsRowDxfId="218"/>
    <tableColumn id="11" xr3:uid="{D94E7867-6576-4C01-B2A1-76A3AB7AA81B}" name="EXPECTED OFF-HIRE" dataDxfId="217" totalsRowDxfId="216"/>
    <tableColumn id="12" xr3:uid="{B38A9CF7-CD8E-4C10-A700-68AFB5B4CC77}" name="ACTUAL SAVINGS  IN DAYS" totalsRowLabel="Total" dataDxfId="215" totalsRowDxfId="214"/>
    <tableColumn id="13" xr3:uid="{EED82A66-3C37-4727-9C63-C51B1349417E}" name="NGN" totalsRowFunction="sum" dataDxfId="213" totalsRowDxfId="212">
      <calculatedColumnFormula>SUM(G4*L4)</calculatedColumnFormula>
    </tableColumn>
    <tableColumn id="14" xr3:uid="{DB34892A-F0CE-4DC1-AB8B-0D9100606637}" name="USD" totalsRowFunction="sum" dataDxfId="211" totalsRowDxfId="210">
      <calculatedColumnFormula>SUM(H4*L4)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392C2E-F44C-439E-984A-3E37624D0916}" name="Table1435" displayName="Table1435" ref="A3:N27" totalsRowCount="1" headerRowDxfId="209" dataDxfId="208">
  <autoFilter ref="A3:N26" xr:uid="{93F506BB-850B-4FE3-B7EC-B887D89A20A4}"/>
  <tableColumns count="14">
    <tableColumn id="1" xr3:uid="{133C5E5C-1746-4903-9D88-DCE9C4E73E91}" name="S/N" dataDxfId="207" totalsRowDxfId="206"/>
    <tableColumn id="2" xr3:uid="{B7DF4996-1E18-4B6A-9E36-4B582E5C12C6}" name="NAME OF VESSEL" dataDxfId="205" totalsRowDxfId="204"/>
    <tableColumn id="3" xr3:uid="{7FB0A8A4-536B-4D50-9AC6-DF868D5514AA}" name="TYPE" dataDxfId="203" totalsRowDxfId="202"/>
    <tableColumn id="4" xr3:uid="{F8B4B1DD-0015-4E4B-9447-FE356C88F3EC}" name="PO" dataDxfId="201" totalsRowDxfId="200"/>
    <tableColumn id="5" xr3:uid="{8B3A0951-A4BD-4FBF-9F85-8EBEDBD9402E}" name="TEAM" dataDxfId="199" totalsRowDxfId="198"/>
    <tableColumn id="6" xr3:uid="{7CF28553-4749-41F3-93BB-1C9879070589}" name="LOCATION" dataDxfId="197" totalsRowDxfId="196"/>
    <tableColumn id="7" xr3:uid="{2B38577C-433F-486F-B84A-73E84FD73CC7}" name="N" dataDxfId="195" totalsRowDxfId="194"/>
    <tableColumn id="8" xr3:uid="{11FEA713-DB39-4580-9F8E-46437FC22E42}" name="$" dataDxfId="193" totalsRowDxfId="192"/>
    <tableColumn id="9" xr3:uid="{E61A300B-FFE8-4DFD-BE1F-916964FC389A}" name="HIRE DATE" dataDxfId="191" totalsRowDxfId="190"/>
    <tableColumn id="10" xr3:uid="{B076D46F-D7FF-4191-9E5F-DCED863BB128}" name="ACTUAL OFF-HIRE" dataDxfId="189" totalsRowDxfId="188"/>
    <tableColumn id="11" xr3:uid="{12679207-D8E0-4AE0-9101-34472100276C}" name="EXPECTED OFF-HIRE" dataDxfId="187" totalsRowDxfId="186"/>
    <tableColumn id="12" xr3:uid="{A7519233-83B6-45CF-AB8F-7D1872F0BF91}" name="ACTUAL SAVINGS  IN DAYS" totalsRowLabel="Total" dataDxfId="185" totalsRowDxfId="184"/>
    <tableColumn id="13" xr3:uid="{16032649-3277-43EB-9A2C-3FB8A5A5CDC8}" name="NGN" totalsRowFunction="sum" dataDxfId="183" totalsRowDxfId="182">
      <calculatedColumnFormula>SUM(G4*L4)</calculatedColumnFormula>
    </tableColumn>
    <tableColumn id="14" xr3:uid="{06E3CFE5-BCC4-4CE0-8561-9E4731B10F64}" name="USD" totalsRowFunction="sum" dataDxfId="181" totalsRowDxfId="180">
      <calculatedColumnFormula>SUM(H4*L4)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F2B28-1AFA-40F7-96B7-C4AE7C819DF6}" name="Table14356" displayName="Table14356" ref="A3:N27" totalsRowCount="1" headerRowDxfId="179" dataDxfId="178">
  <autoFilter ref="A3:N26" xr:uid="{93F506BB-850B-4FE3-B7EC-B887D89A20A4}"/>
  <tableColumns count="14">
    <tableColumn id="1" xr3:uid="{E803817F-A7EC-4BB5-9235-EEE83DA026C7}" name="S/N" dataDxfId="177" totalsRowDxfId="176"/>
    <tableColumn id="2" xr3:uid="{B4CE04B1-C913-4CC4-A270-8E016BA05733}" name="NAME OF VESSEL" dataDxfId="175" totalsRowDxfId="174"/>
    <tableColumn id="3" xr3:uid="{D4CA9DE9-3F50-47C3-91FF-D679511CCE29}" name="TYPE" dataDxfId="173" totalsRowDxfId="172"/>
    <tableColumn id="4" xr3:uid="{DAE39CCD-6901-4322-9CE3-5286B86865D3}" name="PO" dataDxfId="171" totalsRowDxfId="170"/>
    <tableColumn id="5" xr3:uid="{C711FA21-CAB3-42E6-AC47-37329DEAFABD}" name="TEAM" dataDxfId="169" totalsRowDxfId="168"/>
    <tableColumn id="6" xr3:uid="{33586B8B-AAD4-45B2-ACAB-99C47DDF5773}" name="LOCATION" dataDxfId="167" totalsRowDxfId="166"/>
    <tableColumn id="7" xr3:uid="{D10E82C3-1081-4961-952C-62494DAF1E02}" name="N" dataDxfId="165" totalsRowDxfId="164"/>
    <tableColumn id="8" xr3:uid="{E2233F20-9DED-4B84-80E4-3B5B5D3BD630}" name="$" dataDxfId="163" totalsRowDxfId="162"/>
    <tableColumn id="9" xr3:uid="{C021B59F-96FD-43B3-BBBE-181CA79DCD18}" name="HIRE DATE" dataDxfId="161" totalsRowDxfId="160"/>
    <tableColumn id="10" xr3:uid="{5E7C0D1E-C8F5-47B2-BD52-CAA3CB2DB3B4}" name="ACTUAL OFF-HIRE" dataDxfId="159" totalsRowDxfId="158"/>
    <tableColumn id="11" xr3:uid="{B3CA51AF-B0E1-4E3D-B22C-F485355D5571}" name="EXPECTED OFF-HIRE" dataDxfId="157" totalsRowDxfId="156"/>
    <tableColumn id="12" xr3:uid="{3DF1B3D1-962F-4036-A4CE-B249BF1A1047}" name="ACTUAL SAVINGS  IN DAYS" totalsRowLabel="Total" dataDxfId="155" totalsRowDxfId="154"/>
    <tableColumn id="13" xr3:uid="{0BED0D2A-3260-4EE7-AAE5-28564FF51A8C}" name="NGN" totalsRowFunction="sum" dataDxfId="153" totalsRowDxfId="152">
      <calculatedColumnFormula>SUM(G4*L4)</calculatedColumnFormula>
    </tableColumn>
    <tableColumn id="14" xr3:uid="{FDF07605-635C-4EED-9232-AF2BC7A8183C}" name="USD" totalsRowFunction="sum" dataDxfId="151" totalsRowDxfId="150">
      <calculatedColumnFormula>SUM(H4*L4)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BF3AAD-176C-4C37-89EA-8465AB7C5F64}" name="Table143567" displayName="Table143567" ref="A3:N67" totalsRowCount="1" headerRowDxfId="149" dataDxfId="148">
  <autoFilter ref="A3:N66" xr:uid="{93F506BB-850B-4FE3-B7EC-B887D89A20A4}"/>
  <tableColumns count="14">
    <tableColumn id="1" xr3:uid="{4E95D7A4-E2D6-44F2-9F18-5B976D7601F3}" name="S/N" dataDxfId="147" totalsRowDxfId="146"/>
    <tableColumn id="2" xr3:uid="{89CA9076-5446-49DB-8339-8B04B566D516}" name="NAME OF VESSEL" dataDxfId="145" totalsRowDxfId="144"/>
    <tableColumn id="3" xr3:uid="{769DB88C-0295-43A1-99DF-F2025E78F93F}" name="TYPE" dataDxfId="143" totalsRowDxfId="142"/>
    <tableColumn id="4" xr3:uid="{970C445A-A706-472C-B9C7-08F8AC3901DB}" name="PO" dataDxfId="141" totalsRowDxfId="140"/>
    <tableColumn id="5" xr3:uid="{AE9E2486-F4C0-49F9-BD50-7E036F390957}" name="TEAM" dataDxfId="139" totalsRowDxfId="138"/>
    <tableColumn id="6" xr3:uid="{75EEB424-384B-42E5-A3F5-55F8C368D8B0}" name="LOCATION" dataDxfId="137" totalsRowDxfId="136"/>
    <tableColumn id="7" xr3:uid="{13C4E631-004C-4FFC-B307-E43562B7636E}" name="N" dataDxfId="135" totalsRowDxfId="134"/>
    <tableColumn id="8" xr3:uid="{2EC4558C-E06D-4172-9791-4FA1182AC520}" name="$" dataDxfId="133" totalsRowDxfId="132"/>
    <tableColumn id="9" xr3:uid="{4BD5ECDC-16EC-42DD-96E9-CA7C9EE98239}" name="HIRE DATE" dataDxfId="131" totalsRowDxfId="130"/>
    <tableColumn id="10" xr3:uid="{429FA8DF-4BC0-49F3-A939-72851628D184}" name="ACTUAL OFF-HIRE" dataDxfId="129" totalsRowDxfId="128"/>
    <tableColumn id="11" xr3:uid="{A2D2F790-E977-4EA2-A275-0D2A6F12DF30}" name="EXPECTED OFF-HIRE" dataDxfId="127" totalsRowDxfId="126"/>
    <tableColumn id="12" xr3:uid="{C4A0B705-DD5F-44AF-A11D-BA6ED0757919}" name="ACTUAL SAVINGS  IN DAYS" totalsRowLabel="Total" dataDxfId="125" totalsRowDxfId="124"/>
    <tableColumn id="13" xr3:uid="{F11C07F9-5CB4-4374-8CE2-7BBFDF523D2C}" name="NGN" totalsRowFunction="sum" dataDxfId="123" totalsRowDxfId="122">
      <calculatedColumnFormula>SUM(G4*L4)</calculatedColumnFormula>
    </tableColumn>
    <tableColumn id="14" xr3:uid="{22922758-750D-44EB-AA60-EFB1FFEEFA08}" name="USD" totalsRowFunction="sum" dataDxfId="121" totalsRowDxfId="120">
      <calculatedColumnFormula>SUM(H4*L4)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64C4D9-6991-4628-A8E6-8E2F8E963218}" name="Table1435678" displayName="Table1435678" ref="A3:N29" totalsRowCount="1" headerRowDxfId="119" dataDxfId="118">
  <autoFilter ref="A3:N28" xr:uid="{93F506BB-850B-4FE3-B7EC-B887D89A20A4}"/>
  <tableColumns count="14">
    <tableColumn id="1" xr3:uid="{25C98B4A-9E63-456D-A74C-AD66CA65E8F7}" name="S/N" dataDxfId="117" totalsRowDxfId="116"/>
    <tableColumn id="2" xr3:uid="{EB7CE880-9B54-469F-8717-3D9BE215A311}" name="NAME OF VESSEL" dataDxfId="115" totalsRowDxfId="114"/>
    <tableColumn id="3" xr3:uid="{1DBA73FF-6884-4A4C-972B-67EEDE29E410}" name="TYPE" dataDxfId="113" totalsRowDxfId="112"/>
    <tableColumn id="4" xr3:uid="{4468E715-2330-483E-B54C-3905D5F0FBB7}" name="PO" dataDxfId="111" totalsRowDxfId="110"/>
    <tableColumn id="5" xr3:uid="{CAB9B2CF-F0A5-430A-9D7B-96368807229A}" name="TEAM" dataDxfId="109" totalsRowDxfId="108"/>
    <tableColumn id="6" xr3:uid="{3DE953EE-8C81-48D7-9AA5-E66D85F8643F}" name="LOCATION" dataDxfId="107" totalsRowDxfId="106"/>
    <tableColumn id="7" xr3:uid="{B0AD687A-58D1-4D2D-8234-98325047D28D}" name="N" dataDxfId="105" totalsRowDxfId="104"/>
    <tableColumn id="8" xr3:uid="{8AF08BA5-6D83-405A-8C4E-D35A2E736590}" name="$" dataDxfId="103" totalsRowDxfId="102"/>
    <tableColumn id="9" xr3:uid="{0CDAE8DD-3258-48A6-A343-E7716F5C7AD2}" name="HIRE DATE" dataDxfId="101" totalsRowDxfId="100"/>
    <tableColumn id="10" xr3:uid="{EED70D12-1F29-48FE-8330-62FEEDFF2E18}" name="ACTUAL OFF-HIRE" dataDxfId="99" totalsRowDxfId="98"/>
    <tableColumn id="11" xr3:uid="{05283CD3-8440-4B4E-A719-793AF50DA305}" name="EXPECTED OFF-HIRE" dataDxfId="97" totalsRowDxfId="96"/>
    <tableColumn id="12" xr3:uid="{677890F8-F0AC-4BFA-B0B1-96D34BF62463}" name="ACTUAL SAVINGS  IN DAYS" totalsRowLabel="Total" dataDxfId="95" totalsRowDxfId="94"/>
    <tableColumn id="13" xr3:uid="{29067D16-F552-4773-AEC4-221F946DF4AA}" name="NGN" totalsRowFunction="sum" dataDxfId="93" totalsRowDxfId="92">
      <calculatedColumnFormula>SUM(G4*L4)</calculatedColumnFormula>
    </tableColumn>
    <tableColumn id="14" xr3:uid="{72F35AB0-3371-4290-967F-B18999C85D5C}" name="USD" totalsRowFunction="sum" dataDxfId="91" totalsRowDxfId="90">
      <calculatedColumnFormula>SUM(H4*L4)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B004D5-514F-4ED7-B15E-11553A5B24D4}" name="Table14356789" displayName="Table14356789" ref="A3:N33" totalsRowCount="1" headerRowDxfId="89" dataDxfId="88">
  <autoFilter ref="A3:N32" xr:uid="{93F506BB-850B-4FE3-B7EC-B887D89A20A4}"/>
  <tableColumns count="14">
    <tableColumn id="1" xr3:uid="{CEF9A52E-385D-4BA2-BB64-BA63F647F0F6}" name="S/N" dataDxfId="87" totalsRowDxfId="86"/>
    <tableColumn id="2" xr3:uid="{38E9D392-1A7F-4861-8D91-1A021FAA3C94}" name="NAME OF VESSEL" dataDxfId="85" totalsRowDxfId="84"/>
    <tableColumn id="3" xr3:uid="{FAC5FB69-2923-4BB6-A98C-FE97B67DC81F}" name="TYPE" dataDxfId="83" totalsRowDxfId="82"/>
    <tableColumn id="4" xr3:uid="{E0E851AB-C612-4EE3-8F2C-49ED5D68BB48}" name="PO" dataDxfId="81" totalsRowDxfId="80"/>
    <tableColumn id="5" xr3:uid="{4CA5C1F1-98E2-4B8C-B9EF-98D574AFF478}" name="TEAM" dataDxfId="79" totalsRowDxfId="78"/>
    <tableColumn id="6" xr3:uid="{DB4FC71D-0F62-4D2F-B985-0A8897BB59C6}" name="LOCATION" dataDxfId="77" totalsRowDxfId="76"/>
    <tableColumn id="7" xr3:uid="{5EA32507-4746-4268-81E3-DC7C37E1B250}" name="N" dataDxfId="75" totalsRowDxfId="74"/>
    <tableColumn id="8" xr3:uid="{D414BF5A-B649-4FE6-AF5A-A6204A200CFD}" name="$" dataDxfId="73" totalsRowDxfId="72"/>
    <tableColumn id="9" xr3:uid="{CFDD04A4-7DB8-40EC-9708-C77A69C3C373}" name="HIRE DATE" dataDxfId="71" totalsRowDxfId="70"/>
    <tableColumn id="10" xr3:uid="{929840C2-4CB7-4924-A62C-998EE5FBC9E5}" name="ACTUAL OFF-HIRE" dataDxfId="69" totalsRowDxfId="68"/>
    <tableColumn id="11" xr3:uid="{7AE2E8DB-7BC4-4E15-A9A8-FFA75C965871}" name="EXPECTED OFF-HIRE" dataDxfId="67" totalsRowDxfId="66"/>
    <tableColumn id="12" xr3:uid="{CA4ACB5D-33E1-49FE-9BEB-41E85A37B036}" name="ACTUAL SAVINGS  IN DAYS" totalsRowLabel="Total" dataDxfId="65" totalsRowDxfId="64"/>
    <tableColumn id="13" xr3:uid="{AF390130-CE34-4319-8264-5093691C36FD}" name="NGN" totalsRowFunction="sum" dataDxfId="63" totalsRowDxfId="62">
      <calculatedColumnFormula>SUM(G4*L4)</calculatedColumnFormula>
    </tableColumn>
    <tableColumn id="14" xr3:uid="{81BC880B-9F86-428E-83E9-E7497A3590C9}" name="USD" totalsRowFunction="sum" dataDxfId="61" totalsRowDxfId="60">
      <calculatedColumnFormula>SUM(H4*L4)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24AAA3-76CB-44C1-B6E6-BC65D2B2CB20}" name="Table1435678910" displayName="Table1435678910" ref="A3:N33" totalsRowCount="1" headerRowDxfId="59" dataDxfId="58">
  <autoFilter ref="A3:N32" xr:uid="{93F506BB-850B-4FE3-B7EC-B887D89A20A4}"/>
  <tableColumns count="14">
    <tableColumn id="1" xr3:uid="{CB1DB76D-84A1-423A-B635-FC568A7346F5}" name="S/N" dataDxfId="57" totalsRowDxfId="56"/>
    <tableColumn id="2" xr3:uid="{61CDBDA4-87E6-4149-BCD8-3439D2C10149}" name="NAME OF VESSEL" dataDxfId="55" totalsRowDxfId="54"/>
    <tableColumn id="3" xr3:uid="{799E2AA2-AB79-4010-84F3-678DC68FE89A}" name="TYPE" dataDxfId="53" totalsRowDxfId="52"/>
    <tableColumn id="4" xr3:uid="{5E9DFD61-0973-4A3B-AAFB-9052135086B6}" name="PO" dataDxfId="51" totalsRowDxfId="50"/>
    <tableColumn id="5" xr3:uid="{97A74210-2CFA-4CEE-9706-37E687DB286B}" name="TEAM" dataDxfId="49" totalsRowDxfId="48"/>
    <tableColumn id="6" xr3:uid="{B8070EA7-2E8D-4044-A93F-2D93A3871AA0}" name="LOCATION" dataDxfId="47" totalsRowDxfId="46"/>
    <tableColumn id="7" xr3:uid="{C4F44342-8F72-46B7-9506-B13069ED416B}" name="N" dataDxfId="45" totalsRowDxfId="44"/>
    <tableColumn id="8" xr3:uid="{92D3152D-E4D2-4E55-AA4D-800AB13B2132}" name="$" dataDxfId="43" totalsRowDxfId="42"/>
    <tableColumn id="9" xr3:uid="{A93CF0AF-6CFD-480A-8C33-E795F92D17CD}" name="HIRE DATE" dataDxfId="41" totalsRowDxfId="40"/>
    <tableColumn id="10" xr3:uid="{70E36C65-7FCC-4666-8769-3FCF94EC127F}" name="ACTUAL OFF-HIRE" dataDxfId="39" totalsRowDxfId="38"/>
    <tableColumn id="11" xr3:uid="{3548BDD4-B135-4291-9C82-7D32375C350C}" name="EXPECTED OFF-HIRE" dataDxfId="37" totalsRowDxfId="36"/>
    <tableColumn id="12" xr3:uid="{8DB8E84F-1724-4135-9202-957FFF6C52C7}" name="ACTUAL SAVINGS  IN DAYS" totalsRowLabel="Total" dataDxfId="35" totalsRowDxfId="34"/>
    <tableColumn id="13" xr3:uid="{46D3FD0A-D158-4715-98DE-E50F75DBC557}" name="NGN" totalsRowFunction="sum" dataDxfId="33" totalsRowDxfId="32">
      <calculatedColumnFormula>SUM(G4*L4)</calculatedColumnFormula>
    </tableColumn>
    <tableColumn id="14" xr3:uid="{51CAA5B0-391F-49E9-BF86-D19B19CE0288}" name="USD" totalsRowFunction="sum" dataDxfId="31" totalsRowDxfId="30">
      <calculatedColumnFormula>SUM(H4*L4)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04E6-0213-490D-9CD2-05A6E241A984}">
  <dimension ref="A1:N29"/>
  <sheetViews>
    <sheetView zoomScale="63" workbookViewId="0">
      <selection activeCell="G14" sqref="G14:H14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39" t="s">
        <v>44</v>
      </c>
      <c r="C4" s="1" t="s">
        <v>14</v>
      </c>
      <c r="D4" s="36">
        <v>4510462664</v>
      </c>
      <c r="E4" s="1" t="s">
        <v>18</v>
      </c>
      <c r="F4" s="1" t="s">
        <v>45</v>
      </c>
      <c r="G4" s="16">
        <v>367272.36</v>
      </c>
      <c r="H4" s="17">
        <v>10908</v>
      </c>
      <c r="I4" s="32">
        <v>44259</v>
      </c>
      <c r="J4" s="32">
        <v>44561</v>
      </c>
      <c r="K4" s="32">
        <v>44713</v>
      </c>
      <c r="L4" s="1">
        <v>6</v>
      </c>
      <c r="M4" s="6">
        <f>SUM(G4*L4)</f>
        <v>2203634.16</v>
      </c>
      <c r="N4" s="6">
        <f>SUM(H4*L4)</f>
        <v>65448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46</v>
      </c>
      <c r="C6" s="1" t="s">
        <v>48</v>
      </c>
      <c r="D6" s="33">
        <v>4510462476</v>
      </c>
      <c r="E6" s="1" t="s">
        <v>49</v>
      </c>
      <c r="F6" s="1" t="s">
        <v>40</v>
      </c>
      <c r="G6" s="16">
        <v>109564.07</v>
      </c>
      <c r="H6" s="16">
        <v>1018.98</v>
      </c>
      <c r="I6" s="34" t="s">
        <v>51</v>
      </c>
      <c r="J6" s="32">
        <v>44587</v>
      </c>
      <c r="K6" s="34" t="s">
        <v>50</v>
      </c>
      <c r="L6" s="1">
        <v>18</v>
      </c>
      <c r="M6" s="6">
        <f t="shared" ref="M6:M11" si="0">SUM(G6*L6)</f>
        <v>1972153.2600000002</v>
      </c>
      <c r="N6" s="6">
        <f t="shared" ref="N6:N11" si="1">SUM(H6*L6)</f>
        <v>18341.64</v>
      </c>
    </row>
    <row r="7" spans="1:14" x14ac:dyDescent="0.35">
      <c r="G7" s="6"/>
      <c r="H7" s="6"/>
      <c r="I7" s="35"/>
      <c r="M7" s="6">
        <f t="shared" si="0"/>
        <v>0</v>
      </c>
      <c r="N7" s="6">
        <f t="shared" si="1"/>
        <v>0</v>
      </c>
    </row>
    <row r="8" spans="1:14" x14ac:dyDescent="0.35">
      <c r="A8" s="1">
        <v>3</v>
      </c>
      <c r="B8" s="1" t="s">
        <v>47</v>
      </c>
      <c r="C8" s="1" t="s">
        <v>17</v>
      </c>
      <c r="D8" s="33">
        <v>4510462478</v>
      </c>
      <c r="E8" s="1" t="s">
        <v>49</v>
      </c>
      <c r="F8" s="1" t="s">
        <v>40</v>
      </c>
      <c r="G8" s="16">
        <v>70327.98</v>
      </c>
      <c r="H8" s="17">
        <v>654.08000000000004</v>
      </c>
      <c r="I8" s="34" t="s">
        <v>51</v>
      </c>
      <c r="J8" s="32">
        <v>44591</v>
      </c>
      <c r="K8" s="32">
        <v>44775</v>
      </c>
      <c r="L8" s="1">
        <v>9</v>
      </c>
      <c r="M8" s="6">
        <f t="shared" si="0"/>
        <v>632951.81999999995</v>
      </c>
      <c r="N8" s="6">
        <f t="shared" si="1"/>
        <v>5886.72</v>
      </c>
    </row>
    <row r="9" spans="1:14" x14ac:dyDescent="0.35">
      <c r="G9" s="6"/>
      <c r="H9" s="6"/>
      <c r="M9" s="6">
        <f t="shared" si="0"/>
        <v>0</v>
      </c>
      <c r="N9" s="6">
        <f t="shared" si="1"/>
        <v>0</v>
      </c>
    </row>
    <row r="10" spans="1:14" x14ac:dyDescent="0.35">
      <c r="A10" s="1">
        <v>4</v>
      </c>
      <c r="B10" s="1" t="s">
        <v>52</v>
      </c>
      <c r="C10" s="1" t="s">
        <v>53</v>
      </c>
      <c r="D10" s="37">
        <v>4510462014</v>
      </c>
      <c r="E10" s="1" t="s">
        <v>18</v>
      </c>
      <c r="F10" s="1" t="s">
        <v>54</v>
      </c>
      <c r="G10" s="17">
        <v>344.25</v>
      </c>
      <c r="H10" s="16">
        <v>37015.29</v>
      </c>
      <c r="I10" s="32">
        <v>44573</v>
      </c>
      <c r="J10" s="32">
        <v>44581</v>
      </c>
      <c r="K10" s="32">
        <v>44592</v>
      </c>
      <c r="L10" s="1">
        <v>11</v>
      </c>
      <c r="M10" s="6">
        <f t="shared" si="0"/>
        <v>3786.75</v>
      </c>
      <c r="N10" s="6">
        <f t="shared" si="1"/>
        <v>407168.19</v>
      </c>
    </row>
    <row r="11" spans="1:14" x14ac:dyDescent="0.35">
      <c r="G11" s="6"/>
      <c r="H11" s="6"/>
      <c r="M11" s="6">
        <f t="shared" si="0"/>
        <v>0</v>
      </c>
      <c r="N11" s="6">
        <f t="shared" si="1"/>
        <v>0</v>
      </c>
    </row>
    <row r="12" spans="1:14" x14ac:dyDescent="0.35">
      <c r="A12" s="1">
        <v>5</v>
      </c>
      <c r="B12" s="1" t="s">
        <v>55</v>
      </c>
      <c r="C12" s="1" t="s">
        <v>17</v>
      </c>
      <c r="D12" s="38">
        <v>4510465101</v>
      </c>
      <c r="E12" s="1" t="s">
        <v>57</v>
      </c>
      <c r="F12" s="1" t="s">
        <v>58</v>
      </c>
      <c r="G12" s="16">
        <v>70327.98</v>
      </c>
      <c r="H12" s="17">
        <v>654.08000000000004</v>
      </c>
      <c r="I12" s="32">
        <v>44581</v>
      </c>
      <c r="J12" s="32">
        <v>44588</v>
      </c>
      <c r="K12" s="32">
        <v>44775</v>
      </c>
      <c r="L12" s="1">
        <v>12</v>
      </c>
      <c r="M12" s="6">
        <f t="shared" ref="M12:M19" si="2">SUM(G12*L12)</f>
        <v>843935.76</v>
      </c>
      <c r="N12" s="6">
        <f t="shared" ref="N12:N19" si="3">SUM(H12*L12)</f>
        <v>7848.9600000000009</v>
      </c>
    </row>
    <row r="13" spans="1:14" x14ac:dyDescent="0.35">
      <c r="G13" s="6"/>
      <c r="H13" s="6"/>
      <c r="M13" s="6">
        <f t="shared" si="2"/>
        <v>0</v>
      </c>
      <c r="N13" s="6">
        <f t="shared" si="3"/>
        <v>0</v>
      </c>
    </row>
    <row r="14" spans="1:14" x14ac:dyDescent="0.35">
      <c r="A14" s="1">
        <v>6</v>
      </c>
      <c r="B14" s="1" t="s">
        <v>56</v>
      </c>
      <c r="C14" s="1" t="s">
        <v>33</v>
      </c>
      <c r="D14" s="38">
        <v>4510465101</v>
      </c>
      <c r="E14" s="1" t="s">
        <v>57</v>
      </c>
      <c r="F14" s="1" t="s">
        <v>58</v>
      </c>
      <c r="G14" s="16">
        <v>32592.94</v>
      </c>
      <c r="H14" s="17">
        <v>302.94</v>
      </c>
      <c r="I14" s="32">
        <v>44581</v>
      </c>
      <c r="J14" s="32">
        <v>44588</v>
      </c>
      <c r="K14" s="32">
        <v>44775</v>
      </c>
      <c r="L14" s="1">
        <v>12</v>
      </c>
      <c r="M14" s="6">
        <f t="shared" si="2"/>
        <v>391115.27999999997</v>
      </c>
      <c r="N14" s="6">
        <f t="shared" si="3"/>
        <v>3635.2799999999997</v>
      </c>
    </row>
    <row r="15" spans="1:14" x14ac:dyDescent="0.35">
      <c r="G15" s="6"/>
      <c r="H15" s="6"/>
      <c r="M15" s="6">
        <f t="shared" si="2"/>
        <v>0</v>
      </c>
      <c r="N15" s="6">
        <f t="shared" si="3"/>
        <v>0</v>
      </c>
    </row>
    <row r="16" spans="1:14" x14ac:dyDescent="0.35">
      <c r="G16" s="6"/>
      <c r="H16" s="6"/>
      <c r="M16" s="6">
        <f t="shared" si="2"/>
        <v>0</v>
      </c>
      <c r="N16" s="6">
        <f t="shared" si="3"/>
        <v>0</v>
      </c>
    </row>
    <row r="17" spans="1:14" x14ac:dyDescent="0.35">
      <c r="G17" s="6"/>
      <c r="H17" s="6"/>
      <c r="M17" s="6">
        <f t="shared" si="2"/>
        <v>0</v>
      </c>
      <c r="N17" s="6">
        <f t="shared" si="3"/>
        <v>0</v>
      </c>
    </row>
    <row r="18" spans="1:14" x14ac:dyDescent="0.35">
      <c r="G18" s="6"/>
      <c r="H18" s="6"/>
      <c r="M18" s="6">
        <f t="shared" si="2"/>
        <v>0</v>
      </c>
      <c r="N18" s="6">
        <f t="shared" si="3"/>
        <v>0</v>
      </c>
    </row>
    <row r="19" spans="1:14" x14ac:dyDescent="0.35">
      <c r="G19" s="6"/>
      <c r="H19" s="6"/>
      <c r="M19" s="6">
        <f t="shared" si="2"/>
        <v>0</v>
      </c>
      <c r="N19" s="6">
        <f t="shared" si="3"/>
        <v>0</v>
      </c>
    </row>
    <row r="20" spans="1:14" x14ac:dyDescent="0.3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 t="s">
        <v>22</v>
      </c>
      <c r="M20" s="5">
        <f>SUBTOTAL(109,Table1[NGN])</f>
        <v>6047577.0300000003</v>
      </c>
      <c r="N20" s="5">
        <f>SUBTOTAL(109,Table1[USD])</f>
        <v>508328.79000000004</v>
      </c>
    </row>
    <row r="24" spans="1:14" x14ac:dyDescent="0.35">
      <c r="J24" s="1" t="s">
        <v>38</v>
      </c>
    </row>
    <row r="26" spans="1:14" x14ac:dyDescent="0.35">
      <c r="L26" s="3"/>
      <c r="M26" s="4"/>
      <c r="N26" s="3"/>
    </row>
    <row r="27" spans="1:14" x14ac:dyDescent="0.35">
      <c r="L27" s="3"/>
      <c r="M27" s="3"/>
      <c r="N27" s="3"/>
    </row>
    <row r="28" spans="1:14" x14ac:dyDescent="0.35">
      <c r="L28" s="3"/>
      <c r="M28" s="3"/>
      <c r="N28" s="3"/>
    </row>
    <row r="29" spans="1:14" x14ac:dyDescent="0.35">
      <c r="L29" s="3"/>
      <c r="M29" s="3"/>
      <c r="N29" s="3"/>
    </row>
  </sheetData>
  <mergeCells count="3">
    <mergeCell ref="C1:N1"/>
    <mergeCell ref="G2:H2"/>
    <mergeCell ref="J2:N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1A76-9E76-4A57-A978-22BFAA524417}">
  <dimension ref="A1:N31"/>
  <sheetViews>
    <sheetView zoomScale="63" workbookViewId="0">
      <selection activeCell="H4" sqref="H4:M5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29</v>
      </c>
      <c r="E4" s="14" t="s">
        <v>74</v>
      </c>
      <c r="F4" s="42">
        <v>70327.98</v>
      </c>
      <c r="G4" s="41">
        <v>654.08000000000004</v>
      </c>
      <c r="H4" s="18" t="s">
        <v>110</v>
      </c>
      <c r="I4" s="18">
        <v>44625</v>
      </c>
      <c r="J4" s="18">
        <v>44625</v>
      </c>
      <c r="K4" s="19">
        <v>4</v>
      </c>
      <c r="L4" s="20">
        <f>SUM(K4*F4)</f>
        <v>281311.92</v>
      </c>
      <c r="M4" s="20">
        <f>SUM(K4*G4)</f>
        <v>2616.3200000000002</v>
      </c>
    </row>
    <row r="5" spans="1:13" customFormat="1" x14ac:dyDescent="0.35">
      <c r="A5" s="13">
        <v>2</v>
      </c>
      <c r="B5" s="14" t="s">
        <v>62</v>
      </c>
      <c r="C5" s="15" t="s">
        <v>33</v>
      </c>
      <c r="D5" s="14" t="s">
        <v>29</v>
      </c>
      <c r="E5" s="14" t="s">
        <v>74</v>
      </c>
      <c r="F5" s="44">
        <v>32592.94</v>
      </c>
      <c r="G5" s="45">
        <v>302.94</v>
      </c>
      <c r="H5" s="18" t="s">
        <v>110</v>
      </c>
      <c r="I5" s="18">
        <v>44625</v>
      </c>
      <c r="J5" s="18">
        <v>44625</v>
      </c>
      <c r="K5" s="19">
        <v>4</v>
      </c>
      <c r="L5" s="20">
        <f>SUM(K5*F5)</f>
        <v>130371.76</v>
      </c>
      <c r="M5" s="20">
        <f>SUM(K5*G5)</f>
        <v>1211.76</v>
      </c>
    </row>
    <row r="6" spans="1:13" customFormat="1" x14ac:dyDescent="0.35">
      <c r="A6" s="13"/>
      <c r="B6" s="14"/>
      <c r="C6" s="15"/>
      <c r="D6" s="14"/>
      <c r="E6" s="14"/>
      <c r="F6" s="42"/>
      <c r="G6" s="41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42"/>
      <c r="G7" s="41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8</v>
      </c>
      <c r="L16" s="30">
        <f>SUM(L4:L15)</f>
        <v>411683.68</v>
      </c>
      <c r="M16" s="31">
        <f>SUM(M4:M15)</f>
        <v>3828.08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64C4-ED21-4DBE-9EA6-0647DDC97721}">
  <dimension ref="A1:N76"/>
  <sheetViews>
    <sheetView topLeftCell="A44" zoomScale="63" workbookViewId="0">
      <selection activeCell="G54" sqref="G54:H54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135</v>
      </c>
      <c r="C4" s="8" t="s">
        <v>134</v>
      </c>
      <c r="D4" s="40">
        <v>4510470770</v>
      </c>
      <c r="E4" s="8" t="s">
        <v>133</v>
      </c>
      <c r="F4" s="8" t="s">
        <v>133</v>
      </c>
      <c r="G4" s="67">
        <v>107559.38</v>
      </c>
      <c r="H4" s="63">
        <v>3487.5</v>
      </c>
      <c r="I4" s="58" t="s">
        <v>136</v>
      </c>
      <c r="J4" s="58">
        <v>44626</v>
      </c>
      <c r="K4" s="58">
        <v>44718</v>
      </c>
      <c r="L4" s="1">
        <v>3</v>
      </c>
      <c r="M4" s="6">
        <f>SUM(G4*L4)</f>
        <v>322678.14</v>
      </c>
      <c r="N4" s="6">
        <f>SUM(H4*L4)</f>
        <v>10462.5</v>
      </c>
    </row>
    <row r="5" spans="1:14" x14ac:dyDescent="0.35">
      <c r="C5" s="8"/>
      <c r="D5" s="8"/>
      <c r="E5" s="8"/>
      <c r="F5" s="8"/>
      <c r="G5" s="6"/>
      <c r="H5" s="6"/>
      <c r="M5" s="6"/>
      <c r="N5" s="6"/>
    </row>
    <row r="6" spans="1:14" x14ac:dyDescent="0.35">
      <c r="A6" s="1">
        <v>2</v>
      </c>
      <c r="B6" s="1" t="s">
        <v>137</v>
      </c>
      <c r="C6" s="8" t="s">
        <v>17</v>
      </c>
      <c r="D6" s="59">
        <v>4510471310</v>
      </c>
      <c r="E6" s="8" t="s">
        <v>57</v>
      </c>
      <c r="F6" s="8" t="s">
        <v>113</v>
      </c>
      <c r="G6" s="68">
        <v>70327.98</v>
      </c>
      <c r="H6" s="41">
        <v>654.08000000000004</v>
      </c>
      <c r="I6" s="58">
        <v>44686</v>
      </c>
      <c r="J6" s="58">
        <v>44810</v>
      </c>
      <c r="K6" s="58">
        <v>44658</v>
      </c>
      <c r="L6" s="1">
        <v>25</v>
      </c>
      <c r="M6" s="6">
        <f>SUM(G6*L6)</f>
        <v>1758199.5</v>
      </c>
      <c r="N6" s="6">
        <f>SUM(H6*L6)</f>
        <v>16352.000000000002</v>
      </c>
    </row>
    <row r="7" spans="1:14" x14ac:dyDescent="0.35">
      <c r="C7" s="8"/>
      <c r="D7" s="8"/>
      <c r="E7" s="8"/>
      <c r="F7" s="8"/>
      <c r="G7" s="6"/>
      <c r="H7" s="6"/>
      <c r="I7" s="35"/>
      <c r="M7" s="6"/>
      <c r="N7" s="6"/>
    </row>
    <row r="8" spans="1:14" x14ac:dyDescent="0.35">
      <c r="A8" s="1">
        <v>3</v>
      </c>
      <c r="B8" s="1" t="s">
        <v>81</v>
      </c>
      <c r="C8" s="8" t="s">
        <v>33</v>
      </c>
      <c r="D8" s="59">
        <v>4510471310</v>
      </c>
      <c r="E8" s="8" t="s">
        <v>57</v>
      </c>
      <c r="F8" s="8" t="s">
        <v>113</v>
      </c>
      <c r="G8" s="69">
        <v>32592.94</v>
      </c>
      <c r="H8" s="45">
        <v>302.94</v>
      </c>
      <c r="I8" s="58">
        <v>44686</v>
      </c>
      <c r="J8" s="58">
        <v>44810</v>
      </c>
      <c r="K8" s="58">
        <v>44658</v>
      </c>
      <c r="L8" s="35">
        <v>25</v>
      </c>
      <c r="M8" s="6">
        <f>SUM(G8*L8)</f>
        <v>814823.5</v>
      </c>
      <c r="N8" s="6">
        <f>SUM(H8*L8)</f>
        <v>7573.5</v>
      </c>
    </row>
    <row r="9" spans="1:14" x14ac:dyDescent="0.35">
      <c r="C9" s="8"/>
      <c r="D9" s="8"/>
      <c r="E9" s="8"/>
      <c r="F9" s="8"/>
      <c r="G9" s="6"/>
      <c r="H9" s="6"/>
      <c r="K9" s="35"/>
      <c r="M9" s="6"/>
      <c r="N9" s="6"/>
    </row>
    <row r="10" spans="1:14" x14ac:dyDescent="0.35">
      <c r="A10" s="1">
        <v>4</v>
      </c>
      <c r="B10" s="1" t="s">
        <v>60</v>
      </c>
      <c r="C10" s="8" t="s">
        <v>17</v>
      </c>
      <c r="D10" s="51">
        <v>4510471311</v>
      </c>
      <c r="E10" s="8" t="s">
        <v>57</v>
      </c>
      <c r="F10" s="8" t="s">
        <v>113</v>
      </c>
      <c r="G10" s="68">
        <v>70327.98</v>
      </c>
      <c r="H10" s="41">
        <v>654.08000000000004</v>
      </c>
      <c r="I10" s="58">
        <v>44686</v>
      </c>
      <c r="J10" s="58">
        <v>44810</v>
      </c>
      <c r="K10" s="58">
        <v>44658</v>
      </c>
      <c r="L10" s="35">
        <v>25</v>
      </c>
      <c r="M10" s="6">
        <f>SUM(G10*L10)</f>
        <v>1758199.5</v>
      </c>
      <c r="N10" s="6">
        <f>SUM(H10*L10)</f>
        <v>16352.000000000002</v>
      </c>
    </row>
    <row r="11" spans="1:14" x14ac:dyDescent="0.35">
      <c r="C11" s="8"/>
      <c r="D11" s="8"/>
      <c r="E11" s="8"/>
      <c r="F11" s="8"/>
      <c r="G11" s="6"/>
      <c r="H11" s="6"/>
      <c r="M11" s="6"/>
      <c r="N11" s="6"/>
    </row>
    <row r="12" spans="1:14" x14ac:dyDescent="0.35">
      <c r="A12" s="1">
        <v>5</v>
      </c>
      <c r="B12" s="1" t="s">
        <v>138</v>
      </c>
      <c r="C12" s="8" t="s">
        <v>69</v>
      </c>
      <c r="D12" s="51">
        <v>4510471311</v>
      </c>
      <c r="E12" s="8" t="s">
        <v>57</v>
      </c>
      <c r="F12" s="8" t="s">
        <v>113</v>
      </c>
      <c r="G12" s="70">
        <v>37015.29</v>
      </c>
      <c r="H12" s="60">
        <v>344.25</v>
      </c>
      <c r="I12" s="58">
        <v>44686</v>
      </c>
      <c r="J12" s="58">
        <v>44810</v>
      </c>
      <c r="K12" s="58">
        <v>44658</v>
      </c>
      <c r="L12" s="35">
        <v>25</v>
      </c>
      <c r="M12" s="6">
        <f>SUM(G12*L12)</f>
        <v>925382.25</v>
      </c>
      <c r="N12" s="6">
        <f>SUM(H12*L12)</f>
        <v>8606.25</v>
      </c>
    </row>
    <row r="13" spans="1:14" x14ac:dyDescent="0.35">
      <c r="C13" s="8"/>
      <c r="D13" s="8"/>
      <c r="E13" s="8"/>
      <c r="F13" s="8"/>
      <c r="G13" s="6"/>
      <c r="H13" s="6"/>
      <c r="M13" s="6"/>
      <c r="N13" s="6"/>
    </row>
    <row r="14" spans="1:14" x14ac:dyDescent="0.35">
      <c r="A14" s="1">
        <v>6</v>
      </c>
      <c r="B14" s="1" t="s">
        <v>140</v>
      </c>
      <c r="C14" s="8" t="s">
        <v>17</v>
      </c>
      <c r="D14" s="40">
        <v>4510472589</v>
      </c>
      <c r="E14" s="8" t="s">
        <v>133</v>
      </c>
      <c r="F14" s="8" t="s">
        <v>139</v>
      </c>
      <c r="G14" s="68">
        <v>70327.98</v>
      </c>
      <c r="H14" s="41">
        <v>654.08000000000004</v>
      </c>
      <c r="I14" s="58">
        <v>44747</v>
      </c>
      <c r="J14" s="58">
        <v>44901</v>
      </c>
      <c r="K14" s="58" t="s">
        <v>142</v>
      </c>
      <c r="L14" s="1">
        <v>3</v>
      </c>
      <c r="M14" s="6">
        <f>SUM(G14*L14)</f>
        <v>210983.94</v>
      </c>
      <c r="N14" s="6">
        <f>SUM(H14*L14)</f>
        <v>1962.2400000000002</v>
      </c>
    </row>
    <row r="15" spans="1:14" x14ac:dyDescent="0.35">
      <c r="C15" s="8"/>
      <c r="D15" s="8"/>
      <c r="E15" s="8"/>
      <c r="F15" s="8"/>
      <c r="G15" s="6"/>
      <c r="H15" s="6"/>
      <c r="M15" s="6"/>
      <c r="N15" s="6"/>
    </row>
    <row r="16" spans="1:14" x14ac:dyDescent="0.35">
      <c r="A16" s="1">
        <v>7</v>
      </c>
      <c r="B16" s="1" t="s">
        <v>141</v>
      </c>
      <c r="C16" s="8" t="s">
        <v>69</v>
      </c>
      <c r="D16" s="40">
        <v>4510472589</v>
      </c>
      <c r="E16" s="8" t="s">
        <v>133</v>
      </c>
      <c r="F16" s="8" t="s">
        <v>139</v>
      </c>
      <c r="G16" s="70">
        <v>37015.29</v>
      </c>
      <c r="H16" s="60">
        <v>344.25</v>
      </c>
      <c r="I16" s="58">
        <v>44747</v>
      </c>
      <c r="J16" s="58">
        <v>44901</v>
      </c>
      <c r="K16" s="58" t="s">
        <v>142</v>
      </c>
      <c r="L16" s="1">
        <v>3</v>
      </c>
      <c r="M16" s="6">
        <f>SUM(G16*L16)</f>
        <v>111045.87</v>
      </c>
      <c r="N16" s="6">
        <f>SUM(H16*L16)</f>
        <v>1032.75</v>
      </c>
    </row>
    <row r="17" spans="1:14" x14ac:dyDescent="0.35">
      <c r="C17" s="8"/>
      <c r="D17" s="8"/>
      <c r="E17" s="8"/>
      <c r="F17" s="8"/>
      <c r="G17" s="6"/>
      <c r="H17" s="6"/>
      <c r="M17" s="6"/>
      <c r="N17" s="6"/>
    </row>
    <row r="18" spans="1:14" x14ac:dyDescent="0.35">
      <c r="A18" s="1">
        <v>8</v>
      </c>
      <c r="B18" s="1" t="s">
        <v>143</v>
      </c>
      <c r="C18" s="8" t="s">
        <v>17</v>
      </c>
      <c r="D18" s="51">
        <v>4510471309</v>
      </c>
      <c r="E18" s="8" t="s">
        <v>57</v>
      </c>
      <c r="F18" s="8" t="s">
        <v>113</v>
      </c>
      <c r="G18" s="68">
        <v>70327.98</v>
      </c>
      <c r="H18" s="41">
        <v>654.08000000000004</v>
      </c>
      <c r="I18" s="58">
        <v>44717</v>
      </c>
      <c r="J18" s="58">
        <v>44810</v>
      </c>
      <c r="K18" s="58">
        <v>44627</v>
      </c>
      <c r="L18" s="1">
        <v>24</v>
      </c>
      <c r="M18" s="6">
        <f>SUM(G18*L18)</f>
        <v>1687871.52</v>
      </c>
      <c r="N18" s="6">
        <f>SUM(H18*L18)</f>
        <v>15697.920000000002</v>
      </c>
    </row>
    <row r="19" spans="1:14" x14ac:dyDescent="0.35">
      <c r="C19" s="8"/>
      <c r="D19" s="71"/>
      <c r="E19" s="8"/>
      <c r="F19" s="8"/>
      <c r="G19" s="6"/>
      <c r="H19" s="6"/>
      <c r="J19" s="35"/>
      <c r="K19" s="35"/>
      <c r="M19" s="6"/>
      <c r="N19" s="6"/>
    </row>
    <row r="20" spans="1:14" x14ac:dyDescent="0.35">
      <c r="A20" s="1">
        <v>9</v>
      </c>
      <c r="B20" s="1" t="s">
        <v>144</v>
      </c>
      <c r="C20" s="8" t="s">
        <v>99</v>
      </c>
      <c r="D20" s="51">
        <v>4510471309</v>
      </c>
      <c r="E20" s="8" t="s">
        <v>57</v>
      </c>
      <c r="F20" s="8" t="s">
        <v>113</v>
      </c>
      <c r="G20" s="68">
        <v>35534.25</v>
      </c>
      <c r="H20" s="41">
        <v>330.48</v>
      </c>
      <c r="I20" s="58">
        <v>44717</v>
      </c>
      <c r="J20" s="58">
        <v>44810</v>
      </c>
      <c r="K20" s="58">
        <v>44627</v>
      </c>
      <c r="L20" s="1">
        <v>24</v>
      </c>
      <c r="M20" s="6">
        <f>SUM(G20*L20)</f>
        <v>852822</v>
      </c>
      <c r="N20" s="6">
        <f>SUM(H20*L20)</f>
        <v>7931.52</v>
      </c>
    </row>
    <row r="21" spans="1:14" x14ac:dyDescent="0.35">
      <c r="C21" s="8"/>
      <c r="D21" s="65"/>
      <c r="E21" s="8"/>
      <c r="F21" s="8"/>
      <c r="G21" s="55"/>
      <c r="H21" s="55"/>
      <c r="I21" s="43"/>
      <c r="J21" s="34"/>
      <c r="K21" s="34"/>
      <c r="M21" s="6"/>
      <c r="N21" s="6"/>
    </row>
    <row r="22" spans="1:14" x14ac:dyDescent="0.35">
      <c r="A22" s="1">
        <v>10</v>
      </c>
      <c r="B22" s="1" t="s">
        <v>145</v>
      </c>
      <c r="C22" s="8" t="s">
        <v>17</v>
      </c>
      <c r="D22" s="59">
        <v>4510471950</v>
      </c>
      <c r="E22" s="8" t="s">
        <v>133</v>
      </c>
      <c r="F22" s="8" t="s">
        <v>40</v>
      </c>
      <c r="G22" s="68">
        <v>70327.98</v>
      </c>
      <c r="H22" s="41">
        <v>654.08000000000004</v>
      </c>
      <c r="I22" s="58" t="s">
        <v>146</v>
      </c>
      <c r="J22" s="58">
        <v>44810</v>
      </c>
      <c r="K22" s="58">
        <v>44901</v>
      </c>
      <c r="L22" s="1">
        <v>3</v>
      </c>
      <c r="M22" s="6">
        <f>SUM(G22*L22)</f>
        <v>210983.94</v>
      </c>
      <c r="N22" s="6">
        <f>SUM(H22*L22)</f>
        <v>1962.2400000000002</v>
      </c>
    </row>
    <row r="23" spans="1:14" x14ac:dyDescent="0.35">
      <c r="C23" s="8"/>
      <c r="D23" s="65"/>
      <c r="E23" s="8"/>
      <c r="F23" s="8"/>
      <c r="G23" s="55"/>
      <c r="H23" s="55"/>
      <c r="I23" s="32"/>
      <c r="J23" s="32"/>
      <c r="K23" s="32"/>
      <c r="M23" s="6"/>
      <c r="N23" s="6"/>
    </row>
    <row r="24" spans="1:14" x14ac:dyDescent="0.35">
      <c r="A24" s="1">
        <v>11</v>
      </c>
      <c r="B24" s="1" t="s">
        <v>97</v>
      </c>
      <c r="C24" s="8" t="s">
        <v>17</v>
      </c>
      <c r="D24" s="59">
        <v>4510471951</v>
      </c>
      <c r="E24" s="8" t="s">
        <v>133</v>
      </c>
      <c r="F24" s="8" t="s">
        <v>40</v>
      </c>
      <c r="G24" s="68">
        <v>70327.98</v>
      </c>
      <c r="H24" s="41">
        <v>654.08000000000004</v>
      </c>
      <c r="I24" s="58" t="s">
        <v>146</v>
      </c>
      <c r="J24" s="58">
        <v>44810</v>
      </c>
      <c r="K24" s="58">
        <v>44901</v>
      </c>
      <c r="L24" s="1">
        <v>3</v>
      </c>
      <c r="M24" s="6">
        <f>SUM(G24*L24)</f>
        <v>210983.94</v>
      </c>
      <c r="N24" s="6">
        <f>SUM(H24*L24)</f>
        <v>1962.2400000000002</v>
      </c>
    </row>
    <row r="25" spans="1:14" x14ac:dyDescent="0.35">
      <c r="C25" s="8"/>
      <c r="D25" s="65"/>
      <c r="E25" s="8"/>
      <c r="F25" s="8"/>
      <c r="G25" s="55"/>
      <c r="H25" s="55"/>
      <c r="I25" s="32"/>
      <c r="J25" s="32"/>
      <c r="K25" s="32"/>
      <c r="M25" s="6"/>
      <c r="N25" s="6"/>
    </row>
    <row r="26" spans="1:14" x14ac:dyDescent="0.35">
      <c r="A26" s="1">
        <v>12</v>
      </c>
      <c r="B26" s="1" t="s">
        <v>147</v>
      </c>
      <c r="C26" s="8" t="s">
        <v>69</v>
      </c>
      <c r="D26" s="59">
        <v>4510471951</v>
      </c>
      <c r="E26" s="8" t="s">
        <v>133</v>
      </c>
      <c r="F26" s="8" t="s">
        <v>40</v>
      </c>
      <c r="G26" s="70">
        <v>37015.29</v>
      </c>
      <c r="H26" s="60">
        <v>344.25</v>
      </c>
      <c r="I26" s="58" t="s">
        <v>146</v>
      </c>
      <c r="J26" s="58">
        <v>44810</v>
      </c>
      <c r="K26" s="58">
        <v>44901</v>
      </c>
      <c r="L26" s="1">
        <v>3</v>
      </c>
      <c r="M26" s="6">
        <f>SUM(G26*L26)</f>
        <v>111045.87</v>
      </c>
      <c r="N26" s="6">
        <f>SUM(H26*L26)</f>
        <v>1032.75</v>
      </c>
    </row>
    <row r="27" spans="1:14" x14ac:dyDescent="0.35">
      <c r="C27" s="8"/>
      <c r="D27" s="65"/>
      <c r="E27" s="8"/>
      <c r="F27" s="8"/>
      <c r="G27" s="55"/>
      <c r="H27" s="55"/>
      <c r="I27" s="32"/>
      <c r="J27" s="32"/>
      <c r="K27" s="32"/>
      <c r="M27" s="6"/>
      <c r="N27" s="6"/>
    </row>
    <row r="28" spans="1:14" x14ac:dyDescent="0.35">
      <c r="A28" s="1">
        <v>13</v>
      </c>
      <c r="B28" s="1" t="s">
        <v>148</v>
      </c>
      <c r="C28" s="8" t="s">
        <v>149</v>
      </c>
      <c r="D28" s="37">
        <v>4510471307</v>
      </c>
      <c r="E28" s="8" t="s">
        <v>57</v>
      </c>
      <c r="F28" s="8" t="s">
        <v>150</v>
      </c>
      <c r="G28" s="68">
        <v>109564.07</v>
      </c>
      <c r="H28" s="42">
        <v>1018.98</v>
      </c>
      <c r="I28" s="58">
        <v>44717</v>
      </c>
      <c r="J28" s="58" t="s">
        <v>154</v>
      </c>
      <c r="K28" s="58">
        <v>44658</v>
      </c>
      <c r="L28" s="1">
        <v>16</v>
      </c>
      <c r="M28" s="6">
        <f>SUM(G28*L28)</f>
        <v>1753025.12</v>
      </c>
      <c r="N28" s="6">
        <f>SUM(H28*L28)</f>
        <v>16303.68</v>
      </c>
    </row>
    <row r="29" spans="1:14" x14ac:dyDescent="0.35">
      <c r="C29" s="8"/>
      <c r="D29" s="65"/>
      <c r="E29" s="8"/>
      <c r="F29" s="8"/>
      <c r="G29" s="55"/>
      <c r="H29" s="55"/>
      <c r="I29" s="32"/>
      <c r="J29" s="32"/>
      <c r="K29" s="32"/>
      <c r="M29" s="6"/>
      <c r="N29" s="6"/>
    </row>
    <row r="30" spans="1:14" x14ac:dyDescent="0.35">
      <c r="A30" s="1">
        <v>14</v>
      </c>
      <c r="B30" s="1" t="s">
        <v>153</v>
      </c>
      <c r="C30" s="8" t="s">
        <v>17</v>
      </c>
      <c r="D30" s="61">
        <v>4510471308</v>
      </c>
      <c r="E30" s="8" t="s">
        <v>57</v>
      </c>
      <c r="F30" s="8" t="s">
        <v>150</v>
      </c>
      <c r="G30" s="68">
        <v>70327.98</v>
      </c>
      <c r="H30" s="41">
        <v>654.08000000000004</v>
      </c>
      <c r="I30" s="58">
        <v>44809</v>
      </c>
      <c r="J30" s="58" t="s">
        <v>154</v>
      </c>
      <c r="K30" s="58">
        <v>44658</v>
      </c>
      <c r="L30" s="1">
        <v>15</v>
      </c>
      <c r="M30" s="6">
        <f>SUM(G30*L30)</f>
        <v>1054919.7</v>
      </c>
      <c r="N30" s="6">
        <f>SUM(H30*L30)</f>
        <v>9811.2000000000007</v>
      </c>
    </row>
    <row r="31" spans="1:14" x14ac:dyDescent="0.35">
      <c r="C31" s="8"/>
      <c r="D31" s="72"/>
      <c r="E31" s="8"/>
      <c r="F31" s="8"/>
      <c r="G31" s="55"/>
      <c r="H31" s="55"/>
      <c r="I31" s="32"/>
      <c r="J31" s="32"/>
      <c r="K31" s="32"/>
      <c r="M31" s="6"/>
      <c r="N31" s="6"/>
    </row>
    <row r="32" spans="1:14" x14ac:dyDescent="0.35">
      <c r="A32" s="1">
        <v>15</v>
      </c>
      <c r="B32" s="1" t="s">
        <v>152</v>
      </c>
      <c r="C32" s="8" t="s">
        <v>17</v>
      </c>
      <c r="D32" s="61">
        <v>4510471308</v>
      </c>
      <c r="E32" s="8" t="s">
        <v>57</v>
      </c>
      <c r="F32" s="8" t="s">
        <v>150</v>
      </c>
      <c r="G32" s="68">
        <v>70327.98</v>
      </c>
      <c r="H32" s="41">
        <v>654.08000000000004</v>
      </c>
      <c r="I32" s="58" t="s">
        <v>151</v>
      </c>
      <c r="J32" s="58" t="s">
        <v>154</v>
      </c>
      <c r="K32" s="58" t="s">
        <v>155</v>
      </c>
      <c r="L32" s="1">
        <v>5</v>
      </c>
      <c r="M32" s="6">
        <f>SUM(G32*L32)</f>
        <v>351639.89999999997</v>
      </c>
      <c r="N32" s="6">
        <f>SUM(H32*L32)</f>
        <v>3270.4</v>
      </c>
    </row>
    <row r="33" spans="1:14" x14ac:dyDescent="0.35">
      <c r="C33" s="8"/>
      <c r="D33" s="65"/>
      <c r="E33" s="8"/>
      <c r="F33" s="8"/>
      <c r="G33" s="55"/>
      <c r="H33" s="55"/>
      <c r="I33" s="32"/>
      <c r="J33" s="32"/>
      <c r="K33" s="32"/>
      <c r="M33" s="6"/>
      <c r="N33" s="6"/>
    </row>
    <row r="34" spans="1:14" x14ac:dyDescent="0.35">
      <c r="A34" s="1">
        <v>16</v>
      </c>
      <c r="B34" s="1" t="s">
        <v>156</v>
      </c>
      <c r="C34" s="8" t="s">
        <v>159</v>
      </c>
      <c r="D34" s="65"/>
      <c r="E34" s="8" t="s">
        <v>57</v>
      </c>
      <c r="F34" s="8" t="s">
        <v>113</v>
      </c>
      <c r="G34" s="68">
        <v>120090.84</v>
      </c>
      <c r="H34" s="42">
        <v>1116.8800000000001</v>
      </c>
      <c r="I34" s="58" t="s">
        <v>105</v>
      </c>
      <c r="J34" s="58" t="s">
        <v>151</v>
      </c>
      <c r="K34" s="58" t="s">
        <v>160</v>
      </c>
      <c r="L34" s="1">
        <v>3</v>
      </c>
      <c r="M34" s="6">
        <f>SUM(G34*L34)</f>
        <v>360272.52</v>
      </c>
      <c r="N34" s="6">
        <f>SUM(H34*L34)</f>
        <v>3350.6400000000003</v>
      </c>
    </row>
    <row r="35" spans="1:14" x14ac:dyDescent="0.35">
      <c r="C35" s="8"/>
      <c r="D35" s="65"/>
      <c r="E35" s="8"/>
      <c r="F35" s="8"/>
      <c r="G35" s="55"/>
      <c r="H35" s="55"/>
      <c r="I35" s="32"/>
      <c r="J35" s="32"/>
      <c r="K35" s="32"/>
      <c r="M35" s="6"/>
      <c r="N35" s="6"/>
    </row>
    <row r="36" spans="1:14" x14ac:dyDescent="0.35">
      <c r="A36" s="1">
        <v>17</v>
      </c>
      <c r="B36" s="1" t="s">
        <v>157</v>
      </c>
      <c r="C36" s="8" t="s">
        <v>159</v>
      </c>
      <c r="D36" s="65"/>
      <c r="E36" s="8" t="s">
        <v>57</v>
      </c>
      <c r="F36" s="8" t="s">
        <v>150</v>
      </c>
      <c r="G36" s="68">
        <v>120090.84</v>
      </c>
      <c r="H36" s="42">
        <v>1116.8800000000001</v>
      </c>
      <c r="I36" s="58" t="s">
        <v>105</v>
      </c>
      <c r="J36" s="58" t="s">
        <v>151</v>
      </c>
      <c r="K36" s="58" t="s">
        <v>160</v>
      </c>
      <c r="L36" s="1">
        <v>3</v>
      </c>
      <c r="M36" s="6">
        <f>SUM(G36*L36)</f>
        <v>360272.52</v>
      </c>
      <c r="N36" s="6">
        <f>SUM(H36*L36)</f>
        <v>3350.6400000000003</v>
      </c>
    </row>
    <row r="37" spans="1:14" x14ac:dyDescent="0.35">
      <c r="C37" s="8"/>
      <c r="D37" s="65"/>
      <c r="E37" s="8"/>
      <c r="F37" s="8"/>
      <c r="G37" s="55"/>
      <c r="H37" s="55"/>
      <c r="I37" s="32"/>
      <c r="J37" s="32"/>
      <c r="K37" s="32"/>
      <c r="M37" s="6"/>
      <c r="N37" s="6"/>
    </row>
    <row r="38" spans="1:14" x14ac:dyDescent="0.35">
      <c r="A38" s="1">
        <v>18</v>
      </c>
      <c r="B38" s="1" t="s">
        <v>158</v>
      </c>
      <c r="C38" s="8" t="s">
        <v>159</v>
      </c>
      <c r="D38" s="65"/>
      <c r="E38" s="8" t="s">
        <v>57</v>
      </c>
      <c r="F38" s="8" t="s">
        <v>113</v>
      </c>
      <c r="G38" s="68">
        <v>120090.84</v>
      </c>
      <c r="H38" s="42">
        <v>1116.8800000000001</v>
      </c>
      <c r="I38" s="58" t="s">
        <v>105</v>
      </c>
      <c r="J38" s="58" t="s">
        <v>151</v>
      </c>
      <c r="K38" s="58" t="s">
        <v>160</v>
      </c>
      <c r="L38" s="1">
        <v>3</v>
      </c>
      <c r="M38" s="6">
        <f>SUM(G38*L38)</f>
        <v>360272.52</v>
      </c>
      <c r="N38" s="6">
        <f>SUM(H38*L38)</f>
        <v>3350.6400000000003</v>
      </c>
    </row>
    <row r="39" spans="1:14" x14ac:dyDescent="0.35">
      <c r="C39" s="8"/>
      <c r="D39" s="65"/>
      <c r="E39" s="8"/>
      <c r="F39" s="8"/>
      <c r="G39" s="55"/>
      <c r="H39" s="55"/>
      <c r="I39" s="32"/>
      <c r="J39" s="32"/>
      <c r="K39" s="32"/>
      <c r="M39" s="6"/>
      <c r="N39" s="6"/>
    </row>
    <row r="40" spans="1:14" x14ac:dyDescent="0.35">
      <c r="A40" s="1">
        <v>19</v>
      </c>
      <c r="B40" s="1" t="s">
        <v>161</v>
      </c>
      <c r="C40" s="8" t="s">
        <v>17</v>
      </c>
      <c r="D40" s="65"/>
      <c r="E40" s="8" t="s">
        <v>57</v>
      </c>
      <c r="F40" s="8" t="s">
        <v>170</v>
      </c>
      <c r="G40" s="68">
        <v>70327.98</v>
      </c>
      <c r="H40" s="41">
        <v>654.08000000000004</v>
      </c>
      <c r="I40" s="58" t="s">
        <v>105</v>
      </c>
      <c r="J40" s="58" t="s">
        <v>151</v>
      </c>
      <c r="K40" s="58" t="s">
        <v>160</v>
      </c>
      <c r="L40" s="1">
        <v>3</v>
      </c>
      <c r="M40" s="6">
        <f>SUM(G40*L40)</f>
        <v>210983.94</v>
      </c>
      <c r="N40" s="6">
        <f>SUM(H40*L40)</f>
        <v>1962.2400000000002</v>
      </c>
    </row>
    <row r="41" spans="1:14" x14ac:dyDescent="0.35">
      <c r="C41" s="8"/>
      <c r="D41" s="65"/>
      <c r="E41" s="8"/>
      <c r="F41" s="8"/>
      <c r="G41" s="55"/>
      <c r="H41" s="55"/>
      <c r="I41" s="32"/>
      <c r="J41" s="32"/>
      <c r="K41" s="32"/>
      <c r="M41" s="6"/>
      <c r="N41" s="6"/>
    </row>
    <row r="42" spans="1:14" x14ac:dyDescent="0.35">
      <c r="A42" s="1">
        <v>20</v>
      </c>
      <c r="B42" s="1" t="s">
        <v>162</v>
      </c>
      <c r="C42" s="8" t="s">
        <v>17</v>
      </c>
      <c r="D42" s="65"/>
      <c r="E42" s="8" t="s">
        <v>57</v>
      </c>
      <c r="F42" s="8" t="s">
        <v>113</v>
      </c>
      <c r="G42" s="68">
        <v>70327.98</v>
      </c>
      <c r="H42" s="41">
        <v>654.08000000000004</v>
      </c>
      <c r="I42" s="58" t="s">
        <v>105</v>
      </c>
      <c r="J42" s="58" t="s">
        <v>151</v>
      </c>
      <c r="K42" s="58" t="s">
        <v>160</v>
      </c>
      <c r="L42" s="1">
        <v>3</v>
      </c>
      <c r="M42" s="6">
        <f>SUM(G42*L42)</f>
        <v>210983.94</v>
      </c>
      <c r="N42" s="6">
        <f>SUM(H42*L42)</f>
        <v>1962.2400000000002</v>
      </c>
    </row>
    <row r="43" spans="1:14" x14ac:dyDescent="0.35">
      <c r="C43" s="8"/>
      <c r="D43" s="65"/>
      <c r="E43" s="8"/>
      <c r="F43" s="8"/>
      <c r="G43" s="55"/>
      <c r="H43" s="55"/>
      <c r="I43" s="32"/>
      <c r="J43" s="32"/>
      <c r="K43" s="32"/>
      <c r="M43" s="6"/>
      <c r="N43" s="6"/>
    </row>
    <row r="44" spans="1:14" x14ac:dyDescent="0.35">
      <c r="A44" s="1">
        <v>21</v>
      </c>
      <c r="B44" s="1" t="s">
        <v>163</v>
      </c>
      <c r="C44" s="8" t="s">
        <v>17</v>
      </c>
      <c r="D44" s="64"/>
      <c r="E44" s="8" t="s">
        <v>57</v>
      </c>
      <c r="F44" s="8" t="s">
        <v>113</v>
      </c>
      <c r="G44" s="68">
        <v>70327.98</v>
      </c>
      <c r="H44" s="41">
        <v>654.08000000000004</v>
      </c>
      <c r="I44" s="58" t="s">
        <v>105</v>
      </c>
      <c r="J44" s="58" t="s">
        <v>151</v>
      </c>
      <c r="K44" s="58" t="s">
        <v>160</v>
      </c>
      <c r="L44" s="1">
        <v>3</v>
      </c>
      <c r="M44" s="6">
        <f>SUM(G44*L44)</f>
        <v>210983.94</v>
      </c>
      <c r="N44" s="6">
        <f>SUM(H44*L44)</f>
        <v>1962.2400000000002</v>
      </c>
    </row>
    <row r="45" spans="1:14" x14ac:dyDescent="0.35">
      <c r="C45" s="8"/>
      <c r="D45" s="65"/>
      <c r="E45" s="8"/>
      <c r="F45" s="8"/>
      <c r="G45" s="55"/>
      <c r="H45" s="55"/>
      <c r="I45" s="32"/>
      <c r="J45" s="32"/>
      <c r="K45" s="32"/>
      <c r="M45" s="6"/>
      <c r="N45" s="6"/>
    </row>
    <row r="46" spans="1:14" x14ac:dyDescent="0.35">
      <c r="A46" s="1">
        <v>22</v>
      </c>
      <c r="B46" s="1" t="s">
        <v>164</v>
      </c>
      <c r="C46" s="8" t="s">
        <v>17</v>
      </c>
      <c r="D46" s="64">
        <v>4510472387</v>
      </c>
      <c r="E46" s="8" t="s">
        <v>57</v>
      </c>
      <c r="F46" s="8" t="s">
        <v>113</v>
      </c>
      <c r="G46" s="68">
        <v>70327.98</v>
      </c>
      <c r="H46" s="41">
        <v>654.08000000000004</v>
      </c>
      <c r="I46" s="58">
        <v>44718</v>
      </c>
      <c r="J46" s="58" t="s">
        <v>151</v>
      </c>
      <c r="K46" s="58" t="s">
        <v>160</v>
      </c>
      <c r="L46" s="1">
        <v>3</v>
      </c>
      <c r="M46" s="6">
        <f>SUM(G46*L46)</f>
        <v>210983.94</v>
      </c>
      <c r="N46" s="6">
        <f>SUM(H46*L46)</f>
        <v>1962.2400000000002</v>
      </c>
    </row>
    <row r="47" spans="1:14" x14ac:dyDescent="0.35">
      <c r="C47" s="8"/>
      <c r="D47" s="65"/>
      <c r="E47" s="8"/>
      <c r="F47" s="8"/>
      <c r="G47" s="55"/>
      <c r="H47" s="55"/>
      <c r="I47" s="32"/>
      <c r="J47" s="32"/>
      <c r="K47" s="32"/>
      <c r="M47" s="6"/>
      <c r="N47" s="6"/>
    </row>
    <row r="48" spans="1:14" x14ac:dyDescent="0.35">
      <c r="A48" s="1">
        <v>23</v>
      </c>
      <c r="B48" s="1" t="s">
        <v>165</v>
      </c>
      <c r="C48" s="8" t="s">
        <v>17</v>
      </c>
      <c r="D48" s="64">
        <v>4510472387</v>
      </c>
      <c r="E48" s="8" t="s">
        <v>57</v>
      </c>
      <c r="F48" s="8" t="s">
        <v>113</v>
      </c>
      <c r="G48" s="68">
        <v>70327.98</v>
      </c>
      <c r="H48" s="41">
        <v>654.08000000000004</v>
      </c>
      <c r="I48" s="58">
        <v>44718</v>
      </c>
      <c r="J48" s="58" t="s">
        <v>151</v>
      </c>
      <c r="K48" s="58" t="s">
        <v>160</v>
      </c>
      <c r="L48" s="1">
        <v>3</v>
      </c>
      <c r="M48" s="6">
        <f>SUM(G48*L48)</f>
        <v>210983.94</v>
      </c>
      <c r="N48" s="6">
        <f>SUM(H48*L48)</f>
        <v>1962.2400000000002</v>
      </c>
    </row>
    <row r="49" spans="1:14" x14ac:dyDescent="0.35">
      <c r="C49" s="8"/>
      <c r="D49" s="65"/>
      <c r="E49" s="8"/>
      <c r="F49" s="8"/>
      <c r="G49" s="55"/>
      <c r="H49" s="55"/>
      <c r="I49" s="32"/>
      <c r="J49" s="32"/>
      <c r="K49" s="32"/>
      <c r="M49" s="6"/>
      <c r="N49" s="6"/>
    </row>
    <row r="50" spans="1:14" x14ac:dyDescent="0.35">
      <c r="A50" s="1">
        <v>24</v>
      </c>
      <c r="B50" s="1" t="s">
        <v>166</v>
      </c>
      <c r="C50" s="8" t="s">
        <v>17</v>
      </c>
      <c r="D50" s="64">
        <v>4510472387</v>
      </c>
      <c r="E50" s="8" t="s">
        <v>57</v>
      </c>
      <c r="F50" s="8" t="s">
        <v>150</v>
      </c>
      <c r="G50" s="68">
        <v>70327.98</v>
      </c>
      <c r="H50" s="41">
        <v>654.08000000000004</v>
      </c>
      <c r="I50" s="58">
        <v>44718</v>
      </c>
      <c r="J50" s="58" t="s">
        <v>151</v>
      </c>
      <c r="K50" s="58" t="s">
        <v>160</v>
      </c>
      <c r="L50" s="1">
        <v>3</v>
      </c>
      <c r="M50" s="6">
        <f>SUM(G50*L50)</f>
        <v>210983.94</v>
      </c>
      <c r="N50" s="6">
        <f>SUM(H50*L50)</f>
        <v>1962.2400000000002</v>
      </c>
    </row>
    <row r="51" spans="1:14" x14ac:dyDescent="0.35">
      <c r="C51" s="8"/>
      <c r="D51" s="65"/>
      <c r="E51" s="8"/>
      <c r="F51" s="8"/>
      <c r="G51" s="55"/>
      <c r="H51" s="55"/>
      <c r="I51" s="43"/>
      <c r="J51" s="34"/>
      <c r="K51" s="34"/>
      <c r="M51" s="6"/>
      <c r="N51" s="6"/>
    </row>
    <row r="52" spans="1:14" x14ac:dyDescent="0.35">
      <c r="A52" s="1">
        <v>25</v>
      </c>
      <c r="B52" s="1" t="s">
        <v>167</v>
      </c>
      <c r="C52" s="8" t="s">
        <v>17</v>
      </c>
      <c r="D52" s="66">
        <v>4510472388</v>
      </c>
      <c r="E52" s="8" t="s">
        <v>57</v>
      </c>
      <c r="F52" s="8" t="s">
        <v>169</v>
      </c>
      <c r="G52" s="68">
        <v>70327.98</v>
      </c>
      <c r="H52" s="41">
        <v>654.08000000000004</v>
      </c>
      <c r="I52" s="58">
        <v>44718</v>
      </c>
      <c r="J52" s="58" t="s">
        <v>151</v>
      </c>
      <c r="K52" s="58" t="s">
        <v>160</v>
      </c>
      <c r="L52" s="1">
        <v>3</v>
      </c>
      <c r="M52" s="6">
        <f>SUM(G52*L52)</f>
        <v>210983.94</v>
      </c>
      <c r="N52" s="6">
        <f>SUM(H52*L52)</f>
        <v>1962.2400000000002</v>
      </c>
    </row>
    <row r="53" spans="1:14" x14ac:dyDescent="0.35">
      <c r="C53" s="8"/>
      <c r="D53" s="65"/>
      <c r="E53" s="8"/>
      <c r="F53" s="8"/>
      <c r="G53" s="55"/>
      <c r="H53" s="55"/>
      <c r="I53" s="43"/>
      <c r="J53" s="34"/>
      <c r="K53" s="34"/>
      <c r="M53" s="6"/>
      <c r="N53" s="6"/>
    </row>
    <row r="54" spans="1:14" x14ac:dyDescent="0.35">
      <c r="A54" s="1">
        <v>26</v>
      </c>
      <c r="B54" s="1" t="s">
        <v>168</v>
      </c>
      <c r="C54" s="8" t="s">
        <v>17</v>
      </c>
      <c r="D54" s="66">
        <v>4510472388</v>
      </c>
      <c r="E54" s="8" t="s">
        <v>57</v>
      </c>
      <c r="F54" s="8" t="s">
        <v>150</v>
      </c>
      <c r="G54" s="68">
        <v>70327.98</v>
      </c>
      <c r="H54" s="41">
        <v>654.08000000000004</v>
      </c>
      <c r="I54" s="58">
        <v>44718</v>
      </c>
      <c r="J54" s="58" t="s">
        <v>151</v>
      </c>
      <c r="K54" s="58" t="s">
        <v>160</v>
      </c>
      <c r="L54" s="1">
        <v>3</v>
      </c>
      <c r="M54" s="6">
        <f>SUM(G54*L54)</f>
        <v>210983.94</v>
      </c>
      <c r="N54" s="6">
        <f>SUM(H54*L54)</f>
        <v>1962.2400000000002</v>
      </c>
    </row>
    <row r="55" spans="1:14" x14ac:dyDescent="0.35">
      <c r="C55" s="8"/>
      <c r="D55" s="65"/>
      <c r="E55" s="8"/>
      <c r="F55" s="8"/>
      <c r="G55" s="55"/>
      <c r="H55" s="55"/>
      <c r="I55" s="43"/>
      <c r="J55" s="34"/>
      <c r="K55" s="34"/>
      <c r="M55" s="6"/>
      <c r="N55" s="6"/>
    </row>
    <row r="56" spans="1:14" x14ac:dyDescent="0.35">
      <c r="A56" s="1">
        <v>27</v>
      </c>
      <c r="B56" s="1" t="s">
        <v>171</v>
      </c>
      <c r="C56" s="8" t="s">
        <v>172</v>
      </c>
      <c r="D56" s="66">
        <v>4510471910</v>
      </c>
      <c r="E56" s="8" t="s">
        <v>133</v>
      </c>
      <c r="F56" s="8" t="s">
        <v>63</v>
      </c>
      <c r="G56" s="70">
        <v>271442.65999999997</v>
      </c>
      <c r="H56" s="60">
        <v>2524.5</v>
      </c>
      <c r="I56" s="58" t="s">
        <v>173</v>
      </c>
      <c r="J56" s="58" t="s">
        <v>174</v>
      </c>
      <c r="K56" s="58" t="s">
        <v>155</v>
      </c>
      <c r="L56" s="1">
        <v>2</v>
      </c>
      <c r="M56" s="6">
        <f>SUM(G56*L56)</f>
        <v>542885.31999999995</v>
      </c>
      <c r="N56" s="6">
        <f>SUM(H56*L56)</f>
        <v>5049</v>
      </c>
    </row>
    <row r="57" spans="1:14" x14ac:dyDescent="0.35">
      <c r="C57" s="8"/>
      <c r="D57" s="65"/>
      <c r="E57" s="8"/>
      <c r="F57" s="8"/>
      <c r="G57" s="62"/>
      <c r="H57" s="62"/>
      <c r="I57" s="58"/>
      <c r="J57" s="58"/>
      <c r="K57" s="58"/>
      <c r="M57" s="6"/>
      <c r="N57" s="6"/>
    </row>
    <row r="58" spans="1:14" x14ac:dyDescent="0.35">
      <c r="A58" s="1">
        <v>28</v>
      </c>
      <c r="B58" s="1" t="s">
        <v>89</v>
      </c>
      <c r="C58" s="8" t="s">
        <v>159</v>
      </c>
      <c r="D58" s="65"/>
      <c r="E58" s="8" t="s">
        <v>57</v>
      </c>
      <c r="F58" s="8" t="s">
        <v>113</v>
      </c>
      <c r="G58" s="68">
        <v>120090.84</v>
      </c>
      <c r="H58" s="42">
        <v>1116.8800000000001</v>
      </c>
      <c r="I58" s="58" t="s">
        <v>109</v>
      </c>
      <c r="J58" s="58" t="s">
        <v>151</v>
      </c>
      <c r="K58" s="58" t="s">
        <v>160</v>
      </c>
      <c r="L58" s="1">
        <v>2</v>
      </c>
      <c r="M58" s="6">
        <f>SUM(G58*L58)</f>
        <v>240181.68</v>
      </c>
      <c r="N58" s="6">
        <f>SUM(H58*L58)</f>
        <v>2233.7600000000002</v>
      </c>
    </row>
    <row r="59" spans="1:14" x14ac:dyDescent="0.35">
      <c r="C59" s="8"/>
      <c r="D59" s="65"/>
      <c r="E59" s="8"/>
      <c r="F59" s="8"/>
      <c r="G59" s="62"/>
      <c r="H59" s="62"/>
      <c r="I59" s="58"/>
      <c r="J59" s="58"/>
      <c r="K59" s="58"/>
      <c r="M59" s="6"/>
      <c r="N59" s="6"/>
    </row>
    <row r="60" spans="1:14" x14ac:dyDescent="0.35">
      <c r="A60" s="1">
        <v>29</v>
      </c>
      <c r="B60" s="1" t="s">
        <v>175</v>
      </c>
      <c r="C60" s="8" t="s">
        <v>17</v>
      </c>
      <c r="D60" s="65"/>
      <c r="E60" s="8" t="s">
        <v>57</v>
      </c>
      <c r="F60" s="8" t="s">
        <v>113</v>
      </c>
      <c r="G60" s="68">
        <v>70327.98</v>
      </c>
      <c r="H60" s="41">
        <v>654.08000000000004</v>
      </c>
      <c r="I60" s="58" t="s">
        <v>109</v>
      </c>
      <c r="J60" s="58" t="s">
        <v>151</v>
      </c>
      <c r="K60" s="58" t="s">
        <v>160</v>
      </c>
      <c r="L60" s="1">
        <v>2</v>
      </c>
      <c r="M60" s="6">
        <f>SUM(G60*L60)</f>
        <v>140655.96</v>
      </c>
      <c r="N60" s="6">
        <f>SUM(H60*L60)</f>
        <v>1308.1600000000001</v>
      </c>
    </row>
    <row r="61" spans="1:14" x14ac:dyDescent="0.35">
      <c r="C61" s="8"/>
      <c r="D61" s="65"/>
      <c r="E61" s="8"/>
      <c r="F61" s="8"/>
      <c r="G61" s="62"/>
      <c r="H61" s="62"/>
      <c r="I61" s="58"/>
      <c r="J61" s="58"/>
      <c r="K61" s="58"/>
      <c r="M61" s="6"/>
      <c r="N61" s="6"/>
    </row>
    <row r="62" spans="1:14" x14ac:dyDescent="0.35">
      <c r="A62" s="1">
        <v>30</v>
      </c>
      <c r="B62" s="1" t="s">
        <v>176</v>
      </c>
      <c r="C62" s="8" t="s">
        <v>159</v>
      </c>
      <c r="D62" s="65"/>
      <c r="E62" s="8" t="s">
        <v>57</v>
      </c>
      <c r="F62" s="8" t="s">
        <v>169</v>
      </c>
      <c r="G62" s="68">
        <v>120090.84</v>
      </c>
      <c r="H62" s="42">
        <v>1116.8800000000001</v>
      </c>
      <c r="I62" s="58" t="s">
        <v>105</v>
      </c>
      <c r="J62" s="58" t="s">
        <v>151</v>
      </c>
      <c r="K62" s="58" t="s">
        <v>160</v>
      </c>
      <c r="L62" s="1">
        <v>3</v>
      </c>
      <c r="M62" s="6">
        <f>SUM(G62*L62)</f>
        <v>360272.52</v>
      </c>
      <c r="N62" s="6">
        <f>SUM(H62*L62)</f>
        <v>3350.6400000000003</v>
      </c>
    </row>
    <row r="63" spans="1:14" x14ac:dyDescent="0.35">
      <c r="C63" s="8"/>
      <c r="D63" s="65"/>
      <c r="E63" s="8"/>
      <c r="F63" s="8"/>
      <c r="G63" s="55"/>
      <c r="H63" s="55"/>
      <c r="I63" s="43"/>
      <c r="J63" s="34"/>
      <c r="K63" s="34"/>
      <c r="M63" s="6"/>
      <c r="N63" s="6"/>
    </row>
    <row r="64" spans="1:14" x14ac:dyDescent="0.35">
      <c r="A64" s="1">
        <v>31</v>
      </c>
      <c r="B64" s="1" t="s">
        <v>177</v>
      </c>
      <c r="C64" s="8" t="s">
        <v>17</v>
      </c>
      <c r="D64" s="65"/>
      <c r="E64" s="8" t="s">
        <v>57</v>
      </c>
      <c r="F64" s="8" t="s">
        <v>169</v>
      </c>
      <c r="G64" s="68">
        <v>70327.98</v>
      </c>
      <c r="H64" s="41">
        <v>654.08000000000004</v>
      </c>
      <c r="I64" s="58" t="s">
        <v>105</v>
      </c>
      <c r="J64" s="58" t="s">
        <v>151</v>
      </c>
      <c r="K64" s="58" t="s">
        <v>160</v>
      </c>
      <c r="L64" s="1">
        <v>3</v>
      </c>
      <c r="M64" s="6">
        <f>SUM(G64*L64)</f>
        <v>210983.94</v>
      </c>
      <c r="N64" s="6">
        <f>SUM(H64*L64)</f>
        <v>1962.2400000000002</v>
      </c>
    </row>
    <row r="65" spans="1:14" x14ac:dyDescent="0.35">
      <c r="G65" s="6"/>
      <c r="H65" s="6"/>
      <c r="M65" s="6"/>
      <c r="N65" s="6"/>
    </row>
    <row r="66" spans="1:14" x14ac:dyDescent="0.35">
      <c r="D66" s="37"/>
      <c r="G66" s="48"/>
      <c r="H66" s="49"/>
      <c r="I66" s="43"/>
      <c r="J66" s="34"/>
      <c r="K66" s="34"/>
      <c r="M66" s="6"/>
      <c r="N66" s="6"/>
    </row>
    <row r="67" spans="1:14" x14ac:dyDescent="0.35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 t="s">
        <v>22</v>
      </c>
      <c r="M67" s="5">
        <f>SUBTOTAL(109,Table143567[NGN])</f>
        <v>16398273.189999994</v>
      </c>
      <c r="N67" s="5">
        <f>SUBTOTAL(109,Table143567[USD])</f>
        <v>159966.82999999996</v>
      </c>
    </row>
    <row r="69" spans="1:14" x14ac:dyDescent="0.35">
      <c r="H69" s="44"/>
    </row>
    <row r="70" spans="1:14" x14ac:dyDescent="0.35">
      <c r="D70" s="1" t="s">
        <v>38</v>
      </c>
      <c r="F70" s="45"/>
      <c r="G70" s="44"/>
      <c r="H70" s="46"/>
      <c r="I70" s="1" t="s">
        <v>38</v>
      </c>
    </row>
    <row r="71" spans="1:14" x14ac:dyDescent="0.35">
      <c r="B71" s="1" t="s">
        <v>38</v>
      </c>
      <c r="H71" s="47"/>
      <c r="J71" s="1" t="s">
        <v>38</v>
      </c>
    </row>
    <row r="72" spans="1:14" x14ac:dyDescent="0.35">
      <c r="H72" s="46"/>
    </row>
    <row r="73" spans="1:14" x14ac:dyDescent="0.35">
      <c r="K73" s="1" t="s">
        <v>38</v>
      </c>
      <c r="L73" s="3"/>
      <c r="M73" s="4"/>
      <c r="N73" s="3"/>
    </row>
    <row r="74" spans="1:14" x14ac:dyDescent="0.35">
      <c r="F74" s="1" t="s">
        <v>38</v>
      </c>
      <c r="L74" s="3"/>
      <c r="M74" s="3"/>
      <c r="N74" s="3"/>
    </row>
    <row r="75" spans="1:14" x14ac:dyDescent="0.35">
      <c r="L75" s="3"/>
      <c r="M75" s="3"/>
      <c r="N75" s="3"/>
    </row>
    <row r="76" spans="1:14" x14ac:dyDescent="0.35">
      <c r="L76" s="3"/>
      <c r="M76" s="3"/>
      <c r="N76" s="3"/>
    </row>
  </sheetData>
  <mergeCells count="3">
    <mergeCell ref="C1:N1"/>
    <mergeCell ref="G2:H2"/>
    <mergeCell ref="J2:N2"/>
  </mergeCells>
  <phoneticPr fontId="5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6805-CF7A-4545-A55B-033BD1D64627}">
  <dimension ref="A1:N31"/>
  <sheetViews>
    <sheetView zoomScale="63" workbookViewId="0">
      <selection activeCell="F16" sqref="F16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133</v>
      </c>
      <c r="E4" s="14" t="s">
        <v>180</v>
      </c>
      <c r="F4" s="69">
        <v>70327.98</v>
      </c>
      <c r="G4" s="45">
        <v>654.08000000000004</v>
      </c>
      <c r="H4" s="18" t="s">
        <v>178</v>
      </c>
      <c r="I4" s="18" t="s">
        <v>179</v>
      </c>
      <c r="J4" s="18" t="s">
        <v>179</v>
      </c>
      <c r="K4" s="19">
        <v>5</v>
      </c>
      <c r="L4" s="20">
        <f>SUM(K4*F4)</f>
        <v>351639.89999999997</v>
      </c>
      <c r="M4" s="20">
        <f>SUM(K4*G4)</f>
        <v>3270.4</v>
      </c>
    </row>
    <row r="5" spans="1:13" customFormat="1" x14ac:dyDescent="0.35">
      <c r="A5" s="13">
        <v>2</v>
      </c>
      <c r="B5" s="14" t="s">
        <v>62</v>
      </c>
      <c r="C5" s="15" t="s">
        <v>33</v>
      </c>
      <c r="D5" s="14" t="s">
        <v>133</v>
      </c>
      <c r="E5" s="14" t="s">
        <v>180</v>
      </c>
      <c r="F5" s="44">
        <v>32592.94</v>
      </c>
      <c r="G5" s="45">
        <v>302.94</v>
      </c>
      <c r="H5" s="18" t="s">
        <v>178</v>
      </c>
      <c r="I5" s="18" t="s">
        <v>179</v>
      </c>
      <c r="J5" s="18" t="s">
        <v>179</v>
      </c>
      <c r="K5" s="19">
        <v>5</v>
      </c>
      <c r="L5" s="20">
        <f>SUM(K5*F5)</f>
        <v>162964.69999999998</v>
      </c>
      <c r="M5" s="20">
        <f>SUM(K5*G5)</f>
        <v>1514.7</v>
      </c>
    </row>
    <row r="6" spans="1:13" customFormat="1" x14ac:dyDescent="0.35">
      <c r="A6" s="13"/>
      <c r="B6" s="14"/>
      <c r="C6" s="15"/>
      <c r="D6" s="14"/>
      <c r="E6" s="14"/>
      <c r="F6" s="42"/>
      <c r="G6" s="41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42"/>
      <c r="G7" s="41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10</v>
      </c>
      <c r="L16" s="30">
        <f>SUM(L4:L15)</f>
        <v>514604.6</v>
      </c>
      <c r="M16" s="31">
        <f>SUM(M4:M15)</f>
        <v>4785.1000000000004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1F5F-2D34-4B21-9BE9-97DCA484DB02}">
  <dimension ref="A1:N38"/>
  <sheetViews>
    <sheetView zoomScale="63" workbookViewId="0">
      <selection activeCell="E31" sqref="E31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181</v>
      </c>
      <c r="C4" s="8" t="s">
        <v>182</v>
      </c>
      <c r="D4" s="73">
        <v>4510474453</v>
      </c>
      <c r="E4" s="8" t="s">
        <v>18</v>
      </c>
      <c r="F4" s="8" t="s">
        <v>183</v>
      </c>
      <c r="G4" s="42">
        <v>57249</v>
      </c>
      <c r="H4" s="63"/>
      <c r="I4" s="58">
        <v>44568</v>
      </c>
      <c r="J4" s="58">
        <v>44811</v>
      </c>
      <c r="K4" s="58" t="s">
        <v>191</v>
      </c>
      <c r="L4" s="1">
        <v>6</v>
      </c>
      <c r="M4" s="6">
        <f>SUM(G4*L4)</f>
        <v>343494</v>
      </c>
      <c r="N4" s="6">
        <f>SUM(H4*L4)</f>
        <v>0</v>
      </c>
    </row>
    <row r="5" spans="1:14" x14ac:dyDescent="0.35">
      <c r="C5" s="8"/>
      <c r="D5" s="8"/>
      <c r="E5" s="8"/>
      <c r="F5" s="8"/>
      <c r="G5" s="6"/>
      <c r="H5" s="6"/>
      <c r="M5" s="6"/>
      <c r="N5" s="6"/>
    </row>
    <row r="6" spans="1:14" x14ac:dyDescent="0.35">
      <c r="A6" s="1">
        <v>2</v>
      </c>
      <c r="B6" s="1" t="s">
        <v>188</v>
      </c>
      <c r="C6" s="8" t="s">
        <v>190</v>
      </c>
      <c r="D6" s="59"/>
      <c r="E6" s="8" t="s">
        <v>18</v>
      </c>
      <c r="F6" s="8" t="s">
        <v>118</v>
      </c>
      <c r="G6" s="44">
        <v>32592.94</v>
      </c>
      <c r="H6" s="45">
        <v>302.94</v>
      </c>
      <c r="I6" s="58">
        <v>44568</v>
      </c>
      <c r="J6" s="58" t="s">
        <v>193</v>
      </c>
      <c r="K6" s="58" t="s">
        <v>192</v>
      </c>
      <c r="L6" s="1">
        <v>20</v>
      </c>
      <c r="M6" s="6">
        <f>SUM(G6*L6)</f>
        <v>651858.79999999993</v>
      </c>
      <c r="N6" s="6">
        <f>SUM(H6*L6)</f>
        <v>6058.8</v>
      </c>
    </row>
    <row r="7" spans="1:14" x14ac:dyDescent="0.35">
      <c r="C7" s="8"/>
      <c r="D7" s="8"/>
      <c r="E7" s="8"/>
      <c r="F7" s="8"/>
      <c r="G7" s="6"/>
      <c r="H7" s="6"/>
      <c r="I7" s="35"/>
      <c r="M7" s="6"/>
      <c r="N7" s="6"/>
    </row>
    <row r="8" spans="1:14" x14ac:dyDescent="0.35">
      <c r="A8" s="1">
        <v>3</v>
      </c>
      <c r="B8" s="1" t="s">
        <v>189</v>
      </c>
      <c r="C8" s="8" t="s">
        <v>190</v>
      </c>
      <c r="D8" s="59"/>
      <c r="E8" s="8" t="s">
        <v>18</v>
      </c>
      <c r="F8" s="8" t="s">
        <v>118</v>
      </c>
      <c r="G8" s="44">
        <v>32592.94</v>
      </c>
      <c r="H8" s="45">
        <v>302.94</v>
      </c>
      <c r="I8" s="58">
        <v>44568</v>
      </c>
      <c r="J8" s="58" t="s">
        <v>193</v>
      </c>
      <c r="K8" s="58" t="s">
        <v>192</v>
      </c>
      <c r="L8" s="35">
        <v>20</v>
      </c>
      <c r="M8" s="6">
        <f>SUM(G8*L8)</f>
        <v>651858.79999999993</v>
      </c>
      <c r="N8" s="6">
        <f>SUM(H8*L8)</f>
        <v>6058.8</v>
      </c>
    </row>
    <row r="9" spans="1:14" x14ac:dyDescent="0.35">
      <c r="C9" s="8"/>
      <c r="D9" s="8"/>
      <c r="E9" s="8"/>
      <c r="F9" s="8"/>
      <c r="G9" s="6"/>
      <c r="H9" s="6"/>
      <c r="K9" s="35"/>
      <c r="M9" s="6"/>
      <c r="N9" s="6"/>
    </row>
    <row r="10" spans="1:14" x14ac:dyDescent="0.35">
      <c r="A10" s="1">
        <v>4</v>
      </c>
      <c r="B10" s="1" t="s">
        <v>145</v>
      </c>
      <c r="C10" s="8" t="s">
        <v>17</v>
      </c>
      <c r="D10" s="51"/>
      <c r="E10" s="8" t="s">
        <v>194</v>
      </c>
      <c r="F10" s="8" t="s">
        <v>195</v>
      </c>
      <c r="G10" s="69">
        <v>70327.98</v>
      </c>
      <c r="H10" s="45">
        <v>654.08000000000004</v>
      </c>
      <c r="I10" s="58" t="s">
        <v>196</v>
      </c>
      <c r="J10" s="58" t="s">
        <v>197</v>
      </c>
      <c r="K10" s="58" t="s">
        <v>198</v>
      </c>
      <c r="L10" s="35">
        <v>9</v>
      </c>
      <c r="M10" s="6">
        <f>SUM(G10*L10)</f>
        <v>632951.81999999995</v>
      </c>
      <c r="N10" s="6">
        <f>SUM(H10*L10)</f>
        <v>5886.72</v>
      </c>
    </row>
    <row r="11" spans="1:14" x14ac:dyDescent="0.35">
      <c r="C11" s="8"/>
      <c r="D11" s="8"/>
      <c r="E11" s="8"/>
      <c r="F11" s="8"/>
      <c r="G11" s="44"/>
      <c r="H11" s="45"/>
      <c r="M11" s="6"/>
      <c r="N11" s="6"/>
    </row>
    <row r="12" spans="1:14" x14ac:dyDescent="0.35">
      <c r="A12" s="1">
        <v>5</v>
      </c>
      <c r="B12" s="1" t="s">
        <v>127</v>
      </c>
      <c r="C12" s="8" t="s">
        <v>33</v>
      </c>
      <c r="D12" s="51"/>
      <c r="E12" s="8" t="s">
        <v>194</v>
      </c>
      <c r="F12" s="8" t="s">
        <v>195</v>
      </c>
      <c r="G12" s="44">
        <v>32592.94</v>
      </c>
      <c r="H12" s="45">
        <v>302.94</v>
      </c>
      <c r="I12" s="58" t="s">
        <v>196</v>
      </c>
      <c r="J12" s="58" t="s">
        <v>197</v>
      </c>
      <c r="K12" s="58" t="s">
        <v>198</v>
      </c>
      <c r="L12" s="35">
        <v>9</v>
      </c>
      <c r="M12" s="6">
        <f>SUM(G12*L12)</f>
        <v>293336.45999999996</v>
      </c>
      <c r="N12" s="6">
        <f>SUM(H12*L12)</f>
        <v>2726.46</v>
      </c>
    </row>
    <row r="13" spans="1:14" x14ac:dyDescent="0.35">
      <c r="C13" s="8"/>
      <c r="D13" s="8"/>
      <c r="E13" s="8"/>
      <c r="F13" s="8"/>
      <c r="G13" s="6"/>
      <c r="H13" s="6"/>
      <c r="M13" s="6"/>
      <c r="N13" s="6"/>
    </row>
    <row r="14" spans="1:14" x14ac:dyDescent="0.35">
      <c r="A14" s="1">
        <v>6</v>
      </c>
      <c r="B14" s="1" t="s">
        <v>199</v>
      </c>
      <c r="C14" s="8" t="s">
        <v>17</v>
      </c>
      <c r="D14" s="40"/>
      <c r="E14" s="8" t="s">
        <v>18</v>
      </c>
      <c r="F14" s="8" t="s">
        <v>118</v>
      </c>
      <c r="G14" s="69">
        <v>70327.98</v>
      </c>
      <c r="H14" s="45">
        <v>654.08000000000004</v>
      </c>
      <c r="I14" s="58">
        <v>44568</v>
      </c>
      <c r="J14" s="58" t="s">
        <v>200</v>
      </c>
      <c r="K14" s="58" t="s">
        <v>192</v>
      </c>
      <c r="L14" s="1">
        <v>18</v>
      </c>
      <c r="M14" s="6">
        <f>SUM(G14*L14)</f>
        <v>1265903.6399999999</v>
      </c>
      <c r="N14" s="6">
        <f>SUM(H14*L14)</f>
        <v>11773.44</v>
      </c>
    </row>
    <row r="15" spans="1:14" x14ac:dyDescent="0.35">
      <c r="C15" s="8"/>
      <c r="D15" s="8"/>
      <c r="E15" s="8"/>
      <c r="F15" s="8"/>
      <c r="G15" s="6"/>
      <c r="H15" s="6"/>
      <c r="M15" s="6"/>
      <c r="N15" s="6"/>
    </row>
    <row r="16" spans="1:14" x14ac:dyDescent="0.35">
      <c r="C16" s="8"/>
      <c r="D16" s="40"/>
      <c r="E16" s="8"/>
      <c r="F16" s="8"/>
      <c r="G16" s="70"/>
      <c r="H16" s="60"/>
      <c r="I16" s="58"/>
      <c r="J16" s="58"/>
      <c r="K16" s="58"/>
      <c r="M16" s="6">
        <f>SUM(G16*L16)</f>
        <v>0</v>
      </c>
      <c r="N16" s="6">
        <f>SUM(H16*L16)</f>
        <v>0</v>
      </c>
    </row>
    <row r="17" spans="1:14" x14ac:dyDescent="0.35">
      <c r="C17" s="8"/>
      <c r="D17" s="8"/>
      <c r="E17" s="8"/>
      <c r="F17" s="8"/>
      <c r="G17" s="6"/>
      <c r="H17" s="6"/>
      <c r="M17" s="6"/>
      <c r="N17" s="6"/>
    </row>
    <row r="18" spans="1:14" x14ac:dyDescent="0.35">
      <c r="C18" s="8"/>
      <c r="D18" s="51"/>
      <c r="E18" s="8"/>
      <c r="F18" s="8"/>
      <c r="G18" s="68"/>
      <c r="H18" s="41"/>
      <c r="I18" s="58"/>
      <c r="J18" s="58"/>
      <c r="K18" s="58"/>
      <c r="M18" s="6">
        <f>SUM(G18*L18)</f>
        <v>0</v>
      </c>
      <c r="N18" s="6">
        <f>SUM(H18*L18)</f>
        <v>0</v>
      </c>
    </row>
    <row r="19" spans="1:14" x14ac:dyDescent="0.35">
      <c r="C19" s="8"/>
      <c r="D19" s="71"/>
      <c r="E19" s="8"/>
      <c r="F19" s="8"/>
      <c r="G19" s="6"/>
      <c r="H19" s="6"/>
      <c r="J19" s="35"/>
      <c r="K19" s="35"/>
      <c r="M19" s="6"/>
      <c r="N19" s="6"/>
    </row>
    <row r="20" spans="1:14" x14ac:dyDescent="0.35">
      <c r="C20" s="8"/>
      <c r="D20" s="51"/>
      <c r="E20" s="8"/>
      <c r="F20" s="8"/>
      <c r="G20" s="68"/>
      <c r="H20" s="41"/>
      <c r="I20" s="58"/>
      <c r="J20" s="58"/>
      <c r="K20" s="58"/>
      <c r="M20" s="6">
        <f>SUM(G20*L20)</f>
        <v>0</v>
      </c>
      <c r="N20" s="6">
        <f>SUM(H20*L20)</f>
        <v>0</v>
      </c>
    </row>
    <row r="21" spans="1:14" x14ac:dyDescent="0.35">
      <c r="C21" s="8"/>
      <c r="D21" s="65"/>
      <c r="E21" s="8"/>
      <c r="F21" s="8"/>
      <c r="G21" s="55"/>
      <c r="H21" s="55"/>
      <c r="I21" s="43"/>
      <c r="J21" s="34"/>
      <c r="K21" s="34"/>
      <c r="M21" s="6"/>
      <c r="N21" s="6"/>
    </row>
    <row r="22" spans="1:14" x14ac:dyDescent="0.35">
      <c r="C22" s="8"/>
      <c r="D22" s="59"/>
      <c r="E22" s="8"/>
      <c r="F22" s="8"/>
      <c r="G22" s="68"/>
      <c r="H22" s="41"/>
      <c r="I22" s="58"/>
      <c r="J22" s="58"/>
      <c r="K22" s="58"/>
      <c r="M22" s="6">
        <f>SUM(G22*L22)</f>
        <v>0</v>
      </c>
      <c r="N22" s="6">
        <f>SUM(H22*L22)</f>
        <v>0</v>
      </c>
    </row>
    <row r="23" spans="1:14" x14ac:dyDescent="0.35">
      <c r="C23" s="8"/>
      <c r="D23" s="65"/>
      <c r="E23" s="8"/>
      <c r="F23" s="8"/>
      <c r="G23" s="55"/>
      <c r="H23" s="55"/>
      <c r="I23" s="32"/>
      <c r="J23" s="32"/>
      <c r="K23" s="32"/>
      <c r="M23" s="6"/>
      <c r="N23" s="6"/>
    </row>
    <row r="24" spans="1:14" x14ac:dyDescent="0.35">
      <c r="C24" s="8"/>
      <c r="D24" s="59"/>
      <c r="E24" s="8"/>
      <c r="F24" s="8"/>
      <c r="G24" s="68"/>
      <c r="H24" s="41"/>
      <c r="I24" s="58"/>
      <c r="J24" s="58"/>
      <c r="K24" s="58"/>
      <c r="M24" s="6">
        <f>SUM(G24*L24)</f>
        <v>0</v>
      </c>
      <c r="N24" s="6">
        <f>SUM(H24*L24)</f>
        <v>0</v>
      </c>
    </row>
    <row r="25" spans="1:14" x14ac:dyDescent="0.35">
      <c r="C25" s="8"/>
      <c r="D25" s="65"/>
      <c r="E25" s="8"/>
      <c r="F25" s="8"/>
      <c r="G25" s="55"/>
      <c r="H25" s="55"/>
      <c r="I25" s="32"/>
      <c r="J25" s="32"/>
      <c r="K25" s="32"/>
      <c r="M25" s="6"/>
      <c r="N25" s="6"/>
    </row>
    <row r="26" spans="1:14" x14ac:dyDescent="0.35">
      <c r="C26" s="8"/>
      <c r="D26" s="59"/>
      <c r="E26" s="8"/>
      <c r="F26" s="8"/>
      <c r="G26" s="70"/>
      <c r="H26" s="60"/>
      <c r="I26" s="58"/>
      <c r="J26" s="58"/>
      <c r="K26" s="58"/>
      <c r="M26" s="6">
        <f>SUM(G26*L26)</f>
        <v>0</v>
      </c>
      <c r="N26" s="6">
        <f>SUM(H26*L26)</f>
        <v>0</v>
      </c>
    </row>
    <row r="27" spans="1:14" x14ac:dyDescent="0.35">
      <c r="G27" s="6"/>
      <c r="H27" s="6"/>
      <c r="M27" s="6"/>
      <c r="N27" s="6"/>
    </row>
    <row r="28" spans="1:14" x14ac:dyDescent="0.35">
      <c r="D28" s="37"/>
      <c r="G28" s="48"/>
      <c r="H28" s="49"/>
      <c r="I28" s="43"/>
      <c r="J28" s="34"/>
      <c r="K28" s="34"/>
      <c r="M28" s="6"/>
      <c r="N28" s="6"/>
    </row>
    <row r="29" spans="1:14" x14ac:dyDescent="0.35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 t="s">
        <v>22</v>
      </c>
      <c r="M29" s="5">
        <f>SUBTOTAL(109,Table1435678[NGN])</f>
        <v>3839403.5199999996</v>
      </c>
      <c r="N29" s="5">
        <f>SUBTOTAL(109,Table1435678[USD])</f>
        <v>32504.22</v>
      </c>
    </row>
    <row r="31" spans="1:14" x14ac:dyDescent="0.35">
      <c r="H31" s="44"/>
    </row>
    <row r="32" spans="1:14" x14ac:dyDescent="0.35">
      <c r="D32" s="1" t="s">
        <v>38</v>
      </c>
      <c r="F32" s="45"/>
      <c r="G32" s="44"/>
      <c r="H32" s="46"/>
      <c r="I32" s="1" t="s">
        <v>38</v>
      </c>
    </row>
    <row r="33" spans="2:14" x14ac:dyDescent="0.35">
      <c r="B33" s="1" t="s">
        <v>38</v>
      </c>
      <c r="H33" s="47"/>
      <c r="J33" s="1" t="s">
        <v>38</v>
      </c>
    </row>
    <row r="34" spans="2:14" x14ac:dyDescent="0.35">
      <c r="H34" s="46"/>
    </row>
    <row r="35" spans="2:14" x14ac:dyDescent="0.35">
      <c r="K35" s="1" t="s">
        <v>38</v>
      </c>
      <c r="L35" s="3"/>
      <c r="M35" s="4"/>
      <c r="N35" s="3"/>
    </row>
    <row r="36" spans="2:14" x14ac:dyDescent="0.35">
      <c r="F36" s="1" t="s">
        <v>38</v>
      </c>
      <c r="L36" s="3"/>
      <c r="M36" s="3"/>
      <c r="N36" s="3"/>
    </row>
    <row r="37" spans="2:14" x14ac:dyDescent="0.35">
      <c r="L37" s="3"/>
      <c r="M37" s="3"/>
      <c r="N37" s="3"/>
    </row>
    <row r="38" spans="2:14" x14ac:dyDescent="0.35">
      <c r="L38" s="3"/>
      <c r="M38" s="3"/>
      <c r="N38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135A-D418-4B09-A437-8D3DD9E0FA64}">
  <dimension ref="A1:N31"/>
  <sheetViews>
    <sheetView zoomScale="63" workbookViewId="0">
      <selection activeCell="F21" sqref="F21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133</v>
      </c>
      <c r="E4" s="14" t="s">
        <v>180</v>
      </c>
      <c r="F4" s="69">
        <v>70327.98</v>
      </c>
      <c r="G4" s="45">
        <v>654.08000000000004</v>
      </c>
      <c r="H4" s="18" t="s">
        <v>184</v>
      </c>
      <c r="I4" s="18" t="s">
        <v>185</v>
      </c>
      <c r="J4" s="18" t="s">
        <v>185</v>
      </c>
      <c r="K4" s="19">
        <v>4</v>
      </c>
      <c r="L4" s="20">
        <f>SUM(K4*F4)</f>
        <v>281311.92</v>
      </c>
      <c r="M4" s="20">
        <f>SUM(K4*G4)</f>
        <v>2616.3200000000002</v>
      </c>
    </row>
    <row r="5" spans="1:13" customFormat="1" x14ac:dyDescent="0.35">
      <c r="A5" s="13">
        <v>2</v>
      </c>
      <c r="B5" s="14" t="s">
        <v>62</v>
      </c>
      <c r="C5" s="15" t="s">
        <v>33</v>
      </c>
      <c r="D5" s="14" t="s">
        <v>133</v>
      </c>
      <c r="E5" s="14" t="s">
        <v>180</v>
      </c>
      <c r="F5" s="44">
        <v>32592.94</v>
      </c>
      <c r="G5" s="45">
        <v>302.94</v>
      </c>
      <c r="H5" s="18" t="s">
        <v>184</v>
      </c>
      <c r="I5" s="18" t="s">
        <v>185</v>
      </c>
      <c r="J5" s="18" t="s">
        <v>185</v>
      </c>
      <c r="K5" s="19">
        <v>4</v>
      </c>
      <c r="L5" s="20">
        <f>SUM(K5*F5)</f>
        <v>130371.76</v>
      </c>
      <c r="M5" s="20">
        <f>SUM(K5*G5)</f>
        <v>1211.76</v>
      </c>
    </row>
    <row r="6" spans="1:13" customFormat="1" x14ac:dyDescent="0.35">
      <c r="A6" s="13">
        <v>3</v>
      </c>
      <c r="B6" s="14" t="s">
        <v>62</v>
      </c>
      <c r="C6" s="15" t="s">
        <v>17</v>
      </c>
      <c r="D6" s="14" t="s">
        <v>133</v>
      </c>
      <c r="E6" s="14" t="s">
        <v>118</v>
      </c>
      <c r="F6" s="69">
        <v>70327.98</v>
      </c>
      <c r="G6" s="45">
        <v>654.08000000000004</v>
      </c>
      <c r="H6" s="18" t="s">
        <v>186</v>
      </c>
      <c r="I6" s="18" t="s">
        <v>187</v>
      </c>
      <c r="J6" s="18" t="s">
        <v>187</v>
      </c>
      <c r="K6" s="19">
        <v>5</v>
      </c>
      <c r="L6" s="20">
        <f>SUM(K6*F6)</f>
        <v>351639.89999999997</v>
      </c>
      <c r="M6" s="20">
        <f>SUM(K6*G6)</f>
        <v>3270.4</v>
      </c>
    </row>
    <row r="7" spans="1:13" customFormat="1" x14ac:dyDescent="0.35">
      <c r="A7" s="13">
        <v>4</v>
      </c>
      <c r="B7" s="14" t="s">
        <v>62</v>
      </c>
      <c r="C7" s="15" t="s">
        <v>33</v>
      </c>
      <c r="D7" s="14" t="s">
        <v>133</v>
      </c>
      <c r="E7" s="14" t="s">
        <v>118</v>
      </c>
      <c r="F7" s="44">
        <v>32592.94</v>
      </c>
      <c r="G7" s="45">
        <v>302.94</v>
      </c>
      <c r="H7" s="18" t="s">
        <v>184</v>
      </c>
      <c r="I7" s="18" t="s">
        <v>185</v>
      </c>
      <c r="J7" s="18" t="s">
        <v>185</v>
      </c>
      <c r="K7" s="19">
        <v>5</v>
      </c>
      <c r="L7" s="20">
        <f>SUM(K7*F7)</f>
        <v>162964.69999999998</v>
      </c>
      <c r="M7" s="20">
        <f>SUM(K7*G7)</f>
        <v>1514.7</v>
      </c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18</v>
      </c>
      <c r="L16" s="30">
        <f>SUM(L4:L15)</f>
        <v>926288.27999999991</v>
      </c>
      <c r="M16" s="31">
        <f>SUM(M4:M15)</f>
        <v>8613.18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865C-6BA0-4FFC-A134-FD18ED1F63F1}">
  <dimension ref="A1:N42"/>
  <sheetViews>
    <sheetView topLeftCell="A7" zoomScale="63" workbookViewId="0">
      <selection activeCell="I22" sqref="I22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201</v>
      </c>
      <c r="C4" s="8" t="s">
        <v>202</v>
      </c>
      <c r="D4" s="51"/>
      <c r="E4" s="8" t="s">
        <v>18</v>
      </c>
      <c r="F4" s="8" t="s">
        <v>118</v>
      </c>
      <c r="G4" s="44">
        <v>32592.94</v>
      </c>
      <c r="H4" s="45">
        <v>302.94</v>
      </c>
      <c r="I4" s="58">
        <v>44569</v>
      </c>
      <c r="J4" s="58">
        <v>44600</v>
      </c>
      <c r="K4" s="58" t="s">
        <v>192</v>
      </c>
      <c r="L4" s="35">
        <v>13</v>
      </c>
      <c r="M4" s="6">
        <f>SUM(G4*L4)</f>
        <v>423708.22</v>
      </c>
      <c r="N4" s="6">
        <f>SUM(H4*L4)</f>
        <v>3938.22</v>
      </c>
    </row>
    <row r="5" spans="1:14" x14ac:dyDescent="0.35">
      <c r="C5" s="8"/>
      <c r="D5" s="8"/>
      <c r="E5" s="8"/>
      <c r="F5" s="8"/>
      <c r="G5" s="6"/>
      <c r="H5" s="6"/>
      <c r="M5" s="6"/>
      <c r="N5" s="6"/>
    </row>
    <row r="6" spans="1:14" x14ac:dyDescent="0.35">
      <c r="A6" s="1">
        <v>2</v>
      </c>
      <c r="B6" s="1" t="s">
        <v>203</v>
      </c>
      <c r="C6" s="8" t="s">
        <v>17</v>
      </c>
      <c r="D6" s="40">
        <v>4510474224</v>
      </c>
      <c r="E6" s="8" t="s">
        <v>133</v>
      </c>
      <c r="F6" s="8" t="s">
        <v>74</v>
      </c>
      <c r="G6" s="69">
        <v>70327.98</v>
      </c>
      <c r="H6" s="45">
        <v>654.08000000000004</v>
      </c>
      <c r="I6" s="58" t="s">
        <v>200</v>
      </c>
      <c r="J6" s="58">
        <v>44689</v>
      </c>
      <c r="K6" s="58">
        <v>44720</v>
      </c>
      <c r="L6" s="1">
        <v>1</v>
      </c>
      <c r="M6" s="6">
        <f>SUM(G6*L6)</f>
        <v>70327.98</v>
      </c>
      <c r="N6" s="6">
        <f>SUM(H6*L6)</f>
        <v>654.08000000000004</v>
      </c>
    </row>
    <row r="7" spans="1:14" x14ac:dyDescent="0.35">
      <c r="C7" s="8"/>
      <c r="D7" s="8"/>
      <c r="E7" s="8"/>
      <c r="F7" s="8"/>
      <c r="G7" s="6"/>
      <c r="H7" s="6"/>
      <c r="I7" s="35"/>
      <c r="M7" s="6"/>
      <c r="N7" s="6"/>
    </row>
    <row r="8" spans="1:14" x14ac:dyDescent="0.35">
      <c r="A8" s="1">
        <v>3</v>
      </c>
      <c r="B8" s="1" t="s">
        <v>204</v>
      </c>
      <c r="C8" s="8" t="s">
        <v>33</v>
      </c>
      <c r="D8" s="40">
        <v>4510474224</v>
      </c>
      <c r="E8" s="8" t="s">
        <v>133</v>
      </c>
      <c r="F8" s="8" t="s">
        <v>74</v>
      </c>
      <c r="G8" s="44">
        <v>32592.94</v>
      </c>
      <c r="H8" s="45">
        <v>302.94</v>
      </c>
      <c r="I8" s="58" t="s">
        <v>200</v>
      </c>
      <c r="J8" s="58">
        <v>44689</v>
      </c>
      <c r="K8" s="58">
        <v>44720</v>
      </c>
      <c r="L8" s="1">
        <v>1</v>
      </c>
      <c r="M8" s="6">
        <f>SUM(G8*L8)</f>
        <v>32592.94</v>
      </c>
      <c r="N8" s="6">
        <f>SUM(H8*L8)</f>
        <v>302.94</v>
      </c>
    </row>
    <row r="9" spans="1:14" x14ac:dyDescent="0.35">
      <c r="C9" s="8"/>
      <c r="D9" s="8"/>
      <c r="E9" s="8"/>
      <c r="F9" s="8"/>
      <c r="G9" s="6"/>
      <c r="H9" s="6"/>
      <c r="K9" s="35"/>
      <c r="M9" s="6"/>
      <c r="N9" s="6"/>
    </row>
    <row r="10" spans="1:14" ht="18.5" x14ac:dyDescent="0.45">
      <c r="A10" s="1">
        <v>4</v>
      </c>
      <c r="B10" s="1" t="s">
        <v>59</v>
      </c>
      <c r="C10" s="8" t="s">
        <v>17</v>
      </c>
      <c r="D10" s="82">
        <v>4510475457</v>
      </c>
      <c r="E10" s="8" t="s">
        <v>194</v>
      </c>
      <c r="F10" s="8" t="s">
        <v>195</v>
      </c>
      <c r="G10" s="69">
        <v>70327.98</v>
      </c>
      <c r="H10" s="45">
        <v>654.08000000000004</v>
      </c>
      <c r="I10" s="58" t="s">
        <v>196</v>
      </c>
      <c r="J10" s="58">
        <v>44689</v>
      </c>
      <c r="K10" s="58" t="s">
        <v>206</v>
      </c>
      <c r="L10" s="35">
        <v>26</v>
      </c>
      <c r="M10" s="6">
        <f>SUM(G10*L10)</f>
        <v>1828527.48</v>
      </c>
      <c r="N10" s="6">
        <f>SUM(H10*L10)</f>
        <v>17006.080000000002</v>
      </c>
    </row>
    <row r="11" spans="1:14" ht="18" x14ac:dyDescent="0.4">
      <c r="C11" s="8"/>
      <c r="D11" s="83"/>
      <c r="E11" s="8"/>
      <c r="F11" s="8"/>
      <c r="G11" s="44"/>
      <c r="H11" s="45"/>
      <c r="M11" s="6"/>
      <c r="N11" s="6"/>
    </row>
    <row r="12" spans="1:14" ht="18.5" x14ac:dyDescent="0.45">
      <c r="A12" s="1">
        <v>5</v>
      </c>
      <c r="B12" s="1" t="s">
        <v>205</v>
      </c>
      <c r="C12" s="8" t="s">
        <v>33</v>
      </c>
      <c r="D12" s="82">
        <v>4510475457</v>
      </c>
      <c r="E12" s="8" t="s">
        <v>194</v>
      </c>
      <c r="F12" s="8" t="s">
        <v>195</v>
      </c>
      <c r="G12" s="44">
        <v>32592.94</v>
      </c>
      <c r="H12" s="45">
        <v>302.94</v>
      </c>
      <c r="I12" s="58" t="s">
        <v>196</v>
      </c>
      <c r="J12" s="58">
        <v>44689</v>
      </c>
      <c r="K12" s="58" t="s">
        <v>206</v>
      </c>
      <c r="L12" s="35">
        <v>26</v>
      </c>
      <c r="M12" s="6">
        <f>SUM(G12*L12)</f>
        <v>847416.44</v>
      </c>
      <c r="N12" s="6">
        <f>SUM(H12*L12)</f>
        <v>7876.44</v>
      </c>
    </row>
    <row r="13" spans="1:14" x14ac:dyDescent="0.35">
      <c r="C13" s="8"/>
      <c r="D13" s="8"/>
      <c r="E13" s="8"/>
      <c r="F13" s="8"/>
      <c r="G13" s="6"/>
      <c r="H13" s="6"/>
      <c r="M13" s="6"/>
      <c r="N13" s="6"/>
    </row>
    <row r="14" spans="1:14" x14ac:dyDescent="0.35">
      <c r="A14" s="1">
        <v>6</v>
      </c>
      <c r="B14" s="1" t="s">
        <v>207</v>
      </c>
      <c r="C14" s="8" t="s">
        <v>17</v>
      </c>
      <c r="D14" s="40"/>
      <c r="E14" s="8" t="s">
        <v>18</v>
      </c>
      <c r="F14" s="8" t="s">
        <v>118</v>
      </c>
      <c r="G14" s="69">
        <v>70327.98</v>
      </c>
      <c r="H14" s="45">
        <v>654.08000000000004</v>
      </c>
      <c r="I14" s="58">
        <v>44569</v>
      </c>
      <c r="J14" s="58">
        <v>44781</v>
      </c>
      <c r="K14" s="58" t="s">
        <v>192</v>
      </c>
      <c r="L14" s="1">
        <v>7</v>
      </c>
      <c r="M14" s="6">
        <f>SUM(G14*L14)</f>
        <v>492295.86</v>
      </c>
      <c r="N14" s="6">
        <f>SUM(H14*L14)</f>
        <v>4578.5600000000004</v>
      </c>
    </row>
    <row r="15" spans="1:14" x14ac:dyDescent="0.35">
      <c r="C15" s="8"/>
      <c r="D15" s="8"/>
      <c r="E15" s="8"/>
      <c r="F15" s="8"/>
      <c r="G15" s="6"/>
      <c r="H15" s="6"/>
      <c r="M15" s="6"/>
      <c r="N15" s="6"/>
    </row>
    <row r="16" spans="1:14" x14ac:dyDescent="0.35">
      <c r="A16" s="1">
        <v>7</v>
      </c>
      <c r="B16" s="1" t="s">
        <v>39</v>
      </c>
      <c r="C16" s="8" t="s">
        <v>17</v>
      </c>
      <c r="D16" s="40"/>
      <c r="E16" s="8" t="s">
        <v>18</v>
      </c>
      <c r="F16" s="8" t="s">
        <v>118</v>
      </c>
      <c r="G16" s="69">
        <v>70327.98</v>
      </c>
      <c r="H16" s="45">
        <v>654.08000000000004</v>
      </c>
      <c r="I16" s="58">
        <v>44569</v>
      </c>
      <c r="J16" s="58">
        <v>44781</v>
      </c>
      <c r="K16" s="58" t="s">
        <v>192</v>
      </c>
      <c r="L16" s="1">
        <v>7</v>
      </c>
      <c r="M16" s="6">
        <f>SUM(G16*L16)</f>
        <v>492295.86</v>
      </c>
      <c r="N16" s="6">
        <f>SUM(H16*L16)</f>
        <v>4578.5600000000004</v>
      </c>
    </row>
    <row r="17" spans="1:14" x14ac:dyDescent="0.35">
      <c r="C17" s="8"/>
      <c r="D17" s="8"/>
      <c r="E17" s="8"/>
      <c r="F17" s="8"/>
      <c r="G17" s="6"/>
      <c r="H17" s="6"/>
      <c r="M17" s="6"/>
      <c r="N17" s="6"/>
    </row>
    <row r="18" spans="1:14" x14ac:dyDescent="0.35">
      <c r="A18" s="1">
        <v>8</v>
      </c>
      <c r="B18" s="1" t="s">
        <v>208</v>
      </c>
      <c r="C18" s="8" t="s">
        <v>17</v>
      </c>
      <c r="D18" s="59">
        <v>4510474813</v>
      </c>
      <c r="E18" s="8" t="s">
        <v>133</v>
      </c>
      <c r="F18" s="8" t="s">
        <v>40</v>
      </c>
      <c r="G18" s="69">
        <v>70327.98</v>
      </c>
      <c r="H18" s="45">
        <v>654.08000000000004</v>
      </c>
      <c r="I18" s="58" t="s">
        <v>198</v>
      </c>
      <c r="J18" s="58">
        <v>44812</v>
      </c>
      <c r="K18" s="58" t="s">
        <v>209</v>
      </c>
      <c r="L18" s="1">
        <v>4</v>
      </c>
      <c r="M18" s="6">
        <f>SUM(G18*L18)</f>
        <v>281311.92</v>
      </c>
      <c r="N18" s="6">
        <f>SUM(H18*L18)</f>
        <v>2616.3200000000002</v>
      </c>
    </row>
    <row r="19" spans="1:14" x14ac:dyDescent="0.35">
      <c r="C19" s="8"/>
      <c r="D19" s="74"/>
      <c r="E19" s="8"/>
      <c r="F19" s="8"/>
      <c r="G19" s="6"/>
      <c r="H19" s="6"/>
      <c r="J19" s="35"/>
      <c r="K19" s="35"/>
      <c r="M19" s="6"/>
      <c r="N19" s="6"/>
    </row>
    <row r="20" spans="1:14" x14ac:dyDescent="0.35">
      <c r="A20" s="1">
        <v>9</v>
      </c>
      <c r="B20" s="1" t="s">
        <v>68</v>
      </c>
      <c r="C20" s="8" t="s">
        <v>69</v>
      </c>
      <c r="D20" s="59">
        <v>4510474813</v>
      </c>
      <c r="E20" s="8" t="s">
        <v>133</v>
      </c>
      <c r="F20" s="8" t="s">
        <v>40</v>
      </c>
      <c r="G20" s="75">
        <v>37015.29</v>
      </c>
      <c r="H20" s="60">
        <v>344.25</v>
      </c>
      <c r="I20" s="58" t="s">
        <v>198</v>
      </c>
      <c r="J20" s="58">
        <v>44812</v>
      </c>
      <c r="K20" s="58" t="s">
        <v>209</v>
      </c>
      <c r="L20" s="1">
        <v>4</v>
      </c>
      <c r="M20" s="6">
        <f>SUM(G20*L20)</f>
        <v>148061.16</v>
      </c>
      <c r="N20" s="6">
        <f>SUM(H20*L20)</f>
        <v>1377</v>
      </c>
    </row>
    <row r="21" spans="1:14" x14ac:dyDescent="0.35">
      <c r="C21" s="8"/>
      <c r="D21" s="65"/>
      <c r="E21" s="8"/>
      <c r="F21" s="8"/>
      <c r="G21" s="55"/>
      <c r="H21" s="55"/>
      <c r="I21" s="43"/>
      <c r="J21" s="34"/>
      <c r="K21" s="34"/>
      <c r="M21" s="6"/>
      <c r="N21" s="6"/>
    </row>
    <row r="22" spans="1:14" ht="18.5" x14ac:dyDescent="0.45">
      <c r="A22" s="1">
        <v>10</v>
      </c>
      <c r="B22" s="1" t="s">
        <v>210</v>
      </c>
      <c r="C22" s="8" t="s">
        <v>53</v>
      </c>
      <c r="D22" s="76">
        <v>4510475284</v>
      </c>
      <c r="E22" s="8" t="s">
        <v>18</v>
      </c>
      <c r="F22" s="8" t="s">
        <v>118</v>
      </c>
      <c r="G22" s="75">
        <v>37015.29</v>
      </c>
      <c r="H22" s="60">
        <v>344.25</v>
      </c>
      <c r="I22" s="58">
        <v>44569</v>
      </c>
      <c r="J22" s="58">
        <v>44903</v>
      </c>
      <c r="K22" s="58" t="s">
        <v>192</v>
      </c>
      <c r="L22" s="1">
        <v>3</v>
      </c>
      <c r="M22" s="6">
        <f>SUM(G22*L22)</f>
        <v>111045.87</v>
      </c>
      <c r="N22" s="6">
        <f>SUM(H22*L22)</f>
        <v>1032.75</v>
      </c>
    </row>
    <row r="23" spans="1:14" x14ac:dyDescent="0.35">
      <c r="C23" s="8"/>
      <c r="D23" s="65"/>
      <c r="E23" s="8"/>
      <c r="F23" s="8"/>
      <c r="G23" s="55"/>
      <c r="H23" s="55"/>
      <c r="I23" s="32"/>
      <c r="J23" s="32"/>
      <c r="K23" s="32"/>
      <c r="M23" s="6"/>
      <c r="N23" s="6"/>
    </row>
    <row r="24" spans="1:14" ht="18" x14ac:dyDescent="0.4">
      <c r="A24" s="1">
        <v>11</v>
      </c>
      <c r="B24" s="1" t="s">
        <v>211</v>
      </c>
      <c r="C24" s="8" t="s">
        <v>182</v>
      </c>
      <c r="D24" s="77">
        <v>4510473650</v>
      </c>
      <c r="E24" s="8" t="s">
        <v>15</v>
      </c>
      <c r="F24" s="8" t="s">
        <v>16</v>
      </c>
      <c r="G24" s="68"/>
      <c r="H24" s="42">
        <v>57249</v>
      </c>
      <c r="I24" s="58" t="s">
        <v>193</v>
      </c>
      <c r="J24" s="58" t="s">
        <v>212</v>
      </c>
      <c r="K24" s="58" t="s">
        <v>213</v>
      </c>
      <c r="L24" s="1">
        <v>9</v>
      </c>
      <c r="M24" s="6">
        <f>SUM(G24*L24)</f>
        <v>0</v>
      </c>
      <c r="N24" s="6">
        <f>SUM(H24*L24)</f>
        <v>515241</v>
      </c>
    </row>
    <row r="25" spans="1:14" x14ac:dyDescent="0.35">
      <c r="C25" s="8"/>
      <c r="D25" s="78"/>
      <c r="E25" s="8"/>
      <c r="F25" s="8"/>
      <c r="G25" s="55"/>
      <c r="H25" s="55"/>
      <c r="I25" s="58"/>
      <c r="J25" s="58"/>
      <c r="K25" s="58"/>
      <c r="M25" s="6">
        <f>SUM(G25*L25)</f>
        <v>0</v>
      </c>
      <c r="N25" s="6">
        <f>SUM(H25*L25)</f>
        <v>0</v>
      </c>
    </row>
    <row r="26" spans="1:14" ht="18.5" x14ac:dyDescent="0.45">
      <c r="A26" s="1">
        <v>12</v>
      </c>
      <c r="B26" s="1" t="s">
        <v>214</v>
      </c>
      <c r="C26" s="8" t="s">
        <v>17</v>
      </c>
      <c r="D26" s="80">
        <v>4510475484</v>
      </c>
      <c r="E26" s="8" t="s">
        <v>215</v>
      </c>
      <c r="F26" s="8" t="s">
        <v>54</v>
      </c>
      <c r="G26" s="69">
        <v>70327.98</v>
      </c>
      <c r="H26" s="45">
        <v>654.08000000000004</v>
      </c>
      <c r="I26" s="58" t="s">
        <v>209</v>
      </c>
      <c r="J26" s="58" t="s">
        <v>216</v>
      </c>
      <c r="K26" s="58" t="s">
        <v>217</v>
      </c>
      <c r="L26" s="1">
        <v>2</v>
      </c>
      <c r="M26" s="6">
        <f>SUM(G26*L26)</f>
        <v>140655.96</v>
      </c>
      <c r="N26" s="6">
        <f>SUM(H26*L26)</f>
        <v>1308.1600000000001</v>
      </c>
    </row>
    <row r="27" spans="1:14" ht="18" x14ac:dyDescent="0.4">
      <c r="C27" s="8"/>
      <c r="D27" s="79"/>
      <c r="E27" s="8"/>
      <c r="F27" s="8"/>
      <c r="G27" s="55"/>
      <c r="H27" s="55"/>
      <c r="I27" s="58"/>
      <c r="J27" s="58"/>
      <c r="K27" s="58"/>
      <c r="M27" s="6">
        <f>SUM(G27*L27)</f>
        <v>0</v>
      </c>
      <c r="N27" s="6">
        <f>SUM(H27*L27)</f>
        <v>0</v>
      </c>
    </row>
    <row r="28" spans="1:14" ht="18.5" x14ac:dyDescent="0.45">
      <c r="A28" s="1">
        <v>13</v>
      </c>
      <c r="B28" s="1" t="s">
        <v>67</v>
      </c>
      <c r="C28" s="8" t="s">
        <v>17</v>
      </c>
      <c r="D28" s="80">
        <v>4510475484</v>
      </c>
      <c r="E28" s="8" t="s">
        <v>215</v>
      </c>
      <c r="F28" s="8" t="s">
        <v>128</v>
      </c>
      <c r="G28" s="69">
        <v>70327.98</v>
      </c>
      <c r="H28" s="45">
        <v>654.08000000000004</v>
      </c>
      <c r="I28" s="58" t="s">
        <v>209</v>
      </c>
      <c r="J28" s="58" t="s">
        <v>216</v>
      </c>
      <c r="K28" s="58" t="s">
        <v>217</v>
      </c>
      <c r="L28" s="1">
        <v>2</v>
      </c>
      <c r="M28" s="6">
        <f>SUM(G28*L28)</f>
        <v>140655.96</v>
      </c>
      <c r="N28" s="6">
        <f>SUM(H28*L28)</f>
        <v>1308.1600000000001</v>
      </c>
    </row>
    <row r="29" spans="1:14" x14ac:dyDescent="0.35">
      <c r="C29" s="8"/>
      <c r="D29" s="65"/>
      <c r="E29" s="8"/>
      <c r="F29" s="8"/>
      <c r="G29" s="55"/>
      <c r="H29" s="55"/>
      <c r="I29" s="32"/>
      <c r="J29" s="32"/>
      <c r="K29" s="32"/>
      <c r="M29" s="6"/>
      <c r="N29" s="6"/>
    </row>
    <row r="30" spans="1:14" x14ac:dyDescent="0.35">
      <c r="A30" s="1">
        <v>14</v>
      </c>
      <c r="B30" s="1" t="s">
        <v>218</v>
      </c>
      <c r="C30" s="8" t="s">
        <v>219</v>
      </c>
      <c r="D30" s="81">
        <v>4510474329</v>
      </c>
      <c r="E30" s="8" t="s">
        <v>215</v>
      </c>
      <c r="F30" s="8" t="s">
        <v>88</v>
      </c>
      <c r="G30" s="70">
        <v>770868</v>
      </c>
      <c r="H30" s="75">
        <v>3780</v>
      </c>
      <c r="I30" s="58">
        <v>44569</v>
      </c>
      <c r="J30" s="58">
        <v>44812</v>
      </c>
      <c r="K30" s="58" t="s">
        <v>220</v>
      </c>
      <c r="L30" s="1">
        <v>22</v>
      </c>
      <c r="M30" s="6">
        <f>SUM(G30*L30)</f>
        <v>16959096</v>
      </c>
      <c r="N30" s="6">
        <f>SUM(H30*L30)</f>
        <v>83160</v>
      </c>
    </row>
    <row r="31" spans="1:14" x14ac:dyDescent="0.35">
      <c r="G31" s="6"/>
      <c r="H31" s="6"/>
      <c r="M31" s="6"/>
      <c r="N31" s="6"/>
    </row>
    <row r="32" spans="1:14" x14ac:dyDescent="0.35">
      <c r="D32" s="37"/>
      <c r="G32" s="48"/>
      <c r="H32" s="49"/>
      <c r="I32" s="43"/>
      <c r="J32" s="34"/>
      <c r="K32" s="34"/>
      <c r="M32" s="6"/>
      <c r="N32" s="6"/>
    </row>
    <row r="33" spans="1:14" x14ac:dyDescent="0.35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 t="s">
        <v>22</v>
      </c>
      <c r="M33" s="5">
        <f>SUBTOTAL(109,Table14356789[NGN])</f>
        <v>21967991.649999999</v>
      </c>
      <c r="N33" s="5">
        <f>SUBTOTAL(109,Table14356789[USD])</f>
        <v>644978.27</v>
      </c>
    </row>
    <row r="35" spans="1:14" x14ac:dyDescent="0.35">
      <c r="D35" s="1" t="s">
        <v>38</v>
      </c>
      <c r="H35" s="44"/>
    </row>
    <row r="36" spans="1:14" x14ac:dyDescent="0.35">
      <c r="D36" s="1" t="s">
        <v>38</v>
      </c>
      <c r="F36" s="45"/>
      <c r="G36" s="44"/>
      <c r="H36" s="46"/>
      <c r="I36" s="1" t="s">
        <v>38</v>
      </c>
    </row>
    <row r="37" spans="1:14" x14ac:dyDescent="0.35">
      <c r="B37" s="1" t="s">
        <v>38</v>
      </c>
      <c r="H37" s="47"/>
      <c r="J37" s="1" t="s">
        <v>38</v>
      </c>
    </row>
    <row r="38" spans="1:14" x14ac:dyDescent="0.35">
      <c r="H38" s="46"/>
    </row>
    <row r="39" spans="1:14" x14ac:dyDescent="0.35">
      <c r="K39" s="1" t="s">
        <v>38</v>
      </c>
      <c r="L39" s="3"/>
      <c r="M39" s="4"/>
      <c r="N39" s="3"/>
    </row>
    <row r="40" spans="1:14" x14ac:dyDescent="0.35">
      <c r="F40" s="1" t="s">
        <v>38</v>
      </c>
      <c r="L40" s="3"/>
      <c r="M40" s="3"/>
      <c r="N40" s="3"/>
    </row>
    <row r="41" spans="1:14" x14ac:dyDescent="0.35">
      <c r="L41" s="3"/>
      <c r="M41" s="3"/>
      <c r="N41" s="3"/>
    </row>
    <row r="42" spans="1:14" x14ac:dyDescent="0.35">
      <c r="L42" s="3"/>
      <c r="M42" s="3"/>
      <c r="N42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35D7-51E6-41C2-A3A0-8A55635CA99E}">
  <dimension ref="A1:N31"/>
  <sheetViews>
    <sheetView zoomScale="63" workbookViewId="0">
      <selection activeCell="B4" sqref="B4:M5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222</v>
      </c>
      <c r="C4" s="15" t="s">
        <v>17</v>
      </c>
      <c r="D4" s="14" t="s">
        <v>133</v>
      </c>
      <c r="E4" s="14" t="s">
        <v>118</v>
      </c>
      <c r="F4" s="69">
        <v>70327.98</v>
      </c>
      <c r="G4" s="45">
        <v>654.08000000000004</v>
      </c>
      <c r="H4" s="84" t="s">
        <v>221</v>
      </c>
      <c r="I4" s="84" t="s">
        <v>206</v>
      </c>
      <c r="J4" s="84" t="s">
        <v>206</v>
      </c>
      <c r="K4" s="19">
        <v>4</v>
      </c>
      <c r="L4" s="20">
        <f>SUM(K4*F4)</f>
        <v>281311.92</v>
      </c>
      <c r="M4" s="20">
        <f>SUM(K4*G4)</f>
        <v>2616.3200000000002</v>
      </c>
    </row>
    <row r="5" spans="1:13" customFormat="1" x14ac:dyDescent="0.35">
      <c r="A5" s="13">
        <v>2</v>
      </c>
      <c r="B5" s="14" t="s">
        <v>222</v>
      </c>
      <c r="C5" s="15" t="s">
        <v>33</v>
      </c>
      <c r="D5" s="14" t="s">
        <v>133</v>
      </c>
      <c r="E5" s="14" t="s">
        <v>118</v>
      </c>
      <c r="F5" s="44">
        <v>32592.94</v>
      </c>
      <c r="G5" s="45">
        <v>302.94</v>
      </c>
      <c r="H5" s="84" t="s">
        <v>221</v>
      </c>
      <c r="I5" s="84" t="s">
        <v>206</v>
      </c>
      <c r="J5" s="84" t="s">
        <v>206</v>
      </c>
      <c r="K5" s="19">
        <v>4</v>
      </c>
      <c r="L5" s="20">
        <f>SUM(K5*F5)</f>
        <v>130371.76</v>
      </c>
      <c r="M5" s="20">
        <f>SUM(K5*G5)</f>
        <v>1211.76</v>
      </c>
    </row>
    <row r="6" spans="1:13" customFormat="1" x14ac:dyDescent="0.35">
      <c r="A6" s="13"/>
      <c r="B6" s="14"/>
      <c r="C6" s="15"/>
      <c r="D6" s="14"/>
      <c r="E6" s="14"/>
      <c r="F6" s="69"/>
      <c r="G6" s="45"/>
      <c r="H6" s="18"/>
      <c r="I6" s="18"/>
      <c r="J6" s="18"/>
      <c r="K6" s="19"/>
      <c r="L6" s="20">
        <f>SUM(K6*F6)</f>
        <v>0</v>
      </c>
      <c r="M6" s="20">
        <f>SUM(K6*G6)</f>
        <v>0</v>
      </c>
    </row>
    <row r="7" spans="1:13" customFormat="1" x14ac:dyDescent="0.35">
      <c r="A7" s="13"/>
      <c r="B7" s="14"/>
      <c r="C7" s="15"/>
      <c r="D7" s="14"/>
      <c r="E7" s="14"/>
      <c r="F7" s="44"/>
      <c r="G7" s="45"/>
      <c r="H7" s="18"/>
      <c r="I7" s="18"/>
      <c r="J7" s="18"/>
      <c r="K7" s="19"/>
      <c r="L7" s="20">
        <f>SUM(K7*F7)</f>
        <v>0</v>
      </c>
      <c r="M7" s="20">
        <f>SUM(K7*G7)</f>
        <v>0</v>
      </c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8</v>
      </c>
      <c r="L16" s="30">
        <f>SUM(L4:L15)</f>
        <v>411683.68</v>
      </c>
      <c r="M16" s="31">
        <f>SUM(M4:M15)</f>
        <v>3828.08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6CA1-A4C8-484E-8E3B-DFB34691F950}">
  <dimension ref="A1:N42"/>
  <sheetViews>
    <sheetView zoomScale="63" workbookViewId="0">
      <selection activeCell="H18" sqref="H18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223</v>
      </c>
      <c r="C4" s="8" t="s">
        <v>17</v>
      </c>
      <c r="D4" s="33">
        <v>4510470659</v>
      </c>
      <c r="E4" s="8" t="s">
        <v>18</v>
      </c>
      <c r="F4" s="8" t="s">
        <v>118</v>
      </c>
      <c r="G4" s="42">
        <v>135587.07</v>
      </c>
      <c r="H4" s="42">
        <v>1260.72</v>
      </c>
      <c r="I4" s="58" t="s">
        <v>217</v>
      </c>
      <c r="J4" s="58" t="s">
        <v>225</v>
      </c>
      <c r="K4" s="58" t="s">
        <v>226</v>
      </c>
      <c r="L4" s="35">
        <v>11</v>
      </c>
      <c r="M4" s="6">
        <f>SUM(G4*L4)</f>
        <v>1491457.77</v>
      </c>
      <c r="N4" s="6">
        <f>SUM(H4*L4)</f>
        <v>13867.92</v>
      </c>
    </row>
    <row r="5" spans="1:14" x14ac:dyDescent="0.35">
      <c r="C5" s="8"/>
      <c r="D5" s="8"/>
      <c r="E5" s="8"/>
      <c r="F5" s="8"/>
      <c r="G5" s="6"/>
      <c r="H5" s="6"/>
      <c r="M5" s="6"/>
      <c r="N5" s="6"/>
    </row>
    <row r="6" spans="1:14" x14ac:dyDescent="0.35">
      <c r="A6" s="1">
        <v>2</v>
      </c>
      <c r="B6" s="1" t="s">
        <v>224</v>
      </c>
      <c r="C6" s="8" t="s">
        <v>33</v>
      </c>
      <c r="D6" s="33">
        <v>4510470659</v>
      </c>
      <c r="E6" s="8" t="s">
        <v>18</v>
      </c>
      <c r="F6" s="8" t="s">
        <v>118</v>
      </c>
      <c r="G6" s="42">
        <v>34547.4</v>
      </c>
      <c r="H6" s="41">
        <v>321.3</v>
      </c>
      <c r="I6" s="58" t="s">
        <v>217</v>
      </c>
      <c r="J6" s="58" t="s">
        <v>225</v>
      </c>
      <c r="K6" s="58" t="s">
        <v>226</v>
      </c>
      <c r="L6" s="1">
        <v>11</v>
      </c>
      <c r="M6" s="6">
        <f>SUM(G6*L6)</f>
        <v>380021.4</v>
      </c>
      <c r="N6" s="6">
        <f>SUM(H6*L6)</f>
        <v>3534.3</v>
      </c>
    </row>
    <row r="7" spans="1:14" x14ac:dyDescent="0.35">
      <c r="C7" s="8"/>
      <c r="D7" s="8"/>
      <c r="E7" s="8"/>
      <c r="F7" s="8"/>
      <c r="G7" s="6"/>
      <c r="H7" s="6"/>
      <c r="I7" s="35"/>
      <c r="M7" s="6"/>
      <c r="N7" s="6"/>
    </row>
    <row r="8" spans="1:14" x14ac:dyDescent="0.35">
      <c r="C8" s="8"/>
      <c r="D8" s="40"/>
      <c r="E8" s="8"/>
      <c r="F8" s="8"/>
      <c r="G8" s="44"/>
      <c r="H8" s="45"/>
      <c r="I8" s="58"/>
      <c r="J8" s="58"/>
      <c r="K8" s="58"/>
      <c r="M8" s="6"/>
      <c r="N8" s="6"/>
    </row>
    <row r="9" spans="1:14" x14ac:dyDescent="0.35">
      <c r="C9" s="8"/>
      <c r="D9" s="8"/>
      <c r="E9" s="8"/>
      <c r="F9" s="8"/>
      <c r="G9" s="6"/>
      <c r="H9" s="6"/>
      <c r="K9" s="35"/>
      <c r="M9" s="6"/>
      <c r="N9" s="6"/>
    </row>
    <row r="10" spans="1:14" ht="18.5" x14ac:dyDescent="0.45">
      <c r="C10" s="8"/>
      <c r="D10" s="82"/>
      <c r="E10" s="8"/>
      <c r="F10" s="8"/>
      <c r="G10" s="69"/>
      <c r="H10" s="45"/>
      <c r="I10" s="58"/>
      <c r="J10" s="58"/>
      <c r="K10" s="58"/>
      <c r="L10" s="35"/>
      <c r="M10" s="6"/>
      <c r="N10" s="6"/>
    </row>
    <row r="11" spans="1:14" ht="18" x14ac:dyDescent="0.4">
      <c r="C11" s="8"/>
      <c r="D11" s="83"/>
      <c r="E11" s="8"/>
      <c r="F11" s="8"/>
      <c r="G11" s="44"/>
      <c r="H11" s="45"/>
      <c r="M11" s="6"/>
      <c r="N11" s="6"/>
    </row>
    <row r="12" spans="1:14" ht="18.5" x14ac:dyDescent="0.45">
      <c r="C12" s="8"/>
      <c r="D12" s="82"/>
      <c r="E12" s="8"/>
      <c r="F12" s="8"/>
      <c r="G12" s="44"/>
      <c r="H12" s="45"/>
      <c r="I12" s="58"/>
      <c r="J12" s="58"/>
      <c r="K12" s="58"/>
      <c r="L12" s="35"/>
      <c r="M12" s="6"/>
      <c r="N12" s="6"/>
    </row>
    <row r="13" spans="1:14" x14ac:dyDescent="0.35">
      <c r="C13" s="8"/>
      <c r="D13" s="8"/>
      <c r="E13" s="8"/>
      <c r="F13" s="8"/>
      <c r="G13" s="6"/>
      <c r="H13" s="6"/>
      <c r="M13" s="6"/>
      <c r="N13" s="6"/>
    </row>
    <row r="14" spans="1:14" x14ac:dyDescent="0.35">
      <c r="C14" s="8"/>
      <c r="D14" s="40"/>
      <c r="E14" s="8"/>
      <c r="F14" s="8"/>
      <c r="G14" s="69"/>
      <c r="H14" s="45"/>
      <c r="I14" s="58"/>
      <c r="J14" s="58"/>
      <c r="K14" s="58"/>
      <c r="M14" s="6"/>
      <c r="N14" s="6"/>
    </row>
    <row r="15" spans="1:14" x14ac:dyDescent="0.35">
      <c r="C15" s="8"/>
      <c r="D15" s="8"/>
      <c r="E15" s="8"/>
      <c r="F15" s="8"/>
      <c r="G15" s="6"/>
      <c r="H15" s="6"/>
      <c r="M15" s="6"/>
      <c r="N15" s="6"/>
    </row>
    <row r="16" spans="1:14" x14ac:dyDescent="0.35">
      <c r="C16" s="8"/>
      <c r="D16" s="40"/>
      <c r="E16" s="8"/>
      <c r="F16" s="8"/>
      <c r="G16" s="69"/>
      <c r="H16" s="45"/>
      <c r="I16" s="58"/>
      <c r="J16" s="58"/>
      <c r="K16" s="58"/>
      <c r="M16" s="6"/>
      <c r="N16" s="6"/>
    </row>
    <row r="17" spans="3:14" x14ac:dyDescent="0.35">
      <c r="C17" s="8"/>
      <c r="D17" s="8"/>
      <c r="E17" s="8"/>
      <c r="F17" s="8"/>
      <c r="G17" s="6"/>
      <c r="H17" s="6"/>
      <c r="M17" s="6"/>
      <c r="N17" s="6"/>
    </row>
    <row r="18" spans="3:14" x14ac:dyDescent="0.35">
      <c r="C18" s="8"/>
      <c r="D18" s="59"/>
      <c r="E18" s="8"/>
      <c r="F18" s="8"/>
      <c r="G18" s="69"/>
      <c r="H18" s="45"/>
      <c r="I18" s="58"/>
      <c r="J18" s="58"/>
      <c r="K18" s="58"/>
      <c r="M18" s="6"/>
      <c r="N18" s="6"/>
    </row>
    <row r="19" spans="3:14" x14ac:dyDescent="0.35">
      <c r="C19" s="8"/>
      <c r="D19" s="74"/>
      <c r="E19" s="8"/>
      <c r="F19" s="8"/>
      <c r="G19" s="6"/>
      <c r="H19" s="6"/>
      <c r="J19" s="35"/>
      <c r="K19" s="35"/>
      <c r="M19" s="6"/>
      <c r="N19" s="6"/>
    </row>
    <row r="20" spans="3:14" x14ac:dyDescent="0.35">
      <c r="C20" s="8"/>
      <c r="D20" s="59"/>
      <c r="E20" s="8"/>
      <c r="F20" s="8"/>
      <c r="G20" s="75"/>
      <c r="H20" s="60"/>
      <c r="I20" s="58"/>
      <c r="J20" s="58"/>
      <c r="K20" s="58"/>
      <c r="M20" s="6"/>
      <c r="N20" s="6"/>
    </row>
    <row r="21" spans="3:14" x14ac:dyDescent="0.35">
      <c r="C21" s="8"/>
      <c r="D21" s="65"/>
      <c r="E21" s="8"/>
      <c r="F21" s="8"/>
      <c r="G21" s="55"/>
      <c r="H21" s="55"/>
      <c r="I21" s="43"/>
      <c r="J21" s="34"/>
      <c r="K21" s="34"/>
      <c r="M21" s="6"/>
      <c r="N21" s="6"/>
    </row>
    <row r="22" spans="3:14" ht="18.5" x14ac:dyDescent="0.45">
      <c r="C22" s="8"/>
      <c r="D22" s="76"/>
      <c r="E22" s="8"/>
      <c r="F22" s="8"/>
      <c r="G22" s="75"/>
      <c r="H22" s="60"/>
      <c r="I22" s="58"/>
      <c r="J22" s="58"/>
      <c r="K22" s="58"/>
      <c r="M22" s="6"/>
      <c r="N22" s="6"/>
    </row>
    <row r="23" spans="3:14" x14ac:dyDescent="0.35">
      <c r="C23" s="8"/>
      <c r="D23" s="65"/>
      <c r="E23" s="8"/>
      <c r="F23" s="8"/>
      <c r="G23" s="55"/>
      <c r="H23" s="55"/>
      <c r="I23" s="32"/>
      <c r="J23" s="32"/>
      <c r="K23" s="32"/>
      <c r="M23" s="6"/>
      <c r="N23" s="6"/>
    </row>
    <row r="24" spans="3:14" ht="18" x14ac:dyDescent="0.4">
      <c r="C24" s="8"/>
      <c r="D24" s="77"/>
      <c r="E24" s="8"/>
      <c r="F24" s="8"/>
      <c r="G24" s="68"/>
      <c r="H24" s="42"/>
      <c r="I24" s="58"/>
      <c r="J24" s="58"/>
      <c r="K24" s="58"/>
      <c r="M24" s="6"/>
      <c r="N24" s="6"/>
    </row>
    <row r="25" spans="3:14" x14ac:dyDescent="0.35">
      <c r="C25" s="8"/>
      <c r="D25" s="78"/>
      <c r="E25" s="8"/>
      <c r="F25" s="8"/>
      <c r="G25" s="55"/>
      <c r="H25" s="55"/>
      <c r="I25" s="58"/>
      <c r="J25" s="58"/>
      <c r="K25" s="58"/>
      <c r="M25" s="6"/>
      <c r="N25" s="6"/>
    </row>
    <row r="26" spans="3:14" ht="18.5" x14ac:dyDescent="0.45">
      <c r="C26" s="8"/>
      <c r="D26" s="80"/>
      <c r="E26" s="8"/>
      <c r="F26" s="8"/>
      <c r="G26" s="69"/>
      <c r="H26" s="45"/>
      <c r="I26" s="58"/>
      <c r="J26" s="58"/>
      <c r="K26" s="58"/>
      <c r="M26" s="6"/>
      <c r="N26" s="6"/>
    </row>
    <row r="27" spans="3:14" ht="18" x14ac:dyDescent="0.4">
      <c r="C27" s="8"/>
      <c r="D27" s="79"/>
      <c r="E27" s="8"/>
      <c r="F27" s="8"/>
      <c r="G27" s="55"/>
      <c r="H27" s="55"/>
      <c r="I27" s="58"/>
      <c r="J27" s="58"/>
      <c r="K27" s="58"/>
      <c r="M27" s="6"/>
      <c r="N27" s="6"/>
    </row>
    <row r="28" spans="3:14" ht="18.5" x14ac:dyDescent="0.45">
      <c r="C28" s="8"/>
      <c r="D28" s="80"/>
      <c r="E28" s="8"/>
      <c r="F28" s="8"/>
      <c r="G28" s="69"/>
      <c r="H28" s="45"/>
      <c r="I28" s="58"/>
      <c r="J28" s="58"/>
      <c r="K28" s="58"/>
      <c r="M28" s="6"/>
      <c r="N28" s="6"/>
    </row>
    <row r="29" spans="3:14" x14ac:dyDescent="0.35">
      <c r="C29" s="8"/>
      <c r="D29" s="65"/>
      <c r="E29" s="8"/>
      <c r="F29" s="8"/>
      <c r="G29" s="55"/>
      <c r="H29" s="55"/>
      <c r="I29" s="32"/>
      <c r="J29" s="32"/>
      <c r="K29" s="32"/>
      <c r="M29" s="6"/>
      <c r="N29" s="6"/>
    </row>
    <row r="30" spans="3:14" x14ac:dyDescent="0.35">
      <c r="C30" s="8"/>
      <c r="D30" s="81"/>
      <c r="E30" s="8"/>
      <c r="F30" s="8"/>
      <c r="G30" s="70"/>
      <c r="H30" s="75"/>
      <c r="I30" s="58"/>
      <c r="J30" s="58"/>
      <c r="K30" s="58"/>
      <c r="M30" s="6"/>
      <c r="N30" s="6"/>
    </row>
    <row r="31" spans="3:14" x14ac:dyDescent="0.35">
      <c r="G31" s="6"/>
      <c r="H31" s="6"/>
      <c r="M31" s="6"/>
      <c r="N31" s="6"/>
    </row>
    <row r="32" spans="3:14" x14ac:dyDescent="0.35">
      <c r="D32" s="37"/>
      <c r="G32" s="48"/>
      <c r="H32" s="49"/>
      <c r="I32" s="43"/>
      <c r="J32" s="34"/>
      <c r="K32" s="34"/>
      <c r="M32" s="6"/>
      <c r="N32" s="6"/>
    </row>
    <row r="33" spans="1:14" x14ac:dyDescent="0.35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 t="s">
        <v>22</v>
      </c>
      <c r="M33" s="5">
        <f>SUBTOTAL(109,Table1435678910[NGN])</f>
        <v>1871479.17</v>
      </c>
      <c r="N33" s="5">
        <f>SUBTOTAL(109,Table1435678910[USD])</f>
        <v>17402.22</v>
      </c>
    </row>
    <row r="35" spans="1:14" x14ac:dyDescent="0.35">
      <c r="D35" s="1" t="s">
        <v>38</v>
      </c>
      <c r="H35" s="44"/>
    </row>
    <row r="36" spans="1:14" x14ac:dyDescent="0.35">
      <c r="D36" s="1" t="s">
        <v>38</v>
      </c>
      <c r="F36" s="45"/>
      <c r="G36" s="44"/>
      <c r="H36" s="46"/>
      <c r="I36" s="1" t="s">
        <v>38</v>
      </c>
    </row>
    <row r="37" spans="1:14" x14ac:dyDescent="0.35">
      <c r="B37" s="1" t="s">
        <v>38</v>
      </c>
      <c r="H37" s="47"/>
      <c r="J37" s="1" t="s">
        <v>38</v>
      </c>
    </row>
    <row r="38" spans="1:14" x14ac:dyDescent="0.35">
      <c r="H38" s="46"/>
    </row>
    <row r="39" spans="1:14" x14ac:dyDescent="0.35">
      <c r="K39" s="1" t="s">
        <v>38</v>
      </c>
      <c r="L39" s="3"/>
      <c r="M39" s="4"/>
      <c r="N39" s="3"/>
    </row>
    <row r="40" spans="1:14" x14ac:dyDescent="0.35">
      <c r="F40" s="1" t="s">
        <v>38</v>
      </c>
      <c r="L40" s="3"/>
      <c r="M40" s="3"/>
      <c r="N40" s="3"/>
    </row>
    <row r="41" spans="1:14" x14ac:dyDescent="0.35">
      <c r="L41" s="3"/>
      <c r="M41" s="3"/>
      <c r="N41" s="3"/>
    </row>
    <row r="42" spans="1:14" x14ac:dyDescent="0.35">
      <c r="L42" s="3"/>
      <c r="M42" s="3"/>
      <c r="N42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20D4-939E-4642-9B3C-8C965813AA6F}">
  <dimension ref="A1:N31"/>
  <sheetViews>
    <sheetView zoomScale="63" workbookViewId="0">
      <selection activeCell="F5" sqref="F5:G5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222</v>
      </c>
      <c r="C4" s="15" t="s">
        <v>17</v>
      </c>
      <c r="D4" s="14" t="s">
        <v>133</v>
      </c>
      <c r="E4" s="14" t="s">
        <v>139</v>
      </c>
      <c r="F4" s="69">
        <v>70327.98</v>
      </c>
      <c r="G4" s="45">
        <v>654.08000000000004</v>
      </c>
      <c r="H4" s="84">
        <v>44570</v>
      </c>
      <c r="I4" s="84">
        <v>44721</v>
      </c>
      <c r="J4" s="84">
        <v>44721</v>
      </c>
      <c r="K4" s="19">
        <v>6</v>
      </c>
      <c r="L4" s="20">
        <f>SUM(K4*F4)</f>
        <v>421967.88</v>
      </c>
      <c r="M4" s="20">
        <f>SUM(K4*G4)</f>
        <v>3924.4800000000005</v>
      </c>
    </row>
    <row r="5" spans="1:13" customFormat="1" x14ac:dyDescent="0.35">
      <c r="A5" s="13">
        <v>2</v>
      </c>
      <c r="B5" s="14" t="s">
        <v>222</v>
      </c>
      <c r="C5" s="15" t="s">
        <v>33</v>
      </c>
      <c r="D5" s="14" t="s">
        <v>133</v>
      </c>
      <c r="E5" s="14" t="s">
        <v>139</v>
      </c>
      <c r="F5" s="44">
        <v>32592.94</v>
      </c>
      <c r="G5" s="45">
        <v>302.94</v>
      </c>
      <c r="H5" s="84">
        <v>44570</v>
      </c>
      <c r="I5" s="84">
        <v>44721</v>
      </c>
      <c r="J5" s="84">
        <v>44721</v>
      </c>
      <c r="K5" s="19">
        <v>4</v>
      </c>
      <c r="L5" s="20">
        <f>SUM(K5*F5)</f>
        <v>130371.76</v>
      </c>
      <c r="M5" s="20">
        <f>SUM(K5*G5)</f>
        <v>1211.76</v>
      </c>
    </row>
    <row r="6" spans="1:13" customFormat="1" x14ac:dyDescent="0.35">
      <c r="A6" s="13"/>
      <c r="B6" s="14"/>
      <c r="C6" s="15"/>
      <c r="D6" s="14"/>
      <c r="E6" s="14"/>
      <c r="F6" s="69"/>
      <c r="G6" s="45"/>
      <c r="H6" s="18"/>
      <c r="I6" s="18"/>
      <c r="J6" s="18"/>
      <c r="K6" s="19"/>
      <c r="L6" s="20">
        <f>SUM(K6*F6)</f>
        <v>0</v>
      </c>
      <c r="M6" s="20">
        <f>SUM(K6*G6)</f>
        <v>0</v>
      </c>
    </row>
    <row r="7" spans="1:13" customFormat="1" x14ac:dyDescent="0.35">
      <c r="A7" s="13"/>
      <c r="B7" s="14"/>
      <c r="C7" s="15"/>
      <c r="D7" s="14"/>
      <c r="E7" s="14"/>
      <c r="F7" s="44"/>
      <c r="G7" s="45"/>
      <c r="H7" s="18"/>
      <c r="I7" s="18"/>
      <c r="J7" s="18"/>
      <c r="K7" s="19"/>
      <c r="L7" s="20">
        <f>SUM(K7*F7)</f>
        <v>0</v>
      </c>
      <c r="M7" s="20">
        <f>SUM(K7*G7)</f>
        <v>0</v>
      </c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10</v>
      </c>
      <c r="L16" s="30">
        <f>SUM(L4:L15)</f>
        <v>552339.64</v>
      </c>
      <c r="M16" s="31">
        <f>SUM(M4:M15)</f>
        <v>5136.2400000000007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75CC-C576-49FC-BA2F-9BAA5E2AEA62}">
  <dimension ref="A1:N42"/>
  <sheetViews>
    <sheetView tabSelected="1" zoomScale="63" workbookViewId="0">
      <selection activeCell="N40" sqref="N40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22.1796875" style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126</v>
      </c>
      <c r="C4" s="8" t="s">
        <v>17</v>
      </c>
      <c r="D4" s="85">
        <v>4510477501</v>
      </c>
      <c r="E4" s="8" t="s">
        <v>227</v>
      </c>
      <c r="F4" s="8" t="s">
        <v>63</v>
      </c>
      <c r="G4" s="69">
        <v>70327.98</v>
      </c>
      <c r="H4" s="45">
        <v>654.08000000000004</v>
      </c>
      <c r="I4" s="58" t="s">
        <v>228</v>
      </c>
      <c r="J4" s="58">
        <v>44630</v>
      </c>
      <c r="K4" s="58">
        <v>44722</v>
      </c>
      <c r="L4" s="35">
        <v>3</v>
      </c>
      <c r="M4" s="6">
        <f>SUM(G4*L4)</f>
        <v>210983.94</v>
      </c>
      <c r="N4" s="6">
        <f>SUM(H4*L4)</f>
        <v>1962.2400000000002</v>
      </c>
    </row>
    <row r="5" spans="1:14" x14ac:dyDescent="0.35">
      <c r="C5" s="8"/>
      <c r="D5" s="86"/>
      <c r="E5" s="8"/>
      <c r="F5" s="8"/>
      <c r="G5" s="6"/>
      <c r="H5" s="6"/>
      <c r="M5" s="6"/>
      <c r="N5" s="6"/>
    </row>
    <row r="6" spans="1:14" x14ac:dyDescent="0.35">
      <c r="A6" s="1">
        <v>2</v>
      </c>
      <c r="B6" s="1" t="s">
        <v>81</v>
      </c>
      <c r="C6" s="8" t="s">
        <v>33</v>
      </c>
      <c r="D6" s="85">
        <v>4510477501</v>
      </c>
      <c r="E6" s="8" t="s">
        <v>227</v>
      </c>
      <c r="F6" s="8" t="s">
        <v>63</v>
      </c>
      <c r="G6" s="44">
        <v>32592.94</v>
      </c>
      <c r="H6" s="45">
        <v>302.94</v>
      </c>
      <c r="I6" s="58" t="s">
        <v>228</v>
      </c>
      <c r="J6" s="58">
        <v>44630</v>
      </c>
      <c r="K6" s="58">
        <v>44722</v>
      </c>
      <c r="L6" s="1">
        <v>3</v>
      </c>
      <c r="M6" s="6">
        <f>SUM(G6*L6)</f>
        <v>97778.819999999992</v>
      </c>
      <c r="N6" s="6">
        <f>SUM(H6*L6)</f>
        <v>908.81999999999994</v>
      </c>
    </row>
    <row r="7" spans="1:14" x14ac:dyDescent="0.35">
      <c r="C7" s="8"/>
      <c r="D7" s="8"/>
      <c r="E7" s="8"/>
      <c r="F7" s="8"/>
      <c r="G7" s="6"/>
      <c r="H7" s="6"/>
      <c r="I7" s="35"/>
      <c r="M7" s="6"/>
      <c r="N7" s="6"/>
    </row>
    <row r="8" spans="1:14" x14ac:dyDescent="0.35">
      <c r="A8" s="1">
        <v>3</v>
      </c>
      <c r="B8" s="1" t="s">
        <v>229</v>
      </c>
      <c r="C8" s="8" t="s">
        <v>17</v>
      </c>
      <c r="D8" s="87">
        <v>4510476066</v>
      </c>
      <c r="E8" s="8" t="s">
        <v>230</v>
      </c>
      <c r="F8" s="8" t="s">
        <v>139</v>
      </c>
      <c r="G8" s="69">
        <v>70327.98</v>
      </c>
      <c r="H8" s="45">
        <v>654.08000000000004</v>
      </c>
      <c r="I8" s="58" t="s">
        <v>231</v>
      </c>
      <c r="J8" s="58">
        <v>44752</v>
      </c>
      <c r="K8" s="58">
        <v>44814</v>
      </c>
      <c r="L8" s="35">
        <v>2</v>
      </c>
      <c r="M8" s="6">
        <f>SUM(G8*L8)</f>
        <v>140655.96</v>
      </c>
      <c r="N8" s="6">
        <f>SUM(H8*L8)</f>
        <v>1308.1600000000001</v>
      </c>
    </row>
    <row r="9" spans="1:14" x14ac:dyDescent="0.35">
      <c r="C9" s="8"/>
      <c r="D9" s="86"/>
      <c r="E9" s="8"/>
      <c r="F9" s="8"/>
      <c r="G9" s="6"/>
      <c r="H9" s="6"/>
      <c r="M9" s="6"/>
      <c r="N9" s="6"/>
    </row>
    <row r="10" spans="1:14" x14ac:dyDescent="0.35">
      <c r="A10" s="1">
        <v>4</v>
      </c>
      <c r="B10" s="1" t="s">
        <v>205</v>
      </c>
      <c r="C10" s="8" t="s">
        <v>33</v>
      </c>
      <c r="D10" s="87">
        <v>4510476066</v>
      </c>
      <c r="E10" s="8" t="s">
        <v>230</v>
      </c>
      <c r="F10" s="8" t="s">
        <v>139</v>
      </c>
      <c r="G10" s="44">
        <v>32592.94</v>
      </c>
      <c r="H10" s="45">
        <v>302.94</v>
      </c>
      <c r="I10" s="58" t="s">
        <v>231</v>
      </c>
      <c r="J10" s="58">
        <v>44752</v>
      </c>
      <c r="K10" s="58">
        <v>44814</v>
      </c>
      <c r="L10" s="35">
        <v>2</v>
      </c>
      <c r="M10" s="6">
        <f>SUM(G10*L10)</f>
        <v>65185.88</v>
      </c>
      <c r="N10" s="6">
        <f>SUM(H10*L10)</f>
        <v>605.88</v>
      </c>
    </row>
    <row r="11" spans="1:14" ht="18" x14ac:dyDescent="0.4">
      <c r="C11" s="8"/>
      <c r="D11" s="83"/>
      <c r="E11" s="8"/>
      <c r="F11" s="8"/>
      <c r="G11" s="44"/>
      <c r="H11" s="45"/>
      <c r="M11" s="6"/>
      <c r="N11" s="6"/>
    </row>
    <row r="12" spans="1:14" x14ac:dyDescent="0.35">
      <c r="A12" s="1">
        <v>5</v>
      </c>
      <c r="B12" s="1" t="s">
        <v>232</v>
      </c>
      <c r="C12" s="8" t="s">
        <v>17</v>
      </c>
      <c r="D12" s="88">
        <v>4510477381</v>
      </c>
      <c r="E12" s="8" t="s">
        <v>234</v>
      </c>
      <c r="F12" s="8" t="s">
        <v>118</v>
      </c>
      <c r="G12" s="42">
        <v>135587.07</v>
      </c>
      <c r="H12" s="41">
        <v>1260.72</v>
      </c>
      <c r="I12" s="58" t="s">
        <v>235</v>
      </c>
      <c r="J12" s="58">
        <v>44814</v>
      </c>
      <c r="K12" s="58" t="s">
        <v>236</v>
      </c>
      <c r="L12" s="35">
        <v>4</v>
      </c>
      <c r="M12" s="6">
        <f>SUM(G12*L12)</f>
        <v>542348.28</v>
      </c>
      <c r="N12" s="6">
        <f>SUM(H12*L12)</f>
        <v>5042.88</v>
      </c>
    </row>
    <row r="13" spans="1:14" x14ac:dyDescent="0.35">
      <c r="C13" s="8"/>
      <c r="D13" s="8"/>
      <c r="E13" s="8"/>
      <c r="F13" s="8"/>
      <c r="G13" s="6"/>
      <c r="H13" s="6"/>
      <c r="M13" s="6"/>
      <c r="N13" s="6"/>
    </row>
    <row r="14" spans="1:14" x14ac:dyDescent="0.35">
      <c r="A14" s="1">
        <v>6</v>
      </c>
      <c r="B14" s="1" t="s">
        <v>233</v>
      </c>
      <c r="C14" s="8" t="s">
        <v>17</v>
      </c>
      <c r="D14" s="88">
        <v>4510477381</v>
      </c>
      <c r="E14" s="8" t="s">
        <v>234</v>
      </c>
      <c r="F14" s="8" t="s">
        <v>118</v>
      </c>
      <c r="G14" s="42">
        <v>135587.07</v>
      </c>
      <c r="H14" s="41">
        <v>1260.72</v>
      </c>
      <c r="I14" s="58" t="s">
        <v>235</v>
      </c>
      <c r="J14" s="58">
        <v>44814</v>
      </c>
      <c r="K14" s="58" t="s">
        <v>236</v>
      </c>
      <c r="L14" s="35">
        <v>4</v>
      </c>
      <c r="M14" s="6">
        <f>SUM(G14*L14)</f>
        <v>542348.28</v>
      </c>
      <c r="N14" s="6">
        <f>SUM(H14*L14)</f>
        <v>5042.88</v>
      </c>
    </row>
    <row r="15" spans="1:14" x14ac:dyDescent="0.35">
      <c r="C15" s="8"/>
      <c r="D15" s="8"/>
      <c r="E15" s="8"/>
      <c r="F15" s="8"/>
      <c r="G15" s="6"/>
      <c r="H15" s="6"/>
      <c r="M15" s="6"/>
      <c r="N15" s="6"/>
    </row>
    <row r="16" spans="1:14" x14ac:dyDescent="0.35">
      <c r="A16" s="1">
        <v>7</v>
      </c>
      <c r="B16" s="1" t="s">
        <v>39</v>
      </c>
      <c r="C16" s="8" t="s">
        <v>17</v>
      </c>
      <c r="D16" s="87">
        <v>4510474996</v>
      </c>
      <c r="E16" s="8" t="s">
        <v>15</v>
      </c>
      <c r="F16" s="8" t="s">
        <v>241</v>
      </c>
      <c r="G16" s="69">
        <v>70327.98</v>
      </c>
      <c r="H16" s="45">
        <v>654.08000000000004</v>
      </c>
      <c r="I16" s="58" t="s">
        <v>242</v>
      </c>
      <c r="J16" s="58" t="s">
        <v>243</v>
      </c>
      <c r="K16" s="58">
        <v>44631</v>
      </c>
      <c r="L16" s="1">
        <v>3</v>
      </c>
      <c r="M16" s="6">
        <f>SUM(G16*L16)</f>
        <v>210983.94</v>
      </c>
      <c r="N16" s="6">
        <f>SUM(H16*L16)</f>
        <v>1962.2400000000002</v>
      </c>
    </row>
    <row r="17" spans="1:14" x14ac:dyDescent="0.35">
      <c r="C17" s="8"/>
      <c r="D17" s="8"/>
      <c r="E17" s="8"/>
      <c r="F17" s="8"/>
      <c r="G17" s="6"/>
      <c r="H17" s="6"/>
      <c r="M17" s="6"/>
      <c r="N17" s="6"/>
    </row>
    <row r="18" spans="1:14" x14ac:dyDescent="0.35">
      <c r="A18" s="1">
        <v>8</v>
      </c>
      <c r="B18" s="1" t="s">
        <v>240</v>
      </c>
      <c r="C18" s="8" t="s">
        <v>33</v>
      </c>
      <c r="D18" s="87">
        <v>4510474996</v>
      </c>
      <c r="E18" s="8" t="s">
        <v>15</v>
      </c>
      <c r="F18" s="8" t="s">
        <v>16</v>
      </c>
      <c r="G18" s="44">
        <v>32592.94</v>
      </c>
      <c r="H18" s="45">
        <v>302.94</v>
      </c>
      <c r="I18" s="58" t="s">
        <v>242</v>
      </c>
      <c r="J18" s="58" t="s">
        <v>243</v>
      </c>
      <c r="K18" s="58">
        <v>44631</v>
      </c>
      <c r="L18" s="1">
        <v>3</v>
      </c>
      <c r="M18" s="6">
        <f>SUM(G18*L18)</f>
        <v>97778.819999999992</v>
      </c>
      <c r="N18" s="6">
        <f>SUM(H18*L18)</f>
        <v>908.81999999999994</v>
      </c>
    </row>
    <row r="19" spans="1:14" x14ac:dyDescent="0.35">
      <c r="C19" s="8"/>
      <c r="D19" s="74"/>
      <c r="E19" s="8"/>
      <c r="F19" s="8"/>
      <c r="G19" s="6"/>
      <c r="H19" s="6"/>
      <c r="J19" s="35"/>
      <c r="K19" s="35"/>
      <c r="M19" s="6"/>
      <c r="N19" s="6"/>
    </row>
    <row r="20" spans="1:14" x14ac:dyDescent="0.35">
      <c r="C20" s="8"/>
      <c r="D20" s="59"/>
      <c r="E20" s="8"/>
      <c r="F20" s="8"/>
      <c r="G20" s="75"/>
      <c r="H20" s="60"/>
      <c r="I20" s="58"/>
      <c r="J20" s="58"/>
      <c r="K20" s="58"/>
      <c r="M20" s="6"/>
      <c r="N20" s="6"/>
    </row>
    <row r="21" spans="1:14" x14ac:dyDescent="0.35">
      <c r="C21" s="8"/>
      <c r="D21" s="65"/>
      <c r="E21" s="8"/>
      <c r="F21" s="8"/>
      <c r="G21" s="55"/>
      <c r="H21" s="55"/>
      <c r="I21" s="43"/>
      <c r="J21" s="34"/>
      <c r="K21" s="34"/>
      <c r="M21" s="6"/>
      <c r="N21" s="6"/>
    </row>
    <row r="22" spans="1:14" ht="18.5" x14ac:dyDescent="0.45">
      <c r="C22" s="8"/>
      <c r="D22" s="76"/>
      <c r="E22" s="8"/>
      <c r="F22" s="8"/>
      <c r="G22" s="75"/>
      <c r="H22" s="60"/>
      <c r="I22" s="58"/>
      <c r="J22" s="58"/>
      <c r="K22" s="58"/>
      <c r="M22" s="6"/>
      <c r="N22" s="6"/>
    </row>
    <row r="23" spans="1:14" x14ac:dyDescent="0.35">
      <c r="C23" s="8"/>
      <c r="D23" s="65"/>
      <c r="E23" s="8"/>
      <c r="F23" s="8"/>
      <c r="G23" s="55"/>
      <c r="H23" s="55"/>
      <c r="I23" s="32"/>
      <c r="J23" s="32"/>
      <c r="K23" s="32"/>
      <c r="M23" s="6"/>
      <c r="N23" s="6"/>
    </row>
    <row r="24" spans="1:14" ht="18" x14ac:dyDescent="0.4">
      <c r="C24" s="8"/>
      <c r="D24" s="77"/>
      <c r="E24" s="8"/>
      <c r="F24" s="8"/>
      <c r="G24" s="68"/>
      <c r="H24" s="42"/>
      <c r="I24" s="58"/>
      <c r="J24" s="58"/>
      <c r="K24" s="58"/>
      <c r="M24" s="6"/>
      <c r="N24" s="6"/>
    </row>
    <row r="25" spans="1:14" x14ac:dyDescent="0.35">
      <c r="C25" s="8"/>
      <c r="D25" s="78"/>
      <c r="E25" s="8"/>
      <c r="F25" s="8"/>
      <c r="G25" s="55"/>
      <c r="H25" s="55"/>
      <c r="I25" s="58"/>
      <c r="J25" s="58"/>
      <c r="K25" s="58"/>
      <c r="M25" s="6"/>
      <c r="N25" s="6"/>
    </row>
    <row r="26" spans="1:14" ht="18.5" x14ac:dyDescent="0.45">
      <c r="C26" s="8"/>
      <c r="D26" s="80"/>
      <c r="E26" s="8"/>
      <c r="F26" s="8"/>
      <c r="G26" s="69"/>
      <c r="H26" s="45"/>
      <c r="I26" s="58"/>
      <c r="J26" s="58"/>
      <c r="K26" s="58"/>
      <c r="M26" s="6"/>
      <c r="N26" s="6"/>
    </row>
    <row r="27" spans="1:14" ht="18" x14ac:dyDescent="0.4">
      <c r="C27" s="8"/>
      <c r="D27" s="79"/>
      <c r="E27" s="8"/>
      <c r="F27" s="8"/>
      <c r="G27" s="55"/>
      <c r="H27" s="55"/>
      <c r="I27" s="58"/>
      <c r="J27" s="58"/>
      <c r="K27" s="58"/>
      <c r="M27" s="6"/>
      <c r="N27" s="6"/>
    </row>
    <row r="28" spans="1:14" ht="18.5" x14ac:dyDescent="0.45">
      <c r="C28" s="8"/>
      <c r="D28" s="80"/>
      <c r="E28" s="8"/>
      <c r="F28" s="8"/>
      <c r="G28" s="69"/>
      <c r="H28" s="45"/>
      <c r="I28" s="58"/>
      <c r="J28" s="58"/>
      <c r="K28" s="58"/>
      <c r="M28" s="6"/>
      <c r="N28" s="6"/>
    </row>
    <row r="29" spans="1:14" x14ac:dyDescent="0.35">
      <c r="C29" s="8"/>
      <c r="D29" s="65"/>
      <c r="E29" s="8"/>
      <c r="F29" s="8"/>
      <c r="G29" s="55"/>
      <c r="H29" s="55"/>
      <c r="I29" s="32"/>
      <c r="J29" s="32"/>
      <c r="K29" s="32"/>
      <c r="M29" s="6"/>
      <c r="N29" s="6"/>
    </row>
    <row r="30" spans="1:14" x14ac:dyDescent="0.35">
      <c r="C30" s="8"/>
      <c r="D30" s="81"/>
      <c r="E30" s="8"/>
      <c r="F30" s="8"/>
      <c r="G30" s="70"/>
      <c r="H30" s="75"/>
      <c r="I30" s="58"/>
      <c r="J30" s="58"/>
      <c r="K30" s="58"/>
      <c r="M30" s="6"/>
      <c r="N30" s="6"/>
    </row>
    <row r="31" spans="1:14" x14ac:dyDescent="0.35">
      <c r="G31" s="6"/>
      <c r="H31" s="6"/>
      <c r="M31" s="6"/>
      <c r="N31" s="6"/>
    </row>
    <row r="32" spans="1:14" x14ac:dyDescent="0.35">
      <c r="D32" s="37"/>
      <c r="G32" s="48"/>
      <c r="H32" s="49"/>
      <c r="I32" s="43"/>
      <c r="J32" s="34"/>
      <c r="K32" s="34"/>
      <c r="M32" s="6"/>
      <c r="N32" s="6"/>
    </row>
    <row r="33" spans="1:14" x14ac:dyDescent="0.35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 t="s">
        <v>22</v>
      </c>
      <c r="M33" s="5">
        <f>SUBTOTAL(109,Table143567891011[NGN])</f>
        <v>1908063.92</v>
      </c>
      <c r="N33" s="5">
        <f>SUBTOTAL(109,Table143567891011[USD])</f>
        <v>17741.920000000002</v>
      </c>
    </row>
    <row r="35" spans="1:14" x14ac:dyDescent="0.35">
      <c r="D35" s="1" t="s">
        <v>38</v>
      </c>
      <c r="H35" s="44"/>
    </row>
    <row r="36" spans="1:14" ht="16" thickBot="1" x14ac:dyDescent="0.4">
      <c r="D36" s="1" t="s">
        <v>38</v>
      </c>
      <c r="F36" s="45"/>
      <c r="G36" s="44"/>
      <c r="H36" s="46"/>
      <c r="I36" s="1" t="s">
        <v>38</v>
      </c>
    </row>
    <row r="37" spans="1:14" ht="16.5" thickTop="1" thickBot="1" x14ac:dyDescent="0.4">
      <c r="B37" s="1" t="s">
        <v>38</v>
      </c>
      <c r="H37" s="47"/>
      <c r="J37" s="1" t="s">
        <v>38</v>
      </c>
      <c r="N37" s="89">
        <f>SUBTOTAL(109,Table143567891011[USD])</f>
        <v>17741.920000000002</v>
      </c>
    </row>
    <row r="38" spans="1:14" ht="16" thickTop="1" x14ac:dyDescent="0.35">
      <c r="H38" s="46"/>
      <c r="N38" s="89">
        <f>SUBTOTAL(109,[1]!Table1435678910[USD])</f>
        <v>17402.22</v>
      </c>
    </row>
    <row r="39" spans="1:14" x14ac:dyDescent="0.35">
      <c r="K39" s="1" t="s">
        <v>38</v>
      </c>
      <c r="L39" s="3"/>
      <c r="M39" s="4"/>
      <c r="N39" s="3"/>
    </row>
    <row r="40" spans="1:14" x14ac:dyDescent="0.35">
      <c r="F40" s="1" t="s">
        <v>38</v>
      </c>
      <c r="L40" s="3"/>
      <c r="M40" s="3"/>
      <c r="N40" s="3">
        <f>SUM(N37:N39)</f>
        <v>35144.14</v>
      </c>
    </row>
    <row r="41" spans="1:14" x14ac:dyDescent="0.35">
      <c r="L41" s="3"/>
      <c r="M41" s="3"/>
      <c r="N41" s="3"/>
    </row>
    <row r="42" spans="1:14" x14ac:dyDescent="0.35">
      <c r="L42" s="3"/>
      <c r="M42" s="3"/>
      <c r="N42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F7ED-EA17-401B-A111-ABF6D7D2A0D9}">
  <dimension ref="A1:N31"/>
  <sheetViews>
    <sheetView zoomScale="63" workbookViewId="0">
      <selection activeCell="M22" sqref="M22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28</v>
      </c>
      <c r="C4" s="15" t="s">
        <v>17</v>
      </c>
      <c r="D4" s="14" t="s">
        <v>29</v>
      </c>
      <c r="E4" s="14" t="s">
        <v>30</v>
      </c>
      <c r="F4" s="16">
        <v>70327.98</v>
      </c>
      <c r="G4" s="17">
        <v>654.08000000000004</v>
      </c>
      <c r="H4" s="18" t="s">
        <v>31</v>
      </c>
      <c r="I4" s="18">
        <v>44593</v>
      </c>
      <c r="J4" s="18">
        <v>44593</v>
      </c>
      <c r="K4" s="19">
        <v>6</v>
      </c>
      <c r="L4" s="20">
        <f>SUM(K4*F4)</f>
        <v>421967.88</v>
      </c>
      <c r="M4" s="20">
        <f>SUM(K4*G4)</f>
        <v>3924.4800000000005</v>
      </c>
    </row>
    <row r="5" spans="1:13" customFormat="1" ht="19" customHeight="1" x14ac:dyDescent="0.35">
      <c r="A5" s="13">
        <v>2</v>
      </c>
      <c r="B5" s="14" t="s">
        <v>32</v>
      </c>
      <c r="C5" s="14" t="s">
        <v>33</v>
      </c>
      <c r="D5" s="14" t="s">
        <v>29</v>
      </c>
      <c r="E5" s="14" t="s">
        <v>30</v>
      </c>
      <c r="F5" s="16">
        <v>32592.94</v>
      </c>
      <c r="G5" s="17">
        <v>302.94</v>
      </c>
      <c r="H5" s="18" t="s">
        <v>31</v>
      </c>
      <c r="I5" s="18">
        <v>44593</v>
      </c>
      <c r="J5" s="18">
        <v>44593</v>
      </c>
      <c r="K5" s="19">
        <v>6</v>
      </c>
      <c r="L5" s="20">
        <f>SUM(F5*K5)</f>
        <v>195557.63999999998</v>
      </c>
      <c r="M5" s="20">
        <f>SUM(G5*K5)</f>
        <v>1817.6399999999999</v>
      </c>
    </row>
    <row r="6" spans="1:13" customFormat="1" x14ac:dyDescent="0.35">
      <c r="A6" s="13">
        <v>3</v>
      </c>
      <c r="B6" s="14" t="s">
        <v>34</v>
      </c>
      <c r="C6" s="15" t="s">
        <v>17</v>
      </c>
      <c r="D6" s="14" t="s">
        <v>29</v>
      </c>
      <c r="E6" s="14" t="s">
        <v>16</v>
      </c>
      <c r="F6" s="16">
        <v>70327.98</v>
      </c>
      <c r="G6" s="17">
        <v>654.08000000000004</v>
      </c>
      <c r="H6" s="18" t="s">
        <v>35</v>
      </c>
      <c r="I6" s="18" t="s">
        <v>36</v>
      </c>
      <c r="J6" s="18" t="s">
        <v>36</v>
      </c>
      <c r="K6" s="19">
        <v>5</v>
      </c>
      <c r="L6" s="20">
        <f>SUM(K6*F6)</f>
        <v>351639.89999999997</v>
      </c>
      <c r="M6" s="20">
        <f>SUM(K6*G6)</f>
        <v>3270.4</v>
      </c>
    </row>
    <row r="7" spans="1:13" customFormat="1" ht="19" customHeight="1" x14ac:dyDescent="0.35">
      <c r="A7" s="13">
        <v>4</v>
      </c>
      <c r="B7" s="14" t="s">
        <v>37</v>
      </c>
      <c r="C7" s="14" t="s">
        <v>33</v>
      </c>
      <c r="D7" s="14" t="s">
        <v>29</v>
      </c>
      <c r="E7" s="14" t="s">
        <v>16</v>
      </c>
      <c r="F7" s="16">
        <v>32592.94</v>
      </c>
      <c r="G7" s="17">
        <v>302.94</v>
      </c>
      <c r="H7" s="18" t="s">
        <v>35</v>
      </c>
      <c r="I7" s="18" t="s">
        <v>36</v>
      </c>
      <c r="J7" s="18" t="s">
        <v>36</v>
      </c>
      <c r="K7" s="19">
        <v>5</v>
      </c>
      <c r="L7" s="20">
        <f>SUM(F7*K7)</f>
        <v>162964.69999999998</v>
      </c>
      <c r="M7" s="20">
        <f>SUM(G7*K7)</f>
        <v>1514.7</v>
      </c>
    </row>
    <row r="8" spans="1:13" customFormat="1" x14ac:dyDescent="0.35">
      <c r="A8" s="13">
        <v>5</v>
      </c>
      <c r="B8" s="14" t="s">
        <v>39</v>
      </c>
      <c r="C8" s="15" t="s">
        <v>17</v>
      </c>
      <c r="D8" s="14" t="s">
        <v>15</v>
      </c>
      <c r="E8" s="14" t="s">
        <v>40</v>
      </c>
      <c r="F8" s="16">
        <v>70327.98</v>
      </c>
      <c r="G8" s="17">
        <v>654.08000000000004</v>
      </c>
      <c r="H8" s="18" t="s">
        <v>42</v>
      </c>
      <c r="I8" s="18" t="s">
        <v>43</v>
      </c>
      <c r="J8" s="18">
        <v>44563</v>
      </c>
      <c r="K8" s="19">
        <v>11</v>
      </c>
      <c r="L8" s="20">
        <f>SUM(K8*F8)</f>
        <v>773607.77999999991</v>
      </c>
      <c r="M8" s="20">
        <f>SUM(K8*G8)</f>
        <v>7194.88</v>
      </c>
    </row>
    <row r="9" spans="1:13" customFormat="1" ht="19" customHeight="1" x14ac:dyDescent="0.35">
      <c r="A9" s="13">
        <v>6</v>
      </c>
      <c r="B9" s="14" t="s">
        <v>41</v>
      </c>
      <c r="C9" s="14" t="s">
        <v>33</v>
      </c>
      <c r="D9" s="14" t="s">
        <v>15</v>
      </c>
      <c r="E9" s="14" t="s">
        <v>40</v>
      </c>
      <c r="F9" s="16">
        <v>32592.94</v>
      </c>
      <c r="G9" s="17">
        <v>302.94</v>
      </c>
      <c r="H9" s="18" t="s">
        <v>42</v>
      </c>
      <c r="I9" s="18" t="s">
        <v>43</v>
      </c>
      <c r="J9" s="18">
        <v>44563</v>
      </c>
      <c r="K9" s="19">
        <v>11</v>
      </c>
      <c r="L9" s="20">
        <f>SUM(F9*K9)</f>
        <v>358522.33999999997</v>
      </c>
      <c r="M9" s="20">
        <f>SUM(G9*K9)</f>
        <v>3332.34</v>
      </c>
    </row>
    <row r="10" spans="1:13" customFormat="1" x14ac:dyDescent="0.35">
      <c r="A10" s="13"/>
      <c r="B10" s="14"/>
      <c r="C10" s="15"/>
      <c r="D10" s="14"/>
      <c r="E10" s="14"/>
      <c r="F10" s="16"/>
      <c r="G10" s="17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16"/>
      <c r="G11" s="17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16"/>
      <c r="G12" s="17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16"/>
      <c r="G13" s="17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16"/>
      <c r="G14" s="17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16"/>
      <c r="G15" s="17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44</v>
      </c>
      <c r="L16" s="30">
        <f>SUM(L4:L15)</f>
        <v>2264260.2399999998</v>
      </c>
      <c r="M16" s="31">
        <f>SUM(M4:M15)</f>
        <v>21054.440000000002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honeticPr fontId="5" type="noConversion"/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F2B9-8E2B-40E8-8C39-5F16BD347820}">
  <dimension ref="A1:N31"/>
  <sheetViews>
    <sheetView zoomScale="63" workbookViewId="0">
      <selection activeCell="M16" sqref="M16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64</v>
      </c>
      <c r="C4" s="15" t="s">
        <v>17</v>
      </c>
      <c r="D4" s="14" t="s">
        <v>133</v>
      </c>
      <c r="E4" s="14" t="s">
        <v>237</v>
      </c>
      <c r="F4" s="69">
        <v>70327.98</v>
      </c>
      <c r="G4" s="45">
        <v>654.08000000000004</v>
      </c>
      <c r="H4" s="84" t="s">
        <v>238</v>
      </c>
      <c r="I4" s="84" t="s">
        <v>239</v>
      </c>
      <c r="J4" s="84" t="s">
        <v>239</v>
      </c>
      <c r="K4" s="19">
        <v>4</v>
      </c>
      <c r="L4" s="20">
        <f>SUM(K4*F4)</f>
        <v>281311.92</v>
      </c>
      <c r="M4" s="20">
        <f>SUM(K4*G4)</f>
        <v>2616.3200000000002</v>
      </c>
    </row>
    <row r="5" spans="1:13" customFormat="1" x14ac:dyDescent="0.35">
      <c r="A5" s="13">
        <v>2</v>
      </c>
      <c r="B5" s="14" t="s">
        <v>56</v>
      </c>
      <c r="C5" s="15" t="s">
        <v>33</v>
      </c>
      <c r="D5" s="14" t="s">
        <v>133</v>
      </c>
      <c r="E5" s="14" t="s">
        <v>237</v>
      </c>
      <c r="F5" s="44">
        <v>32592.94</v>
      </c>
      <c r="G5" s="45">
        <v>302.94</v>
      </c>
      <c r="H5" s="84" t="s">
        <v>238</v>
      </c>
      <c r="I5" s="84" t="s">
        <v>239</v>
      </c>
      <c r="J5" s="84" t="s">
        <v>239</v>
      </c>
      <c r="K5" s="19">
        <v>4</v>
      </c>
      <c r="L5" s="20">
        <f>SUM(K5*F5)</f>
        <v>130371.76</v>
      </c>
      <c r="M5" s="20">
        <f>SUM(K5*G5)</f>
        <v>1211.76</v>
      </c>
    </row>
    <row r="6" spans="1:13" customFormat="1" x14ac:dyDescent="0.35">
      <c r="A6" s="13"/>
      <c r="B6" s="14"/>
      <c r="C6" s="15"/>
      <c r="D6" s="14"/>
      <c r="E6" s="14"/>
      <c r="F6" s="69"/>
      <c r="G6" s="45"/>
      <c r="H6" s="18"/>
      <c r="I6" s="18"/>
      <c r="J6" s="18"/>
      <c r="K6" s="19"/>
      <c r="L6" s="20">
        <f>SUM(K6*F6)</f>
        <v>0</v>
      </c>
      <c r="M6" s="20">
        <f>SUM(K6*G6)</f>
        <v>0</v>
      </c>
    </row>
    <row r="7" spans="1:13" customFormat="1" x14ac:dyDescent="0.35">
      <c r="A7" s="13"/>
      <c r="B7" s="14"/>
      <c r="C7" s="15"/>
      <c r="D7" s="14"/>
      <c r="E7" s="14"/>
      <c r="F7" s="44"/>
      <c r="G7" s="45"/>
      <c r="H7" s="18"/>
      <c r="I7" s="18"/>
      <c r="J7" s="18"/>
      <c r="K7" s="19"/>
      <c r="L7" s="20">
        <f>SUM(K7*F7)</f>
        <v>0</v>
      </c>
      <c r="M7" s="20">
        <f>SUM(K7*G7)</f>
        <v>0</v>
      </c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8</v>
      </c>
      <c r="L16" s="30">
        <f>SUM(L4:L15)</f>
        <v>411683.68</v>
      </c>
      <c r="M16" s="31">
        <f>SUM(M4:M15)</f>
        <v>3828.08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E6EE-BC74-4978-8716-EDDB9604E7AD}">
  <dimension ref="A1:N29"/>
  <sheetViews>
    <sheetView zoomScale="63" workbookViewId="0">
      <selection activeCell="L10" sqref="L10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59</v>
      </c>
      <c r="C4" s="1" t="s">
        <v>17</v>
      </c>
      <c r="D4" s="36">
        <v>4510464178</v>
      </c>
      <c r="E4" s="1" t="s">
        <v>29</v>
      </c>
      <c r="F4" s="1" t="s">
        <v>40</v>
      </c>
      <c r="G4" s="16">
        <v>70327.98</v>
      </c>
      <c r="H4" s="17">
        <v>654.08000000000004</v>
      </c>
      <c r="I4" s="32">
        <v>44744</v>
      </c>
      <c r="J4" s="32">
        <v>44897</v>
      </c>
      <c r="K4" s="34" t="s">
        <v>61</v>
      </c>
      <c r="L4" s="1">
        <v>1</v>
      </c>
      <c r="M4" s="6">
        <f>SUM(G4*L4)</f>
        <v>70327.98</v>
      </c>
      <c r="N4" s="6">
        <f>SUM(H4*L4)</f>
        <v>654.08000000000004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60</v>
      </c>
      <c r="C6" s="1" t="s">
        <v>17</v>
      </c>
      <c r="D6" s="36">
        <v>4510464178</v>
      </c>
      <c r="E6" s="1" t="s">
        <v>29</v>
      </c>
      <c r="F6" s="1" t="s">
        <v>40</v>
      </c>
      <c r="G6" s="16">
        <v>70327.98</v>
      </c>
      <c r="H6" s="17">
        <v>654.08000000000004</v>
      </c>
      <c r="I6" s="32">
        <v>44744</v>
      </c>
      <c r="J6" s="32">
        <v>44897</v>
      </c>
      <c r="K6" s="34" t="s">
        <v>61</v>
      </c>
      <c r="L6" s="1">
        <v>1</v>
      </c>
      <c r="M6" s="6">
        <f t="shared" ref="M6:M19" si="0">SUM(G6*L6)</f>
        <v>70327.98</v>
      </c>
      <c r="N6" s="6">
        <f t="shared" ref="N6:N19" si="1">SUM(H6*L6)</f>
        <v>654.08000000000004</v>
      </c>
    </row>
    <row r="7" spans="1:14" x14ac:dyDescent="0.35">
      <c r="G7" s="6"/>
      <c r="H7" s="6"/>
      <c r="I7" s="35"/>
      <c r="M7" s="6">
        <f t="shared" si="0"/>
        <v>0</v>
      </c>
      <c r="N7" s="6">
        <f t="shared" si="1"/>
        <v>0</v>
      </c>
    </row>
    <row r="8" spans="1:14" x14ac:dyDescent="0.35">
      <c r="A8" s="1">
        <v>3</v>
      </c>
      <c r="D8" s="33"/>
      <c r="G8" s="16"/>
      <c r="H8" s="17"/>
      <c r="I8" s="34"/>
      <c r="J8" s="32"/>
      <c r="K8" s="32"/>
      <c r="M8" s="6">
        <f t="shared" si="0"/>
        <v>0</v>
      </c>
      <c r="N8" s="6">
        <f t="shared" si="1"/>
        <v>0</v>
      </c>
    </row>
    <row r="9" spans="1:14" x14ac:dyDescent="0.35">
      <c r="G9" s="6"/>
      <c r="H9" s="6"/>
      <c r="M9" s="6">
        <f t="shared" si="0"/>
        <v>0</v>
      </c>
      <c r="N9" s="6">
        <f t="shared" si="1"/>
        <v>0</v>
      </c>
    </row>
    <row r="10" spans="1:14" x14ac:dyDescent="0.35">
      <c r="A10" s="1">
        <v>4</v>
      </c>
      <c r="D10" s="37"/>
      <c r="G10" s="17"/>
      <c r="H10" s="16"/>
      <c r="I10" s="32"/>
      <c r="J10" s="32"/>
      <c r="K10" s="32"/>
      <c r="M10" s="6">
        <f t="shared" si="0"/>
        <v>0</v>
      </c>
      <c r="N10" s="6">
        <f t="shared" si="1"/>
        <v>0</v>
      </c>
    </row>
    <row r="11" spans="1:14" x14ac:dyDescent="0.35">
      <c r="G11" s="6"/>
      <c r="H11" s="6"/>
      <c r="M11" s="6">
        <f t="shared" si="0"/>
        <v>0</v>
      </c>
      <c r="N11" s="6">
        <f t="shared" si="1"/>
        <v>0</v>
      </c>
    </row>
    <row r="12" spans="1:14" x14ac:dyDescent="0.35">
      <c r="A12" s="1">
        <v>5</v>
      </c>
      <c r="D12" s="38"/>
      <c r="G12" s="16"/>
      <c r="H12" s="17"/>
      <c r="I12" s="32"/>
      <c r="J12" s="32"/>
      <c r="K12" s="32"/>
      <c r="M12" s="6">
        <f t="shared" si="0"/>
        <v>0</v>
      </c>
      <c r="N12" s="6">
        <f t="shared" si="1"/>
        <v>0</v>
      </c>
    </row>
    <row r="13" spans="1:14" x14ac:dyDescent="0.35">
      <c r="G13" s="6"/>
      <c r="H13" s="6"/>
      <c r="M13" s="6">
        <f t="shared" si="0"/>
        <v>0</v>
      </c>
      <c r="N13" s="6">
        <f t="shared" si="1"/>
        <v>0</v>
      </c>
    </row>
    <row r="14" spans="1:14" x14ac:dyDescent="0.35">
      <c r="A14" s="1">
        <v>6</v>
      </c>
      <c r="D14" s="38"/>
      <c r="G14" s="16"/>
      <c r="H14" s="17"/>
      <c r="I14" s="32"/>
      <c r="J14" s="32"/>
      <c r="K14" s="32"/>
      <c r="M14" s="6">
        <f t="shared" si="0"/>
        <v>0</v>
      </c>
      <c r="N14" s="6">
        <f t="shared" si="1"/>
        <v>0</v>
      </c>
    </row>
    <row r="15" spans="1:14" x14ac:dyDescent="0.35">
      <c r="G15" s="6"/>
      <c r="H15" s="6"/>
      <c r="M15" s="6">
        <f t="shared" si="0"/>
        <v>0</v>
      </c>
      <c r="N15" s="6">
        <f t="shared" si="1"/>
        <v>0</v>
      </c>
    </row>
    <row r="16" spans="1:14" x14ac:dyDescent="0.35">
      <c r="G16" s="6"/>
      <c r="H16" s="6"/>
      <c r="M16" s="6">
        <f t="shared" si="0"/>
        <v>0</v>
      </c>
      <c r="N16" s="6">
        <f t="shared" si="1"/>
        <v>0</v>
      </c>
    </row>
    <row r="17" spans="1:14" x14ac:dyDescent="0.35">
      <c r="G17" s="6"/>
      <c r="H17" s="6"/>
      <c r="M17" s="6">
        <f t="shared" si="0"/>
        <v>0</v>
      </c>
      <c r="N17" s="6">
        <f t="shared" si="1"/>
        <v>0</v>
      </c>
    </row>
    <row r="18" spans="1:14" x14ac:dyDescent="0.35">
      <c r="G18" s="6"/>
      <c r="H18" s="6"/>
      <c r="M18" s="6">
        <f t="shared" si="0"/>
        <v>0</v>
      </c>
      <c r="N18" s="6">
        <f t="shared" si="1"/>
        <v>0</v>
      </c>
    </row>
    <row r="19" spans="1:14" x14ac:dyDescent="0.35">
      <c r="G19" s="6"/>
      <c r="H19" s="6"/>
      <c r="M19" s="6">
        <f t="shared" si="0"/>
        <v>0</v>
      </c>
      <c r="N19" s="6">
        <f t="shared" si="1"/>
        <v>0</v>
      </c>
    </row>
    <row r="20" spans="1:14" x14ac:dyDescent="0.3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 t="s">
        <v>22</v>
      </c>
      <c r="M20" s="5">
        <f>SUBTOTAL(109,Table14[NGN])</f>
        <v>140655.96</v>
      </c>
      <c r="N20" s="5">
        <f>SUBTOTAL(109,Table14[USD])</f>
        <v>1308.1600000000001</v>
      </c>
    </row>
    <row r="24" spans="1:14" x14ac:dyDescent="0.35">
      <c r="J24" s="1" t="s">
        <v>38</v>
      </c>
    </row>
    <row r="26" spans="1:14" x14ac:dyDescent="0.35">
      <c r="L26" s="3"/>
      <c r="M26" s="4"/>
      <c r="N26" s="3"/>
    </row>
    <row r="27" spans="1:14" x14ac:dyDescent="0.35">
      <c r="L27" s="3"/>
      <c r="M27" s="3"/>
      <c r="N27" s="3"/>
    </row>
    <row r="28" spans="1:14" x14ac:dyDescent="0.35">
      <c r="L28" s="3"/>
      <c r="M28" s="3"/>
      <c r="N28" s="3"/>
    </row>
    <row r="29" spans="1:14" x14ac:dyDescent="0.35">
      <c r="L29" s="3"/>
      <c r="M29" s="3"/>
      <c r="N29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5AB3-75D5-4754-8427-0709949404D3}">
  <dimension ref="A1:N31"/>
  <sheetViews>
    <sheetView zoomScale="63" workbookViewId="0">
      <selection activeCell="B8" sqref="B8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29</v>
      </c>
      <c r="E4" s="14" t="s">
        <v>63</v>
      </c>
      <c r="F4" s="16">
        <v>70327.98</v>
      </c>
      <c r="G4" s="17">
        <v>654.08000000000004</v>
      </c>
      <c r="H4" s="18">
        <v>44714</v>
      </c>
      <c r="I4" s="18">
        <v>44867</v>
      </c>
      <c r="J4" s="18">
        <v>44867</v>
      </c>
      <c r="K4" s="19">
        <v>6</v>
      </c>
      <c r="L4" s="20">
        <f>SUM(K4*F4)</f>
        <v>421967.88</v>
      </c>
      <c r="M4" s="20">
        <f>SUM(K4*G4)</f>
        <v>3924.4800000000005</v>
      </c>
    </row>
    <row r="5" spans="1:13" customFormat="1" x14ac:dyDescent="0.35">
      <c r="A5" s="13">
        <v>2</v>
      </c>
      <c r="B5" s="14" t="s">
        <v>62</v>
      </c>
      <c r="C5" s="15" t="s">
        <v>17</v>
      </c>
      <c r="D5" s="14" t="s">
        <v>29</v>
      </c>
      <c r="E5" s="14" t="s">
        <v>16</v>
      </c>
      <c r="F5" s="16">
        <v>70327.98</v>
      </c>
      <c r="G5" s="17">
        <v>654.08000000000004</v>
      </c>
      <c r="H5" s="18">
        <v>44714</v>
      </c>
      <c r="I5" s="18">
        <v>44867</v>
      </c>
      <c r="J5" s="18">
        <v>44867</v>
      </c>
      <c r="K5" s="19">
        <v>6</v>
      </c>
      <c r="L5" s="20">
        <f>SUM(K5*F5)</f>
        <v>421967.88</v>
      </c>
      <c r="M5" s="20">
        <f>SUM(K5*G5)</f>
        <v>3924.4800000000005</v>
      </c>
    </row>
    <row r="6" spans="1:13" customFormat="1" x14ac:dyDescent="0.35">
      <c r="A6" s="13"/>
      <c r="B6" s="14"/>
      <c r="C6" s="15"/>
      <c r="D6" s="14"/>
      <c r="E6" s="14"/>
      <c r="F6" s="16"/>
      <c r="G6" s="17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16"/>
      <c r="G7" s="17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16"/>
      <c r="G8" s="17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16"/>
      <c r="G9" s="17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16"/>
      <c r="G10" s="17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16"/>
      <c r="G11" s="17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16"/>
      <c r="G12" s="17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16"/>
      <c r="G13" s="17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16"/>
      <c r="G14" s="17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16"/>
      <c r="G15" s="17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12</v>
      </c>
      <c r="L16" s="30">
        <f>SUM(L4:L15)</f>
        <v>843935.76</v>
      </c>
      <c r="M16" s="31">
        <f>SUM(M4:M15)</f>
        <v>7848.9600000000009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784B-B520-4D33-8915-94A46C2D9323}">
  <dimension ref="A1:N32"/>
  <sheetViews>
    <sheetView zoomScale="63" workbookViewId="0">
      <selection activeCell="G10" sqref="G10:H10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39</v>
      </c>
      <c r="C4" s="1" t="s">
        <v>17</v>
      </c>
      <c r="D4" s="36">
        <v>4510467783</v>
      </c>
      <c r="E4" s="1" t="s">
        <v>18</v>
      </c>
      <c r="F4" s="1" t="s">
        <v>54</v>
      </c>
      <c r="G4" s="16">
        <v>70327.98</v>
      </c>
      <c r="H4" s="17">
        <v>654.08000000000004</v>
      </c>
      <c r="I4" s="32" t="s">
        <v>65</v>
      </c>
      <c r="J4" s="32">
        <v>44776</v>
      </c>
      <c r="K4" s="34">
        <v>44807</v>
      </c>
      <c r="L4" s="1">
        <v>1</v>
      </c>
      <c r="M4" s="6">
        <f>SUM(G4*L4)</f>
        <v>70327.98</v>
      </c>
      <c r="N4" s="6">
        <f>SUM(H4*L4)</f>
        <v>654.08000000000004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64</v>
      </c>
      <c r="C6" s="1" t="s">
        <v>17</v>
      </c>
      <c r="D6" s="36">
        <v>4510467783</v>
      </c>
      <c r="E6" s="1" t="s">
        <v>18</v>
      </c>
      <c r="F6" s="1" t="s">
        <v>54</v>
      </c>
      <c r="G6" s="16">
        <v>70327.98</v>
      </c>
      <c r="H6" s="17">
        <v>654.08000000000004</v>
      </c>
      <c r="I6" s="32" t="s">
        <v>66</v>
      </c>
      <c r="J6" s="32">
        <v>44776</v>
      </c>
      <c r="K6" s="34">
        <v>44837</v>
      </c>
      <c r="L6" s="1">
        <v>2</v>
      </c>
      <c r="M6" s="6">
        <f t="shared" ref="M6:M21" si="0">SUM(G6*L6)</f>
        <v>140655.96</v>
      </c>
      <c r="N6" s="6">
        <f t="shared" ref="N6:N21" si="1">SUM(H6*L6)</f>
        <v>1308.1600000000001</v>
      </c>
    </row>
    <row r="7" spans="1:14" x14ac:dyDescent="0.35">
      <c r="G7" s="6"/>
      <c r="H7" s="6"/>
      <c r="I7" s="35"/>
      <c r="M7" s="6">
        <f t="shared" si="0"/>
        <v>0</v>
      </c>
      <c r="N7" s="6">
        <f t="shared" si="1"/>
        <v>0</v>
      </c>
    </row>
    <row r="8" spans="1:14" x14ac:dyDescent="0.35">
      <c r="A8" s="1">
        <v>3</v>
      </c>
      <c r="B8" s="1" t="s">
        <v>67</v>
      </c>
      <c r="C8" s="1" t="s">
        <v>17</v>
      </c>
      <c r="D8" s="40">
        <v>4510466879</v>
      </c>
      <c r="E8" s="1" t="s">
        <v>70</v>
      </c>
      <c r="F8" s="1" t="s">
        <v>40</v>
      </c>
      <c r="G8" s="42">
        <v>70327.98</v>
      </c>
      <c r="H8" s="41">
        <v>654.08000000000004</v>
      </c>
      <c r="I8" s="43" t="s">
        <v>71</v>
      </c>
      <c r="J8" s="32">
        <v>44868</v>
      </c>
      <c r="K8" s="34" t="s">
        <v>72</v>
      </c>
      <c r="L8" s="1">
        <v>3</v>
      </c>
      <c r="M8" s="6">
        <f t="shared" si="0"/>
        <v>210983.94</v>
      </c>
      <c r="N8" s="6">
        <f t="shared" si="1"/>
        <v>1962.2400000000002</v>
      </c>
    </row>
    <row r="9" spans="1:14" x14ac:dyDescent="0.35">
      <c r="G9" s="6"/>
      <c r="H9" s="6"/>
      <c r="K9" s="35"/>
      <c r="M9" s="6">
        <f t="shared" si="0"/>
        <v>0</v>
      </c>
      <c r="N9" s="6">
        <f t="shared" si="1"/>
        <v>0</v>
      </c>
    </row>
    <row r="10" spans="1:14" x14ac:dyDescent="0.35">
      <c r="A10" s="1">
        <v>4</v>
      </c>
      <c r="B10" s="1" t="s">
        <v>68</v>
      </c>
      <c r="C10" s="1" t="s">
        <v>69</v>
      </c>
      <c r="D10" s="40">
        <v>4510466879</v>
      </c>
      <c r="E10" s="1" t="s">
        <v>70</v>
      </c>
      <c r="F10" s="1" t="s">
        <v>40</v>
      </c>
      <c r="G10" s="44">
        <v>37015.29</v>
      </c>
      <c r="H10" s="45">
        <v>344.25</v>
      </c>
      <c r="I10" s="43" t="s">
        <v>71</v>
      </c>
      <c r="J10" s="32">
        <v>44868</v>
      </c>
      <c r="K10" s="34" t="s">
        <v>72</v>
      </c>
      <c r="L10" s="1">
        <v>3</v>
      </c>
      <c r="M10" s="6">
        <f t="shared" si="0"/>
        <v>111045.87</v>
      </c>
      <c r="N10" s="6">
        <f t="shared" si="1"/>
        <v>1032.75</v>
      </c>
    </row>
    <row r="11" spans="1:14" x14ac:dyDescent="0.35">
      <c r="G11" s="6"/>
      <c r="H11" s="6"/>
      <c r="M11" s="6">
        <f t="shared" si="0"/>
        <v>0</v>
      </c>
      <c r="N11" s="6">
        <f t="shared" si="1"/>
        <v>0</v>
      </c>
    </row>
    <row r="12" spans="1:14" x14ac:dyDescent="0.35">
      <c r="A12" s="1">
        <v>5</v>
      </c>
      <c r="B12" s="1" t="s">
        <v>39</v>
      </c>
      <c r="C12" s="1" t="s">
        <v>17</v>
      </c>
      <c r="D12" s="38">
        <v>4510466197</v>
      </c>
      <c r="E12" s="1" t="s">
        <v>15</v>
      </c>
      <c r="F12" s="1" t="s">
        <v>74</v>
      </c>
      <c r="G12" s="42">
        <v>70327.98</v>
      </c>
      <c r="H12" s="41">
        <v>654.08000000000004</v>
      </c>
      <c r="I12" s="43">
        <v>44533</v>
      </c>
      <c r="J12" s="34" t="s">
        <v>75</v>
      </c>
      <c r="K12" s="34" t="s">
        <v>76</v>
      </c>
      <c r="L12" s="1">
        <v>6</v>
      </c>
      <c r="M12" s="6">
        <f t="shared" si="0"/>
        <v>421967.88</v>
      </c>
      <c r="N12" s="6">
        <f t="shared" si="1"/>
        <v>3924.4800000000005</v>
      </c>
    </row>
    <row r="13" spans="1:14" x14ac:dyDescent="0.35">
      <c r="G13" s="6"/>
      <c r="H13" s="6"/>
      <c r="M13" s="6">
        <f t="shared" si="0"/>
        <v>0</v>
      </c>
      <c r="N13" s="6">
        <f t="shared" si="1"/>
        <v>0</v>
      </c>
    </row>
    <row r="14" spans="1:14" x14ac:dyDescent="0.35">
      <c r="A14" s="1">
        <v>6</v>
      </c>
      <c r="B14" s="1" t="s">
        <v>73</v>
      </c>
      <c r="C14" s="1" t="s">
        <v>33</v>
      </c>
      <c r="D14" s="38">
        <v>4510466197</v>
      </c>
      <c r="E14" s="1" t="s">
        <v>15</v>
      </c>
      <c r="F14" s="1" t="s">
        <v>74</v>
      </c>
      <c r="G14" s="42">
        <v>32592.94</v>
      </c>
      <c r="H14" s="41">
        <v>302.94</v>
      </c>
      <c r="I14" s="43">
        <v>44533</v>
      </c>
      <c r="J14" s="34" t="s">
        <v>75</v>
      </c>
      <c r="K14" s="34" t="s">
        <v>76</v>
      </c>
      <c r="L14" s="1">
        <v>6</v>
      </c>
      <c r="M14" s="6">
        <f t="shared" si="0"/>
        <v>195557.63999999998</v>
      </c>
      <c r="N14" s="6">
        <f t="shared" si="1"/>
        <v>1817.6399999999999</v>
      </c>
    </row>
    <row r="15" spans="1:14" x14ac:dyDescent="0.35">
      <c r="G15" s="6"/>
      <c r="H15" s="6"/>
      <c r="M15" s="6">
        <f t="shared" si="0"/>
        <v>0</v>
      </c>
      <c r="N15" s="6">
        <f t="shared" si="1"/>
        <v>0</v>
      </c>
    </row>
    <row r="16" spans="1:14" x14ac:dyDescent="0.35">
      <c r="A16" s="1">
        <v>7</v>
      </c>
      <c r="B16" s="1" t="s">
        <v>56</v>
      </c>
      <c r="C16" s="1" t="s">
        <v>33</v>
      </c>
      <c r="D16" s="37">
        <v>4510467783</v>
      </c>
      <c r="E16" s="1" t="s">
        <v>18</v>
      </c>
      <c r="F16" s="1" t="s">
        <v>54</v>
      </c>
      <c r="G16" s="42">
        <v>70327.98</v>
      </c>
      <c r="H16" s="41">
        <v>654.08000000000004</v>
      </c>
      <c r="I16" s="43" t="s">
        <v>79</v>
      </c>
      <c r="J16" s="34" t="s">
        <v>80</v>
      </c>
      <c r="K16" s="34" t="s">
        <v>76</v>
      </c>
      <c r="L16" s="1">
        <v>5</v>
      </c>
      <c r="M16" s="6">
        <f t="shared" si="0"/>
        <v>351639.89999999997</v>
      </c>
      <c r="N16" s="6">
        <f t="shared" si="1"/>
        <v>3270.4</v>
      </c>
    </row>
    <row r="17" spans="1:14" x14ac:dyDescent="0.35">
      <c r="G17" s="6"/>
      <c r="H17" s="6"/>
      <c r="M17" s="6">
        <f t="shared" si="0"/>
        <v>0</v>
      </c>
      <c r="N17" s="6">
        <f t="shared" si="1"/>
        <v>0</v>
      </c>
    </row>
    <row r="18" spans="1:14" x14ac:dyDescent="0.35">
      <c r="A18" s="1">
        <v>8</v>
      </c>
      <c r="B18" s="1" t="s">
        <v>59</v>
      </c>
      <c r="C18" s="1" t="s">
        <v>17</v>
      </c>
      <c r="D18" s="37">
        <v>4510466196</v>
      </c>
      <c r="E18" s="1" t="s">
        <v>15</v>
      </c>
      <c r="F18" s="1" t="s">
        <v>74</v>
      </c>
      <c r="G18" s="42">
        <v>70327.98</v>
      </c>
      <c r="H18" s="41">
        <v>654.08000000000004</v>
      </c>
      <c r="I18" s="43">
        <v>44533</v>
      </c>
      <c r="J18" s="34" t="s">
        <v>85</v>
      </c>
      <c r="K18" s="34" t="s">
        <v>84</v>
      </c>
      <c r="L18" s="1">
        <v>1</v>
      </c>
      <c r="M18" s="6">
        <f t="shared" si="0"/>
        <v>70327.98</v>
      </c>
      <c r="N18" s="6">
        <f t="shared" si="1"/>
        <v>654.08000000000004</v>
      </c>
    </row>
    <row r="19" spans="1:14" x14ac:dyDescent="0.35">
      <c r="G19" s="6"/>
      <c r="H19" s="6"/>
      <c r="M19" s="6">
        <f>SUM(G19*L19)</f>
        <v>0</v>
      </c>
      <c r="N19" s="6">
        <f>SUM(H19*L19)</f>
        <v>0</v>
      </c>
    </row>
    <row r="20" spans="1:14" x14ac:dyDescent="0.35">
      <c r="A20" s="1">
        <v>9</v>
      </c>
      <c r="B20" s="1" t="s">
        <v>81</v>
      </c>
      <c r="C20" s="1" t="s">
        <v>33</v>
      </c>
      <c r="D20" s="37">
        <v>4510466196</v>
      </c>
      <c r="E20" s="1" t="s">
        <v>15</v>
      </c>
      <c r="F20" s="1" t="s">
        <v>74</v>
      </c>
      <c r="G20" s="42">
        <v>32592.94</v>
      </c>
      <c r="H20" s="41">
        <v>302.94</v>
      </c>
      <c r="I20" s="43">
        <v>44533</v>
      </c>
      <c r="J20" s="34" t="s">
        <v>85</v>
      </c>
      <c r="K20" s="34" t="s">
        <v>85</v>
      </c>
      <c r="L20" s="1">
        <v>1</v>
      </c>
      <c r="M20" s="6">
        <f>SUM(G20*L20)</f>
        <v>32592.94</v>
      </c>
      <c r="N20" s="6">
        <f>SUM(H20*L20)</f>
        <v>302.94</v>
      </c>
    </row>
    <row r="21" spans="1:14" x14ac:dyDescent="0.35">
      <c r="G21" s="6"/>
      <c r="H21" s="6"/>
      <c r="M21" s="6">
        <f t="shared" si="0"/>
        <v>0</v>
      </c>
      <c r="N21" s="6">
        <f t="shared" si="1"/>
        <v>0</v>
      </c>
    </row>
    <row r="22" spans="1:14" x14ac:dyDescent="0.35">
      <c r="A22" s="1">
        <v>10</v>
      </c>
      <c r="B22" s="1" t="s">
        <v>82</v>
      </c>
      <c r="C22" s="1" t="s">
        <v>83</v>
      </c>
      <c r="D22" s="37">
        <v>4510467783</v>
      </c>
      <c r="E22" s="1" t="s">
        <v>18</v>
      </c>
      <c r="F22" s="1" t="s">
        <v>54</v>
      </c>
      <c r="G22" s="52">
        <v>135587.07</v>
      </c>
      <c r="H22" s="53">
        <v>1260.72</v>
      </c>
      <c r="I22" s="43">
        <v>44533</v>
      </c>
      <c r="J22" s="34" t="s">
        <v>85</v>
      </c>
      <c r="K22" s="34">
        <v>44777</v>
      </c>
      <c r="L22" s="1">
        <v>9</v>
      </c>
      <c r="M22" s="6">
        <f>SUM(G22*L22)</f>
        <v>1220283.6300000001</v>
      </c>
      <c r="N22" s="6">
        <f>SUM(H22*L22)</f>
        <v>11346.48</v>
      </c>
    </row>
    <row r="23" spans="1:14" x14ac:dyDescent="0.3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 t="s">
        <v>22</v>
      </c>
      <c r="M23" s="5">
        <f>SUBTOTAL(109,Table143[NGN])</f>
        <v>2825383.7199999997</v>
      </c>
      <c r="N23" s="5">
        <f>SUBTOTAL(109,Table143[USD])</f>
        <v>26273.25</v>
      </c>
    </row>
    <row r="25" spans="1:14" x14ac:dyDescent="0.35">
      <c r="G25" s="45"/>
      <c r="H25" s="44"/>
    </row>
    <row r="26" spans="1:14" x14ac:dyDescent="0.35">
      <c r="H26" s="46"/>
      <c r="I26" s="1" t="s">
        <v>38</v>
      </c>
    </row>
    <row r="27" spans="1:14" x14ac:dyDescent="0.35">
      <c r="B27" s="1" t="s">
        <v>38</v>
      </c>
      <c r="H27" s="47"/>
      <c r="J27" s="1" t="s">
        <v>38</v>
      </c>
    </row>
    <row r="28" spans="1:14" x14ac:dyDescent="0.35">
      <c r="H28" s="46"/>
    </row>
    <row r="29" spans="1:14" x14ac:dyDescent="0.35">
      <c r="K29" s="1" t="s">
        <v>38</v>
      </c>
      <c r="L29" s="3"/>
      <c r="M29" s="4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  <row r="32" spans="1:14" x14ac:dyDescent="0.35">
      <c r="L32" s="3"/>
      <c r="M32" s="3"/>
      <c r="N32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3797-802F-45D1-A33A-0C0D7DEB004A}">
  <dimension ref="A1:N31"/>
  <sheetViews>
    <sheetView zoomScale="63" workbookViewId="0">
      <selection activeCell="A4" sqref="A4:M5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29</v>
      </c>
      <c r="E4" s="14" t="s">
        <v>63</v>
      </c>
      <c r="F4" s="16">
        <v>70327.98</v>
      </c>
      <c r="G4" s="17">
        <v>654.08000000000004</v>
      </c>
      <c r="H4" s="18" t="s">
        <v>77</v>
      </c>
      <c r="I4" s="18" t="s">
        <v>78</v>
      </c>
      <c r="J4" s="18" t="s">
        <v>78</v>
      </c>
      <c r="K4" s="19">
        <v>5</v>
      </c>
      <c r="L4" s="20">
        <f>SUM(K4*F4)</f>
        <v>351639.89999999997</v>
      </c>
      <c r="M4" s="20">
        <f>SUM(K4*G4)</f>
        <v>3270.4</v>
      </c>
    </row>
    <row r="5" spans="1:13" customFormat="1" x14ac:dyDescent="0.35">
      <c r="A5" s="13">
        <v>2</v>
      </c>
      <c r="B5" s="14" t="s">
        <v>62</v>
      </c>
      <c r="C5" s="15" t="s">
        <v>33</v>
      </c>
      <c r="D5" s="14" t="s">
        <v>29</v>
      </c>
      <c r="E5" s="14" t="s">
        <v>63</v>
      </c>
      <c r="F5" s="44">
        <v>32592.94</v>
      </c>
      <c r="G5" s="45">
        <v>302.94</v>
      </c>
      <c r="H5" s="18" t="s">
        <v>77</v>
      </c>
      <c r="I5" s="18" t="s">
        <v>78</v>
      </c>
      <c r="J5" s="18" t="s">
        <v>78</v>
      </c>
      <c r="K5" s="19">
        <v>5</v>
      </c>
      <c r="L5" s="20">
        <f>SUM(K5*F5)</f>
        <v>162964.69999999998</v>
      </c>
      <c r="M5" s="20">
        <f>SUM(K5*G5)</f>
        <v>1514.7</v>
      </c>
    </row>
    <row r="6" spans="1:13" customFormat="1" x14ac:dyDescent="0.35">
      <c r="A6" s="13"/>
      <c r="B6" s="14"/>
      <c r="C6" s="15"/>
      <c r="D6" s="14"/>
      <c r="E6" s="14"/>
      <c r="F6" s="16"/>
      <c r="G6" s="17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16"/>
      <c r="G7" s="17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16"/>
      <c r="G8" s="17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16"/>
      <c r="G9" s="17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16"/>
      <c r="G10" s="17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16"/>
      <c r="G11" s="17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16"/>
      <c r="G12" s="17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16"/>
      <c r="G13" s="17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16"/>
      <c r="G14" s="17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16"/>
      <c r="G15" s="17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10</v>
      </c>
      <c r="L16" s="30">
        <f>SUM(L4:L15)</f>
        <v>514604.6</v>
      </c>
      <c r="M16" s="31">
        <f>SUM(M4:M15)</f>
        <v>4785.1000000000004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13DE-11E2-4688-A4F2-EB6CCF768B55}">
  <dimension ref="A1:N36"/>
  <sheetViews>
    <sheetView zoomScale="63" workbookViewId="0">
      <selection activeCell="J4" sqref="J4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86</v>
      </c>
      <c r="C4" s="1" t="s">
        <v>87</v>
      </c>
      <c r="D4" s="40">
        <v>4510468038</v>
      </c>
      <c r="E4" s="1" t="s">
        <v>15</v>
      </c>
      <c r="F4" s="1" t="s">
        <v>88</v>
      </c>
      <c r="G4" s="42">
        <v>271442.65999999997</v>
      </c>
      <c r="H4" s="41">
        <v>2524.5</v>
      </c>
      <c r="I4" s="43">
        <v>44595</v>
      </c>
      <c r="J4" s="34" t="s">
        <v>84</v>
      </c>
      <c r="K4" s="34">
        <v>44565</v>
      </c>
      <c r="L4" s="1">
        <v>1</v>
      </c>
      <c r="M4" s="6">
        <f>SUM(G4*L4)</f>
        <v>271442.65999999997</v>
      </c>
      <c r="N4" s="6">
        <f>SUM(H4*L4)</f>
        <v>2524.5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89</v>
      </c>
      <c r="C6" s="1" t="s">
        <v>48</v>
      </c>
      <c r="D6" s="50">
        <v>4510461273</v>
      </c>
      <c r="E6" s="1" t="s">
        <v>57</v>
      </c>
      <c r="F6" s="1" t="s">
        <v>98</v>
      </c>
      <c r="G6" s="44">
        <v>120090.84</v>
      </c>
      <c r="H6" s="42">
        <v>1116.8800000000001</v>
      </c>
      <c r="I6" s="32" t="s">
        <v>92</v>
      </c>
      <c r="J6" s="32">
        <v>44624</v>
      </c>
      <c r="K6" s="34">
        <v>44808</v>
      </c>
      <c r="L6" s="1">
        <v>6</v>
      </c>
      <c r="M6" s="6">
        <f t="shared" ref="M6:M25" si="0">SUM(G6*L6)</f>
        <v>720545.04</v>
      </c>
      <c r="N6" s="6">
        <f t="shared" ref="N6:N25" si="1">SUM(H6*L6)</f>
        <v>6701.2800000000007</v>
      </c>
    </row>
    <row r="7" spans="1:14" x14ac:dyDescent="0.35">
      <c r="G7" s="6"/>
      <c r="H7" s="6"/>
      <c r="I7" s="35"/>
      <c r="M7" s="6">
        <f t="shared" si="0"/>
        <v>0</v>
      </c>
      <c r="N7" s="6">
        <f t="shared" si="1"/>
        <v>0</v>
      </c>
    </row>
    <row r="8" spans="1:14" x14ac:dyDescent="0.35">
      <c r="A8" s="1">
        <v>3</v>
      </c>
      <c r="B8" s="1" t="s">
        <v>91</v>
      </c>
      <c r="C8" s="1" t="s">
        <v>17</v>
      </c>
      <c r="D8" s="51">
        <v>4510465166</v>
      </c>
      <c r="E8" s="1" t="s">
        <v>57</v>
      </c>
      <c r="F8" s="1" t="s">
        <v>98</v>
      </c>
      <c r="G8" s="42">
        <v>70327.98</v>
      </c>
      <c r="H8" s="41">
        <v>654.08000000000004</v>
      </c>
      <c r="I8" s="43" t="s">
        <v>93</v>
      </c>
      <c r="J8" s="32">
        <v>44624</v>
      </c>
      <c r="K8" s="34" t="s">
        <v>94</v>
      </c>
      <c r="L8" s="1">
        <v>11</v>
      </c>
      <c r="M8" s="6">
        <f t="shared" si="0"/>
        <v>773607.77999999991</v>
      </c>
      <c r="N8" s="6">
        <f t="shared" si="1"/>
        <v>7194.88</v>
      </c>
    </row>
    <row r="9" spans="1:14" x14ac:dyDescent="0.35">
      <c r="G9" s="6"/>
      <c r="H9" s="6"/>
      <c r="K9" s="35"/>
      <c r="M9" s="6">
        <f t="shared" si="0"/>
        <v>0</v>
      </c>
      <c r="N9" s="6">
        <f t="shared" si="1"/>
        <v>0</v>
      </c>
    </row>
    <row r="10" spans="1:14" x14ac:dyDescent="0.35">
      <c r="A10" s="1">
        <v>4</v>
      </c>
      <c r="B10" s="1" t="s">
        <v>90</v>
      </c>
      <c r="C10" s="1" t="s">
        <v>17</v>
      </c>
      <c r="D10" s="51">
        <v>4510465166</v>
      </c>
      <c r="E10" s="1" t="s">
        <v>57</v>
      </c>
      <c r="F10" s="1" t="s">
        <v>98</v>
      </c>
      <c r="G10" s="42">
        <v>70327.98</v>
      </c>
      <c r="H10" s="41">
        <v>654.08000000000004</v>
      </c>
      <c r="I10" s="43" t="s">
        <v>76</v>
      </c>
      <c r="J10" s="32">
        <v>44624</v>
      </c>
      <c r="K10" s="34">
        <v>44716</v>
      </c>
      <c r="L10" s="1">
        <v>3</v>
      </c>
      <c r="M10" s="6">
        <f t="shared" si="0"/>
        <v>210983.94</v>
      </c>
      <c r="N10" s="6">
        <f t="shared" si="1"/>
        <v>1962.2400000000002</v>
      </c>
    </row>
    <row r="11" spans="1:14" x14ac:dyDescent="0.35">
      <c r="G11" s="6"/>
      <c r="H11" s="6"/>
      <c r="M11" s="6">
        <f t="shared" si="0"/>
        <v>0</v>
      </c>
      <c r="N11" s="6">
        <f t="shared" si="1"/>
        <v>0</v>
      </c>
    </row>
    <row r="12" spans="1:14" x14ac:dyDescent="0.35">
      <c r="A12" s="1">
        <v>5</v>
      </c>
      <c r="B12" s="1" t="s">
        <v>95</v>
      </c>
      <c r="C12" s="1" t="s">
        <v>99</v>
      </c>
      <c r="D12" s="40">
        <v>4510465026</v>
      </c>
      <c r="E12" s="1" t="s">
        <v>18</v>
      </c>
      <c r="F12" s="1" t="s">
        <v>54</v>
      </c>
      <c r="G12" s="44">
        <v>35534.25</v>
      </c>
      <c r="H12" s="45">
        <v>330.48</v>
      </c>
      <c r="I12" s="43">
        <v>43805</v>
      </c>
      <c r="J12" s="32">
        <v>44746</v>
      </c>
      <c r="K12" s="32">
        <v>44838</v>
      </c>
      <c r="L12" s="1">
        <v>3</v>
      </c>
      <c r="M12" s="6">
        <f t="shared" si="0"/>
        <v>106602.75</v>
      </c>
      <c r="N12" s="6">
        <f t="shared" si="1"/>
        <v>991.44</v>
      </c>
    </row>
    <row r="13" spans="1:14" x14ac:dyDescent="0.35">
      <c r="G13" s="6"/>
      <c r="H13" s="6"/>
      <c r="M13" s="6">
        <f t="shared" si="0"/>
        <v>0</v>
      </c>
      <c r="N13" s="6">
        <f t="shared" si="1"/>
        <v>0</v>
      </c>
    </row>
    <row r="14" spans="1:14" x14ac:dyDescent="0.35">
      <c r="A14" s="1">
        <v>6</v>
      </c>
      <c r="B14" s="1" t="s">
        <v>96</v>
      </c>
      <c r="C14" s="1" t="s">
        <v>17</v>
      </c>
      <c r="D14" s="40">
        <v>4510465026</v>
      </c>
      <c r="E14" s="1" t="s">
        <v>18</v>
      </c>
      <c r="F14" s="1" t="s">
        <v>54</v>
      </c>
      <c r="G14" s="42">
        <v>70327.98</v>
      </c>
      <c r="H14" s="41">
        <v>654.08000000000004</v>
      </c>
      <c r="I14" s="43">
        <v>43805</v>
      </c>
      <c r="J14" s="32">
        <v>44746</v>
      </c>
      <c r="K14" s="32">
        <v>44870</v>
      </c>
      <c r="L14" s="1">
        <v>34</v>
      </c>
      <c r="M14" s="6">
        <f t="shared" si="0"/>
        <v>2391151.3199999998</v>
      </c>
      <c r="N14" s="6">
        <f t="shared" si="1"/>
        <v>22238.720000000001</v>
      </c>
    </row>
    <row r="15" spans="1:14" x14ac:dyDescent="0.35">
      <c r="G15" s="6"/>
      <c r="H15" s="6"/>
      <c r="M15" s="6">
        <f t="shared" si="0"/>
        <v>0</v>
      </c>
      <c r="N15" s="6">
        <f t="shared" si="1"/>
        <v>0</v>
      </c>
    </row>
    <row r="16" spans="1:14" x14ac:dyDescent="0.35">
      <c r="A16" s="1">
        <v>7</v>
      </c>
      <c r="B16" s="1" t="s">
        <v>97</v>
      </c>
      <c r="C16" s="1" t="s">
        <v>17</v>
      </c>
      <c r="D16" s="40">
        <v>4510465026</v>
      </c>
      <c r="E16" s="1" t="s">
        <v>18</v>
      </c>
      <c r="F16" s="1" t="s">
        <v>54</v>
      </c>
      <c r="G16" s="42">
        <v>70327.98</v>
      </c>
      <c r="H16" s="41">
        <v>654.08000000000004</v>
      </c>
      <c r="I16" s="43">
        <v>43805</v>
      </c>
      <c r="J16" s="32">
        <v>44746</v>
      </c>
      <c r="K16" s="32">
        <v>44870</v>
      </c>
      <c r="L16" s="1">
        <v>34</v>
      </c>
      <c r="M16" s="6">
        <f t="shared" si="0"/>
        <v>2391151.3199999998</v>
      </c>
      <c r="N16" s="6">
        <f t="shared" si="1"/>
        <v>22238.720000000001</v>
      </c>
    </row>
    <row r="17" spans="1:14" x14ac:dyDescent="0.35">
      <c r="G17" s="6"/>
      <c r="H17" s="6"/>
      <c r="M17" s="6">
        <f t="shared" si="0"/>
        <v>0</v>
      </c>
      <c r="N17" s="6">
        <f t="shared" si="1"/>
        <v>0</v>
      </c>
    </row>
    <row r="18" spans="1:14" x14ac:dyDescent="0.35">
      <c r="A18" s="1">
        <v>8</v>
      </c>
      <c r="B18" s="1" t="s">
        <v>100</v>
      </c>
      <c r="C18" s="1" t="s">
        <v>17</v>
      </c>
      <c r="D18" s="37"/>
      <c r="E18" s="1" t="s">
        <v>29</v>
      </c>
      <c r="F18" s="1" t="s">
        <v>40</v>
      </c>
      <c r="G18" s="42">
        <v>70327.98</v>
      </c>
      <c r="H18" s="41">
        <v>654.08000000000004</v>
      </c>
      <c r="I18" s="32" t="s">
        <v>103</v>
      </c>
      <c r="J18" s="34" t="s">
        <v>104</v>
      </c>
      <c r="K18" s="34" t="s">
        <v>105</v>
      </c>
      <c r="L18" s="1">
        <v>1</v>
      </c>
      <c r="M18" s="6">
        <f t="shared" si="0"/>
        <v>70327.98</v>
      </c>
      <c r="N18" s="6">
        <f t="shared" si="1"/>
        <v>654.08000000000004</v>
      </c>
    </row>
    <row r="19" spans="1:14" x14ac:dyDescent="0.35">
      <c r="G19" s="6"/>
      <c r="H19" s="6"/>
      <c r="J19" s="35"/>
      <c r="K19" s="35"/>
      <c r="M19" s="6">
        <f t="shared" ref="M19:M24" si="2">SUM(G19*L19)</f>
        <v>0</v>
      </c>
      <c r="N19" s="6">
        <f t="shared" ref="N19:N24" si="3">SUM(H19*L19)</f>
        <v>0</v>
      </c>
    </row>
    <row r="20" spans="1:14" x14ac:dyDescent="0.35">
      <c r="A20" s="1">
        <v>9</v>
      </c>
      <c r="B20" s="1" t="s">
        <v>101</v>
      </c>
      <c r="C20" s="1" t="s">
        <v>17</v>
      </c>
      <c r="D20" s="37"/>
      <c r="E20" s="1" t="s">
        <v>29</v>
      </c>
      <c r="F20" s="1" t="s">
        <v>40</v>
      </c>
      <c r="G20" s="42">
        <v>70327.98</v>
      </c>
      <c r="H20" s="41">
        <v>654.08000000000004</v>
      </c>
      <c r="I20" s="32" t="s">
        <v>103</v>
      </c>
      <c r="J20" s="34" t="s">
        <v>104</v>
      </c>
      <c r="K20" s="34" t="s">
        <v>105</v>
      </c>
      <c r="L20" s="1">
        <v>1</v>
      </c>
      <c r="M20" s="6">
        <f t="shared" si="2"/>
        <v>70327.98</v>
      </c>
      <c r="N20" s="6">
        <f t="shared" si="3"/>
        <v>654.08000000000004</v>
      </c>
    </row>
    <row r="21" spans="1:14" x14ac:dyDescent="0.35">
      <c r="D21" s="54"/>
      <c r="G21" s="55"/>
      <c r="H21" s="55"/>
      <c r="I21" s="43"/>
      <c r="J21" s="34"/>
      <c r="K21" s="34"/>
      <c r="M21" s="6">
        <f t="shared" si="2"/>
        <v>0</v>
      </c>
      <c r="N21" s="6">
        <f t="shared" si="3"/>
        <v>0</v>
      </c>
    </row>
    <row r="22" spans="1:14" x14ac:dyDescent="0.35">
      <c r="A22" s="1">
        <v>10</v>
      </c>
      <c r="B22" s="1" t="s">
        <v>102</v>
      </c>
      <c r="C22" s="1" t="s">
        <v>53</v>
      </c>
      <c r="D22" s="37">
        <v>4510467783</v>
      </c>
      <c r="E22" s="1" t="s">
        <v>18</v>
      </c>
      <c r="F22" s="1" t="s">
        <v>54</v>
      </c>
      <c r="G22" s="44">
        <v>37015.29</v>
      </c>
      <c r="H22" s="45">
        <v>344.25</v>
      </c>
      <c r="I22" s="32" t="s">
        <v>65</v>
      </c>
      <c r="J22" s="34">
        <v>44685</v>
      </c>
      <c r="K22" s="34" t="s">
        <v>106</v>
      </c>
      <c r="L22" s="1">
        <v>19</v>
      </c>
      <c r="M22" s="6">
        <f t="shared" si="2"/>
        <v>703290.51</v>
      </c>
      <c r="N22" s="6">
        <f t="shared" si="3"/>
        <v>6540.75</v>
      </c>
    </row>
    <row r="23" spans="1:14" x14ac:dyDescent="0.35">
      <c r="D23" s="54"/>
      <c r="G23" s="55"/>
      <c r="H23" s="55"/>
      <c r="I23" s="32"/>
      <c r="J23" s="32"/>
      <c r="K23" s="32"/>
      <c r="M23" s="6">
        <f t="shared" si="2"/>
        <v>0</v>
      </c>
      <c r="N23" s="6">
        <f t="shared" si="3"/>
        <v>0</v>
      </c>
    </row>
    <row r="24" spans="1:14" x14ac:dyDescent="0.35">
      <c r="A24" s="1">
        <v>11</v>
      </c>
      <c r="B24" s="1" t="s">
        <v>107</v>
      </c>
      <c r="C24" s="1" t="s">
        <v>108</v>
      </c>
      <c r="D24" s="33">
        <v>4510465031</v>
      </c>
      <c r="E24" s="1" t="s">
        <v>18</v>
      </c>
      <c r="F24" s="1" t="s">
        <v>54</v>
      </c>
      <c r="G24" s="42">
        <v>32592.94</v>
      </c>
      <c r="H24" s="41">
        <v>302.94</v>
      </c>
      <c r="I24" s="43">
        <v>44480</v>
      </c>
      <c r="J24" s="34" t="s">
        <v>109</v>
      </c>
      <c r="K24" s="34">
        <v>44870</v>
      </c>
      <c r="L24" s="1">
        <v>21</v>
      </c>
      <c r="M24" s="6">
        <f t="shared" si="2"/>
        <v>684451.74</v>
      </c>
      <c r="N24" s="6">
        <f t="shared" si="3"/>
        <v>6361.74</v>
      </c>
    </row>
    <row r="25" spans="1:14" x14ac:dyDescent="0.35">
      <c r="G25" s="6"/>
      <c r="H25" s="6"/>
      <c r="M25" s="6">
        <f t="shared" si="0"/>
        <v>0</v>
      </c>
      <c r="N25" s="6">
        <f t="shared" si="1"/>
        <v>0</v>
      </c>
    </row>
    <row r="26" spans="1:14" x14ac:dyDescent="0.35">
      <c r="A26" s="1">
        <v>10</v>
      </c>
      <c r="D26" s="37"/>
      <c r="G26" s="48"/>
      <c r="H26" s="49"/>
      <c r="I26" s="43"/>
      <c r="J26" s="34"/>
      <c r="K26" s="34"/>
      <c r="M26" s="6">
        <f>SUM(G26*L26)</f>
        <v>0</v>
      </c>
      <c r="N26" s="6">
        <f>SUM(H26*L26)</f>
        <v>0</v>
      </c>
    </row>
    <row r="27" spans="1:14" x14ac:dyDescent="0.3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 t="s">
        <v>22</v>
      </c>
      <c r="M27" s="5">
        <f>SUBTOTAL(109,Table1435[NGN])</f>
        <v>8393883.0200000014</v>
      </c>
      <c r="N27" s="5">
        <f>SUBTOTAL(109,Table1435[USD])</f>
        <v>78062.430000000008</v>
      </c>
    </row>
    <row r="29" spans="1:14" x14ac:dyDescent="0.35">
      <c r="H29" s="44"/>
    </row>
    <row r="30" spans="1:14" x14ac:dyDescent="0.35">
      <c r="F30" s="45"/>
      <c r="G30" s="44"/>
      <c r="H30" s="46"/>
      <c r="I30" s="1" t="s">
        <v>38</v>
      </c>
    </row>
    <row r="31" spans="1:14" x14ac:dyDescent="0.35">
      <c r="B31" s="1" t="s">
        <v>38</v>
      </c>
      <c r="H31" s="47"/>
      <c r="J31" s="1" t="s">
        <v>38</v>
      </c>
    </row>
    <row r="32" spans="1:14" x14ac:dyDescent="0.35">
      <c r="H32" s="46"/>
    </row>
    <row r="33" spans="11:14" x14ac:dyDescent="0.35">
      <c r="K33" s="1" t="s">
        <v>38</v>
      </c>
      <c r="L33" s="3"/>
      <c r="M33" s="4"/>
      <c r="N33" s="3"/>
    </row>
    <row r="34" spans="11:14" x14ac:dyDescent="0.35">
      <c r="L34" s="3"/>
      <c r="M34" s="3"/>
      <c r="N34" s="3"/>
    </row>
    <row r="35" spans="11:14" x14ac:dyDescent="0.35">
      <c r="L35" s="3"/>
      <c r="M35" s="3"/>
      <c r="N35" s="3"/>
    </row>
    <row r="36" spans="11:14" x14ac:dyDescent="0.35">
      <c r="L36" s="3"/>
      <c r="M36" s="3"/>
      <c r="N36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FD14-07C3-449F-8198-F98D93B9AA48}">
  <dimension ref="A1:N31"/>
  <sheetViews>
    <sheetView zoomScale="63" workbookViewId="0">
      <selection activeCell="G17" sqref="G17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customFormat="1" x14ac:dyDescent="0.35">
      <c r="C2" s="7"/>
      <c r="D2" s="7"/>
      <c r="E2" s="7"/>
      <c r="F2" s="98" t="s">
        <v>1</v>
      </c>
      <c r="G2" s="98"/>
      <c r="H2" s="8"/>
      <c r="I2" s="95" t="s">
        <v>24</v>
      </c>
      <c r="J2" s="95"/>
      <c r="K2" s="95"/>
      <c r="L2" s="95"/>
      <c r="M2" s="95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/>
      <c r="B4" s="14"/>
      <c r="C4" s="15"/>
      <c r="D4" s="14"/>
      <c r="E4" s="14"/>
      <c r="F4" s="42"/>
      <c r="G4" s="41"/>
      <c r="H4" s="18"/>
      <c r="I4" s="18"/>
      <c r="J4" s="18"/>
      <c r="K4" s="19"/>
      <c r="L4" s="20"/>
      <c r="M4" s="20"/>
    </row>
    <row r="5" spans="1:13" customFormat="1" x14ac:dyDescent="0.35">
      <c r="A5" s="13"/>
      <c r="B5" s="14"/>
      <c r="C5" s="15"/>
      <c r="D5" s="14"/>
      <c r="E5" s="14"/>
      <c r="F5" s="44"/>
      <c r="G5" s="45"/>
      <c r="H5" s="18"/>
      <c r="I5" s="18"/>
      <c r="J5" s="18"/>
      <c r="K5" s="19"/>
      <c r="L5" s="20"/>
      <c r="M5" s="20"/>
    </row>
    <row r="6" spans="1:13" customFormat="1" x14ac:dyDescent="0.35">
      <c r="A6" s="13"/>
      <c r="B6" s="14"/>
      <c r="C6" s="15"/>
      <c r="D6" s="14"/>
      <c r="E6" s="14"/>
      <c r="F6" s="42"/>
      <c r="G6" s="41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42"/>
      <c r="G7" s="41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0</v>
      </c>
      <c r="L16" s="30">
        <f>SUM(L4:L15)</f>
        <v>0</v>
      </c>
      <c r="M16" s="31">
        <f>SUM(M4:M15)</f>
        <v>0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ADD7-27A6-4767-A69A-B65317E70C90}">
  <dimension ref="A1:N36"/>
  <sheetViews>
    <sheetView zoomScale="63" workbookViewId="0">
      <selection activeCell="I22" sqref="I22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90" t="s">
        <v>0</v>
      </c>
      <c r="D1" s="91"/>
      <c r="E1" s="91"/>
      <c r="F1" s="91"/>
      <c r="G1" s="91"/>
      <c r="H1" s="92"/>
      <c r="I1" s="92"/>
      <c r="J1" s="92"/>
      <c r="K1" s="93"/>
      <c r="L1" s="93"/>
      <c r="M1" s="93"/>
      <c r="N1" s="93"/>
    </row>
    <row r="2" spans="1:14" x14ac:dyDescent="0.35">
      <c r="G2" s="94" t="s">
        <v>1</v>
      </c>
      <c r="H2" s="94"/>
      <c r="J2" s="95" t="s">
        <v>2</v>
      </c>
      <c r="K2" s="95"/>
      <c r="L2" s="95"/>
      <c r="M2" s="95"/>
      <c r="N2" s="95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111</v>
      </c>
      <c r="C4" s="1" t="s">
        <v>17</v>
      </c>
      <c r="D4" s="40">
        <v>4510470256</v>
      </c>
      <c r="E4" s="1" t="s">
        <v>57</v>
      </c>
      <c r="F4" s="1" t="s">
        <v>113</v>
      </c>
      <c r="G4" s="42">
        <v>70327.98</v>
      </c>
      <c r="H4" s="41">
        <v>654.08000000000004</v>
      </c>
      <c r="I4" s="43" t="s">
        <v>114</v>
      </c>
      <c r="J4" s="34">
        <v>44717</v>
      </c>
      <c r="K4" s="34">
        <v>44747</v>
      </c>
      <c r="L4" s="1">
        <v>1</v>
      </c>
      <c r="M4" s="6">
        <f>SUM(G4*L4)</f>
        <v>70327.98</v>
      </c>
      <c r="N4" s="6">
        <f>SUM(H4*L4)</f>
        <v>654.08000000000004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112</v>
      </c>
      <c r="C6" s="1" t="s">
        <v>17</v>
      </c>
      <c r="D6" s="40">
        <v>4510470256</v>
      </c>
      <c r="E6" s="1" t="s">
        <v>57</v>
      </c>
      <c r="F6" s="1" t="s">
        <v>113</v>
      </c>
      <c r="G6" s="42">
        <v>70327.98</v>
      </c>
      <c r="H6" s="41">
        <v>654.08000000000004</v>
      </c>
      <c r="I6" s="43" t="s">
        <v>114</v>
      </c>
      <c r="J6" s="34">
        <v>44717</v>
      </c>
      <c r="K6" s="34">
        <v>44747</v>
      </c>
      <c r="L6" s="1">
        <v>1</v>
      </c>
      <c r="M6" s="6">
        <f t="shared" ref="M6:M25" si="0">SUM(G6*L6)</f>
        <v>70327.98</v>
      </c>
      <c r="N6" s="6">
        <f t="shared" ref="N6:N25" si="1">SUM(H6*L6)</f>
        <v>654.08000000000004</v>
      </c>
    </row>
    <row r="7" spans="1:14" x14ac:dyDescent="0.35">
      <c r="G7" s="6"/>
      <c r="H7" s="6"/>
      <c r="I7" s="35"/>
      <c r="M7" s="6">
        <f t="shared" si="0"/>
        <v>0</v>
      </c>
      <c r="N7" s="6">
        <f t="shared" si="1"/>
        <v>0</v>
      </c>
    </row>
    <row r="8" spans="1:14" x14ac:dyDescent="0.35">
      <c r="A8" s="1">
        <v>3</v>
      </c>
      <c r="B8" s="1" t="s">
        <v>96</v>
      </c>
      <c r="D8" s="51"/>
      <c r="E8" s="1" t="s">
        <v>18</v>
      </c>
      <c r="F8" s="1" t="s">
        <v>118</v>
      </c>
      <c r="G8" s="42">
        <v>70327.98</v>
      </c>
      <c r="H8" s="41">
        <v>654.08000000000004</v>
      </c>
      <c r="I8" s="43" t="s">
        <v>119</v>
      </c>
      <c r="J8" s="34" t="s">
        <v>120</v>
      </c>
      <c r="K8" s="34" t="s">
        <v>121</v>
      </c>
      <c r="L8" s="1">
        <v>10</v>
      </c>
      <c r="M8" s="6">
        <f t="shared" si="0"/>
        <v>703279.79999999993</v>
      </c>
      <c r="N8" s="6">
        <f t="shared" si="1"/>
        <v>6540.8</v>
      </c>
    </row>
    <row r="9" spans="1:14" x14ac:dyDescent="0.35">
      <c r="G9" s="6"/>
      <c r="H9" s="6"/>
      <c r="K9" s="35"/>
      <c r="M9" s="6">
        <f t="shared" si="0"/>
        <v>0</v>
      </c>
      <c r="N9" s="6">
        <f t="shared" si="1"/>
        <v>0</v>
      </c>
    </row>
    <row r="10" spans="1:14" x14ac:dyDescent="0.35">
      <c r="A10" s="1">
        <v>4</v>
      </c>
      <c r="B10" s="1" t="s">
        <v>115</v>
      </c>
      <c r="D10" s="51"/>
      <c r="E10" s="1" t="s">
        <v>18</v>
      </c>
      <c r="F10" s="1" t="s">
        <v>118</v>
      </c>
      <c r="G10" s="42">
        <v>70327.98</v>
      </c>
      <c r="H10" s="41">
        <v>654.08000000000004</v>
      </c>
      <c r="I10" s="43" t="s">
        <v>119</v>
      </c>
      <c r="J10" s="34" t="s">
        <v>120</v>
      </c>
      <c r="K10" s="34" t="s">
        <v>121</v>
      </c>
      <c r="L10" s="1">
        <v>10</v>
      </c>
      <c r="M10" s="6">
        <f t="shared" si="0"/>
        <v>703279.79999999993</v>
      </c>
      <c r="N10" s="6">
        <f t="shared" si="1"/>
        <v>6540.8</v>
      </c>
    </row>
    <row r="11" spans="1:14" x14ac:dyDescent="0.35">
      <c r="G11" s="6"/>
      <c r="H11" s="6"/>
      <c r="M11" s="6">
        <f t="shared" si="0"/>
        <v>0</v>
      </c>
      <c r="N11" s="6">
        <f t="shared" si="1"/>
        <v>0</v>
      </c>
    </row>
    <row r="12" spans="1:14" x14ac:dyDescent="0.35">
      <c r="A12" s="1">
        <v>5</v>
      </c>
      <c r="B12" s="1" t="s">
        <v>116</v>
      </c>
      <c r="D12" s="40"/>
      <c r="E12" s="1" t="s">
        <v>18</v>
      </c>
      <c r="F12" s="1" t="s">
        <v>118</v>
      </c>
      <c r="G12" s="42">
        <v>70327.98</v>
      </c>
      <c r="H12" s="41">
        <v>654.08000000000004</v>
      </c>
      <c r="I12" s="43" t="s">
        <v>119</v>
      </c>
      <c r="J12" s="34" t="s">
        <v>120</v>
      </c>
      <c r="K12" s="34" t="s">
        <v>121</v>
      </c>
      <c r="L12" s="1">
        <v>10</v>
      </c>
      <c r="M12" s="6">
        <f t="shared" si="0"/>
        <v>703279.79999999993</v>
      </c>
      <c r="N12" s="6">
        <f t="shared" si="1"/>
        <v>6540.8</v>
      </c>
    </row>
    <row r="13" spans="1:14" x14ac:dyDescent="0.35">
      <c r="G13" s="6"/>
      <c r="H13" s="6"/>
      <c r="M13" s="6">
        <f t="shared" si="0"/>
        <v>0</v>
      </c>
      <c r="N13" s="6">
        <f t="shared" si="1"/>
        <v>0</v>
      </c>
    </row>
    <row r="14" spans="1:14" x14ac:dyDescent="0.35">
      <c r="A14" s="1">
        <v>6</v>
      </c>
      <c r="B14" s="1" t="s">
        <v>117</v>
      </c>
      <c r="D14" s="40"/>
      <c r="E14" s="1" t="s">
        <v>18</v>
      </c>
      <c r="F14" s="1" t="s">
        <v>118</v>
      </c>
      <c r="G14" s="42">
        <v>70327.98</v>
      </c>
      <c r="H14" s="41">
        <v>654.08000000000004</v>
      </c>
      <c r="I14" s="43" t="s">
        <v>119</v>
      </c>
      <c r="J14" s="34" t="s">
        <v>120</v>
      </c>
      <c r="K14" s="34" t="s">
        <v>121</v>
      </c>
      <c r="L14" s="1">
        <v>10</v>
      </c>
      <c r="M14" s="6">
        <f t="shared" si="0"/>
        <v>703279.79999999993</v>
      </c>
      <c r="N14" s="6">
        <f t="shared" si="1"/>
        <v>6540.8</v>
      </c>
    </row>
    <row r="15" spans="1:14" x14ac:dyDescent="0.35">
      <c r="G15" s="6"/>
      <c r="H15" s="6"/>
      <c r="M15" s="6">
        <f t="shared" si="0"/>
        <v>0</v>
      </c>
      <c r="N15" s="6">
        <f t="shared" si="1"/>
        <v>0</v>
      </c>
    </row>
    <row r="16" spans="1:14" x14ac:dyDescent="0.35">
      <c r="A16" s="1">
        <v>7</v>
      </c>
      <c r="B16" s="1" t="s">
        <v>122</v>
      </c>
      <c r="D16" s="40"/>
      <c r="E16" s="1" t="s">
        <v>18</v>
      </c>
      <c r="F16" s="1" t="s">
        <v>118</v>
      </c>
      <c r="G16" s="44">
        <v>32592.94</v>
      </c>
      <c r="H16" s="45">
        <v>302.94</v>
      </c>
      <c r="I16" s="43">
        <v>44870</v>
      </c>
      <c r="J16" s="34" t="s">
        <v>120</v>
      </c>
      <c r="K16" s="34" t="s">
        <v>125</v>
      </c>
      <c r="L16" s="1">
        <v>4</v>
      </c>
      <c r="M16" s="6">
        <f t="shared" si="0"/>
        <v>130371.76</v>
      </c>
      <c r="N16" s="6">
        <f t="shared" si="1"/>
        <v>1211.76</v>
      </c>
    </row>
    <row r="17" spans="1:14" x14ac:dyDescent="0.35">
      <c r="G17" s="6"/>
      <c r="H17" s="6"/>
      <c r="M17" s="6">
        <f t="shared" si="0"/>
        <v>0</v>
      </c>
      <c r="N17" s="6">
        <f t="shared" si="1"/>
        <v>0</v>
      </c>
    </row>
    <row r="18" spans="1:14" x14ac:dyDescent="0.35">
      <c r="A18" s="1">
        <v>8</v>
      </c>
      <c r="B18" s="1" t="s">
        <v>123</v>
      </c>
      <c r="D18" s="37"/>
      <c r="E18" s="1" t="s">
        <v>18</v>
      </c>
      <c r="F18" s="1" t="s">
        <v>118</v>
      </c>
      <c r="G18" s="44">
        <v>32592.94</v>
      </c>
      <c r="H18" s="45">
        <v>302.94</v>
      </c>
      <c r="I18" s="43">
        <v>44870</v>
      </c>
      <c r="J18" s="34" t="s">
        <v>120</v>
      </c>
      <c r="K18" s="34" t="s">
        <v>125</v>
      </c>
      <c r="L18" s="1">
        <v>4</v>
      </c>
      <c r="M18" s="6">
        <f t="shared" si="0"/>
        <v>130371.76</v>
      </c>
      <c r="N18" s="6">
        <f t="shared" si="1"/>
        <v>1211.76</v>
      </c>
    </row>
    <row r="19" spans="1:14" x14ac:dyDescent="0.35">
      <c r="G19" s="6"/>
      <c r="H19" s="6"/>
      <c r="J19" s="35"/>
      <c r="K19" s="35"/>
      <c r="M19" s="6">
        <f t="shared" si="0"/>
        <v>0</v>
      </c>
      <c r="N19" s="6">
        <f t="shared" si="1"/>
        <v>0</v>
      </c>
    </row>
    <row r="20" spans="1:14" x14ac:dyDescent="0.35">
      <c r="A20" s="1">
        <v>9</v>
      </c>
      <c r="B20" s="1" t="s">
        <v>124</v>
      </c>
      <c r="D20" s="37"/>
      <c r="E20" s="1" t="s">
        <v>18</v>
      </c>
      <c r="F20" s="1" t="s">
        <v>118</v>
      </c>
      <c r="G20" s="44">
        <v>32592.94</v>
      </c>
      <c r="H20" s="45">
        <v>302.94</v>
      </c>
      <c r="I20" s="43">
        <v>44870</v>
      </c>
      <c r="J20" s="34" t="s">
        <v>120</v>
      </c>
      <c r="K20" s="34" t="s">
        <v>125</v>
      </c>
      <c r="L20" s="1">
        <v>4</v>
      </c>
      <c r="M20" s="6">
        <f t="shared" si="0"/>
        <v>130371.76</v>
      </c>
      <c r="N20" s="6">
        <f t="shared" si="1"/>
        <v>1211.76</v>
      </c>
    </row>
    <row r="21" spans="1:14" x14ac:dyDescent="0.35">
      <c r="D21" s="54"/>
      <c r="G21" s="55"/>
      <c r="H21" s="55"/>
      <c r="I21" s="43"/>
      <c r="J21" s="34"/>
      <c r="K21" s="34"/>
      <c r="M21" s="6">
        <f t="shared" si="0"/>
        <v>0</v>
      </c>
      <c r="N21" s="6">
        <f t="shared" si="1"/>
        <v>0</v>
      </c>
    </row>
    <row r="22" spans="1:14" x14ac:dyDescent="0.35">
      <c r="A22" s="1">
        <v>10</v>
      </c>
      <c r="B22" s="1" t="s">
        <v>126</v>
      </c>
      <c r="D22" s="37">
        <v>4510471258</v>
      </c>
      <c r="E22" s="1" t="s">
        <v>18</v>
      </c>
      <c r="F22" s="1" t="s">
        <v>128</v>
      </c>
      <c r="G22" s="42">
        <v>70327.98</v>
      </c>
      <c r="H22" s="41">
        <v>654.08000000000004</v>
      </c>
      <c r="I22" s="43" t="s">
        <v>130</v>
      </c>
      <c r="J22" s="34" t="s">
        <v>131</v>
      </c>
      <c r="K22" s="34" t="s">
        <v>132</v>
      </c>
      <c r="L22" s="1">
        <v>34</v>
      </c>
      <c r="M22" s="6">
        <f t="shared" si="0"/>
        <v>2391151.3199999998</v>
      </c>
      <c r="N22" s="6">
        <f t="shared" si="1"/>
        <v>22238.720000000001</v>
      </c>
    </row>
    <row r="23" spans="1:14" x14ac:dyDescent="0.35">
      <c r="D23" s="54"/>
      <c r="G23" s="55"/>
      <c r="H23" s="55"/>
      <c r="I23" s="32"/>
      <c r="J23" s="32"/>
      <c r="K23" s="32"/>
      <c r="M23" s="6">
        <f t="shared" si="0"/>
        <v>0</v>
      </c>
      <c r="N23" s="6">
        <f t="shared" si="1"/>
        <v>0</v>
      </c>
    </row>
    <row r="24" spans="1:14" x14ac:dyDescent="0.35">
      <c r="A24" s="1">
        <v>11</v>
      </c>
      <c r="B24" s="1" t="s">
        <v>127</v>
      </c>
      <c r="D24" s="37">
        <v>4510471258</v>
      </c>
      <c r="E24" s="1" t="s">
        <v>18</v>
      </c>
      <c r="F24" s="1" t="s">
        <v>128</v>
      </c>
      <c r="G24" s="44">
        <v>32592.94</v>
      </c>
      <c r="H24" s="45">
        <v>302.94</v>
      </c>
      <c r="I24" s="43" t="s">
        <v>129</v>
      </c>
      <c r="J24" s="34" t="s">
        <v>131</v>
      </c>
      <c r="K24" s="34" t="s">
        <v>132</v>
      </c>
      <c r="L24" s="1">
        <v>32</v>
      </c>
      <c r="M24" s="6">
        <f t="shared" si="0"/>
        <v>1042974.08</v>
      </c>
      <c r="N24" s="6">
        <f t="shared" si="1"/>
        <v>9694.08</v>
      </c>
    </row>
    <row r="25" spans="1:14" x14ac:dyDescent="0.35">
      <c r="G25" s="6"/>
      <c r="H25" s="6"/>
      <c r="M25" s="6">
        <f t="shared" si="0"/>
        <v>0</v>
      </c>
      <c r="N25" s="6">
        <f t="shared" si="1"/>
        <v>0</v>
      </c>
    </row>
    <row r="26" spans="1:14" x14ac:dyDescent="0.35">
      <c r="A26" s="1">
        <v>10</v>
      </c>
      <c r="D26" s="37"/>
      <c r="G26" s="48"/>
      <c r="H26" s="49"/>
      <c r="I26" s="43"/>
      <c r="J26" s="34"/>
      <c r="K26" s="34"/>
      <c r="M26" s="6">
        <f>SUM(G26*L26)</f>
        <v>0</v>
      </c>
      <c r="N26" s="6">
        <f>SUM(H26*L26)</f>
        <v>0</v>
      </c>
    </row>
    <row r="27" spans="1:14" x14ac:dyDescent="0.3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 t="s">
        <v>22</v>
      </c>
      <c r="M27" s="5">
        <f>SUBTOTAL(109,Table14356[NGN])</f>
        <v>6779015.8399999989</v>
      </c>
      <c r="N27" s="5">
        <f>SUBTOTAL(109,Table14356[USD])</f>
        <v>63039.44</v>
      </c>
    </row>
    <row r="29" spans="1:14" x14ac:dyDescent="0.35">
      <c r="H29" s="44"/>
    </row>
    <row r="30" spans="1:14" x14ac:dyDescent="0.35">
      <c r="F30" s="45"/>
      <c r="G30" s="44"/>
      <c r="H30" s="46"/>
      <c r="I30" s="1" t="s">
        <v>38</v>
      </c>
    </row>
    <row r="31" spans="1:14" x14ac:dyDescent="0.35">
      <c r="B31" s="1" t="s">
        <v>38</v>
      </c>
      <c r="H31" s="47"/>
      <c r="J31" s="1" t="s">
        <v>38</v>
      </c>
    </row>
    <row r="32" spans="1:14" x14ac:dyDescent="0.35">
      <c r="H32" s="46"/>
    </row>
    <row r="33" spans="11:14" x14ac:dyDescent="0.35">
      <c r="K33" s="1" t="s">
        <v>38</v>
      </c>
      <c r="L33" s="3"/>
      <c r="M33" s="4"/>
      <c r="N33" s="3"/>
    </row>
    <row r="34" spans="11:14" x14ac:dyDescent="0.35">
      <c r="L34" s="3"/>
      <c r="M34" s="3"/>
      <c r="N34" s="3"/>
    </row>
    <row r="35" spans="11:14" x14ac:dyDescent="0.35">
      <c r="L35" s="3"/>
      <c r="M35" s="3"/>
      <c r="N35" s="3"/>
    </row>
    <row r="36" spans="11:14" x14ac:dyDescent="0.35">
      <c r="L36" s="3"/>
      <c r="M36" s="3"/>
      <c r="N36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 '22 COST SAVINGS </vt:lpstr>
      <vt:lpstr>JAN '22 COST AVOIDANCE  </vt:lpstr>
      <vt:lpstr>FEB '22 COST SAVINGS  </vt:lpstr>
      <vt:lpstr>FEB '22 COST AVOIDANCE</vt:lpstr>
      <vt:lpstr>MAR '22 COST SAVINGS  </vt:lpstr>
      <vt:lpstr>MAR '22 COST AVOIDANCE </vt:lpstr>
      <vt:lpstr>APR '22 COST SAVINGS  </vt:lpstr>
      <vt:lpstr>APR '22 COST AVOIDANCE </vt:lpstr>
      <vt:lpstr>MAY '22 COST SAVINGS  </vt:lpstr>
      <vt:lpstr>MAY '22 COST AVOIDANCE </vt:lpstr>
      <vt:lpstr>JUN '22 COST SAVINGS  </vt:lpstr>
      <vt:lpstr>JUN '22 COST AVOIDANCE </vt:lpstr>
      <vt:lpstr>JUL '22 COST SAVINGS  </vt:lpstr>
      <vt:lpstr>JUL '22 COST AVOIDANCE </vt:lpstr>
      <vt:lpstr>AUG '22 COST SAVINGS </vt:lpstr>
      <vt:lpstr>AUG '22 COST AVOIDANCE </vt:lpstr>
      <vt:lpstr>SEPT '22 COST SAVINGS</vt:lpstr>
      <vt:lpstr>SEPT '22 COST AVOIDANCE</vt:lpstr>
      <vt:lpstr>OCT '22 COST SAVINGS </vt:lpstr>
      <vt:lpstr>OCT '22 COST AVOIDANCE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Sani, Mukhtar SPDC-UPC/G/USLM</dc:creator>
  <cp:lastModifiedBy>Olarewaju, Ola SPDC-UPO/G/USLL</cp:lastModifiedBy>
  <dcterms:created xsi:type="dcterms:W3CDTF">2022-01-27T06:45:22Z</dcterms:created>
  <dcterms:modified xsi:type="dcterms:W3CDTF">2022-11-24T13:56:20Z</dcterms:modified>
</cp:coreProperties>
</file>