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mense.Adoga\Desktop\FOLDER 2\Cadence\2021\"/>
    </mc:Choice>
  </mc:AlternateContent>
  <xr:revisionPtr revIDLastSave="0" documentId="13_ncr:1_{BBA9AB22-07E0-4C6A-AF88-4EA5363D75DC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5" l="1"/>
  <c r="E37" i="5"/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<sst xmlns="http://schemas.openxmlformats.org/spreadsheetml/2006/main" count="307" uniqueCount="137">
  <si>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</si>
  <si>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</si>
  <si>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</si>
  <si>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</si>
  <si>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</si>
  <si>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</si>
  <si>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</si>
  <si>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</si>
  <si>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</si>
  <si>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</si>
  <si>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</si>
  <si>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</si>
  <si>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</si>
  <si>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</si>
  <si>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</si>
  <si>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</si>
  <si>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</si>
  <si>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</si>
  <si>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</si>
  <si>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</si>
  <si>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</si>
  <si>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</si>
  <si>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</si>
  <si>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</si>
  <si>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</si>
  <si>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</si>
  <si>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</si>
  <si>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</si>
  <si>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</si>
  <si>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</si>
  <si>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</si>
  <si>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</si>
  <si>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</si>
  <si>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</si>
  <si>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</si>
  <si>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</si>
  <si>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</si>
  <si>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</si>
  <si>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</si>
  <si>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</si>
  <si>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</si>
  <si>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</si>
  <si>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</si>
  <si>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</si>
  <si>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</si>
  <si>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</si>
  <si>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</si>
  <si>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</si>
  <si>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</si>
  <si>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</si>
  <si>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</si>
  <si>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</si>
  <si>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</si>
  <si>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</si>
  <si>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</si>
  <si>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</si>
  <si>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</si>
  <si>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</si>
  <si>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</si>
  <si>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</si>
  <si>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</si>
  <si>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</si>
  <si>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</si>
  <si>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</si>
  <si>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</si>
  <si>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</si>
  <si>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</si>
  <si>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</si>
  <si>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</si>
  <si>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</si>
  <si>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</si>
  <si>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</si>
  <si>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</si>
  <si>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</si>
  <si>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</si>
  <si>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</si>
  <si>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</si>
  <si>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</si>
  <si>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</si>
  <si>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</si>
  <si>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</si>
  <si>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</si>
  <si>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</si>
  <si>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</si>
  <si>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</si>
  <si>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</si>
  <si>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</si>
  <si>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</si>
  <si>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</si>
  <si>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</si>
  <si>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</si>
  <si>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</si>
  <si>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</si>
  <si>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</si>
  <si>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</si>
  <si>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</si>
  <si>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</si>
  <si>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</si>
  <si>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</si>
  <si>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</si>
  <si>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</si>
  <si>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</si>
  <si>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</si>
  <si>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</si>
  <si>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</si>
  <si>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</si>
  <si>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</si>
  <si>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</si>
  <si>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</si>
  <si>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</si>
  <si>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</si>
  <si>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</si>
  <si>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</si>
  <si>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</si>
  <si>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</si>
  <si>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</si>
  <si>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</si>
  <si>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</si>
  <si>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</si>
  <si>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</si>
  <si>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</si>
  <si>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</si>
  <si>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</si>
  <si>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</si>
  <si>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</si>
  <si>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</si>
  <si>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</si>
  <si>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</si>
  <si>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</si>
  <si>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</si>
  <si>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</si>
  <si>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</si>
  <si>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</si>
  <si>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</si>
  <si>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</si>
  <si>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FCF</t>
  </si>
  <si>
    <t>Oil (Kbopd)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</si>
</sst>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0" fillId="4" borderId="1" xfId="0" applyFill="1" applyBorder="1"/>
    <xf numFmtId="0" fontId="7" fillId="4" borderId="13" xfId="0" applyFont="1" applyFill="1" applyBorder="1" applyAlignment="1">
      <alignment wrapText="1"/>
    </xf>
    <xf numFmtId="0" fontId="2" fillId="4" borderId="1" xfId="0" applyFont="1" applyFill="1" applyBorder="1" applyAlignment="1"/>
    <xf numFmtId="43" fontId="1" fillId="4" borderId="1" xfId="0" applyNumberFormat="1" applyFont="1" applyFill="1" applyBorder="1"/>
    <xf numFmtId="0" fontId="1" fillId="4" borderId="1" xfId="0" quotePrefix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A16" zoomScaleNormal="100" workbookViewId="0">
      <selection activeCell="E37" sqref="E37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customWidth="1"/>
    <col min="6" max="6" width="15.140625" style="88" customWidth="1"/>
    <col min="7" max="7" width="10.5703125" style="88" customWidth="1"/>
    <col min="8" max="8" width="4.8554687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  <col min="19" max="19" width="11.85546875" customWidth="1"/>
  </cols>
  <sheetData>
    <row r="1" spans="2:22" ht="21.6" customHeight="1" thickBot="1" x14ac:dyDescent="0.3"/>
    <row r="2" spans="2:22" ht="30.6" customHeight="1" thickBot="1" x14ac:dyDescent="0.3">
      <c r="C2" s="148" t="s">
        <v>121</v>
      </c>
      <c r="D2" s="149"/>
      <c r="E2" s="149"/>
      <c r="F2" s="150"/>
      <c r="G2" s="90"/>
      <c r="H2" s="90"/>
      <c r="I2" s="90"/>
      <c r="J2" s="90"/>
    </row>
    <row r="3" spans="2:22" ht="15.75" thickBot="1" x14ac:dyDescent="0.3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x14ac:dyDescent="0.2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x14ac:dyDescent="0.2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x14ac:dyDescent="0.2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customHeight="1" x14ac:dyDescent="0.2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450000000000003" customHeight="1" x14ac:dyDescent="0.2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x14ac:dyDescent="0.2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x14ac:dyDescent="0.2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x14ac:dyDescent="0.2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x14ac:dyDescent="0.2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thickBot="1" x14ac:dyDescent="0.3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>
      <c r="B15" s="89"/>
      <c r="C15" s="99" t="s">
        <v>133</v>
      </c>
      <c r="D15" s="112">
        <v>1</v>
      </c>
      <c r="E15" s="140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.75" thickBot="1" x14ac:dyDescent="0.3">
      <c r="B16" s="89"/>
      <c r="C16" s="99" t="s">
        <v>134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.75" thickBot="1" x14ac:dyDescent="0.3">
      <c r="C18" s="124" t="s">
        <v>132</v>
      </c>
      <c r="D18" s="125" t="s">
        <v>119</v>
      </c>
      <c r="E18" s="126"/>
      <c r="F18" s="127"/>
    </row>
    <row r="19" spans="2:20" x14ac:dyDescent="0.25">
      <c r="C19" s="128" t="s">
        <v>118</v>
      </c>
      <c r="D19" s="115" t="s">
        <v>109</v>
      </c>
      <c r="E19" s="115"/>
      <c r="F19" s="116"/>
    </row>
    <row r="20" spans="2:20" ht="9" customHeight="1" x14ac:dyDescent="0.25">
      <c r="C20" s="85"/>
      <c r="D20" s="145"/>
      <c r="E20" s="146"/>
      <c r="F20" s="147"/>
    </row>
    <row r="21" spans="2:20" ht="15.75" thickBot="1" x14ac:dyDescent="0.3">
      <c r="C21" s="85" t="s">
        <v>114</v>
      </c>
      <c r="D21" s="135" t="s">
        <v>111</v>
      </c>
      <c r="E21" s="130">
        <f>IF(D21=$K$4,(VLOOKUP(D23,$C$5:$F$16,2,FALSE)),(VLOOKUP(D23,$C$5:$F$16,4,FALSE)))</f>
        <v>0.87</v>
      </c>
      <c r="F21" s="133">
        <v>0</v>
      </c>
    </row>
    <row r="22" spans="2:20" x14ac:dyDescent="0.25">
      <c r="C22" s="86" t="s">
        <v>115</v>
      </c>
      <c r="D22" s="131" t="s">
        <v>112</v>
      </c>
      <c r="E22" s="132"/>
      <c r="F22" s="134">
        <v>0</v>
      </c>
      <c r="H22" s="141" t="s">
        <v>57</v>
      </c>
      <c r="I22" s="142"/>
      <c r="J22" s="122" t="s">
        <v>68</v>
      </c>
    </row>
    <row r="23" spans="2:20" ht="15.75" thickBot="1" x14ac:dyDescent="0.3">
      <c r="C23" s="85" t="s">
        <v>113</v>
      </c>
      <c r="D23" s="136" t="s">
        <v>99</v>
      </c>
      <c r="E23" s="118">
        <f>VLOOKUP(D23,$C$4:$F$16,3,FALSE)</f>
        <v>0.3</v>
      </c>
      <c r="F23" s="139">
        <f>(F21-F22)*E23*E21</f>
        <v>0</v>
      </c>
      <c r="H23" s="143"/>
      <c r="I23" s="144"/>
      <c r="J23" s="123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6" t="s">
        <v>120</v>
      </c>
      <c r="E25" s="126"/>
      <c r="F25" s="127"/>
    </row>
    <row r="26" spans="2:20" x14ac:dyDescent="0.25">
      <c r="C26" s="85" t="s">
        <v>124</v>
      </c>
      <c r="D26" s="115" t="s">
        <v>108</v>
      </c>
      <c r="E26" s="115"/>
      <c r="F26" s="116"/>
    </row>
    <row r="27" spans="2:20" x14ac:dyDescent="0.25">
      <c r="C27" s="85" t="s">
        <v>125</v>
      </c>
      <c r="D27" s="135" t="s">
        <v>67</v>
      </c>
      <c r="E27" s="100">
        <f>IF(D27=$K$7,(VLOOKUP(D30,$O$4:$S$16,3,FALSE)),IF(D27=$K$8,(VLOOKUP(D30,$O$4:S$16,4,FALSE)),(VLOOKUP(D30,$O$4:S$16,5,FALSE))))</f>
        <v>10.24</v>
      </c>
      <c r="F27" s="134">
        <v>0.4</v>
      </c>
    </row>
    <row r="28" spans="2:20" x14ac:dyDescent="0.25">
      <c r="C28" s="85" t="s">
        <v>127</v>
      </c>
      <c r="D28" s="137" t="s">
        <v>123</v>
      </c>
      <c r="E28" s="117">
        <f>(VLOOKUP(D30,$C$5:$F$16,3,FALSE))</f>
        <v>0.3</v>
      </c>
      <c r="F28" s="134">
        <v>365</v>
      </c>
    </row>
    <row r="29" spans="2:20" x14ac:dyDescent="0.25">
      <c r="C29" s="85" t="s">
        <v>128</v>
      </c>
      <c r="D29" s="131" t="s">
        <v>112</v>
      </c>
      <c r="E29" s="117">
        <f>(VLOOKUP(D30,$C$5:$F$16,4,FALSE))</f>
        <v>0.87</v>
      </c>
      <c r="F29" s="134">
        <v>0</v>
      </c>
    </row>
    <row r="30" spans="2:20" ht="27" thickBot="1" x14ac:dyDescent="0.3">
      <c r="C30" s="86" t="s">
        <v>130</v>
      </c>
      <c r="D30" s="136" t="s">
        <v>99</v>
      </c>
      <c r="E30" s="118">
        <f>VLOOKUP(D30,$O$4:$S$16,2,FALSE)</f>
        <v>0.3</v>
      </c>
      <c r="F30" s="138">
        <f>(((F28/366)*F27*E30*E27)*1000)-(F29*E29*E28)</f>
        <v>1225.4426229508197</v>
      </c>
    </row>
    <row r="31" spans="2:20" ht="13.5" customHeight="1" x14ac:dyDescent="0.25">
      <c r="C31" s="85" t="s">
        <v>129</v>
      </c>
    </row>
    <row r="32" spans="2:20" ht="8.4499999999999993" customHeight="1" thickBot="1" x14ac:dyDescent="0.3">
      <c r="C32" s="87"/>
      <c r="D32" s="96"/>
      <c r="E32" s="89"/>
      <c r="F32" s="89"/>
      <c r="G32" s="109"/>
      <c r="H32" s="90"/>
    </row>
    <row r="33" spans="3:11" ht="7.5" customHeight="1" x14ac:dyDescent="0.25">
      <c r="D33" s="89"/>
      <c r="E33" s="89"/>
      <c r="F33" s="89"/>
      <c r="G33" s="105"/>
      <c r="H33" s="90"/>
    </row>
    <row r="34" spans="3:11" x14ac:dyDescent="0.25">
      <c r="D34" s="119"/>
      <c r="E34" s="89"/>
      <c r="F34" s="89"/>
      <c r="G34" s="105"/>
      <c r="H34" s="90"/>
    </row>
    <row r="35" spans="3:11" ht="15.75" thickBot="1" x14ac:dyDescent="0.3">
      <c r="C35" s="90"/>
      <c r="D35" s="107"/>
      <c r="E35" s="89"/>
      <c r="F35" s="89"/>
      <c r="G35" s="110"/>
      <c r="H35" s="90"/>
    </row>
    <row r="36" spans="3:11" ht="26.25" x14ac:dyDescent="0.25">
      <c r="C36" s="129" t="s">
        <v>117</v>
      </c>
      <c r="D36" s="90"/>
      <c r="E36" s="90"/>
      <c r="F36" s="90"/>
      <c r="G36" s="90"/>
      <c r="H36" s="90"/>
    </row>
    <row r="37" spans="3:11" ht="15.75" thickBot="1" x14ac:dyDescent="0.3">
      <c r="C37" s="152" t="s">
        <v>116</v>
      </c>
      <c r="D37" s="153" t="s">
        <v>135</v>
      </c>
      <c r="E37" s="154">
        <f>F30/4</f>
        <v>306.36065573770492</v>
      </c>
      <c r="F37" s="89"/>
      <c r="H37" s="90"/>
      <c r="J37" s="151" t="s">
        <v>136</v>
      </c>
      <c r="K37" s="155">
        <v>0.4</v>
      </c>
    </row>
    <row r="38" spans="3:11" x14ac:dyDescent="0.25">
      <c r="C38" s="90"/>
      <c r="D38" s="89"/>
      <c r="E38" s="89"/>
      <c r="F38" s="89"/>
      <c r="H38" s="90"/>
      <c r="J38" s="151"/>
      <c r="K38" s="101">
        <f>K37/4</f>
        <v>0.1</v>
      </c>
    </row>
    <row r="39" spans="3:11" x14ac:dyDescent="0.25">
      <c r="C39" s="90"/>
      <c r="D39" s="119"/>
      <c r="E39" s="89"/>
      <c r="F39" s="89"/>
      <c r="G39" s="105"/>
      <c r="H39" s="90"/>
    </row>
    <row r="40" spans="3:11" x14ac:dyDescent="0.25">
      <c r="C40" s="90"/>
      <c r="D40" s="107"/>
      <c r="E40" s="89"/>
      <c r="F40" s="89"/>
      <c r="G40" s="110"/>
      <c r="H40" s="90"/>
    </row>
    <row r="41" spans="3:11" x14ac:dyDescent="0.25">
      <c r="C41" s="90"/>
      <c r="D41" s="90"/>
      <c r="E41" s="90"/>
      <c r="F41" s="90"/>
      <c r="G41" s="90"/>
      <c r="H41" s="90"/>
    </row>
    <row r="42" spans="3:11" x14ac:dyDescent="0.25">
      <c r="C42" s="90"/>
      <c r="D42" s="90"/>
      <c r="E42" s="90"/>
      <c r="F42" s="90"/>
      <c r="G42" s="90"/>
      <c r="H42" s="90"/>
    </row>
    <row r="43" spans="3:11" x14ac:dyDescent="0.25">
      <c r="C43" s="90"/>
      <c r="D43" s="90"/>
      <c r="E43" s="90"/>
      <c r="F43" s="90"/>
      <c r="G43" s="90"/>
      <c r="H43" s="90"/>
    </row>
    <row r="44" spans="3:11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Adoga, Elomense L SPDC-UPC/G/UL</cp:lastModifiedBy>
  <dcterms:created xsi:type="dcterms:W3CDTF">2019-03-08T09:08:42Z</dcterms:created>
  <dcterms:modified xsi:type="dcterms:W3CDTF">2021-01-27T12:18:41Z</dcterms:modified>
</cp:coreProperties>
</file>