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0" yWindow="0" windowWidth="20490" windowHeight="7530"/>
  </bookViews>
  <sheets>
    <sheet name="Summary" sheetId="1" r:id="rId1"/>
    <sheet name="CSD 1" sheetId="2" r:id="rId2"/>
    <sheet name="CSD 2" sheetId="3" r:id="rId3"/>
    <sheet name="CSD 3" sheetId="4" r:id="rId4"/>
    <sheet name="CSD 4a" sheetId="5" r:id="rId5"/>
    <sheet name="CSD 4b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6" l="1"/>
  <c r="L12" i="6"/>
  <c r="I12" i="6"/>
  <c r="O7" i="6"/>
  <c r="O8" i="6" s="1"/>
  <c r="L7" i="6"/>
  <c r="L8" i="6" s="1"/>
  <c r="I7" i="6"/>
  <c r="I8" i="6" s="1"/>
  <c r="I9" i="6" s="1"/>
  <c r="I13" i="6" s="1"/>
  <c r="H7" i="6"/>
  <c r="H8" i="6" s="1"/>
  <c r="G7" i="6"/>
  <c r="G8" i="6" s="1"/>
  <c r="F7" i="6"/>
  <c r="F8" i="6" s="1"/>
  <c r="E7" i="6"/>
  <c r="E8" i="6" s="1"/>
  <c r="E9" i="6" s="1"/>
  <c r="E13" i="6" s="1"/>
  <c r="D7" i="6"/>
  <c r="D8" i="6" s="1"/>
  <c r="C7" i="6"/>
  <c r="C8" i="6" s="1"/>
  <c r="B7" i="6"/>
  <c r="B8" i="6" s="1"/>
  <c r="O12" i="5"/>
  <c r="L12" i="5"/>
  <c r="I12" i="5"/>
  <c r="O7" i="5"/>
  <c r="O8" i="5" s="1"/>
  <c r="O9" i="5" s="1"/>
  <c r="O13" i="5" s="1"/>
  <c r="L7" i="5"/>
  <c r="L8" i="5" s="1"/>
  <c r="I7" i="5"/>
  <c r="I8" i="5" s="1"/>
  <c r="H7" i="5"/>
  <c r="H8" i="5" s="1"/>
  <c r="G7" i="5"/>
  <c r="G8" i="5" s="1"/>
  <c r="G9" i="5" s="1"/>
  <c r="G13" i="5" s="1"/>
  <c r="F7" i="5"/>
  <c r="F8" i="5" s="1"/>
  <c r="E7" i="5"/>
  <c r="E8" i="5" s="1"/>
  <c r="D7" i="5"/>
  <c r="D8" i="5" s="1"/>
  <c r="C7" i="5"/>
  <c r="C8" i="5" s="1"/>
  <c r="C9" i="5" s="1"/>
  <c r="C13" i="5" s="1"/>
  <c r="B7" i="5"/>
  <c r="B8" i="5" s="1"/>
  <c r="O12" i="4"/>
  <c r="L12" i="4"/>
  <c r="I12" i="4"/>
  <c r="O7" i="4"/>
  <c r="O8" i="4" s="1"/>
  <c r="O9" i="4" s="1"/>
  <c r="O13" i="4" s="1"/>
  <c r="L7" i="4"/>
  <c r="L8" i="4" s="1"/>
  <c r="I7" i="4"/>
  <c r="I8" i="4" s="1"/>
  <c r="H7" i="4"/>
  <c r="H8" i="4" s="1"/>
  <c r="G7" i="4"/>
  <c r="G8" i="4" s="1"/>
  <c r="G9" i="4" s="1"/>
  <c r="G13" i="4" s="1"/>
  <c r="F7" i="4"/>
  <c r="F8" i="4" s="1"/>
  <c r="E7" i="4"/>
  <c r="E8" i="4" s="1"/>
  <c r="D7" i="4"/>
  <c r="D8" i="4" s="1"/>
  <c r="C7" i="4"/>
  <c r="C8" i="4" s="1"/>
  <c r="C9" i="4" s="1"/>
  <c r="C13" i="4" s="1"/>
  <c r="B7" i="4"/>
  <c r="B8" i="4" s="1"/>
  <c r="O12" i="3"/>
  <c r="L12" i="3"/>
  <c r="I12" i="3"/>
  <c r="O7" i="3"/>
  <c r="O8" i="3" s="1"/>
  <c r="L7" i="3"/>
  <c r="L8" i="3" s="1"/>
  <c r="I7" i="3"/>
  <c r="I8" i="3" s="1"/>
  <c r="I9" i="3" s="1"/>
  <c r="I13" i="3" s="1"/>
  <c r="H7" i="3"/>
  <c r="H8" i="3" s="1"/>
  <c r="G7" i="3"/>
  <c r="G8" i="3" s="1"/>
  <c r="F7" i="3"/>
  <c r="F8" i="3" s="1"/>
  <c r="E7" i="3"/>
  <c r="E8" i="3" s="1"/>
  <c r="E9" i="3" s="1"/>
  <c r="E13" i="3" s="1"/>
  <c r="D7" i="3"/>
  <c r="D8" i="3" s="1"/>
  <c r="C7" i="3"/>
  <c r="C8" i="3" s="1"/>
  <c r="B7" i="3"/>
  <c r="B8" i="3" s="1"/>
  <c r="O7" i="2"/>
  <c r="O8" i="2" s="1"/>
  <c r="C9" i="6" l="1"/>
  <c r="C13" i="6" s="1"/>
  <c r="G9" i="6"/>
  <c r="G13" i="6" s="1"/>
  <c r="O9" i="6"/>
  <c r="O13" i="6" s="1"/>
  <c r="I14" i="6"/>
  <c r="I16" i="6" s="1"/>
  <c r="I18" i="6" s="1"/>
  <c r="E14" i="6"/>
  <c r="E16" i="6" s="1"/>
  <c r="B9" i="6"/>
  <c r="B13" i="6" s="1"/>
  <c r="F9" i="6"/>
  <c r="F13" i="6" s="1"/>
  <c r="L13" i="6"/>
  <c r="L9" i="6"/>
  <c r="D9" i="6"/>
  <c r="D13" i="6" s="1"/>
  <c r="H9" i="6"/>
  <c r="H13" i="6" s="1"/>
  <c r="G14" i="5"/>
  <c r="G16" i="5" s="1"/>
  <c r="E9" i="5"/>
  <c r="E13" i="5" s="1"/>
  <c r="I9" i="5"/>
  <c r="I13" i="5" s="1"/>
  <c r="C14" i="5"/>
  <c r="C16" i="5" s="1"/>
  <c r="O14" i="5"/>
  <c r="O16" i="5" s="1"/>
  <c r="O18" i="5" s="1"/>
  <c r="D9" i="5"/>
  <c r="D13" i="5" s="1"/>
  <c r="H9" i="5"/>
  <c r="H13" i="5" s="1"/>
  <c r="B9" i="5"/>
  <c r="B13" i="5" s="1"/>
  <c r="F9" i="5"/>
  <c r="F13" i="5" s="1"/>
  <c r="L9" i="5"/>
  <c r="L13" i="5" s="1"/>
  <c r="I9" i="4"/>
  <c r="I13" i="4"/>
  <c r="O14" i="4"/>
  <c r="O16" i="4" s="1"/>
  <c r="O18" i="4" s="1"/>
  <c r="E9" i="4"/>
  <c r="E13" i="4" s="1"/>
  <c r="C14" i="4"/>
  <c r="C16" i="4" s="1"/>
  <c r="G14" i="4"/>
  <c r="G16" i="4" s="1"/>
  <c r="D9" i="4"/>
  <c r="D13" i="4" s="1"/>
  <c r="H9" i="4"/>
  <c r="H13" i="4" s="1"/>
  <c r="B9" i="4"/>
  <c r="B13" i="4" s="1"/>
  <c r="F9" i="4"/>
  <c r="F13" i="4" s="1"/>
  <c r="L9" i="4"/>
  <c r="L13" i="4" s="1"/>
  <c r="C9" i="3"/>
  <c r="C13" i="3" s="1"/>
  <c r="O9" i="3"/>
  <c r="O13" i="3"/>
  <c r="I14" i="3"/>
  <c r="I16" i="3" s="1"/>
  <c r="I18" i="3" s="1"/>
  <c r="G9" i="3"/>
  <c r="G13" i="3" s="1"/>
  <c r="E14" i="3"/>
  <c r="E16" i="3" s="1"/>
  <c r="B9" i="3"/>
  <c r="B13" i="3" s="1"/>
  <c r="F9" i="3"/>
  <c r="F13" i="3" s="1"/>
  <c r="L13" i="3"/>
  <c r="L9" i="3"/>
  <c r="D9" i="3"/>
  <c r="D13" i="3" s="1"/>
  <c r="H9" i="3"/>
  <c r="H13" i="3" s="1"/>
  <c r="O9" i="2"/>
  <c r="O13" i="2" s="1"/>
  <c r="O12" i="2"/>
  <c r="H14" i="6" l="1"/>
  <c r="H16" i="6" s="1"/>
  <c r="F14" i="6"/>
  <c r="F16" i="6"/>
  <c r="D14" i="6"/>
  <c r="D16" i="6" s="1"/>
  <c r="B14" i="6"/>
  <c r="B16" i="6" s="1"/>
  <c r="O14" i="6"/>
  <c r="O16" i="6" s="1"/>
  <c r="O18" i="6" s="1"/>
  <c r="G14" i="6"/>
  <c r="G16" i="6" s="1"/>
  <c r="I20" i="6"/>
  <c r="I23" i="6"/>
  <c r="I24" i="6" s="1"/>
  <c r="L14" i="6"/>
  <c r="L16" i="6"/>
  <c r="L18" i="6" s="1"/>
  <c r="C14" i="6"/>
  <c r="C16" i="6"/>
  <c r="F14" i="5"/>
  <c r="F16" i="5" s="1"/>
  <c r="D14" i="5"/>
  <c r="D16" i="5" s="1"/>
  <c r="O23" i="5"/>
  <c r="O24" i="5" s="1"/>
  <c r="O20" i="5"/>
  <c r="B14" i="5"/>
  <c r="B16" i="5"/>
  <c r="H14" i="5"/>
  <c r="H16" i="5" s="1"/>
  <c r="L14" i="5"/>
  <c r="L16" i="5"/>
  <c r="L18" i="5" s="1"/>
  <c r="E14" i="5"/>
  <c r="E16" i="5" s="1"/>
  <c r="I14" i="5"/>
  <c r="I16" i="5" s="1"/>
  <c r="I18" i="5" s="1"/>
  <c r="L14" i="4"/>
  <c r="L16" i="4" s="1"/>
  <c r="L18" i="4" s="1"/>
  <c r="O23" i="4"/>
  <c r="O24" i="4" s="1"/>
  <c r="O20" i="4"/>
  <c r="E14" i="4"/>
  <c r="E16" i="4" s="1"/>
  <c r="F14" i="4"/>
  <c r="F16" i="4" s="1"/>
  <c r="B14" i="4"/>
  <c r="B16" i="4" s="1"/>
  <c r="D14" i="4"/>
  <c r="D16" i="4" s="1"/>
  <c r="H14" i="4"/>
  <c r="H16" i="4" s="1"/>
  <c r="I14" i="4"/>
  <c r="I16" i="4" s="1"/>
  <c r="I18" i="4" s="1"/>
  <c r="H14" i="3"/>
  <c r="H16" i="3" s="1"/>
  <c r="F14" i="3"/>
  <c r="F16" i="3"/>
  <c r="C14" i="3"/>
  <c r="C16" i="3" s="1"/>
  <c r="D14" i="3"/>
  <c r="D16" i="3" s="1"/>
  <c r="B14" i="3"/>
  <c r="B16" i="3" s="1"/>
  <c r="I23" i="3"/>
  <c r="I24" i="3" s="1"/>
  <c r="I20" i="3"/>
  <c r="O14" i="3"/>
  <c r="O16" i="3" s="1"/>
  <c r="O18" i="3" s="1"/>
  <c r="L14" i="3"/>
  <c r="L16" i="3"/>
  <c r="L18" i="3" s="1"/>
  <c r="G14" i="3"/>
  <c r="G16" i="3" s="1"/>
  <c r="O14" i="2"/>
  <c r="O16" i="2" s="1"/>
  <c r="O18" i="2" s="1"/>
  <c r="O23" i="6" l="1"/>
  <c r="O24" i="6" s="1"/>
  <c r="O26" i="6" s="1"/>
  <c r="L10" i="1" s="1"/>
  <c r="O20" i="6"/>
  <c r="L20" i="6"/>
  <c r="L23" i="6"/>
  <c r="L24" i="6" s="1"/>
  <c r="I20" i="5"/>
  <c r="I23" i="5"/>
  <c r="I24" i="5" s="1"/>
  <c r="L20" i="5"/>
  <c r="L23" i="5"/>
  <c r="L24" i="5" s="1"/>
  <c r="I20" i="4"/>
  <c r="I23" i="4"/>
  <c r="I24" i="4" s="1"/>
  <c r="L20" i="4"/>
  <c r="L23" i="4"/>
  <c r="L24" i="4" s="1"/>
  <c r="O26" i="4" s="1"/>
  <c r="L7" i="1" s="1"/>
  <c r="O23" i="3"/>
  <c r="O24" i="3" s="1"/>
  <c r="O20" i="3"/>
  <c r="L20" i="3"/>
  <c r="L23" i="3"/>
  <c r="L24" i="3" s="1"/>
  <c r="O20" i="2"/>
  <c r="O23" i="2"/>
  <c r="O24" i="2" s="1"/>
  <c r="O26" i="5" l="1"/>
  <c r="L9" i="1" s="1"/>
  <c r="O26" i="3"/>
  <c r="L6" i="1" s="1"/>
  <c r="I12" i="2" l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L12" i="2"/>
  <c r="C9" i="2" l="1"/>
  <c r="C13" i="2" s="1"/>
  <c r="G9" i="2"/>
  <c r="G13" i="2" s="1"/>
  <c r="H9" i="2"/>
  <c r="H13" i="2" s="1"/>
  <c r="E9" i="2"/>
  <c r="E13" i="2" s="1"/>
  <c r="I9" i="2"/>
  <c r="I13" i="2" s="1"/>
  <c r="B9" i="2"/>
  <c r="B13" i="2" s="1"/>
  <c r="F9" i="2"/>
  <c r="F13" i="2" s="1"/>
  <c r="D9" i="2"/>
  <c r="D13" i="2" s="1"/>
  <c r="L7" i="2"/>
  <c r="L8" i="2" s="1"/>
  <c r="G14" i="2" l="1"/>
  <c r="G16" i="2" s="1"/>
  <c r="C14" i="2"/>
  <c r="C16" i="2" s="1"/>
  <c r="D14" i="2"/>
  <c r="D16" i="2" s="1"/>
  <c r="B14" i="2"/>
  <c r="B16" i="2" s="1"/>
  <c r="L9" i="2"/>
  <c r="L13" i="2" s="1"/>
  <c r="F14" i="2"/>
  <c r="F16" i="2"/>
  <c r="I14" i="2"/>
  <c r="I16" i="2" s="1"/>
  <c r="I18" i="2" s="1"/>
  <c r="H14" i="2"/>
  <c r="H16" i="2" s="1"/>
  <c r="E14" i="2"/>
  <c r="E16" i="2" s="1"/>
  <c r="I20" i="2" l="1"/>
  <c r="I23" i="2"/>
  <c r="I24" i="2" s="1"/>
  <c r="L14" i="2"/>
  <c r="L16" i="2" s="1"/>
  <c r="L18" i="2" s="1"/>
  <c r="L20" i="2" l="1"/>
  <c r="L23" i="2"/>
  <c r="L24" i="2" s="1"/>
  <c r="O26" i="2" s="1"/>
  <c r="L5" i="1" s="1"/>
  <c r="L12" i="1" s="1"/>
  <c r="J12" i="1" l="1"/>
  <c r="I12" i="1" l="1"/>
  <c r="H12" i="1"/>
  <c r="G9" i="1" l="1"/>
  <c r="G7" i="1"/>
  <c r="G6" i="1"/>
  <c r="G5" i="1"/>
  <c r="G8" i="1"/>
  <c r="G10" i="1"/>
  <c r="G12" i="1" l="1"/>
</calcChain>
</file>

<file path=xl/sharedStrings.xml><?xml version="1.0" encoding="utf-8"?>
<sst xmlns="http://schemas.openxmlformats.org/spreadsheetml/2006/main" count="281" uniqueCount="51">
  <si>
    <t>Activity Description</t>
  </si>
  <si>
    <t>Asset</t>
  </si>
  <si>
    <t>Production Operations</t>
  </si>
  <si>
    <t>Various</t>
  </si>
  <si>
    <t>Offshore</t>
  </si>
  <si>
    <t>MAPO</t>
  </si>
  <si>
    <t>Asset Maintenance</t>
  </si>
  <si>
    <t>Onshore/Offshore</t>
  </si>
  <si>
    <t>Operations (Scaffolding Services, Tank &amp; vessel Cleaning</t>
  </si>
  <si>
    <t>offshore</t>
  </si>
  <si>
    <t>Engineeringm&amp; Maintenance</t>
  </si>
  <si>
    <t>Total Projected Savings</t>
  </si>
  <si>
    <t>New rates and standardisation across SPDC (1.5% savings across board)</t>
  </si>
  <si>
    <t>NG01016625 SPDC BMM Contracts Savings Projections</t>
  </si>
  <si>
    <t>4a</t>
  </si>
  <si>
    <t>4b</t>
  </si>
  <si>
    <t>Comments</t>
  </si>
  <si>
    <t>Projected Annual Savings ($)</t>
  </si>
  <si>
    <t>Current Spend p/anum ($)</t>
  </si>
  <si>
    <t>This is based total annual spend on Production Operations minor contracts across the various hubs. It is envisaged that a 5% reduction in rates will be obtained on negotiations on services rates and contractor markup on the new tender</t>
  </si>
  <si>
    <t>This is based total annual spend on Asset maintenance minor contracts across the various hubs. It is envisaged that a 5% reduction in rates will be obtained on negotiations on services rates and contractor markup on the new tender</t>
  </si>
  <si>
    <t>This is based total annual spend on Asset  Engineering and maintenance  contracts for EA Hunb. It is envisaged that a 5% reduction in rates will be obtained on negotiations on services rates and contractor markup on the new tender</t>
  </si>
  <si>
    <t>Negotiations on services rates (and volume discounts) and markup. Also included is the envisaged scope optimisations (e.g usage of Local L3 Scaffolders as against experts L3 etc) A 5% reduction in rates is estimated.</t>
  </si>
  <si>
    <t>Classsification</t>
  </si>
  <si>
    <t>Oil</t>
  </si>
  <si>
    <t>Export Gas</t>
  </si>
  <si>
    <t>DomGAS</t>
  </si>
  <si>
    <t>OIL</t>
  </si>
  <si>
    <t xml:space="preserve">Export Gas </t>
  </si>
  <si>
    <t>Oil Impact</t>
  </si>
  <si>
    <t>Oil price</t>
  </si>
  <si>
    <t>Gas  price</t>
  </si>
  <si>
    <t>No of days</t>
  </si>
  <si>
    <t>Production in Kboe/d</t>
  </si>
  <si>
    <t>Total Oil production  (bbls)</t>
  </si>
  <si>
    <t>Total gas production  (bbls)</t>
  </si>
  <si>
    <t>Impact on revenue ($)</t>
  </si>
  <si>
    <t xml:space="preserve">Royalties on Oil </t>
  </si>
  <si>
    <t xml:space="preserve">Royalties on Gas 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</si>
  <si>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</si>
  <si>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</si>
  <si>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</si>
  <si>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</si>
  <si>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</si>
  <si>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</si>
  <si>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</si>
  <si>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</si>
  <si>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Excluding tax expense (CSD impact)</t>
  </si>
  <si>
    <t>CSD</t>
  </si>
  <si>
    <t>DOMGAS</t>
  </si>
  <si>
    <t>CSD (F$'000)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</si>
</sst>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#,##0_ ;[Red]\-#,##0\ "/>
    <numFmt numFmtId="167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0" fontId="0" fillId="0" borderId="1" xfId="0" applyBorder="1"/>
    <xf numFmtId="0" fontId="2" fillId="0" borderId="1" xfId="0" applyFont="1" applyBorder="1"/>
    <xf numFmtId="164" fontId="0" fillId="0" borderId="1" xfId="1" applyFont="1" applyBorder="1"/>
    <xf numFmtId="0" fontId="0" fillId="0" borderId="1" xfId="0" applyBorder="1" applyAlignment="1">
      <alignment wrapText="1"/>
    </xf>
    <xf numFmtId="164" fontId="2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4" fillId="2" borderId="1" xfId="2" applyNumberFormat="1" applyFont="1" applyBorder="1" applyAlignment="1">
      <alignment horizontal="center"/>
    </xf>
    <xf numFmtId="0" fontId="0" fillId="3" borderId="0" xfId="0" applyFill="1" applyAlignment="1">
      <alignment horizontal="center" wrapText="1"/>
    </xf>
    <xf numFmtId="9" fontId="6" fillId="4" borderId="0" xfId="3" applyNumberFormat="1" applyFont="1" applyFill="1"/>
    <xf numFmtId="0" fontId="5" fillId="4" borderId="0" xfId="0" applyFont="1" applyFill="1"/>
    <xf numFmtId="0" fontId="2" fillId="0" borderId="0" xfId="0" applyFont="1"/>
    <xf numFmtId="0" fontId="0" fillId="0" borderId="6" xfId="0" applyBorder="1"/>
    <xf numFmtId="165" fontId="0" fillId="5" borderId="7" xfId="0" applyNumberFormat="1" applyFill="1" applyBorder="1"/>
    <xf numFmtId="43" fontId="0" fillId="5" borderId="7" xfId="3" applyFont="1" applyFill="1" applyBorder="1"/>
    <xf numFmtId="0" fontId="0" fillId="5" borderId="6" xfId="0" applyFill="1" applyBorder="1"/>
    <xf numFmtId="165" fontId="0" fillId="5" borderId="6" xfId="3" applyNumberFormat="1" applyFont="1" applyFill="1" applyBorder="1"/>
    <xf numFmtId="43" fontId="0" fillId="5" borderId="6" xfId="3" applyFont="1" applyFill="1" applyBorder="1"/>
    <xf numFmtId="165" fontId="1" fillId="6" borderId="6" xfId="3" applyNumberFormat="1" applyFont="1" applyFill="1" applyBorder="1"/>
    <xf numFmtId="165" fontId="2" fillId="6" borderId="8" xfId="0" applyNumberFormat="1" applyFont="1" applyFill="1" applyBorder="1"/>
    <xf numFmtId="165" fontId="2" fillId="6" borderId="7" xfId="0" applyNumberFormat="1" applyFont="1" applyFill="1" applyBorder="1"/>
    <xf numFmtId="166" fontId="0" fillId="6" borderId="6" xfId="0" applyNumberFormat="1" applyFill="1" applyBorder="1"/>
    <xf numFmtId="166" fontId="0" fillId="6" borderId="9" xfId="0" applyNumberFormat="1" applyFill="1" applyBorder="1"/>
    <xf numFmtId="166" fontId="0" fillId="6" borderId="7" xfId="0" applyNumberFormat="1" applyFill="1" applyBorder="1"/>
    <xf numFmtId="165" fontId="2" fillId="6" borderId="6" xfId="0" applyNumberFormat="1" applyFont="1" applyFill="1" applyBorder="1"/>
    <xf numFmtId="165" fontId="2" fillId="6" borderId="9" xfId="0" applyNumberFormat="1" applyFont="1" applyFill="1" applyBorder="1"/>
    <xf numFmtId="0" fontId="0" fillId="0" borderId="0" xfId="0" applyBorder="1"/>
    <xf numFmtId="166" fontId="0" fillId="6" borderId="0" xfId="0" applyNumberFormat="1" applyFill="1" applyBorder="1"/>
    <xf numFmtId="166" fontId="0" fillId="6" borderId="2" xfId="0" applyNumberFormat="1" applyFill="1" applyBorder="1"/>
    <xf numFmtId="0" fontId="2" fillId="0" borderId="10" xfId="0" applyFont="1" applyBorder="1"/>
    <xf numFmtId="165" fontId="2" fillId="6" borderId="10" xfId="0" applyNumberFormat="1" applyFont="1" applyFill="1" applyBorder="1"/>
    <xf numFmtId="165" fontId="2" fillId="0" borderId="11" xfId="0" applyNumberFormat="1" applyFont="1" applyBorder="1"/>
    <xf numFmtId="165" fontId="0" fillId="0" borderId="11" xfId="0" applyNumberFormat="1" applyBorder="1"/>
    <xf numFmtId="43" fontId="2" fillId="7" borderId="0" xfId="0" applyNumberFormat="1" applyFont="1" applyFill="1"/>
    <xf numFmtId="0" fontId="2" fillId="7" borderId="0" xfId="0" applyFont="1" applyFill="1"/>
    <xf numFmtId="43" fontId="0" fillId="0" borderId="0" xfId="0" applyNumberFormat="1"/>
    <xf numFmtId="167" fontId="0" fillId="5" borderId="7" xfId="0" applyNumberFormat="1" applyFill="1" applyBorder="1"/>
    <xf numFmtId="164" fontId="0" fillId="5" borderId="6" xfId="1" applyFont="1" applyFill="1" applyBorder="1"/>
    <xf numFmtId="43" fontId="0" fillId="0" borderId="1" xfId="0" applyNumberFormat="1" applyBorder="1" applyAlignment="1">
      <alignment wrapText="1"/>
    </xf>
    <xf numFmtId="43" fontId="2" fillId="0" borderId="1" xfId="0" applyNumberFormat="1" applyFont="1" applyBorder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</cellXfs>
  <cellStyles count="4">
    <cellStyle name="Comma" xfId="1" builtinId="3"/>
    <cellStyle name="Comma 10 6" xf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5"/>
  <sheetViews>
    <sheetView tabSelected="1" topLeftCell="E7" workbookViewId="0">
      <selection activeCell="F15" sqref="F15"/>
    </sheetView>
  </sheetViews>
  <sheetFormatPr defaultRowHeight="15" x14ac:dyDescent="0.25"/>
  <cols>
    <col min="4" max="4" width="51.5703125" customWidth="1"/>
    <col min="5" max="5" width="18.140625" customWidth="1"/>
    <col min="6" max="6" width="25.28515625" customWidth="1"/>
    <col min="7" max="7" width="25.7109375" customWidth="1"/>
    <col min="8" max="8" width="18" customWidth="1"/>
    <col min="9" max="9" width="16.42578125" customWidth="1"/>
    <col min="10" max="10" width="17.7109375" customWidth="1"/>
    <col min="11" max="11" width="46.42578125" customWidth="1"/>
    <col min="12" max="12" width="14.140625" customWidth="1"/>
  </cols>
  <sheetData>
    <row r="2" spans="3:12" ht="15.75" thickBot="1" x14ac:dyDescent="0.3">
      <c r="D2" t="s">
        <v>13</v>
      </c>
      <c r="E2" s="1"/>
    </row>
    <row r="3" spans="3:12" ht="15.75" thickBot="1" x14ac:dyDescent="0.3">
      <c r="H3" s="43" t="s">
        <v>23</v>
      </c>
      <c r="I3" s="44"/>
      <c r="J3" s="45"/>
    </row>
    <row r="4" spans="3:12" x14ac:dyDescent="0.25">
      <c r="C4" s="2"/>
      <c r="D4" s="3" t="s">
        <v>0</v>
      </c>
      <c r="E4" s="3" t="s">
        <v>1</v>
      </c>
      <c r="F4" s="3" t="s">
        <v>18</v>
      </c>
      <c r="G4" s="3" t="s">
        <v>17</v>
      </c>
      <c r="H4" s="9" t="s">
        <v>24</v>
      </c>
      <c r="I4" s="9" t="s">
        <v>25</v>
      </c>
      <c r="J4" s="9" t="s">
        <v>26</v>
      </c>
      <c r="K4" s="3" t="s">
        <v>16</v>
      </c>
      <c r="L4" s="3" t="s">
        <v>50</v>
      </c>
    </row>
    <row r="5" spans="3:12" ht="92.25" customHeight="1" x14ac:dyDescent="0.25">
      <c r="C5" s="2">
        <v>1</v>
      </c>
      <c r="D5" s="2" t="s">
        <v>6</v>
      </c>
      <c r="E5" s="2" t="s">
        <v>3</v>
      </c>
      <c r="F5" s="4">
        <v>10282348</v>
      </c>
      <c r="G5" s="6">
        <f>0.05*(0.7*F5)</f>
        <v>359882.18</v>
      </c>
      <c r="H5" s="6">
        <v>143952.872</v>
      </c>
      <c r="I5" s="6">
        <v>161946.981</v>
      </c>
      <c r="J5" s="6">
        <v>53982.326999999997</v>
      </c>
      <c r="K5" s="5" t="s">
        <v>20</v>
      </c>
      <c r="L5" s="41">
        <f>'CSD 1'!O26</f>
        <v>51.823033919999993</v>
      </c>
    </row>
    <row r="6" spans="3:12" ht="78.75" customHeight="1" x14ac:dyDescent="0.25">
      <c r="C6" s="2">
        <v>2</v>
      </c>
      <c r="D6" s="2" t="s">
        <v>2</v>
      </c>
      <c r="E6" s="2" t="s">
        <v>3</v>
      </c>
      <c r="F6" s="4">
        <v>23536642</v>
      </c>
      <c r="G6" s="6">
        <f>0.05*(0.7*F6)</f>
        <v>823782.47</v>
      </c>
      <c r="H6" s="6">
        <v>329512.98800000001</v>
      </c>
      <c r="I6" s="6">
        <v>370702.1115</v>
      </c>
      <c r="J6" s="6">
        <v>123567.37049999999</v>
      </c>
      <c r="K6" s="5" t="s">
        <v>19</v>
      </c>
      <c r="L6" s="41">
        <f>'CSD 2'!O26</f>
        <v>118.62467568</v>
      </c>
    </row>
    <row r="7" spans="3:12" ht="29.25" customHeight="1" x14ac:dyDescent="0.25">
      <c r="C7" s="2">
        <v>3</v>
      </c>
      <c r="D7" s="2" t="s">
        <v>5</v>
      </c>
      <c r="E7" s="2" t="s">
        <v>7</v>
      </c>
      <c r="F7" s="4">
        <v>52082992</v>
      </c>
      <c r="G7" s="6">
        <f>0.015*(0.7*F7)</f>
        <v>546871.41599999997</v>
      </c>
      <c r="H7" s="6">
        <v>520097.50292499998</v>
      </c>
      <c r="I7" s="6">
        <v>26773.913074999997</v>
      </c>
      <c r="J7" s="6"/>
      <c r="K7" s="5" t="s">
        <v>12</v>
      </c>
      <c r="L7" s="41">
        <f>'CSD 3'!O26</f>
        <v>29.026909377375006</v>
      </c>
    </row>
    <row r="8" spans="3:12" ht="29.25" customHeight="1" x14ac:dyDescent="0.25">
      <c r="C8" s="2">
        <v>4</v>
      </c>
      <c r="D8" s="2" t="s">
        <v>4</v>
      </c>
      <c r="E8" s="2" t="s">
        <v>9</v>
      </c>
      <c r="F8" s="4"/>
      <c r="G8" s="6">
        <f t="shared" ref="G8:G10" si="0">0.05*F8</f>
        <v>0</v>
      </c>
      <c r="H8" s="6"/>
      <c r="I8" s="6"/>
      <c r="J8" s="6"/>
      <c r="K8" s="5"/>
      <c r="L8" s="5"/>
    </row>
    <row r="9" spans="3:12" ht="72.75" customHeight="1" x14ac:dyDescent="0.25">
      <c r="C9" s="2" t="s">
        <v>14</v>
      </c>
      <c r="D9" s="2" t="s">
        <v>10</v>
      </c>
      <c r="E9" s="2" t="s">
        <v>9</v>
      </c>
      <c r="F9" s="4">
        <v>4600000</v>
      </c>
      <c r="G9" s="6">
        <f>0.05*F9</f>
        <v>230000</v>
      </c>
      <c r="H9" s="6">
        <v>227700</v>
      </c>
      <c r="I9" s="6">
        <v>2300</v>
      </c>
      <c r="J9" s="6"/>
      <c r="K9" s="5" t="s">
        <v>21</v>
      </c>
      <c r="L9" s="41">
        <f>'CSD 4a'!O26</f>
        <v>10.7295</v>
      </c>
    </row>
    <row r="10" spans="3:12" ht="76.5" customHeight="1" x14ac:dyDescent="0.25">
      <c r="C10" s="2" t="s">
        <v>15</v>
      </c>
      <c r="D10" s="2" t="s">
        <v>8</v>
      </c>
      <c r="E10" s="2" t="s">
        <v>9</v>
      </c>
      <c r="F10" s="4">
        <v>4742408</v>
      </c>
      <c r="G10" s="6">
        <f t="shared" si="0"/>
        <v>237120.40000000002</v>
      </c>
      <c r="H10" s="6">
        <v>234749.19600000003</v>
      </c>
      <c r="I10" s="6">
        <v>2371.2040000000002</v>
      </c>
      <c r="J10" s="6"/>
      <c r="K10" s="5" t="s">
        <v>22</v>
      </c>
      <c r="L10" s="41">
        <f>'CSD 4b'!O26</f>
        <v>11.06166666</v>
      </c>
    </row>
    <row r="11" spans="3:12" x14ac:dyDescent="0.25">
      <c r="C11" s="2"/>
      <c r="D11" s="2"/>
      <c r="E11" s="2"/>
      <c r="F11" s="2"/>
      <c r="G11" s="7"/>
      <c r="H11" s="7"/>
      <c r="I11" s="7"/>
      <c r="J11" s="7"/>
      <c r="K11" s="2"/>
      <c r="L11" s="2"/>
    </row>
    <row r="12" spans="3:12" x14ac:dyDescent="0.25">
      <c r="C12" s="2"/>
      <c r="D12" s="2"/>
      <c r="E12" s="2"/>
      <c r="F12" s="3" t="s">
        <v>11</v>
      </c>
      <c r="G12" s="8">
        <f>SUM(G5:G10)</f>
        <v>2197656.466</v>
      </c>
      <c r="H12" s="10">
        <f>SUM(H5:H10)</f>
        <v>1456012.558925</v>
      </c>
      <c r="I12" s="10">
        <f t="shared" ref="I12:J12" si="1">SUM(I5:I10)</f>
        <v>564094.2095750001</v>
      </c>
      <c r="J12" s="10">
        <f t="shared" si="1"/>
        <v>177549.69749999998</v>
      </c>
      <c r="K12" s="2"/>
      <c r="L12" s="42">
        <f>SUM(L5:L10)</f>
        <v>221.26578563737502</v>
      </c>
    </row>
    <row r="15" spans="3:12" x14ac:dyDescent="0.25">
      <c r="G15" s="38"/>
      <c r="H15" s="38"/>
      <c r="I15" s="38"/>
      <c r="J15" s="38"/>
    </row>
  </sheetData>
  <mergeCells count="1">
    <mergeCell ref="H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="80" zoomScaleNormal="80" workbookViewId="0">
      <selection activeCell="I1" sqref="I1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1" max="11" width="35" customWidth="1"/>
    <col min="12" max="12" width="15.28515625" customWidth="1"/>
    <col min="14" max="14" width="35" customWidth="1"/>
    <col min="15" max="15" width="11.28515625" bestFit="1" customWidth="1"/>
  </cols>
  <sheetData>
    <row r="1" spans="1:15" x14ac:dyDescent="0.25">
      <c r="B1" s="11"/>
      <c r="C1" s="11"/>
      <c r="D1" s="11"/>
      <c r="E1" s="11"/>
      <c r="F1" s="11"/>
      <c r="G1" s="11"/>
      <c r="H1" s="11"/>
      <c r="I1" s="11"/>
      <c r="L1" s="11"/>
      <c r="O1" s="11"/>
    </row>
    <row r="2" spans="1:15" ht="18.75" x14ac:dyDescent="0.3">
      <c r="A2" s="12" t="s">
        <v>27</v>
      </c>
      <c r="B2" s="13">
        <v>2008</v>
      </c>
      <c r="C2" s="13">
        <v>2009</v>
      </c>
      <c r="D2" s="13">
        <v>2010</v>
      </c>
      <c r="E2" s="13">
        <v>2011</v>
      </c>
      <c r="F2" s="13">
        <v>2012</v>
      </c>
      <c r="G2" s="13">
        <v>2013</v>
      </c>
      <c r="H2" s="13">
        <v>2014</v>
      </c>
      <c r="I2" s="13">
        <v>2018</v>
      </c>
      <c r="K2" s="12" t="s">
        <v>28</v>
      </c>
      <c r="L2" s="13">
        <v>2018</v>
      </c>
      <c r="N2" s="12" t="s">
        <v>49</v>
      </c>
      <c r="O2" s="13">
        <v>2018</v>
      </c>
    </row>
    <row r="3" spans="1:15" x14ac:dyDescent="0.25">
      <c r="A3" s="14" t="s">
        <v>29</v>
      </c>
      <c r="K3" s="14" t="s">
        <v>29</v>
      </c>
      <c r="N3" s="14" t="s">
        <v>29</v>
      </c>
    </row>
    <row r="4" spans="1:15" x14ac:dyDescent="0.25">
      <c r="A4" s="15" t="s">
        <v>30</v>
      </c>
      <c r="B4" s="16"/>
      <c r="C4" s="16"/>
      <c r="D4" s="16"/>
      <c r="E4" s="16"/>
      <c r="F4" s="16"/>
      <c r="G4" s="16"/>
      <c r="H4" s="16"/>
      <c r="I4" s="16">
        <v>51.37</v>
      </c>
      <c r="K4" s="15" t="s">
        <v>31</v>
      </c>
      <c r="L4" s="17">
        <v>1.17</v>
      </c>
      <c r="N4" s="15" t="s">
        <v>31</v>
      </c>
      <c r="O4" s="39">
        <v>2.4</v>
      </c>
    </row>
    <row r="5" spans="1:15" x14ac:dyDescent="0.25">
      <c r="A5" s="15" t="s">
        <v>32</v>
      </c>
      <c r="B5" s="18">
        <v>366</v>
      </c>
      <c r="C5" s="18">
        <v>365</v>
      </c>
      <c r="D5" s="18">
        <v>365</v>
      </c>
      <c r="E5" s="18">
        <v>365</v>
      </c>
      <c r="F5" s="18">
        <v>366</v>
      </c>
      <c r="G5" s="18">
        <v>365</v>
      </c>
      <c r="H5" s="18">
        <v>365</v>
      </c>
      <c r="I5" s="18">
        <v>365</v>
      </c>
      <c r="K5" s="15" t="s">
        <v>32</v>
      </c>
      <c r="L5" s="18">
        <v>365</v>
      </c>
      <c r="N5" s="15" t="s">
        <v>32</v>
      </c>
      <c r="O5" s="18">
        <v>365</v>
      </c>
    </row>
    <row r="6" spans="1:15" x14ac:dyDescent="0.25">
      <c r="A6" s="15" t="s">
        <v>33</v>
      </c>
      <c r="B6" s="19"/>
      <c r="C6" s="19"/>
      <c r="D6" s="19"/>
      <c r="E6" s="19"/>
      <c r="F6" s="19"/>
      <c r="G6" s="19"/>
      <c r="H6" s="19"/>
      <c r="I6" s="19"/>
      <c r="K6" s="15" t="s">
        <v>33</v>
      </c>
      <c r="L6" s="20"/>
      <c r="N6" s="15" t="s">
        <v>33</v>
      </c>
      <c r="O6" s="40"/>
    </row>
    <row r="7" spans="1:15" x14ac:dyDescent="0.25">
      <c r="A7" s="15" t="s">
        <v>34</v>
      </c>
      <c r="B7" s="21">
        <f t="shared" ref="B7:H7" si="0">B6*B5*1000</f>
        <v>0</v>
      </c>
      <c r="C7" s="21">
        <f t="shared" si="0"/>
        <v>0</v>
      </c>
      <c r="D7" s="21">
        <f t="shared" si="0"/>
        <v>0</v>
      </c>
      <c r="E7" s="21">
        <f t="shared" si="0"/>
        <v>0</v>
      </c>
      <c r="F7" s="21">
        <f t="shared" si="0"/>
        <v>0</v>
      </c>
      <c r="G7" s="21">
        <f t="shared" si="0"/>
        <v>0</v>
      </c>
      <c r="H7" s="21">
        <f t="shared" si="0"/>
        <v>0</v>
      </c>
      <c r="I7" s="21">
        <f>I6*I5*1000</f>
        <v>0</v>
      </c>
      <c r="K7" s="15" t="s">
        <v>35</v>
      </c>
      <c r="L7" s="21">
        <f>L6*L5*1000</f>
        <v>0</v>
      </c>
      <c r="N7" s="15" t="s">
        <v>35</v>
      </c>
      <c r="O7" s="21">
        <f t="shared" ref="O7" si="1">O6*O5*1000</f>
        <v>0</v>
      </c>
    </row>
    <row r="8" spans="1:15" ht="15.75" thickBot="1" x14ac:dyDescent="0.3">
      <c r="A8" s="15" t="s">
        <v>36</v>
      </c>
      <c r="B8" s="22">
        <f t="shared" ref="B8:I8" si="2">+B7*B4</f>
        <v>0</v>
      </c>
      <c r="C8" s="22">
        <f t="shared" si="2"/>
        <v>0</v>
      </c>
      <c r="D8" s="22">
        <f t="shared" si="2"/>
        <v>0</v>
      </c>
      <c r="E8" s="22">
        <f t="shared" si="2"/>
        <v>0</v>
      </c>
      <c r="F8" s="22">
        <f t="shared" si="2"/>
        <v>0</v>
      </c>
      <c r="G8" s="22">
        <f t="shared" si="2"/>
        <v>0</v>
      </c>
      <c r="H8" s="22">
        <f t="shared" si="2"/>
        <v>0</v>
      </c>
      <c r="I8" s="23">
        <f t="shared" si="2"/>
        <v>0</v>
      </c>
      <c r="K8" s="15" t="s">
        <v>36</v>
      </c>
      <c r="L8" s="23">
        <f>+L7*L4*5.8</f>
        <v>0</v>
      </c>
      <c r="N8" s="15" t="s">
        <v>36</v>
      </c>
      <c r="O8" s="23">
        <f>+O7*O4*5.8</f>
        <v>0</v>
      </c>
    </row>
    <row r="9" spans="1:15" ht="15.75" thickTop="1" x14ac:dyDescent="0.25">
      <c r="A9" s="15" t="s">
        <v>37</v>
      </c>
      <c r="B9" s="24">
        <f t="shared" ref="B9:I9" si="3">-B8*0.2</f>
        <v>0</v>
      </c>
      <c r="C9" s="24">
        <f t="shared" si="3"/>
        <v>0</v>
      </c>
      <c r="D9" s="24">
        <f t="shared" si="3"/>
        <v>0</v>
      </c>
      <c r="E9" s="24">
        <f t="shared" si="3"/>
        <v>0</v>
      </c>
      <c r="F9" s="24">
        <f t="shared" si="3"/>
        <v>0</v>
      </c>
      <c r="G9" s="24">
        <f t="shared" si="3"/>
        <v>0</v>
      </c>
      <c r="H9" s="25">
        <f t="shared" si="3"/>
        <v>0</v>
      </c>
      <c r="I9" s="26">
        <f t="shared" si="3"/>
        <v>0</v>
      </c>
      <c r="K9" s="15" t="s">
        <v>38</v>
      </c>
      <c r="L9" s="26">
        <f>-L8*0.07</f>
        <v>0</v>
      </c>
      <c r="N9" s="15" t="s">
        <v>38</v>
      </c>
      <c r="O9" s="26">
        <f>-O8*0.07</f>
        <v>0</v>
      </c>
    </row>
    <row r="10" spans="1:15" x14ac:dyDescent="0.25">
      <c r="A10" s="15" t="s">
        <v>39</v>
      </c>
      <c r="B10" s="24"/>
      <c r="C10" s="24"/>
      <c r="D10" s="24"/>
      <c r="E10" s="24"/>
      <c r="F10" s="24"/>
      <c r="G10" s="24"/>
      <c r="H10" s="25"/>
      <c r="I10" s="24">
        <v>143952.872</v>
      </c>
      <c r="K10" s="15" t="s">
        <v>39</v>
      </c>
      <c r="L10" s="24">
        <v>161946.981</v>
      </c>
      <c r="N10" s="15" t="s">
        <v>39</v>
      </c>
      <c r="O10" s="24">
        <v>53982.326999999997</v>
      </c>
    </row>
    <row r="11" spans="1:15" x14ac:dyDescent="0.25">
      <c r="A11" s="15" t="s">
        <v>40</v>
      </c>
      <c r="B11" s="24"/>
      <c r="C11" s="24"/>
      <c r="D11" s="24"/>
      <c r="E11" s="24"/>
      <c r="F11" s="24"/>
      <c r="G11" s="24"/>
      <c r="H11" s="25"/>
      <c r="I11" s="24"/>
      <c r="K11" s="15" t="s">
        <v>40</v>
      </c>
      <c r="L11" s="24"/>
      <c r="N11" s="15" t="s">
        <v>40</v>
      </c>
      <c r="O11" s="24"/>
    </row>
    <row r="12" spans="1:15" x14ac:dyDescent="0.25">
      <c r="A12" s="15" t="s">
        <v>41</v>
      </c>
      <c r="B12" s="24"/>
      <c r="C12" s="24"/>
      <c r="D12" s="24"/>
      <c r="E12" s="24"/>
      <c r="F12" s="24"/>
      <c r="G12" s="24"/>
      <c r="H12" s="25"/>
      <c r="I12" s="24">
        <f>-I6*I5*2706</f>
        <v>0</v>
      </c>
      <c r="K12" s="15" t="s">
        <v>41</v>
      </c>
      <c r="L12" s="24">
        <f>-L6*L5*2706</f>
        <v>0</v>
      </c>
      <c r="N12" s="15" t="s">
        <v>41</v>
      </c>
      <c r="O12" s="24">
        <f>-O6*O5*2706</f>
        <v>0</v>
      </c>
    </row>
    <row r="13" spans="1:15" x14ac:dyDescent="0.25">
      <c r="A13" s="15" t="s">
        <v>42</v>
      </c>
      <c r="B13" s="27">
        <f t="shared" ref="B13:H13" si="4">+B8+B9</f>
        <v>0</v>
      </c>
      <c r="C13" s="27">
        <f t="shared" si="4"/>
        <v>0</v>
      </c>
      <c r="D13" s="27">
        <f t="shared" si="4"/>
        <v>0</v>
      </c>
      <c r="E13" s="27">
        <f t="shared" si="4"/>
        <v>0</v>
      </c>
      <c r="F13" s="27">
        <f t="shared" si="4"/>
        <v>0</v>
      </c>
      <c r="G13" s="27">
        <f t="shared" si="4"/>
        <v>0</v>
      </c>
      <c r="H13" s="28">
        <f t="shared" si="4"/>
        <v>0</v>
      </c>
      <c r="I13" s="27">
        <f>+I8+I9+I10+I11+I12</f>
        <v>143952.872</v>
      </c>
      <c r="K13" s="15" t="s">
        <v>42</v>
      </c>
      <c r="L13" s="27">
        <f>+L8+L9+L10+L11+L12</f>
        <v>161946.981</v>
      </c>
      <c r="N13" s="15" t="s">
        <v>42</v>
      </c>
      <c r="O13" s="27">
        <f>+O8+O9+O10+O11+O12</f>
        <v>53982.326999999997</v>
      </c>
    </row>
    <row r="14" spans="1:15" x14ac:dyDescent="0.25">
      <c r="A14" s="15" t="s">
        <v>43</v>
      </c>
      <c r="B14" s="24">
        <f t="shared" ref="B14:I14" si="5">-B13*0.85</f>
        <v>0</v>
      </c>
      <c r="C14" s="24">
        <f t="shared" si="5"/>
        <v>0</v>
      </c>
      <c r="D14" s="24">
        <f t="shared" si="5"/>
        <v>0</v>
      </c>
      <c r="E14" s="24">
        <f t="shared" si="5"/>
        <v>0</v>
      </c>
      <c r="F14" s="24">
        <f t="shared" si="5"/>
        <v>0</v>
      </c>
      <c r="G14" s="24">
        <f t="shared" si="5"/>
        <v>0</v>
      </c>
      <c r="H14" s="25">
        <f t="shared" si="5"/>
        <v>0</v>
      </c>
      <c r="I14" s="24">
        <f t="shared" si="5"/>
        <v>-122359.9412</v>
      </c>
      <c r="K14" s="15" t="s">
        <v>44</v>
      </c>
      <c r="L14" s="24">
        <f>-L13*0.3</f>
        <v>-48584.094299999997</v>
      </c>
      <c r="N14" s="15" t="s">
        <v>44</v>
      </c>
      <c r="O14" s="24">
        <f>-O13*0.3</f>
        <v>-16194.698099999998</v>
      </c>
    </row>
    <row r="15" spans="1:15" x14ac:dyDescent="0.25">
      <c r="A15" s="29"/>
      <c r="B15" s="30"/>
      <c r="C15" s="30"/>
      <c r="D15" s="30"/>
      <c r="E15" s="30"/>
      <c r="F15" s="30"/>
      <c r="G15" s="30"/>
      <c r="H15" s="30"/>
      <c r="I15" s="31"/>
      <c r="K15" s="29"/>
      <c r="L15" s="31"/>
      <c r="N15" s="29"/>
      <c r="O15" s="31"/>
    </row>
    <row r="16" spans="1:15" ht="15.75" thickBot="1" x14ac:dyDescent="0.3">
      <c r="A16" s="32" t="s">
        <v>45</v>
      </c>
      <c r="B16" s="33">
        <f t="shared" ref="B16:I16" si="6">+B13+B14</f>
        <v>0</v>
      </c>
      <c r="C16" s="33">
        <f t="shared" si="6"/>
        <v>0</v>
      </c>
      <c r="D16" s="33">
        <f t="shared" si="6"/>
        <v>0</v>
      </c>
      <c r="E16" s="33">
        <f t="shared" si="6"/>
        <v>0</v>
      </c>
      <c r="F16" s="33">
        <f t="shared" si="6"/>
        <v>0</v>
      </c>
      <c r="G16" s="33">
        <f t="shared" si="6"/>
        <v>0</v>
      </c>
      <c r="H16" s="33">
        <f t="shared" si="6"/>
        <v>0</v>
      </c>
      <c r="I16" s="22">
        <f t="shared" si="6"/>
        <v>21592.930800000002</v>
      </c>
      <c r="K16" s="32" t="s">
        <v>45</v>
      </c>
      <c r="L16" s="22">
        <f t="shared" ref="L16" si="7">+L13+L14</f>
        <v>113362.8867</v>
      </c>
      <c r="N16" s="32" t="s">
        <v>45</v>
      </c>
      <c r="O16" s="22">
        <f t="shared" ref="O16" si="8">+O13+O14</f>
        <v>37787.628899999996</v>
      </c>
    </row>
    <row r="17" spans="1:15" ht="15.75" thickTop="1" x14ac:dyDescent="0.25"/>
    <row r="18" spans="1:15" ht="15.75" thickBot="1" x14ac:dyDescent="0.3">
      <c r="A18" t="s">
        <v>46</v>
      </c>
      <c r="I18" s="34">
        <f>I16-I12</f>
        <v>21592.930800000002</v>
      </c>
      <c r="K18" t="s">
        <v>46</v>
      </c>
      <c r="L18" s="34">
        <f>L16-L12</f>
        <v>113362.8867</v>
      </c>
      <c r="N18" t="s">
        <v>46</v>
      </c>
      <c r="O18" s="34">
        <f>O16-O12</f>
        <v>37787.628899999996</v>
      </c>
    </row>
    <row r="19" spans="1:15" ht="15.75" thickTop="1" x14ac:dyDescent="0.25"/>
    <row r="20" spans="1:15" ht="15.75" thickBot="1" x14ac:dyDescent="0.3">
      <c r="A20" t="s">
        <v>47</v>
      </c>
      <c r="I20" s="35">
        <f>I18-I14</f>
        <v>143952.872</v>
      </c>
      <c r="K20" t="s">
        <v>47</v>
      </c>
      <c r="L20" s="35">
        <f>L18-L14</f>
        <v>161946.981</v>
      </c>
      <c r="N20" t="s">
        <v>47</v>
      </c>
      <c r="O20" s="35">
        <f>O18-O14</f>
        <v>53982.32699999999</v>
      </c>
    </row>
    <row r="21" spans="1:15" ht="15.75" thickTop="1" x14ac:dyDescent="0.25"/>
    <row r="23" spans="1:15" x14ac:dyDescent="0.25">
      <c r="I23" s="36">
        <f>I18*30%</f>
        <v>6477.8792400000002</v>
      </c>
      <c r="K23" s="37" t="s">
        <v>48</v>
      </c>
      <c r="L23" s="36">
        <f>L18*30%</f>
        <v>34008.866009999998</v>
      </c>
      <c r="N23" s="37" t="s">
        <v>48</v>
      </c>
      <c r="O23" s="36">
        <f>O18*30%</f>
        <v>11336.288669999998</v>
      </c>
    </row>
    <row r="24" spans="1:15" x14ac:dyDescent="0.25">
      <c r="I24" s="38">
        <f>I23/1000</f>
        <v>6.47787924</v>
      </c>
      <c r="L24" s="38">
        <f>L23/1000</f>
        <v>34.008866009999998</v>
      </c>
      <c r="O24" s="38">
        <f>O23/1000</f>
        <v>11.336288669999998</v>
      </c>
    </row>
    <row r="26" spans="1:15" x14ac:dyDescent="0.25">
      <c r="O26" s="38">
        <f>SUM(O24,L24,I24)</f>
        <v>51.823033919999993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="80" zoomScaleNormal="80" workbookViewId="0">
      <selection activeCell="O10" sqref="O10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1" max="11" width="35" customWidth="1"/>
    <col min="12" max="12" width="15.28515625" customWidth="1"/>
    <col min="14" max="14" width="35" customWidth="1"/>
    <col min="15" max="15" width="11.28515625" bestFit="1" customWidth="1"/>
  </cols>
  <sheetData>
    <row r="1" spans="1:15" x14ac:dyDescent="0.25">
      <c r="B1" s="11"/>
      <c r="C1" s="11"/>
      <c r="D1" s="11"/>
      <c r="E1" s="11"/>
      <c r="F1" s="11"/>
      <c r="G1" s="11"/>
      <c r="H1" s="11"/>
      <c r="I1" s="11"/>
      <c r="L1" s="11"/>
      <c r="O1" s="11"/>
    </row>
    <row r="2" spans="1:15" ht="18.75" x14ac:dyDescent="0.3">
      <c r="A2" s="12" t="s">
        <v>27</v>
      </c>
      <c r="B2" s="13">
        <v>2008</v>
      </c>
      <c r="C2" s="13">
        <v>2009</v>
      </c>
      <c r="D2" s="13">
        <v>2010</v>
      </c>
      <c r="E2" s="13">
        <v>2011</v>
      </c>
      <c r="F2" s="13">
        <v>2012</v>
      </c>
      <c r="G2" s="13">
        <v>2013</v>
      </c>
      <c r="H2" s="13">
        <v>2014</v>
      </c>
      <c r="I2" s="13">
        <v>2018</v>
      </c>
      <c r="K2" s="12" t="s">
        <v>28</v>
      </c>
      <c r="L2" s="13">
        <v>2018</v>
      </c>
      <c r="N2" s="12" t="s">
        <v>49</v>
      </c>
      <c r="O2" s="13">
        <v>2018</v>
      </c>
    </row>
    <row r="3" spans="1:15" x14ac:dyDescent="0.25">
      <c r="A3" s="14" t="s">
        <v>29</v>
      </c>
      <c r="K3" s="14" t="s">
        <v>29</v>
      </c>
      <c r="N3" s="14" t="s">
        <v>29</v>
      </c>
    </row>
    <row r="4" spans="1:15" x14ac:dyDescent="0.25">
      <c r="A4" s="15" t="s">
        <v>30</v>
      </c>
      <c r="B4" s="16"/>
      <c r="C4" s="16"/>
      <c r="D4" s="16"/>
      <c r="E4" s="16"/>
      <c r="F4" s="16"/>
      <c r="G4" s="16"/>
      <c r="H4" s="16"/>
      <c r="I4" s="16">
        <v>51.37</v>
      </c>
      <c r="K4" s="15" t="s">
        <v>31</v>
      </c>
      <c r="L4" s="17">
        <v>1.17</v>
      </c>
      <c r="N4" s="15" t="s">
        <v>31</v>
      </c>
      <c r="O4" s="39">
        <v>2.4</v>
      </c>
    </row>
    <row r="5" spans="1:15" x14ac:dyDescent="0.25">
      <c r="A5" s="15" t="s">
        <v>32</v>
      </c>
      <c r="B5" s="18">
        <v>366</v>
      </c>
      <c r="C5" s="18">
        <v>365</v>
      </c>
      <c r="D5" s="18">
        <v>365</v>
      </c>
      <c r="E5" s="18">
        <v>365</v>
      </c>
      <c r="F5" s="18">
        <v>366</v>
      </c>
      <c r="G5" s="18">
        <v>365</v>
      </c>
      <c r="H5" s="18">
        <v>365</v>
      </c>
      <c r="I5" s="18">
        <v>365</v>
      </c>
      <c r="K5" s="15" t="s">
        <v>32</v>
      </c>
      <c r="L5" s="18">
        <v>365</v>
      </c>
      <c r="N5" s="15" t="s">
        <v>32</v>
      </c>
      <c r="O5" s="18">
        <v>365</v>
      </c>
    </row>
    <row r="6" spans="1:15" x14ac:dyDescent="0.25">
      <c r="A6" s="15" t="s">
        <v>33</v>
      </c>
      <c r="B6" s="19"/>
      <c r="C6" s="19"/>
      <c r="D6" s="19"/>
      <c r="E6" s="19"/>
      <c r="F6" s="19"/>
      <c r="G6" s="19"/>
      <c r="H6" s="19"/>
      <c r="I6" s="19"/>
      <c r="K6" s="15" t="s">
        <v>33</v>
      </c>
      <c r="L6" s="20"/>
      <c r="N6" s="15" t="s">
        <v>33</v>
      </c>
      <c r="O6" s="40"/>
    </row>
    <row r="7" spans="1:15" x14ac:dyDescent="0.25">
      <c r="A7" s="15" t="s">
        <v>34</v>
      </c>
      <c r="B7" s="21">
        <f t="shared" ref="B7:H7" si="0">B6*B5*1000</f>
        <v>0</v>
      </c>
      <c r="C7" s="21">
        <f t="shared" si="0"/>
        <v>0</v>
      </c>
      <c r="D7" s="21">
        <f t="shared" si="0"/>
        <v>0</v>
      </c>
      <c r="E7" s="21">
        <f t="shared" si="0"/>
        <v>0</v>
      </c>
      <c r="F7" s="21">
        <f t="shared" si="0"/>
        <v>0</v>
      </c>
      <c r="G7" s="21">
        <f t="shared" si="0"/>
        <v>0</v>
      </c>
      <c r="H7" s="21">
        <f t="shared" si="0"/>
        <v>0</v>
      </c>
      <c r="I7" s="21">
        <f>I6*I5*1000</f>
        <v>0</v>
      </c>
      <c r="K7" s="15" t="s">
        <v>35</v>
      </c>
      <c r="L7" s="21">
        <f>L6*L5*1000</f>
        <v>0</v>
      </c>
      <c r="N7" s="15" t="s">
        <v>35</v>
      </c>
      <c r="O7" s="21">
        <f t="shared" ref="O7" si="1">O6*O5*1000</f>
        <v>0</v>
      </c>
    </row>
    <row r="8" spans="1:15" ht="15.75" thickBot="1" x14ac:dyDescent="0.3">
      <c r="A8" s="15" t="s">
        <v>36</v>
      </c>
      <c r="B8" s="22">
        <f t="shared" ref="B8:I8" si="2">+B7*B4</f>
        <v>0</v>
      </c>
      <c r="C8" s="22">
        <f t="shared" si="2"/>
        <v>0</v>
      </c>
      <c r="D8" s="22">
        <f t="shared" si="2"/>
        <v>0</v>
      </c>
      <c r="E8" s="22">
        <f t="shared" si="2"/>
        <v>0</v>
      </c>
      <c r="F8" s="22">
        <f t="shared" si="2"/>
        <v>0</v>
      </c>
      <c r="G8" s="22">
        <f t="shared" si="2"/>
        <v>0</v>
      </c>
      <c r="H8" s="22">
        <f t="shared" si="2"/>
        <v>0</v>
      </c>
      <c r="I8" s="23">
        <f t="shared" si="2"/>
        <v>0</v>
      </c>
      <c r="K8" s="15" t="s">
        <v>36</v>
      </c>
      <c r="L8" s="23">
        <f>+L7*L4*5.8</f>
        <v>0</v>
      </c>
      <c r="N8" s="15" t="s">
        <v>36</v>
      </c>
      <c r="O8" s="23">
        <f>+O7*O4*5.8</f>
        <v>0</v>
      </c>
    </row>
    <row r="9" spans="1:15" ht="15.75" thickTop="1" x14ac:dyDescent="0.25">
      <c r="A9" s="15" t="s">
        <v>37</v>
      </c>
      <c r="B9" s="24">
        <f t="shared" ref="B9:I9" si="3">-B8*0.2</f>
        <v>0</v>
      </c>
      <c r="C9" s="24">
        <f t="shared" si="3"/>
        <v>0</v>
      </c>
      <c r="D9" s="24">
        <f t="shared" si="3"/>
        <v>0</v>
      </c>
      <c r="E9" s="24">
        <f t="shared" si="3"/>
        <v>0</v>
      </c>
      <c r="F9" s="24">
        <f t="shared" si="3"/>
        <v>0</v>
      </c>
      <c r="G9" s="24">
        <f t="shared" si="3"/>
        <v>0</v>
      </c>
      <c r="H9" s="25">
        <f t="shared" si="3"/>
        <v>0</v>
      </c>
      <c r="I9" s="26">
        <f t="shared" si="3"/>
        <v>0</v>
      </c>
      <c r="K9" s="15" t="s">
        <v>38</v>
      </c>
      <c r="L9" s="26">
        <f>-L8*0.07</f>
        <v>0</v>
      </c>
      <c r="N9" s="15" t="s">
        <v>38</v>
      </c>
      <c r="O9" s="26">
        <f>-O8*0.07</f>
        <v>0</v>
      </c>
    </row>
    <row r="10" spans="1:15" x14ac:dyDescent="0.25">
      <c r="A10" s="15" t="s">
        <v>39</v>
      </c>
      <c r="B10" s="24"/>
      <c r="C10" s="24"/>
      <c r="D10" s="24"/>
      <c r="E10" s="24"/>
      <c r="F10" s="24"/>
      <c r="G10" s="24"/>
      <c r="H10" s="25"/>
      <c r="I10" s="24">
        <v>329512.98800000001</v>
      </c>
      <c r="K10" s="15" t="s">
        <v>39</v>
      </c>
      <c r="L10" s="24">
        <v>370702.1115</v>
      </c>
      <c r="N10" s="15" t="s">
        <v>39</v>
      </c>
      <c r="O10" s="24">
        <v>123567.37049999999</v>
      </c>
    </row>
    <row r="11" spans="1:15" x14ac:dyDescent="0.25">
      <c r="A11" s="15" t="s">
        <v>40</v>
      </c>
      <c r="B11" s="24"/>
      <c r="C11" s="24"/>
      <c r="D11" s="24"/>
      <c r="E11" s="24"/>
      <c r="F11" s="24"/>
      <c r="G11" s="24"/>
      <c r="H11" s="25"/>
      <c r="I11" s="24"/>
      <c r="K11" s="15" t="s">
        <v>40</v>
      </c>
      <c r="L11" s="24"/>
      <c r="N11" s="15" t="s">
        <v>40</v>
      </c>
      <c r="O11" s="24"/>
    </row>
    <row r="12" spans="1:15" x14ac:dyDescent="0.25">
      <c r="A12" s="15" t="s">
        <v>41</v>
      </c>
      <c r="B12" s="24"/>
      <c r="C12" s="24"/>
      <c r="D12" s="24"/>
      <c r="E12" s="24"/>
      <c r="F12" s="24"/>
      <c r="G12" s="24"/>
      <c r="H12" s="25"/>
      <c r="I12" s="24">
        <f>-I6*I5*2706</f>
        <v>0</v>
      </c>
      <c r="K12" s="15" t="s">
        <v>41</v>
      </c>
      <c r="L12" s="24">
        <f>-L6*L5*2706</f>
        <v>0</v>
      </c>
      <c r="N12" s="15" t="s">
        <v>41</v>
      </c>
      <c r="O12" s="24">
        <f>-O6*O5*2706</f>
        <v>0</v>
      </c>
    </row>
    <row r="13" spans="1:15" x14ac:dyDescent="0.25">
      <c r="A13" s="15" t="s">
        <v>42</v>
      </c>
      <c r="B13" s="27">
        <f t="shared" ref="B13:H13" si="4">+B8+B9</f>
        <v>0</v>
      </c>
      <c r="C13" s="27">
        <f t="shared" si="4"/>
        <v>0</v>
      </c>
      <c r="D13" s="27">
        <f t="shared" si="4"/>
        <v>0</v>
      </c>
      <c r="E13" s="27">
        <f t="shared" si="4"/>
        <v>0</v>
      </c>
      <c r="F13" s="27">
        <f t="shared" si="4"/>
        <v>0</v>
      </c>
      <c r="G13" s="27">
        <f t="shared" si="4"/>
        <v>0</v>
      </c>
      <c r="H13" s="28">
        <f t="shared" si="4"/>
        <v>0</v>
      </c>
      <c r="I13" s="27">
        <f>+I8+I9+I10+I11+I12</f>
        <v>329512.98800000001</v>
      </c>
      <c r="K13" s="15" t="s">
        <v>42</v>
      </c>
      <c r="L13" s="27">
        <f>+L8+L9+L10+L11+L12</f>
        <v>370702.1115</v>
      </c>
      <c r="N13" s="15" t="s">
        <v>42</v>
      </c>
      <c r="O13" s="27">
        <f>+O8+O9+O10+O11+O12</f>
        <v>123567.37049999999</v>
      </c>
    </row>
    <row r="14" spans="1:15" x14ac:dyDescent="0.25">
      <c r="A14" s="15" t="s">
        <v>43</v>
      </c>
      <c r="B14" s="24">
        <f t="shared" ref="B14:I14" si="5">-B13*0.85</f>
        <v>0</v>
      </c>
      <c r="C14" s="24">
        <f t="shared" si="5"/>
        <v>0</v>
      </c>
      <c r="D14" s="24">
        <f t="shared" si="5"/>
        <v>0</v>
      </c>
      <c r="E14" s="24">
        <f t="shared" si="5"/>
        <v>0</v>
      </c>
      <c r="F14" s="24">
        <f t="shared" si="5"/>
        <v>0</v>
      </c>
      <c r="G14" s="24">
        <f t="shared" si="5"/>
        <v>0</v>
      </c>
      <c r="H14" s="25">
        <f t="shared" si="5"/>
        <v>0</v>
      </c>
      <c r="I14" s="24">
        <f t="shared" si="5"/>
        <v>-280086.03980000003</v>
      </c>
      <c r="K14" s="15" t="s">
        <v>44</v>
      </c>
      <c r="L14" s="24">
        <f>-L13*0.3</f>
        <v>-111210.63344999999</v>
      </c>
      <c r="N14" s="15" t="s">
        <v>44</v>
      </c>
      <c r="O14" s="24">
        <f>-O13*0.3</f>
        <v>-37070.211149999996</v>
      </c>
    </row>
    <row r="15" spans="1:15" x14ac:dyDescent="0.25">
      <c r="A15" s="29"/>
      <c r="B15" s="30"/>
      <c r="C15" s="30"/>
      <c r="D15" s="30"/>
      <c r="E15" s="30"/>
      <c r="F15" s="30"/>
      <c r="G15" s="30"/>
      <c r="H15" s="30"/>
      <c r="I15" s="31"/>
      <c r="K15" s="29"/>
      <c r="L15" s="31"/>
      <c r="N15" s="29"/>
      <c r="O15" s="31"/>
    </row>
    <row r="16" spans="1:15" ht="15.75" thickBot="1" x14ac:dyDescent="0.3">
      <c r="A16" s="32" t="s">
        <v>45</v>
      </c>
      <c r="B16" s="33">
        <f t="shared" ref="B16:I16" si="6">+B13+B14</f>
        <v>0</v>
      </c>
      <c r="C16" s="33">
        <f t="shared" si="6"/>
        <v>0</v>
      </c>
      <c r="D16" s="33">
        <f t="shared" si="6"/>
        <v>0</v>
      </c>
      <c r="E16" s="33">
        <f t="shared" si="6"/>
        <v>0</v>
      </c>
      <c r="F16" s="33">
        <f t="shared" si="6"/>
        <v>0</v>
      </c>
      <c r="G16" s="33">
        <f t="shared" si="6"/>
        <v>0</v>
      </c>
      <c r="H16" s="33">
        <f t="shared" si="6"/>
        <v>0</v>
      </c>
      <c r="I16" s="22">
        <f t="shared" si="6"/>
        <v>49426.948199999984</v>
      </c>
      <c r="K16" s="32" t="s">
        <v>45</v>
      </c>
      <c r="L16" s="22">
        <f t="shared" ref="L16" si="7">+L13+L14</f>
        <v>259491.47805000001</v>
      </c>
      <c r="N16" s="32" t="s">
        <v>45</v>
      </c>
      <c r="O16" s="22">
        <f t="shared" ref="O16" si="8">+O13+O14</f>
        <v>86497.159350000002</v>
      </c>
    </row>
    <row r="17" spans="1:15" ht="15.75" thickTop="1" x14ac:dyDescent="0.25"/>
    <row r="18" spans="1:15" ht="15.75" thickBot="1" x14ac:dyDescent="0.3">
      <c r="A18" t="s">
        <v>46</v>
      </c>
      <c r="I18" s="34">
        <f>I16-I12</f>
        <v>49426.948199999984</v>
      </c>
      <c r="K18" t="s">
        <v>46</v>
      </c>
      <c r="L18" s="34">
        <f>L16-L12</f>
        <v>259491.47805000001</v>
      </c>
      <c r="N18" t="s">
        <v>46</v>
      </c>
      <c r="O18" s="34">
        <f>O16-O12</f>
        <v>86497.159350000002</v>
      </c>
    </row>
    <row r="19" spans="1:15" ht="15.75" thickTop="1" x14ac:dyDescent="0.25"/>
    <row r="20" spans="1:15" ht="15.75" thickBot="1" x14ac:dyDescent="0.3">
      <c r="A20" t="s">
        <v>47</v>
      </c>
      <c r="I20" s="35">
        <f>I18-I14</f>
        <v>329512.98800000001</v>
      </c>
      <c r="K20" t="s">
        <v>47</v>
      </c>
      <c r="L20" s="35">
        <f>L18-L14</f>
        <v>370702.1115</v>
      </c>
      <c r="N20" t="s">
        <v>47</v>
      </c>
      <c r="O20" s="35">
        <f>O18-O14</f>
        <v>123567.37049999999</v>
      </c>
    </row>
    <row r="21" spans="1:15" ht="15.75" thickTop="1" x14ac:dyDescent="0.25"/>
    <row r="23" spans="1:15" x14ac:dyDescent="0.25">
      <c r="I23" s="36">
        <f>I18*30%</f>
        <v>14828.084459999995</v>
      </c>
      <c r="K23" s="37" t="s">
        <v>48</v>
      </c>
      <c r="L23" s="36">
        <f>L18*30%</f>
        <v>77847.443415000002</v>
      </c>
      <c r="N23" s="37" t="s">
        <v>48</v>
      </c>
      <c r="O23" s="36">
        <f>O18*30%</f>
        <v>25949.147805000001</v>
      </c>
    </row>
    <row r="24" spans="1:15" x14ac:dyDescent="0.25">
      <c r="I24" s="38">
        <f>I23/1000</f>
        <v>14.828084459999994</v>
      </c>
      <c r="L24" s="38">
        <f>L23/1000</f>
        <v>77.847443415000001</v>
      </c>
      <c r="O24" s="38">
        <f>O23/1000</f>
        <v>25.949147804999999</v>
      </c>
    </row>
    <row r="26" spans="1:15" x14ac:dyDescent="0.25">
      <c r="O26" s="38">
        <f>SUM(O24,L24,I24)</f>
        <v>118.62467568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="80" zoomScaleNormal="80" workbookViewId="0">
      <selection activeCell="O10" sqref="O10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1" max="11" width="35" customWidth="1"/>
    <col min="12" max="12" width="15.28515625" customWidth="1"/>
    <col min="14" max="14" width="35" customWidth="1"/>
    <col min="15" max="15" width="11.28515625" bestFit="1" customWidth="1"/>
  </cols>
  <sheetData>
    <row r="1" spans="1:15" x14ac:dyDescent="0.25">
      <c r="B1" s="11"/>
      <c r="C1" s="11"/>
      <c r="D1" s="11"/>
      <c r="E1" s="11"/>
      <c r="F1" s="11"/>
      <c r="G1" s="11"/>
      <c r="H1" s="11"/>
      <c r="I1" s="11"/>
      <c r="L1" s="11"/>
      <c r="O1" s="11"/>
    </row>
    <row r="2" spans="1:15" ht="18.75" x14ac:dyDescent="0.3">
      <c r="A2" s="12" t="s">
        <v>27</v>
      </c>
      <c r="B2" s="13">
        <v>2008</v>
      </c>
      <c r="C2" s="13">
        <v>2009</v>
      </c>
      <c r="D2" s="13">
        <v>2010</v>
      </c>
      <c r="E2" s="13">
        <v>2011</v>
      </c>
      <c r="F2" s="13">
        <v>2012</v>
      </c>
      <c r="G2" s="13">
        <v>2013</v>
      </c>
      <c r="H2" s="13">
        <v>2014</v>
      </c>
      <c r="I2" s="13">
        <v>2018</v>
      </c>
      <c r="K2" s="12" t="s">
        <v>28</v>
      </c>
      <c r="L2" s="13">
        <v>2018</v>
      </c>
      <c r="N2" s="12" t="s">
        <v>49</v>
      </c>
      <c r="O2" s="13">
        <v>2018</v>
      </c>
    </row>
    <row r="3" spans="1:15" x14ac:dyDescent="0.25">
      <c r="A3" s="14" t="s">
        <v>29</v>
      </c>
      <c r="K3" s="14" t="s">
        <v>29</v>
      </c>
      <c r="N3" s="14" t="s">
        <v>29</v>
      </c>
    </row>
    <row r="4" spans="1:15" x14ac:dyDescent="0.25">
      <c r="A4" s="15" t="s">
        <v>30</v>
      </c>
      <c r="B4" s="16"/>
      <c r="C4" s="16"/>
      <c r="D4" s="16"/>
      <c r="E4" s="16"/>
      <c r="F4" s="16"/>
      <c r="G4" s="16"/>
      <c r="H4" s="16"/>
      <c r="I4" s="16">
        <v>51.37</v>
      </c>
      <c r="K4" s="15" t="s">
        <v>31</v>
      </c>
      <c r="L4" s="17">
        <v>1.17</v>
      </c>
      <c r="N4" s="15" t="s">
        <v>31</v>
      </c>
      <c r="O4" s="39">
        <v>2.4</v>
      </c>
    </row>
    <row r="5" spans="1:15" x14ac:dyDescent="0.25">
      <c r="A5" s="15" t="s">
        <v>32</v>
      </c>
      <c r="B5" s="18">
        <v>366</v>
      </c>
      <c r="C5" s="18">
        <v>365</v>
      </c>
      <c r="D5" s="18">
        <v>365</v>
      </c>
      <c r="E5" s="18">
        <v>365</v>
      </c>
      <c r="F5" s="18">
        <v>366</v>
      </c>
      <c r="G5" s="18">
        <v>365</v>
      </c>
      <c r="H5" s="18">
        <v>365</v>
      </c>
      <c r="I5" s="18">
        <v>365</v>
      </c>
      <c r="K5" s="15" t="s">
        <v>32</v>
      </c>
      <c r="L5" s="18">
        <v>365</v>
      </c>
      <c r="N5" s="15" t="s">
        <v>32</v>
      </c>
      <c r="O5" s="18">
        <v>365</v>
      </c>
    </row>
    <row r="6" spans="1:15" x14ac:dyDescent="0.25">
      <c r="A6" s="15" t="s">
        <v>33</v>
      </c>
      <c r="B6" s="19"/>
      <c r="C6" s="19"/>
      <c r="D6" s="19"/>
      <c r="E6" s="19"/>
      <c r="F6" s="19"/>
      <c r="G6" s="19"/>
      <c r="H6" s="19"/>
      <c r="I6" s="19"/>
      <c r="K6" s="15" t="s">
        <v>33</v>
      </c>
      <c r="L6" s="20"/>
      <c r="N6" s="15" t="s">
        <v>33</v>
      </c>
      <c r="O6" s="40"/>
    </row>
    <row r="7" spans="1:15" x14ac:dyDescent="0.25">
      <c r="A7" s="15" t="s">
        <v>34</v>
      </c>
      <c r="B7" s="21">
        <f t="shared" ref="B7:H7" si="0">B6*B5*1000</f>
        <v>0</v>
      </c>
      <c r="C7" s="21">
        <f t="shared" si="0"/>
        <v>0</v>
      </c>
      <c r="D7" s="21">
        <f t="shared" si="0"/>
        <v>0</v>
      </c>
      <c r="E7" s="21">
        <f t="shared" si="0"/>
        <v>0</v>
      </c>
      <c r="F7" s="21">
        <f t="shared" si="0"/>
        <v>0</v>
      </c>
      <c r="G7" s="21">
        <f t="shared" si="0"/>
        <v>0</v>
      </c>
      <c r="H7" s="21">
        <f t="shared" si="0"/>
        <v>0</v>
      </c>
      <c r="I7" s="21">
        <f>I6*I5*1000</f>
        <v>0</v>
      </c>
      <c r="K7" s="15" t="s">
        <v>35</v>
      </c>
      <c r="L7" s="21">
        <f>L6*L5*1000</f>
        <v>0</v>
      </c>
      <c r="N7" s="15" t="s">
        <v>35</v>
      </c>
      <c r="O7" s="21">
        <f t="shared" ref="O7" si="1">O6*O5*1000</f>
        <v>0</v>
      </c>
    </row>
    <row r="8" spans="1:15" ht="15.75" thickBot="1" x14ac:dyDescent="0.3">
      <c r="A8" s="15" t="s">
        <v>36</v>
      </c>
      <c r="B8" s="22">
        <f t="shared" ref="B8:I8" si="2">+B7*B4</f>
        <v>0</v>
      </c>
      <c r="C8" s="22">
        <f t="shared" si="2"/>
        <v>0</v>
      </c>
      <c r="D8" s="22">
        <f t="shared" si="2"/>
        <v>0</v>
      </c>
      <c r="E8" s="22">
        <f t="shared" si="2"/>
        <v>0</v>
      </c>
      <c r="F8" s="22">
        <f t="shared" si="2"/>
        <v>0</v>
      </c>
      <c r="G8" s="22">
        <f t="shared" si="2"/>
        <v>0</v>
      </c>
      <c r="H8" s="22">
        <f t="shared" si="2"/>
        <v>0</v>
      </c>
      <c r="I8" s="23">
        <f t="shared" si="2"/>
        <v>0</v>
      </c>
      <c r="K8" s="15" t="s">
        <v>36</v>
      </c>
      <c r="L8" s="23">
        <f>+L7*L4*5.8</f>
        <v>0</v>
      </c>
      <c r="N8" s="15" t="s">
        <v>36</v>
      </c>
      <c r="O8" s="23">
        <f>+O7*O4*5.8</f>
        <v>0</v>
      </c>
    </row>
    <row r="9" spans="1:15" ht="15.75" thickTop="1" x14ac:dyDescent="0.25">
      <c r="A9" s="15" t="s">
        <v>37</v>
      </c>
      <c r="B9" s="24">
        <f t="shared" ref="B9:I9" si="3">-B8*0.2</f>
        <v>0</v>
      </c>
      <c r="C9" s="24">
        <f t="shared" si="3"/>
        <v>0</v>
      </c>
      <c r="D9" s="24">
        <f t="shared" si="3"/>
        <v>0</v>
      </c>
      <c r="E9" s="24">
        <f t="shared" si="3"/>
        <v>0</v>
      </c>
      <c r="F9" s="24">
        <f t="shared" si="3"/>
        <v>0</v>
      </c>
      <c r="G9" s="24">
        <f t="shared" si="3"/>
        <v>0</v>
      </c>
      <c r="H9" s="25">
        <f t="shared" si="3"/>
        <v>0</v>
      </c>
      <c r="I9" s="26">
        <f t="shared" si="3"/>
        <v>0</v>
      </c>
      <c r="K9" s="15" t="s">
        <v>38</v>
      </c>
      <c r="L9" s="26">
        <f>-L8*0.07</f>
        <v>0</v>
      </c>
      <c r="N9" s="15" t="s">
        <v>38</v>
      </c>
      <c r="O9" s="26">
        <f>-O8*0.07</f>
        <v>0</v>
      </c>
    </row>
    <row r="10" spans="1:15" x14ac:dyDescent="0.25">
      <c r="A10" s="15" t="s">
        <v>39</v>
      </c>
      <c r="B10" s="24"/>
      <c r="C10" s="24"/>
      <c r="D10" s="24"/>
      <c r="E10" s="24"/>
      <c r="F10" s="24"/>
      <c r="G10" s="24"/>
      <c r="H10" s="25"/>
      <c r="I10" s="24">
        <v>520097.50292499998</v>
      </c>
      <c r="K10" s="15" t="s">
        <v>39</v>
      </c>
      <c r="L10" s="24">
        <v>26773.913074999997</v>
      </c>
      <c r="N10" s="15" t="s">
        <v>39</v>
      </c>
      <c r="O10" s="24"/>
    </row>
    <row r="11" spans="1:15" x14ac:dyDescent="0.25">
      <c r="A11" s="15" t="s">
        <v>40</v>
      </c>
      <c r="B11" s="24"/>
      <c r="C11" s="24"/>
      <c r="D11" s="24"/>
      <c r="E11" s="24"/>
      <c r="F11" s="24"/>
      <c r="G11" s="24"/>
      <c r="H11" s="25"/>
      <c r="I11" s="24"/>
      <c r="K11" s="15" t="s">
        <v>40</v>
      </c>
      <c r="L11" s="24"/>
      <c r="N11" s="15" t="s">
        <v>40</v>
      </c>
      <c r="O11" s="24"/>
    </row>
    <row r="12" spans="1:15" x14ac:dyDescent="0.25">
      <c r="A12" s="15" t="s">
        <v>41</v>
      </c>
      <c r="B12" s="24"/>
      <c r="C12" s="24"/>
      <c r="D12" s="24"/>
      <c r="E12" s="24"/>
      <c r="F12" s="24"/>
      <c r="G12" s="24"/>
      <c r="H12" s="25"/>
      <c r="I12" s="24">
        <f>-I6*I5*2706</f>
        <v>0</v>
      </c>
      <c r="K12" s="15" t="s">
        <v>41</v>
      </c>
      <c r="L12" s="24">
        <f>-L6*L5*2706</f>
        <v>0</v>
      </c>
      <c r="N12" s="15" t="s">
        <v>41</v>
      </c>
      <c r="O12" s="24">
        <f>-O6*O5*2706</f>
        <v>0</v>
      </c>
    </row>
    <row r="13" spans="1:15" x14ac:dyDescent="0.25">
      <c r="A13" s="15" t="s">
        <v>42</v>
      </c>
      <c r="B13" s="27">
        <f t="shared" ref="B13:H13" si="4">+B8+B9</f>
        <v>0</v>
      </c>
      <c r="C13" s="27">
        <f t="shared" si="4"/>
        <v>0</v>
      </c>
      <c r="D13" s="27">
        <f t="shared" si="4"/>
        <v>0</v>
      </c>
      <c r="E13" s="27">
        <f t="shared" si="4"/>
        <v>0</v>
      </c>
      <c r="F13" s="27">
        <f t="shared" si="4"/>
        <v>0</v>
      </c>
      <c r="G13" s="27">
        <f t="shared" si="4"/>
        <v>0</v>
      </c>
      <c r="H13" s="28">
        <f t="shared" si="4"/>
        <v>0</v>
      </c>
      <c r="I13" s="27">
        <f>+I8+I9+I10+I11+I12</f>
        <v>520097.50292499998</v>
      </c>
      <c r="K13" s="15" t="s">
        <v>42</v>
      </c>
      <c r="L13" s="27">
        <f>+L8+L9+L10+L11+L12</f>
        <v>26773.913074999997</v>
      </c>
      <c r="N13" s="15" t="s">
        <v>42</v>
      </c>
      <c r="O13" s="27">
        <f>+O8+O9+O10+O11+O12</f>
        <v>0</v>
      </c>
    </row>
    <row r="14" spans="1:15" x14ac:dyDescent="0.25">
      <c r="A14" s="15" t="s">
        <v>43</v>
      </c>
      <c r="B14" s="24">
        <f t="shared" ref="B14:I14" si="5">-B13*0.85</f>
        <v>0</v>
      </c>
      <c r="C14" s="24">
        <f t="shared" si="5"/>
        <v>0</v>
      </c>
      <c r="D14" s="24">
        <f t="shared" si="5"/>
        <v>0</v>
      </c>
      <c r="E14" s="24">
        <f t="shared" si="5"/>
        <v>0</v>
      </c>
      <c r="F14" s="24">
        <f t="shared" si="5"/>
        <v>0</v>
      </c>
      <c r="G14" s="24">
        <f t="shared" si="5"/>
        <v>0</v>
      </c>
      <c r="H14" s="25">
        <f t="shared" si="5"/>
        <v>0</v>
      </c>
      <c r="I14" s="24">
        <f t="shared" si="5"/>
        <v>-442082.87748624996</v>
      </c>
      <c r="K14" s="15" t="s">
        <v>44</v>
      </c>
      <c r="L14" s="24">
        <f>-L13*0.3</f>
        <v>-8032.1739224999983</v>
      </c>
      <c r="N14" s="15" t="s">
        <v>44</v>
      </c>
      <c r="O14" s="24">
        <f>-O13*0.3</f>
        <v>0</v>
      </c>
    </row>
    <row r="15" spans="1:15" x14ac:dyDescent="0.25">
      <c r="A15" s="29"/>
      <c r="B15" s="30"/>
      <c r="C15" s="30"/>
      <c r="D15" s="30"/>
      <c r="E15" s="30"/>
      <c r="F15" s="30"/>
      <c r="G15" s="30"/>
      <c r="H15" s="30"/>
      <c r="I15" s="31"/>
      <c r="K15" s="29"/>
      <c r="L15" s="31"/>
      <c r="N15" s="29"/>
      <c r="O15" s="31"/>
    </row>
    <row r="16" spans="1:15" ht="15.75" thickBot="1" x14ac:dyDescent="0.3">
      <c r="A16" s="32" t="s">
        <v>45</v>
      </c>
      <c r="B16" s="33">
        <f t="shared" ref="B16:I16" si="6">+B13+B14</f>
        <v>0</v>
      </c>
      <c r="C16" s="33">
        <f t="shared" si="6"/>
        <v>0</v>
      </c>
      <c r="D16" s="33">
        <f t="shared" si="6"/>
        <v>0</v>
      </c>
      <c r="E16" s="33">
        <f t="shared" si="6"/>
        <v>0</v>
      </c>
      <c r="F16" s="33">
        <f t="shared" si="6"/>
        <v>0</v>
      </c>
      <c r="G16" s="33">
        <f t="shared" si="6"/>
        <v>0</v>
      </c>
      <c r="H16" s="33">
        <f t="shared" si="6"/>
        <v>0</v>
      </c>
      <c r="I16" s="22">
        <f t="shared" si="6"/>
        <v>78014.625438750023</v>
      </c>
      <c r="K16" s="32" t="s">
        <v>45</v>
      </c>
      <c r="L16" s="22">
        <f t="shared" ref="L16" si="7">+L13+L14</f>
        <v>18741.739152499998</v>
      </c>
      <c r="N16" s="32" t="s">
        <v>45</v>
      </c>
      <c r="O16" s="22">
        <f t="shared" ref="O16" si="8">+O13+O14</f>
        <v>0</v>
      </c>
    </row>
    <row r="17" spans="1:15" ht="15.75" thickTop="1" x14ac:dyDescent="0.25"/>
    <row r="18" spans="1:15" ht="15.75" thickBot="1" x14ac:dyDescent="0.3">
      <c r="A18" t="s">
        <v>46</v>
      </c>
      <c r="I18" s="34">
        <f>I16-I12</f>
        <v>78014.625438750023</v>
      </c>
      <c r="K18" t="s">
        <v>46</v>
      </c>
      <c r="L18" s="34">
        <f>L16-L12</f>
        <v>18741.739152499998</v>
      </c>
      <c r="N18" t="s">
        <v>46</v>
      </c>
      <c r="O18" s="34">
        <f>O16-O12</f>
        <v>0</v>
      </c>
    </row>
    <row r="19" spans="1:15" ht="15.75" thickTop="1" x14ac:dyDescent="0.25"/>
    <row r="20" spans="1:15" ht="15.75" thickBot="1" x14ac:dyDescent="0.3">
      <c r="A20" t="s">
        <v>47</v>
      </c>
      <c r="I20" s="35">
        <f>I18-I14</f>
        <v>520097.50292499998</v>
      </c>
      <c r="K20" t="s">
        <v>47</v>
      </c>
      <c r="L20" s="35">
        <f>L18-L14</f>
        <v>26773.913074999997</v>
      </c>
      <c r="N20" t="s">
        <v>47</v>
      </c>
      <c r="O20" s="35">
        <f>O18-O14</f>
        <v>0</v>
      </c>
    </row>
    <row r="21" spans="1:15" ht="15.75" thickTop="1" x14ac:dyDescent="0.25"/>
    <row r="23" spans="1:15" x14ac:dyDescent="0.25">
      <c r="I23" s="36">
        <f>I18*30%</f>
        <v>23404.387631625006</v>
      </c>
      <c r="K23" s="37" t="s">
        <v>48</v>
      </c>
      <c r="L23" s="36">
        <f>L18*30%</f>
        <v>5622.5217457499994</v>
      </c>
      <c r="N23" s="37" t="s">
        <v>48</v>
      </c>
      <c r="O23" s="36">
        <f>O18*30%</f>
        <v>0</v>
      </c>
    </row>
    <row r="24" spans="1:15" x14ac:dyDescent="0.25">
      <c r="I24" s="38">
        <f>I23/1000</f>
        <v>23.404387631625006</v>
      </c>
      <c r="L24" s="38">
        <f>L23/1000</f>
        <v>5.6225217457499994</v>
      </c>
      <c r="O24" s="38">
        <f>O23/1000</f>
        <v>0</v>
      </c>
    </row>
    <row r="26" spans="1:15" x14ac:dyDescent="0.25">
      <c r="O26" s="38">
        <f>SUM(O24,L24,I24)</f>
        <v>29.026909377375006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="80" zoomScaleNormal="80" workbookViewId="0">
      <selection activeCell="O10" sqref="O10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1" max="11" width="35" customWidth="1"/>
    <col min="12" max="12" width="15.28515625" customWidth="1"/>
    <col min="14" max="14" width="35" customWidth="1"/>
    <col min="15" max="15" width="11.28515625" bestFit="1" customWidth="1"/>
  </cols>
  <sheetData>
    <row r="1" spans="1:15" x14ac:dyDescent="0.25">
      <c r="B1" s="11"/>
      <c r="C1" s="11"/>
      <c r="D1" s="11"/>
      <c r="E1" s="11"/>
      <c r="F1" s="11"/>
      <c r="G1" s="11"/>
      <c r="H1" s="11"/>
      <c r="I1" s="11"/>
      <c r="L1" s="11"/>
      <c r="O1" s="11"/>
    </row>
    <row r="2" spans="1:15" ht="18.75" x14ac:dyDescent="0.3">
      <c r="A2" s="12" t="s">
        <v>27</v>
      </c>
      <c r="B2" s="13">
        <v>2008</v>
      </c>
      <c r="C2" s="13">
        <v>2009</v>
      </c>
      <c r="D2" s="13">
        <v>2010</v>
      </c>
      <c r="E2" s="13">
        <v>2011</v>
      </c>
      <c r="F2" s="13">
        <v>2012</v>
      </c>
      <c r="G2" s="13">
        <v>2013</v>
      </c>
      <c r="H2" s="13">
        <v>2014</v>
      </c>
      <c r="I2" s="13">
        <v>2018</v>
      </c>
      <c r="K2" s="12" t="s">
        <v>28</v>
      </c>
      <c r="L2" s="13">
        <v>2018</v>
      </c>
      <c r="N2" s="12" t="s">
        <v>49</v>
      </c>
      <c r="O2" s="13">
        <v>2018</v>
      </c>
    </row>
    <row r="3" spans="1:15" x14ac:dyDescent="0.25">
      <c r="A3" s="14" t="s">
        <v>29</v>
      </c>
      <c r="K3" s="14" t="s">
        <v>29</v>
      </c>
      <c r="N3" s="14" t="s">
        <v>29</v>
      </c>
    </row>
    <row r="4" spans="1:15" x14ac:dyDescent="0.25">
      <c r="A4" s="15" t="s">
        <v>30</v>
      </c>
      <c r="B4" s="16"/>
      <c r="C4" s="16"/>
      <c r="D4" s="16"/>
      <c r="E4" s="16"/>
      <c r="F4" s="16"/>
      <c r="G4" s="16"/>
      <c r="H4" s="16"/>
      <c r="I4" s="16">
        <v>51.37</v>
      </c>
      <c r="K4" s="15" t="s">
        <v>31</v>
      </c>
      <c r="L4" s="17">
        <v>1.17</v>
      </c>
      <c r="N4" s="15" t="s">
        <v>31</v>
      </c>
      <c r="O4" s="39">
        <v>2.4</v>
      </c>
    </row>
    <row r="5" spans="1:15" x14ac:dyDescent="0.25">
      <c r="A5" s="15" t="s">
        <v>32</v>
      </c>
      <c r="B5" s="18">
        <v>366</v>
      </c>
      <c r="C5" s="18">
        <v>365</v>
      </c>
      <c r="D5" s="18">
        <v>365</v>
      </c>
      <c r="E5" s="18">
        <v>365</v>
      </c>
      <c r="F5" s="18">
        <v>366</v>
      </c>
      <c r="G5" s="18">
        <v>365</v>
      </c>
      <c r="H5" s="18">
        <v>365</v>
      </c>
      <c r="I5" s="18">
        <v>365</v>
      </c>
      <c r="K5" s="15" t="s">
        <v>32</v>
      </c>
      <c r="L5" s="18">
        <v>365</v>
      </c>
      <c r="N5" s="15" t="s">
        <v>32</v>
      </c>
      <c r="O5" s="18">
        <v>365</v>
      </c>
    </row>
    <row r="6" spans="1:15" x14ac:dyDescent="0.25">
      <c r="A6" s="15" t="s">
        <v>33</v>
      </c>
      <c r="B6" s="19"/>
      <c r="C6" s="19"/>
      <c r="D6" s="19"/>
      <c r="E6" s="19"/>
      <c r="F6" s="19"/>
      <c r="G6" s="19"/>
      <c r="H6" s="19"/>
      <c r="I6" s="19"/>
      <c r="K6" s="15" t="s">
        <v>33</v>
      </c>
      <c r="L6" s="20"/>
      <c r="N6" s="15" t="s">
        <v>33</v>
      </c>
      <c r="O6" s="40"/>
    </row>
    <row r="7" spans="1:15" x14ac:dyDescent="0.25">
      <c r="A7" s="15" t="s">
        <v>34</v>
      </c>
      <c r="B7" s="21">
        <f t="shared" ref="B7:H7" si="0">B6*B5*1000</f>
        <v>0</v>
      </c>
      <c r="C7" s="21">
        <f t="shared" si="0"/>
        <v>0</v>
      </c>
      <c r="D7" s="21">
        <f t="shared" si="0"/>
        <v>0</v>
      </c>
      <c r="E7" s="21">
        <f t="shared" si="0"/>
        <v>0</v>
      </c>
      <c r="F7" s="21">
        <f t="shared" si="0"/>
        <v>0</v>
      </c>
      <c r="G7" s="21">
        <f t="shared" si="0"/>
        <v>0</v>
      </c>
      <c r="H7" s="21">
        <f t="shared" si="0"/>
        <v>0</v>
      </c>
      <c r="I7" s="21">
        <f>I6*I5*1000</f>
        <v>0</v>
      </c>
      <c r="K7" s="15" t="s">
        <v>35</v>
      </c>
      <c r="L7" s="21">
        <f>L6*L5*1000</f>
        <v>0</v>
      </c>
      <c r="N7" s="15" t="s">
        <v>35</v>
      </c>
      <c r="O7" s="21">
        <f t="shared" ref="O7" si="1">O6*O5*1000</f>
        <v>0</v>
      </c>
    </row>
    <row r="8" spans="1:15" ht="15.75" thickBot="1" x14ac:dyDescent="0.3">
      <c r="A8" s="15" t="s">
        <v>36</v>
      </c>
      <c r="B8" s="22">
        <f t="shared" ref="B8:I8" si="2">+B7*B4</f>
        <v>0</v>
      </c>
      <c r="C8" s="22">
        <f t="shared" si="2"/>
        <v>0</v>
      </c>
      <c r="D8" s="22">
        <f t="shared" si="2"/>
        <v>0</v>
      </c>
      <c r="E8" s="22">
        <f t="shared" si="2"/>
        <v>0</v>
      </c>
      <c r="F8" s="22">
        <f t="shared" si="2"/>
        <v>0</v>
      </c>
      <c r="G8" s="22">
        <f t="shared" si="2"/>
        <v>0</v>
      </c>
      <c r="H8" s="22">
        <f t="shared" si="2"/>
        <v>0</v>
      </c>
      <c r="I8" s="23">
        <f t="shared" si="2"/>
        <v>0</v>
      </c>
      <c r="K8" s="15" t="s">
        <v>36</v>
      </c>
      <c r="L8" s="23">
        <f>+L7*L4*5.8</f>
        <v>0</v>
      </c>
      <c r="N8" s="15" t="s">
        <v>36</v>
      </c>
      <c r="O8" s="23">
        <f>+O7*O4*5.8</f>
        <v>0</v>
      </c>
    </row>
    <row r="9" spans="1:15" ht="15.75" thickTop="1" x14ac:dyDescent="0.25">
      <c r="A9" s="15" t="s">
        <v>37</v>
      </c>
      <c r="B9" s="24">
        <f t="shared" ref="B9:I9" si="3">-B8*0.2</f>
        <v>0</v>
      </c>
      <c r="C9" s="24">
        <f t="shared" si="3"/>
        <v>0</v>
      </c>
      <c r="D9" s="24">
        <f t="shared" si="3"/>
        <v>0</v>
      </c>
      <c r="E9" s="24">
        <f t="shared" si="3"/>
        <v>0</v>
      </c>
      <c r="F9" s="24">
        <f t="shared" si="3"/>
        <v>0</v>
      </c>
      <c r="G9" s="24">
        <f t="shared" si="3"/>
        <v>0</v>
      </c>
      <c r="H9" s="25">
        <f t="shared" si="3"/>
        <v>0</v>
      </c>
      <c r="I9" s="26">
        <f t="shared" si="3"/>
        <v>0</v>
      </c>
      <c r="K9" s="15" t="s">
        <v>38</v>
      </c>
      <c r="L9" s="26">
        <f>-L8*0.07</f>
        <v>0</v>
      </c>
      <c r="N9" s="15" t="s">
        <v>38</v>
      </c>
      <c r="O9" s="26">
        <f>-O8*0.07</f>
        <v>0</v>
      </c>
    </row>
    <row r="10" spans="1:15" x14ac:dyDescent="0.25">
      <c r="A10" s="15" t="s">
        <v>39</v>
      </c>
      <c r="B10" s="24"/>
      <c r="C10" s="24"/>
      <c r="D10" s="24"/>
      <c r="E10" s="24"/>
      <c r="F10" s="24"/>
      <c r="G10" s="24"/>
      <c r="H10" s="25"/>
      <c r="I10" s="24">
        <v>227700</v>
      </c>
      <c r="K10" s="15" t="s">
        <v>39</v>
      </c>
      <c r="L10" s="24">
        <v>2300</v>
      </c>
      <c r="N10" s="15" t="s">
        <v>39</v>
      </c>
      <c r="O10" s="24"/>
    </row>
    <row r="11" spans="1:15" x14ac:dyDescent="0.25">
      <c r="A11" s="15" t="s">
        <v>40</v>
      </c>
      <c r="B11" s="24"/>
      <c r="C11" s="24"/>
      <c r="D11" s="24"/>
      <c r="E11" s="24"/>
      <c r="F11" s="24"/>
      <c r="G11" s="24"/>
      <c r="H11" s="25"/>
      <c r="I11" s="24"/>
      <c r="K11" s="15" t="s">
        <v>40</v>
      </c>
      <c r="L11" s="24"/>
      <c r="N11" s="15" t="s">
        <v>40</v>
      </c>
      <c r="O11" s="24"/>
    </row>
    <row r="12" spans="1:15" x14ac:dyDescent="0.25">
      <c r="A12" s="15" t="s">
        <v>41</v>
      </c>
      <c r="B12" s="24"/>
      <c r="C12" s="24"/>
      <c r="D12" s="24"/>
      <c r="E12" s="24"/>
      <c r="F12" s="24"/>
      <c r="G12" s="24"/>
      <c r="H12" s="25"/>
      <c r="I12" s="24">
        <f>-I6*I5*2706</f>
        <v>0</v>
      </c>
      <c r="K12" s="15" t="s">
        <v>41</v>
      </c>
      <c r="L12" s="24">
        <f>-L6*L5*2706</f>
        <v>0</v>
      </c>
      <c r="N12" s="15" t="s">
        <v>41</v>
      </c>
      <c r="O12" s="24">
        <f>-O6*O5*2706</f>
        <v>0</v>
      </c>
    </row>
    <row r="13" spans="1:15" x14ac:dyDescent="0.25">
      <c r="A13" s="15" t="s">
        <v>42</v>
      </c>
      <c r="B13" s="27">
        <f t="shared" ref="B13:H13" si="4">+B8+B9</f>
        <v>0</v>
      </c>
      <c r="C13" s="27">
        <f t="shared" si="4"/>
        <v>0</v>
      </c>
      <c r="D13" s="27">
        <f t="shared" si="4"/>
        <v>0</v>
      </c>
      <c r="E13" s="27">
        <f t="shared" si="4"/>
        <v>0</v>
      </c>
      <c r="F13" s="27">
        <f t="shared" si="4"/>
        <v>0</v>
      </c>
      <c r="G13" s="27">
        <f t="shared" si="4"/>
        <v>0</v>
      </c>
      <c r="H13" s="28">
        <f t="shared" si="4"/>
        <v>0</v>
      </c>
      <c r="I13" s="27">
        <f>+I8+I9+I10+I11+I12</f>
        <v>227700</v>
      </c>
      <c r="K13" s="15" t="s">
        <v>42</v>
      </c>
      <c r="L13" s="27">
        <f>+L8+L9+L10+L11+L12</f>
        <v>2300</v>
      </c>
      <c r="N13" s="15" t="s">
        <v>42</v>
      </c>
      <c r="O13" s="27">
        <f>+O8+O9+O10+O11+O12</f>
        <v>0</v>
      </c>
    </row>
    <row r="14" spans="1:15" x14ac:dyDescent="0.25">
      <c r="A14" s="15" t="s">
        <v>43</v>
      </c>
      <c r="B14" s="24">
        <f t="shared" ref="B14:I14" si="5">-B13*0.85</f>
        <v>0</v>
      </c>
      <c r="C14" s="24">
        <f t="shared" si="5"/>
        <v>0</v>
      </c>
      <c r="D14" s="24">
        <f t="shared" si="5"/>
        <v>0</v>
      </c>
      <c r="E14" s="24">
        <f t="shared" si="5"/>
        <v>0</v>
      </c>
      <c r="F14" s="24">
        <f t="shared" si="5"/>
        <v>0</v>
      </c>
      <c r="G14" s="24">
        <f t="shared" si="5"/>
        <v>0</v>
      </c>
      <c r="H14" s="25">
        <f t="shared" si="5"/>
        <v>0</v>
      </c>
      <c r="I14" s="24">
        <f t="shared" si="5"/>
        <v>-193545</v>
      </c>
      <c r="K14" s="15" t="s">
        <v>44</v>
      </c>
      <c r="L14" s="24">
        <f>-L13*0.3</f>
        <v>-690</v>
      </c>
      <c r="N14" s="15" t="s">
        <v>44</v>
      </c>
      <c r="O14" s="24">
        <f>-O13*0.3</f>
        <v>0</v>
      </c>
    </row>
    <row r="15" spans="1:15" x14ac:dyDescent="0.25">
      <c r="A15" s="29"/>
      <c r="B15" s="30"/>
      <c r="C15" s="30"/>
      <c r="D15" s="30"/>
      <c r="E15" s="30"/>
      <c r="F15" s="30"/>
      <c r="G15" s="30"/>
      <c r="H15" s="30"/>
      <c r="I15" s="31"/>
      <c r="K15" s="29"/>
      <c r="L15" s="31"/>
      <c r="N15" s="29"/>
      <c r="O15" s="31"/>
    </row>
    <row r="16" spans="1:15" ht="15.75" thickBot="1" x14ac:dyDescent="0.3">
      <c r="A16" s="32" t="s">
        <v>45</v>
      </c>
      <c r="B16" s="33">
        <f t="shared" ref="B16:I16" si="6">+B13+B14</f>
        <v>0</v>
      </c>
      <c r="C16" s="33">
        <f t="shared" si="6"/>
        <v>0</v>
      </c>
      <c r="D16" s="33">
        <f t="shared" si="6"/>
        <v>0</v>
      </c>
      <c r="E16" s="33">
        <f t="shared" si="6"/>
        <v>0</v>
      </c>
      <c r="F16" s="33">
        <f t="shared" si="6"/>
        <v>0</v>
      </c>
      <c r="G16" s="33">
        <f t="shared" si="6"/>
        <v>0</v>
      </c>
      <c r="H16" s="33">
        <f t="shared" si="6"/>
        <v>0</v>
      </c>
      <c r="I16" s="22">
        <f t="shared" si="6"/>
        <v>34155</v>
      </c>
      <c r="K16" s="32" t="s">
        <v>45</v>
      </c>
      <c r="L16" s="22">
        <f t="shared" ref="L16" si="7">+L13+L14</f>
        <v>1610</v>
      </c>
      <c r="N16" s="32" t="s">
        <v>45</v>
      </c>
      <c r="O16" s="22">
        <f t="shared" ref="O16" si="8">+O13+O14</f>
        <v>0</v>
      </c>
    </row>
    <row r="17" spans="1:15" ht="15.75" thickTop="1" x14ac:dyDescent="0.25"/>
    <row r="18" spans="1:15" ht="15.75" thickBot="1" x14ac:dyDescent="0.3">
      <c r="A18" t="s">
        <v>46</v>
      </c>
      <c r="I18" s="34">
        <f>I16-I12</f>
        <v>34155</v>
      </c>
      <c r="K18" t="s">
        <v>46</v>
      </c>
      <c r="L18" s="34">
        <f>L16-L12</f>
        <v>1610</v>
      </c>
      <c r="N18" t="s">
        <v>46</v>
      </c>
      <c r="O18" s="34">
        <f>O16-O12</f>
        <v>0</v>
      </c>
    </row>
    <row r="19" spans="1:15" ht="15.75" thickTop="1" x14ac:dyDescent="0.25"/>
    <row r="20" spans="1:15" ht="15.75" thickBot="1" x14ac:dyDescent="0.3">
      <c r="A20" t="s">
        <v>47</v>
      </c>
      <c r="I20" s="35">
        <f>I18-I14</f>
        <v>227700</v>
      </c>
      <c r="K20" t="s">
        <v>47</v>
      </c>
      <c r="L20" s="35">
        <f>L18-L14</f>
        <v>2300</v>
      </c>
      <c r="N20" t="s">
        <v>47</v>
      </c>
      <c r="O20" s="35">
        <f>O18-O14</f>
        <v>0</v>
      </c>
    </row>
    <row r="21" spans="1:15" ht="15.75" thickTop="1" x14ac:dyDescent="0.25"/>
    <row r="23" spans="1:15" x14ac:dyDescent="0.25">
      <c r="I23" s="36">
        <f>I18*30%</f>
        <v>10246.5</v>
      </c>
      <c r="K23" s="37" t="s">
        <v>48</v>
      </c>
      <c r="L23" s="36">
        <f>L18*30%</f>
        <v>483</v>
      </c>
      <c r="N23" s="37" t="s">
        <v>48</v>
      </c>
      <c r="O23" s="36">
        <f>O18*30%</f>
        <v>0</v>
      </c>
    </row>
    <row r="24" spans="1:15" x14ac:dyDescent="0.25">
      <c r="I24" s="38">
        <f>I23/1000</f>
        <v>10.246499999999999</v>
      </c>
      <c r="L24" s="38">
        <f>L23/1000</f>
        <v>0.48299999999999998</v>
      </c>
      <c r="O24" s="38">
        <f>O23/1000</f>
        <v>0</v>
      </c>
    </row>
    <row r="26" spans="1:15" x14ac:dyDescent="0.25">
      <c r="O26" s="38">
        <f>SUM(O24,L24,I24)</f>
        <v>10.7295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="80" zoomScaleNormal="80" workbookViewId="0">
      <selection activeCell="L10" sqref="L10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1" max="11" width="35" customWidth="1"/>
    <col min="12" max="12" width="15.28515625" customWidth="1"/>
    <col min="14" max="14" width="35" customWidth="1"/>
    <col min="15" max="15" width="11.28515625" bestFit="1" customWidth="1"/>
  </cols>
  <sheetData>
    <row r="1" spans="1:15" x14ac:dyDescent="0.25">
      <c r="B1" s="11"/>
      <c r="C1" s="11"/>
      <c r="D1" s="11"/>
      <c r="E1" s="11"/>
      <c r="F1" s="11"/>
      <c r="G1" s="11"/>
      <c r="H1" s="11"/>
      <c r="I1" s="11"/>
      <c r="L1" s="11"/>
      <c r="O1" s="11"/>
    </row>
    <row r="2" spans="1:15" ht="18.75" x14ac:dyDescent="0.3">
      <c r="A2" s="12" t="s">
        <v>27</v>
      </c>
      <c r="B2" s="13">
        <v>2008</v>
      </c>
      <c r="C2" s="13">
        <v>2009</v>
      </c>
      <c r="D2" s="13">
        <v>2010</v>
      </c>
      <c r="E2" s="13">
        <v>2011</v>
      </c>
      <c r="F2" s="13">
        <v>2012</v>
      </c>
      <c r="G2" s="13">
        <v>2013</v>
      </c>
      <c r="H2" s="13">
        <v>2014</v>
      </c>
      <c r="I2" s="13">
        <v>2018</v>
      </c>
      <c r="K2" s="12" t="s">
        <v>28</v>
      </c>
      <c r="L2" s="13">
        <v>2018</v>
      </c>
      <c r="N2" s="12" t="s">
        <v>49</v>
      </c>
      <c r="O2" s="13">
        <v>2018</v>
      </c>
    </row>
    <row r="3" spans="1:15" x14ac:dyDescent="0.25">
      <c r="A3" s="14" t="s">
        <v>29</v>
      </c>
      <c r="K3" s="14" t="s">
        <v>29</v>
      </c>
      <c r="N3" s="14" t="s">
        <v>29</v>
      </c>
    </row>
    <row r="4" spans="1:15" x14ac:dyDescent="0.25">
      <c r="A4" s="15" t="s">
        <v>30</v>
      </c>
      <c r="B4" s="16"/>
      <c r="C4" s="16"/>
      <c r="D4" s="16"/>
      <c r="E4" s="16"/>
      <c r="F4" s="16"/>
      <c r="G4" s="16"/>
      <c r="H4" s="16"/>
      <c r="I4" s="16">
        <v>51.37</v>
      </c>
      <c r="K4" s="15" t="s">
        <v>31</v>
      </c>
      <c r="L4" s="17">
        <v>1.17</v>
      </c>
      <c r="N4" s="15" t="s">
        <v>31</v>
      </c>
      <c r="O4" s="39">
        <v>2.4</v>
      </c>
    </row>
    <row r="5" spans="1:15" x14ac:dyDescent="0.25">
      <c r="A5" s="15" t="s">
        <v>32</v>
      </c>
      <c r="B5" s="18">
        <v>366</v>
      </c>
      <c r="C5" s="18">
        <v>365</v>
      </c>
      <c r="D5" s="18">
        <v>365</v>
      </c>
      <c r="E5" s="18">
        <v>365</v>
      </c>
      <c r="F5" s="18">
        <v>366</v>
      </c>
      <c r="G5" s="18">
        <v>365</v>
      </c>
      <c r="H5" s="18">
        <v>365</v>
      </c>
      <c r="I5" s="18">
        <v>365</v>
      </c>
      <c r="K5" s="15" t="s">
        <v>32</v>
      </c>
      <c r="L5" s="18">
        <v>365</v>
      </c>
      <c r="N5" s="15" t="s">
        <v>32</v>
      </c>
      <c r="O5" s="18">
        <v>365</v>
      </c>
    </row>
    <row r="6" spans="1:15" x14ac:dyDescent="0.25">
      <c r="A6" s="15" t="s">
        <v>33</v>
      </c>
      <c r="B6" s="19"/>
      <c r="C6" s="19"/>
      <c r="D6" s="19"/>
      <c r="E6" s="19"/>
      <c r="F6" s="19"/>
      <c r="G6" s="19"/>
      <c r="H6" s="19"/>
      <c r="I6" s="19"/>
      <c r="K6" s="15" t="s">
        <v>33</v>
      </c>
      <c r="L6" s="20"/>
      <c r="N6" s="15" t="s">
        <v>33</v>
      </c>
      <c r="O6" s="40"/>
    </row>
    <row r="7" spans="1:15" x14ac:dyDescent="0.25">
      <c r="A7" s="15" t="s">
        <v>34</v>
      </c>
      <c r="B7" s="21">
        <f t="shared" ref="B7:H7" si="0">B6*B5*1000</f>
        <v>0</v>
      </c>
      <c r="C7" s="21">
        <f t="shared" si="0"/>
        <v>0</v>
      </c>
      <c r="D7" s="21">
        <f t="shared" si="0"/>
        <v>0</v>
      </c>
      <c r="E7" s="21">
        <f t="shared" si="0"/>
        <v>0</v>
      </c>
      <c r="F7" s="21">
        <f t="shared" si="0"/>
        <v>0</v>
      </c>
      <c r="G7" s="21">
        <f t="shared" si="0"/>
        <v>0</v>
      </c>
      <c r="H7" s="21">
        <f t="shared" si="0"/>
        <v>0</v>
      </c>
      <c r="I7" s="21">
        <f>I6*I5*1000</f>
        <v>0</v>
      </c>
      <c r="K7" s="15" t="s">
        <v>35</v>
      </c>
      <c r="L7" s="21">
        <f>L6*L5*1000</f>
        <v>0</v>
      </c>
      <c r="N7" s="15" t="s">
        <v>35</v>
      </c>
      <c r="O7" s="21">
        <f t="shared" ref="O7" si="1">O6*O5*1000</f>
        <v>0</v>
      </c>
    </row>
    <row r="8" spans="1:15" ht="15.75" thickBot="1" x14ac:dyDescent="0.3">
      <c r="A8" s="15" t="s">
        <v>36</v>
      </c>
      <c r="B8" s="22">
        <f t="shared" ref="B8:I8" si="2">+B7*B4</f>
        <v>0</v>
      </c>
      <c r="C8" s="22">
        <f t="shared" si="2"/>
        <v>0</v>
      </c>
      <c r="D8" s="22">
        <f t="shared" si="2"/>
        <v>0</v>
      </c>
      <c r="E8" s="22">
        <f t="shared" si="2"/>
        <v>0</v>
      </c>
      <c r="F8" s="22">
        <f t="shared" si="2"/>
        <v>0</v>
      </c>
      <c r="G8" s="22">
        <f t="shared" si="2"/>
        <v>0</v>
      </c>
      <c r="H8" s="22">
        <f t="shared" si="2"/>
        <v>0</v>
      </c>
      <c r="I8" s="23">
        <f t="shared" si="2"/>
        <v>0</v>
      </c>
      <c r="K8" s="15" t="s">
        <v>36</v>
      </c>
      <c r="L8" s="23">
        <f>+L7*L4*5.8</f>
        <v>0</v>
      </c>
      <c r="N8" s="15" t="s">
        <v>36</v>
      </c>
      <c r="O8" s="23">
        <f>+O7*O4*5.8</f>
        <v>0</v>
      </c>
    </row>
    <row r="9" spans="1:15" ht="15.75" thickTop="1" x14ac:dyDescent="0.25">
      <c r="A9" s="15" t="s">
        <v>37</v>
      </c>
      <c r="B9" s="24">
        <f t="shared" ref="B9:I9" si="3">-B8*0.2</f>
        <v>0</v>
      </c>
      <c r="C9" s="24">
        <f t="shared" si="3"/>
        <v>0</v>
      </c>
      <c r="D9" s="24">
        <f t="shared" si="3"/>
        <v>0</v>
      </c>
      <c r="E9" s="24">
        <f t="shared" si="3"/>
        <v>0</v>
      </c>
      <c r="F9" s="24">
        <f t="shared" si="3"/>
        <v>0</v>
      </c>
      <c r="G9" s="24">
        <f t="shared" si="3"/>
        <v>0</v>
      </c>
      <c r="H9" s="25">
        <f t="shared" si="3"/>
        <v>0</v>
      </c>
      <c r="I9" s="26">
        <f t="shared" si="3"/>
        <v>0</v>
      </c>
      <c r="K9" s="15" t="s">
        <v>38</v>
      </c>
      <c r="L9" s="26">
        <f>-L8*0.07</f>
        <v>0</v>
      </c>
      <c r="N9" s="15" t="s">
        <v>38</v>
      </c>
      <c r="O9" s="26">
        <f>-O8*0.07</f>
        <v>0</v>
      </c>
    </row>
    <row r="10" spans="1:15" x14ac:dyDescent="0.25">
      <c r="A10" s="15" t="s">
        <v>39</v>
      </c>
      <c r="B10" s="24"/>
      <c r="C10" s="24"/>
      <c r="D10" s="24"/>
      <c r="E10" s="24"/>
      <c r="F10" s="24"/>
      <c r="G10" s="24"/>
      <c r="H10" s="25"/>
      <c r="I10" s="24">
        <v>234749.19600000003</v>
      </c>
      <c r="K10" s="15" t="s">
        <v>39</v>
      </c>
      <c r="L10" s="24">
        <v>2371.2040000000002</v>
      </c>
      <c r="N10" s="15" t="s">
        <v>39</v>
      </c>
      <c r="O10" s="24"/>
    </row>
    <row r="11" spans="1:15" x14ac:dyDescent="0.25">
      <c r="A11" s="15" t="s">
        <v>40</v>
      </c>
      <c r="B11" s="24"/>
      <c r="C11" s="24"/>
      <c r="D11" s="24"/>
      <c r="E11" s="24"/>
      <c r="F11" s="24"/>
      <c r="G11" s="24"/>
      <c r="H11" s="25"/>
      <c r="I11" s="24"/>
      <c r="K11" s="15" t="s">
        <v>40</v>
      </c>
      <c r="L11" s="24"/>
      <c r="N11" s="15" t="s">
        <v>40</v>
      </c>
      <c r="O11" s="24"/>
    </row>
    <row r="12" spans="1:15" x14ac:dyDescent="0.25">
      <c r="A12" s="15" t="s">
        <v>41</v>
      </c>
      <c r="B12" s="24"/>
      <c r="C12" s="24"/>
      <c r="D12" s="24"/>
      <c r="E12" s="24"/>
      <c r="F12" s="24"/>
      <c r="G12" s="24"/>
      <c r="H12" s="25"/>
      <c r="I12" s="24">
        <f>-I6*I5*2706</f>
        <v>0</v>
      </c>
      <c r="K12" s="15" t="s">
        <v>41</v>
      </c>
      <c r="L12" s="24">
        <f>-L6*L5*2706</f>
        <v>0</v>
      </c>
      <c r="N12" s="15" t="s">
        <v>41</v>
      </c>
      <c r="O12" s="24">
        <f>-O6*O5*2706</f>
        <v>0</v>
      </c>
    </row>
    <row r="13" spans="1:15" x14ac:dyDescent="0.25">
      <c r="A13" s="15" t="s">
        <v>42</v>
      </c>
      <c r="B13" s="27">
        <f t="shared" ref="B13:H13" si="4">+B8+B9</f>
        <v>0</v>
      </c>
      <c r="C13" s="27">
        <f t="shared" si="4"/>
        <v>0</v>
      </c>
      <c r="D13" s="27">
        <f t="shared" si="4"/>
        <v>0</v>
      </c>
      <c r="E13" s="27">
        <f t="shared" si="4"/>
        <v>0</v>
      </c>
      <c r="F13" s="27">
        <f t="shared" si="4"/>
        <v>0</v>
      </c>
      <c r="G13" s="27">
        <f t="shared" si="4"/>
        <v>0</v>
      </c>
      <c r="H13" s="28">
        <f t="shared" si="4"/>
        <v>0</v>
      </c>
      <c r="I13" s="27">
        <f>+I8+I9+I10+I11+I12</f>
        <v>234749.19600000003</v>
      </c>
      <c r="K13" s="15" t="s">
        <v>42</v>
      </c>
      <c r="L13" s="27">
        <f>+L8+L9+L10+L11+L12</f>
        <v>2371.2040000000002</v>
      </c>
      <c r="N13" s="15" t="s">
        <v>42</v>
      </c>
      <c r="O13" s="27">
        <f>+O8+O9+O10+O11+O12</f>
        <v>0</v>
      </c>
    </row>
    <row r="14" spans="1:15" x14ac:dyDescent="0.25">
      <c r="A14" s="15" t="s">
        <v>43</v>
      </c>
      <c r="B14" s="24">
        <f t="shared" ref="B14:I14" si="5">-B13*0.85</f>
        <v>0</v>
      </c>
      <c r="C14" s="24">
        <f t="shared" si="5"/>
        <v>0</v>
      </c>
      <c r="D14" s="24">
        <f t="shared" si="5"/>
        <v>0</v>
      </c>
      <c r="E14" s="24">
        <f t="shared" si="5"/>
        <v>0</v>
      </c>
      <c r="F14" s="24">
        <f t="shared" si="5"/>
        <v>0</v>
      </c>
      <c r="G14" s="24">
        <f t="shared" si="5"/>
        <v>0</v>
      </c>
      <c r="H14" s="25">
        <f t="shared" si="5"/>
        <v>0</v>
      </c>
      <c r="I14" s="24">
        <f t="shared" si="5"/>
        <v>-199536.81660000002</v>
      </c>
      <c r="K14" s="15" t="s">
        <v>44</v>
      </c>
      <c r="L14" s="24">
        <f>-L13*0.3</f>
        <v>-711.36120000000005</v>
      </c>
      <c r="N14" s="15" t="s">
        <v>44</v>
      </c>
      <c r="O14" s="24">
        <f>-O13*0.3</f>
        <v>0</v>
      </c>
    </row>
    <row r="15" spans="1:15" x14ac:dyDescent="0.25">
      <c r="A15" s="29"/>
      <c r="B15" s="30"/>
      <c r="C15" s="30"/>
      <c r="D15" s="30"/>
      <c r="E15" s="30"/>
      <c r="F15" s="30"/>
      <c r="G15" s="30"/>
      <c r="H15" s="30"/>
      <c r="I15" s="31"/>
      <c r="K15" s="29"/>
      <c r="L15" s="31"/>
      <c r="N15" s="29"/>
      <c r="O15" s="31"/>
    </row>
    <row r="16" spans="1:15" ht="15.75" thickBot="1" x14ac:dyDescent="0.3">
      <c r="A16" s="32" t="s">
        <v>45</v>
      </c>
      <c r="B16" s="33">
        <f t="shared" ref="B16:I16" si="6">+B13+B14</f>
        <v>0</v>
      </c>
      <c r="C16" s="33">
        <f t="shared" si="6"/>
        <v>0</v>
      </c>
      <c r="D16" s="33">
        <f t="shared" si="6"/>
        <v>0</v>
      </c>
      <c r="E16" s="33">
        <f t="shared" si="6"/>
        <v>0</v>
      </c>
      <c r="F16" s="33">
        <f t="shared" si="6"/>
        <v>0</v>
      </c>
      <c r="G16" s="33">
        <f t="shared" si="6"/>
        <v>0</v>
      </c>
      <c r="H16" s="33">
        <f t="shared" si="6"/>
        <v>0</v>
      </c>
      <c r="I16" s="22">
        <f t="shared" si="6"/>
        <v>35212.379400000005</v>
      </c>
      <c r="K16" s="32" t="s">
        <v>45</v>
      </c>
      <c r="L16" s="22">
        <f t="shared" ref="L16" si="7">+L13+L14</f>
        <v>1659.8428000000001</v>
      </c>
      <c r="N16" s="32" t="s">
        <v>45</v>
      </c>
      <c r="O16" s="22">
        <f t="shared" ref="O16" si="8">+O13+O14</f>
        <v>0</v>
      </c>
    </row>
    <row r="17" spans="1:15" ht="15.75" thickTop="1" x14ac:dyDescent="0.25"/>
    <row r="18" spans="1:15" ht="15.75" thickBot="1" x14ac:dyDescent="0.3">
      <c r="A18" t="s">
        <v>46</v>
      </c>
      <c r="I18" s="34">
        <f>I16-I12</f>
        <v>35212.379400000005</v>
      </c>
      <c r="K18" t="s">
        <v>46</v>
      </c>
      <c r="L18" s="34">
        <f>L16-L12</f>
        <v>1659.8428000000001</v>
      </c>
      <c r="N18" t="s">
        <v>46</v>
      </c>
      <c r="O18" s="34">
        <f>O16-O12</f>
        <v>0</v>
      </c>
    </row>
    <row r="19" spans="1:15" ht="15.75" thickTop="1" x14ac:dyDescent="0.25"/>
    <row r="20" spans="1:15" ht="15.75" thickBot="1" x14ac:dyDescent="0.3">
      <c r="A20" t="s">
        <v>47</v>
      </c>
      <c r="I20" s="35">
        <f>I18-I14</f>
        <v>234749.19600000003</v>
      </c>
      <c r="K20" t="s">
        <v>47</v>
      </c>
      <c r="L20" s="35">
        <f>L18-L14</f>
        <v>2371.2040000000002</v>
      </c>
      <c r="N20" t="s">
        <v>47</v>
      </c>
      <c r="O20" s="35">
        <f>O18-O14</f>
        <v>0</v>
      </c>
    </row>
    <row r="21" spans="1:15" ht="15.75" thickTop="1" x14ac:dyDescent="0.25"/>
    <row r="23" spans="1:15" x14ac:dyDescent="0.25">
      <c r="I23" s="36">
        <f>I18*30%</f>
        <v>10563.713820000001</v>
      </c>
      <c r="K23" s="37" t="s">
        <v>48</v>
      </c>
      <c r="L23" s="36">
        <f>L18*30%</f>
        <v>497.95284000000004</v>
      </c>
      <c r="N23" s="37" t="s">
        <v>48</v>
      </c>
      <c r="O23" s="36">
        <f>O18*30%</f>
        <v>0</v>
      </c>
    </row>
    <row r="24" spans="1:15" x14ac:dyDescent="0.25">
      <c r="I24" s="38">
        <f>I23/1000</f>
        <v>10.56371382</v>
      </c>
      <c r="L24" s="38">
        <f>L23/1000</f>
        <v>0.49795284000000006</v>
      </c>
      <c r="O24" s="38">
        <f>O23/1000</f>
        <v>0</v>
      </c>
    </row>
    <row r="26" spans="1:15" x14ac:dyDescent="0.25">
      <c r="O26" s="38">
        <f>SUM(O24,L24,I24)</f>
        <v>11.06166666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CSD 1</vt:lpstr>
      <vt:lpstr>CSD 2</vt:lpstr>
      <vt:lpstr>CSD 3</vt:lpstr>
      <vt:lpstr>CSD 4a</vt:lpstr>
      <vt:lpstr>CSD 4b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Akinyoade, Akinyemi T SPDC-PTC/UOA</dc:creator>
  <cp:lastModifiedBy>Falaye, Olatunbosun M SPDC-UPO/G/PC</cp:lastModifiedBy>
  <dcterms:created xsi:type="dcterms:W3CDTF">2017-10-16T20:51:42Z</dcterms:created>
  <dcterms:modified xsi:type="dcterms:W3CDTF">2017-10-19T12:55:45Z</dcterms:modified>
</cp:coreProperties>
</file>