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Incr Gbaran CPF Capacity" sheetId="9" r:id="rId1"/>
    <sheet name="Sheet1" sheetId="10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Z7" i="9" l="1"/>
  <c r="Z6" i="9"/>
  <c r="L6" i="9" l="1"/>
  <c r="L12" i="9"/>
  <c r="G18" i="10" l="1"/>
  <c r="H18" i="10" s="1"/>
  <c r="H17" i="10"/>
  <c r="G17" i="10"/>
  <c r="H16" i="10"/>
  <c r="G16" i="10"/>
  <c r="G19" i="10" s="1"/>
  <c r="G12" i="10"/>
  <c r="H12" i="10" s="1"/>
  <c r="G11" i="10"/>
  <c r="H11" i="10" s="1"/>
  <c r="G10" i="10"/>
  <c r="G2" i="10"/>
  <c r="G3" i="10"/>
  <c r="G5" i="10"/>
  <c r="I7" i="9"/>
  <c r="H4" i="10"/>
  <c r="H3" i="10"/>
  <c r="H2" i="10"/>
  <c r="H5" i="10" s="1"/>
  <c r="I6" i="10" s="1"/>
  <c r="G4" i="10"/>
  <c r="H19" i="10" l="1"/>
  <c r="I20" i="10" s="1"/>
  <c r="G13" i="10"/>
  <c r="H10" i="10"/>
  <c r="H13" i="10" s="1"/>
  <c r="I14" i="10" s="1"/>
  <c r="J35" i="9" l="1"/>
  <c r="I35" i="9"/>
  <c r="K34" i="9" l="1"/>
  <c r="L34" i="9" s="1"/>
  <c r="K33" i="9"/>
  <c r="L33" i="9" s="1"/>
  <c r="K32" i="9"/>
  <c r="K35" i="9" l="1"/>
  <c r="L32" i="9"/>
  <c r="L35" i="9" s="1"/>
  <c r="P12" i="9"/>
  <c r="J26" i="9"/>
  <c r="J27" i="9"/>
  <c r="J28" i="9"/>
  <c r="J2" i="9" l="1"/>
  <c r="I12" i="9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J22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P20" i="9"/>
  <c r="L14" i="9"/>
  <c r="L16" i="9" s="1"/>
  <c r="L18" i="9" s="1"/>
  <c r="L23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<sst xmlns="http://schemas.openxmlformats.org/spreadsheetml/2006/main" count="108" uniqueCount="56">
  <si>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</si>
  <si>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</si>
  <si>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</si>
  <si>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</si>
  <si>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</si>
  <si>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</si>
  <si>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</si>
  <si>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</si>
  <si>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</si>
  <si>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</si>
  <si>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</si>
  <si>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</si>
  <si>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</si>
  <si>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</si>
  <si>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</si>
  <si>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</si>
  <si>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</si>
  <si>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</si>
  <si>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</si>
  <si>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</si>
  <si>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</si>
  <si>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</si>
  <si>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</si>
  <si>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</si>
  <si>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</si>
  <si>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</si>
  <si>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</si>
  <si>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</si>
  <si>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</si>
  <si>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</si>
  <si>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</si>
  <si>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</si>
  <si>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</si>
  <si>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</si>
  <si>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</si>
  <si>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</si>
  <si>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</si>
  <si>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</si>
  <si>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</si>
  <si>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</si>
  <si>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</si>
  <si>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</si>
  <si>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</si>
  <si>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</si>
  <si>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</si>
  <si>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</si>
  <si>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</si>
  <si>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</si>
  <si>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</si>
  <si>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</si>
  <si>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</si>
  <si>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</si>
  <si>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</si>
  <si>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50mmscf/d in Kboed = 50/5.8 =8.62069</t>
  </si>
  <si>
    <t>YTD Cumm to Aug (MMScf)</t>
  </si>
  <si>
    <t>Expressed as daily prod in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</si>
</sst>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92D05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51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16" fontId="0" fillId="0" borderId="0" xfId="0" applyNumberFormat="1"/>
    <xf numFmtId="0" fontId="2" fillId="124" borderId="0" xfId="0" applyFont="1" applyFill="1"/>
    <xf numFmtId="43" fontId="2" fillId="124" borderId="0" xfId="0" applyNumberFormat="1" applyFont="1" applyFill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K10" zoomScale="85" zoomScaleNormal="85" workbookViewId="0">
      <selection activeCell="U45" sqref="U45"/>
    </sheetView>
  </sheetViews>
  <sheetFormatPr defaultRowHeight="15"/>
  <cols>
    <col min="1" max="1" width="68.140625" hidden="1" customWidth="1"/>
    <col min="2" max="9" width="15" hidden="1" customWidth="1"/>
    <col min="10" max="10" width="43.42578125" hidden="1" customWidth="1"/>
    <col min="11" max="11" width="60.140625" customWidth="1"/>
    <col min="12" max="12" width="15.28515625" customWidth="1"/>
    <col min="13" max="13" width="31.140625" customWidth="1"/>
    <col min="14" max="14" width="0" hidden="1" customWidth="1"/>
    <col min="15" max="15" width="60.140625" hidden="1" customWidth="1"/>
    <col min="16" max="16" width="15.28515625" hidden="1" customWidth="1"/>
    <col min="17" max="20" width="0" hidden="1" customWidth="1"/>
    <col min="21" max="21" width="34" customWidth="1"/>
    <col min="25" max="25" width="28.28515625" customWidth="1"/>
  </cols>
  <sheetData>
    <row r="1" spans="1:26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6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I6*1000</f>
        <v>0</v>
      </c>
      <c r="K2" s="3" t="s">
        <v>26</v>
      </c>
      <c r="L2" s="4">
        <v>2017</v>
      </c>
      <c r="O2" s="3" t="s">
        <v>37</v>
      </c>
      <c r="P2" s="4">
        <v>2017</v>
      </c>
    </row>
    <row r="3" spans="1:26">
      <c r="A3" s="5" t="s">
        <v>0</v>
      </c>
      <c r="K3" s="5" t="s">
        <v>0</v>
      </c>
      <c r="M3" s="33"/>
      <c r="O3" s="5" t="s">
        <v>0</v>
      </c>
    </row>
    <row r="4" spans="1:26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47</v>
      </c>
      <c r="L4" s="29">
        <v>1.17</v>
      </c>
      <c r="M4" t="s">
        <v>25</v>
      </c>
      <c r="O4" s="6" t="s">
        <v>47</v>
      </c>
      <c r="P4" s="30">
        <v>2.4</v>
      </c>
      <c r="Q4" t="s">
        <v>25</v>
      </c>
      <c r="R4" s="33"/>
    </row>
    <row r="5" spans="1:26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243</v>
      </c>
      <c r="O5" s="6" t="s">
        <v>2</v>
      </c>
      <c r="P5" s="8">
        <v>365</v>
      </c>
    </row>
    <row r="6" spans="1:26">
      <c r="A6" s="6" t="s">
        <v>3</v>
      </c>
      <c r="B6" s="9"/>
      <c r="C6" s="9"/>
      <c r="D6" s="9"/>
      <c r="E6" s="9"/>
      <c r="F6" s="9"/>
      <c r="G6" s="9"/>
      <c r="H6" s="9"/>
      <c r="I6" s="37">
        <v>0</v>
      </c>
      <c r="J6" t="s">
        <v>31</v>
      </c>
      <c r="K6" s="6" t="s">
        <v>3</v>
      </c>
      <c r="L6" s="37">
        <f>50/5.8</f>
        <v>8.6206896551724146</v>
      </c>
      <c r="M6" t="s">
        <v>31</v>
      </c>
      <c r="O6" s="6" t="s">
        <v>3</v>
      </c>
      <c r="P6" s="36">
        <v>0</v>
      </c>
      <c r="Q6" t="s">
        <v>31</v>
      </c>
      <c r="U6" t="s">
        <v>53</v>
      </c>
      <c r="Y6" t="s">
        <v>54</v>
      </c>
      <c r="Z6">
        <f>50*243</f>
        <v>12150</v>
      </c>
    </row>
    <row r="7" spans="1:26">
      <c r="A7" s="6" t="s">
        <v>44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0</v>
      </c>
      <c r="K7" s="6" t="s">
        <v>45</v>
      </c>
      <c r="L7" s="11">
        <f>L6*L5*1000</f>
        <v>2094827.5862068967</v>
      </c>
      <c r="O7" s="6" t="s">
        <v>45</v>
      </c>
      <c r="P7" s="11">
        <f t="shared" ref="P7" si="1">P6*P5*1000</f>
        <v>0</v>
      </c>
      <c r="Y7" t="s">
        <v>55</v>
      </c>
      <c r="Z7" s="49">
        <f>Z6/31</f>
        <v>391.93548387096774</v>
      </c>
    </row>
    <row r="8" spans="1:26" ht="15.75" thickBot="1">
      <c r="A8" s="6" t="s">
        <v>42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42</v>
      </c>
      <c r="L8" s="23">
        <f>+L7*L4*5.8</f>
        <v>14215499.999999998</v>
      </c>
      <c r="O8" s="6" t="s">
        <v>42</v>
      </c>
      <c r="P8" s="23">
        <f>+P7*P4*5.8</f>
        <v>0</v>
      </c>
    </row>
    <row r="9" spans="1:26" ht="15.75" thickTop="1">
      <c r="A9" s="6" t="s">
        <v>51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48</v>
      </c>
      <c r="L9" s="24">
        <f>-L8*0.07</f>
        <v>-995085</v>
      </c>
      <c r="M9" t="s">
        <v>46</v>
      </c>
      <c r="O9" s="6" t="s">
        <v>48</v>
      </c>
      <c r="P9" s="24">
        <f>-P8*0.07</f>
        <v>0</v>
      </c>
      <c r="Q9" t="s">
        <v>46</v>
      </c>
    </row>
    <row r="10" spans="1:26">
      <c r="A10" s="6" t="s">
        <v>40</v>
      </c>
      <c r="B10" s="13"/>
      <c r="C10" s="13"/>
      <c r="D10" s="13"/>
      <c r="E10" s="13"/>
      <c r="F10" s="13"/>
      <c r="G10" s="13"/>
      <c r="H10" s="21"/>
      <c r="I10" s="13">
        <v>0</v>
      </c>
      <c r="K10" s="6" t="s">
        <v>40</v>
      </c>
      <c r="L10" s="13">
        <v>-335496.36</v>
      </c>
      <c r="O10" s="6" t="s">
        <v>40</v>
      </c>
      <c r="P10" s="13"/>
    </row>
    <row r="11" spans="1:26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6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39</v>
      </c>
      <c r="K12" s="6" t="s">
        <v>12</v>
      </c>
      <c r="L12" s="13">
        <f>-L6*L5*2706</f>
        <v>-5668603.4482758623</v>
      </c>
      <c r="O12" s="6" t="s">
        <v>12</v>
      </c>
      <c r="P12" s="13">
        <f>-P6*P5*2706</f>
        <v>0</v>
      </c>
    </row>
    <row r="13" spans="1:26">
      <c r="A13" s="6" t="s">
        <v>43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0</v>
      </c>
      <c r="K13" s="6" t="s">
        <v>43</v>
      </c>
      <c r="L13" s="14">
        <f>+L8+L9+L10+L11+L12</f>
        <v>7216315.1917241365</v>
      </c>
      <c r="O13" s="6" t="s">
        <v>43</v>
      </c>
      <c r="P13" s="14">
        <f>+P8+P9+P10+P11+P12</f>
        <v>0</v>
      </c>
    </row>
    <row r="14" spans="1:26">
      <c r="A14" s="6" t="s">
        <v>49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0</v>
      </c>
      <c r="J14" t="s">
        <v>16</v>
      </c>
      <c r="K14" s="6" t="s">
        <v>50</v>
      </c>
      <c r="L14" s="13">
        <f>-L13*0.3</f>
        <v>-2164894.5575172408</v>
      </c>
      <c r="O14" s="6" t="s">
        <v>50</v>
      </c>
      <c r="P14" s="13">
        <f>-P13*0.3</f>
        <v>0</v>
      </c>
    </row>
    <row r="15" spans="1:26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6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0</v>
      </c>
      <c r="K16" s="15" t="s">
        <v>9</v>
      </c>
      <c r="L16" s="12">
        <f t="shared" ref="L16" si="7">+L13+L14</f>
        <v>5051420.6342068957</v>
      </c>
      <c r="O16" s="15" t="s">
        <v>9</v>
      </c>
      <c r="P16" s="12">
        <f t="shared" ref="P16" si="8">+P13+P14</f>
        <v>0</v>
      </c>
    </row>
    <row r="17" spans="1:17" ht="15.75" thickTop="1"/>
    <row r="18" spans="1:17" ht="15.75" thickBot="1">
      <c r="A18" t="s">
        <v>15</v>
      </c>
      <c r="I18" s="27">
        <f>I16-I12</f>
        <v>0</v>
      </c>
      <c r="J18" t="s">
        <v>30</v>
      </c>
      <c r="K18" t="s">
        <v>15</v>
      </c>
      <c r="L18" s="27">
        <f>L16-L12</f>
        <v>10720024.082482759</v>
      </c>
      <c r="M18" t="s">
        <v>30</v>
      </c>
      <c r="O18" t="s">
        <v>15</v>
      </c>
      <c r="P18" s="27">
        <f>P16-P12</f>
        <v>0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0</v>
      </c>
      <c r="J20" t="s">
        <v>30</v>
      </c>
      <c r="K20" t="s">
        <v>14</v>
      </c>
      <c r="L20" s="28">
        <f>L18-L14</f>
        <v>12884918.640000001</v>
      </c>
      <c r="M20" t="s">
        <v>30</v>
      </c>
      <c r="O20" t="s">
        <v>14</v>
      </c>
      <c r="P20" s="28">
        <f>P18-P14</f>
        <v>0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>
        <f>I18*0.3</f>
        <v>0</v>
      </c>
      <c r="L22" s="45"/>
      <c r="P22" s="45"/>
    </row>
    <row r="23" spans="1:17">
      <c r="A23" t="s">
        <v>52</v>
      </c>
      <c r="B23" s="1">
        <v>2014</v>
      </c>
      <c r="C23" s="1"/>
      <c r="D23" s="1"/>
      <c r="E23" s="1"/>
      <c r="F23" s="1"/>
      <c r="G23" s="1"/>
      <c r="H23" s="1"/>
      <c r="I23" s="47">
        <f>I18*0.3</f>
        <v>0</v>
      </c>
      <c r="K23" t="s">
        <v>52</v>
      </c>
      <c r="L23" s="50">
        <f>L18*0.3</f>
        <v>3216007.2247448275</v>
      </c>
      <c r="P23" s="47">
        <f>P18*0.3</f>
        <v>0</v>
      </c>
    </row>
    <row r="24" spans="1:17" s="1" customFormat="1">
      <c r="B24" s="1">
        <v>2015</v>
      </c>
      <c r="J24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7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>
        <f>SUM(J26:J28)</f>
        <v>496560.69720331026</v>
      </c>
      <c r="K30"/>
      <c r="O30"/>
    </row>
    <row r="31" spans="1:17" s="1" customFormat="1" hidden="1">
      <c r="A31" s="1" t="s">
        <v>32</v>
      </c>
      <c r="I31" s="1" t="s">
        <v>33</v>
      </c>
      <c r="J31" t="s">
        <v>41</v>
      </c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J37"/>
      <c r="K37"/>
      <c r="O37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0"/>
  <sheetViews>
    <sheetView topLeftCell="A8" workbookViewId="0">
      <selection activeCell="G18" sqref="G18"/>
    </sheetView>
  </sheetViews>
  <sheetFormatPr defaultRowHeight="15"/>
  <sheetData>
    <row r="2" spans="5:9">
      <c r="E2">
        <v>1314</v>
      </c>
      <c r="F2" s="48">
        <v>43000</v>
      </c>
      <c r="G2">
        <f>9+17</f>
        <v>26</v>
      </c>
      <c r="H2">
        <f>E2*G2</f>
        <v>34164</v>
      </c>
    </row>
    <row r="3" spans="5:9">
      <c r="E3">
        <v>1459</v>
      </c>
      <c r="F3" s="48">
        <v>43026</v>
      </c>
      <c r="G3">
        <f>14</f>
        <v>14</v>
      </c>
      <c r="H3">
        <f t="shared" ref="H3:H4" si="0">E3*G3</f>
        <v>20426</v>
      </c>
    </row>
    <row r="4" spans="5:9">
      <c r="E4">
        <v>3779</v>
      </c>
      <c r="F4" s="48">
        <v>43040</v>
      </c>
      <c r="G4">
        <f>30+31</f>
        <v>61</v>
      </c>
      <c r="H4">
        <f t="shared" si="0"/>
        <v>230519</v>
      </c>
    </row>
    <row r="5" spans="5:9">
      <c r="G5">
        <f>SUM(G2:G4)</f>
        <v>101</v>
      </c>
      <c r="H5">
        <f>SUM(H2:H4)</f>
        <v>285109</v>
      </c>
    </row>
    <row r="6" spans="5:9">
      <c r="I6">
        <f>H5/365</f>
        <v>781.12054794520543</v>
      </c>
    </row>
    <row r="10" spans="5:9">
      <c r="E10">
        <v>1314</v>
      </c>
      <c r="F10" s="48">
        <v>43000</v>
      </c>
      <c r="G10">
        <f>9+17</f>
        <v>26</v>
      </c>
      <c r="H10">
        <f>E10*G10</f>
        <v>34164</v>
      </c>
    </row>
    <row r="11" spans="5:9">
      <c r="E11">
        <v>1459</v>
      </c>
      <c r="F11" s="48">
        <v>43026</v>
      </c>
      <c r="G11">
        <f>14</f>
        <v>14</v>
      </c>
      <c r="H11">
        <f t="shared" ref="H11:H12" si="1">E11*G11</f>
        <v>20426</v>
      </c>
    </row>
    <row r="12" spans="5:9">
      <c r="E12">
        <v>3779</v>
      </c>
      <c r="F12" s="48">
        <v>43040</v>
      </c>
      <c r="G12">
        <f>30+31+30</f>
        <v>91</v>
      </c>
      <c r="H12">
        <f t="shared" si="1"/>
        <v>343889</v>
      </c>
    </row>
    <row r="13" spans="5:9">
      <c r="G13">
        <f>SUM(G10:G12)</f>
        <v>131</v>
      </c>
      <c r="H13">
        <f>SUM(H10:H12)</f>
        <v>398479</v>
      </c>
    </row>
    <row r="14" spans="5:9">
      <c r="I14">
        <f>H13/365</f>
        <v>1091.7232876712328</v>
      </c>
    </row>
    <row r="16" spans="5:9">
      <c r="E16">
        <v>1314</v>
      </c>
      <c r="F16" s="48">
        <v>43000</v>
      </c>
      <c r="G16">
        <f>9+17</f>
        <v>26</v>
      </c>
      <c r="H16">
        <f>E16*G16</f>
        <v>34164</v>
      </c>
    </row>
    <row r="17" spans="5:9">
      <c r="E17">
        <v>1459</v>
      </c>
      <c r="F17" s="48">
        <v>43026</v>
      </c>
      <c r="G17">
        <f>14</f>
        <v>14</v>
      </c>
      <c r="H17">
        <f t="shared" ref="H17:H18" si="2">E17*G17</f>
        <v>20426</v>
      </c>
    </row>
    <row r="18" spans="5:9">
      <c r="E18">
        <v>3779</v>
      </c>
      <c r="F18" s="48">
        <v>43040</v>
      </c>
      <c r="G18">
        <f>30+31-30</f>
        <v>31</v>
      </c>
      <c r="H18">
        <f t="shared" si="2"/>
        <v>117149</v>
      </c>
    </row>
    <row r="19" spans="5:9">
      <c r="G19">
        <f>SUM(G16:G18)</f>
        <v>71</v>
      </c>
      <c r="H19">
        <f>SUM(H16:H18)</f>
        <v>171739</v>
      </c>
    </row>
    <row r="20" spans="5:9">
      <c r="I20">
        <f>H19/365</f>
        <v>470.51780821917811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 Gbaran CPF Capacity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2017-09-11T07:39:42Z</dcterms:modified>
</cp:coreProperties>
</file>