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E3E46628-57B2-4FFB-A1F0-B067E2587052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6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[27]Indicators!#REF!</definedName>
    <definedName name="eerttn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[19]R8_fld!#REF!</definedName>
    <definedName name="EXP_APPR_TOT">[34]Sheet1!$D$55:$AZ$55</definedName>
    <definedName name="EXP_IIP">[19]R8_fld!#REF!</definedName>
    <definedName name="EXP_RES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>[19]R8_fld!#REF!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[27]Indicators!#REF!</definedName>
    <definedName name="GCT_ACCRUAL___DIRECTORATE" localSheetId="0">#REF!</definedName>
    <definedName name="GCT_ACCRUAL___DIRECTORATE">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[27]Indicators!#REF!</definedName>
    <definedName name="hgfr">[27]Indicators!#REF!</definedName>
    <definedName name="hghhbjd">[27]Indicators!#REF!</definedName>
    <definedName name="hghvchbv">[27]Indicators!#REF!</definedName>
    <definedName name="hgtrt">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>[27]Indicators!#REF!</definedName>
    <definedName name="jkgxht">[27]Indicators!#REF!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>[19]R8_fld!#REF!</definedName>
    <definedName name="LOW_IIP">[19]R8_fld!#REF!</definedName>
    <definedName name="LOW_RES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[27]Indicators!#REF!</definedName>
    <definedName name="mmm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'[68]Ultimate Recovery and Reserves'!#REF!</definedName>
    <definedName name="OIL_REC_RES">'[68]Ultimate Recovery and Reserves'!#REF!</definedName>
    <definedName name="OIL_REC_URD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[27]Indicators!#REF!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[27]Indicators!#REF!</definedName>
    <definedName name="YTDadj">'[82]Shell Adj YTD'!$U$6:$AF$105</definedName>
    <definedName name="yvrrerb">[27]Indicators!#REF!</definedName>
  </definedNames>
  <calcPr calcId="191029"/>
  <pivotCaches>
    <pivotCache cacheId="4" r:id="rId8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8" i="5" l="1"/>
  <c r="G129" i="5" s="1"/>
  <c r="H125" i="5"/>
  <c r="I124" i="5"/>
  <c r="H123" i="5"/>
  <c r="I122" i="5"/>
  <c r="H121" i="5"/>
  <c r="I120" i="5"/>
  <c r="H117" i="5"/>
  <c r="N116" i="5"/>
  <c r="M116" i="5"/>
  <c r="K116" i="5"/>
  <c r="I116" i="5"/>
  <c r="O116" i="5" s="1"/>
  <c r="L115" i="5"/>
  <c r="J115" i="5"/>
  <c r="N115" i="5" s="1"/>
  <c r="H115" i="5"/>
  <c r="L112" i="5"/>
  <c r="J112" i="5"/>
  <c r="N112" i="5" s="1"/>
  <c r="H112" i="5"/>
  <c r="M111" i="5"/>
  <c r="K111" i="5"/>
  <c r="O111" i="5" s="1"/>
  <c r="I111" i="5"/>
  <c r="Q109" i="5"/>
  <c r="K109" i="5" s="1"/>
  <c r="O109" i="5" s="1"/>
  <c r="M109" i="5"/>
  <c r="I109" i="5"/>
  <c r="M104" i="5"/>
  <c r="I104" i="5"/>
  <c r="L98" i="5"/>
  <c r="H98" i="5"/>
  <c r="M97" i="5"/>
  <c r="I97" i="5"/>
  <c r="M91" i="5"/>
  <c r="I91" i="5"/>
  <c r="M87" i="5"/>
  <c r="I87" i="5"/>
  <c r="M85" i="5"/>
  <c r="I85" i="5"/>
  <c r="L83" i="5"/>
  <c r="H83" i="5"/>
  <c r="M82" i="5"/>
  <c r="I82" i="5"/>
  <c r="L81" i="5"/>
  <c r="H81" i="5"/>
  <c r="M80" i="5"/>
  <c r="I80" i="5"/>
  <c r="Q78" i="5"/>
  <c r="K104" i="5" s="1"/>
  <c r="O104" i="5" s="1"/>
  <c r="I78" i="5"/>
  <c r="M78" i="5" s="1"/>
  <c r="H77" i="5"/>
  <c r="L77" i="5" s="1"/>
  <c r="I76" i="5"/>
  <c r="M76" i="5" s="1"/>
  <c r="H72" i="5"/>
  <c r="L72" i="5" s="1"/>
  <c r="I71" i="5"/>
  <c r="M71" i="5" s="1"/>
  <c r="H68" i="5"/>
  <c r="L68" i="5" s="1"/>
  <c r="I67" i="5"/>
  <c r="M67" i="5" s="1"/>
  <c r="I65" i="5"/>
  <c r="M65" i="5" s="1"/>
  <c r="Q63" i="5"/>
  <c r="K91" i="5" s="1"/>
  <c r="O91" i="5" s="1"/>
  <c r="I63" i="5"/>
  <c r="H60" i="5"/>
  <c r="I59" i="5"/>
  <c r="H58" i="5"/>
  <c r="I52" i="5"/>
  <c r="H44" i="5"/>
  <c r="I43" i="5"/>
  <c r="O42" i="5"/>
  <c r="L42" i="5"/>
  <c r="J42" i="5"/>
  <c r="N42" i="5" s="1"/>
  <c r="H42" i="5"/>
  <c r="L33" i="5"/>
  <c r="J33" i="5"/>
  <c r="N33" i="5" s="1"/>
  <c r="H33" i="5"/>
  <c r="M32" i="5"/>
  <c r="K32" i="5"/>
  <c r="I32" i="5"/>
  <c r="Q31" i="5"/>
  <c r="N60" i="5" l="1"/>
  <c r="O63" i="5"/>
  <c r="O59" i="5"/>
  <c r="H127" i="5"/>
  <c r="K43" i="5"/>
  <c r="K127" i="5" s="1"/>
  <c r="K52" i="5"/>
  <c r="O52" i="5" s="1"/>
  <c r="K59" i="5"/>
  <c r="K63" i="5"/>
  <c r="J117" i="5"/>
  <c r="N117" i="5" s="1"/>
  <c r="J121" i="5"/>
  <c r="N121" i="5" s="1"/>
  <c r="I127" i="5"/>
  <c r="O32" i="5"/>
  <c r="L44" i="5"/>
  <c r="M52" i="5"/>
  <c r="M59" i="5"/>
  <c r="M63" i="5"/>
  <c r="K65" i="5"/>
  <c r="O65" i="5" s="1"/>
  <c r="K67" i="5"/>
  <c r="O67" i="5" s="1"/>
  <c r="J68" i="5"/>
  <c r="N68" i="5" s="1"/>
  <c r="K71" i="5"/>
  <c r="O71" i="5" s="1"/>
  <c r="J72" i="5"/>
  <c r="N72" i="5" s="1"/>
  <c r="K76" i="5"/>
  <c r="O76" i="5" s="1"/>
  <c r="J77" i="5"/>
  <c r="N77" i="5" s="1"/>
  <c r="K78" i="5"/>
  <c r="O78" i="5" s="1"/>
  <c r="L117" i="5"/>
  <c r="M120" i="5"/>
  <c r="O120" i="5" s="1"/>
  <c r="L121" i="5"/>
  <c r="M122" i="5"/>
  <c r="L123" i="5"/>
  <c r="M124" i="5"/>
  <c r="L125" i="5"/>
  <c r="J44" i="5"/>
  <c r="N44" i="5" s="1"/>
  <c r="J58" i="5"/>
  <c r="N58" i="5" s="1"/>
  <c r="J60" i="5"/>
  <c r="K120" i="5"/>
  <c r="K122" i="5"/>
  <c r="O122" i="5" s="1"/>
  <c r="J123" i="5"/>
  <c r="N123" i="5" s="1"/>
  <c r="K124" i="5"/>
  <c r="O124" i="5" s="1"/>
  <c r="J125" i="5"/>
  <c r="N125" i="5" s="1"/>
  <c r="M43" i="5"/>
  <c r="M127" i="5" s="1"/>
  <c r="L58" i="5"/>
  <c r="L60" i="5"/>
  <c r="K80" i="5"/>
  <c r="O80" i="5" s="1"/>
  <c r="J81" i="5"/>
  <c r="N81" i="5" s="1"/>
  <c r="K82" i="5"/>
  <c r="O82" i="5" s="1"/>
  <c r="J83" i="5"/>
  <c r="N83" i="5" s="1"/>
  <c r="K85" i="5"/>
  <c r="O85" i="5" s="1"/>
  <c r="K87" i="5"/>
  <c r="O87" i="5" s="1"/>
  <c r="K97" i="5"/>
  <c r="O97" i="5" s="1"/>
  <c r="J98" i="5"/>
  <c r="L127" i="5" l="1"/>
  <c r="O43" i="5"/>
  <c r="O127" i="5" s="1"/>
  <c r="J127" i="5"/>
  <c r="J128" i="5"/>
  <c r="N98" i="5"/>
  <c r="N127" i="5" s="1"/>
  <c r="J129" i="5"/>
  <c r="F8" i="1" l="1"/>
  <c r="C8" i="1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<sst xmlns="http://schemas.openxmlformats.org/spreadsheetml/2006/main" count="214" uniqueCount="169">
  <si>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</si>
  <si>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</si>
  <si>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</si>
  <si>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</si>
  <si>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</si>
  <si>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</si>
  <si>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</si>
  <si>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</si>
  <si>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</si>
  <si>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</si>
  <si>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</si>
  <si>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</si>
  <si>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</si>
  <si>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</si>
  <si>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</si>
  <si>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</si>
  <si>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</si>
  <si>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</si>
  <si>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</si>
  <si>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</si>
  <si>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</si>
  <si>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</si>
  <si>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</si>
  <si>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</si>
  <si>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</si>
  <si>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</si>
  <si>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</si>
  <si>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</si>
  <si>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</si>
  <si>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</si>
  <si>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</si>
  <si>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</si>
  <si>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</si>
  <si>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</si>
  <si>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</si>
  <si>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</si>
  <si>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</si>
  <si>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</si>
  <si>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</si>
  <si>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</si>
  <si>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</si>
  <si>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</si>
  <si>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</si>
  <si>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</si>
  <si>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</si>
  <si>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</si>
  <si>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</si>
  <si>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</si>
  <si>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</si>
  <si>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</si>
  <si>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</si>
  <si>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</si>
  <si>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</si>
  <si>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</si>
  <si>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</si>
  <si>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</si>
  <si>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</si>
  <si>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</si>
  <si>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</si>
  <si>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</si>
  <si>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</si>
  <si>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</si>
  <si>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</si>
  <si>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</si>
  <si>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</si>
  <si>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</si>
  <si>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</si>
  <si>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</si>
  <si>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</si>
  <si>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</si>
  <si>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</si>
  <si>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</si>
  <si>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</si>
  <si>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</si>
  <si>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</si>
  <si>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</si>
  <si>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</si>
  <si>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</si>
  <si>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</si>
  <si>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</si>
  <si>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</si>
  <si>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</si>
  <si>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</si>
  <si>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</si>
  <si>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</si>
  <si>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</si>
  <si>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</si>
  <si>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</si>
  <si>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</si>
  <si>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</si>
  <si>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</si>
  <si>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</si>
  <si>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</si>
  <si>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</si>
  <si>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</si>
  <si>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</si>
  <si>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</si>
  <si>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</si>
  <si>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</si>
  <si>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</si>
  <si>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</si>
  <si>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</si>
  <si>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</si>
  <si>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</si>
  <si>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</si>
  <si>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</si>
  <si>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</si>
  <si>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</si>
  <si>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</si>
  <si>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</si>
  <si>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</si>
  <si>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</si>
  <si>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</si>
  <si>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</si>
  <si>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</si>
  <si>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</si>
  <si>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</si>
  <si>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</si>
  <si>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</si>
  <si>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</si>
  <si>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</si>
  <si>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</si>
  <si>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</si>
  <si>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</si>
  <si>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</si>
  <si>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</si>
  <si>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</si>
  <si>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</si>
  <si>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</si>
  <si>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</si>
  <si>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</si>
  <si>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</si>
  <si>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</si>
  <si>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</si>
  <si>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</si>
  <si>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</si>
  <si>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</si>
  <si>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</si>
  <si>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</si>
  <si>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</si>
  <si>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</si>
  <si>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</si>
  <si>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</si>
  <si>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</si>
  <si>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</si>
  <si>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</si>
  <si>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</si>
  <si>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</si>
  <si>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</si>
  <si>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</si>
  <si>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</si>
  <si>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</si>
  <si>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</si>
  <si>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</si>
  <si>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</si>
  <si>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</si>
  <si>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</si>
  <si>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</si>
  <si>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</si>
  <si>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</si>
  <si>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</si>
  <si>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</si>
  <si>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</si>
  <si>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</si>
  <si>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</si>
  <si>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</si>
  <si>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</si>
  <si>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</si>
  <si>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 xml:space="preserve">Sum of Actual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</si>
</sst>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7" fillId="0" borderId="0"/>
  </cellStyleXfs>
  <cellXfs count="4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5"/>
    <xf numFmtId="3" fontId="7" fillId="0" borderId="0" xfId="5" applyNumberFormat="1"/>
    <xf numFmtId="0" fontId="5" fillId="0" borderId="0" xfId="5" applyFont="1"/>
    <xf numFmtId="0" fontId="5" fillId="0" borderId="0" xfId="5" applyFont="1" applyAlignment="1">
      <alignment horizontal="center"/>
    </xf>
    <xf numFmtId="3" fontId="5" fillId="0" borderId="0" xfId="5" applyNumberFormat="1" applyFont="1" applyAlignment="1">
      <alignment horizontal="center"/>
    </xf>
    <xf numFmtId="3" fontId="6" fillId="0" borderId="9" xfId="5" applyNumberFormat="1" applyFont="1" applyBorder="1" applyAlignment="1">
      <alignment horizontal="center"/>
    </xf>
    <xf numFmtId="3" fontId="6" fillId="0" borderId="10" xfId="5" applyNumberFormat="1" applyFont="1" applyBorder="1" applyAlignment="1">
      <alignment horizontal="center"/>
    </xf>
    <xf numFmtId="0" fontId="7" fillId="0" borderId="0" xfId="5" applyAlignment="1">
      <alignment horizontal="left"/>
    </xf>
    <xf numFmtId="3" fontId="7" fillId="0" borderId="11" xfId="5" applyNumberFormat="1" applyBorder="1"/>
    <xf numFmtId="3" fontId="7" fillId="0" borderId="12" xfId="5" applyNumberFormat="1" applyBorder="1"/>
    <xf numFmtId="0" fontId="7" fillId="0" borderId="0" xfId="5" applyAlignment="1">
      <alignment horizontal="left" indent="1"/>
    </xf>
    <xf numFmtId="3" fontId="7" fillId="0" borderId="13" xfId="5" applyNumberFormat="1" applyBorder="1"/>
    <xf numFmtId="3" fontId="7" fillId="0" borderId="14" xfId="5" applyNumberFormat="1" applyBorder="1"/>
    <xf numFmtId="0" fontId="7" fillId="0" borderId="0" xfId="5" applyAlignment="1">
      <alignment horizontal="left" indent="2"/>
    </xf>
    <xf numFmtId="4" fontId="7" fillId="0" borderId="0" xfId="5" applyNumberFormat="1"/>
    <xf numFmtId="3" fontId="7" fillId="0" borderId="9" xfId="5" applyNumberFormat="1" applyBorder="1"/>
    <xf numFmtId="3" fontId="7" fillId="0" borderId="10" xfId="5" applyNumberFormat="1" applyBorder="1"/>
    <xf numFmtId="4" fontId="5" fillId="0" borderId="0" xfId="5" applyNumberFormat="1" applyFont="1"/>
    <xf numFmtId="3" fontId="6" fillId="0" borderId="7" xfId="5" applyNumberFormat="1" applyFont="1" applyBorder="1" applyAlignment="1">
      <alignment horizontal="center"/>
    </xf>
    <xf numFmtId="3" fontId="6" fillId="0" borderId="8" xfId="5" applyNumberFormat="1" applyFont="1" applyBorder="1" applyAlignment="1">
      <alignment horizontal="center"/>
    </xf>
  </cellXfs>
  <cellStyles count="6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3" xfId="5" xr:uid="{2632E55B-4A31-4580-BAE9-1812918A3BBD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pivotCacheDefinition" Target="pivotCache/pivotCacheDefinition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3CD0A278-0B1C-4B1D-B96D-89C4AD999FEE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6AF47-7151-40BE-BBC1-70CD2056BE53}" name="PivotTable3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7">
      <pivotArea outline="0" collapsedLevelsAreSubtotals="1" fieldPosition="0"/>
    </format>
    <format dxfId="6">
      <pivotArea field="6" type="button" dataOnly="0" labelOnly="1" outline="0" axis="axisCol" fieldPosition="0"/>
    </format>
    <format dxfId="5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6" count="0"/>
        </references>
      </pivotArea>
    </format>
    <format dxfId="2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F9" sqref="F9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29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28760/1000/29</f>
        <v>0.99172413793103453</v>
      </c>
      <c r="D8" t="s">
        <v>11</v>
      </c>
      <c r="E8" s="7" t="s">
        <v>10</v>
      </c>
      <c r="F8" s="13">
        <f>1388932/1000/29/5.8</f>
        <v>8.2576218787158151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28760</v>
      </c>
      <c r="E9" s="7" t="s">
        <v>13</v>
      </c>
      <c r="F9" s="15">
        <f>F8*F7*1000</f>
        <v>239471.03448275864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1761550</v>
      </c>
      <c r="E10" s="7" t="s">
        <v>14</v>
      </c>
      <c r="F10" s="17">
        <f>+F9*F6*5.8</f>
        <v>2097287.3199999998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-352310</v>
      </c>
      <c r="D11" t="s">
        <v>16</v>
      </c>
      <c r="E11" s="7" t="s">
        <v>17</v>
      </c>
      <c r="F11" s="19">
        <f>-F10*0.07</f>
        <v>-146810.11240000001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1409240</v>
      </c>
      <c r="E15" s="7" t="s">
        <v>22</v>
      </c>
      <c r="F15" s="20">
        <f>+F10+F11+F12+F13+F14</f>
        <v>1950477.2075999998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-179678.1</v>
      </c>
      <c r="D16" t="s">
        <v>31</v>
      </c>
      <c r="E16" s="7" t="s">
        <v>24</v>
      </c>
      <c r="F16" s="18">
        <f>-F15*0.3</f>
        <v>-585143.16227999993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1229561.8999999999</v>
      </c>
      <c r="E18" s="23" t="s">
        <v>25</v>
      </c>
      <c r="F18" s="16">
        <f t="shared" ref="F18" si="4">+F15+F16</f>
        <v>1365334.04532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1229561.8999999999</v>
      </c>
      <c r="D20" t="s">
        <v>27</v>
      </c>
      <c r="E20" t="s">
        <v>26</v>
      </c>
      <c r="F20" s="24">
        <f>F18-F14</f>
        <v>1365334.04532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1229561.8999999999</v>
      </c>
    </row>
    <row r="25" spans="2:11" x14ac:dyDescent="0.35">
      <c r="B25" t="s">
        <v>34</v>
      </c>
      <c r="C25" s="26">
        <f>C24*0.3</f>
        <v>368868.56999999995</v>
      </c>
      <c r="E25" t="s">
        <v>30</v>
      </c>
      <c r="F25" s="26">
        <f>F20*0.3</f>
        <v>409600.21359599999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778468.78359599994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EC6D5-32AB-4938-832F-62463F4550A6}">
  <dimension ref="A3:R129"/>
  <sheetViews>
    <sheetView topLeftCell="C67" workbookViewId="0">
      <selection activeCell="Q117" sqref="Q117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7265625" style="28" bestFit="1" customWidth="1"/>
    <col min="4" max="4" width="11.54296875" style="28" bestFit="1" customWidth="1"/>
    <col min="5" max="5" width="13.7265625" style="28" bestFit="1" customWidth="1"/>
    <col min="6" max="6" width="11.54296875" style="28" bestFit="1" customWidth="1"/>
    <col min="7" max="7" width="13.7265625" style="2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28" t="s">
        <v>36</v>
      </c>
      <c r="N3" s="29" t="s">
        <v>166</v>
      </c>
      <c r="O3" s="29" t="s">
        <v>167</v>
      </c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30" t="s">
        <v>45</v>
      </c>
      <c r="I4" s="31" t="s">
        <v>39</v>
      </c>
      <c r="J4" s="45" t="s">
        <v>40</v>
      </c>
      <c r="K4" s="46"/>
      <c r="L4" s="45" t="s">
        <v>41</v>
      </c>
      <c r="M4" s="46"/>
      <c r="N4" s="45" t="s">
        <v>42</v>
      </c>
      <c r="O4" s="46"/>
    </row>
    <row r="5" spans="1:15" ht="13.5" thickBot="1" x14ac:dyDescent="0.35">
      <c r="A5" s="27" t="s">
        <v>43</v>
      </c>
      <c r="B5" s="28" t="s">
        <v>44</v>
      </c>
      <c r="C5" s="27" t="s">
        <v>168</v>
      </c>
      <c r="D5" s="28" t="s">
        <v>44</v>
      </c>
      <c r="E5" s="27" t="s">
        <v>168</v>
      </c>
      <c r="F5" s="28" t="s">
        <v>44</v>
      </c>
      <c r="G5" s="27" t="s">
        <v>168</v>
      </c>
      <c r="J5" s="32" t="s">
        <v>45</v>
      </c>
      <c r="K5" s="33" t="s">
        <v>39</v>
      </c>
      <c r="L5" s="32" t="s">
        <v>45</v>
      </c>
      <c r="M5" s="33" t="s">
        <v>39</v>
      </c>
      <c r="N5" s="32" t="s">
        <v>45</v>
      </c>
      <c r="O5" s="33" t="s">
        <v>39</v>
      </c>
    </row>
    <row r="6" spans="1:15" x14ac:dyDescent="0.25">
      <c r="A6" s="34" t="s">
        <v>35</v>
      </c>
      <c r="B6" s="28">
        <v>0</v>
      </c>
      <c r="C6" s="28">
        <v>0</v>
      </c>
      <c r="F6" s="28">
        <v>357791.18085255002</v>
      </c>
      <c r="G6" s="28">
        <v>125617.46297545602</v>
      </c>
      <c r="J6" s="35"/>
      <c r="K6" s="36"/>
      <c r="L6" s="35"/>
      <c r="M6" s="36"/>
      <c r="N6" s="35"/>
      <c r="O6" s="36"/>
    </row>
    <row r="7" spans="1:15" x14ac:dyDescent="0.25">
      <c r="A7" s="37" t="s">
        <v>46</v>
      </c>
      <c r="B7" s="28">
        <v>0</v>
      </c>
      <c r="C7" s="28">
        <v>0</v>
      </c>
      <c r="F7" s="28">
        <v>357791.18085255002</v>
      </c>
      <c r="G7" s="28">
        <v>125617.46297545602</v>
      </c>
      <c r="J7" s="38"/>
      <c r="K7" s="39"/>
      <c r="L7" s="38"/>
      <c r="M7" s="39"/>
      <c r="N7" s="38"/>
      <c r="O7" s="39"/>
    </row>
    <row r="8" spans="1:15" x14ac:dyDescent="0.25">
      <c r="A8" s="40" t="s">
        <v>47</v>
      </c>
      <c r="F8" s="28">
        <v>3160.3858728</v>
      </c>
      <c r="G8" s="28">
        <v>0</v>
      </c>
      <c r="J8" s="38"/>
      <c r="K8" s="39"/>
      <c r="L8" s="38"/>
      <c r="M8" s="39"/>
      <c r="N8" s="38"/>
      <c r="O8" s="39"/>
    </row>
    <row r="9" spans="1:15" x14ac:dyDescent="0.25">
      <c r="A9" s="40" t="s">
        <v>48</v>
      </c>
      <c r="B9" s="28">
        <v>0</v>
      </c>
      <c r="C9" s="28">
        <v>0</v>
      </c>
      <c r="J9" s="38"/>
      <c r="K9" s="39"/>
      <c r="L9" s="38"/>
      <c r="M9" s="39"/>
      <c r="N9" s="38"/>
      <c r="O9" s="39"/>
    </row>
    <row r="10" spans="1:15" x14ac:dyDescent="0.25">
      <c r="A10" s="40" t="s">
        <v>49</v>
      </c>
      <c r="F10" s="28">
        <v>0</v>
      </c>
      <c r="G10" s="28">
        <v>0</v>
      </c>
      <c r="J10" s="38"/>
      <c r="K10" s="39"/>
      <c r="L10" s="38"/>
      <c r="M10" s="39"/>
      <c r="N10" s="38"/>
      <c r="O10" s="39"/>
    </row>
    <row r="11" spans="1:15" x14ac:dyDescent="0.25">
      <c r="A11" s="40" t="s">
        <v>50</v>
      </c>
      <c r="B11" s="28">
        <v>0</v>
      </c>
      <c r="C11" s="28">
        <v>0</v>
      </c>
      <c r="J11" s="38"/>
      <c r="K11" s="39"/>
      <c r="L11" s="38"/>
      <c r="M11" s="39"/>
      <c r="N11" s="38"/>
      <c r="O11" s="39"/>
    </row>
    <row r="12" spans="1:15" x14ac:dyDescent="0.25">
      <c r="A12" s="40" t="s">
        <v>51</v>
      </c>
      <c r="F12" s="28">
        <v>23023.940999999995</v>
      </c>
      <c r="G12" s="28">
        <v>65495.951908870033</v>
      </c>
      <c r="J12" s="38"/>
      <c r="K12" s="39"/>
      <c r="L12" s="38"/>
      <c r="M12" s="39"/>
      <c r="N12" s="38"/>
      <c r="O12" s="39"/>
    </row>
    <row r="13" spans="1:15" x14ac:dyDescent="0.25">
      <c r="A13" s="40" t="s">
        <v>52</v>
      </c>
      <c r="B13" s="28">
        <v>0</v>
      </c>
      <c r="C13" s="28">
        <v>0</v>
      </c>
      <c r="J13" s="38"/>
      <c r="K13" s="39"/>
      <c r="L13" s="38"/>
      <c r="M13" s="39"/>
      <c r="N13" s="38"/>
      <c r="O13" s="39"/>
    </row>
    <row r="14" spans="1:15" x14ac:dyDescent="0.25">
      <c r="A14" s="40" t="s">
        <v>53</v>
      </c>
      <c r="F14" s="28">
        <v>36421.650999999998</v>
      </c>
      <c r="G14" s="28">
        <v>60121.511066585983</v>
      </c>
      <c r="J14" s="38"/>
      <c r="K14" s="39"/>
      <c r="L14" s="38"/>
      <c r="M14" s="39"/>
      <c r="N14" s="38"/>
      <c r="O14" s="39"/>
    </row>
    <row r="15" spans="1:15" x14ac:dyDescent="0.25">
      <c r="A15" s="40" t="s">
        <v>54</v>
      </c>
      <c r="B15" s="28">
        <v>0</v>
      </c>
      <c r="C15" s="28">
        <v>0</v>
      </c>
      <c r="J15" s="38"/>
      <c r="K15" s="39"/>
      <c r="L15" s="38"/>
      <c r="M15" s="39"/>
      <c r="N15" s="38"/>
      <c r="O15" s="39"/>
    </row>
    <row r="16" spans="1:15" x14ac:dyDescent="0.25">
      <c r="A16" s="40" t="s">
        <v>55</v>
      </c>
      <c r="F16" s="28">
        <v>0</v>
      </c>
      <c r="G16" s="28">
        <v>0</v>
      </c>
      <c r="J16" s="38"/>
      <c r="K16" s="39"/>
      <c r="L16" s="38"/>
      <c r="M16" s="39"/>
      <c r="N16" s="38"/>
      <c r="O16" s="39"/>
    </row>
    <row r="17" spans="1:17" x14ac:dyDescent="0.25">
      <c r="A17" s="40" t="s">
        <v>56</v>
      </c>
      <c r="B17" s="28">
        <v>0</v>
      </c>
      <c r="C17" s="28">
        <v>0</v>
      </c>
      <c r="J17" s="38"/>
      <c r="K17" s="39"/>
      <c r="L17" s="38"/>
      <c r="M17" s="39"/>
      <c r="N17" s="38"/>
      <c r="O17" s="39"/>
    </row>
    <row r="18" spans="1:17" x14ac:dyDescent="0.25">
      <c r="A18" s="40" t="s">
        <v>57</v>
      </c>
      <c r="F18" s="28">
        <v>85364.902512000001</v>
      </c>
      <c r="G18" s="28">
        <v>0</v>
      </c>
      <c r="J18" s="38"/>
      <c r="K18" s="39"/>
      <c r="L18" s="38"/>
      <c r="M18" s="39"/>
      <c r="N18" s="38"/>
      <c r="O18" s="39"/>
    </row>
    <row r="19" spans="1:17" x14ac:dyDescent="0.25">
      <c r="A19" s="40" t="s">
        <v>58</v>
      </c>
      <c r="B19" s="28">
        <v>0</v>
      </c>
      <c r="C19" s="28">
        <v>0</v>
      </c>
      <c r="J19" s="38"/>
      <c r="K19" s="39"/>
      <c r="L19" s="38"/>
      <c r="M19" s="39"/>
      <c r="N19" s="38"/>
      <c r="O19" s="39"/>
    </row>
    <row r="20" spans="1:17" x14ac:dyDescent="0.25">
      <c r="A20" s="40" t="s">
        <v>59</v>
      </c>
      <c r="F20" s="28">
        <v>66271.655499999993</v>
      </c>
      <c r="G20" s="28">
        <v>0</v>
      </c>
      <c r="J20" s="38"/>
      <c r="K20" s="39"/>
      <c r="L20" s="38"/>
      <c r="M20" s="39"/>
      <c r="N20" s="38"/>
      <c r="O20" s="39"/>
    </row>
    <row r="21" spans="1:17" x14ac:dyDescent="0.25">
      <c r="A21" s="40" t="s">
        <v>60</v>
      </c>
      <c r="B21" s="28">
        <v>0</v>
      </c>
      <c r="C21" s="28">
        <v>0</v>
      </c>
      <c r="J21" s="38"/>
      <c r="K21" s="39"/>
      <c r="L21" s="38"/>
      <c r="M21" s="39"/>
      <c r="N21" s="38"/>
      <c r="O21" s="39"/>
    </row>
    <row r="22" spans="1:17" x14ac:dyDescent="0.25">
      <c r="A22" s="40" t="s">
        <v>61</v>
      </c>
      <c r="F22" s="28">
        <v>34926.203910999997</v>
      </c>
      <c r="G22" s="28">
        <v>0</v>
      </c>
      <c r="J22" s="38"/>
      <c r="K22" s="39"/>
      <c r="L22" s="38"/>
      <c r="M22" s="39"/>
      <c r="N22" s="38"/>
      <c r="O22" s="39"/>
    </row>
    <row r="23" spans="1:17" x14ac:dyDescent="0.25">
      <c r="A23" s="40" t="s">
        <v>62</v>
      </c>
      <c r="B23" s="28">
        <v>0</v>
      </c>
      <c r="C23" s="28">
        <v>0</v>
      </c>
      <c r="J23" s="38"/>
      <c r="K23" s="39"/>
      <c r="L23" s="38"/>
      <c r="M23" s="39"/>
      <c r="N23" s="38"/>
      <c r="O23" s="39"/>
    </row>
    <row r="24" spans="1:17" x14ac:dyDescent="0.25">
      <c r="A24" s="40" t="s">
        <v>63</v>
      </c>
      <c r="F24" s="28">
        <v>65823.184999999998</v>
      </c>
      <c r="G24" s="28">
        <v>0</v>
      </c>
      <c r="J24" s="38"/>
      <c r="K24" s="39"/>
      <c r="L24" s="38"/>
      <c r="M24" s="39"/>
      <c r="N24" s="38"/>
      <c r="O24" s="39"/>
    </row>
    <row r="25" spans="1:17" x14ac:dyDescent="0.25">
      <c r="A25" s="40" t="s">
        <v>64</v>
      </c>
      <c r="B25" s="28">
        <v>0</v>
      </c>
      <c r="C25" s="28">
        <v>0</v>
      </c>
      <c r="J25" s="38"/>
      <c r="K25" s="39"/>
      <c r="L25" s="38"/>
      <c r="M25" s="39"/>
      <c r="N25" s="38"/>
      <c r="O25" s="39"/>
    </row>
    <row r="26" spans="1:17" x14ac:dyDescent="0.25">
      <c r="A26" s="40" t="s">
        <v>65</v>
      </c>
      <c r="F26" s="28">
        <v>13166.180031999998</v>
      </c>
      <c r="G26" s="28">
        <v>0</v>
      </c>
      <c r="J26" s="38"/>
      <c r="K26" s="39"/>
      <c r="L26" s="38"/>
      <c r="M26" s="39"/>
      <c r="N26" s="38"/>
      <c r="O26" s="39"/>
    </row>
    <row r="27" spans="1:17" x14ac:dyDescent="0.25">
      <c r="A27" s="40" t="s">
        <v>66</v>
      </c>
      <c r="B27" s="28">
        <v>0</v>
      </c>
      <c r="C27" s="28">
        <v>0</v>
      </c>
      <c r="J27" s="38"/>
      <c r="K27" s="39"/>
      <c r="L27" s="38"/>
      <c r="M27" s="39"/>
      <c r="N27" s="38"/>
      <c r="O27" s="39"/>
    </row>
    <row r="28" spans="1:17" x14ac:dyDescent="0.25">
      <c r="A28" s="40" t="s">
        <v>67</v>
      </c>
      <c r="F28" s="28">
        <v>29633.07602475</v>
      </c>
      <c r="G28" s="28">
        <v>0</v>
      </c>
      <c r="J28" s="38"/>
      <c r="K28" s="39"/>
      <c r="L28" s="38"/>
      <c r="M28" s="39"/>
      <c r="N28" s="38"/>
      <c r="O28" s="39"/>
    </row>
    <row r="29" spans="1:17" x14ac:dyDescent="0.25">
      <c r="A29" s="40" t="s">
        <v>68</v>
      </c>
      <c r="B29" s="28">
        <v>0</v>
      </c>
      <c r="C29" s="28">
        <v>0</v>
      </c>
      <c r="J29" s="38"/>
      <c r="K29" s="39"/>
      <c r="L29" s="38"/>
      <c r="M29" s="39"/>
      <c r="N29" s="38"/>
      <c r="O29" s="39"/>
    </row>
    <row r="30" spans="1:17" x14ac:dyDescent="0.25">
      <c r="A30" s="34" t="s">
        <v>69</v>
      </c>
      <c r="B30" s="28">
        <v>348000.13537287002</v>
      </c>
      <c r="C30" s="28">
        <v>500060</v>
      </c>
      <c r="D30" s="28">
        <v>55140786.008996278</v>
      </c>
      <c r="E30" s="28">
        <v>50429213.444028594</v>
      </c>
      <c r="F30" s="28">
        <v>1738861.79353306</v>
      </c>
      <c r="G30" s="28">
        <v>1771219.2509382546</v>
      </c>
      <c r="J30" s="38"/>
      <c r="K30" s="39"/>
      <c r="L30" s="38"/>
      <c r="M30" s="39"/>
      <c r="N30" s="38"/>
      <c r="O30" s="39"/>
    </row>
    <row r="31" spans="1:17" x14ac:dyDescent="0.25">
      <c r="A31" s="37" t="s">
        <v>70</v>
      </c>
      <c r="D31" s="28">
        <v>10849509</v>
      </c>
      <c r="E31" s="28">
        <v>4437781.6358602</v>
      </c>
      <c r="F31" s="28">
        <v>78705.217000000004</v>
      </c>
      <c r="G31" s="28">
        <v>85147.379275495099</v>
      </c>
      <c r="J31" s="38"/>
      <c r="K31" s="39"/>
      <c r="L31" s="38"/>
      <c r="M31" s="39"/>
      <c r="N31" s="38"/>
      <c r="O31" s="39"/>
      <c r="Q31" s="27">
        <f>2.14/29</f>
        <v>7.379310344827586E-2</v>
      </c>
    </row>
    <row r="32" spans="1:17" x14ac:dyDescent="0.25">
      <c r="A32" s="40" t="s">
        <v>71</v>
      </c>
      <c r="F32" s="28">
        <v>38348.730000000003</v>
      </c>
      <c r="G32" s="28">
        <v>72817.880864717517</v>
      </c>
      <c r="I32" s="41">
        <f>G32-F32</f>
        <v>34469.150864717514</v>
      </c>
      <c r="J32" s="38"/>
      <c r="K32" s="39">
        <f>2.14/29*I32</f>
        <v>2543.5856155343267</v>
      </c>
      <c r="L32" s="38"/>
      <c r="M32" s="39">
        <f>I32*0.02</f>
        <v>689.38301729435034</v>
      </c>
      <c r="N32" s="38"/>
      <c r="O32" s="39">
        <f>I32-K32-M32</f>
        <v>31236.182231888837</v>
      </c>
    </row>
    <row r="33" spans="1:15" x14ac:dyDescent="0.25">
      <c r="A33" s="40" t="s">
        <v>72</v>
      </c>
      <c r="D33" s="28">
        <v>0</v>
      </c>
      <c r="E33" s="28">
        <v>72630.958351225534</v>
      </c>
      <c r="H33" s="41">
        <f>E33-D33</f>
        <v>72630.958351225534</v>
      </c>
      <c r="J33" s="38">
        <f>Q31*H33</f>
        <v>5359.6638231594015</v>
      </c>
      <c r="K33" s="39"/>
      <c r="L33" s="38">
        <f>H33*0.02</f>
        <v>1452.6191670245107</v>
      </c>
      <c r="M33" s="39"/>
      <c r="N33" s="38">
        <f>H33-J33-L33</f>
        <v>65818.67536104162</v>
      </c>
      <c r="O33" s="39"/>
    </row>
    <row r="34" spans="1:15" x14ac:dyDescent="0.25">
      <c r="A34" s="40" t="s">
        <v>73</v>
      </c>
      <c r="F34" s="28">
        <v>40356.487000000008</v>
      </c>
      <c r="G34" s="28">
        <v>12329.498410777578</v>
      </c>
      <c r="J34" s="38"/>
      <c r="K34" s="39"/>
      <c r="L34" s="38"/>
      <c r="M34" s="39"/>
      <c r="N34" s="38"/>
      <c r="O34" s="39"/>
    </row>
    <row r="35" spans="1:15" x14ac:dyDescent="0.25">
      <c r="A35" s="40" t="s">
        <v>74</v>
      </c>
      <c r="D35" s="28">
        <v>10849509</v>
      </c>
      <c r="E35" s="28">
        <v>4365150.6775089744</v>
      </c>
      <c r="J35" s="38"/>
      <c r="K35" s="39"/>
      <c r="L35" s="38"/>
      <c r="M35" s="39"/>
      <c r="N35" s="38"/>
      <c r="O35" s="39"/>
    </row>
    <row r="36" spans="1:15" x14ac:dyDescent="0.25">
      <c r="A36" s="37" t="s">
        <v>75</v>
      </c>
      <c r="B36" s="28">
        <v>348000.13537287002</v>
      </c>
      <c r="C36" s="28">
        <v>500060</v>
      </c>
      <c r="D36" s="28">
        <v>37621180.815996274</v>
      </c>
      <c r="E36" s="28">
        <v>37788647.453979485</v>
      </c>
      <c r="F36" s="28">
        <v>1222483.4435330601</v>
      </c>
      <c r="G36" s="28">
        <v>1151789.1459576939</v>
      </c>
      <c r="J36" s="38"/>
      <c r="K36" s="39"/>
      <c r="L36" s="38"/>
      <c r="M36" s="39"/>
      <c r="N36" s="38"/>
      <c r="O36" s="39"/>
    </row>
    <row r="37" spans="1:15" x14ac:dyDescent="0.25">
      <c r="A37" s="40" t="s">
        <v>76</v>
      </c>
      <c r="F37" s="28">
        <v>107646.23100000003</v>
      </c>
      <c r="G37" s="28">
        <v>91834.957704939006</v>
      </c>
      <c r="I37" s="41"/>
      <c r="J37" s="38"/>
      <c r="K37" s="39"/>
      <c r="L37" s="38"/>
      <c r="M37" s="39"/>
      <c r="N37" s="38"/>
      <c r="O37" s="39"/>
    </row>
    <row r="38" spans="1:15" x14ac:dyDescent="0.25">
      <c r="A38" s="40" t="s">
        <v>77</v>
      </c>
      <c r="D38" s="28">
        <v>14965.568900000002</v>
      </c>
      <c r="E38" s="28">
        <v>0</v>
      </c>
      <c r="J38" s="38"/>
      <c r="K38" s="39"/>
      <c r="L38" s="38"/>
      <c r="M38" s="39"/>
      <c r="N38" s="38"/>
      <c r="O38" s="39"/>
    </row>
    <row r="39" spans="1:15" x14ac:dyDescent="0.25">
      <c r="A39" s="40" t="s">
        <v>78</v>
      </c>
      <c r="F39" s="28">
        <v>51758.33</v>
      </c>
      <c r="G39" s="28">
        <v>49228.420628994209</v>
      </c>
      <c r="I39" s="41"/>
      <c r="J39" s="38"/>
      <c r="K39" s="39"/>
      <c r="L39" s="38"/>
      <c r="M39" s="39"/>
      <c r="N39" s="38"/>
      <c r="O39" s="39"/>
    </row>
    <row r="40" spans="1:15" x14ac:dyDescent="0.25">
      <c r="A40" s="40" t="s">
        <v>79</v>
      </c>
      <c r="B40" s="28">
        <v>0</v>
      </c>
      <c r="C40" s="28">
        <v>0</v>
      </c>
      <c r="J40" s="38"/>
      <c r="K40" s="39"/>
      <c r="L40" s="38"/>
      <c r="M40" s="39"/>
      <c r="N40" s="38"/>
      <c r="O40" s="39"/>
    </row>
    <row r="41" spans="1:15" x14ac:dyDescent="0.25">
      <c r="A41" s="40" t="s">
        <v>80</v>
      </c>
      <c r="F41" s="28">
        <v>0</v>
      </c>
      <c r="G41" s="28">
        <v>0</v>
      </c>
      <c r="J41" s="38"/>
      <c r="K41" s="39"/>
      <c r="L41" s="38"/>
      <c r="M41" s="39"/>
      <c r="N41" s="38"/>
      <c r="O41" s="39"/>
    </row>
    <row r="42" spans="1:15" x14ac:dyDescent="0.25">
      <c r="A42" s="40" t="s">
        <v>81</v>
      </c>
      <c r="B42" s="28">
        <v>348000.13537287002</v>
      </c>
      <c r="C42" s="28">
        <v>500060</v>
      </c>
      <c r="H42" s="41">
        <f>C42-B42</f>
        <v>152059.86462712998</v>
      </c>
      <c r="J42" s="38">
        <f>Q31*H42</f>
        <v>11220.969320760625</v>
      </c>
      <c r="K42" s="39"/>
      <c r="L42" s="38">
        <f>H42*0.02</f>
        <v>3041.1972925425998</v>
      </c>
      <c r="M42" s="39"/>
      <c r="N42" s="38">
        <f>H42-J42-L42</f>
        <v>137797.69801382674</v>
      </c>
      <c r="O42" s="39">
        <f>I42-K42-M42</f>
        <v>0</v>
      </c>
    </row>
    <row r="43" spans="1:15" x14ac:dyDescent="0.25">
      <c r="A43" s="40" t="s">
        <v>82</v>
      </c>
      <c r="F43" s="28">
        <v>992155.32253305998</v>
      </c>
      <c r="G43" s="28">
        <v>1002510.6083317907</v>
      </c>
      <c r="I43" s="28">
        <f>G43-F43</f>
        <v>10355.285798730678</v>
      </c>
      <c r="J43" s="38"/>
      <c r="K43" s="39">
        <f>Q31*I43</f>
        <v>764.14867618219478</v>
      </c>
      <c r="L43" s="38"/>
      <c r="M43" s="39">
        <f>I43*0.02</f>
        <v>207.10571597461356</v>
      </c>
      <c r="N43" s="38"/>
      <c r="O43" s="39">
        <f>I43-K43-M43</f>
        <v>9384.0314065738694</v>
      </c>
    </row>
    <row r="44" spans="1:15" x14ac:dyDescent="0.25">
      <c r="A44" s="40" t="s">
        <v>83</v>
      </c>
      <c r="D44" s="28">
        <v>37606215.247096278</v>
      </c>
      <c r="E44" s="28">
        <v>37788647.453979485</v>
      </c>
      <c r="H44" s="41">
        <f>E44-D44</f>
        <v>182432.20688320696</v>
      </c>
      <c r="J44" s="38">
        <f>Q31*H44</f>
        <v>13462.238714829755</v>
      </c>
      <c r="K44" s="39"/>
      <c r="L44" s="38">
        <f>H44*0.02</f>
        <v>3648.6441376641392</v>
      </c>
      <c r="M44" s="39"/>
      <c r="N44" s="38">
        <f>H44-J44-L44</f>
        <v>165321.32403071306</v>
      </c>
      <c r="O44" s="39"/>
    </row>
    <row r="45" spans="1:15" x14ac:dyDescent="0.25">
      <c r="A45" s="40" t="s">
        <v>84</v>
      </c>
      <c r="F45" s="28">
        <v>9369.0300000000007</v>
      </c>
      <c r="G45" s="28">
        <v>8215.1592919701707</v>
      </c>
      <c r="J45" s="38"/>
      <c r="K45" s="39"/>
      <c r="L45" s="38"/>
      <c r="M45" s="39"/>
      <c r="N45" s="38"/>
      <c r="O45" s="39"/>
    </row>
    <row r="46" spans="1:15" x14ac:dyDescent="0.25">
      <c r="A46" s="40" t="s">
        <v>85</v>
      </c>
      <c r="B46" s="28">
        <v>0</v>
      </c>
      <c r="C46" s="28">
        <v>0</v>
      </c>
      <c r="J46" s="38"/>
      <c r="K46" s="39"/>
      <c r="L46" s="38"/>
      <c r="M46" s="39"/>
      <c r="N46" s="38"/>
      <c r="O46" s="39"/>
    </row>
    <row r="47" spans="1:15" x14ac:dyDescent="0.25">
      <c r="A47" s="40" t="s">
        <v>86</v>
      </c>
      <c r="F47" s="28">
        <v>61554.529999999992</v>
      </c>
      <c r="G47" s="28">
        <v>0</v>
      </c>
      <c r="J47" s="38"/>
      <c r="K47" s="39"/>
      <c r="L47" s="38"/>
      <c r="M47" s="39"/>
      <c r="N47" s="38"/>
      <c r="O47" s="39"/>
    </row>
    <row r="48" spans="1:15" x14ac:dyDescent="0.25">
      <c r="A48" s="40" t="s">
        <v>87</v>
      </c>
      <c r="B48" s="28">
        <v>0</v>
      </c>
      <c r="C48" s="28">
        <v>0</v>
      </c>
      <c r="J48" s="38"/>
      <c r="K48" s="39"/>
      <c r="L48" s="38"/>
      <c r="M48" s="39"/>
      <c r="N48" s="38"/>
      <c r="O48" s="39"/>
    </row>
    <row r="49" spans="1:17" x14ac:dyDescent="0.25">
      <c r="A49" s="37" t="s">
        <v>88</v>
      </c>
      <c r="B49" s="28">
        <v>0</v>
      </c>
      <c r="C49" s="28">
        <v>0</v>
      </c>
      <c r="F49" s="28">
        <v>200285.861</v>
      </c>
      <c r="G49" s="28">
        <v>270319.71750999847</v>
      </c>
      <c r="J49" s="38"/>
      <c r="K49" s="39"/>
      <c r="L49" s="38"/>
      <c r="M49" s="39"/>
      <c r="N49" s="38"/>
      <c r="O49" s="39"/>
    </row>
    <row r="50" spans="1:17" x14ac:dyDescent="0.25">
      <c r="A50" s="40" t="s">
        <v>89</v>
      </c>
      <c r="F50" s="28">
        <v>120095.67000000001</v>
      </c>
      <c r="G50" s="28">
        <v>98528.7156524366</v>
      </c>
      <c r="J50" s="38"/>
      <c r="K50" s="39"/>
      <c r="L50" s="38"/>
      <c r="M50" s="39"/>
      <c r="N50" s="38"/>
      <c r="O50" s="39"/>
    </row>
    <row r="51" spans="1:17" x14ac:dyDescent="0.25">
      <c r="A51" s="40" t="s">
        <v>90</v>
      </c>
      <c r="B51" s="28">
        <v>0</v>
      </c>
      <c r="C51" s="28">
        <v>0</v>
      </c>
      <c r="J51" s="38"/>
      <c r="K51" s="39"/>
      <c r="L51" s="38"/>
      <c r="M51" s="39"/>
      <c r="N51" s="38"/>
      <c r="O51" s="39"/>
    </row>
    <row r="52" spans="1:17" x14ac:dyDescent="0.25">
      <c r="A52" s="40" t="s">
        <v>91</v>
      </c>
      <c r="F52" s="28">
        <v>80190.190999999992</v>
      </c>
      <c r="G52" s="28">
        <v>171791.0018575619</v>
      </c>
      <c r="I52" s="41">
        <f>G52-F52</f>
        <v>91600.810857561912</v>
      </c>
      <c r="J52" s="38"/>
      <c r="K52" s="39">
        <f>Q31*I52</f>
        <v>6759.5081115580169</v>
      </c>
      <c r="L52" s="38"/>
      <c r="M52" s="39">
        <f>I52*0.02</f>
        <v>1832.0162171512384</v>
      </c>
      <c r="N52" s="38"/>
      <c r="O52" s="39">
        <f>I52-K52-M52</f>
        <v>83009.286528852666</v>
      </c>
    </row>
    <row r="53" spans="1:17" x14ac:dyDescent="0.25">
      <c r="A53" s="40" t="s">
        <v>92</v>
      </c>
      <c r="B53" s="28">
        <v>0</v>
      </c>
      <c r="C53" s="28">
        <v>0</v>
      </c>
      <c r="J53" s="38"/>
      <c r="K53" s="39"/>
      <c r="L53" s="38"/>
      <c r="M53" s="39"/>
      <c r="N53" s="38"/>
      <c r="O53" s="39"/>
    </row>
    <row r="54" spans="1:17" x14ac:dyDescent="0.25">
      <c r="A54" s="37" t="s">
        <v>93</v>
      </c>
      <c r="D54" s="28">
        <v>6670096.193</v>
      </c>
      <c r="E54" s="28">
        <v>8202784.3541889088</v>
      </c>
      <c r="F54" s="28">
        <v>237387.27199999997</v>
      </c>
      <c r="G54" s="28">
        <v>263963.00819506706</v>
      </c>
      <c r="J54" s="38"/>
      <c r="K54" s="39"/>
      <c r="L54" s="38"/>
      <c r="M54" s="39"/>
      <c r="N54" s="38"/>
      <c r="O54" s="39"/>
    </row>
    <row r="55" spans="1:17" x14ac:dyDescent="0.25">
      <c r="A55" s="40" t="s">
        <v>94</v>
      </c>
      <c r="F55" s="28">
        <v>0</v>
      </c>
      <c r="G55" s="28">
        <v>0</v>
      </c>
      <c r="J55" s="38"/>
      <c r="K55" s="39"/>
      <c r="L55" s="38"/>
      <c r="M55" s="39"/>
      <c r="N55" s="38"/>
      <c r="O55" s="39"/>
    </row>
    <row r="56" spans="1:17" x14ac:dyDescent="0.25">
      <c r="A56" s="40" t="s">
        <v>95</v>
      </c>
      <c r="D56" s="28">
        <v>0</v>
      </c>
      <c r="E56" s="28">
        <v>0</v>
      </c>
      <c r="J56" s="38"/>
      <c r="K56" s="39"/>
      <c r="L56" s="38"/>
      <c r="M56" s="39"/>
      <c r="N56" s="38"/>
      <c r="O56" s="39"/>
    </row>
    <row r="57" spans="1:17" x14ac:dyDescent="0.25">
      <c r="A57" s="40" t="s">
        <v>96</v>
      </c>
      <c r="F57" s="28">
        <v>58254.272000000004</v>
      </c>
      <c r="G57" s="28">
        <v>53092.839239338122</v>
      </c>
      <c r="J57" s="38"/>
      <c r="K57" s="39"/>
      <c r="L57" s="38"/>
      <c r="M57" s="39"/>
      <c r="N57" s="38"/>
      <c r="O57" s="39"/>
    </row>
    <row r="58" spans="1:17" x14ac:dyDescent="0.25">
      <c r="A58" s="40" t="s">
        <v>97</v>
      </c>
      <c r="D58" s="28">
        <v>32373.192999999999</v>
      </c>
      <c r="E58" s="28">
        <v>96053.362522899988</v>
      </c>
      <c r="H58" s="41">
        <f>E58-D58</f>
        <v>63680.169522899989</v>
      </c>
      <c r="J58" s="38">
        <f>Q31*H58</f>
        <v>4699.1573372071025</v>
      </c>
      <c r="K58" s="39"/>
      <c r="L58" s="38">
        <f>H58*0.02</f>
        <v>1273.6033904579997</v>
      </c>
      <c r="M58" s="39"/>
      <c r="N58" s="38">
        <f>H58-J58-L58</f>
        <v>57707.408795234893</v>
      </c>
      <c r="O58" s="39"/>
    </row>
    <row r="59" spans="1:17" x14ac:dyDescent="0.25">
      <c r="A59" s="40" t="s">
        <v>98</v>
      </c>
      <c r="F59" s="28">
        <v>179132.99999999997</v>
      </c>
      <c r="G59" s="28">
        <v>210870.16895572894</v>
      </c>
      <c r="I59" s="41">
        <f>G59-F59</f>
        <v>31737.168955728965</v>
      </c>
      <c r="J59" s="38"/>
      <c r="K59" s="39">
        <f>Q31*I59</f>
        <v>2341.9841919055166</v>
      </c>
      <c r="L59" s="38"/>
      <c r="M59" s="39">
        <f>I59*0.02</f>
        <v>634.74337911457928</v>
      </c>
      <c r="N59" s="38"/>
      <c r="O59" s="39">
        <f>I59-K59-M59</f>
        <v>28760.441384708869</v>
      </c>
    </row>
    <row r="60" spans="1:17" x14ac:dyDescent="0.25">
      <c r="A60" s="40" t="s">
        <v>99</v>
      </c>
      <c r="D60" s="28">
        <v>6637723</v>
      </c>
      <c r="E60" s="28">
        <v>8106730.9916660087</v>
      </c>
      <c r="H60" s="41">
        <f>E60-D60</f>
        <v>1469007.9916660087</v>
      </c>
      <c r="J60" s="38">
        <f>Q31*H60</f>
        <v>108402.65869535375</v>
      </c>
      <c r="K60" s="39"/>
      <c r="L60" s="38">
        <f>H60*0.02</f>
        <v>29380.159833320176</v>
      </c>
      <c r="M60" s="39"/>
      <c r="N60" s="38">
        <f>H60-J60-L60</f>
        <v>1331225.1731373349</v>
      </c>
      <c r="O60" s="39"/>
    </row>
    <row r="61" spans="1:17" x14ac:dyDescent="0.25">
      <c r="A61" s="34" t="s">
        <v>100</v>
      </c>
      <c r="B61" s="28">
        <v>2766206.7309999997</v>
      </c>
      <c r="C61" s="28">
        <v>3486483.6310449992</v>
      </c>
      <c r="F61" s="28">
        <v>831313.06039999996</v>
      </c>
      <c r="G61" s="28">
        <v>1559614.1242218832</v>
      </c>
      <c r="J61" s="38"/>
      <c r="K61" s="39"/>
      <c r="L61" s="38"/>
      <c r="M61" s="39"/>
      <c r="N61" s="38"/>
      <c r="O61" s="39"/>
    </row>
    <row r="62" spans="1:17" x14ac:dyDescent="0.25">
      <c r="A62" s="37" t="s">
        <v>101</v>
      </c>
      <c r="B62" s="28">
        <v>1142111.4659999995</v>
      </c>
      <c r="C62" s="28">
        <v>819003.6155358695</v>
      </c>
      <c r="F62" s="28">
        <v>451124.27839999995</v>
      </c>
      <c r="G62" s="28">
        <v>613458.78577007726</v>
      </c>
      <c r="J62" s="38"/>
      <c r="K62" s="39"/>
      <c r="L62" s="38"/>
      <c r="M62" s="39"/>
      <c r="N62" s="38"/>
      <c r="O62" s="39"/>
    </row>
    <row r="63" spans="1:17" x14ac:dyDescent="0.25">
      <c r="A63" s="40" t="s">
        <v>102</v>
      </c>
      <c r="F63" s="28">
        <v>46851.24</v>
      </c>
      <c r="G63" s="28">
        <v>114303.29537806966</v>
      </c>
      <c r="I63" s="41">
        <f>G63-F63</f>
        <v>67452.055378069665</v>
      </c>
      <c r="J63" s="38"/>
      <c r="K63" s="39">
        <f>Q31*I63</f>
        <v>4977.4965003127272</v>
      </c>
      <c r="L63" s="38"/>
      <c r="M63" s="39">
        <f>I63*0.02</f>
        <v>1349.0411075613933</v>
      </c>
      <c r="N63" s="38"/>
      <c r="O63" s="39">
        <f>I63-K63-M63</f>
        <v>61125.51777019554</v>
      </c>
      <c r="Q63" s="27">
        <f>2.14/29</f>
        <v>7.379310344827586E-2</v>
      </c>
    </row>
    <row r="64" spans="1:17" x14ac:dyDescent="0.25">
      <c r="A64" s="40" t="s">
        <v>103</v>
      </c>
      <c r="B64" s="28">
        <v>46078.969999999994</v>
      </c>
      <c r="C64" s="28">
        <v>35077.754139066055</v>
      </c>
      <c r="J64" s="38"/>
      <c r="K64" s="39"/>
      <c r="L64" s="38"/>
      <c r="M64" s="39"/>
      <c r="N64" s="38"/>
      <c r="O64" s="39"/>
    </row>
    <row r="65" spans="1:17" x14ac:dyDescent="0.25">
      <c r="A65" s="40" t="s">
        <v>104</v>
      </c>
      <c r="F65" s="28">
        <v>315368.011</v>
      </c>
      <c r="G65" s="28">
        <v>351350.19786632771</v>
      </c>
      <c r="I65" s="41">
        <f>G65-F65</f>
        <v>35982.186866327713</v>
      </c>
      <c r="J65" s="38"/>
      <c r="K65" s="39">
        <f>Q63*I65</f>
        <v>2655.2372377221141</v>
      </c>
      <c r="L65" s="38"/>
      <c r="M65" s="39">
        <f>I65*0.02</f>
        <v>719.64373732655429</v>
      </c>
      <c r="N65" s="38"/>
      <c r="O65" s="39">
        <f>I65-K65-M65</f>
        <v>32607.305891279048</v>
      </c>
    </row>
    <row r="66" spans="1:17" x14ac:dyDescent="0.25">
      <c r="A66" s="40" t="s">
        <v>105</v>
      </c>
      <c r="B66" s="28">
        <v>784440.11099999968</v>
      </c>
      <c r="C66" s="28">
        <v>307459.25907871244</v>
      </c>
      <c r="J66" s="38"/>
      <c r="K66" s="39"/>
      <c r="L66" s="38"/>
      <c r="M66" s="39"/>
      <c r="N66" s="38"/>
      <c r="O66" s="39"/>
    </row>
    <row r="67" spans="1:17" x14ac:dyDescent="0.25">
      <c r="A67" s="40" t="s">
        <v>106</v>
      </c>
      <c r="F67" s="28">
        <v>0</v>
      </c>
      <c r="G67" s="28">
        <v>53512.696494274402</v>
      </c>
      <c r="I67" s="41">
        <f>G67-F67</f>
        <v>53512.696494274402</v>
      </c>
      <c r="J67" s="38"/>
      <c r="K67" s="39">
        <f>Q63*I67</f>
        <v>3948.8679481981799</v>
      </c>
      <c r="L67" s="38"/>
      <c r="M67" s="39">
        <f>I67*0.02</f>
        <v>1070.2539298854881</v>
      </c>
      <c r="N67" s="38"/>
      <c r="O67" s="39">
        <f>I67-K67-M67</f>
        <v>48493.57461619073</v>
      </c>
    </row>
    <row r="68" spans="1:17" x14ac:dyDescent="0.25">
      <c r="A68" s="40" t="s">
        <v>107</v>
      </c>
      <c r="B68" s="28">
        <v>0</v>
      </c>
      <c r="C68" s="28">
        <v>216051.60887652301</v>
      </c>
      <c r="H68" s="41">
        <f>C68-B68</f>
        <v>216051.60887652301</v>
      </c>
      <c r="J68" s="38">
        <f>Q63*H68</f>
        <v>15943.118723991698</v>
      </c>
      <c r="K68" s="39"/>
      <c r="L68" s="38">
        <f>H68*0.02</f>
        <v>4321.0321775304601</v>
      </c>
      <c r="M68" s="39"/>
      <c r="N68" s="38">
        <f>H68-J68-L68</f>
        <v>195787.45797500084</v>
      </c>
      <c r="O68" s="39"/>
    </row>
    <row r="69" spans="1:17" x14ac:dyDescent="0.25">
      <c r="A69" s="40" t="s">
        <v>108</v>
      </c>
      <c r="F69" s="28">
        <v>0</v>
      </c>
      <c r="G69" s="28">
        <v>0</v>
      </c>
      <c r="J69" s="38"/>
      <c r="K69" s="39"/>
      <c r="L69" s="38"/>
      <c r="M69" s="39"/>
      <c r="N69" s="38"/>
      <c r="O69" s="39"/>
    </row>
    <row r="70" spans="1:17" x14ac:dyDescent="0.25">
      <c r="A70" s="40" t="s">
        <v>109</v>
      </c>
      <c r="B70" s="28">
        <v>0</v>
      </c>
      <c r="C70" s="28">
        <v>0</v>
      </c>
      <c r="J70" s="38"/>
      <c r="K70" s="39"/>
      <c r="L70" s="38"/>
      <c r="M70" s="39"/>
      <c r="N70" s="38"/>
      <c r="O70" s="39"/>
    </row>
    <row r="71" spans="1:17" x14ac:dyDescent="0.25">
      <c r="A71" s="40" t="s">
        <v>110</v>
      </c>
      <c r="F71" s="28">
        <v>87384.742999999988</v>
      </c>
      <c r="G71" s="28">
        <v>94292.596031405468</v>
      </c>
      <c r="I71" s="41">
        <f>G71-F71</f>
        <v>6907.8530314054806</v>
      </c>
      <c r="J71" s="38"/>
      <c r="K71" s="39">
        <f>Q63*I71</f>
        <v>509.75191335199059</v>
      </c>
      <c r="L71" s="38"/>
      <c r="M71" s="39">
        <f>I71*0.02</f>
        <v>138.1570606281096</v>
      </c>
      <c r="N71" s="38"/>
      <c r="O71" s="39">
        <f>I71-K71-M71</f>
        <v>6259.9440574253804</v>
      </c>
    </row>
    <row r="72" spans="1:17" x14ac:dyDescent="0.25">
      <c r="A72" s="40" t="s">
        <v>111</v>
      </c>
      <c r="B72" s="28">
        <v>73919.985000000015</v>
      </c>
      <c r="C72" s="28">
        <v>194278.96875307531</v>
      </c>
      <c r="H72" s="41">
        <f>C72-B72</f>
        <v>120358.9837530753</v>
      </c>
      <c r="J72" s="38">
        <f>Q63*H72</f>
        <v>8881.6629390200396</v>
      </c>
      <c r="K72" s="39"/>
      <c r="L72" s="38">
        <f>H72*0.02</f>
        <v>2407.1796750615063</v>
      </c>
      <c r="M72" s="39"/>
      <c r="N72" s="38">
        <f>H72-J72-L72</f>
        <v>109070.14113899376</v>
      </c>
      <c r="O72" s="39"/>
    </row>
    <row r="73" spans="1:17" x14ac:dyDescent="0.25">
      <c r="A73" s="40" t="s">
        <v>112</v>
      </c>
      <c r="F73" s="28">
        <v>1520.2844</v>
      </c>
      <c r="G73" s="28">
        <v>0</v>
      </c>
      <c r="J73" s="38"/>
      <c r="K73" s="39"/>
      <c r="L73" s="38"/>
      <c r="M73" s="39"/>
      <c r="N73" s="38"/>
      <c r="O73" s="39"/>
    </row>
    <row r="74" spans="1:17" x14ac:dyDescent="0.25">
      <c r="A74" s="40" t="s">
        <v>113</v>
      </c>
      <c r="B74" s="28">
        <v>237672.40000000002</v>
      </c>
      <c r="C74" s="28">
        <v>66136.024688492602</v>
      </c>
      <c r="J74" s="38"/>
      <c r="K74" s="39"/>
      <c r="L74" s="38"/>
      <c r="M74" s="39"/>
      <c r="N74" s="38"/>
      <c r="O74" s="39"/>
    </row>
    <row r="75" spans="1:17" x14ac:dyDescent="0.25">
      <c r="A75" s="37" t="s">
        <v>114</v>
      </c>
      <c r="B75" s="28">
        <v>1624095.2650000001</v>
      </c>
      <c r="C75" s="28">
        <v>2667480.01550913</v>
      </c>
      <c r="F75" s="28">
        <v>239407.644</v>
      </c>
      <c r="G75" s="28">
        <v>761350.62154616788</v>
      </c>
      <c r="J75" s="38"/>
      <c r="K75" s="39"/>
      <c r="L75" s="38"/>
      <c r="M75" s="39"/>
      <c r="N75" s="38"/>
      <c r="O75" s="39"/>
    </row>
    <row r="76" spans="1:17" x14ac:dyDescent="0.25">
      <c r="A76" s="40" t="s">
        <v>115</v>
      </c>
      <c r="F76" s="28">
        <v>90977.611000000004</v>
      </c>
      <c r="G76" s="28">
        <v>302608.35928833979</v>
      </c>
      <c r="I76" s="41">
        <f>G76-F76</f>
        <v>211630.74828833979</v>
      </c>
      <c r="J76" s="38"/>
      <c r="K76" s="39">
        <f>Q63*I76</f>
        <v>15616.889701277487</v>
      </c>
      <c r="L76" s="38"/>
      <c r="M76" s="39">
        <f>I76*0.02</f>
        <v>4232.6149657667956</v>
      </c>
      <c r="N76" s="38"/>
      <c r="O76" s="39">
        <f>I76-K76-M76</f>
        <v>191781.24362129552</v>
      </c>
    </row>
    <row r="77" spans="1:17" x14ac:dyDescent="0.25">
      <c r="A77" s="40" t="s">
        <v>116</v>
      </c>
      <c r="B77" s="28">
        <v>0</v>
      </c>
      <c r="C77" s="28">
        <v>68925.865377274153</v>
      </c>
      <c r="H77" s="41">
        <f>C77-B77</f>
        <v>68925.865377274153</v>
      </c>
      <c r="J77" s="38">
        <f>Q63*H77</f>
        <v>5086.2535140471273</v>
      </c>
      <c r="K77" s="39"/>
      <c r="L77" s="38">
        <f>H77*0.02</f>
        <v>1378.5173075454832</v>
      </c>
      <c r="M77" s="39"/>
      <c r="N77" s="38">
        <f>H77-J77-L77</f>
        <v>62461.094555681542</v>
      </c>
      <c r="O77" s="39"/>
    </row>
    <row r="78" spans="1:17" x14ac:dyDescent="0.25">
      <c r="A78" s="40" t="s">
        <v>117</v>
      </c>
      <c r="F78" s="28">
        <v>19377.567999999999</v>
      </c>
      <c r="G78" s="28">
        <v>31606.464981953617</v>
      </c>
      <c r="I78" s="41">
        <f>G78-F78</f>
        <v>12228.896981953618</v>
      </c>
      <c r="J78" s="38"/>
      <c r="K78" s="39">
        <f>Q63*I78</f>
        <v>902.40826004761175</v>
      </c>
      <c r="L78" s="38"/>
      <c r="M78" s="39">
        <f>I78*0.02</f>
        <v>244.57793963907235</v>
      </c>
      <c r="N78" s="38"/>
      <c r="O78" s="39">
        <f>I78-K78-M78</f>
        <v>11081.910782266934</v>
      </c>
      <c r="Q78" s="27">
        <f>2.14/29</f>
        <v>7.379310344827586E-2</v>
      </c>
    </row>
    <row r="79" spans="1:17" x14ac:dyDescent="0.25">
      <c r="A79" s="40" t="s">
        <v>118</v>
      </c>
      <c r="B79" s="28">
        <v>0</v>
      </c>
      <c r="C79" s="28">
        <v>0</v>
      </c>
      <c r="J79" s="38"/>
      <c r="K79" s="39"/>
      <c r="L79" s="38"/>
      <c r="M79" s="39"/>
      <c r="N79" s="38"/>
      <c r="O79" s="39"/>
    </row>
    <row r="80" spans="1:17" x14ac:dyDescent="0.25">
      <c r="A80" s="40" t="s">
        <v>119</v>
      </c>
      <c r="F80" s="28">
        <v>17881.11</v>
      </c>
      <c r="G80" s="28">
        <v>44483.670676522997</v>
      </c>
      <c r="I80" s="41">
        <f>G80-F80</f>
        <v>26602.560676522997</v>
      </c>
      <c r="J80" s="38"/>
      <c r="K80" s="39">
        <f>Q63*I80</f>
        <v>1963.0855119916969</v>
      </c>
      <c r="L80" s="38"/>
      <c r="M80" s="39">
        <f>I80*0.02</f>
        <v>532.0512135304599</v>
      </c>
      <c r="N80" s="38"/>
      <c r="O80" s="39">
        <f>I80-K80-M80</f>
        <v>24107.423951000841</v>
      </c>
    </row>
    <row r="81" spans="1:15" x14ac:dyDescent="0.25">
      <c r="A81" s="40" t="s">
        <v>120</v>
      </c>
      <c r="B81" s="28">
        <v>65881.62</v>
      </c>
      <c r="C81" s="28">
        <v>87419.150131855698</v>
      </c>
      <c r="H81" s="41">
        <f>C81-B81</f>
        <v>21537.530131855703</v>
      </c>
      <c r="J81" s="38">
        <f>Q63*H81</f>
        <v>1589.3211890403863</v>
      </c>
      <c r="K81" s="39"/>
      <c r="L81" s="38">
        <f>H81*0.02</f>
        <v>430.75060263711407</v>
      </c>
      <c r="M81" s="39"/>
      <c r="N81" s="38">
        <f>H81-J81-L81</f>
        <v>19517.4583401782</v>
      </c>
      <c r="O81" s="39"/>
    </row>
    <row r="82" spans="1:15" x14ac:dyDescent="0.25">
      <c r="A82" s="40" t="s">
        <v>121</v>
      </c>
      <c r="F82" s="28">
        <v>111171.355</v>
      </c>
      <c r="G82" s="28">
        <v>382652.12659935153</v>
      </c>
      <c r="I82" s="41">
        <f>G82-F82</f>
        <v>271480.77159935154</v>
      </c>
      <c r="J82" s="38"/>
      <c r="K82" s="39">
        <f>Q63*I82</f>
        <v>20033.408662848698</v>
      </c>
      <c r="L82" s="38"/>
      <c r="M82" s="39">
        <f>I82*0.02</f>
        <v>5429.6154319870311</v>
      </c>
      <c r="N82" s="38"/>
      <c r="O82" s="39">
        <f>I82-K82-M82</f>
        <v>246017.74750451581</v>
      </c>
    </row>
    <row r="83" spans="1:15" x14ac:dyDescent="0.25">
      <c r="A83" s="40" t="s">
        <v>122</v>
      </c>
      <c r="B83" s="28">
        <v>1558213.645</v>
      </c>
      <c r="C83" s="28">
        <v>2511135</v>
      </c>
      <c r="H83" s="41">
        <f>C83-B83</f>
        <v>952921.35499999998</v>
      </c>
      <c r="J83" s="38">
        <f>Q63*H83</f>
        <v>70319.024127586206</v>
      </c>
      <c r="K83" s="39"/>
      <c r="L83" s="38">
        <f>H83*0.02</f>
        <v>19058.427100000001</v>
      </c>
      <c r="M83" s="39"/>
      <c r="N83" s="38">
        <f>H83-J83-L83</f>
        <v>863543.90377241385</v>
      </c>
      <c r="O83" s="39"/>
    </row>
    <row r="84" spans="1:15" x14ac:dyDescent="0.25">
      <c r="A84" s="37" t="s">
        <v>123</v>
      </c>
      <c r="B84" s="28">
        <v>0</v>
      </c>
      <c r="C84" s="28">
        <v>0</v>
      </c>
      <c r="F84" s="28">
        <v>140781.13799999998</v>
      </c>
      <c r="G84" s="28">
        <v>184804.71690563808</v>
      </c>
      <c r="J84" s="38"/>
      <c r="K84" s="39"/>
      <c r="L84" s="38"/>
      <c r="M84" s="39"/>
      <c r="N84" s="38"/>
      <c r="O84" s="39"/>
    </row>
    <row r="85" spans="1:15" x14ac:dyDescent="0.25">
      <c r="A85" s="40" t="s">
        <v>124</v>
      </c>
      <c r="F85" s="28">
        <v>74723.516999999993</v>
      </c>
      <c r="G85" s="28">
        <v>129411.69705955735</v>
      </c>
      <c r="I85" s="41">
        <f>G85-F85</f>
        <v>54688.180059557359</v>
      </c>
      <c r="J85" s="38"/>
      <c r="K85" s="39">
        <f>Q63*I85</f>
        <v>4035.6105285328531</v>
      </c>
      <c r="L85" s="38"/>
      <c r="M85" s="39">
        <f>I85*0.02</f>
        <v>1093.7636011911472</v>
      </c>
      <c r="N85" s="38"/>
      <c r="O85" s="39">
        <f>I85-K85-M85</f>
        <v>49558.805929833361</v>
      </c>
    </row>
    <row r="86" spans="1:15" x14ac:dyDescent="0.25">
      <c r="A86" s="40" t="s">
        <v>125</v>
      </c>
      <c r="B86" s="28">
        <v>0</v>
      </c>
      <c r="C86" s="28">
        <v>0</v>
      </c>
      <c r="J86" s="38"/>
      <c r="K86" s="39"/>
      <c r="L86" s="38"/>
      <c r="M86" s="39"/>
      <c r="N86" s="38"/>
      <c r="O86" s="39"/>
    </row>
    <row r="87" spans="1:15" x14ac:dyDescent="0.25">
      <c r="A87" s="40" t="s">
        <v>126</v>
      </c>
      <c r="F87" s="28">
        <v>16274.451999999999</v>
      </c>
      <c r="G87" s="28">
        <v>21949.51813635603</v>
      </c>
      <c r="I87" s="41">
        <f>G87-F87</f>
        <v>5675.0661363560303</v>
      </c>
      <c r="J87" s="38"/>
      <c r="K87" s="39">
        <f>Q63*I87</f>
        <v>418.78074247592775</v>
      </c>
      <c r="L87" s="38"/>
      <c r="M87" s="39">
        <f>I87*0.02</f>
        <v>113.50132272712061</v>
      </c>
      <c r="N87" s="38"/>
      <c r="O87" s="39">
        <f>I87-K87-M87</f>
        <v>5142.7840711529825</v>
      </c>
    </row>
    <row r="88" spans="1:15" x14ac:dyDescent="0.25">
      <c r="A88" s="40" t="s">
        <v>127</v>
      </c>
      <c r="B88" s="28">
        <v>0</v>
      </c>
      <c r="C88" s="28">
        <v>0</v>
      </c>
      <c r="J88" s="38"/>
      <c r="K88" s="39"/>
      <c r="L88" s="38"/>
      <c r="M88" s="39"/>
      <c r="N88" s="38"/>
      <c r="O88" s="39"/>
    </row>
    <row r="89" spans="1:15" x14ac:dyDescent="0.25">
      <c r="A89" s="40" t="s">
        <v>128</v>
      </c>
      <c r="B89" s="28">
        <v>0</v>
      </c>
      <c r="C89" s="28">
        <v>0</v>
      </c>
      <c r="J89" s="38"/>
      <c r="K89" s="39"/>
      <c r="L89" s="38"/>
      <c r="M89" s="39"/>
      <c r="N89" s="38"/>
      <c r="O89" s="39"/>
    </row>
    <row r="90" spans="1:15" x14ac:dyDescent="0.25">
      <c r="A90" s="40" t="s">
        <v>129</v>
      </c>
      <c r="F90" s="28">
        <v>0</v>
      </c>
      <c r="G90" s="28">
        <v>0</v>
      </c>
      <c r="J90" s="38"/>
      <c r="K90" s="39"/>
      <c r="L90" s="38"/>
      <c r="M90" s="39"/>
      <c r="N90" s="38"/>
      <c r="O90" s="39"/>
    </row>
    <row r="91" spans="1:15" x14ac:dyDescent="0.25">
      <c r="A91" s="40" t="s">
        <v>130</v>
      </c>
      <c r="F91" s="28">
        <v>19093.223000000002</v>
      </c>
      <c r="G91" s="28">
        <v>19752.10951432927</v>
      </c>
      <c r="I91" s="41">
        <f>G91-F91</f>
        <v>658.88651432926781</v>
      </c>
      <c r="J91" s="38"/>
      <c r="K91" s="39">
        <f>Q63*I91</f>
        <v>48.621280712573551</v>
      </c>
      <c r="L91" s="38"/>
      <c r="M91" s="39">
        <f>I91*0.02</f>
        <v>13.177730286585357</v>
      </c>
      <c r="N91" s="38"/>
      <c r="O91" s="39">
        <f>I91-K91-M91</f>
        <v>597.08750333010892</v>
      </c>
    </row>
    <row r="92" spans="1:15" x14ac:dyDescent="0.25">
      <c r="A92" s="40" t="s">
        <v>131</v>
      </c>
      <c r="B92" s="28">
        <v>0</v>
      </c>
      <c r="C92" s="28">
        <v>0</v>
      </c>
      <c r="J92" s="38"/>
      <c r="K92" s="39"/>
      <c r="L92" s="38"/>
      <c r="M92" s="39"/>
      <c r="N92" s="38"/>
      <c r="O92" s="39"/>
    </row>
    <row r="93" spans="1:15" x14ac:dyDescent="0.25">
      <c r="A93" s="40" t="s">
        <v>132</v>
      </c>
      <c r="F93" s="28">
        <v>30689.945999999996</v>
      </c>
      <c r="G93" s="28">
        <v>13691.39219539543</v>
      </c>
      <c r="J93" s="38"/>
      <c r="K93" s="39"/>
      <c r="L93" s="38"/>
      <c r="M93" s="39"/>
      <c r="N93" s="38"/>
      <c r="O93" s="39"/>
    </row>
    <row r="94" spans="1:15" x14ac:dyDescent="0.25">
      <c r="A94" s="40" t="s">
        <v>133</v>
      </c>
      <c r="B94" s="28">
        <v>0</v>
      </c>
      <c r="C94" s="28">
        <v>0</v>
      </c>
      <c r="J94" s="38"/>
      <c r="K94" s="39"/>
      <c r="L94" s="38"/>
      <c r="M94" s="39"/>
      <c r="N94" s="38"/>
      <c r="O94" s="39"/>
    </row>
    <row r="95" spans="1:15" x14ac:dyDescent="0.25">
      <c r="A95" s="34" t="s">
        <v>134</v>
      </c>
      <c r="B95" s="28">
        <v>1064507.2601000001</v>
      </c>
      <c r="C95" s="28">
        <v>2473508.4639110416</v>
      </c>
      <c r="D95" s="28">
        <v>0</v>
      </c>
      <c r="E95" s="28">
        <v>498502</v>
      </c>
      <c r="F95" s="28">
        <v>2768642.4119999995</v>
      </c>
      <c r="G95" s="28">
        <v>3778960.0467465078</v>
      </c>
      <c r="J95" s="38"/>
      <c r="K95" s="39"/>
      <c r="L95" s="38"/>
      <c r="M95" s="39"/>
      <c r="N95" s="38"/>
      <c r="O95" s="39"/>
    </row>
    <row r="96" spans="1:15" x14ac:dyDescent="0.25">
      <c r="A96" s="37" t="s">
        <v>135</v>
      </c>
      <c r="D96" s="28">
        <v>0</v>
      </c>
      <c r="E96" s="28">
        <v>498502</v>
      </c>
      <c r="F96" s="28">
        <v>0</v>
      </c>
      <c r="G96" s="28">
        <v>660912</v>
      </c>
      <c r="J96" s="38"/>
      <c r="K96" s="39"/>
      <c r="L96" s="38"/>
      <c r="M96" s="39"/>
      <c r="N96" s="38"/>
      <c r="O96" s="39"/>
    </row>
    <row r="97" spans="1:17" x14ac:dyDescent="0.25">
      <c r="A97" s="40" t="s">
        <v>135</v>
      </c>
      <c r="F97" s="28">
        <v>0</v>
      </c>
      <c r="G97" s="28">
        <v>660912</v>
      </c>
      <c r="I97" s="41">
        <f>G97-F97</f>
        <v>660912</v>
      </c>
      <c r="J97" s="38"/>
      <c r="K97" s="39">
        <f>Q78*I97</f>
        <v>48770.747586206897</v>
      </c>
      <c r="L97" s="38"/>
      <c r="M97" s="39">
        <f>I97*0.02</f>
        <v>13218.24</v>
      </c>
      <c r="N97" s="38"/>
      <c r="O97" s="39">
        <f>I97-K97-M97</f>
        <v>598923.01241379313</v>
      </c>
    </row>
    <row r="98" spans="1:17" x14ac:dyDescent="0.25">
      <c r="A98" s="40" t="s">
        <v>136</v>
      </c>
      <c r="D98" s="28">
        <v>0</v>
      </c>
      <c r="E98" s="28">
        <v>498502</v>
      </c>
      <c r="H98" s="41">
        <f>E98-D98</f>
        <v>498502</v>
      </c>
      <c r="J98" s="38">
        <f>Q78*H98</f>
        <v>36786.009655172413</v>
      </c>
      <c r="K98" s="39"/>
      <c r="L98" s="38">
        <f>H98*0.02</f>
        <v>9970.0400000000009</v>
      </c>
      <c r="M98" s="39"/>
      <c r="N98" s="38">
        <f>H98-J98-L98</f>
        <v>451745.95034482761</v>
      </c>
      <c r="O98" s="39"/>
    </row>
    <row r="99" spans="1:17" x14ac:dyDescent="0.25">
      <c r="A99" s="37" t="s">
        <v>137</v>
      </c>
      <c r="B99" s="28">
        <v>381793.23019999993</v>
      </c>
      <c r="C99" s="28">
        <v>0</v>
      </c>
      <c r="F99" s="28">
        <v>1091120.3889999997</v>
      </c>
      <c r="G99" s="28">
        <v>1111737.7924054624</v>
      </c>
      <c r="J99" s="38"/>
      <c r="K99" s="39"/>
      <c r="L99" s="38"/>
      <c r="M99" s="39"/>
      <c r="N99" s="38"/>
      <c r="O99" s="39"/>
    </row>
    <row r="100" spans="1:17" x14ac:dyDescent="0.25">
      <c r="A100" s="40" t="s">
        <v>138</v>
      </c>
      <c r="F100" s="28">
        <v>11469.789999999997</v>
      </c>
      <c r="G100" s="28">
        <v>0</v>
      </c>
      <c r="J100" s="38"/>
      <c r="K100" s="39"/>
      <c r="L100" s="38"/>
      <c r="M100" s="39"/>
      <c r="N100" s="38"/>
      <c r="O100" s="39"/>
    </row>
    <row r="101" spans="1:17" x14ac:dyDescent="0.25">
      <c r="A101" s="40" t="s">
        <v>139</v>
      </c>
      <c r="B101" s="28">
        <v>174933.8</v>
      </c>
      <c r="C101" s="28">
        <v>0</v>
      </c>
      <c r="J101" s="38"/>
      <c r="K101" s="39"/>
      <c r="L101" s="38"/>
      <c r="M101" s="39"/>
      <c r="N101" s="38"/>
      <c r="O101" s="39"/>
    </row>
    <row r="102" spans="1:17" x14ac:dyDescent="0.25">
      <c r="A102" s="40" t="s">
        <v>140</v>
      </c>
      <c r="F102" s="28">
        <v>253225.97</v>
      </c>
      <c r="G102" s="28">
        <v>225993.17048898031</v>
      </c>
      <c r="I102" s="41"/>
      <c r="J102" s="38"/>
      <c r="K102" s="39"/>
      <c r="L102" s="38"/>
      <c r="M102" s="39"/>
      <c r="N102" s="38"/>
      <c r="O102" s="39"/>
    </row>
    <row r="103" spans="1:17" x14ac:dyDescent="0.25">
      <c r="A103" s="40" t="s">
        <v>141</v>
      </c>
      <c r="B103" s="28">
        <v>23883.414000000001</v>
      </c>
      <c r="C103" s="28">
        <v>0</v>
      </c>
      <c r="J103" s="38"/>
      <c r="K103" s="39"/>
      <c r="L103" s="38"/>
      <c r="M103" s="39"/>
      <c r="N103" s="38"/>
      <c r="O103" s="39"/>
    </row>
    <row r="104" spans="1:17" x14ac:dyDescent="0.25">
      <c r="A104" s="40" t="s">
        <v>142</v>
      </c>
      <c r="F104" s="28">
        <v>624599.96999999986</v>
      </c>
      <c r="G104" s="28">
        <v>708262.34153246437</v>
      </c>
      <c r="I104" s="41">
        <f>G104-F104</f>
        <v>83662.371532464516</v>
      </c>
      <c r="J104" s="38"/>
      <c r="K104" s="39">
        <f>Q78*I104</f>
        <v>6173.7060372232436</v>
      </c>
      <c r="L104" s="38"/>
      <c r="M104" s="39">
        <f>I104*0.02</f>
        <v>1673.2474306492904</v>
      </c>
      <c r="N104" s="38"/>
      <c r="O104" s="39">
        <f>I104-K104-M104</f>
        <v>75815.418064591984</v>
      </c>
    </row>
    <row r="105" spans="1:17" x14ac:dyDescent="0.25">
      <c r="A105" s="40" t="s">
        <v>143</v>
      </c>
      <c r="B105" s="28">
        <v>170589.16500000001</v>
      </c>
      <c r="C105" s="28">
        <v>0</v>
      </c>
      <c r="J105" s="38"/>
      <c r="K105" s="39"/>
      <c r="L105" s="38"/>
      <c r="M105" s="39"/>
      <c r="N105" s="38"/>
      <c r="O105" s="39"/>
    </row>
    <row r="106" spans="1:17" x14ac:dyDescent="0.25">
      <c r="A106" s="40" t="s">
        <v>144</v>
      </c>
      <c r="F106" s="28">
        <v>201824.65899999996</v>
      </c>
      <c r="G106" s="28">
        <v>177482.28038401759</v>
      </c>
      <c r="I106" s="41"/>
      <c r="J106" s="38"/>
      <c r="K106" s="39"/>
      <c r="L106" s="38"/>
      <c r="M106" s="39"/>
      <c r="N106" s="38"/>
      <c r="O106" s="39"/>
    </row>
    <row r="107" spans="1:17" x14ac:dyDescent="0.25">
      <c r="A107" s="40" t="s">
        <v>145</v>
      </c>
      <c r="B107" s="28">
        <v>12386.851200000001</v>
      </c>
      <c r="C107" s="28">
        <v>0</v>
      </c>
      <c r="J107" s="38"/>
      <c r="K107" s="39"/>
      <c r="L107" s="38"/>
      <c r="M107" s="39"/>
      <c r="N107" s="38"/>
      <c r="O107" s="39"/>
    </row>
    <row r="108" spans="1:17" x14ac:dyDescent="0.25">
      <c r="A108" s="37" t="s">
        <v>146</v>
      </c>
      <c r="B108" s="28">
        <v>107319.78089999998</v>
      </c>
      <c r="C108" s="28">
        <v>133464.92004999996</v>
      </c>
      <c r="F108" s="28">
        <v>655659.11499999999</v>
      </c>
      <c r="G108" s="28">
        <v>806603.29174524418</v>
      </c>
      <c r="J108" s="38"/>
      <c r="K108" s="39"/>
      <c r="L108" s="38"/>
      <c r="M108" s="39"/>
      <c r="N108" s="38"/>
      <c r="O108" s="39"/>
    </row>
    <row r="109" spans="1:17" x14ac:dyDescent="0.25">
      <c r="A109" s="40" t="s">
        <v>147</v>
      </c>
      <c r="F109" s="28">
        <v>225430.92</v>
      </c>
      <c r="G109" s="28">
        <v>244632.74052931101</v>
      </c>
      <c r="I109" s="41">
        <f>G109-F109</f>
        <v>19201.820529310993</v>
      </c>
      <c r="J109" s="38"/>
      <c r="K109" s="39">
        <f>Q109*I109</f>
        <v>1416.9619287146731</v>
      </c>
      <c r="L109" s="38"/>
      <c r="M109" s="39">
        <f>I109*0.02</f>
        <v>384.03641058621986</v>
      </c>
      <c r="N109" s="38"/>
      <c r="O109" s="39">
        <f>I109-K109-M109</f>
        <v>17400.822190010098</v>
      </c>
      <c r="Q109" s="27">
        <f>2.14/29</f>
        <v>7.379310344827586E-2</v>
      </c>
    </row>
    <row r="110" spans="1:17" x14ac:dyDescent="0.25">
      <c r="A110" s="40" t="s">
        <v>148</v>
      </c>
      <c r="B110" s="28">
        <v>16341.253500000003</v>
      </c>
      <c r="C110" s="28">
        <v>0</v>
      </c>
      <c r="J110" s="38"/>
      <c r="K110" s="39"/>
      <c r="L110" s="38"/>
      <c r="M110" s="39"/>
      <c r="N110" s="38"/>
      <c r="O110" s="39"/>
    </row>
    <row r="111" spans="1:17" x14ac:dyDescent="0.25">
      <c r="A111" s="40" t="s">
        <v>149</v>
      </c>
      <c r="F111" s="28">
        <v>430228.19500000001</v>
      </c>
      <c r="G111" s="28">
        <v>561970.55121593317</v>
      </c>
      <c r="I111" s="41">
        <f>G111-F111</f>
        <v>131742.35621593316</v>
      </c>
      <c r="J111" s="38"/>
      <c r="K111" s="39">
        <f>Q109*I111</f>
        <v>9721.6773207619644</v>
      </c>
      <c r="L111" s="38"/>
      <c r="M111" s="39">
        <f>I111*0.02</f>
        <v>2634.8471243186632</v>
      </c>
      <c r="N111" s="38"/>
      <c r="O111" s="39">
        <f>I111-K111-M111</f>
        <v>119385.83177085253</v>
      </c>
    </row>
    <row r="112" spans="1:17" x14ac:dyDescent="0.25">
      <c r="A112" s="40" t="s">
        <v>150</v>
      </c>
      <c r="B112" s="28">
        <v>90978.527399999977</v>
      </c>
      <c r="C112" s="28">
        <v>133464.92004999996</v>
      </c>
      <c r="H112" s="41">
        <f>C112-B112</f>
        <v>42486.39264999998</v>
      </c>
      <c r="J112" s="38">
        <f>Q109*H112</f>
        <v>3135.2027679655157</v>
      </c>
      <c r="K112" s="39"/>
      <c r="L112" s="38">
        <f>H112*0.02</f>
        <v>849.72785299999964</v>
      </c>
      <c r="M112" s="39"/>
      <c r="N112" s="38">
        <f>H112-J112-L112</f>
        <v>38501.462029034468</v>
      </c>
      <c r="O112" s="39"/>
    </row>
    <row r="113" spans="1:18" x14ac:dyDescent="0.25">
      <c r="A113" s="37" t="s">
        <v>151</v>
      </c>
      <c r="B113" s="28">
        <v>575394.24900000007</v>
      </c>
      <c r="C113" s="28">
        <v>2340043.5438610418</v>
      </c>
      <c r="F113" s="28">
        <v>1021862.9079999999</v>
      </c>
      <c r="G113" s="28">
        <v>1199706.9625958009</v>
      </c>
      <c r="J113" s="38"/>
      <c r="K113" s="39"/>
      <c r="L113" s="38"/>
      <c r="M113" s="39"/>
      <c r="N113" s="38"/>
      <c r="O113" s="39"/>
    </row>
    <row r="114" spans="1:18" x14ac:dyDescent="0.25">
      <c r="A114" s="40" t="s">
        <v>152</v>
      </c>
      <c r="F114" s="28">
        <v>313981.54999999993</v>
      </c>
      <c r="G114" s="28">
        <v>281591.64060927863</v>
      </c>
      <c r="I114" s="41"/>
      <c r="J114" s="38"/>
      <c r="K114" s="39"/>
      <c r="L114" s="38"/>
      <c r="M114" s="39"/>
      <c r="N114" s="38"/>
      <c r="O114" s="39"/>
    </row>
    <row r="115" spans="1:18" x14ac:dyDescent="0.25">
      <c r="A115" s="40" t="s">
        <v>153</v>
      </c>
      <c r="B115" s="28">
        <v>27235.523999999998</v>
      </c>
      <c r="C115" s="28">
        <v>172652.12391653593</v>
      </c>
      <c r="H115" s="41">
        <f>C115-B115</f>
        <v>145416.59991653592</v>
      </c>
      <c r="J115" s="38">
        <f>Q109*H115</f>
        <v>10730.742200737479</v>
      </c>
      <c r="K115" s="39"/>
      <c r="L115" s="38">
        <f>H115*0.02</f>
        <v>2908.3319983307188</v>
      </c>
      <c r="M115" s="39"/>
      <c r="N115" s="38">
        <f>H115-J115-L115</f>
        <v>131777.52571746774</v>
      </c>
      <c r="O115" s="39"/>
    </row>
    <row r="116" spans="1:18" x14ac:dyDescent="0.25">
      <c r="A116" s="40" t="s">
        <v>154</v>
      </c>
      <c r="F116" s="28">
        <v>170575.38999999996</v>
      </c>
      <c r="G116" s="28">
        <v>260413.69056345621</v>
      </c>
      <c r="I116" s="41">
        <f>G116-F116</f>
        <v>89838.300563456258</v>
      </c>
      <c r="J116" s="38"/>
      <c r="K116" s="39">
        <f>Q109*I116</f>
        <v>6629.4470070964271</v>
      </c>
      <c r="L116" s="38"/>
      <c r="M116" s="39">
        <f>I116*0.02</f>
        <v>1796.7660112691251</v>
      </c>
      <c r="N116" s="38">
        <f>H116-J116-L116</f>
        <v>0</v>
      </c>
      <c r="O116" s="39">
        <f>I116-K116-M116</f>
        <v>81412.087545090704</v>
      </c>
    </row>
    <row r="117" spans="1:18" x14ac:dyDescent="0.25">
      <c r="A117" s="40" t="s">
        <v>155</v>
      </c>
      <c r="B117" s="28">
        <v>0</v>
      </c>
      <c r="C117" s="28">
        <v>91451.312227883711</v>
      </c>
      <c r="H117" s="41">
        <f>C117-B117</f>
        <v>91451.312227883711</v>
      </c>
      <c r="J117" s="38">
        <f>Q109*H117</f>
        <v>6748.4761437127981</v>
      </c>
      <c r="K117" s="39"/>
      <c r="L117" s="38">
        <f>H117*0.02</f>
        <v>1829.0262445576743</v>
      </c>
      <c r="M117" s="39"/>
      <c r="N117" s="38">
        <f>H117-J117-L117</f>
        <v>82873.809839613226</v>
      </c>
      <c r="O117" s="39"/>
    </row>
    <row r="118" spans="1:18" x14ac:dyDescent="0.25">
      <c r="A118" s="40" t="s">
        <v>156</v>
      </c>
      <c r="F118" s="28">
        <v>0</v>
      </c>
      <c r="G118" s="28">
        <v>0</v>
      </c>
      <c r="J118" s="38"/>
      <c r="K118" s="39"/>
      <c r="L118" s="38"/>
      <c r="M118" s="39"/>
      <c r="N118" s="38"/>
      <c r="O118" s="39"/>
    </row>
    <row r="119" spans="1:18" x14ac:dyDescent="0.25">
      <c r="A119" s="40" t="s">
        <v>157</v>
      </c>
      <c r="B119" s="28">
        <v>0</v>
      </c>
      <c r="C119" s="28">
        <v>0</v>
      </c>
      <c r="J119" s="38"/>
      <c r="K119" s="39"/>
      <c r="L119" s="38"/>
      <c r="M119" s="39"/>
      <c r="N119" s="38"/>
      <c r="O119" s="39"/>
    </row>
    <row r="120" spans="1:18" x14ac:dyDescent="0.25">
      <c r="A120" s="40" t="s">
        <v>158</v>
      </c>
      <c r="F120" s="28">
        <v>343171.5</v>
      </c>
      <c r="G120" s="28">
        <v>365609.77079106832</v>
      </c>
      <c r="I120" s="41">
        <f>G120-F120</f>
        <v>22438.270791068324</v>
      </c>
      <c r="J120" s="38"/>
      <c r="K120" s="39">
        <f>Q109*I120</f>
        <v>1655.7896376857313</v>
      </c>
      <c r="L120" s="38"/>
      <c r="M120" s="39">
        <f>I120*0.02</f>
        <v>448.7654158213665</v>
      </c>
      <c r="N120" s="38"/>
      <c r="O120" s="39">
        <f>I120-K120-M120</f>
        <v>20333.715737561226</v>
      </c>
    </row>
    <row r="121" spans="1:18" x14ac:dyDescent="0.25">
      <c r="A121" s="40" t="s">
        <v>159</v>
      </c>
      <c r="B121" s="28">
        <v>82720.325000000012</v>
      </c>
      <c r="C121" s="28">
        <v>193165.20066348798</v>
      </c>
      <c r="H121" s="41">
        <f>C121-B121</f>
        <v>110444.87566348797</v>
      </c>
      <c r="J121" s="38">
        <f>Q109*H121</f>
        <v>8150.0701351677326</v>
      </c>
      <c r="K121" s="39"/>
      <c r="L121" s="38">
        <f>H121*0.02</f>
        <v>2208.8975132697592</v>
      </c>
      <c r="M121" s="39"/>
      <c r="N121" s="38">
        <f>H121-J121-L121</f>
        <v>100085.90801505049</v>
      </c>
      <c r="O121" s="39"/>
    </row>
    <row r="122" spans="1:18" x14ac:dyDescent="0.25">
      <c r="A122" s="40" t="s">
        <v>160</v>
      </c>
      <c r="F122" s="28">
        <v>173283.75800000003</v>
      </c>
      <c r="G122" s="28">
        <v>223464.61048350931</v>
      </c>
      <c r="I122" s="41">
        <f>G122-F122</f>
        <v>50180.852483509283</v>
      </c>
      <c r="J122" s="38"/>
      <c r="K122" s="39">
        <f>Q109*I122</f>
        <v>3703.0008384382713</v>
      </c>
      <c r="L122" s="38"/>
      <c r="M122" s="39">
        <f>I122*0.02</f>
        <v>1003.6170496701857</v>
      </c>
      <c r="N122" s="38"/>
      <c r="O122" s="39">
        <f>I122-K122-M122</f>
        <v>45474.23459540082</v>
      </c>
    </row>
    <row r="123" spans="1:18" x14ac:dyDescent="0.25">
      <c r="A123" s="40" t="s">
        <v>161</v>
      </c>
      <c r="B123" s="28">
        <v>0</v>
      </c>
      <c r="C123" s="28">
        <v>103517.90705313401</v>
      </c>
      <c r="H123" s="41">
        <f>C123-B123</f>
        <v>103517.90705313401</v>
      </c>
      <c r="J123" s="38">
        <f>Q109*H123</f>
        <v>7638.9076239209235</v>
      </c>
      <c r="K123" s="39"/>
      <c r="L123" s="38">
        <f>H123*0.02</f>
        <v>2070.3581410626803</v>
      </c>
      <c r="M123" s="39"/>
      <c r="N123" s="38">
        <f>H123-J123-L123</f>
        <v>93808.641288150407</v>
      </c>
      <c r="O123" s="39"/>
    </row>
    <row r="124" spans="1:18" x14ac:dyDescent="0.25">
      <c r="A124" s="40" t="s">
        <v>162</v>
      </c>
      <c r="F124" s="28">
        <v>20850.71</v>
      </c>
      <c r="G124" s="28">
        <v>68627.250148488543</v>
      </c>
      <c r="I124" s="41">
        <f>G124-F124</f>
        <v>47776.540148488544</v>
      </c>
      <c r="J124" s="38"/>
      <c r="K124" s="39">
        <f>Q109*I124</f>
        <v>3525.5791695781199</v>
      </c>
      <c r="L124" s="38"/>
      <c r="M124" s="39">
        <f>I124*0.02</f>
        <v>955.53080296977089</v>
      </c>
      <c r="N124" s="38"/>
      <c r="O124" s="39">
        <f>I124-K124-M124</f>
        <v>43295.430175940652</v>
      </c>
    </row>
    <row r="125" spans="1:18" x14ac:dyDescent="0.25">
      <c r="A125" s="40" t="s">
        <v>163</v>
      </c>
      <c r="B125" s="28">
        <v>465438.4</v>
      </c>
      <c r="C125" s="28">
        <v>1779257</v>
      </c>
      <c r="H125" s="41">
        <f>C125-B125</f>
        <v>1313818.6000000001</v>
      </c>
      <c r="J125" s="38">
        <f>Q109*H125</f>
        <v>96950.751862068966</v>
      </c>
      <c r="K125" s="39"/>
      <c r="L125" s="38">
        <f>H125*0.02</f>
        <v>26276.372000000003</v>
      </c>
      <c r="M125" s="39"/>
      <c r="N125" s="38">
        <f>H125-J125-L125</f>
        <v>1190591.4761379312</v>
      </c>
      <c r="O125" s="39"/>
    </row>
    <row r="126" spans="1:18" ht="13" thickBot="1" x14ac:dyDescent="0.3">
      <c r="A126" s="34" t="s">
        <v>164</v>
      </c>
      <c r="B126" s="28">
        <v>4178714.1264728699</v>
      </c>
      <c r="C126" s="28">
        <v>6460052.0949560404</v>
      </c>
      <c r="D126" s="28">
        <v>55140786.008996278</v>
      </c>
      <c r="E126" s="28">
        <v>50927715.444028594</v>
      </c>
      <c r="F126" s="28">
        <v>5696608.4467856102</v>
      </c>
      <c r="G126" s="28">
        <v>7235410.8848821009</v>
      </c>
      <c r="J126" s="42"/>
      <c r="K126" s="43"/>
      <c r="L126" s="42"/>
      <c r="M126" s="43"/>
      <c r="N126" s="42"/>
      <c r="O126" s="43"/>
    </row>
    <row r="127" spans="1:18" x14ac:dyDescent="0.25">
      <c r="H127" s="28">
        <f t="shared" ref="H127:I127" si="0">SUM(H6:H125)</f>
        <v>5625244.2217002418</v>
      </c>
      <c r="I127" s="28">
        <f t="shared" si="0"/>
        <v>2020734.8307674578</v>
      </c>
      <c r="J127" s="28">
        <f t="shared" ref="J127:O127" si="1">SUM(J6:J125)</f>
        <v>415104.22877374192</v>
      </c>
      <c r="K127" s="28">
        <f t="shared" si="1"/>
        <v>149116.29440835724</v>
      </c>
      <c r="L127" s="28">
        <f t="shared" si="1"/>
        <v>112504.88443400481</v>
      </c>
      <c r="M127" s="28">
        <f t="shared" si="1"/>
        <v>40414.696615349159</v>
      </c>
      <c r="N127" s="28">
        <f t="shared" si="1"/>
        <v>5097635.1084924936</v>
      </c>
      <c r="O127" s="28">
        <f t="shared" si="1"/>
        <v>1831203.8397437513</v>
      </c>
      <c r="Q127" s="28"/>
      <c r="R127" s="28"/>
    </row>
    <row r="128" spans="1:18" x14ac:dyDescent="0.25">
      <c r="G128" s="28">
        <f>G95-G97</f>
        <v>3118048.0467465078</v>
      </c>
      <c r="H128" s="41"/>
      <c r="I128" s="44" t="s">
        <v>165</v>
      </c>
      <c r="J128" s="28">
        <f>SUM(J62:J125)-J98+J42</f>
        <v>246394.50054801948</v>
      </c>
    </row>
    <row r="129" spans="7:10" x14ac:dyDescent="0.25">
      <c r="G129" s="28">
        <f>G128/29</f>
        <v>107518.89816367268</v>
      </c>
      <c r="H129" s="41"/>
      <c r="I129" s="44" t="s">
        <v>38</v>
      </c>
      <c r="J129" s="28">
        <f>J60+J58+J44+J33+J98</f>
        <v>168709.72822572241</v>
      </c>
    </row>
  </sheetData>
  <mergeCells count="3">
    <mergeCell ref="J4:K4"/>
    <mergeCell ref="L4:M4"/>
    <mergeCell ref="N4:O4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2020-03-18T17:53:23Z</dcterms:modified>
</cp:coreProperties>
</file>