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8_{E39D6604-B9C8-4830-8F3B-5BA2DF7512EC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5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5" l="1"/>
  <c r="J39" i="5"/>
  <c r="J40" i="5"/>
  <c r="J41" i="5"/>
  <c r="J42" i="5"/>
  <c r="J43" i="5"/>
  <c r="J44" i="5"/>
  <c r="J45" i="5"/>
  <c r="J46" i="5"/>
  <c r="J47" i="5"/>
  <c r="J48" i="5"/>
  <c r="J38" i="5"/>
  <c r="H50" i="5" l="1"/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<sst xmlns="http://schemas.openxmlformats.org/spreadsheetml/2006/main" count="320" uniqueCount="150">
  <si>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</si>
  <si>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</si>
  <si>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</si>
  <si>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</si>
  <si>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</si>
  <si>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</si>
  <si>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</si>
  <si>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</si>
  <si>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</si>
  <si>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</si>
  <si>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</si>
  <si>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</si>
  <si>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</si>
  <si>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</si>
  <si>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</si>
  <si>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</si>
  <si>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</si>
  <si>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</si>
  <si>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</si>
  <si>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</si>
  <si>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</si>
  <si>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</si>
  <si>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</si>
  <si>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</si>
  <si>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</si>
  <si>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</si>
  <si>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</si>
  <si>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</si>
  <si>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</si>
  <si>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</si>
  <si>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</si>
  <si>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</si>
  <si>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</si>
  <si>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</si>
  <si>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</si>
  <si>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</si>
  <si>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</si>
  <si>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</si>
  <si>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</si>
  <si>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</si>
  <si>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</si>
  <si>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</si>
  <si>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</si>
  <si>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</si>
  <si>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</si>
  <si>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</si>
  <si>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</si>
  <si>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</si>
  <si>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</si>
  <si>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</si>
  <si>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</si>
  <si>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</si>
  <si>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</si>
  <si>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</si>
  <si>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</si>
  <si>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</si>
  <si>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</si>
  <si>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</si>
  <si>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</si>
  <si>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</si>
  <si>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</si>
  <si>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</si>
  <si>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</si>
  <si>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</si>
  <si>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</si>
  <si>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</si>
  <si>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</si>
  <si>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</si>
  <si>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</si>
  <si>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</si>
  <si>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</si>
  <si>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</si>
  <si>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</si>
  <si>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</si>
  <si>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</si>
  <si>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</si>
  <si>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</si>
  <si>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</si>
  <si>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</si>
  <si>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</si>
  <si>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</si>
  <si>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</si>
  <si>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</si>
  <si>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</si>
  <si>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</si>
  <si>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</si>
  <si>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</si>
  <si>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</si>
  <si>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</si>
  <si>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</si>
  <si>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</si>
  <si>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</si>
  <si>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</si>
  <si>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</si>
  <si>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</si>
  <si>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</si>
  <si>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</si>
  <si>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</si>
  <si>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</si>
  <si>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</si>
  <si>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</si>
  <si>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</si>
  <si>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</si>
  <si>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</si>
  <si>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</si>
  <si>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</si>
  <si>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</si>
  <si>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</si>
  <si>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</si>
  <si>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</si>
  <si>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</si>
  <si>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</si>
  <si>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</si>
  <si>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</si>
  <si>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</si>
  <si>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</si>
  <si>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</si>
  <si>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</si>
  <si>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</si>
  <si>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</si>
  <si>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</si>
  <si>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</si>
  <si>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</si>
  <si>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</si>
  <si>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</si>
  <si>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</si>
  <si>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</si>
  <si>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</si>
  <si>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</si>
  <si>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</si>
  <si>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</si>
  <si>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</si>
  <si>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</si>
  <si>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</si>
  <si>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</si>
  <si>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</si>
  <si>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</si>
  <si>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</si>
  <si>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</si>
  <si>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</si>
  <si>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</si>
  <si>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</si>
  <si>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</si>
  <si>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</si>
  <si>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</si>
  <si>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</si>
  <si>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</si>
  <si>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</si>
  <si>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Days</t>
  </si>
  <si>
    <t>FCF('000)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</si>
</sst>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43" fontId="1" fillId="4" borderId="1" xfId="1" applyFont="1" applyFill="1" applyBorder="1"/>
    <xf numFmtId="0" fontId="0" fillId="4" borderId="1" xfId="0" applyFill="1" applyBorder="1"/>
    <xf numFmtId="1" fontId="1" fillId="4" borderId="1" xfId="0" applyNumberFormat="1" applyFont="1" applyFill="1" applyBorder="1"/>
    <xf numFmtId="1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50"/>
  <sheetViews>
    <sheetView tabSelected="1" topLeftCell="C17" zoomScale="87" zoomScaleNormal="87" workbookViewId="0">
      <selection activeCell="K30" sqref="K30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6.36328125" style="135" customWidth="1"/>
    <col min="7" max="7" width="10.26953125" style="88" customWidth="1"/>
    <col min="8" max="8" width="8.7265625" style="88" customWidth="1"/>
    <col min="9" max="9" width="7.81640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61" t="s">
        <v>121</v>
      </c>
      <c r="D2" s="162"/>
      <c r="E2" s="162"/>
      <c r="F2" s="16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40"/>
    </row>
    <row r="19" spans="2:20" x14ac:dyDescent="0.35">
      <c r="C19" s="123" t="s">
        <v>118</v>
      </c>
      <c r="D19" s="145" t="s">
        <v>109</v>
      </c>
      <c r="E19" s="112"/>
      <c r="F19" s="141"/>
    </row>
    <row r="20" spans="2:20" ht="15.5" customHeight="1" x14ac:dyDescent="0.35">
      <c r="C20" s="85"/>
      <c r="D20" s="158"/>
      <c r="E20" s="159"/>
      <c r="F20" s="160"/>
    </row>
    <row r="21" spans="2:20" ht="16" thickBot="1" x14ac:dyDescent="0.4">
      <c r="C21" s="85" t="s">
        <v>114</v>
      </c>
      <c r="D21" s="146" t="s">
        <v>111</v>
      </c>
      <c r="E21" s="126">
        <f>IF(D21=$K$4,(VLOOKUP(D23,$C$5:$F$16,2,FALSE)),(VLOOKUP(D23,$C$5:$F$16,4,FALSE)))</f>
        <v>0.33</v>
      </c>
      <c r="F21" s="147"/>
    </row>
    <row r="22" spans="2:20" x14ac:dyDescent="0.35">
      <c r="C22" s="86" t="s">
        <v>115</v>
      </c>
      <c r="D22" s="148" t="s">
        <v>112</v>
      </c>
      <c r="E22" s="128"/>
      <c r="F22" s="142">
        <v>0</v>
      </c>
      <c r="H22" s="154" t="s">
        <v>57</v>
      </c>
      <c r="I22" s="155"/>
      <c r="J22" s="118" t="s">
        <v>68</v>
      </c>
    </row>
    <row r="23" spans="2:20" ht="15" thickBot="1" x14ac:dyDescent="0.4">
      <c r="C23" s="85" t="s">
        <v>113</v>
      </c>
      <c r="D23" s="149" t="s">
        <v>106</v>
      </c>
      <c r="E23" s="114">
        <f>VLOOKUP(D23,$C$4:$F$16,3,FALSE)</f>
        <v>1</v>
      </c>
      <c r="F23" s="133">
        <f>(F21-F22)*E23*E21</f>
        <v>0</v>
      </c>
      <c r="H23" s="156"/>
      <c r="I23" s="157"/>
      <c r="J23" s="119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40"/>
    </row>
    <row r="26" spans="2:20" x14ac:dyDescent="0.35">
      <c r="C26" s="85" t="s">
        <v>124</v>
      </c>
      <c r="D26" s="112" t="s">
        <v>108</v>
      </c>
      <c r="E26" s="112"/>
      <c r="F26" s="141"/>
    </row>
    <row r="27" spans="2:20" x14ac:dyDescent="0.3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1.93</v>
      </c>
      <c r="F27" s="142">
        <v>1.6</v>
      </c>
    </row>
    <row r="28" spans="2:20" x14ac:dyDescent="0.35">
      <c r="C28" s="85" t="s">
        <v>127</v>
      </c>
      <c r="D28" s="131" t="s">
        <v>123</v>
      </c>
      <c r="E28" s="113">
        <f>(VLOOKUP(D30,$C$5:$F$16,3,FALSE))</f>
        <v>1</v>
      </c>
      <c r="F28" s="142">
        <v>30</v>
      </c>
    </row>
    <row r="29" spans="2:20" x14ac:dyDescent="0.35">
      <c r="C29" s="85" t="s">
        <v>128</v>
      </c>
      <c r="D29" s="127" t="s">
        <v>112</v>
      </c>
      <c r="E29" s="113">
        <f>(VLOOKUP(D30,$C$5:$F$16,4,FALSE))</f>
        <v>0.33</v>
      </c>
      <c r="F29" s="142">
        <v>0</v>
      </c>
    </row>
    <row r="30" spans="2:20" ht="27" thickBot="1" x14ac:dyDescent="0.4">
      <c r="C30" s="86" t="s">
        <v>130</v>
      </c>
      <c r="D30" s="130" t="s">
        <v>106</v>
      </c>
      <c r="E30" s="114">
        <f>VLOOKUP(D30,$O$4:$S$16,2,FALSE)</f>
        <v>1</v>
      </c>
      <c r="F30" s="132">
        <f>(((F28/366)*F27*E30*E27)*1000)-(F29*E29*E28)</f>
        <v>253.11475409836066</v>
      </c>
      <c r="G30" s="144"/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9"/>
      <c r="G32" s="107"/>
      <c r="H32" s="90"/>
    </row>
    <row r="33" spans="3:10" ht="7.5" customHeight="1" x14ac:dyDescent="0.35">
      <c r="D33" s="89"/>
      <c r="E33" s="89"/>
      <c r="F33" s="139"/>
      <c r="G33" s="103"/>
      <c r="H33" s="90"/>
    </row>
    <row r="34" spans="3:10" ht="11" customHeight="1" x14ac:dyDescent="0.35">
      <c r="D34" s="115"/>
      <c r="E34" s="89"/>
      <c r="F34" s="139"/>
      <c r="G34" s="103"/>
      <c r="H34" s="90"/>
    </row>
    <row r="35" spans="3:10" ht="8.5" customHeight="1" thickBot="1" x14ac:dyDescent="0.4">
      <c r="C35" s="90"/>
      <c r="D35" s="105"/>
      <c r="E35" s="89"/>
      <c r="F35" s="139"/>
      <c r="G35" s="108"/>
      <c r="H35" s="90"/>
    </row>
    <row r="36" spans="3:10" ht="26.5" x14ac:dyDescent="0.35">
      <c r="C36" s="124" t="s">
        <v>117</v>
      </c>
      <c r="D36" s="90"/>
      <c r="E36" s="90"/>
      <c r="F36" s="143"/>
      <c r="G36" s="90"/>
      <c r="H36" s="90"/>
    </row>
    <row r="37" spans="3:10" ht="15" thickBot="1" x14ac:dyDescent="0.4">
      <c r="C37" s="125" t="s">
        <v>116</v>
      </c>
      <c r="D37" s="95"/>
      <c r="E37" s="89"/>
      <c r="F37" s="139"/>
      <c r="G37" s="107" t="s">
        <v>147</v>
      </c>
      <c r="H37" s="90" t="s">
        <v>148</v>
      </c>
      <c r="I37" s="88" t="s">
        <v>149</v>
      </c>
    </row>
    <row r="38" spans="3:10" x14ac:dyDescent="0.35">
      <c r="C38" s="90"/>
      <c r="D38" s="89"/>
      <c r="E38" s="89"/>
      <c r="G38" s="150" t="s">
        <v>135</v>
      </c>
      <c r="H38" s="152">
        <v>31</v>
      </c>
      <c r="I38" s="151"/>
      <c r="J38" s="88">
        <f>I38*1000</f>
        <v>0</v>
      </c>
    </row>
    <row r="39" spans="3:10" x14ac:dyDescent="0.35">
      <c r="C39" s="90"/>
      <c r="D39" s="115"/>
      <c r="E39" s="89"/>
      <c r="G39" s="150" t="s">
        <v>136</v>
      </c>
      <c r="H39" s="152">
        <v>28</v>
      </c>
      <c r="I39" s="151"/>
      <c r="J39" s="88">
        <f t="shared" ref="J39:J48" si="0">I39*1000</f>
        <v>0</v>
      </c>
    </row>
    <row r="40" spans="3:10" x14ac:dyDescent="0.35">
      <c r="C40" s="90"/>
      <c r="D40" s="105"/>
      <c r="E40" s="89"/>
      <c r="G40" s="150" t="s">
        <v>137</v>
      </c>
      <c r="H40" s="152">
        <v>31</v>
      </c>
      <c r="I40" s="151"/>
      <c r="J40" s="88">
        <f t="shared" si="0"/>
        <v>0</v>
      </c>
    </row>
    <row r="41" spans="3:10" x14ac:dyDescent="0.35">
      <c r="C41" s="90"/>
      <c r="D41" s="90"/>
      <c r="E41" s="90"/>
      <c r="G41" s="150" t="s">
        <v>138</v>
      </c>
      <c r="H41" s="152">
        <v>30</v>
      </c>
      <c r="I41" s="151"/>
      <c r="J41" s="88">
        <f t="shared" si="0"/>
        <v>0</v>
      </c>
    </row>
    <row r="42" spans="3:10" x14ac:dyDescent="0.35">
      <c r="C42" s="90"/>
      <c r="D42" s="90"/>
      <c r="E42" s="90"/>
      <c r="G42" s="150" t="s">
        <v>139</v>
      </c>
      <c r="H42" s="152">
        <v>31</v>
      </c>
      <c r="I42" s="151">
        <v>261.55191256830597</v>
      </c>
      <c r="J42" s="88">
        <f t="shared" si="0"/>
        <v>261551.91256830597</v>
      </c>
    </row>
    <row r="43" spans="3:10" x14ac:dyDescent="0.35">
      <c r="C43" s="90"/>
      <c r="D43" s="90"/>
      <c r="E43" s="90"/>
      <c r="G43" s="150" t="s">
        <v>140</v>
      </c>
      <c r="H43" s="152">
        <v>30</v>
      </c>
      <c r="I43" s="151">
        <v>253.11475409836066</v>
      </c>
      <c r="J43" s="88">
        <f t="shared" si="0"/>
        <v>253114.75409836066</v>
      </c>
    </row>
    <row r="44" spans="3:10" x14ac:dyDescent="0.35">
      <c r="C44" s="90"/>
      <c r="G44" s="150" t="s">
        <v>141</v>
      </c>
      <c r="H44" s="152">
        <v>31</v>
      </c>
      <c r="I44" s="151">
        <v>261.55191256830597</v>
      </c>
      <c r="J44" s="88">
        <f t="shared" si="0"/>
        <v>261551.91256830597</v>
      </c>
    </row>
    <row r="45" spans="3:10" x14ac:dyDescent="0.35">
      <c r="G45" s="150" t="s">
        <v>142</v>
      </c>
      <c r="H45" s="152">
        <v>31</v>
      </c>
      <c r="I45" s="151">
        <v>261.55191256830597</v>
      </c>
      <c r="J45" s="88">
        <f t="shared" si="0"/>
        <v>261551.91256830597</v>
      </c>
    </row>
    <row r="46" spans="3:10" x14ac:dyDescent="0.35">
      <c r="G46" s="150" t="s">
        <v>143</v>
      </c>
      <c r="H46" s="152">
        <v>30</v>
      </c>
      <c r="I46" s="151">
        <v>253.11475409836066</v>
      </c>
      <c r="J46" s="88">
        <f t="shared" si="0"/>
        <v>253114.75409836066</v>
      </c>
    </row>
    <row r="47" spans="3:10" x14ac:dyDescent="0.35">
      <c r="G47" s="150" t="s">
        <v>144</v>
      </c>
      <c r="H47" s="152">
        <v>31</v>
      </c>
      <c r="I47" s="151">
        <v>261.55191256830597</v>
      </c>
      <c r="J47" s="88">
        <f t="shared" si="0"/>
        <v>261551.91256830597</v>
      </c>
    </row>
    <row r="48" spans="3:10" x14ac:dyDescent="0.35">
      <c r="G48" s="150" t="s">
        <v>145</v>
      </c>
      <c r="H48" s="152">
        <v>30</v>
      </c>
      <c r="I48" s="151">
        <v>253.11475409836066</v>
      </c>
      <c r="J48" s="88">
        <f t="shared" si="0"/>
        <v>253114.75409836066</v>
      </c>
    </row>
    <row r="49" spans="7:10" x14ac:dyDescent="0.35">
      <c r="G49" s="150" t="s">
        <v>146</v>
      </c>
      <c r="H49" s="152">
        <v>31</v>
      </c>
      <c r="I49" s="151">
        <v>261.55191256830597</v>
      </c>
      <c r="J49" s="88">
        <f>I49*1000</f>
        <v>261551.91256830597</v>
      </c>
    </row>
    <row r="50" spans="7:10" x14ac:dyDescent="0.35">
      <c r="H50" s="153">
        <f>SUM(H38:H49)</f>
        <v>365</v>
      </c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Odega, Israel SPDC-UPO/G/UW</cp:lastModifiedBy>
  <dcterms:created xsi:type="dcterms:W3CDTF">2019-03-08T09:08:42Z</dcterms:created>
  <dcterms:modified xsi:type="dcterms:W3CDTF">2021-03-15T14:26:59Z</dcterms:modified>
</cp:coreProperties>
</file>