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2B42D7A2-733B-44FC-959E-4E8770EFCF1D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 localSheetId="1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 localSheetId="1">[27]Indicators!#REF!</definedName>
    <definedName name="hghhbjd">[27]Indicators!#REF!</definedName>
    <definedName name="hghvchbv" localSheetId="1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 localSheetId="1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 localSheetId="1">[19]R8_fld!#REF!</definedName>
    <definedName name="MED_RES">[19]R8_fld!#REF!</definedName>
    <definedName name="MED_URT" localSheetId="1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74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U86" i="5"/>
  <c r="S86" i="5" l="1"/>
  <c r="L102" i="5"/>
  <c r="P102" i="5" s="1"/>
  <c r="M101" i="5"/>
  <c r="Q101" i="5" s="1"/>
  <c r="M99" i="5"/>
  <c r="Q99" i="5" s="1"/>
  <c r="M92" i="5"/>
  <c r="M86" i="5" s="1"/>
  <c r="Q86" i="5" s="1"/>
  <c r="M90" i="5"/>
  <c r="Q90" i="5" s="1"/>
  <c r="L88" i="5"/>
  <c r="P88" i="5" s="1"/>
  <c r="M80" i="5"/>
  <c r="Q80" i="5" s="1"/>
  <c r="Q78" i="5"/>
  <c r="M78" i="5"/>
  <c r="O78" i="5" s="1"/>
  <c r="L77" i="5"/>
  <c r="P77" i="5" s="1"/>
  <c r="Q73" i="5"/>
  <c r="M73" i="5"/>
  <c r="O73" i="5" s="1"/>
  <c r="P61" i="5"/>
  <c r="R61" i="5" s="1"/>
  <c r="L61" i="5"/>
  <c r="L59" i="5"/>
  <c r="M58" i="5"/>
  <c r="Q57" i="5"/>
  <c r="Q56" i="5"/>
  <c r="O56" i="5"/>
  <c r="M56" i="5"/>
  <c r="S56" i="5" s="1"/>
  <c r="Q55" i="5"/>
  <c r="Q54" i="5"/>
  <c r="M54" i="5"/>
  <c r="O54" i="5" s="1"/>
  <c r="S54" i="5" s="1"/>
  <c r="Q53" i="5"/>
  <c r="M53" i="5"/>
  <c r="O53" i="5" s="1"/>
  <c r="S53" i="5" s="1"/>
  <c r="L52" i="5"/>
  <c r="L50" i="5"/>
  <c r="P49" i="5"/>
  <c r="O49" i="5"/>
  <c r="M49" i="5"/>
  <c r="R42" i="5"/>
  <c r="Q42" i="5"/>
  <c r="P42" i="5"/>
  <c r="M42" i="5"/>
  <c r="Q34" i="5"/>
  <c r="L34" i="5"/>
  <c r="N34" i="5" s="1"/>
  <c r="P33" i="5"/>
  <c r="O33" i="5"/>
  <c r="M33" i="5"/>
  <c r="P24" i="5"/>
  <c r="N24" i="5"/>
  <c r="R24" i="5" s="1"/>
  <c r="M24" i="5"/>
  <c r="N85" i="5" l="1"/>
  <c r="N116" i="5" s="1"/>
  <c r="N118" i="5" s="1"/>
  <c r="Q24" i="5"/>
  <c r="N50" i="5"/>
  <c r="O58" i="5"/>
  <c r="P59" i="5"/>
  <c r="R59" i="5" s="1"/>
  <c r="L75" i="5"/>
  <c r="Q92" i="5"/>
  <c r="O24" i="5"/>
  <c r="Q33" i="5"/>
  <c r="S33" i="5" s="1"/>
  <c r="P34" i="5"/>
  <c r="P116" i="5" s="1"/>
  <c r="P118" i="5" s="1"/>
  <c r="O42" i="5"/>
  <c r="S42" i="5" s="1"/>
  <c r="Q49" i="5"/>
  <c r="S49" i="5" s="1"/>
  <c r="P50" i="5"/>
  <c r="R50" i="5" s="1"/>
  <c r="Q58" i="5"/>
  <c r="S58" i="5" s="1"/>
  <c r="M75" i="5"/>
  <c r="Q75" i="5" s="1"/>
  <c r="O80" i="5"/>
  <c r="M52" i="5"/>
  <c r="Q116" i="5" l="1"/>
  <c r="Q118" i="5" s="1"/>
  <c r="S24" i="5"/>
  <c r="S23" i="5" s="1"/>
  <c r="R34" i="5"/>
  <c r="R23" i="5" s="1"/>
  <c r="O116" i="5"/>
  <c r="O118" i="5" s="1"/>
  <c r="O85" i="5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<sst xmlns="http://schemas.openxmlformats.org/spreadsheetml/2006/main" count="199" uniqueCount="154">
  <si>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</si>
  <si>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</si>
  <si>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</si>
  <si>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</si>
  <si>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</si>
  <si>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</si>
  <si>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</si>
  <si>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</si>
  <si>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</si>
  <si>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</si>
  <si>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</si>
  <si>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</si>
  <si>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</si>
  <si>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</si>
  <si>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</si>
  <si>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</si>
  <si>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</si>
  <si>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</si>
  <si>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</si>
  <si>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</si>
  <si>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</si>
  <si>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</si>
  <si>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</si>
  <si>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</si>
  <si>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</si>
  <si>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</si>
  <si>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</si>
  <si>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</si>
  <si>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</si>
  <si>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</si>
  <si>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</si>
  <si>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</si>
  <si>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</si>
  <si>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</si>
  <si>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</si>
  <si>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</si>
  <si>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</si>
  <si>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</si>
  <si>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</si>
  <si>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</si>
  <si>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</si>
  <si>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</si>
  <si>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</si>
  <si>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</si>
  <si>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</si>
  <si>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</si>
  <si>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</si>
  <si>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</si>
  <si>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</si>
  <si>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</si>
  <si>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</si>
  <si>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</si>
  <si>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</si>
  <si>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</si>
  <si>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</si>
  <si>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</si>
  <si>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</si>
  <si>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</si>
  <si>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</si>
  <si>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</si>
  <si>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</si>
  <si>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</si>
  <si>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</si>
  <si>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</si>
  <si>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</si>
  <si>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</si>
  <si>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</si>
  <si>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</si>
  <si>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</si>
  <si>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</si>
  <si>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</si>
  <si>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</si>
  <si>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</si>
  <si>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</si>
  <si>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</si>
  <si>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</si>
  <si>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</si>
  <si>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</si>
  <si>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</si>
  <si>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</si>
  <si>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</si>
  <si>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</si>
  <si>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</si>
  <si>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</si>
  <si>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</si>
  <si>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</si>
  <si>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</si>
  <si>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</si>
  <si>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</si>
  <si>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</si>
  <si>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</si>
  <si>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</si>
  <si>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</si>
  <si>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</si>
  <si>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</si>
  <si>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</si>
  <si>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</si>
  <si>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</si>
  <si>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</si>
  <si>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</si>
  <si>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</si>
  <si>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</si>
  <si>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</si>
  <si>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</si>
  <si>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</si>
  <si>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</si>
  <si>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</si>
  <si>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</si>
  <si>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</si>
  <si>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</si>
  <si>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</si>
  <si>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</si>
  <si>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</si>
  <si>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</si>
  <si>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</si>
  <si>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</si>
  <si>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</si>
  <si>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</si>
  <si>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</si>
  <si>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</si>
  <si>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</si>
  <si>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</si>
  <si>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</si>
  <si>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</si>
  <si>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</si>
  <si>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</si>
  <si>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</si>
  <si>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</si>
  <si>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</si>
  <si>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</si>
  <si>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</si>
  <si>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</si>
  <si>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</si>
  <si>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</si>
  <si>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</si>
  <si>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</si>
  <si>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</si>
  <si>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</si>
  <si>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</si>
  <si>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</si>
  <si>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</si>
  <si>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</si>
  <si>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</si>
  <si>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</si>
  <si>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</si>
  <si>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</si>
  <si>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</si>
  <si>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</si>
  <si>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</si>
  <si>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 xml:space="preserve">OML 40 </t>
  </si>
  <si>
    <t>FRM</t>
  </si>
  <si>
    <t>Pipeline</t>
  </si>
  <si>
    <t>IDS Cages</t>
  </si>
  <si>
    <t>Net to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</si>
</sst>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9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3" fontId="5" fillId="6" borderId="0" xfId="3" applyNumberFormat="1" applyFill="1"/>
    <xf numFmtId="0" fontId="0" fillId="0" borderId="0" xfId="0"/>
    <xf numFmtId="169" fontId="0" fillId="4" borderId="1" xfId="2" applyNumberFormat="1" applyFont="1" applyFill="1" applyBorder="1"/>
    <xf numFmtId="0" fontId="6" fillId="0" borderId="7" xfId="3" applyFont="1" applyBorder="1" applyAlignment="1">
      <alignment horizontal="center"/>
    </xf>
    <xf numFmtId="0" fontId="6" fillId="0" borderId="8" xfId="3" applyFont="1" applyBorder="1" applyAlignment="1">
      <alignment horizontal="center"/>
    </xf>
    <xf numFmtId="3" fontId="6" fillId="0" borderId="7" xfId="3" applyNumberFormat="1" applyFont="1" applyBorder="1" applyAlignment="1">
      <alignment horizontal="center"/>
    </xf>
    <xf numFmtId="3" fontId="6" fillId="0" borderId="9" xfId="3" applyNumberFormat="1" applyFont="1" applyBorder="1" applyAlignment="1">
      <alignment horizontal="center"/>
    </xf>
    <xf numFmtId="0" fontId="5" fillId="0" borderId="10" xfId="3" applyBorder="1"/>
    <xf numFmtId="3" fontId="5" fillId="0" borderId="0" xfId="3" applyNumberFormat="1" applyBorder="1"/>
    <xf numFmtId="3" fontId="5" fillId="0" borderId="10" xfId="3" applyNumberFormat="1" applyBorder="1"/>
    <xf numFmtId="3" fontId="5" fillId="0" borderId="11" xfId="3" applyNumberFormat="1" applyBorder="1"/>
    <xf numFmtId="3" fontId="6" fillId="0" borderId="10" xfId="3" applyNumberFormat="1" applyFont="1" applyBorder="1"/>
    <xf numFmtId="3" fontId="6" fillId="0" borderId="11" xfId="3" applyNumberFormat="1" applyFont="1" applyBorder="1"/>
    <xf numFmtId="3" fontId="6" fillId="0" borderId="0" xfId="3" applyNumberFormat="1" applyFont="1"/>
    <xf numFmtId="0" fontId="5" fillId="0" borderId="12" xfId="3" applyBorder="1"/>
    <xf numFmtId="3" fontId="5" fillId="0" borderId="13" xfId="3" applyNumberFormat="1" applyBorder="1"/>
    <xf numFmtId="3" fontId="5" fillId="0" borderId="12" xfId="3" applyNumberFormat="1" applyBorder="1"/>
    <xf numFmtId="3" fontId="5" fillId="0" borderId="14" xfId="3" applyNumberFormat="1" applyBorder="1"/>
  </cellXfs>
  <cellStyles count="5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</cellStyles>
  <dxfs count="3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130175</xdr:colOff>
      <xdr:row>84</xdr:row>
      <xdr:rowOff>15875</xdr:rowOff>
    </xdr:from>
    <xdr:to>
      <xdr:col>31</xdr:col>
      <xdr:colOff>12031</xdr:colOff>
      <xdr:row>103</xdr:row>
      <xdr:rowOff>75809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519DB-E48C-4D45-BB6A-494CB5B7B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94250" y="13617575"/>
          <a:ext cx="5368256" cy="31365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Mar'19%20-%20Normalised%20Tar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Sheet1"/>
      <sheetName val="Normalised Target"/>
      <sheetName val="Sheet4"/>
      <sheetName val="K39 +K40"/>
      <sheetName val="K2S"/>
      <sheetName val="Epu 3&amp;4"/>
      <sheetName val="ALL"/>
      <sheetName val="Sheet3"/>
      <sheetName val="Gas Sales"/>
      <sheetName val="Gas Sale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Mar'19%20-%20Normalised%20Targ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573.30644108796" createdVersion="6" refreshedVersion="6" minRefreshableVersion="3" recordCount="96" xr:uid="{A3916A3B-1E2A-4597-AC61-89CCA521EEFB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3">
      <sharedItems containsSemiMixedTypes="0" containsString="0" containsNumber="1" minValue="0" maxValue="30009601.367150925"/>
    </cacheField>
    <cacheField name="Actual" numFmtId="3">
      <sharedItems containsSemiMixedTypes="0" containsString="0" containsNumber="1" minValue="0" maxValue="40805644.4872867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8111.53476049469"/>
    <n v="149935.48189746856"/>
  </r>
  <r>
    <s v="AGBD/1"/>
    <x v="1"/>
    <x v="1"/>
    <x v="1"/>
    <s v="Oil"/>
    <x v="0"/>
    <n v="56372.57"/>
    <n v="73147.074858764987"/>
  </r>
  <r>
    <s v="AGBD/2"/>
    <x v="2"/>
    <x v="1"/>
    <x v="1"/>
    <s v="Oil"/>
    <x v="0"/>
    <n v="304297.50968047912"/>
    <n v="378485.61452460935"/>
  </r>
  <r>
    <s v="AHIA/1"/>
    <x v="3"/>
    <x v="2"/>
    <x v="1"/>
    <s v="Oil"/>
    <x v="0"/>
    <n v="133710.66762038702"/>
    <n v="119950.12819797469"/>
  </r>
  <r>
    <s v="BELE/1"/>
    <x v="4"/>
    <x v="3"/>
    <x v="0"/>
    <s v="Oil"/>
    <x v="0"/>
    <n v="0"/>
    <n v="0"/>
  </r>
  <r>
    <s v="BENS/1"/>
    <x v="5"/>
    <x v="4"/>
    <x v="2"/>
    <s v="Oil"/>
    <x v="0"/>
    <n v="434778.36883481039"/>
    <n v="0"/>
  </r>
  <r>
    <s v="BONN/1"/>
    <x v="6"/>
    <x v="5"/>
    <x v="0"/>
    <s v="Oil"/>
    <x v="0"/>
    <n v="84153.22"/>
    <n v="58475.804359012654"/>
  </r>
  <r>
    <s v="DBUC/1"/>
    <x v="7"/>
    <x v="6"/>
    <x v="0"/>
    <s v="Oil"/>
    <x v="0"/>
    <n v="195103.81898065706"/>
    <n v="25056.454319576958"/>
  </r>
  <r>
    <s v="EGBW/1"/>
    <x v="8"/>
    <x v="7"/>
    <x v="3"/>
    <s v="Oil"/>
    <x v="0"/>
    <n v="31659.888290351537"/>
    <n v="49858.167739158278"/>
  </r>
  <r>
    <s v="EGBM/1"/>
    <x v="9"/>
    <x v="7"/>
    <x v="3"/>
    <s v="Oil"/>
    <x v="0"/>
    <n v="16827.977999999999"/>
    <n v="79681.36683865462"/>
  </r>
  <r>
    <s v="ESCB/1"/>
    <x v="10"/>
    <x v="8"/>
    <x v="2"/>
    <s v="Oil"/>
    <x v="0"/>
    <n v="201714.18545685642"/>
    <n v="345542.73986932688"/>
  </r>
  <r>
    <s v="ETEL/1"/>
    <x v="11"/>
    <x v="0"/>
    <x v="0"/>
    <s v="Oil"/>
    <x v="0"/>
    <n v="46540.3"/>
    <n v="0"/>
  </r>
  <r>
    <s v="FORC/2"/>
    <x v="12"/>
    <x v="9"/>
    <x v="2"/>
    <s v="Oil"/>
    <x v="0"/>
    <n v="460055.31565833109"/>
    <n v="405581.21984662226"/>
  </r>
  <r>
    <s v="FORC/3"/>
    <x v="13"/>
    <x v="9"/>
    <x v="2"/>
    <s v="Oil"/>
    <x v="0"/>
    <n v="289084.31114591897"/>
    <n v="331112.8098747842"/>
  </r>
  <r>
    <s v="FORC/4"/>
    <x v="14"/>
    <x v="9"/>
    <x v="2"/>
    <s v="Oil"/>
    <x v="0"/>
    <n v="286163.79187611048"/>
    <n v="207823.05992140828"/>
  </r>
  <r>
    <s v="IDU_NAOC1_FS"/>
    <x v="15"/>
    <x v="7"/>
    <x v="3"/>
    <s v="Oil"/>
    <x v="0"/>
    <n v="99555.987043231726"/>
    <n v="0"/>
  </r>
  <r>
    <s v="IMOR/1"/>
    <x v="16"/>
    <x v="10"/>
    <x v="1"/>
    <s v="Oil"/>
    <x v="0"/>
    <n v="264783.67700888286"/>
    <n v="201465.6971815984"/>
  </r>
  <r>
    <s v="ISIM/1"/>
    <x v="17"/>
    <x v="10"/>
    <x v="1"/>
    <s v="Oil"/>
    <x v="0"/>
    <n v="18681.654000000002"/>
    <n v="33828.349959428808"/>
  </r>
  <r>
    <s v="KOCR/1"/>
    <x v="18"/>
    <x v="0"/>
    <x v="0"/>
    <s v="Oil"/>
    <x v="0"/>
    <n v="24993.75"/>
    <n v="13788.199139767201"/>
  </r>
  <r>
    <s v="NKAL/1"/>
    <x v="19"/>
    <x v="10"/>
    <x v="1"/>
    <s v="Oil"/>
    <x v="0"/>
    <n v="42770.39"/>
    <n v="52090.151649120569"/>
  </r>
  <r>
    <s v="NUNR/1"/>
    <x v="20"/>
    <x v="6"/>
    <x v="0"/>
    <s v="Oil"/>
    <x v="0"/>
    <n v="113861.8606212968"/>
    <n v="197091.55779667207"/>
  </r>
  <r>
    <s v="OBEL/1"/>
    <x v="21"/>
    <x v="2"/>
    <x v="1"/>
    <s v="Oil"/>
    <x v="0"/>
    <n v="22206.85"/>
    <n v="0"/>
  </r>
  <r>
    <s v="OBGN/1"/>
    <x v="22"/>
    <x v="1"/>
    <x v="1"/>
    <s v="Oil"/>
    <x v="0"/>
    <n v="134256.15480478018"/>
    <n v="101001.03600229479"/>
  </r>
  <r>
    <s v="OGBN_NAOC1_FS"/>
    <x v="23"/>
    <x v="7"/>
    <x v="3"/>
    <s v="Oil"/>
    <x v="0"/>
    <n v="40546.887874999993"/>
    <n v="0"/>
  </r>
  <r>
    <s v="OGBO/1"/>
    <x v="24"/>
    <x v="4"/>
    <x v="2"/>
    <s v="Oil"/>
    <x v="0"/>
    <n v="168790.78128885897"/>
    <n v="0"/>
  </r>
  <r>
    <s v="OGUT/1"/>
    <x v="25"/>
    <x v="2"/>
    <x v="1"/>
    <s v="Oil"/>
    <x v="0"/>
    <n v="29421.132645000002"/>
    <n v="24567.984909585182"/>
  </r>
  <r>
    <s v="OKOL/1"/>
    <x v="26"/>
    <x v="10"/>
    <x v="1"/>
    <s v="Oil"/>
    <x v="0"/>
    <n v="47668.08"/>
    <n v="0"/>
  </r>
  <r>
    <s v="OPUK/1"/>
    <x v="27"/>
    <x v="4"/>
    <x v="2"/>
    <s v="Oil"/>
    <x v="0"/>
    <n v="466737.96703950077"/>
    <n v="0"/>
  </r>
  <r>
    <s v="OTUM/1"/>
    <x v="28"/>
    <x v="8"/>
    <x v="2"/>
    <s v="Oil"/>
    <x v="0"/>
    <n v="317250.12193069194"/>
    <n v="589113.97977721645"/>
  </r>
  <r>
    <s v="RUMU/1"/>
    <x v="29"/>
    <x v="2"/>
    <x v="1"/>
    <s v="Oil"/>
    <x v="0"/>
    <n v="0"/>
    <n v="0"/>
  </r>
  <r>
    <s v="SBAR/1"/>
    <x v="30"/>
    <x v="7"/>
    <x v="3"/>
    <s v="Oil"/>
    <x v="0"/>
    <n v="137961.935"/>
    <n v="0"/>
  </r>
  <r>
    <s v="EA"/>
    <x v="31"/>
    <x v="11"/>
    <x v="2"/>
    <s v="Oil"/>
    <x v="0"/>
    <n v="697338.92400000012"/>
    <n v="689902"/>
  </r>
  <r>
    <s v="SOKU/1"/>
    <x v="32"/>
    <x v="3"/>
    <x v="0"/>
    <s v="Oil"/>
    <x v="0"/>
    <n v="202554.96961268497"/>
    <n v="48531.150369180607"/>
  </r>
  <r>
    <s v="TEBIDABA1_FS"/>
    <x v="33"/>
    <x v="7"/>
    <x v="3"/>
    <s v="Oil"/>
    <x v="0"/>
    <n v="7771.6768312237027"/>
    <n v="0"/>
  </r>
  <r>
    <s v="TUNU/1"/>
    <x v="34"/>
    <x v="4"/>
    <x v="2"/>
    <s v="Oil"/>
    <x v="0"/>
    <n v="283889.87885936099"/>
    <n v="0"/>
  </r>
  <r>
    <s v="UBIE/1"/>
    <x v="35"/>
    <x v="0"/>
    <x v="0"/>
    <s v="Oil"/>
    <x v="0"/>
    <n v="65664.965797088051"/>
    <n v="0"/>
  </r>
  <r>
    <s v="UMUE/1"/>
    <x v="36"/>
    <x v="2"/>
    <x v="1"/>
    <s v="Oil"/>
    <x v="0"/>
    <n v="32950.520000000004"/>
    <n v="35114.797059407159"/>
  </r>
  <r>
    <s v="AGBD/GP"/>
    <x v="37"/>
    <x v="1"/>
    <x v="1"/>
    <s v="Oil"/>
    <x v="0"/>
    <n v="0"/>
    <n v="54119.382519086197"/>
  </r>
  <r>
    <s v="BONN/GP1"/>
    <x v="38"/>
    <x v="5"/>
    <x v="0"/>
    <s v="Oil"/>
    <x v="0"/>
    <n v="3408.3446000000004"/>
    <n v="12863.168879782816"/>
  </r>
  <r>
    <s v="FORC/GP"/>
    <x v="39"/>
    <x v="9"/>
    <x v="2"/>
    <s v="Oil"/>
    <x v="0"/>
    <n v="3285.07"/>
    <n v="3524.0099986673299"/>
  </r>
  <r>
    <s v="GBAR/DG"/>
    <x v="40"/>
    <x v="0"/>
    <x v="0"/>
    <s v="Oil"/>
    <x v="0"/>
    <n v="6450.4490000000005"/>
    <n v="0"/>
  </r>
  <r>
    <s v="GBAR/GP"/>
    <x v="41"/>
    <x v="0"/>
    <x v="0"/>
    <s v="Oil"/>
    <x v="0"/>
    <n v="840845.00965763035"/>
    <n v="1517141.5821212626"/>
  </r>
  <r>
    <s v="OBGN/GP"/>
    <x v="42"/>
    <x v="1"/>
    <x v="1"/>
    <s v="Oil"/>
    <x v="0"/>
    <n v="3720.9920000000002"/>
    <n v="4723.9082009202411"/>
  </r>
  <r>
    <s v="OKOL/GP"/>
    <x v="26"/>
    <x v="10"/>
    <x v="1"/>
    <s v="Oil"/>
    <x v="0"/>
    <n v="232291.61287121873"/>
    <n v="140415.83239762916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69802.568438066664"/>
    <n v="210904.82556233759"/>
  </r>
  <r>
    <s v="TUNU/GP"/>
    <x v="45"/>
    <x v="4"/>
    <x v="2"/>
    <s v="Oil"/>
    <x v="0"/>
    <n v="0"/>
    <n v="0"/>
  </r>
  <r>
    <s v="ADIB/1"/>
    <x v="46"/>
    <x v="0"/>
    <x v="0"/>
    <s v="Gas"/>
    <x v="1"/>
    <n v="61199.362722217644"/>
    <n v="0"/>
  </r>
  <r>
    <s v="AGBD/1"/>
    <x v="47"/>
    <x v="1"/>
    <x v="1"/>
    <s v="Gas"/>
    <x v="2"/>
    <n v="20479.203221896914"/>
    <n v="3522.5296556272242"/>
  </r>
  <r>
    <s v="AGBD/2"/>
    <x v="48"/>
    <x v="1"/>
    <x v="1"/>
    <s v="Gas"/>
    <x v="2"/>
    <n v="481110.12729844823"/>
    <n v="395406.53274259286"/>
  </r>
  <r>
    <s v="AHIA/1"/>
    <x v="49"/>
    <x v="2"/>
    <x v="1"/>
    <s v="Gas"/>
    <x v="3"/>
    <n v="0"/>
    <n v="0"/>
  </r>
  <r>
    <s v="BELE/1"/>
    <x v="50"/>
    <x v="3"/>
    <x v="0"/>
    <s v="Gas"/>
    <x v="1"/>
    <n v="230746.97902189178"/>
    <n v="0"/>
  </r>
  <r>
    <s v="BENS/1"/>
    <x v="51"/>
    <x v="4"/>
    <x v="2"/>
    <s v="Gas"/>
    <x v="2"/>
    <n v="0"/>
    <n v="0"/>
  </r>
  <r>
    <s v="BONN/1"/>
    <x v="52"/>
    <x v="5"/>
    <x v="0"/>
    <s v="Gas"/>
    <x v="1"/>
    <n v="51855.384857978825"/>
    <n v="27282.621999186209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0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53636.67954058823"/>
    <n v="0"/>
  </r>
  <r>
    <s v="FORC/3"/>
    <x v="59"/>
    <x v="9"/>
    <x v="2"/>
    <s v="Gas"/>
    <x v="2"/>
    <n v="76643.578021789363"/>
    <n v="0"/>
  </r>
  <r>
    <s v="FORC/4"/>
    <x v="60"/>
    <x v="9"/>
    <x v="2"/>
    <s v="Gas"/>
    <x v="2"/>
    <n v="72172.6105840331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23156.216667681481"/>
    <n v="32442.832926239644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47155.45713108737"/>
    <n v="93166.087369934699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39854.893927884805"/>
    <n v="192695.5844697521"/>
  </r>
  <r>
    <s v="OGBN_NAOC1_FS"/>
    <x v="69"/>
    <x v="7"/>
    <x v="3"/>
    <s v="Gas"/>
    <x v="4"/>
    <n v="0"/>
    <n v="0"/>
  </r>
  <r>
    <s v="OGBO/1"/>
    <x v="70"/>
    <x v="4"/>
    <x v="2"/>
    <s v="Gas"/>
    <x v="2"/>
    <n v="0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02378.02980769121"/>
    <n v="0"/>
  </r>
  <r>
    <s v="OPUK/1"/>
    <x v="73"/>
    <x v="4"/>
    <x v="2"/>
    <s v="Gas"/>
    <x v="2"/>
    <n v="0"/>
    <n v="0"/>
  </r>
  <r>
    <s v="OTUM/1"/>
    <x v="74"/>
    <x v="8"/>
    <x v="2"/>
    <s v="Gas"/>
    <x v="2"/>
    <n v="122865.77183229683"/>
    <n v="136412.30994999997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78141.340899593648"/>
    <n v="187781"/>
  </r>
  <r>
    <s v="SOKU/1"/>
    <x v="78"/>
    <x v="3"/>
    <x v="0"/>
    <s v="Gas"/>
    <x v="1"/>
    <n v="188261.65820808787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0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295000.90205451299"/>
  </r>
  <r>
    <s v="BONN/GP1"/>
    <x v="84"/>
    <x v="5"/>
    <x v="0"/>
    <s v="Gas"/>
    <x v="1"/>
    <n v="9057935.9050135482"/>
    <n v="8865511.4525832236"/>
  </r>
  <r>
    <s v="FORC/GP"/>
    <x v="85"/>
    <x v="9"/>
    <x v="2"/>
    <s v="Gas"/>
    <x v="2"/>
    <n v="0"/>
    <n v="0"/>
  </r>
  <r>
    <s v="GBAR/DG"/>
    <x v="86"/>
    <x v="0"/>
    <x v="0"/>
    <s v="Gas"/>
    <x v="2"/>
    <n v="314534.92899250326"/>
    <n v="0"/>
  </r>
  <r>
    <s v="GBAR/GP"/>
    <x v="87"/>
    <x v="0"/>
    <x v="0"/>
    <s v="Gas"/>
    <x v="1"/>
    <n v="30009601.367150925"/>
    <n v="40805644.487286717"/>
  </r>
  <r>
    <s v="OBGN/GP"/>
    <x v="88"/>
    <x v="1"/>
    <x v="1"/>
    <s v="Gas"/>
    <x v="2"/>
    <n v="255100.77635269365"/>
    <n v="160029.48918652901"/>
  </r>
  <r>
    <s v="OKOL/GP"/>
    <x v="89"/>
    <x v="10"/>
    <x v="1"/>
    <s v="Gas"/>
    <x v="2"/>
    <n v="2631047.0336018167"/>
    <n v="2172874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5244974.0253371568"/>
    <n v="8550471.7420820408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3CADE-01F6-414C-A948-9E0A0C9748CC}" name="PivotTable3" cacheId="7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3" showAll="0"/>
    <pivotField dataField="1" numFmtId="3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31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4">
          <reference field="1" count="1">
            <x v="6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2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1">
            <x v="45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16">
      <pivotArea collapsedLevelsAreSubtotals="1" fieldPosition="0">
        <references count="4">
          <reference field="1" count="1"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41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87"/>
          </reference>
          <reference field="2" count="1" selected="0">
            <x v="2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4">
          <reference field="1" count="1">
            <x v="5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0">
      <pivotArea collapsedLevelsAreSubtotals="1" fieldPosition="0">
        <references count="4"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1">
      <pivotArea collapsedLevelsAreSubtotals="1" fieldPosition="0">
        <references count="4">
          <reference field="1" count="1">
            <x v="49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2">
      <pivotArea collapsedLevelsAreSubtotals="1" fieldPosition="0">
        <references count="4">
          <reference field="1" count="1">
            <x v="77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3">
      <pivotArea collapsedLevelsAreSubtotals="1" fieldPosition="0">
        <references count="4"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4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8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5">
      <pivotArea collapsedLevelsAreSubtotals="1" fieldPosition="0">
        <references count="4">
          <reference field="1" count="1">
            <x v="0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6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22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2"/>
          </reference>
        </references>
      </pivotArea>
    </format>
    <format dxfId="27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28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40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2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30">
      <pivotArea collapsedLevelsAreSubtotals="1" fieldPosition="0">
        <references count="4"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D28" sqref="D28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33">
        <f>Details!$U$86/31/1000</f>
        <v>12.408150127961191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384652.65396679693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25482084.367338397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-5096416.8734676801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20385667.493870717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-2599172.6054685162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17786494.888402201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17786494.888402201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17786494.888402201</v>
      </c>
    </row>
    <row r="25" spans="1:11" x14ac:dyDescent="0.35">
      <c r="B25" t="s">
        <v>34</v>
      </c>
      <c r="C25" s="25">
        <f>C24*0.3</f>
        <v>5335948.4665206606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5335948.4665206606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32"/>
      <c r="B32" s="32"/>
      <c r="C32" s="4"/>
    </row>
    <row r="33" spans="1:3" x14ac:dyDescent="0.35">
      <c r="A33" s="32"/>
      <c r="B33" s="32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74AE-8C4A-4FA5-813F-F913F4115ADB}">
  <dimension ref="A3:U118"/>
  <sheetViews>
    <sheetView topLeftCell="G82" workbookViewId="0">
      <selection activeCell="U87" sqref="U87"/>
    </sheetView>
  </sheetViews>
  <sheetFormatPr defaultRowHeight="12.5" x14ac:dyDescent="0.25"/>
  <cols>
    <col min="1" max="1" width="17.26953125" style="26" bestFit="1" customWidth="1"/>
    <col min="2" max="2" width="16.36328125" style="27" bestFit="1" customWidth="1"/>
    <col min="3" max="3" width="13.1796875" style="27" bestFit="1" customWidth="1"/>
    <col min="4" max="4" width="11.54296875" style="27" bestFit="1" customWidth="1"/>
    <col min="5" max="5" width="13.1796875" style="27" bestFit="1" customWidth="1"/>
    <col min="6" max="6" width="11.54296875" style="27" bestFit="1" customWidth="1"/>
    <col min="7" max="7" width="13.1796875" style="27" bestFit="1" customWidth="1"/>
    <col min="8" max="8" width="11.54296875" style="27" bestFit="1" customWidth="1"/>
    <col min="9" max="9" width="13.1796875" style="27" bestFit="1" customWidth="1"/>
    <col min="10" max="10" width="11.54296875" style="27" bestFit="1" customWidth="1"/>
    <col min="11" max="11" width="13.1796875" style="27" bestFit="1" customWidth="1"/>
    <col min="12" max="12" width="10.7265625" style="27" customWidth="1"/>
    <col min="13" max="13" width="9.54296875" style="27" customWidth="1"/>
    <col min="14" max="14" width="8.7265625" style="26"/>
    <col min="15" max="15" width="8.7265625" style="27"/>
    <col min="16" max="16" width="10.36328125" style="27" customWidth="1"/>
    <col min="17" max="17" width="8.90625" style="27" bestFit="1" customWidth="1"/>
    <col min="18" max="18" width="10.36328125" style="27" customWidth="1"/>
    <col min="19" max="19" width="8.90625" style="27" bestFit="1" customWidth="1"/>
    <col min="20" max="16384" width="8.7265625" style="26"/>
  </cols>
  <sheetData>
    <row r="3" spans="1:13" x14ac:dyDescent="0.25">
      <c r="B3" s="27" t="s">
        <v>35</v>
      </c>
      <c r="L3" s="26"/>
      <c r="M3" s="26"/>
    </row>
    <row r="4" spans="1:13" x14ac:dyDescent="0.25">
      <c r="B4" s="27" t="s">
        <v>36</v>
      </c>
      <c r="D4" s="27" t="s">
        <v>37</v>
      </c>
      <c r="F4" s="27" t="s">
        <v>38</v>
      </c>
      <c r="H4" s="27" t="s">
        <v>39</v>
      </c>
      <c r="J4" s="27" t="s">
        <v>40</v>
      </c>
      <c r="L4" s="26"/>
      <c r="M4" s="26"/>
    </row>
    <row r="5" spans="1:13" x14ac:dyDescent="0.25">
      <c r="A5" s="26" t="s">
        <v>41</v>
      </c>
      <c r="B5" s="27" t="s">
        <v>42</v>
      </c>
      <c r="C5" s="27" t="s">
        <v>43</v>
      </c>
      <c r="D5" s="27" t="s">
        <v>42</v>
      </c>
      <c r="E5" s="27" t="s">
        <v>43</v>
      </c>
      <c r="F5" s="27" t="s">
        <v>42</v>
      </c>
      <c r="G5" s="27" t="s">
        <v>43</v>
      </c>
      <c r="H5" s="27" t="s">
        <v>42</v>
      </c>
      <c r="I5" s="27" t="s">
        <v>43</v>
      </c>
      <c r="J5" s="27" t="s">
        <v>42</v>
      </c>
      <c r="K5" s="27" t="s">
        <v>43</v>
      </c>
      <c r="L5" s="26"/>
      <c r="M5" s="26"/>
    </row>
    <row r="6" spans="1:13" x14ac:dyDescent="0.25">
      <c r="A6" s="28" t="s">
        <v>36</v>
      </c>
      <c r="B6" s="27">
        <v>0</v>
      </c>
      <c r="C6" s="27">
        <v>0</v>
      </c>
      <c r="J6" s="27">
        <v>334324.353039807</v>
      </c>
      <c r="K6" s="27">
        <v>129539.5345778129</v>
      </c>
      <c r="L6" s="26"/>
      <c r="M6" s="26"/>
    </row>
    <row r="7" spans="1:13" x14ac:dyDescent="0.25">
      <c r="A7" s="29" t="s">
        <v>36</v>
      </c>
      <c r="B7" s="27">
        <v>0</v>
      </c>
      <c r="C7" s="27">
        <v>0</v>
      </c>
      <c r="J7" s="27">
        <v>334324.353039807</v>
      </c>
      <c r="K7" s="27">
        <v>129539.5345778129</v>
      </c>
      <c r="L7" s="26"/>
      <c r="M7" s="26"/>
    </row>
    <row r="8" spans="1:13" x14ac:dyDescent="0.25">
      <c r="A8" s="30" t="s">
        <v>44</v>
      </c>
      <c r="J8" s="27">
        <v>16827.977999999999</v>
      </c>
      <c r="K8" s="27">
        <v>79681.36683865462</v>
      </c>
      <c r="L8" s="26"/>
      <c r="M8" s="26"/>
    </row>
    <row r="9" spans="1:13" x14ac:dyDescent="0.25">
      <c r="A9" s="30" t="s">
        <v>45</v>
      </c>
      <c r="B9" s="27">
        <v>0</v>
      </c>
      <c r="C9" s="27">
        <v>0</v>
      </c>
      <c r="L9" s="26"/>
      <c r="M9" s="26"/>
    </row>
    <row r="10" spans="1:13" x14ac:dyDescent="0.25">
      <c r="A10" s="30" t="s">
        <v>46</v>
      </c>
      <c r="J10" s="27">
        <v>31659.888290351537</v>
      </c>
      <c r="K10" s="27">
        <v>49858.167739158278</v>
      </c>
      <c r="L10" s="26"/>
      <c r="M10" s="26"/>
    </row>
    <row r="11" spans="1:13" x14ac:dyDescent="0.25">
      <c r="A11" s="30" t="s">
        <v>47</v>
      </c>
      <c r="B11" s="27">
        <v>0</v>
      </c>
      <c r="C11" s="27">
        <v>0</v>
      </c>
      <c r="L11" s="26"/>
      <c r="M11" s="26"/>
    </row>
    <row r="12" spans="1:13" x14ac:dyDescent="0.25">
      <c r="A12" s="30" t="s">
        <v>48</v>
      </c>
      <c r="J12" s="27">
        <v>99555.987043231726</v>
      </c>
      <c r="K12" s="27">
        <v>0</v>
      </c>
      <c r="L12" s="26"/>
      <c r="M12" s="26"/>
    </row>
    <row r="13" spans="1:13" x14ac:dyDescent="0.25">
      <c r="A13" s="30" t="s">
        <v>49</v>
      </c>
      <c r="B13" s="27">
        <v>0</v>
      </c>
      <c r="C13" s="27">
        <v>0</v>
      </c>
      <c r="L13" s="26"/>
      <c r="M13" s="26"/>
    </row>
    <row r="14" spans="1:13" x14ac:dyDescent="0.25">
      <c r="A14" s="30" t="s">
        <v>50</v>
      </c>
      <c r="J14" s="27">
        <v>40546.887874999993</v>
      </c>
      <c r="K14" s="27">
        <v>0</v>
      </c>
      <c r="L14" s="26"/>
      <c r="M14" s="26"/>
    </row>
    <row r="15" spans="1:13" x14ac:dyDescent="0.25">
      <c r="A15" s="30" t="s">
        <v>51</v>
      </c>
      <c r="B15" s="27">
        <v>0</v>
      </c>
      <c r="C15" s="27">
        <v>0</v>
      </c>
      <c r="L15" s="26"/>
      <c r="M15" s="26"/>
    </row>
    <row r="16" spans="1:13" x14ac:dyDescent="0.25">
      <c r="A16" s="30" t="s">
        <v>52</v>
      </c>
      <c r="J16" s="27">
        <v>137961.935</v>
      </c>
      <c r="K16" s="27">
        <v>0</v>
      </c>
      <c r="L16" s="26"/>
      <c r="M16" s="26"/>
    </row>
    <row r="17" spans="1:19" x14ac:dyDescent="0.25">
      <c r="A17" s="30" t="s">
        <v>53</v>
      </c>
      <c r="B17" s="27">
        <v>0</v>
      </c>
      <c r="C17" s="27">
        <v>0</v>
      </c>
      <c r="L17" s="26"/>
      <c r="M17" s="26"/>
    </row>
    <row r="18" spans="1:19" x14ac:dyDescent="0.25">
      <c r="A18" s="30" t="s">
        <v>54</v>
      </c>
      <c r="J18" s="27">
        <v>7771.6768312237027</v>
      </c>
      <c r="K18" s="27">
        <v>0</v>
      </c>
      <c r="L18" s="26"/>
      <c r="M18" s="26"/>
    </row>
    <row r="19" spans="1:19" ht="13" thickBot="1" x14ac:dyDescent="0.3">
      <c r="A19" s="30" t="s">
        <v>55</v>
      </c>
      <c r="B19" s="27">
        <v>0</v>
      </c>
      <c r="C19" s="27">
        <v>0</v>
      </c>
      <c r="L19" s="26"/>
      <c r="M19" s="26"/>
    </row>
    <row r="20" spans="1:19" ht="13" x14ac:dyDescent="0.3">
      <c r="A20" s="28" t="s">
        <v>56</v>
      </c>
      <c r="D20" s="27">
        <v>314534.92899250326</v>
      </c>
      <c r="E20" s="27">
        <v>0</v>
      </c>
      <c r="F20" s="27">
        <v>44844574.682311811</v>
      </c>
      <c r="G20" s="27">
        <v>58248910.303951174</v>
      </c>
      <c r="H20" s="27">
        <v>0</v>
      </c>
      <c r="I20" s="27">
        <v>0</v>
      </c>
      <c r="J20" s="27">
        <v>1851490.7914679185</v>
      </c>
      <c r="K20" s="27">
        <v>2233788.2244450608</v>
      </c>
      <c r="L20" s="26"/>
      <c r="M20" s="26"/>
      <c r="N20" s="34" t="s">
        <v>151</v>
      </c>
      <c r="O20" s="35"/>
      <c r="P20" s="36" t="s">
        <v>152</v>
      </c>
      <c r="Q20" s="37"/>
      <c r="R20" s="36" t="s">
        <v>153</v>
      </c>
      <c r="S20" s="37"/>
    </row>
    <row r="21" spans="1:19" x14ac:dyDescent="0.25">
      <c r="A21" s="29" t="s">
        <v>57</v>
      </c>
      <c r="F21" s="27">
        <v>9109791.2898715269</v>
      </c>
      <c r="G21" s="27">
        <v>8892794.0745824091</v>
      </c>
      <c r="J21" s="27">
        <v>87561.564599999998</v>
      </c>
      <c r="K21" s="27">
        <v>71338.973238795472</v>
      </c>
      <c r="M21" s="26"/>
      <c r="N21" s="38"/>
      <c r="O21" s="39"/>
      <c r="P21" s="40"/>
      <c r="Q21" s="41"/>
      <c r="R21" s="40"/>
      <c r="S21" s="41"/>
    </row>
    <row r="22" spans="1:19" x14ac:dyDescent="0.25">
      <c r="A22" s="30" t="s">
        <v>58</v>
      </c>
      <c r="J22" s="27">
        <v>84153.22</v>
      </c>
      <c r="K22" s="27">
        <v>58475.804359012654</v>
      </c>
      <c r="N22" s="38"/>
      <c r="O22" s="39"/>
      <c r="P22" s="40"/>
      <c r="Q22" s="41"/>
      <c r="R22" s="40"/>
      <c r="S22" s="41"/>
    </row>
    <row r="23" spans="1:19" ht="13" x14ac:dyDescent="0.3">
      <c r="A23" s="30" t="s">
        <v>59</v>
      </c>
      <c r="F23" s="27">
        <v>51855.384857978825</v>
      </c>
      <c r="G23" s="27">
        <v>27282.621999186209</v>
      </c>
      <c r="N23" s="38"/>
      <c r="O23" s="39"/>
      <c r="P23" s="40"/>
      <c r="Q23" s="41"/>
      <c r="R23" s="42">
        <f>SUM(R24:R34)</f>
        <v>9664896.4087099507</v>
      </c>
      <c r="S23" s="43">
        <f>SUM(S24:S34)</f>
        <v>605673.33041402267</v>
      </c>
    </row>
    <row r="24" spans="1:19" x14ac:dyDescent="0.25">
      <c r="A24" s="30" t="s">
        <v>60</v>
      </c>
      <c r="J24" s="31">
        <v>3408.3446000000004</v>
      </c>
      <c r="K24" s="31">
        <v>12863.168879782816</v>
      </c>
      <c r="M24" s="27">
        <f t="shared" ref="M24:M51" si="0">K24-J24</f>
        <v>9454.8242797828152</v>
      </c>
      <c r="N24" s="40">
        <f>L24*3/31</f>
        <v>0</v>
      </c>
      <c r="O24" s="39">
        <f>M24*3/31</f>
        <v>914.98299481769186</v>
      </c>
      <c r="P24" s="40">
        <f>L24*0.008</f>
        <v>0</v>
      </c>
      <c r="Q24" s="41">
        <f>M24*0.02</f>
        <v>189.0964855956563</v>
      </c>
      <c r="R24" s="40">
        <f>L24-N24-P24</f>
        <v>0</v>
      </c>
      <c r="S24" s="41">
        <f t="shared" ref="S24" si="1">M24-O24-Q24</f>
        <v>8350.7447993694659</v>
      </c>
    </row>
    <row r="25" spans="1:19" x14ac:dyDescent="0.25">
      <c r="A25" s="30" t="s">
        <v>61</v>
      </c>
      <c r="F25" s="27">
        <v>9057935.9050135482</v>
      </c>
      <c r="G25" s="27">
        <v>8865511.4525832236</v>
      </c>
      <c r="N25" s="38"/>
      <c r="O25" s="39"/>
      <c r="P25" s="40"/>
      <c r="Q25" s="41"/>
      <c r="R25" s="40"/>
      <c r="S25" s="41"/>
    </row>
    <row r="26" spans="1:19" x14ac:dyDescent="0.25">
      <c r="A26" s="29" t="s">
        <v>62</v>
      </c>
      <c r="D26" s="27">
        <v>314534.92899250326</v>
      </c>
      <c r="E26" s="27">
        <v>0</v>
      </c>
      <c r="F26" s="27">
        <v>30070800.729873143</v>
      </c>
      <c r="G26" s="27">
        <v>40805644.487286717</v>
      </c>
      <c r="H26" s="27">
        <v>0</v>
      </c>
      <c r="I26" s="27">
        <v>0</v>
      </c>
      <c r="J26" s="27">
        <v>1182606.0092152131</v>
      </c>
      <c r="K26" s="27">
        <v>1680865.2631584981</v>
      </c>
      <c r="N26" s="38"/>
      <c r="O26" s="39"/>
      <c r="P26" s="40"/>
      <c r="Q26" s="41"/>
      <c r="R26" s="40"/>
      <c r="S26" s="41"/>
    </row>
    <row r="27" spans="1:19" x14ac:dyDescent="0.25">
      <c r="A27" s="30" t="s">
        <v>63</v>
      </c>
      <c r="J27" s="27">
        <v>198111.53476049469</v>
      </c>
      <c r="K27" s="27">
        <v>149935.48189746856</v>
      </c>
      <c r="N27" s="38"/>
      <c r="O27" s="39"/>
      <c r="P27" s="40"/>
      <c r="Q27" s="41"/>
      <c r="R27" s="40"/>
      <c r="S27" s="41"/>
    </row>
    <row r="28" spans="1:19" x14ac:dyDescent="0.25">
      <c r="A28" s="30" t="s">
        <v>64</v>
      </c>
      <c r="F28" s="27">
        <v>61199.362722217644</v>
      </c>
      <c r="G28" s="27">
        <v>0</v>
      </c>
      <c r="N28" s="38"/>
      <c r="O28" s="39"/>
      <c r="P28" s="40"/>
      <c r="Q28" s="41"/>
      <c r="R28" s="40"/>
      <c r="S28" s="41"/>
    </row>
    <row r="29" spans="1:19" x14ac:dyDescent="0.25">
      <c r="A29" s="30" t="s">
        <v>65</v>
      </c>
      <c r="J29" s="27">
        <v>46540.3</v>
      </c>
      <c r="K29" s="27">
        <v>0</v>
      </c>
      <c r="N29" s="38"/>
      <c r="O29" s="39"/>
      <c r="P29" s="40"/>
      <c r="Q29" s="41"/>
      <c r="R29" s="40"/>
      <c r="S29" s="41"/>
    </row>
    <row r="30" spans="1:19" x14ac:dyDescent="0.25">
      <c r="A30" s="30" t="s">
        <v>66</v>
      </c>
      <c r="H30" s="27">
        <v>0</v>
      </c>
      <c r="I30" s="27">
        <v>0</v>
      </c>
      <c r="N30" s="38"/>
      <c r="O30" s="39"/>
      <c r="P30" s="40"/>
      <c r="Q30" s="41"/>
      <c r="R30" s="40"/>
      <c r="S30" s="41"/>
    </row>
    <row r="31" spans="1:19" x14ac:dyDescent="0.25">
      <c r="A31" s="30" t="s">
        <v>67</v>
      </c>
      <c r="J31" s="27">
        <v>6450.4490000000005</v>
      </c>
      <c r="K31" s="27">
        <v>0</v>
      </c>
      <c r="N31" s="38"/>
      <c r="O31" s="39"/>
      <c r="P31" s="40"/>
      <c r="Q31" s="41"/>
      <c r="R31" s="40"/>
      <c r="S31" s="41"/>
    </row>
    <row r="32" spans="1:19" x14ac:dyDescent="0.25">
      <c r="A32" s="30" t="s">
        <v>68</v>
      </c>
      <c r="D32" s="27">
        <v>314534.92899250326</v>
      </c>
      <c r="E32" s="27">
        <v>0</v>
      </c>
      <c r="N32" s="38"/>
      <c r="O32" s="39"/>
      <c r="P32" s="40"/>
      <c r="Q32" s="41"/>
      <c r="R32" s="40"/>
      <c r="S32" s="41"/>
    </row>
    <row r="33" spans="1:19" x14ac:dyDescent="0.25">
      <c r="A33" s="30" t="s">
        <v>69</v>
      </c>
      <c r="J33" s="27">
        <v>840845.00965763035</v>
      </c>
      <c r="K33" s="27">
        <v>1517141.5821212626</v>
      </c>
      <c r="M33" s="27">
        <f t="shared" si="0"/>
        <v>676296.57246363221</v>
      </c>
      <c r="N33" s="38"/>
      <c r="O33" s="39">
        <f>M33*3/31</f>
        <v>65448.055399706347</v>
      </c>
      <c r="P33" s="40">
        <f t="shared" ref="P33:P34" si="2">L33*0.008</f>
        <v>0</v>
      </c>
      <c r="Q33" s="41">
        <f>M33*0.02</f>
        <v>13525.931449272644</v>
      </c>
      <c r="R33" s="40"/>
      <c r="S33" s="41">
        <f t="shared" ref="S33:S34" si="3">M33-O33-Q33</f>
        <v>597322.58561465319</v>
      </c>
    </row>
    <row r="34" spans="1:19" x14ac:dyDescent="0.25">
      <c r="A34" s="30" t="s">
        <v>70</v>
      </c>
      <c r="F34" s="27">
        <v>30009601.367150925</v>
      </c>
      <c r="G34" s="27">
        <v>40805644.487286717</v>
      </c>
      <c r="L34" s="27">
        <f t="shared" ref="L34:L61" si="4">G34-F34</f>
        <v>10796043.120135792</v>
      </c>
      <c r="N34" s="40">
        <f>L34*3/31</f>
        <v>1044778.366464754</v>
      </c>
      <c r="O34" s="39"/>
      <c r="P34" s="40">
        <f t="shared" si="2"/>
        <v>86368.344961086332</v>
      </c>
      <c r="Q34" s="41">
        <f t="shared" ref="Q34:Q35" si="5">M34*0.018</f>
        <v>0</v>
      </c>
      <c r="R34" s="40">
        <f>L34-N34-P34</f>
        <v>9664896.4087099507</v>
      </c>
      <c r="S34" s="41"/>
    </row>
    <row r="35" spans="1:19" x14ac:dyDescent="0.25">
      <c r="A35" s="30" t="s">
        <v>71</v>
      </c>
      <c r="J35" s="27">
        <v>24993.75</v>
      </c>
      <c r="K35" s="27">
        <v>13788.199139767201</v>
      </c>
      <c r="N35" s="38"/>
      <c r="O35" s="39"/>
      <c r="P35" s="40"/>
      <c r="Q35" s="41"/>
      <c r="R35" s="40"/>
      <c r="S35" s="41"/>
    </row>
    <row r="36" spans="1:19" x14ac:dyDescent="0.25">
      <c r="A36" s="30" t="s">
        <v>72</v>
      </c>
      <c r="H36" s="27">
        <v>0</v>
      </c>
      <c r="I36" s="27">
        <v>0</v>
      </c>
      <c r="N36" s="38"/>
      <c r="O36" s="39"/>
      <c r="P36" s="40"/>
      <c r="Q36" s="41"/>
      <c r="R36" s="40"/>
      <c r="S36" s="41"/>
    </row>
    <row r="37" spans="1:19" x14ac:dyDescent="0.25">
      <c r="A37" s="30" t="s">
        <v>73</v>
      </c>
      <c r="J37" s="27">
        <v>65664.965797088051</v>
      </c>
      <c r="K37" s="27">
        <v>0</v>
      </c>
      <c r="N37" s="38"/>
      <c r="O37" s="39"/>
      <c r="P37" s="40"/>
      <c r="Q37" s="41"/>
      <c r="R37" s="40"/>
      <c r="S37" s="41"/>
    </row>
    <row r="38" spans="1:19" x14ac:dyDescent="0.25">
      <c r="A38" s="30" t="s">
        <v>74</v>
      </c>
      <c r="H38" s="27">
        <v>0</v>
      </c>
      <c r="I38" s="27">
        <v>0</v>
      </c>
      <c r="N38" s="38"/>
      <c r="O38" s="39"/>
      <c r="P38" s="40"/>
      <c r="Q38" s="41"/>
      <c r="R38" s="40"/>
      <c r="S38" s="41"/>
    </row>
    <row r="39" spans="1:19" x14ac:dyDescent="0.25">
      <c r="A39" s="29" t="s">
        <v>75</v>
      </c>
      <c r="H39" s="27">
        <v>0</v>
      </c>
      <c r="I39" s="27">
        <v>0</v>
      </c>
      <c r="J39" s="27">
        <v>308965.67960195383</v>
      </c>
      <c r="K39" s="27">
        <v>222148.01211624904</v>
      </c>
      <c r="N39" s="38"/>
      <c r="O39" s="39"/>
      <c r="P39" s="40"/>
      <c r="Q39" s="41"/>
      <c r="R39" s="40"/>
      <c r="S39" s="41"/>
    </row>
    <row r="40" spans="1:19" x14ac:dyDescent="0.25">
      <c r="A40" s="30" t="s">
        <v>76</v>
      </c>
      <c r="J40" s="27">
        <v>195103.81898065706</v>
      </c>
      <c r="K40" s="27">
        <v>25056.454319576958</v>
      </c>
      <c r="N40" s="38"/>
      <c r="O40" s="39"/>
      <c r="P40" s="40"/>
      <c r="Q40" s="41"/>
      <c r="R40" s="40"/>
      <c r="S40" s="41"/>
    </row>
    <row r="41" spans="1:19" x14ac:dyDescent="0.25">
      <c r="A41" s="30" t="s">
        <v>77</v>
      </c>
      <c r="H41" s="27">
        <v>0</v>
      </c>
      <c r="I41" s="27">
        <v>0</v>
      </c>
      <c r="N41" s="38"/>
      <c r="O41" s="39"/>
      <c r="P41" s="40"/>
      <c r="Q41" s="41"/>
      <c r="R41" s="40"/>
      <c r="S41" s="41"/>
    </row>
    <row r="42" spans="1:19" x14ac:dyDescent="0.25">
      <c r="A42" s="30" t="s">
        <v>78</v>
      </c>
      <c r="J42" s="31">
        <v>113861.8606212968</v>
      </c>
      <c r="K42" s="31">
        <v>197091.55779667207</v>
      </c>
      <c r="M42" s="27">
        <f t="shared" si="0"/>
        <v>83229.697175375273</v>
      </c>
      <c r="N42" s="38"/>
      <c r="O42" s="39">
        <f>M42*3/31</f>
        <v>8054.4868234234136</v>
      </c>
      <c r="P42" s="40">
        <f t="shared" ref="P42:P43" si="6">L42*0.008</f>
        <v>0</v>
      </c>
      <c r="Q42" s="41">
        <f>M42*0.02</f>
        <v>1664.5939435075054</v>
      </c>
      <c r="R42" s="40">
        <f>L42-N42-P42</f>
        <v>0</v>
      </c>
      <c r="S42" s="41">
        <f>M42-O42-Q42</f>
        <v>73510.616408444344</v>
      </c>
    </row>
    <row r="43" spans="1:19" x14ac:dyDescent="0.25">
      <c r="A43" s="30" t="s">
        <v>79</v>
      </c>
      <c r="H43" s="27">
        <v>0</v>
      </c>
      <c r="I43" s="27">
        <v>0</v>
      </c>
      <c r="N43" s="38"/>
      <c r="O43" s="39"/>
      <c r="P43" s="40"/>
      <c r="Q43" s="41"/>
      <c r="R43" s="40"/>
      <c r="S43" s="41"/>
    </row>
    <row r="44" spans="1:19" x14ac:dyDescent="0.25">
      <c r="A44" s="29" t="s">
        <v>80</v>
      </c>
      <c r="F44" s="27">
        <v>5663982.6625671368</v>
      </c>
      <c r="G44" s="27">
        <v>8550471.7420820408</v>
      </c>
      <c r="J44" s="27">
        <v>272357.53805075167</v>
      </c>
      <c r="K44" s="27">
        <v>259435.97593151819</v>
      </c>
      <c r="N44" s="38"/>
      <c r="O44" s="39"/>
      <c r="P44" s="40"/>
      <c r="Q44" s="41"/>
      <c r="R44" s="40"/>
      <c r="S44" s="41"/>
    </row>
    <row r="45" spans="1:19" x14ac:dyDescent="0.25">
      <c r="A45" s="30" t="s">
        <v>81</v>
      </c>
      <c r="J45" s="27">
        <v>0</v>
      </c>
      <c r="K45" s="27">
        <v>0</v>
      </c>
      <c r="N45" s="38"/>
      <c r="O45" s="39"/>
      <c r="P45" s="40"/>
      <c r="Q45" s="41"/>
      <c r="R45" s="40"/>
      <c r="S45" s="41"/>
    </row>
    <row r="46" spans="1:19" x14ac:dyDescent="0.25">
      <c r="A46" s="30" t="s">
        <v>82</v>
      </c>
      <c r="F46" s="27">
        <v>230746.97902189178</v>
      </c>
      <c r="G46" s="27">
        <v>0</v>
      </c>
      <c r="N46" s="38"/>
      <c r="O46" s="39"/>
      <c r="P46" s="40"/>
      <c r="Q46" s="41"/>
      <c r="R46" s="40"/>
      <c r="S46" s="41"/>
    </row>
    <row r="47" spans="1:19" x14ac:dyDescent="0.25">
      <c r="A47" s="30" t="s">
        <v>83</v>
      </c>
      <c r="J47" s="27">
        <v>202554.96961268497</v>
      </c>
      <c r="K47" s="27">
        <v>48531.150369180607</v>
      </c>
      <c r="N47" s="38"/>
      <c r="O47" s="39"/>
      <c r="P47" s="40"/>
      <c r="Q47" s="41"/>
      <c r="R47" s="40"/>
      <c r="S47" s="41"/>
    </row>
    <row r="48" spans="1:19" x14ac:dyDescent="0.25">
      <c r="A48" s="30" t="s">
        <v>84</v>
      </c>
      <c r="F48" s="27">
        <v>188261.65820808787</v>
      </c>
      <c r="G48" s="27">
        <v>0</v>
      </c>
      <c r="N48" s="38"/>
      <c r="O48" s="39"/>
      <c r="P48" s="40"/>
      <c r="Q48" s="41"/>
      <c r="R48" s="40"/>
      <c r="S48" s="41"/>
    </row>
    <row r="49" spans="1:19" ht="13" x14ac:dyDescent="0.3">
      <c r="A49" s="30" t="s">
        <v>85</v>
      </c>
      <c r="J49" s="31">
        <v>69802.568438066664</v>
      </c>
      <c r="K49" s="31">
        <v>210904.82556233759</v>
      </c>
      <c r="M49" s="27">
        <f t="shared" si="0"/>
        <v>141102.25712427092</v>
      </c>
      <c r="N49" s="38"/>
      <c r="O49" s="39">
        <f>M49*3/31</f>
        <v>13655.057141058478</v>
      </c>
      <c r="P49" s="40">
        <f t="shared" ref="P49:P102" si="7">L49*0.008</f>
        <v>0</v>
      </c>
      <c r="Q49" s="41">
        <f>M49*0.02</f>
        <v>2822.0451424854186</v>
      </c>
      <c r="R49" s="42"/>
      <c r="S49" s="43">
        <f>M49-O49-Q49</f>
        <v>124625.15484072702</v>
      </c>
    </row>
    <row r="50" spans="1:19" ht="13" x14ac:dyDescent="0.3">
      <c r="A50" s="30" t="s">
        <v>86</v>
      </c>
      <c r="F50" s="27">
        <v>5244974.0253371568</v>
      </c>
      <c r="G50" s="27">
        <v>8550471.7420820408</v>
      </c>
      <c r="L50" s="27">
        <f>G50-F50</f>
        <v>3305497.7167448839</v>
      </c>
      <c r="M50" s="26"/>
      <c r="N50" s="40">
        <f>L50*3/31</f>
        <v>319886.87581402098</v>
      </c>
      <c r="O50" s="39"/>
      <c r="P50" s="40">
        <f t="shared" si="7"/>
        <v>26443.981733959074</v>
      </c>
      <c r="Q50" s="41"/>
      <c r="R50" s="42">
        <f>L50-N50-P50</f>
        <v>2959166.8591969036</v>
      </c>
      <c r="S50" s="43"/>
    </row>
    <row r="51" spans="1:19" x14ac:dyDescent="0.25">
      <c r="A51" s="28" t="s">
        <v>87</v>
      </c>
      <c r="D51" s="27">
        <v>3700281.7380092004</v>
      </c>
      <c r="E51" s="27">
        <v>3345137.9584051883</v>
      </c>
      <c r="H51" s="27">
        <v>0</v>
      </c>
      <c r="I51" s="27">
        <v>0</v>
      </c>
      <c r="J51" s="27">
        <v>1323131.8106307478</v>
      </c>
      <c r="K51" s="27">
        <v>1218909.9574604193</v>
      </c>
      <c r="L51" s="26"/>
      <c r="M51" s="26"/>
      <c r="N51" s="38"/>
      <c r="O51" s="39"/>
      <c r="P51" s="40"/>
      <c r="Q51" s="41"/>
      <c r="R51" s="40"/>
      <c r="S51" s="41"/>
    </row>
    <row r="52" spans="1:19" ht="13" x14ac:dyDescent="0.3">
      <c r="A52" s="29" t="s">
        <v>88</v>
      </c>
      <c r="D52" s="27">
        <v>796545.00080092356</v>
      </c>
      <c r="E52" s="27">
        <v>1046655.0381090143</v>
      </c>
      <c r="H52" s="27">
        <v>0</v>
      </c>
      <c r="I52" s="27">
        <v>0</v>
      </c>
      <c r="J52" s="27">
        <v>498647.22648525925</v>
      </c>
      <c r="K52" s="27">
        <v>611477.01610567549</v>
      </c>
      <c r="L52" s="44">
        <f>SUM(L53:L63)</f>
        <v>447841.59259638027</v>
      </c>
      <c r="M52" s="44">
        <f>SUM(M53:M63)</f>
        <v>146084.90842290164</v>
      </c>
      <c r="N52" s="38"/>
      <c r="O52" s="39"/>
      <c r="P52" s="40"/>
      <c r="Q52" s="41"/>
      <c r="R52" s="40"/>
      <c r="S52" s="41"/>
    </row>
    <row r="53" spans="1:19" x14ac:dyDescent="0.25">
      <c r="A53" s="30">
        <v>0</v>
      </c>
      <c r="J53" s="31">
        <v>3720.9920000000002</v>
      </c>
      <c r="K53" s="31">
        <v>4723.9082009202411</v>
      </c>
      <c r="M53" s="27">
        <f t="shared" ref="M53:M80" si="8">K53-J53</f>
        <v>1002.916200920241</v>
      </c>
      <c r="N53" s="38"/>
      <c r="O53" s="39">
        <f>M53*3/31</f>
        <v>97.056406540668476</v>
      </c>
      <c r="P53" s="40"/>
      <c r="Q53" s="41">
        <f t="shared" ref="Q53:Q102" si="9">M53*0.02</f>
        <v>20.058324018404818</v>
      </c>
      <c r="R53" s="40"/>
      <c r="S53" s="41">
        <f t="shared" ref="S53:S61" si="10">M53-O53-Q53</f>
        <v>885.80147036116762</v>
      </c>
    </row>
    <row r="54" spans="1:19" x14ac:dyDescent="0.25">
      <c r="A54" s="30" t="s">
        <v>89</v>
      </c>
      <c r="J54" s="31">
        <v>56372.57</v>
      </c>
      <c r="K54" s="31">
        <v>73147.074858764987</v>
      </c>
      <c r="M54" s="27">
        <f t="shared" si="8"/>
        <v>16774.504858764987</v>
      </c>
      <c r="N54" s="38"/>
      <c r="O54" s="39">
        <f>M54*3/31</f>
        <v>1623.3391798804826</v>
      </c>
      <c r="P54" s="40"/>
      <c r="Q54" s="41">
        <f t="shared" si="9"/>
        <v>335.49009717529975</v>
      </c>
      <c r="R54" s="40"/>
      <c r="S54" s="41">
        <f t="shared" si="10"/>
        <v>14815.675581709205</v>
      </c>
    </row>
    <row r="55" spans="1:19" x14ac:dyDescent="0.25">
      <c r="A55" s="30" t="s">
        <v>90</v>
      </c>
      <c r="D55" s="27">
        <v>20479.203221896914</v>
      </c>
      <c r="E55" s="27">
        <v>3522.5296556272242</v>
      </c>
      <c r="N55" s="38"/>
      <c r="O55" s="39"/>
      <c r="P55" s="40"/>
      <c r="Q55" s="41">
        <f t="shared" si="9"/>
        <v>0</v>
      </c>
      <c r="R55" s="40"/>
      <c r="S55" s="41"/>
    </row>
    <row r="56" spans="1:19" x14ac:dyDescent="0.25">
      <c r="A56" s="30" t="s">
        <v>91</v>
      </c>
      <c r="J56" s="31">
        <v>304297.50968047912</v>
      </c>
      <c r="K56" s="31">
        <v>378485.61452460935</v>
      </c>
      <c r="M56" s="27">
        <f t="shared" si="8"/>
        <v>74188.104844130226</v>
      </c>
      <c r="N56" s="38"/>
      <c r="O56" s="39">
        <f>M56*3/31</f>
        <v>7179.4940171738926</v>
      </c>
      <c r="P56" s="40"/>
      <c r="Q56" s="41">
        <f t="shared" si="9"/>
        <v>1483.7620968826045</v>
      </c>
      <c r="R56" s="40"/>
      <c r="S56" s="41">
        <f t="shared" si="10"/>
        <v>65524.84873007374</v>
      </c>
    </row>
    <row r="57" spans="1:19" x14ac:dyDescent="0.25">
      <c r="A57" s="30" t="s">
        <v>92</v>
      </c>
      <c r="D57" s="27">
        <v>481110.12729844823</v>
      </c>
      <c r="E57" s="27">
        <v>395406.53274259286</v>
      </c>
      <c r="N57" s="38"/>
      <c r="O57" s="39"/>
      <c r="P57" s="40"/>
      <c r="Q57" s="41">
        <f t="shared" si="9"/>
        <v>0</v>
      </c>
      <c r="R57" s="40"/>
      <c r="S57" s="41"/>
    </row>
    <row r="58" spans="1:19" x14ac:dyDescent="0.25">
      <c r="A58" s="30" t="s">
        <v>93</v>
      </c>
      <c r="J58" s="31">
        <v>0</v>
      </c>
      <c r="K58" s="31">
        <v>54119.382519086197</v>
      </c>
      <c r="M58" s="27">
        <f t="shared" si="8"/>
        <v>54119.382519086197</v>
      </c>
      <c r="N58" s="38"/>
      <c r="O58" s="39">
        <f>M58*3/31</f>
        <v>5237.3595986212449</v>
      </c>
      <c r="P58" s="40"/>
      <c r="Q58" s="41">
        <f t="shared" si="9"/>
        <v>1082.3876503817239</v>
      </c>
      <c r="R58" s="40"/>
      <c r="S58" s="41">
        <f t="shared" si="10"/>
        <v>47799.635270083229</v>
      </c>
    </row>
    <row r="59" spans="1:19" x14ac:dyDescent="0.25">
      <c r="A59" s="30" t="s">
        <v>94</v>
      </c>
      <c r="D59" s="31">
        <v>0</v>
      </c>
      <c r="E59" s="31">
        <v>295000.90205451299</v>
      </c>
      <c r="L59" s="27">
        <f t="shared" ref="L59:L90" si="11">E59-D59</f>
        <v>295000.90205451299</v>
      </c>
      <c r="N59" s="38"/>
      <c r="O59" s="39"/>
      <c r="P59" s="40">
        <f t="shared" si="7"/>
        <v>2360.007216436104</v>
      </c>
      <c r="Q59" s="41"/>
      <c r="R59" s="40">
        <f t="shared" ref="R59:R67" si="12">L59-N59-P59</f>
        <v>292640.8948380769</v>
      </c>
      <c r="S59" s="41"/>
    </row>
    <row r="60" spans="1:19" x14ac:dyDescent="0.25">
      <c r="A60" s="30" t="s">
        <v>95</v>
      </c>
      <c r="J60" s="27">
        <v>134256.15480478018</v>
      </c>
      <c r="K60" s="27">
        <v>101001.03600229479</v>
      </c>
      <c r="N60" s="38"/>
      <c r="O60" s="39"/>
      <c r="P60" s="40"/>
      <c r="Q60" s="41"/>
      <c r="R60" s="40"/>
      <c r="S60" s="41"/>
    </row>
    <row r="61" spans="1:19" x14ac:dyDescent="0.25">
      <c r="A61" s="30" t="s">
        <v>96</v>
      </c>
      <c r="D61" s="31">
        <v>39854.893927884805</v>
      </c>
      <c r="E61" s="31">
        <v>192695.5844697521</v>
      </c>
      <c r="L61" s="27">
        <f t="shared" si="11"/>
        <v>152840.69054186728</v>
      </c>
      <c r="N61" s="38"/>
      <c r="O61" s="39"/>
      <c r="P61" s="40">
        <f t="shared" si="7"/>
        <v>1222.7255243349382</v>
      </c>
      <c r="Q61" s="41"/>
      <c r="R61" s="40">
        <f t="shared" si="12"/>
        <v>151617.96501753235</v>
      </c>
      <c r="S61" s="41"/>
    </row>
    <row r="62" spans="1:19" x14ac:dyDescent="0.25">
      <c r="A62" s="30" t="s">
        <v>97</v>
      </c>
      <c r="D62" s="27">
        <v>255100.77635269365</v>
      </c>
      <c r="E62" s="27">
        <v>160029.48918652901</v>
      </c>
      <c r="N62" s="38"/>
      <c r="O62" s="39"/>
      <c r="P62" s="40"/>
      <c r="Q62" s="41"/>
      <c r="R62" s="40"/>
      <c r="S62" s="41"/>
    </row>
    <row r="63" spans="1:19" x14ac:dyDescent="0.25">
      <c r="A63" s="30" t="s">
        <v>98</v>
      </c>
      <c r="H63" s="27">
        <v>0</v>
      </c>
      <c r="I63" s="27">
        <v>0</v>
      </c>
      <c r="J63" s="27">
        <v>0</v>
      </c>
      <c r="K63" s="27">
        <v>0</v>
      </c>
      <c r="N63" s="38"/>
      <c r="O63" s="39"/>
      <c r="P63" s="40"/>
      <c r="Q63" s="41"/>
      <c r="R63" s="40"/>
      <c r="S63" s="41"/>
    </row>
    <row r="64" spans="1:19" x14ac:dyDescent="0.25">
      <c r="A64" s="29" t="s">
        <v>99</v>
      </c>
      <c r="H64" s="27">
        <v>0</v>
      </c>
      <c r="I64" s="27">
        <v>0</v>
      </c>
      <c r="J64" s="27">
        <v>218289.17026538705</v>
      </c>
      <c r="K64" s="27">
        <v>179632.91016696702</v>
      </c>
      <c r="N64" s="38"/>
      <c r="O64" s="39"/>
      <c r="P64" s="40"/>
      <c r="Q64" s="41"/>
      <c r="R64" s="40"/>
      <c r="S64" s="41"/>
    </row>
    <row r="65" spans="1:19" x14ac:dyDescent="0.25">
      <c r="A65" s="30" t="s">
        <v>100</v>
      </c>
      <c r="J65" s="27">
        <v>133710.66762038702</v>
      </c>
      <c r="K65" s="27">
        <v>119950.12819797469</v>
      </c>
      <c r="N65" s="38"/>
      <c r="O65" s="39"/>
      <c r="P65" s="40"/>
      <c r="Q65" s="41"/>
      <c r="R65" s="40"/>
      <c r="S65" s="41"/>
    </row>
    <row r="66" spans="1:19" x14ac:dyDescent="0.25">
      <c r="A66" s="30" t="s">
        <v>101</v>
      </c>
      <c r="H66" s="27">
        <v>0</v>
      </c>
      <c r="I66" s="27">
        <v>0</v>
      </c>
      <c r="N66" s="38"/>
      <c r="O66" s="39"/>
      <c r="P66" s="40"/>
      <c r="Q66" s="41"/>
      <c r="R66" s="40"/>
      <c r="S66" s="41"/>
    </row>
    <row r="67" spans="1:19" x14ac:dyDescent="0.25">
      <c r="A67" s="30" t="s">
        <v>102</v>
      </c>
      <c r="J67" s="27">
        <v>22206.85</v>
      </c>
      <c r="K67" s="27">
        <v>0</v>
      </c>
      <c r="N67" s="38"/>
      <c r="O67" s="39"/>
      <c r="P67" s="40"/>
      <c r="Q67" s="41"/>
      <c r="R67" s="40"/>
      <c r="S67" s="41"/>
    </row>
    <row r="68" spans="1:19" x14ac:dyDescent="0.25">
      <c r="A68" s="30" t="s">
        <v>103</v>
      </c>
      <c r="H68" s="27">
        <v>0</v>
      </c>
      <c r="I68" s="27">
        <v>0</v>
      </c>
      <c r="N68" s="38"/>
      <c r="O68" s="39"/>
      <c r="P68" s="40"/>
      <c r="Q68" s="41"/>
      <c r="R68" s="40"/>
      <c r="S68" s="41"/>
    </row>
    <row r="69" spans="1:19" x14ac:dyDescent="0.25">
      <c r="A69" s="30" t="s">
        <v>104</v>
      </c>
      <c r="J69" s="27">
        <v>29421.132645000002</v>
      </c>
      <c r="K69" s="27">
        <v>24567.984909585182</v>
      </c>
      <c r="N69" s="38"/>
      <c r="O69" s="39"/>
      <c r="P69" s="40"/>
      <c r="Q69" s="41"/>
      <c r="R69" s="40"/>
      <c r="S69" s="41"/>
    </row>
    <row r="70" spans="1:19" x14ac:dyDescent="0.25">
      <c r="A70" s="30" t="s">
        <v>105</v>
      </c>
      <c r="H70" s="27">
        <v>0</v>
      </c>
      <c r="I70" s="27">
        <v>0</v>
      </c>
      <c r="N70" s="38"/>
      <c r="O70" s="39"/>
      <c r="P70" s="40"/>
      <c r="Q70" s="41"/>
      <c r="R70" s="40"/>
      <c r="S70" s="41"/>
    </row>
    <row r="71" spans="1:19" x14ac:dyDescent="0.25">
      <c r="A71" s="30" t="s">
        <v>106</v>
      </c>
      <c r="J71" s="27">
        <v>0</v>
      </c>
      <c r="K71" s="27">
        <v>0</v>
      </c>
      <c r="N71" s="38"/>
      <c r="O71" s="39"/>
      <c r="P71" s="40"/>
      <c r="Q71" s="41"/>
      <c r="R71" s="40"/>
      <c r="S71" s="41"/>
    </row>
    <row r="72" spans="1:19" x14ac:dyDescent="0.25">
      <c r="A72" s="30" t="s">
        <v>107</v>
      </c>
      <c r="H72" s="27">
        <v>0</v>
      </c>
      <c r="I72" s="27">
        <v>0</v>
      </c>
      <c r="N72" s="38"/>
      <c r="O72" s="39"/>
      <c r="P72" s="40"/>
      <c r="Q72" s="41"/>
      <c r="R72" s="40"/>
      <c r="S72" s="41"/>
    </row>
    <row r="73" spans="1:19" x14ac:dyDescent="0.25">
      <c r="A73" s="30" t="s">
        <v>108</v>
      </c>
      <c r="J73" s="31">
        <v>32950.520000000004</v>
      </c>
      <c r="K73" s="31">
        <v>35114.797059407159</v>
      </c>
      <c r="M73" s="27">
        <f t="shared" si="8"/>
        <v>2164.2770594071553</v>
      </c>
      <c r="N73" s="38"/>
      <c r="O73" s="39">
        <f>M73*3/31</f>
        <v>209.44616703940213</v>
      </c>
      <c r="P73" s="40"/>
      <c r="Q73" s="41">
        <f t="shared" si="9"/>
        <v>43.285541188143107</v>
      </c>
      <c r="R73" s="40"/>
      <c r="S73" s="41"/>
    </row>
    <row r="74" spans="1:19" x14ac:dyDescent="0.25">
      <c r="A74" s="30" t="s">
        <v>109</v>
      </c>
      <c r="H74" s="27">
        <v>0</v>
      </c>
      <c r="I74" s="27">
        <v>0</v>
      </c>
      <c r="N74" s="38"/>
      <c r="O74" s="39"/>
      <c r="P74" s="40"/>
      <c r="Q74" s="41"/>
      <c r="R74" s="40"/>
      <c r="S74" s="41"/>
    </row>
    <row r="75" spans="1:19" ht="13" x14ac:dyDescent="0.3">
      <c r="A75" s="29" t="s">
        <v>110</v>
      </c>
      <c r="D75" s="27">
        <v>2903736.737208277</v>
      </c>
      <c r="E75" s="27">
        <v>2298482.9202961745</v>
      </c>
      <c r="H75" s="27">
        <v>0</v>
      </c>
      <c r="I75" s="27">
        <v>0</v>
      </c>
      <c r="J75" s="27">
        <v>606195.41388010164</v>
      </c>
      <c r="K75" s="27">
        <v>427800.03118777694</v>
      </c>
      <c r="L75" s="44">
        <f>SUM(L76:L84)</f>
        <v>9286.6162585581624</v>
      </c>
      <c r="M75" s="44">
        <f>SUM(M76:M84)</f>
        <v>24466.457608549375</v>
      </c>
      <c r="N75" s="38"/>
      <c r="O75" s="39"/>
      <c r="P75" s="40"/>
      <c r="Q75" s="41">
        <f t="shared" si="9"/>
        <v>489.32915217098753</v>
      </c>
      <c r="R75" s="40"/>
      <c r="S75" s="41"/>
    </row>
    <row r="76" spans="1:19" x14ac:dyDescent="0.25">
      <c r="A76" s="30" t="s">
        <v>111</v>
      </c>
      <c r="J76" s="27">
        <v>264783.67700888286</v>
      </c>
      <c r="K76" s="27">
        <v>201465.6971815984</v>
      </c>
      <c r="N76" s="38"/>
      <c r="O76" s="39"/>
      <c r="P76" s="40"/>
      <c r="Q76" s="41"/>
      <c r="R76" s="40"/>
      <c r="S76" s="41"/>
    </row>
    <row r="77" spans="1:19" x14ac:dyDescent="0.25">
      <c r="A77" s="30" t="s">
        <v>112</v>
      </c>
      <c r="D77" s="31">
        <v>23156.216667681481</v>
      </c>
      <c r="E77" s="31">
        <v>32442.832926239644</v>
      </c>
      <c r="L77" s="27">
        <f t="shared" si="11"/>
        <v>9286.6162585581624</v>
      </c>
      <c r="N77" s="38"/>
      <c r="O77" s="39"/>
      <c r="P77" s="40">
        <f t="shared" si="7"/>
        <v>74.292930068465296</v>
      </c>
      <c r="Q77" s="41"/>
      <c r="R77" s="40"/>
      <c r="S77" s="41"/>
    </row>
    <row r="78" spans="1:19" x14ac:dyDescent="0.25">
      <c r="A78" s="30" t="s">
        <v>113</v>
      </c>
      <c r="J78" s="31">
        <v>18681.654000000002</v>
      </c>
      <c r="K78" s="31">
        <v>33828.349959428808</v>
      </c>
      <c r="M78" s="27">
        <f t="shared" si="8"/>
        <v>15146.695959428806</v>
      </c>
      <c r="N78" s="38"/>
      <c r="O78" s="39">
        <f>M78*3/31</f>
        <v>1465.8092863963361</v>
      </c>
      <c r="P78" s="40"/>
      <c r="Q78" s="41">
        <f t="shared" si="9"/>
        <v>302.93391918857611</v>
      </c>
      <c r="R78" s="40"/>
      <c r="S78" s="41"/>
    </row>
    <row r="79" spans="1:19" x14ac:dyDescent="0.25">
      <c r="A79" s="30" t="s">
        <v>114</v>
      </c>
      <c r="H79" s="27">
        <v>0</v>
      </c>
      <c r="I79" s="27">
        <v>0</v>
      </c>
      <c r="N79" s="38"/>
      <c r="O79" s="39"/>
      <c r="P79" s="40"/>
      <c r="Q79" s="41"/>
      <c r="R79" s="40"/>
      <c r="S79" s="41"/>
    </row>
    <row r="80" spans="1:19" x14ac:dyDescent="0.25">
      <c r="A80" s="30" t="s">
        <v>115</v>
      </c>
      <c r="J80" s="31">
        <v>42770.39</v>
      </c>
      <c r="K80" s="31">
        <v>52090.151649120569</v>
      </c>
      <c r="M80" s="27">
        <f t="shared" si="8"/>
        <v>9319.7616491205699</v>
      </c>
      <c r="N80" s="38"/>
      <c r="O80" s="39">
        <f>M80*3/31</f>
        <v>901.91241765682935</v>
      </c>
      <c r="P80" s="40"/>
      <c r="Q80" s="41">
        <f t="shared" si="9"/>
        <v>186.39523298241141</v>
      </c>
      <c r="R80" s="40"/>
      <c r="S80" s="41"/>
    </row>
    <row r="81" spans="1:21" x14ac:dyDescent="0.25">
      <c r="A81" s="30" t="s">
        <v>116</v>
      </c>
      <c r="D81" s="27">
        <v>147155.45713108737</v>
      </c>
      <c r="E81" s="27">
        <v>93166.087369934699</v>
      </c>
      <c r="M81" s="26"/>
      <c r="N81" s="38"/>
      <c r="O81" s="39"/>
      <c r="P81" s="40"/>
      <c r="Q81" s="41"/>
      <c r="R81" s="40"/>
      <c r="S81" s="41"/>
    </row>
    <row r="82" spans="1:21" x14ac:dyDescent="0.25">
      <c r="A82" s="30" t="s">
        <v>117</v>
      </c>
      <c r="J82" s="27">
        <v>279959.69287121872</v>
      </c>
      <c r="K82" s="27">
        <v>140415.83239762916</v>
      </c>
      <c r="M82" s="26"/>
      <c r="N82" s="38"/>
      <c r="O82" s="39"/>
      <c r="P82" s="40"/>
      <c r="Q82" s="41"/>
      <c r="R82" s="40"/>
      <c r="S82" s="41"/>
    </row>
    <row r="83" spans="1:21" x14ac:dyDescent="0.25">
      <c r="A83" s="30" t="s">
        <v>118</v>
      </c>
      <c r="D83" s="27">
        <v>102378.02980769121</v>
      </c>
      <c r="E83" s="27">
        <v>0</v>
      </c>
      <c r="M83" s="26"/>
      <c r="N83" s="38"/>
      <c r="O83" s="39"/>
      <c r="P83" s="40"/>
      <c r="Q83" s="41"/>
      <c r="R83" s="40"/>
      <c r="S83" s="41"/>
    </row>
    <row r="84" spans="1:21" x14ac:dyDescent="0.25">
      <c r="A84" s="30" t="s">
        <v>119</v>
      </c>
      <c r="D84" s="27">
        <v>2631047.0336018167</v>
      </c>
      <c r="E84" s="27">
        <v>2172874</v>
      </c>
      <c r="M84" s="26"/>
      <c r="N84" s="38"/>
      <c r="O84" s="39"/>
      <c r="P84" s="40"/>
      <c r="Q84" s="41"/>
      <c r="R84" s="40"/>
      <c r="S84" s="41"/>
    </row>
    <row r="85" spans="1:21" x14ac:dyDescent="0.25">
      <c r="A85" s="28" t="s">
        <v>120</v>
      </c>
      <c r="D85" s="27">
        <v>425318.63997870754</v>
      </c>
      <c r="E85" s="27">
        <v>136412.30994999997</v>
      </c>
      <c r="F85" s="27">
        <v>78141.340899593648</v>
      </c>
      <c r="G85" s="27">
        <v>187781</v>
      </c>
      <c r="J85" s="27">
        <v>3609088.7160904403</v>
      </c>
      <c r="K85" s="27">
        <v>2572599.8192880256</v>
      </c>
      <c r="L85" s="26"/>
      <c r="M85" s="26"/>
      <c r="N85" s="40">
        <f>SUM(N21:N84)</f>
        <v>1364665.242278775</v>
      </c>
      <c r="O85" s="39">
        <f>SUM(O21:O84)</f>
        <v>104786.9994323148</v>
      </c>
      <c r="P85" s="40"/>
      <c r="Q85" s="41"/>
      <c r="R85" s="40"/>
      <c r="S85" s="41"/>
      <c r="T85" s="27" t="s">
        <v>149</v>
      </c>
      <c r="U85" s="26" t="s">
        <v>150</v>
      </c>
    </row>
    <row r="86" spans="1:21" ht="13" x14ac:dyDescent="0.3">
      <c r="A86" s="29" t="s">
        <v>121</v>
      </c>
      <c r="F86" s="27">
        <v>78141.340899593648</v>
      </c>
      <c r="G86" s="27">
        <v>187781</v>
      </c>
      <c r="J86" s="27">
        <v>697338.92400000012</v>
      </c>
      <c r="K86" s="27">
        <v>689902</v>
      </c>
      <c r="L86" s="26"/>
      <c r="M86" s="44">
        <f>SUM(M88:M115)</f>
        <v>457959.85098652751</v>
      </c>
      <c r="N86" s="38"/>
      <c r="O86" s="39"/>
      <c r="P86" s="40"/>
      <c r="Q86" s="41">
        <f t="shared" si="9"/>
        <v>9159.1970197305509</v>
      </c>
      <c r="R86" s="40"/>
      <c r="S86" s="43">
        <f>M86-Q86</f>
        <v>448800.65396679693</v>
      </c>
      <c r="T86" s="26">
        <v>64148</v>
      </c>
      <c r="U86" s="27">
        <f>S86-T86</f>
        <v>384652.65396679693</v>
      </c>
    </row>
    <row r="87" spans="1:21" x14ac:dyDescent="0.25">
      <c r="A87" s="30" t="s">
        <v>121</v>
      </c>
      <c r="J87" s="27">
        <v>697338.92400000012</v>
      </c>
      <c r="K87" s="27">
        <v>689902</v>
      </c>
      <c r="L87" s="26"/>
      <c r="M87" s="26"/>
      <c r="N87" s="38"/>
      <c r="O87" s="39"/>
      <c r="P87" s="40"/>
      <c r="Q87" s="41"/>
      <c r="R87" s="40"/>
      <c r="S87" s="41"/>
    </row>
    <row r="88" spans="1:21" x14ac:dyDescent="0.25">
      <c r="A88" s="30" t="s">
        <v>122</v>
      </c>
      <c r="F88" s="31">
        <v>78141.340899593648</v>
      </c>
      <c r="G88" s="31">
        <v>187781</v>
      </c>
      <c r="L88" s="27">
        <f>G88-F88</f>
        <v>109639.65910040635</v>
      </c>
      <c r="M88" s="26"/>
      <c r="N88" s="38"/>
      <c r="O88" s="39"/>
      <c r="P88" s="40">
        <f t="shared" si="7"/>
        <v>877.11727280325078</v>
      </c>
      <c r="Q88" s="41"/>
      <c r="R88" s="40"/>
      <c r="S88" s="41"/>
    </row>
    <row r="89" spans="1:21" x14ac:dyDescent="0.25">
      <c r="A89" s="29" t="s">
        <v>123</v>
      </c>
      <c r="D89" s="27">
        <v>302452.86814641068</v>
      </c>
      <c r="E89" s="27">
        <v>0</v>
      </c>
      <c r="J89" s="27">
        <v>1038588.4886803606</v>
      </c>
      <c r="K89" s="27">
        <v>948041.09964148211</v>
      </c>
      <c r="L89" s="26"/>
      <c r="M89" s="26"/>
      <c r="N89" s="38"/>
      <c r="O89" s="39"/>
      <c r="P89" s="40"/>
      <c r="Q89" s="41"/>
      <c r="R89" s="40"/>
      <c r="S89" s="41"/>
    </row>
    <row r="90" spans="1:21" x14ac:dyDescent="0.25">
      <c r="A90" s="30" t="s">
        <v>124</v>
      </c>
      <c r="J90" s="31">
        <v>3285.07</v>
      </c>
      <c r="K90" s="31">
        <v>3524.0099986673299</v>
      </c>
      <c r="L90" s="26"/>
      <c r="M90" s="27">
        <f>K90-J90</f>
        <v>238.93999866732975</v>
      </c>
      <c r="N90" s="38"/>
      <c r="O90" s="39"/>
      <c r="P90" s="40"/>
      <c r="Q90" s="41">
        <f t="shared" si="9"/>
        <v>4.7787999733465947</v>
      </c>
      <c r="R90" s="40"/>
      <c r="S90" s="41"/>
    </row>
    <row r="91" spans="1:21" x14ac:dyDescent="0.25">
      <c r="A91" s="30" t="s">
        <v>125</v>
      </c>
      <c r="D91" s="27">
        <v>0</v>
      </c>
      <c r="E91" s="27">
        <v>0</v>
      </c>
      <c r="L91" s="26"/>
      <c r="M91" s="26"/>
      <c r="N91" s="38"/>
      <c r="O91" s="39"/>
      <c r="P91" s="40"/>
      <c r="Q91" s="41"/>
      <c r="R91" s="40"/>
      <c r="S91" s="41"/>
    </row>
    <row r="92" spans="1:21" x14ac:dyDescent="0.25">
      <c r="A92" s="30" t="s">
        <v>126</v>
      </c>
      <c r="J92" s="31">
        <v>289084.31114591897</v>
      </c>
      <c r="K92" s="31">
        <v>331112.8098747842</v>
      </c>
      <c r="L92" s="26"/>
      <c r="M92" s="27">
        <f>K92-J92</f>
        <v>42028.498728865234</v>
      </c>
      <c r="N92" s="38"/>
      <c r="O92" s="39"/>
      <c r="P92" s="40"/>
      <c r="Q92" s="41">
        <f t="shared" si="9"/>
        <v>840.56997457730472</v>
      </c>
      <c r="R92" s="40"/>
      <c r="S92" s="41"/>
    </row>
    <row r="93" spans="1:21" x14ac:dyDescent="0.25">
      <c r="A93" s="30" t="s">
        <v>127</v>
      </c>
      <c r="D93" s="27">
        <v>76643.578021789363</v>
      </c>
      <c r="E93" s="27">
        <v>0</v>
      </c>
      <c r="L93" s="26"/>
      <c r="M93" s="26"/>
      <c r="N93" s="38"/>
      <c r="O93" s="39"/>
      <c r="P93" s="40"/>
      <c r="Q93" s="41"/>
      <c r="R93" s="40"/>
      <c r="S93" s="41"/>
    </row>
    <row r="94" spans="1:21" x14ac:dyDescent="0.25">
      <c r="A94" s="30" t="s">
        <v>128</v>
      </c>
      <c r="J94" s="27">
        <v>460055.31565833109</v>
      </c>
      <c r="K94" s="27">
        <v>405581.21984662226</v>
      </c>
      <c r="L94" s="26"/>
      <c r="M94" s="26"/>
      <c r="N94" s="38"/>
      <c r="O94" s="39"/>
      <c r="P94" s="40"/>
      <c r="Q94" s="41"/>
      <c r="R94" s="40"/>
      <c r="S94" s="41"/>
    </row>
    <row r="95" spans="1:21" x14ac:dyDescent="0.25">
      <c r="A95" s="30" t="s">
        <v>129</v>
      </c>
      <c r="D95" s="27">
        <v>153636.67954058823</v>
      </c>
      <c r="E95" s="27">
        <v>0</v>
      </c>
      <c r="L95" s="26"/>
      <c r="M95" s="26"/>
      <c r="N95" s="38"/>
      <c r="O95" s="39"/>
      <c r="P95" s="40"/>
      <c r="Q95" s="41"/>
      <c r="R95" s="40"/>
      <c r="S95" s="41"/>
    </row>
    <row r="96" spans="1:21" x14ac:dyDescent="0.25">
      <c r="A96" s="30" t="s">
        <v>130</v>
      </c>
      <c r="J96" s="27">
        <v>286163.79187611048</v>
      </c>
      <c r="K96" s="27">
        <v>207823.05992140828</v>
      </c>
      <c r="L96" s="26"/>
      <c r="M96" s="26"/>
      <c r="N96" s="38"/>
      <c r="O96" s="39"/>
      <c r="P96" s="40"/>
      <c r="Q96" s="41"/>
      <c r="R96" s="40"/>
      <c r="S96" s="41"/>
    </row>
    <row r="97" spans="1:19" x14ac:dyDescent="0.25">
      <c r="A97" s="30" t="s">
        <v>131</v>
      </c>
      <c r="D97" s="27">
        <v>72172.6105840331</v>
      </c>
      <c r="E97" s="27">
        <v>0</v>
      </c>
      <c r="L97" s="26"/>
      <c r="M97" s="26"/>
      <c r="N97" s="38"/>
      <c r="O97" s="39"/>
      <c r="P97" s="40"/>
      <c r="Q97" s="41"/>
      <c r="R97" s="40"/>
      <c r="S97" s="41"/>
    </row>
    <row r="98" spans="1:19" x14ac:dyDescent="0.25">
      <c r="A98" s="29" t="s">
        <v>132</v>
      </c>
      <c r="D98" s="27">
        <v>122865.77183229683</v>
      </c>
      <c r="E98" s="27">
        <v>136412.30994999997</v>
      </c>
      <c r="J98" s="27">
        <v>518964.30738754838</v>
      </c>
      <c r="K98" s="27">
        <v>934656.71964654326</v>
      </c>
      <c r="L98" s="26"/>
      <c r="M98" s="26"/>
      <c r="N98" s="38"/>
      <c r="O98" s="39"/>
      <c r="P98" s="40"/>
      <c r="Q98" s="41"/>
      <c r="R98" s="40"/>
      <c r="S98" s="41"/>
    </row>
    <row r="99" spans="1:19" x14ac:dyDescent="0.25">
      <c r="A99" s="30" t="s">
        <v>133</v>
      </c>
      <c r="J99" s="31">
        <v>201714.18545685642</v>
      </c>
      <c r="K99" s="31">
        <v>345542.73986932688</v>
      </c>
      <c r="L99" s="26"/>
      <c r="M99" s="27">
        <f>K99-J99</f>
        <v>143828.55441247046</v>
      </c>
      <c r="N99" s="38"/>
      <c r="O99" s="39"/>
      <c r="P99" s="40"/>
      <c r="Q99" s="41">
        <f t="shared" si="9"/>
        <v>2876.5710882494091</v>
      </c>
      <c r="R99" s="40"/>
      <c r="S99" s="41"/>
    </row>
    <row r="100" spans="1:19" x14ac:dyDescent="0.25">
      <c r="A100" s="30" t="s">
        <v>134</v>
      </c>
      <c r="D100" s="27">
        <v>0</v>
      </c>
      <c r="E100" s="27">
        <v>0</v>
      </c>
      <c r="L100" s="26"/>
      <c r="M100" s="26"/>
      <c r="N100" s="38"/>
      <c r="O100" s="39"/>
      <c r="P100" s="40"/>
      <c r="Q100" s="41"/>
      <c r="R100" s="40"/>
      <c r="S100" s="41"/>
    </row>
    <row r="101" spans="1:19" x14ac:dyDescent="0.25">
      <c r="A101" s="30" t="s">
        <v>135</v>
      </c>
      <c r="J101" s="31">
        <v>317250.12193069194</v>
      </c>
      <c r="K101" s="31">
        <v>589113.97977721645</v>
      </c>
      <c r="L101" s="26"/>
      <c r="M101" s="27">
        <f>K101-J101</f>
        <v>271863.85784652451</v>
      </c>
      <c r="N101" s="38"/>
      <c r="O101" s="39"/>
      <c r="P101" s="40"/>
      <c r="Q101" s="41">
        <f t="shared" si="9"/>
        <v>5437.2771569304905</v>
      </c>
      <c r="R101" s="40"/>
      <c r="S101" s="41"/>
    </row>
    <row r="102" spans="1:19" x14ac:dyDescent="0.25">
      <c r="A102" s="30" t="s">
        <v>136</v>
      </c>
      <c r="D102" s="31">
        <v>122865.77183229683</v>
      </c>
      <c r="E102" s="31">
        <v>136412.30994999997</v>
      </c>
      <c r="L102" s="27">
        <f>E102-D102</f>
        <v>13546.538117703138</v>
      </c>
      <c r="M102" s="26"/>
      <c r="N102" s="38"/>
      <c r="O102" s="39"/>
      <c r="P102" s="40">
        <f t="shared" si="7"/>
        <v>108.3723049416251</v>
      </c>
      <c r="Q102" s="41"/>
      <c r="R102" s="40"/>
      <c r="S102" s="41"/>
    </row>
    <row r="103" spans="1:19" x14ac:dyDescent="0.25">
      <c r="A103" s="29" t="s">
        <v>137</v>
      </c>
      <c r="D103" s="27">
        <v>0</v>
      </c>
      <c r="E103" s="27">
        <v>0</v>
      </c>
      <c r="J103" s="27">
        <v>1354196.9960225311</v>
      </c>
      <c r="K103" s="27">
        <v>0</v>
      </c>
      <c r="L103" s="26"/>
      <c r="M103" s="26"/>
      <c r="N103" s="38"/>
      <c r="O103" s="39"/>
      <c r="P103" s="40"/>
      <c r="Q103" s="41"/>
      <c r="R103" s="40"/>
      <c r="S103" s="41"/>
    </row>
    <row r="104" spans="1:19" x14ac:dyDescent="0.25">
      <c r="A104" s="30" t="s">
        <v>138</v>
      </c>
      <c r="J104" s="27">
        <v>434778.36883481039</v>
      </c>
      <c r="K104" s="27">
        <v>0</v>
      </c>
      <c r="L104" s="26"/>
      <c r="M104" s="26"/>
      <c r="N104" s="38"/>
      <c r="O104" s="39"/>
      <c r="P104" s="40"/>
      <c r="Q104" s="41"/>
      <c r="R104" s="40"/>
      <c r="S104" s="41"/>
    </row>
    <row r="105" spans="1:19" x14ac:dyDescent="0.25">
      <c r="A105" s="30" t="s">
        <v>139</v>
      </c>
      <c r="D105" s="27">
        <v>0</v>
      </c>
      <c r="E105" s="27">
        <v>0</v>
      </c>
      <c r="L105" s="26"/>
      <c r="M105" s="26"/>
      <c r="N105" s="38"/>
      <c r="O105" s="39"/>
      <c r="P105" s="40"/>
      <c r="Q105" s="41"/>
      <c r="R105" s="40"/>
      <c r="S105" s="41"/>
    </row>
    <row r="106" spans="1:19" x14ac:dyDescent="0.25">
      <c r="A106" s="30" t="s">
        <v>140</v>
      </c>
      <c r="J106" s="27">
        <v>168790.78128885897</v>
      </c>
      <c r="K106" s="27">
        <v>0</v>
      </c>
      <c r="L106" s="26"/>
      <c r="M106" s="26"/>
      <c r="N106" s="38"/>
      <c r="O106" s="39"/>
      <c r="P106" s="40"/>
      <c r="Q106" s="41"/>
      <c r="R106" s="40"/>
      <c r="S106" s="41"/>
    </row>
    <row r="107" spans="1:19" x14ac:dyDescent="0.25">
      <c r="A107" s="30" t="s">
        <v>141</v>
      </c>
      <c r="D107" s="27">
        <v>0</v>
      </c>
      <c r="E107" s="27">
        <v>0</v>
      </c>
      <c r="L107" s="26"/>
      <c r="M107" s="26"/>
      <c r="N107" s="38"/>
      <c r="O107" s="39"/>
      <c r="P107" s="40"/>
      <c r="Q107" s="41"/>
      <c r="R107" s="40"/>
      <c r="S107" s="41"/>
    </row>
    <row r="108" spans="1:19" x14ac:dyDescent="0.25">
      <c r="A108" s="30" t="s">
        <v>142</v>
      </c>
      <c r="J108" s="27">
        <v>466737.96703950077</v>
      </c>
      <c r="K108" s="27">
        <v>0</v>
      </c>
      <c r="L108" s="26"/>
      <c r="M108" s="26"/>
      <c r="N108" s="38"/>
      <c r="O108" s="39"/>
      <c r="P108" s="40"/>
      <c r="Q108" s="41"/>
      <c r="R108" s="40"/>
      <c r="S108" s="41"/>
    </row>
    <row r="109" spans="1:19" x14ac:dyDescent="0.25">
      <c r="A109" s="30" t="s">
        <v>143</v>
      </c>
      <c r="D109" s="27">
        <v>0</v>
      </c>
      <c r="E109" s="27">
        <v>0</v>
      </c>
      <c r="L109" s="26"/>
      <c r="M109" s="26"/>
      <c r="N109" s="38"/>
      <c r="O109" s="39"/>
      <c r="P109" s="40"/>
      <c r="Q109" s="41"/>
      <c r="R109" s="40"/>
      <c r="S109" s="41"/>
    </row>
    <row r="110" spans="1:19" x14ac:dyDescent="0.25">
      <c r="A110" s="30" t="s">
        <v>144</v>
      </c>
      <c r="J110" s="27">
        <v>283889.87885936099</v>
      </c>
      <c r="K110" s="27">
        <v>0</v>
      </c>
      <c r="L110" s="26"/>
      <c r="M110" s="26"/>
      <c r="N110" s="38"/>
      <c r="O110" s="39"/>
      <c r="P110" s="40"/>
      <c r="Q110" s="41"/>
      <c r="R110" s="40"/>
      <c r="S110" s="41"/>
    </row>
    <row r="111" spans="1:19" x14ac:dyDescent="0.25">
      <c r="A111" s="30" t="s">
        <v>145</v>
      </c>
      <c r="D111" s="27">
        <v>0</v>
      </c>
      <c r="E111" s="27">
        <v>0</v>
      </c>
      <c r="L111" s="26"/>
      <c r="M111" s="26"/>
      <c r="N111" s="38"/>
      <c r="O111" s="39"/>
      <c r="P111" s="40"/>
      <c r="Q111" s="41"/>
      <c r="R111" s="40"/>
      <c r="S111" s="41"/>
    </row>
    <row r="112" spans="1:19" x14ac:dyDescent="0.25">
      <c r="A112" s="30" t="s">
        <v>146</v>
      </c>
      <c r="J112" s="27">
        <v>0</v>
      </c>
      <c r="K112" s="27">
        <v>0</v>
      </c>
      <c r="L112" s="26"/>
      <c r="M112" s="26"/>
      <c r="N112" s="38"/>
      <c r="O112" s="39"/>
      <c r="P112" s="40"/>
      <c r="Q112" s="41"/>
      <c r="R112" s="40"/>
      <c r="S112" s="41"/>
    </row>
    <row r="113" spans="1:19" x14ac:dyDescent="0.25">
      <c r="A113" s="30" t="s">
        <v>147</v>
      </c>
      <c r="D113" s="27">
        <v>0</v>
      </c>
      <c r="E113" s="27">
        <v>0</v>
      </c>
      <c r="L113" s="26"/>
      <c r="M113" s="26"/>
      <c r="N113" s="38"/>
      <c r="O113" s="39"/>
      <c r="P113" s="40"/>
      <c r="Q113" s="41"/>
      <c r="R113" s="40"/>
      <c r="S113" s="41"/>
    </row>
    <row r="114" spans="1:19" x14ac:dyDescent="0.25">
      <c r="A114" s="29" t="s">
        <v>98</v>
      </c>
      <c r="D114" s="27">
        <v>0</v>
      </c>
      <c r="E114" s="27">
        <v>0</v>
      </c>
      <c r="J114" s="27">
        <v>0</v>
      </c>
      <c r="K114" s="27">
        <v>0</v>
      </c>
      <c r="L114" s="26"/>
      <c r="M114" s="26"/>
      <c r="N114" s="38"/>
      <c r="O114" s="39"/>
      <c r="P114" s="40"/>
      <c r="Q114" s="41"/>
      <c r="R114" s="40"/>
      <c r="S114" s="41"/>
    </row>
    <row r="115" spans="1:19" ht="13" thickBot="1" x14ac:dyDescent="0.3">
      <c r="A115" s="30" t="s">
        <v>98</v>
      </c>
      <c r="D115" s="27">
        <v>0</v>
      </c>
      <c r="E115" s="27">
        <v>0</v>
      </c>
      <c r="J115" s="27">
        <v>0</v>
      </c>
      <c r="K115" s="27">
        <v>0</v>
      </c>
      <c r="L115" s="26"/>
      <c r="M115" s="26"/>
      <c r="N115" s="45"/>
      <c r="O115" s="46"/>
      <c r="P115" s="47"/>
      <c r="Q115" s="48"/>
      <c r="R115" s="47"/>
      <c r="S115" s="48"/>
    </row>
    <row r="116" spans="1:19" x14ac:dyDescent="0.25">
      <c r="A116" s="28" t="s">
        <v>148</v>
      </c>
      <c r="B116" s="27">
        <v>0</v>
      </c>
      <c r="C116" s="27">
        <v>0</v>
      </c>
      <c r="D116" s="27">
        <v>4440135.3069804106</v>
      </c>
      <c r="E116" s="27">
        <v>3481550.2683551884</v>
      </c>
      <c r="F116" s="27">
        <v>44922716.023211405</v>
      </c>
      <c r="G116" s="27">
        <v>58436691.303951174</v>
      </c>
      <c r="H116" s="27">
        <v>0</v>
      </c>
      <c r="I116" s="27">
        <v>0</v>
      </c>
      <c r="J116" s="27">
        <v>7118035.6712289136</v>
      </c>
      <c r="K116" s="27">
        <v>6154837.5357713178</v>
      </c>
      <c r="L116" s="26"/>
      <c r="M116" s="26"/>
      <c r="N116" s="27">
        <f>SUM(N24:N115)</f>
        <v>2729330.4845575499</v>
      </c>
      <c r="O116" s="27">
        <f>SUM(O24:O115)</f>
        <v>209573.9988646296</v>
      </c>
      <c r="P116" s="27">
        <f>SUM(P24:P115)</f>
        <v>117454.84194362978</v>
      </c>
      <c r="Q116" s="27">
        <f>SUM(Q24:Q115)</f>
        <v>40463.703074310477</v>
      </c>
    </row>
    <row r="118" spans="1:19" x14ac:dyDescent="0.25">
      <c r="N118" s="27">
        <f>N116/31</f>
        <v>88042.918856695163</v>
      </c>
      <c r="O118" s="27">
        <f>O116/31</f>
        <v>6760.451576278374</v>
      </c>
      <c r="P118" s="27">
        <f>P116/31</f>
        <v>3788.8658691493479</v>
      </c>
      <c r="Q118" s="27">
        <f>Q116/31</f>
        <v>1305.280744332596</v>
      </c>
    </row>
  </sheetData>
  <mergeCells count="3">
    <mergeCell ref="N20:O20"/>
    <mergeCell ref="P20:Q20"/>
    <mergeCell ref="R20:S20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2019-04-18T09:33:23Z</dcterms:modified>
</cp:coreProperties>
</file>