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491D8D97-D7E4-4372-BAB5-8984211390C4}" xr6:coauthVersionLast="31" xr6:coauthVersionMax="31" xr10:uidLastSave="{00000000-0000-0000-0000-000000000000}"/>
  <bookViews>
    <workbookView xWindow="0" yWindow="0" windowWidth="15200" windowHeight="6670" xr2:uid="{00000000-000D-0000-FFFF-FFFF00000000}"/>
  </bookViews>
  <sheets>
    <sheet name="FCF" sheetId="7" r:id="rId1"/>
    <sheet name="AGBADA" sheetId="17" r:id="rId2"/>
    <sheet name="IMO RIV" sheetId="18" r:id="rId3"/>
    <sheet name="OKOG" sheetId="19" r:id="rId4"/>
    <sheet name="OBG" sheetId="20" r:id="rId5"/>
    <sheet name="summary" sheetId="21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2" i="7" l="1"/>
  <c r="P7" i="7"/>
  <c r="I7" i="7"/>
  <c r="J9" i="21"/>
  <c r="J8" i="21"/>
  <c r="J11" i="21" s="1"/>
  <c r="J7" i="21"/>
  <c r="J6" i="21"/>
  <c r="L11" i="17"/>
  <c r="L12" i="17" s="1"/>
  <c r="L13" i="17" s="1"/>
  <c r="K11" i="17"/>
  <c r="K12" i="17" s="1"/>
  <c r="K13" i="17" s="1"/>
  <c r="L41" i="19"/>
  <c r="E38" i="19"/>
  <c r="L32" i="19"/>
  <c r="E32" i="19"/>
  <c r="L25" i="19"/>
  <c r="E23" i="19"/>
  <c r="E16" i="19"/>
  <c r="E100" i="18"/>
  <c r="L67" i="18"/>
  <c r="L50" i="18"/>
  <c r="E50" i="18"/>
  <c r="L36" i="18"/>
  <c r="E26" i="18"/>
  <c r="L23" i="18"/>
  <c r="H23" i="17"/>
  <c r="I22" i="17"/>
  <c r="I23" i="17" s="1"/>
  <c r="G22" i="17"/>
  <c r="G23" i="17" s="1"/>
  <c r="F22" i="17"/>
  <c r="F23" i="17" s="1"/>
  <c r="E22" i="17"/>
  <c r="E23" i="17" s="1"/>
  <c r="D22" i="17"/>
  <c r="D23" i="17" s="1"/>
  <c r="C22" i="17"/>
  <c r="C23" i="17" s="1"/>
  <c r="J19" i="17"/>
  <c r="J18" i="17"/>
  <c r="J17" i="17"/>
  <c r="J16" i="17"/>
  <c r="J15" i="17"/>
  <c r="J14" i="17"/>
  <c r="I12" i="17"/>
  <c r="H12" i="17"/>
  <c r="G12" i="17"/>
  <c r="F12" i="17"/>
  <c r="E12" i="17"/>
  <c r="D12" i="17"/>
  <c r="C12" i="17"/>
  <c r="J11" i="17"/>
  <c r="J9" i="17"/>
  <c r="J6" i="17"/>
  <c r="J5" i="17"/>
  <c r="J4" i="17"/>
  <c r="P47" i="7" l="1"/>
  <c r="P8" i="7"/>
  <c r="I47" i="7"/>
  <c r="I8" i="7"/>
  <c r="J10" i="21"/>
  <c r="J22" i="17"/>
  <c r="J23" i="17" s="1"/>
  <c r="J12" i="17"/>
  <c r="M4" i="7" l="1"/>
  <c r="I62" i="7" l="1"/>
  <c r="L53" i="7"/>
  <c r="I53" i="7"/>
  <c r="P48" i="7"/>
  <c r="P49" i="7" s="1"/>
  <c r="L48" i="7"/>
  <c r="L49" i="7" s="1"/>
  <c r="L50" i="7" s="1"/>
  <c r="I48" i="7"/>
  <c r="I49" i="7" s="1"/>
  <c r="H48" i="7"/>
  <c r="H49" i="7" s="1"/>
  <c r="G48" i="7"/>
  <c r="G49" i="7" s="1"/>
  <c r="F48" i="7"/>
  <c r="F49" i="7" s="1"/>
  <c r="F50" i="7" s="1"/>
  <c r="F54" i="7" s="1"/>
  <c r="E48" i="7"/>
  <c r="E49" i="7" s="1"/>
  <c r="D48" i="7"/>
  <c r="D49" i="7" s="1"/>
  <c r="C48" i="7"/>
  <c r="C49" i="7" s="1"/>
  <c r="B48" i="7"/>
  <c r="B49" i="7" s="1"/>
  <c r="B50" i="7" s="1"/>
  <c r="B54" i="7" s="1"/>
  <c r="P53" i="7"/>
  <c r="I44" i="7"/>
  <c r="J43" i="7"/>
  <c r="L54" i="7" l="1"/>
  <c r="D50" i="7"/>
  <c r="D54" i="7" s="1"/>
  <c r="B55" i="7"/>
  <c r="B57" i="7"/>
  <c r="H50" i="7"/>
  <c r="H54" i="7" s="1"/>
  <c r="F55" i="7"/>
  <c r="F57" i="7" s="1"/>
  <c r="L55" i="7"/>
  <c r="L57" i="7" s="1"/>
  <c r="L59" i="7" s="1"/>
  <c r="L64" i="7" s="1"/>
  <c r="C50" i="7"/>
  <c r="C54" i="7" s="1"/>
  <c r="G50" i="7"/>
  <c r="G54" i="7" s="1"/>
  <c r="P50" i="7"/>
  <c r="P54" i="7" s="1"/>
  <c r="E50" i="7"/>
  <c r="E54" i="7" s="1"/>
  <c r="I50" i="7"/>
  <c r="I54" i="7" s="1"/>
  <c r="E55" i="7" l="1"/>
  <c r="E57" i="7" s="1"/>
  <c r="G55" i="7"/>
  <c r="G57" i="7"/>
  <c r="H55" i="7"/>
  <c r="H57" i="7" s="1"/>
  <c r="D55" i="7"/>
  <c r="D57" i="7" s="1"/>
  <c r="P55" i="7"/>
  <c r="P57" i="7" s="1"/>
  <c r="P59" i="7" s="1"/>
  <c r="P64" i="7" s="1"/>
  <c r="C55" i="7"/>
  <c r="C57" i="7"/>
  <c r="I55" i="7"/>
  <c r="I57" i="7" s="1"/>
  <c r="I59" i="7" s="1"/>
  <c r="I63" i="7" s="1"/>
  <c r="I64" i="7" s="1"/>
  <c r="I71" i="7" l="1"/>
  <c r="I74" i="7" s="1"/>
  <c r="I23" i="7" l="1"/>
  <c r="J4" i="7" l="1"/>
  <c r="P14" i="7" l="1"/>
  <c r="I14" i="7"/>
  <c r="P9" i="7"/>
  <c r="P10" i="7" s="1"/>
  <c r="I9" i="7"/>
  <c r="I10" i="7" s="1"/>
  <c r="H9" i="7"/>
  <c r="H10" i="7" s="1"/>
  <c r="G9" i="7"/>
  <c r="G10" i="7" s="1"/>
  <c r="F9" i="7"/>
  <c r="F10" i="7" s="1"/>
  <c r="F11" i="7" s="1"/>
  <c r="F15" i="7" s="1"/>
  <c r="E9" i="7"/>
  <c r="E10" i="7" s="1"/>
  <c r="D9" i="7"/>
  <c r="D10" i="7" s="1"/>
  <c r="C9" i="7"/>
  <c r="C10" i="7" s="1"/>
  <c r="B9" i="7"/>
  <c r="B10" i="7" s="1"/>
  <c r="B11" i="7" s="1"/>
  <c r="B15" i="7" s="1"/>
  <c r="L9" i="7"/>
  <c r="L10" i="7" s="1"/>
  <c r="I5" i="7"/>
  <c r="G11" i="7" l="1"/>
  <c r="G15" i="7" s="1"/>
  <c r="B16" i="7"/>
  <c r="B18" i="7" s="1"/>
  <c r="D11" i="7"/>
  <c r="D15" i="7"/>
  <c r="H11" i="7"/>
  <c r="H15" i="7" s="1"/>
  <c r="P11" i="7"/>
  <c r="P15" i="7" s="1"/>
  <c r="C11" i="7"/>
  <c r="C15" i="7" s="1"/>
  <c r="L11" i="7"/>
  <c r="F16" i="7"/>
  <c r="F18" i="7" s="1"/>
  <c r="E11" i="7"/>
  <c r="E15" i="7" s="1"/>
  <c r="I11" i="7"/>
  <c r="I15" i="7" s="1"/>
  <c r="L14" i="7"/>
  <c r="L15" i="7" l="1"/>
  <c r="L16" i="7" s="1"/>
  <c r="L18" i="7" s="1"/>
  <c r="L20" i="7" s="1"/>
  <c r="L25" i="7" s="1"/>
  <c r="I16" i="7"/>
  <c r="I18" i="7" s="1"/>
  <c r="I20" i="7" s="1"/>
  <c r="I24" i="7" s="1"/>
  <c r="I25" i="7" s="1"/>
  <c r="E16" i="7"/>
  <c r="E18" i="7" s="1"/>
  <c r="D16" i="7"/>
  <c r="D18" i="7" s="1"/>
  <c r="G16" i="7"/>
  <c r="G18" i="7" s="1"/>
  <c r="P16" i="7"/>
  <c r="P18" i="7" s="1"/>
  <c r="P20" i="7" s="1"/>
  <c r="P25" i="7" s="1"/>
  <c r="H16" i="7"/>
  <c r="H18" i="7" s="1"/>
  <c r="C16" i="7"/>
  <c r="C18" i="7" s="1"/>
  <c r="I32" i="7" l="1"/>
  <c r="I35" i="7" l="1"/>
</calcChain>
</file>

<file path=xl/sharedStrings.xml><?xml version="1.0" encoding="utf-8"?>
<sst xmlns="http://schemas.openxmlformats.org/spreadsheetml/2006/main" count="981" uniqueCount="452">
  <si>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</si>
  <si>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</si>
  <si>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</si>
  <si>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</si>
  <si>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</si>
  <si>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</si>
  <si>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</si>
  <si>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</si>
  <si>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</si>
  <si>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</si>
  <si>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</si>
  <si>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</si>
  <si>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</si>
  <si>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</si>
  <si>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</si>
  <si>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</si>
  <si>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</si>
  <si>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</si>
  <si>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</si>
  <si>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</si>
  <si>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</si>
  <si>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</si>
  <si>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</si>
  <si>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</si>
  <si>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</si>
  <si>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</si>
  <si>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</si>
  <si>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</si>
  <si>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</si>
  <si>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</si>
  <si>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</si>
  <si>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</si>
  <si>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</si>
  <si>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</si>
  <si>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</si>
  <si>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</t>
  </si>
  <si>
    <t>January - December</t>
  </si>
  <si>
    <t>COST ITEMS</t>
  </si>
  <si>
    <t>PROJECT SPEND</t>
  </si>
  <si>
    <t>DESCRIPTION</t>
  </si>
  <si>
    <t>TOTAL</t>
  </si>
  <si>
    <t>Maintenance cost</t>
  </si>
  <si>
    <t>AGB AGG TURBINE (RCA REPORT - 22nd Nov.- 14th Dec. 2016)</t>
  </si>
  <si>
    <t>AGB G/G  TURBINE (RCA REPORT- 14th Dec. 2016 - 14th Jan. 2017)</t>
  </si>
  <si>
    <t>SAP LUBE ANALYSIS</t>
  </si>
  <si>
    <t>Revenue loss (Deferment)</t>
  </si>
  <si>
    <t>AGB AGG (RCA REPORT)</t>
  </si>
  <si>
    <t>Revnue loss for 23days - oil = 460kboe, gas= (644mmscfd=111kboe)</t>
  </si>
  <si>
    <t>571kboe@$25</t>
  </si>
  <si>
    <t>Revenue loss for 31days - oil = 620kboe, gas= (868mmscfd=150kboe) (17 days in 2016, 14 days in 2017)</t>
  </si>
  <si>
    <t>770kboe@$25</t>
  </si>
  <si>
    <t>TOTAL Business case COSTS</t>
  </si>
  <si>
    <t>SUPPORT</t>
  </si>
  <si>
    <t>Improve storage facility</t>
  </si>
  <si>
    <t>Audit. train and certify staff on LME</t>
  </si>
  <si>
    <t>Filtration and storage system</t>
  </si>
  <si>
    <t>miscellanous(mobilization to site, feeding e.t.c)</t>
  </si>
  <si>
    <t>Oquick Win Implementation (materials, and supplies - N300K = F$.96K)</t>
  </si>
  <si>
    <t>TOTAL PROJECT COSTS</t>
  </si>
  <si>
    <t>TOTAL COSTS</t>
  </si>
  <si>
    <t>Act. Spend avg.</t>
  </si>
  <si>
    <t>IMO</t>
  </si>
  <si>
    <t>Order</t>
  </si>
  <si>
    <t>Order Type</t>
  </si>
  <si>
    <t>Description</t>
  </si>
  <si>
    <t>Functional Location</t>
  </si>
  <si>
    <t>Total actual costs</t>
  </si>
  <si>
    <t>Location</t>
  </si>
  <si>
    <t>21791469</t>
  </si>
  <si>
    <t>72FC</t>
  </si>
  <si>
    <t>Rectify lube oil leaks on G3508</t>
  </si>
  <si>
    <t>NG.IMOF2.G102-G102DRV</t>
  </si>
  <si>
    <t>22060543</t>
  </si>
  <si>
    <t>EP4 lube oil colour changed@Imor3</t>
  </si>
  <si>
    <t>IMOF3</t>
  </si>
  <si>
    <t>21792719</t>
  </si>
  <si>
    <t>G/Gen leaking lube oil @ Nkali</t>
  </si>
  <si>
    <t>NG.NKAF1.G901-G901DRV</t>
  </si>
  <si>
    <t>22147345</t>
  </si>
  <si>
    <t>Stop lube oil leak on D3304 @ IMOF2</t>
  </si>
  <si>
    <t>IMOF2</t>
  </si>
  <si>
    <t>21794056</t>
  </si>
  <si>
    <t>EP4 is leaking lube oil @IMOR2</t>
  </si>
  <si>
    <t>NG.IMOF2.P4-P4DRV</t>
  </si>
  <si>
    <t>22182124</t>
  </si>
  <si>
    <t>CHANGE OUT LUBE OIL (MYSELLA LA 40) ON G</t>
  </si>
  <si>
    <t>21801013</t>
  </si>
  <si>
    <t>Rectify cause of lube oil leak on EP1 at</t>
  </si>
  <si>
    <t>NG.ISIF1.P1-P1DRV</t>
  </si>
  <si>
    <t>22182125</t>
  </si>
  <si>
    <t>CHANGE OUT LUBE OIL (RIMULA OIL) ON D341</t>
  </si>
  <si>
    <t>IMOA1</t>
  </si>
  <si>
    <t>21806184</t>
  </si>
  <si>
    <t>Stop lube oil leak on MP compressor</t>
  </si>
  <si>
    <t>NG.IMOA1.A-2700-K-2721</t>
  </si>
  <si>
    <t>22182498</t>
  </si>
  <si>
    <t>LUBE OIL CHANGE OUT EP8</t>
  </si>
  <si>
    <t>IMOF1</t>
  </si>
  <si>
    <t>21817364</t>
  </si>
  <si>
    <t>Excessive Lube Oil leak on Nkal G-3306</t>
  </si>
  <si>
    <t>22182499</t>
  </si>
  <si>
    <t>LUBE OIL CHANGE OUT EP7</t>
  </si>
  <si>
    <t>21832481</t>
  </si>
  <si>
    <t>Lube Oil leaks on MP Compr @ AGG</t>
  </si>
  <si>
    <t>22182500</t>
  </si>
  <si>
    <t>LUBE OIL CHANGE OUT PP7</t>
  </si>
  <si>
    <t>21832482</t>
  </si>
  <si>
    <t>Lube Oil leaks on HP Compr @ AGG</t>
  </si>
  <si>
    <t>NG.IMOA1.A-2700-K-2731</t>
  </si>
  <si>
    <t>22182501</t>
  </si>
  <si>
    <t>LUBE OIL CHANGE OUT PP1</t>
  </si>
  <si>
    <t>21837395</t>
  </si>
  <si>
    <t>Troubleshoot cause of lube oil leak from</t>
  </si>
  <si>
    <t>22224828</t>
  </si>
  <si>
    <t>CHANGE OUT LUBE OIL ON EP7 @ IMOF1</t>
  </si>
  <si>
    <t>21837552</t>
  </si>
  <si>
    <t>Carry out lube oil change out on PP1 IMO</t>
  </si>
  <si>
    <t>NG.IMOF1.P1-P1LOD</t>
  </si>
  <si>
    <t>22224829</t>
  </si>
  <si>
    <t>CHANGE OUT LUBE OIL ON EP8 @ IMOF1</t>
  </si>
  <si>
    <t>21837553</t>
  </si>
  <si>
    <t>Carry out lube oil change out on G3516 I</t>
  </si>
  <si>
    <t>NG.IMOF1.G101-G101DRV</t>
  </si>
  <si>
    <t>22224834</t>
  </si>
  <si>
    <t>CHANGE LUBE OIL ON G/GEN2 @ IMOF2</t>
  </si>
  <si>
    <t>21837554</t>
  </si>
  <si>
    <t>Carry out lube oil change out on PP3 Nka</t>
  </si>
  <si>
    <t>NG.NKAF1.P3-P3LOD</t>
  </si>
  <si>
    <t>22224835</t>
  </si>
  <si>
    <t>CHANGE LUBE OIL ON G/GENC @ IMOAGG</t>
  </si>
  <si>
    <t>21846251</t>
  </si>
  <si>
    <t>T/s and rectify cause of lube oil leak f</t>
  </si>
  <si>
    <t>NG.IMOF3.G110-G110DRV</t>
  </si>
  <si>
    <t>22254985</t>
  </si>
  <si>
    <t>G/Gen G3508 leaks lube oil@Imor1</t>
  </si>
  <si>
    <t>21863214</t>
  </si>
  <si>
    <t>Change out PP1 lube oil</t>
  </si>
  <si>
    <t>22166752</t>
  </si>
  <si>
    <t>Rectify cause of oil leakage on Solar Tu</t>
  </si>
  <si>
    <t>21869345</t>
  </si>
  <si>
    <t>Rectify cause of lube oil leak on G/Gen</t>
  </si>
  <si>
    <t>NG.IMOA1.A-8482A-GE-8482A</t>
  </si>
  <si>
    <t>21881656</t>
  </si>
  <si>
    <t>Post o/haul lube oil change out on G3516</t>
  </si>
  <si>
    <t>NG.IMOF1.G102-G102DRV</t>
  </si>
  <si>
    <t>21881830</t>
  </si>
  <si>
    <t>Rectify cause of lube oil leak on G3516</t>
  </si>
  <si>
    <t>22307362</t>
  </si>
  <si>
    <t>Stop lube oil leaks from Gen B governor</t>
  </si>
  <si>
    <t>22307364</t>
  </si>
  <si>
    <t>Troubleshoot contaminated oil in crankca</t>
  </si>
  <si>
    <t>ISIF1</t>
  </si>
  <si>
    <t>22325590</t>
  </si>
  <si>
    <t>Stop Lube oil leak on FLKO PP2</t>
  </si>
  <si>
    <t>22326644</t>
  </si>
  <si>
    <t>Changeout lube oil on G3508 ID GEN 2</t>
  </si>
  <si>
    <t>21943243</t>
  </si>
  <si>
    <t>EP5 leaks lube oil @ Imo3</t>
  </si>
  <si>
    <t>22337670</t>
  </si>
  <si>
    <t>Leaking lube oil hose on EP3 IMOR3 F/S</t>
  </si>
  <si>
    <t>21946843</t>
  </si>
  <si>
    <t>Sotp lube oil Leak  on G3508 cyl 8/base</t>
  </si>
  <si>
    <t>22379503</t>
  </si>
  <si>
    <t>Flush and refil pump lube oil in PP6 IMO</t>
  </si>
  <si>
    <t>21953242</t>
  </si>
  <si>
    <t>Rectify  EP2  lube oil leak  @Nkali</t>
  </si>
  <si>
    <t>NKAF1</t>
  </si>
  <si>
    <t>22390160</t>
  </si>
  <si>
    <t>Carry out lube oil change out on G3508</t>
  </si>
  <si>
    <t>21953249</t>
  </si>
  <si>
    <t>Rectify G/Gen  lube oil leak @ Isim</t>
  </si>
  <si>
    <t>22394662</t>
  </si>
  <si>
    <t>Carry out Lube oil change out on PP3</t>
  </si>
  <si>
    <t>21953251</t>
  </si>
  <si>
    <t>Rectify EP2 leaks lube oil@Isim</t>
  </si>
  <si>
    <t>22396034</t>
  </si>
  <si>
    <t>Carry out lube oil change out on PP3 @ I</t>
  </si>
  <si>
    <t>21954213</t>
  </si>
  <si>
    <t>T/shoot and rectify cause of Lube oil le</t>
  </si>
  <si>
    <t>21954715</t>
  </si>
  <si>
    <t>Carry out lube oil change out on Dgen IM</t>
  </si>
  <si>
    <t>21963681</t>
  </si>
  <si>
    <t>Stop EP2 lube oil leaks @Isim.</t>
  </si>
  <si>
    <t>21964048</t>
  </si>
  <si>
    <t>21964993</t>
  </si>
  <si>
    <t>T/shoot and rectify cause of lube oil le</t>
  </si>
  <si>
    <t>21982177</t>
  </si>
  <si>
    <t>Rectify cause of lube oil leak from ImoA</t>
  </si>
  <si>
    <t>22487830</t>
  </si>
  <si>
    <t>Rectify cause of oil in radiator coolant</t>
  </si>
  <si>
    <t>21983767</t>
  </si>
  <si>
    <t>22435336</t>
  </si>
  <si>
    <t>Replace front/rear oil seal</t>
  </si>
  <si>
    <t>21985680</t>
  </si>
  <si>
    <t>Rectify lube oil leak from EP8 hour coun</t>
  </si>
  <si>
    <t>22428196</t>
  </si>
  <si>
    <t>Oil accumulation around the D/G @ Isimir</t>
  </si>
  <si>
    <t>21992147</t>
  </si>
  <si>
    <t>Rectify cause of lube oil leak in air co</t>
  </si>
  <si>
    <t>22418004</t>
  </si>
  <si>
    <t>D3412 shutin dwn on low Oil press @ Imo1</t>
  </si>
  <si>
    <t>21992451</t>
  </si>
  <si>
    <t>Rectify cause of lube oil leak on cylind</t>
  </si>
  <si>
    <t>22499483</t>
  </si>
  <si>
    <t>Remove 3rd stage A fan assembly for bear</t>
  </si>
  <si>
    <t>21993287</t>
  </si>
  <si>
    <t>Replace Auto lube cartridge @ IMOA1</t>
  </si>
  <si>
    <t>22421268</t>
  </si>
  <si>
    <t>LUB OIL LEAKAGE ON DIESEL GEN @ IMOF2</t>
  </si>
  <si>
    <t>22005310</t>
  </si>
  <si>
    <t>Rectify lube oil leaks from the followin</t>
  </si>
  <si>
    <t>22425347</t>
  </si>
  <si>
    <t>Change out 2nd stage aftercooler fan hub</t>
  </si>
  <si>
    <t>22017254</t>
  </si>
  <si>
    <t>Empty Auto lube catridge on Aftercool</t>
  </si>
  <si>
    <t>22428188</t>
  </si>
  <si>
    <t>2nd stg Aftcoler fanB pulley broken @ AG</t>
  </si>
  <si>
    <t>22022501</t>
  </si>
  <si>
    <t>lube oil leak at fan assy on G/G.@ ISIF</t>
  </si>
  <si>
    <t>22421267</t>
  </si>
  <si>
    <t>STOP LUB OIL LEAK ON DIESEL GEN @ ISIMIR</t>
  </si>
  <si>
    <t>21832480</t>
  </si>
  <si>
    <t>Lube Oil leaks on LP Compr @ AGG.</t>
  </si>
  <si>
    <t>22049233</t>
  </si>
  <si>
    <t>Excessive lube oil leaks on G/G @ NkaF1</t>
  </si>
  <si>
    <t>22053092</t>
  </si>
  <si>
    <t>Rectify lube oil leak EP3 IMOR1</t>
  </si>
  <si>
    <t>22053093</t>
  </si>
  <si>
    <t>Rectify lube oil leak IMOR1 EP7</t>
  </si>
  <si>
    <t>22053094</t>
  </si>
  <si>
    <t>Rectify lube oil leak EP8 IMOR1</t>
  </si>
  <si>
    <t>22430511</t>
  </si>
  <si>
    <t>Change out  EP2 leaking water Pump</t>
  </si>
  <si>
    <t>22055048</t>
  </si>
  <si>
    <t>Rectify lube oil leaks on ID G/G1 IMO2</t>
  </si>
  <si>
    <t>22521148</t>
  </si>
  <si>
    <t>G/Gen Leaking oil frm the base Unit@ISIM</t>
  </si>
  <si>
    <t>22066274</t>
  </si>
  <si>
    <t>Rectify cause lube oil leaks from G3306</t>
  </si>
  <si>
    <t>22534646</t>
  </si>
  <si>
    <t>Change out lube oil on  EP1 driver</t>
  </si>
  <si>
    <t>22078127</t>
  </si>
  <si>
    <t>low  lube oil press alarm on Imo 2BC</t>
  </si>
  <si>
    <t>IMOB2</t>
  </si>
  <si>
    <t>22534648</t>
  </si>
  <si>
    <t>Change out lube oil on EP3 driver</t>
  </si>
  <si>
    <t>22079654</t>
  </si>
  <si>
    <t>Change out lube oil filter on IMOB2 HOS</t>
  </si>
  <si>
    <t>22548668</t>
  </si>
  <si>
    <t>Air Comp. B high oil consumption @ AGG</t>
  </si>
  <si>
    <t>22080771</t>
  </si>
  <si>
    <t>Rectify lube oil leak on EP3  IMO1</t>
  </si>
  <si>
    <t>22553041</t>
  </si>
  <si>
    <t>Rectify oil leak from turbine actuator v</t>
  </si>
  <si>
    <t>22082739</t>
  </si>
  <si>
    <t>Troubleshoot and rectify cause of lube o</t>
  </si>
  <si>
    <t>22578902</t>
  </si>
  <si>
    <t>Change out lube oil on mobile compressor</t>
  </si>
  <si>
    <t>22083630</t>
  </si>
  <si>
    <t>Rectify cause of lube oil on EP3 @ Imor2</t>
  </si>
  <si>
    <t>22589785</t>
  </si>
  <si>
    <t>CHANGE OUT LUBE OIL ON G3516 IDGEN1</t>
  </si>
  <si>
    <t>22083631</t>
  </si>
  <si>
    <t>Rectify cause of lube oil leak from EP4</t>
  </si>
  <si>
    <t>22083634</t>
  </si>
  <si>
    <t>Rectify cause of DGen leaking lube oil @</t>
  </si>
  <si>
    <t>22091992</t>
  </si>
  <si>
    <t>Fix loose name plate to stop lube oil le</t>
  </si>
  <si>
    <t>22092682</t>
  </si>
  <si>
    <t>Rectify cause of lube oil leaks from EP2</t>
  </si>
  <si>
    <t>22092704</t>
  </si>
  <si>
    <t>Repair cause of lube oil leak from EP7 @</t>
  </si>
  <si>
    <t>22092708</t>
  </si>
  <si>
    <t>Rectify cause of EP8 leaking lube oil @</t>
  </si>
  <si>
    <t>22092713</t>
  </si>
  <si>
    <t>Rectify cause of EP4 lube oil leaks @ Im</t>
  </si>
  <si>
    <t>22093404</t>
  </si>
  <si>
    <t>Rectify cause of lube oil leak from Gas</t>
  </si>
  <si>
    <t>22093632</t>
  </si>
  <si>
    <t>Rectify cause of lube oil leak on G3306</t>
  </si>
  <si>
    <t>22096070</t>
  </si>
  <si>
    <t>Rectify cause of high lube oil consumpti</t>
  </si>
  <si>
    <t>IMOB3</t>
  </si>
  <si>
    <t>22101678</t>
  </si>
  <si>
    <t>Troubleshoot cause of high lube oil coms</t>
  </si>
  <si>
    <t>22101682</t>
  </si>
  <si>
    <t>Rectify cause of lube oil leak from pp2</t>
  </si>
  <si>
    <t>22103388</t>
  </si>
  <si>
    <t>Coolant &amp; Lube oil leak on D3304 NKAF1</t>
  </si>
  <si>
    <t>22109526</t>
  </si>
  <si>
    <t>Rectify  lube oil leak on D3304 @ IMOF2</t>
  </si>
  <si>
    <t>22110426</t>
  </si>
  <si>
    <t>D/Gen leaks lube oil @Imor1</t>
  </si>
  <si>
    <t>22121622</t>
  </si>
  <si>
    <t>Replace Auto lube for After cooler fan/m</t>
  </si>
  <si>
    <t>22124439</t>
  </si>
  <si>
    <t>Rectify cause of Pre-lube oil pump failu</t>
  </si>
  <si>
    <t>22128153</t>
  </si>
  <si>
    <t>Excessively high lube oil leak on D3304</t>
  </si>
  <si>
    <t>22130229</t>
  </si>
  <si>
    <t>Contaminated lube oil on D3304 @ ISIF1</t>
  </si>
  <si>
    <t>22133758</t>
  </si>
  <si>
    <t>Stop  lube oil leak on D3412 gen @ IMOR1</t>
  </si>
  <si>
    <t>22141835</t>
  </si>
  <si>
    <t>Rectify cause of lube oil leaks on WAUKE</t>
  </si>
  <si>
    <t>22146078</t>
  </si>
  <si>
    <t>CHANGE OUT LUBE OIL ON EP1</t>
  </si>
  <si>
    <t>22146079</t>
  </si>
  <si>
    <t>CHANGE OUT LUBE OIL ON PP1</t>
  </si>
  <si>
    <t>22146080</t>
  </si>
  <si>
    <t>CHANGE OUT LUBE OIL ON EP2</t>
  </si>
  <si>
    <t>22146081</t>
  </si>
  <si>
    <t>CHANGE OUT LUBE OIL ON EP5</t>
  </si>
  <si>
    <t>22146082</t>
  </si>
  <si>
    <t>CHANGE OUT LUBE OIL ON D3304</t>
  </si>
  <si>
    <t>22146083</t>
  </si>
  <si>
    <t>CHANGE OUT LUBE OIL ON HOS COMPRESSOR</t>
  </si>
  <si>
    <t>22146087</t>
  </si>
  <si>
    <t>CHANGE OUT LUBE OIL ON PP7</t>
  </si>
  <si>
    <t>22146088</t>
  </si>
  <si>
    <t>CHANGE OUT LUBE OIL ON PP8</t>
  </si>
  <si>
    <t>22146089</t>
  </si>
  <si>
    <t>22146090</t>
  </si>
  <si>
    <t>22156926</t>
  </si>
  <si>
    <t>Change out Contaminated lube  oil on EP3</t>
  </si>
  <si>
    <t>22156927</t>
  </si>
  <si>
    <t>Change out Contaminated lube  oil on EP2</t>
  </si>
  <si>
    <t>21797478</t>
  </si>
  <si>
    <t>Rectify Lube oil leak from K6802</t>
  </si>
  <si>
    <t>OKOG1</t>
  </si>
  <si>
    <t>21917117</t>
  </si>
  <si>
    <t>Troubleshoot  excessive oil leakage</t>
  </si>
  <si>
    <t>22006431</t>
  </si>
  <si>
    <t>Stop  Oil Leakage At The  Cylinder Head</t>
  </si>
  <si>
    <t>22326238</t>
  </si>
  <si>
    <t>Repair External lube oil leak from K6803</t>
  </si>
  <si>
    <t>22193831</t>
  </si>
  <si>
    <t>Faulty bearing on 09-BV-015</t>
  </si>
  <si>
    <t>22318619</t>
  </si>
  <si>
    <t>REPLACE BEARING ON P-5201C</t>
  </si>
  <si>
    <t>22128917</t>
  </si>
  <si>
    <t>56PCV640 IS LEAKING LUBE OIL</t>
  </si>
  <si>
    <t>22090945</t>
  </si>
  <si>
    <t>REPAIR EMERGENCY GEN D-3516 OIL LEAKAGE</t>
  </si>
  <si>
    <t>22106449</t>
  </si>
  <si>
    <t>Rectify Bearing oil leakage in P-5201A</t>
  </si>
  <si>
    <t>22384120</t>
  </si>
  <si>
    <t>Change-out Bearing on Cond Exp Pump P-51</t>
  </si>
  <si>
    <t>22148680</t>
  </si>
  <si>
    <t>Leakage from P-5201C Mech. Seal</t>
  </si>
  <si>
    <t>22491176</t>
  </si>
  <si>
    <t>CHANGE BEARING ON PUMP P-5101A</t>
  </si>
  <si>
    <t>22169705</t>
  </si>
  <si>
    <t>HP FWP #13 LUBE OIL FILTER LHS DIRTY</t>
  </si>
  <si>
    <t>AFAP1</t>
  </si>
  <si>
    <t>22229155</t>
  </si>
  <si>
    <t>GT12 Lube oil filter #1 high DP</t>
  </si>
  <si>
    <t>22532282</t>
  </si>
  <si>
    <t>Repair K-6805 Tripping on high Temp</t>
  </si>
  <si>
    <t>21785931</t>
  </si>
  <si>
    <t>Trouble shoot the cause of lube oil drip</t>
  </si>
  <si>
    <t>OBIA1</t>
  </si>
  <si>
    <t>21862961</t>
  </si>
  <si>
    <t>EP5 LEAKING LUBE OIL FROM TIMING COVER G</t>
  </si>
  <si>
    <t>OBIF1</t>
  </si>
  <si>
    <t>21791680</t>
  </si>
  <si>
    <t>Stop lube oil leaks on MP comp. DE lube</t>
  </si>
  <si>
    <t>21866758</t>
  </si>
  <si>
    <t>STOP LUBE OIL LEAKS FROM PUMP POWER END</t>
  </si>
  <si>
    <t>21791681</t>
  </si>
  <si>
    <t>Stop oil leaks on LP comp. DE lube oil r</t>
  </si>
  <si>
    <t>21918158</t>
  </si>
  <si>
    <t>Rectify cause of lube oil leak on OBGN P</t>
  </si>
  <si>
    <t>21805027</t>
  </si>
  <si>
    <t>Stop lube oil leaks from EP4 engine cyli</t>
  </si>
  <si>
    <t>21999934</t>
  </si>
  <si>
    <t>STOP LUBE OIL LEAK FROM INSTR AIR COMP A</t>
  </si>
  <si>
    <t>21806142</t>
  </si>
  <si>
    <t>Carry out crankcase flushing and relube</t>
  </si>
  <si>
    <t>22091213</t>
  </si>
  <si>
    <t>Rectify cause of lube oil leaks on Obgn</t>
  </si>
  <si>
    <t>OBIW1</t>
  </si>
  <si>
    <t>21806143</t>
  </si>
  <si>
    <t>22085483</t>
  </si>
  <si>
    <t>Flushed and re-lube OBGN FS EP5 engine c</t>
  </si>
  <si>
    <t>21827947</t>
  </si>
  <si>
    <t>Carry out flushing and relube on EP7 pum</t>
  </si>
  <si>
    <t>22085484</t>
  </si>
  <si>
    <t>Flush and re-lube OBA1 G/GEN ENGINE cran</t>
  </si>
  <si>
    <t>21835557</t>
  </si>
  <si>
    <t>STOP LUBE OIL ON WIP EP2 SUMP SIDE GLASS</t>
  </si>
  <si>
    <t>22085485</t>
  </si>
  <si>
    <t>Flush and re-lube OBIA1 D/GEN. ENGINE cr</t>
  </si>
  <si>
    <t>21836488</t>
  </si>
  <si>
    <t>STOP LUBE LEAK AND CHANGE OUT DEFECTIVE</t>
  </si>
  <si>
    <t>21851304</t>
  </si>
  <si>
    <t>FLUSH &amp; RE-LUBE EP2 PUMP GEAR BOX, OBGN-</t>
  </si>
  <si>
    <t>21889181</t>
  </si>
  <si>
    <t>Flush and relube OBGN AGG D/Gen oil cran</t>
  </si>
  <si>
    <t>21897336</t>
  </si>
  <si>
    <t>Stop lube oil leak on EP4 clutch housing</t>
  </si>
  <si>
    <t>21902839</t>
  </si>
  <si>
    <t>Flush and re-lube WIP EP2 Engine crankca</t>
  </si>
  <si>
    <t>21862963</t>
  </si>
  <si>
    <t>CHANGE OUT CONTAMINATED  LUB OIL FROM PR</t>
  </si>
  <si>
    <t>22205282</t>
  </si>
  <si>
    <t>CORRECT OBIA1 ERRATIC TURBINE BEARING TE</t>
  </si>
  <si>
    <t>22274716</t>
  </si>
  <si>
    <t>RECTITY FAULT ON A/COOLER FAN B BEARING</t>
  </si>
  <si>
    <t>21948922</t>
  </si>
  <si>
    <t>Flush and re-lube OBGN EP3 Engine crankc</t>
  </si>
  <si>
    <t>21951116</t>
  </si>
  <si>
    <t>STOP LUBE OIL LEAKS ON EP8 ENGINE, OBIF1</t>
  </si>
  <si>
    <t>22337669</t>
  </si>
  <si>
    <t>LUBE OIL DRIPPING FROM HP SPARK ARRESTOR</t>
  </si>
  <si>
    <t>21959020</t>
  </si>
  <si>
    <t>Check &amp; repair lube oil leaks on EP4  va</t>
  </si>
  <si>
    <t>22385729</t>
  </si>
  <si>
    <t>OIL CONTAMINATION ON OBGN K-5361A</t>
  </si>
  <si>
    <t>21959043</t>
  </si>
  <si>
    <t>Repair lube oil leaks from oil cooler re</t>
  </si>
  <si>
    <t>22392941</t>
  </si>
  <si>
    <t>TROUBLE SHOOT CAUSE OF HIGH TEMPERATURE</t>
  </si>
  <si>
    <t>21969914</t>
  </si>
  <si>
    <t>Flush and re-lube OBIA1 G/Gen.C lube oil</t>
  </si>
  <si>
    <t>21999805</t>
  </si>
  <si>
    <t>STOP LUBE OIL LEAK ON OIL FILTER HUOSING</t>
  </si>
  <si>
    <t>22436765</t>
  </si>
  <si>
    <t>CARRY OUT FLUSHING &amp; RELUBE PUMP CRANKCA</t>
  </si>
  <si>
    <t>22445871</t>
  </si>
  <si>
    <t>TROUBLE SHOOT CAUSE OF LOW LUBE OIL PRES</t>
  </si>
  <si>
    <t>22454489</t>
  </si>
  <si>
    <t>STOP  TEST 1 &amp; 2 MSDV  LUBE OIL LEAK AT</t>
  </si>
  <si>
    <t>22490142</t>
  </si>
  <si>
    <t>RECTIFY CAUSE OF LUBE OIL LEAK ON NAG GA</t>
  </si>
  <si>
    <t>OBIC1</t>
  </si>
  <si>
    <t>22522766</t>
  </si>
  <si>
    <t>TROUBLE SHOOT CAUSE OF LUBE OIL IN COOLI</t>
  </si>
  <si>
    <t xml:space="preserve">MAINTENANCE COST FROM SAP LUBE RELATED FAILURE ANALYSIS </t>
  </si>
  <si>
    <t>TOTAL COST</t>
  </si>
  <si>
    <t>AGBADA</t>
  </si>
  <si>
    <t>Oil</t>
  </si>
  <si>
    <t>IMO RIVER</t>
  </si>
  <si>
    <t>OKOG</t>
  </si>
  <si>
    <t>Gas</t>
  </si>
  <si>
    <t>OBG</t>
  </si>
  <si>
    <t>Oil (kbbl)</t>
  </si>
  <si>
    <t>Gas (MMScf)</t>
  </si>
  <si>
    <t>Total Oil</t>
  </si>
  <si>
    <t>Total DomGas</t>
  </si>
  <si>
    <t>Sept - December</t>
  </si>
  <si>
    <t>Average over 7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</si>
</sst>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&quot;$&quot;* #,##0_);_(&quot;$&quot;* \(#,##0\);_(&quot;$&quot;* &quot;-&quot;??_);_(@_)"/>
    <numFmt numFmtId="169" formatCode="&quot;$&quot;#,##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sz val="10"/>
      <color rgb="FFFF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darkDown">
        <fgColor theme="5" tint="0.39994506668294322"/>
        <bgColor theme="0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164" fontId="2" fillId="0" borderId="0" applyFont="0" applyFill="0" applyBorder="0" applyAlignment="0" applyProtection="0"/>
    <xf numFmtId="0" fontId="7" fillId="0" borderId="0" applyNumberFormat="0" applyFill="0" applyBorder="0" applyAlignment="0" applyProtection="0"/>
    <xf numFmtId="44" fontId="2" fillId="0" borderId="0" applyFont="0" applyFill="0" applyBorder="0" applyAlignment="0" applyProtection="0"/>
  </cellStyleXfs>
  <cellXfs count="74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43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43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  <xf numFmtId="3" fontId="0" fillId="0" borderId="0" xfId="0" applyNumberFormat="1"/>
    <xf numFmtId="164" fontId="2" fillId="5" borderId="1" xfId="2" applyNumberFormat="1" applyFont="1" applyFill="1" applyBorder="1"/>
    <xf numFmtId="0" fontId="8" fillId="6" borderId="8" xfId="0" applyFont="1" applyFill="1" applyBorder="1" applyAlignment="1">
      <alignment horizontal="center" vertical="center"/>
    </xf>
    <xf numFmtId="0" fontId="9" fillId="0" borderId="8" xfId="0" applyFont="1" applyBorder="1" applyAlignment="1">
      <alignment horizontal="left" vertical="center" wrapText="1" indent="1"/>
    </xf>
    <xf numFmtId="168" fontId="9" fillId="0" borderId="8" xfId="7" applyNumberFormat="1" applyFont="1" applyBorder="1" applyAlignment="1">
      <alignment vertical="center"/>
    </xf>
    <xf numFmtId="168" fontId="9" fillId="7" borderId="8" xfId="7" applyNumberFormat="1" applyFont="1" applyFill="1" applyBorder="1" applyAlignment="1">
      <alignment vertical="center"/>
    </xf>
    <xf numFmtId="0" fontId="9" fillId="0" borderId="8" xfId="0" applyFont="1" applyBorder="1" applyAlignment="1">
      <alignment horizontal="left" vertical="center" indent="1"/>
    </xf>
    <xf numFmtId="0" fontId="7" fillId="0" borderId="8" xfId="6" applyBorder="1" applyAlignment="1">
      <alignment horizontal="left" vertical="center" indent="1"/>
    </xf>
    <xf numFmtId="0" fontId="10" fillId="8" borderId="12" xfId="0" applyFont="1" applyFill="1" applyBorder="1" applyAlignment="1">
      <alignment horizontal="right" vertical="center" indent="1"/>
    </xf>
    <xf numFmtId="168" fontId="9" fillId="8" borderId="12" xfId="7" applyNumberFormat="1" applyFont="1" applyFill="1" applyBorder="1" applyAlignment="1">
      <alignment vertical="center"/>
    </xf>
    <xf numFmtId="0" fontId="8" fillId="9" borderId="11" xfId="0" applyFont="1" applyFill="1" applyBorder="1" applyAlignment="1">
      <alignment horizontal="center" vertical="center"/>
    </xf>
    <xf numFmtId="168" fontId="9" fillId="10" borderId="11" xfId="7" applyNumberFormat="1" applyFont="1" applyFill="1" applyBorder="1" applyAlignment="1">
      <alignment vertical="center"/>
    </xf>
    <xf numFmtId="168" fontId="11" fillId="0" borderId="8" xfId="7" applyNumberFormat="1" applyFont="1" applyBorder="1" applyAlignment="1">
      <alignment vertical="center"/>
    </xf>
    <xf numFmtId="168" fontId="11" fillId="7" borderId="8" xfId="7" applyNumberFormat="1" applyFont="1" applyFill="1" applyBorder="1" applyAlignment="1">
      <alignment vertical="center"/>
    </xf>
    <xf numFmtId="0" fontId="10" fillId="11" borderId="12" xfId="0" applyFont="1" applyFill="1" applyBorder="1" applyAlignment="1">
      <alignment horizontal="right" vertical="center" indent="1"/>
    </xf>
    <xf numFmtId="168" fontId="9" fillId="11" borderId="12" xfId="7" applyNumberFormat="1" applyFont="1" applyFill="1" applyBorder="1" applyAlignment="1">
      <alignment vertical="center"/>
    </xf>
    <xf numFmtId="0" fontId="0" fillId="12" borderId="0" xfId="0" applyFont="1" applyFill="1"/>
    <xf numFmtId="169" fontId="0" fillId="12" borderId="0" xfId="0" applyNumberFormat="1" applyFont="1" applyFill="1"/>
    <xf numFmtId="0" fontId="0" fillId="0" borderId="13" xfId="0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4" borderId="0" xfId="0" applyFill="1" applyAlignment="1">
      <alignment horizontal="left"/>
    </xf>
    <xf numFmtId="49" fontId="0" fillId="14" borderId="0" xfId="0" applyNumberFormat="1" applyFill="1"/>
    <xf numFmtId="49" fontId="0" fillId="0" borderId="0" xfId="0" applyNumberFormat="1"/>
    <xf numFmtId="4" fontId="0" fillId="0" borderId="0" xfId="0" applyNumberFormat="1"/>
    <xf numFmtId="49" fontId="6" fillId="14" borderId="0" xfId="0" applyNumberFormat="1" applyFont="1" applyFill="1"/>
    <xf numFmtId="49" fontId="6" fillId="0" borderId="0" xfId="0" applyNumberFormat="1" applyFont="1"/>
    <xf numFmtId="4" fontId="6" fillId="0" borderId="0" xfId="0" applyNumberFormat="1" applyFont="1"/>
    <xf numFmtId="0" fontId="0" fillId="2" borderId="0" xfId="0" applyFill="1"/>
    <xf numFmtId="4" fontId="0" fillId="2" borderId="0" xfId="0" applyNumberFormat="1" applyFill="1"/>
    <xf numFmtId="0" fontId="0" fillId="15" borderId="0" xfId="0" applyFill="1"/>
    <xf numFmtId="4" fontId="0" fillId="15" borderId="0" xfId="0" applyNumberFormat="1" applyFill="1"/>
    <xf numFmtId="0" fontId="0" fillId="0" borderId="13" xfId="0" applyBorder="1"/>
    <xf numFmtId="0" fontId="1" fillId="0" borderId="13" xfId="0" applyFont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16" borderId="13" xfId="0" applyFont="1" applyFill="1" applyBorder="1"/>
    <xf numFmtId="164" fontId="0" fillId="2" borderId="13" xfId="5" applyFont="1" applyFill="1" applyBorder="1" applyAlignment="1">
      <alignment horizontal="center"/>
    </xf>
    <xf numFmtId="39" fontId="0" fillId="2" borderId="1" xfId="3" applyNumberFormat="1" applyFont="1" applyFill="1" applyBorder="1"/>
    <xf numFmtId="0" fontId="6" fillId="0" borderId="0" xfId="0" applyFont="1"/>
    <xf numFmtId="164" fontId="6" fillId="0" borderId="0" xfId="0" applyNumberFormat="1" applyFont="1"/>
    <xf numFmtId="0" fontId="9" fillId="0" borderId="9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11" xfId="0" applyFont="1" applyBorder="1" applyAlignment="1">
      <alignment vertical="center"/>
    </xf>
    <xf numFmtId="0" fontId="1" fillId="0" borderId="13" xfId="0" applyFont="1" applyBorder="1" applyAlignment="1">
      <alignment horizontal="center"/>
    </xf>
  </cellXfs>
  <cellStyles count="8">
    <cellStyle name="Comma" xfId="5" builtinId="3"/>
    <cellStyle name="Comma 10 6" xfId="2" xr:uid="{00000000-0005-0000-0000-000000000000}"/>
    <cellStyle name="Comma 2" xfId="3" xr:uid="{00000000-0005-0000-0000-000001000000}"/>
    <cellStyle name="Currency 2" xfId="7" xr:uid="{ACFD1124-092D-4F3A-8832-E628585F9797}"/>
    <cellStyle name="Hyperlink" xfId="6" builtinId="8"/>
    <cellStyle name="Normal" xfId="0" builtinId="0"/>
    <cellStyle name="Normal 2 2" xfId="1" xr:uid="{00000000-0005-0000-0000-000003000000}"/>
    <cellStyle name="Normal 5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externalLink" Target="externalLinks/externalLink20.xml"/><Relationship Id="rId39" Type="http://schemas.openxmlformats.org/officeDocument/2006/relationships/externalLink" Target="externalLinks/externalLink33.xml"/><Relationship Id="rId21" Type="http://schemas.openxmlformats.org/officeDocument/2006/relationships/externalLink" Target="externalLinks/externalLink15.xml"/><Relationship Id="rId34" Type="http://schemas.openxmlformats.org/officeDocument/2006/relationships/externalLink" Target="externalLinks/externalLink28.xml"/><Relationship Id="rId42" Type="http://schemas.openxmlformats.org/officeDocument/2006/relationships/externalLink" Target="externalLinks/externalLink36.xml"/><Relationship Id="rId47" Type="http://schemas.openxmlformats.org/officeDocument/2006/relationships/externalLink" Target="externalLinks/externalLink41.xml"/><Relationship Id="rId50" Type="http://schemas.openxmlformats.org/officeDocument/2006/relationships/externalLink" Target="externalLinks/externalLink44.xml"/><Relationship Id="rId55" Type="http://schemas.openxmlformats.org/officeDocument/2006/relationships/externalLink" Target="externalLinks/externalLink49.xml"/><Relationship Id="rId63" Type="http://schemas.openxmlformats.org/officeDocument/2006/relationships/externalLink" Target="externalLinks/externalLink57.xml"/><Relationship Id="rId68" Type="http://schemas.openxmlformats.org/officeDocument/2006/relationships/externalLink" Target="externalLinks/externalLink62.xml"/><Relationship Id="rId76" Type="http://schemas.openxmlformats.org/officeDocument/2006/relationships/externalLink" Target="externalLinks/externalLink70.xml"/><Relationship Id="rId7" Type="http://schemas.openxmlformats.org/officeDocument/2006/relationships/externalLink" Target="externalLinks/externalLink1.xml"/><Relationship Id="rId71" Type="http://schemas.openxmlformats.org/officeDocument/2006/relationships/externalLink" Target="externalLinks/externalLink6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23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32" Type="http://schemas.openxmlformats.org/officeDocument/2006/relationships/externalLink" Target="externalLinks/externalLink26.xml"/><Relationship Id="rId37" Type="http://schemas.openxmlformats.org/officeDocument/2006/relationships/externalLink" Target="externalLinks/externalLink31.xml"/><Relationship Id="rId40" Type="http://schemas.openxmlformats.org/officeDocument/2006/relationships/externalLink" Target="externalLinks/externalLink34.xml"/><Relationship Id="rId45" Type="http://schemas.openxmlformats.org/officeDocument/2006/relationships/externalLink" Target="externalLinks/externalLink39.xml"/><Relationship Id="rId53" Type="http://schemas.openxmlformats.org/officeDocument/2006/relationships/externalLink" Target="externalLinks/externalLink47.xml"/><Relationship Id="rId58" Type="http://schemas.openxmlformats.org/officeDocument/2006/relationships/externalLink" Target="externalLinks/externalLink52.xml"/><Relationship Id="rId66" Type="http://schemas.openxmlformats.org/officeDocument/2006/relationships/externalLink" Target="externalLinks/externalLink60.xml"/><Relationship Id="rId74" Type="http://schemas.openxmlformats.org/officeDocument/2006/relationships/externalLink" Target="externalLinks/externalLink68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31" Type="http://schemas.openxmlformats.org/officeDocument/2006/relationships/externalLink" Target="externalLinks/externalLink25.xml"/><Relationship Id="rId44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46.xml"/><Relationship Id="rId60" Type="http://schemas.openxmlformats.org/officeDocument/2006/relationships/externalLink" Target="externalLinks/externalLink54.xml"/><Relationship Id="rId65" Type="http://schemas.openxmlformats.org/officeDocument/2006/relationships/externalLink" Target="externalLinks/externalLink59.xml"/><Relationship Id="rId73" Type="http://schemas.openxmlformats.org/officeDocument/2006/relationships/externalLink" Target="externalLinks/externalLink67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30" Type="http://schemas.openxmlformats.org/officeDocument/2006/relationships/externalLink" Target="externalLinks/externalLink24.xml"/><Relationship Id="rId35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37.xml"/><Relationship Id="rId48" Type="http://schemas.openxmlformats.org/officeDocument/2006/relationships/externalLink" Target="externalLinks/externalLink42.xml"/><Relationship Id="rId56" Type="http://schemas.openxmlformats.org/officeDocument/2006/relationships/externalLink" Target="externalLinks/externalLink50.xml"/><Relationship Id="rId64" Type="http://schemas.openxmlformats.org/officeDocument/2006/relationships/externalLink" Target="externalLinks/externalLink58.xml"/><Relationship Id="rId69" Type="http://schemas.openxmlformats.org/officeDocument/2006/relationships/externalLink" Target="externalLinks/externalLink63.xml"/><Relationship Id="rId77" Type="http://schemas.openxmlformats.org/officeDocument/2006/relationships/externalLink" Target="externalLinks/externalLink71.xml"/><Relationship Id="rId8" Type="http://schemas.openxmlformats.org/officeDocument/2006/relationships/externalLink" Target="externalLinks/externalLink2.xml"/><Relationship Id="rId51" Type="http://schemas.openxmlformats.org/officeDocument/2006/relationships/externalLink" Target="externalLinks/externalLink45.xml"/><Relationship Id="rId72" Type="http://schemas.openxmlformats.org/officeDocument/2006/relationships/externalLink" Target="externalLinks/externalLink66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27.xml"/><Relationship Id="rId38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40.xml"/><Relationship Id="rId59" Type="http://schemas.openxmlformats.org/officeDocument/2006/relationships/externalLink" Target="externalLinks/externalLink53.xml"/><Relationship Id="rId67" Type="http://schemas.openxmlformats.org/officeDocument/2006/relationships/externalLink" Target="externalLinks/externalLink61.xml"/><Relationship Id="rId20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35.xml"/><Relationship Id="rId54" Type="http://schemas.openxmlformats.org/officeDocument/2006/relationships/externalLink" Target="externalLinks/externalLink48.xml"/><Relationship Id="rId62" Type="http://schemas.openxmlformats.org/officeDocument/2006/relationships/externalLink" Target="externalLinks/externalLink56.xml"/><Relationship Id="rId70" Type="http://schemas.openxmlformats.org/officeDocument/2006/relationships/externalLink" Target="externalLinks/externalLink64.xml"/><Relationship Id="rId75" Type="http://schemas.openxmlformats.org/officeDocument/2006/relationships/externalLink" Target="externalLinks/externalLink6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30.xml"/><Relationship Id="rId49" Type="http://schemas.openxmlformats.org/officeDocument/2006/relationships/externalLink" Target="externalLinks/externalLink43.xml"/><Relationship Id="rId57" Type="http://schemas.openxmlformats.org/officeDocument/2006/relationships/externalLink" Target="externalLinks/externalLink5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770kboe@$25" TargetMode="External"/><Relationship Id="rId1" Type="http://schemas.openxmlformats.org/officeDocument/2006/relationships/hyperlink" Target="mailto:571kboe@$2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5"/>
  <sheetViews>
    <sheetView tabSelected="1" topLeftCell="A48" zoomScale="85" zoomScaleNormal="85" workbookViewId="0">
      <selection activeCell="I79" sqref="I79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0">
        <v>0</v>
      </c>
      <c r="J4">
        <f>680000*0.15*0.3</f>
        <v>30600</v>
      </c>
      <c r="K4" s="1"/>
      <c r="L4" s="30"/>
      <c r="M4" s="12">
        <f>1739/365</f>
        <v>4.7643835616438359</v>
      </c>
      <c r="O4" s="1"/>
    </row>
    <row r="5" spans="1:18" x14ac:dyDescent="0.35">
      <c r="A5" s="1" t="s">
        <v>32</v>
      </c>
      <c r="I5" s="30">
        <f>I4*0.2</f>
        <v>0</v>
      </c>
      <c r="K5" s="1"/>
      <c r="L5" s="30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30+31+30+31</f>
        <v>122</v>
      </c>
      <c r="K7" s="6" t="s">
        <v>7</v>
      </c>
      <c r="L7" s="10">
        <v>0</v>
      </c>
      <c r="O7" s="6" t="s">
        <v>7</v>
      </c>
      <c r="P7" s="10">
        <f>30+31+30+31</f>
        <v>122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54">
        <f>AGBADA!K13</f>
        <v>0.4227005870841487</v>
      </c>
      <c r="J8" t="s">
        <v>9</v>
      </c>
      <c r="K8" s="6" t="s">
        <v>8</v>
      </c>
      <c r="L8" s="12">
        <v>0</v>
      </c>
      <c r="M8" t="s">
        <v>9</v>
      </c>
      <c r="O8" s="6" t="s">
        <v>8</v>
      </c>
      <c r="P8" s="12">
        <f>AGBADA!L13/5.8</f>
        <v>0.10203117619272556</v>
      </c>
      <c r="Q8" t="s">
        <v>9</v>
      </c>
    </row>
    <row r="9" spans="1:18" x14ac:dyDescent="0.35">
      <c r="A9" s="6" t="s">
        <v>10</v>
      </c>
      <c r="B9" s="13">
        <f t="shared" ref="B9:H9" si="0">B8*B7*1000</f>
        <v>0</v>
      </c>
      <c r="C9" s="13">
        <f t="shared" si="0"/>
        <v>0</v>
      </c>
      <c r="D9" s="13">
        <f t="shared" si="0"/>
        <v>0</v>
      </c>
      <c r="E9" s="13">
        <f t="shared" si="0"/>
        <v>0</v>
      </c>
      <c r="F9" s="13">
        <f t="shared" si="0"/>
        <v>0</v>
      </c>
      <c r="G9" s="13">
        <f t="shared" si="0"/>
        <v>0</v>
      </c>
      <c r="H9" s="13">
        <f t="shared" si="0"/>
        <v>0</v>
      </c>
      <c r="I9" s="31">
        <f>I8*I7*1000</f>
        <v>51569.471624266145</v>
      </c>
      <c r="K9" s="6" t="s">
        <v>11</v>
      </c>
      <c r="L9" s="31">
        <f>L8*L7*1000</f>
        <v>0</v>
      </c>
      <c r="O9" s="6" t="s">
        <v>11</v>
      </c>
      <c r="P9" s="13">
        <f t="shared" ref="P9" si="1">P8*P7*1000</f>
        <v>12447.803495512519</v>
      </c>
    </row>
    <row r="10" spans="1:18" ht="15" thickBot="1" x14ac:dyDescent="0.4">
      <c r="A10" s="6" t="s">
        <v>12</v>
      </c>
      <c r="B10" s="14">
        <f t="shared" ref="B10:I10" si="2">+B9*B6</f>
        <v>0</v>
      </c>
      <c r="C10" s="14">
        <f t="shared" si="2"/>
        <v>0</v>
      </c>
      <c r="D10" s="14">
        <f t="shared" si="2"/>
        <v>0</v>
      </c>
      <c r="E10" s="14">
        <f t="shared" si="2"/>
        <v>0</v>
      </c>
      <c r="F10" s="14">
        <f t="shared" si="2"/>
        <v>0</v>
      </c>
      <c r="G10" s="14">
        <f t="shared" si="2"/>
        <v>0</v>
      </c>
      <c r="H10" s="14">
        <f t="shared" si="2"/>
        <v>0</v>
      </c>
      <c r="I10" s="15">
        <f t="shared" si="2"/>
        <v>2652217.9256360079</v>
      </c>
      <c r="K10" s="6" t="s">
        <v>12</v>
      </c>
      <c r="L10" s="15">
        <f>+L9*L6*5.8</f>
        <v>0</v>
      </c>
      <c r="O10" s="6" t="s">
        <v>12</v>
      </c>
      <c r="P10" s="15">
        <f>+P9*P6*5.8</f>
        <v>181215.12328767122</v>
      </c>
    </row>
    <row r="11" spans="1:18" ht="15" thickTop="1" x14ac:dyDescent="0.35">
      <c r="A11" s="6" t="s">
        <v>13</v>
      </c>
      <c r="B11" s="16">
        <f t="shared" ref="B11:I11" si="3">-B10*0.2</f>
        <v>0</v>
      </c>
      <c r="C11" s="16">
        <f t="shared" si="3"/>
        <v>0</v>
      </c>
      <c r="D11" s="16">
        <f t="shared" si="3"/>
        <v>0</v>
      </c>
      <c r="E11" s="16">
        <f t="shared" si="3"/>
        <v>0</v>
      </c>
      <c r="F11" s="16">
        <f t="shared" si="3"/>
        <v>0</v>
      </c>
      <c r="G11" s="16">
        <f t="shared" si="3"/>
        <v>0</v>
      </c>
      <c r="H11" s="17">
        <f t="shared" si="3"/>
        <v>0</v>
      </c>
      <c r="I11" s="18">
        <f t="shared" si="3"/>
        <v>-530443.58512720163</v>
      </c>
      <c r="J11" t="s">
        <v>14</v>
      </c>
      <c r="K11" s="6" t="s">
        <v>15</v>
      </c>
      <c r="L11" s="18">
        <f>-L10*0.07</f>
        <v>0</v>
      </c>
      <c r="M11" t="s">
        <v>16</v>
      </c>
      <c r="O11" s="6" t="s">
        <v>15</v>
      </c>
      <c r="P11" s="18">
        <f>-P10*0.07</f>
        <v>-12685.058630136986</v>
      </c>
      <c r="Q11" t="s">
        <v>16</v>
      </c>
    </row>
    <row r="12" spans="1:18" x14ac:dyDescent="0.35">
      <c r="A12" s="6" t="s">
        <v>17</v>
      </c>
      <c r="B12" s="16"/>
      <c r="C12" s="16"/>
      <c r="D12" s="16"/>
      <c r="E12" s="16"/>
      <c r="F12" s="16"/>
      <c r="G12" s="16"/>
      <c r="H12" s="17"/>
      <c r="I12" s="16">
        <f>68162.14-138709</f>
        <v>-70546.86</v>
      </c>
      <c r="K12" s="6" t="s">
        <v>17</v>
      </c>
      <c r="L12" s="16"/>
      <c r="O12" s="6" t="s">
        <v>17</v>
      </c>
      <c r="P12" s="16">
        <v>4518.1400000000003</v>
      </c>
    </row>
    <row r="13" spans="1:18" x14ac:dyDescent="0.35">
      <c r="A13" s="6" t="s">
        <v>18</v>
      </c>
      <c r="B13" s="16"/>
      <c r="C13" s="16"/>
      <c r="D13" s="16"/>
      <c r="E13" s="16"/>
      <c r="F13" s="16"/>
      <c r="G13" s="16"/>
      <c r="H13" s="17"/>
      <c r="I13" s="16"/>
      <c r="K13" s="6" t="s">
        <v>18</v>
      </c>
      <c r="L13" s="16"/>
      <c r="O13" s="6" t="s">
        <v>18</v>
      </c>
      <c r="P13" s="16"/>
    </row>
    <row r="14" spans="1:18" x14ac:dyDescent="0.35">
      <c r="A14" s="6" t="s">
        <v>19</v>
      </c>
      <c r="B14" s="16"/>
      <c r="C14" s="16"/>
      <c r="D14" s="16"/>
      <c r="E14" s="16"/>
      <c r="F14" s="16"/>
      <c r="G14" s="16"/>
      <c r="H14" s="17"/>
      <c r="I14" s="16">
        <f>-I8*I7*2706</f>
        <v>-139546.99021526417</v>
      </c>
      <c r="J14" t="s">
        <v>20</v>
      </c>
      <c r="K14" s="6" t="s">
        <v>19</v>
      </c>
      <c r="L14" s="16">
        <f>-L8*L7*2706</f>
        <v>0</v>
      </c>
      <c r="O14" s="6" t="s">
        <v>19</v>
      </c>
      <c r="P14" s="16">
        <f>-P8*P7*2706</f>
        <v>-33683.756258856876</v>
      </c>
    </row>
    <row r="15" spans="1:18" x14ac:dyDescent="0.35">
      <c r="A15" s="6" t="s">
        <v>21</v>
      </c>
      <c r="B15" s="19">
        <f t="shared" ref="B15:H15" si="4">+B10+B11</f>
        <v>0</v>
      </c>
      <c r="C15" s="19">
        <f t="shared" si="4"/>
        <v>0</v>
      </c>
      <c r="D15" s="19">
        <f t="shared" si="4"/>
        <v>0</v>
      </c>
      <c r="E15" s="19">
        <f t="shared" si="4"/>
        <v>0</v>
      </c>
      <c r="F15" s="19">
        <f t="shared" si="4"/>
        <v>0</v>
      </c>
      <c r="G15" s="19">
        <f t="shared" si="4"/>
        <v>0</v>
      </c>
      <c r="H15" s="20">
        <f t="shared" si="4"/>
        <v>0</v>
      </c>
      <c r="I15" s="19">
        <f>+I10+I11+I12+I13+I14</f>
        <v>1911680.4902935422</v>
      </c>
      <c r="K15" s="6" t="s">
        <v>21</v>
      </c>
      <c r="L15" s="19">
        <f>+L10+L11+L12+L13+L14</f>
        <v>0</v>
      </c>
      <c r="O15" s="6" t="s">
        <v>21</v>
      </c>
      <c r="P15" s="19">
        <f>+P10+P11+P12+P13+P14</f>
        <v>139364.44839867737</v>
      </c>
    </row>
    <row r="16" spans="1:18" x14ac:dyDescent="0.35">
      <c r="A16" s="6" t="s">
        <v>22</v>
      </c>
      <c r="B16" s="16">
        <f t="shared" ref="B16:I16" si="5">-B15*0.85</f>
        <v>0</v>
      </c>
      <c r="C16" s="16">
        <f t="shared" si="5"/>
        <v>0</v>
      </c>
      <c r="D16" s="16">
        <f t="shared" si="5"/>
        <v>0</v>
      </c>
      <c r="E16" s="16">
        <f t="shared" si="5"/>
        <v>0</v>
      </c>
      <c r="F16" s="16">
        <f t="shared" si="5"/>
        <v>0</v>
      </c>
      <c r="G16" s="16">
        <f t="shared" si="5"/>
        <v>0</v>
      </c>
      <c r="H16" s="17">
        <f t="shared" si="5"/>
        <v>0</v>
      </c>
      <c r="I16" s="16">
        <f t="shared" si="5"/>
        <v>-1624928.4167495107</v>
      </c>
      <c r="J16" t="s">
        <v>23</v>
      </c>
      <c r="K16" s="6" t="s">
        <v>24</v>
      </c>
      <c r="L16" s="16">
        <f>-L15*0.3</f>
        <v>0</v>
      </c>
      <c r="O16" s="6" t="s">
        <v>24</v>
      </c>
      <c r="P16" s="16">
        <f>-P15*0.3</f>
        <v>-41809.33451960321</v>
      </c>
    </row>
    <row r="17" spans="1:17" x14ac:dyDescent="0.35">
      <c r="A17" s="21"/>
      <c r="B17" s="22"/>
      <c r="C17" s="22"/>
      <c r="D17" s="22"/>
      <c r="E17" s="22"/>
      <c r="F17" s="22"/>
      <c r="G17" s="22"/>
      <c r="H17" s="22"/>
      <c r="I17" s="23"/>
      <c r="K17" s="21"/>
      <c r="L17" s="23"/>
      <c r="O17" s="21"/>
      <c r="P17" s="23"/>
    </row>
    <row r="18" spans="1:17" ht="15" thickBot="1" x14ac:dyDescent="0.4">
      <c r="A18" s="24" t="s">
        <v>25</v>
      </c>
      <c r="B18" s="25">
        <f t="shared" ref="B18:I18" si="6">+B15+B16</f>
        <v>0</v>
      </c>
      <c r="C18" s="25">
        <f t="shared" si="6"/>
        <v>0</v>
      </c>
      <c r="D18" s="25">
        <f t="shared" si="6"/>
        <v>0</v>
      </c>
      <c r="E18" s="25">
        <f t="shared" si="6"/>
        <v>0</v>
      </c>
      <c r="F18" s="25">
        <f t="shared" si="6"/>
        <v>0</v>
      </c>
      <c r="G18" s="25">
        <f t="shared" si="6"/>
        <v>0</v>
      </c>
      <c r="H18" s="25">
        <f t="shared" si="6"/>
        <v>0</v>
      </c>
      <c r="I18" s="14">
        <f t="shared" si="6"/>
        <v>286752.07354403147</v>
      </c>
      <c r="K18" s="24" t="s">
        <v>25</v>
      </c>
      <c r="L18" s="14">
        <f t="shared" ref="L18" si="7">+L15+L16</f>
        <v>0</v>
      </c>
      <c r="O18" s="24" t="s">
        <v>25</v>
      </c>
      <c r="P18" s="14">
        <f t="shared" ref="P18" si="8">+P15+P16</f>
        <v>97555.113879074168</v>
      </c>
    </row>
    <row r="19" spans="1:17" ht="15" thickTop="1" x14ac:dyDescent="0.35"/>
    <row r="20" spans="1:17" ht="15" thickBot="1" x14ac:dyDescent="0.4">
      <c r="A20" t="s">
        <v>26</v>
      </c>
      <c r="I20" s="26">
        <f>I18-I14</f>
        <v>426299.06375929562</v>
      </c>
      <c r="J20" t="s">
        <v>27</v>
      </c>
      <c r="K20" t="s">
        <v>26</v>
      </c>
      <c r="L20" s="26">
        <f>L18-L14</f>
        <v>0</v>
      </c>
      <c r="M20" t="s">
        <v>27</v>
      </c>
      <c r="O20" t="s">
        <v>26</v>
      </c>
      <c r="P20" s="26">
        <f>P18-P14</f>
        <v>131238.87013793105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0">
        <v>0</v>
      </c>
    </row>
    <row r="23" spans="1:17" x14ac:dyDescent="0.35">
      <c r="A23" s="1" t="s">
        <v>33</v>
      </c>
      <c r="I23" s="30">
        <f>-0.2*I22*0.85</f>
        <v>0</v>
      </c>
    </row>
    <row r="24" spans="1:17" x14ac:dyDescent="0.35">
      <c r="A24" t="s">
        <v>34</v>
      </c>
      <c r="I24" s="27">
        <f>I23+I22+I20</f>
        <v>426299.06375929562</v>
      </c>
    </row>
    <row r="25" spans="1:17" x14ac:dyDescent="0.35">
      <c r="A25" t="s">
        <v>29</v>
      </c>
      <c r="B25" s="28">
        <v>2014</v>
      </c>
      <c r="C25" s="28"/>
      <c r="D25" s="28"/>
      <c r="E25" s="28"/>
      <c r="F25" s="28"/>
      <c r="G25" s="28"/>
      <c r="H25" s="28"/>
      <c r="I25" s="29">
        <f>I24*0.3</f>
        <v>127889.71912778867</v>
      </c>
      <c r="K25" t="s">
        <v>28</v>
      </c>
      <c r="L25" s="29">
        <f>L20*0.3</f>
        <v>0</v>
      </c>
      <c r="O25" t="s">
        <v>29</v>
      </c>
      <c r="P25" s="29">
        <f>P20*0.3</f>
        <v>39371.661041379317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7"/>
    </row>
    <row r="32" spans="1:17" x14ac:dyDescent="0.35">
      <c r="A32" t="s">
        <v>30</v>
      </c>
      <c r="I32" s="27">
        <f>I25+L25+P25</f>
        <v>167261.380169168</v>
      </c>
    </row>
    <row r="33" spans="1:17" x14ac:dyDescent="0.35">
      <c r="A33" s="68"/>
      <c r="B33" s="68"/>
      <c r="C33" s="68"/>
      <c r="D33" s="68"/>
      <c r="E33" s="68"/>
      <c r="F33" s="68"/>
      <c r="G33" s="68"/>
      <c r="H33" s="68"/>
      <c r="I33" s="69"/>
      <c r="J33" s="27"/>
      <c r="L33" s="27"/>
    </row>
    <row r="34" spans="1:17" x14ac:dyDescent="0.35">
      <c r="A34" s="1" t="s">
        <v>35</v>
      </c>
    </row>
    <row r="35" spans="1:17" x14ac:dyDescent="0.35">
      <c r="A35" t="s">
        <v>450</v>
      </c>
      <c r="I35" s="27">
        <f>I32/4</f>
        <v>41815.345042292</v>
      </c>
      <c r="L35" s="27"/>
    </row>
    <row r="36" spans="1:17" x14ac:dyDescent="0.35">
      <c r="A36" s="68"/>
      <c r="I36" s="69"/>
    </row>
    <row r="41" spans="1:17" ht="18.5" x14ac:dyDescent="0.45">
      <c r="A41" s="3" t="s">
        <v>0</v>
      </c>
      <c r="B41" s="4">
        <v>2008</v>
      </c>
      <c r="C41" s="4">
        <v>2009</v>
      </c>
      <c r="D41" s="4">
        <v>2010</v>
      </c>
      <c r="E41" s="4">
        <v>2011</v>
      </c>
      <c r="F41" s="4">
        <v>2012</v>
      </c>
      <c r="G41" s="4">
        <v>2013</v>
      </c>
      <c r="H41" s="4">
        <v>2014</v>
      </c>
      <c r="I41" s="4">
        <v>2019</v>
      </c>
      <c r="J41" s="5"/>
      <c r="K41" s="3" t="s">
        <v>1</v>
      </c>
      <c r="L41" s="4">
        <v>2019</v>
      </c>
      <c r="O41" s="3" t="s">
        <v>2</v>
      </c>
      <c r="P41" s="4">
        <v>2019</v>
      </c>
    </row>
    <row r="42" spans="1:17" x14ac:dyDescent="0.35">
      <c r="A42" s="1" t="s">
        <v>3</v>
      </c>
      <c r="K42" s="1" t="s">
        <v>3</v>
      </c>
      <c r="M42" s="5"/>
      <c r="O42" s="1" t="s">
        <v>3</v>
      </c>
    </row>
    <row r="43" spans="1:17" x14ac:dyDescent="0.35">
      <c r="A43" s="1" t="s">
        <v>31</v>
      </c>
      <c r="I43" s="30">
        <v>0</v>
      </c>
      <c r="J43">
        <f>680000*0.15*0.3</f>
        <v>30600</v>
      </c>
      <c r="K43" s="1"/>
      <c r="L43" s="30"/>
      <c r="M43" s="5"/>
      <c r="O43" s="1"/>
    </row>
    <row r="44" spans="1:17" x14ac:dyDescent="0.35">
      <c r="A44" s="1" t="s">
        <v>32</v>
      </c>
      <c r="I44" s="30">
        <f>I43*0.2</f>
        <v>0</v>
      </c>
      <c r="K44" s="1"/>
      <c r="L44" s="30"/>
      <c r="M44" s="5"/>
      <c r="O44" s="1"/>
    </row>
    <row r="45" spans="1:17" x14ac:dyDescent="0.35">
      <c r="A45" s="6" t="s">
        <v>4</v>
      </c>
      <c r="B45" s="7"/>
      <c r="C45" s="7"/>
      <c r="D45" s="7"/>
      <c r="E45" s="7"/>
      <c r="F45" s="7"/>
      <c r="G45" s="7"/>
      <c r="H45" s="7"/>
      <c r="I45" s="7">
        <v>51.43</v>
      </c>
      <c r="J45" t="s">
        <v>5</v>
      </c>
      <c r="K45" s="6" t="s">
        <v>6</v>
      </c>
      <c r="L45" s="8">
        <v>1.36</v>
      </c>
      <c r="M45" t="s">
        <v>5</v>
      </c>
      <c r="O45" s="6" t="s">
        <v>6</v>
      </c>
      <c r="P45" s="9">
        <v>2.5099999999999998</v>
      </c>
      <c r="Q45" t="s">
        <v>5</v>
      </c>
    </row>
    <row r="46" spans="1:17" x14ac:dyDescent="0.35">
      <c r="A46" s="6" t="s">
        <v>7</v>
      </c>
      <c r="B46" s="10">
        <v>366</v>
      </c>
      <c r="C46" s="10">
        <v>365</v>
      </c>
      <c r="D46" s="10">
        <v>365</v>
      </c>
      <c r="E46" s="10">
        <v>365</v>
      </c>
      <c r="F46" s="10">
        <v>366</v>
      </c>
      <c r="G46" s="10">
        <v>365</v>
      </c>
      <c r="H46" s="10">
        <v>365</v>
      </c>
      <c r="I46" s="10">
        <v>365</v>
      </c>
      <c r="K46" s="6" t="s">
        <v>7</v>
      </c>
      <c r="L46" s="10">
        <v>365</v>
      </c>
      <c r="O46" s="6" t="s">
        <v>7</v>
      </c>
      <c r="P46" s="10">
        <v>365</v>
      </c>
    </row>
    <row r="47" spans="1:17" x14ac:dyDescent="0.35">
      <c r="A47" s="6" t="s">
        <v>8</v>
      </c>
      <c r="B47" s="11"/>
      <c r="C47" s="11"/>
      <c r="D47" s="11"/>
      <c r="E47" s="11"/>
      <c r="F47" s="11"/>
      <c r="G47" s="11"/>
      <c r="H47" s="11"/>
      <c r="I47" s="67">
        <f>AGBADA!K13</f>
        <v>0.4227005870841487</v>
      </c>
      <c r="J47" t="s">
        <v>9</v>
      </c>
      <c r="K47" s="6" t="s">
        <v>8</v>
      </c>
      <c r="L47" s="12">
        <v>0</v>
      </c>
      <c r="M47" t="s">
        <v>9</v>
      </c>
      <c r="O47" s="6" t="s">
        <v>8</v>
      </c>
      <c r="P47" s="12">
        <f>AGBADA!L13/5.8</f>
        <v>0.10203117619272556</v>
      </c>
      <c r="Q47" t="s">
        <v>9</v>
      </c>
    </row>
    <row r="48" spans="1:17" x14ac:dyDescent="0.35">
      <c r="A48" s="6" t="s">
        <v>10</v>
      </c>
      <c r="B48" s="13">
        <f t="shared" ref="B48:H48" si="9">B47*B46*1000</f>
        <v>0</v>
      </c>
      <c r="C48" s="13">
        <f t="shared" si="9"/>
        <v>0</v>
      </c>
      <c r="D48" s="13">
        <f t="shared" si="9"/>
        <v>0</v>
      </c>
      <c r="E48" s="13">
        <f t="shared" si="9"/>
        <v>0</v>
      </c>
      <c r="F48" s="13">
        <f t="shared" si="9"/>
        <v>0</v>
      </c>
      <c r="G48" s="13">
        <f t="shared" si="9"/>
        <v>0</v>
      </c>
      <c r="H48" s="13">
        <f t="shared" si="9"/>
        <v>0</v>
      </c>
      <c r="I48" s="31">
        <f>I47*I46*1000</f>
        <v>154285.71428571429</v>
      </c>
      <c r="K48" s="6" t="s">
        <v>11</v>
      </c>
      <c r="L48" s="31">
        <f>L47*L46*1000</f>
        <v>0</v>
      </c>
      <c r="O48" s="6" t="s">
        <v>11</v>
      </c>
      <c r="P48" s="13">
        <f t="shared" ref="P48" si="10">P47*P46*1000</f>
        <v>37241.379310344826</v>
      </c>
    </row>
    <row r="49" spans="1:17" ht="15" thickBot="1" x14ac:dyDescent="0.4">
      <c r="A49" s="6" t="s">
        <v>12</v>
      </c>
      <c r="B49" s="14">
        <f t="shared" ref="B49:I49" si="11">+B48*B45</f>
        <v>0</v>
      </c>
      <c r="C49" s="14">
        <f t="shared" si="11"/>
        <v>0</v>
      </c>
      <c r="D49" s="14">
        <f t="shared" si="11"/>
        <v>0</v>
      </c>
      <c r="E49" s="14">
        <f t="shared" si="11"/>
        <v>0</v>
      </c>
      <c r="F49" s="14">
        <f t="shared" si="11"/>
        <v>0</v>
      </c>
      <c r="G49" s="14">
        <f t="shared" si="11"/>
        <v>0</v>
      </c>
      <c r="H49" s="14">
        <f t="shared" si="11"/>
        <v>0</v>
      </c>
      <c r="I49" s="15">
        <f t="shared" si="11"/>
        <v>7934914.2857142854</v>
      </c>
      <c r="K49" s="6" t="s">
        <v>12</v>
      </c>
      <c r="L49" s="15">
        <f>+L48*L45*5.8</f>
        <v>0</v>
      </c>
      <c r="O49" s="6" t="s">
        <v>12</v>
      </c>
      <c r="P49" s="15">
        <f>+P48*P45*5.8</f>
        <v>542159.99999999988</v>
      </c>
    </row>
    <row r="50" spans="1:17" ht="15" thickTop="1" x14ac:dyDescent="0.35">
      <c r="A50" s="6" t="s">
        <v>13</v>
      </c>
      <c r="B50" s="16">
        <f t="shared" ref="B50:I50" si="12">-B49*0.2</f>
        <v>0</v>
      </c>
      <c r="C50" s="16">
        <f t="shared" si="12"/>
        <v>0</v>
      </c>
      <c r="D50" s="16">
        <f t="shared" si="12"/>
        <v>0</v>
      </c>
      <c r="E50" s="16">
        <f t="shared" si="12"/>
        <v>0</v>
      </c>
      <c r="F50" s="16">
        <f t="shared" si="12"/>
        <v>0</v>
      </c>
      <c r="G50" s="16">
        <f t="shared" si="12"/>
        <v>0</v>
      </c>
      <c r="H50" s="17">
        <f t="shared" si="12"/>
        <v>0</v>
      </c>
      <c r="I50" s="18">
        <f t="shared" si="12"/>
        <v>-1586982.8571428573</v>
      </c>
      <c r="J50" t="s">
        <v>14</v>
      </c>
      <c r="K50" s="6" t="s">
        <v>15</v>
      </c>
      <c r="L50" s="18">
        <f>-L49*0.07</f>
        <v>0</v>
      </c>
      <c r="M50" t="s">
        <v>16</v>
      </c>
      <c r="O50" s="6" t="s">
        <v>15</v>
      </c>
      <c r="P50" s="18">
        <f>-P49*0.07</f>
        <v>-37951.199999999997</v>
      </c>
      <c r="Q50" t="s">
        <v>16</v>
      </c>
    </row>
    <row r="51" spans="1:17" x14ac:dyDescent="0.35">
      <c r="A51" s="6" t="s">
        <v>17</v>
      </c>
      <c r="B51" s="16"/>
      <c r="C51" s="16"/>
      <c r="D51" s="16"/>
      <c r="E51" s="16"/>
      <c r="F51" s="16"/>
      <c r="G51" s="16"/>
      <c r="H51" s="17"/>
      <c r="I51" s="16">
        <v>68162.14</v>
      </c>
      <c r="K51" s="6" t="s">
        <v>17</v>
      </c>
      <c r="L51" s="16"/>
      <c r="O51" s="6" t="s">
        <v>17</v>
      </c>
      <c r="P51" s="16">
        <v>4518.1400000000003</v>
      </c>
    </row>
    <row r="52" spans="1:17" x14ac:dyDescent="0.35">
      <c r="A52" s="6" t="s">
        <v>18</v>
      </c>
      <c r="B52" s="16"/>
      <c r="C52" s="16"/>
      <c r="D52" s="16"/>
      <c r="E52" s="16"/>
      <c r="F52" s="16"/>
      <c r="G52" s="16"/>
      <c r="H52" s="17"/>
      <c r="I52" s="16"/>
      <c r="K52" s="6" t="s">
        <v>18</v>
      </c>
      <c r="L52" s="16"/>
      <c r="O52" s="6" t="s">
        <v>18</v>
      </c>
      <c r="P52" s="16"/>
    </row>
    <row r="53" spans="1:17" x14ac:dyDescent="0.35">
      <c r="A53" s="6" t="s">
        <v>19</v>
      </c>
      <c r="B53" s="16"/>
      <c r="C53" s="16"/>
      <c r="D53" s="16"/>
      <c r="E53" s="16"/>
      <c r="F53" s="16"/>
      <c r="G53" s="16"/>
      <c r="H53" s="17"/>
      <c r="I53" s="16">
        <f>-I47*I46*2706</f>
        <v>-417497.14285714284</v>
      </c>
      <c r="J53" t="s">
        <v>20</v>
      </c>
      <c r="K53" s="6" t="s">
        <v>19</v>
      </c>
      <c r="L53" s="16">
        <f>-L47*L46*2706</f>
        <v>0</v>
      </c>
      <c r="O53" s="6" t="s">
        <v>19</v>
      </c>
      <c r="P53" s="16">
        <f>-P47*P46*2706</f>
        <v>-100775.1724137931</v>
      </c>
    </row>
    <row r="54" spans="1:17" x14ac:dyDescent="0.35">
      <c r="A54" s="6" t="s">
        <v>21</v>
      </c>
      <c r="B54" s="19">
        <f t="shared" ref="B54:H54" si="13">+B49+B50</f>
        <v>0</v>
      </c>
      <c r="C54" s="19">
        <f t="shared" si="13"/>
        <v>0</v>
      </c>
      <c r="D54" s="19">
        <f t="shared" si="13"/>
        <v>0</v>
      </c>
      <c r="E54" s="19">
        <f t="shared" si="13"/>
        <v>0</v>
      </c>
      <c r="F54" s="19">
        <f t="shared" si="13"/>
        <v>0</v>
      </c>
      <c r="G54" s="19">
        <f t="shared" si="13"/>
        <v>0</v>
      </c>
      <c r="H54" s="20">
        <f t="shared" si="13"/>
        <v>0</v>
      </c>
      <c r="I54" s="19">
        <f>+I49+I50+I51+I52+I53</f>
        <v>5998596.4257142851</v>
      </c>
      <c r="K54" s="6" t="s">
        <v>21</v>
      </c>
      <c r="L54" s="19">
        <f>+L49+L50+L51+L52+L53</f>
        <v>0</v>
      </c>
      <c r="O54" s="6" t="s">
        <v>21</v>
      </c>
      <c r="P54" s="19">
        <f>+P49+P50+P51+P52+P53</f>
        <v>407951.76758620678</v>
      </c>
    </row>
    <row r="55" spans="1:17" x14ac:dyDescent="0.35">
      <c r="A55" s="6" t="s">
        <v>22</v>
      </c>
      <c r="B55" s="16">
        <f t="shared" ref="B55:I55" si="14">-B54*0.85</f>
        <v>0</v>
      </c>
      <c r="C55" s="16">
        <f t="shared" si="14"/>
        <v>0</v>
      </c>
      <c r="D55" s="16">
        <f t="shared" si="14"/>
        <v>0</v>
      </c>
      <c r="E55" s="16">
        <f t="shared" si="14"/>
        <v>0</v>
      </c>
      <c r="F55" s="16">
        <f t="shared" si="14"/>
        <v>0</v>
      </c>
      <c r="G55" s="16">
        <f t="shared" si="14"/>
        <v>0</v>
      </c>
      <c r="H55" s="17">
        <f t="shared" si="14"/>
        <v>0</v>
      </c>
      <c r="I55" s="16">
        <f t="shared" si="14"/>
        <v>-5098806.9618571419</v>
      </c>
      <c r="J55" t="s">
        <v>23</v>
      </c>
      <c r="K55" s="6" t="s">
        <v>24</v>
      </c>
      <c r="L55" s="16">
        <f>-L54*0.3</f>
        <v>0</v>
      </c>
      <c r="O55" s="6" t="s">
        <v>24</v>
      </c>
      <c r="P55" s="16">
        <f>-P54*0.3</f>
        <v>-122385.53027586202</v>
      </c>
    </row>
    <row r="56" spans="1:17" x14ac:dyDescent="0.35">
      <c r="A56" s="21"/>
      <c r="B56" s="22"/>
      <c r="C56" s="22"/>
      <c r="D56" s="22"/>
      <c r="E56" s="22"/>
      <c r="F56" s="22"/>
      <c r="G56" s="22"/>
      <c r="H56" s="22"/>
      <c r="I56" s="23"/>
      <c r="K56" s="21"/>
      <c r="L56" s="23"/>
      <c r="O56" s="21"/>
      <c r="P56" s="23"/>
    </row>
    <row r="57" spans="1:17" ht="15" thickBot="1" x14ac:dyDescent="0.4">
      <c r="A57" s="24" t="s">
        <v>25</v>
      </c>
      <c r="B57" s="25">
        <f t="shared" ref="B57:I57" si="15">+B54+B55</f>
        <v>0</v>
      </c>
      <c r="C57" s="25">
        <f t="shared" si="15"/>
        <v>0</v>
      </c>
      <c r="D57" s="25">
        <f t="shared" si="15"/>
        <v>0</v>
      </c>
      <c r="E57" s="25">
        <f t="shared" si="15"/>
        <v>0</v>
      </c>
      <c r="F57" s="25">
        <f t="shared" si="15"/>
        <v>0</v>
      </c>
      <c r="G57" s="25">
        <f t="shared" si="15"/>
        <v>0</v>
      </c>
      <c r="H57" s="25">
        <f t="shared" si="15"/>
        <v>0</v>
      </c>
      <c r="I57" s="14">
        <f t="shared" si="15"/>
        <v>899789.46385714319</v>
      </c>
      <c r="K57" s="24" t="s">
        <v>25</v>
      </c>
      <c r="L57" s="14">
        <f t="shared" ref="L57" si="16">+L54+L55</f>
        <v>0</v>
      </c>
      <c r="O57" s="24" t="s">
        <v>25</v>
      </c>
      <c r="P57" s="14">
        <f t="shared" ref="P57" si="17">+P54+P55</f>
        <v>285566.23731034476</v>
      </c>
    </row>
    <row r="58" spans="1:17" ht="15" thickTop="1" x14ac:dyDescent="0.35"/>
    <row r="59" spans="1:17" ht="15" thickBot="1" x14ac:dyDescent="0.4">
      <c r="A59" t="s">
        <v>26</v>
      </c>
      <c r="I59" s="26">
        <f>I57-I53</f>
        <v>1317286.6067142859</v>
      </c>
      <c r="J59" t="s">
        <v>27</v>
      </c>
      <c r="K59" t="s">
        <v>26</v>
      </c>
      <c r="L59" s="26">
        <f>L57-L53</f>
        <v>0</v>
      </c>
      <c r="M59" t="s">
        <v>27</v>
      </c>
      <c r="O59" t="s">
        <v>26</v>
      </c>
      <c r="P59" s="26">
        <f>P57-P53</f>
        <v>386341.40972413786</v>
      </c>
      <c r="Q59" t="s">
        <v>27</v>
      </c>
    </row>
    <row r="60" spans="1:17" ht="15" thickTop="1" x14ac:dyDescent="0.35"/>
    <row r="61" spans="1:17" x14ac:dyDescent="0.35">
      <c r="A61" s="1" t="s">
        <v>31</v>
      </c>
      <c r="I61" s="30">
        <v>0</v>
      </c>
    </row>
    <row r="62" spans="1:17" x14ac:dyDescent="0.35">
      <c r="A62" s="1" t="s">
        <v>33</v>
      </c>
      <c r="I62" s="30">
        <f>-0.2*I61*0.85</f>
        <v>0</v>
      </c>
    </row>
    <row r="63" spans="1:17" x14ac:dyDescent="0.35">
      <c r="A63" t="s">
        <v>34</v>
      </c>
      <c r="I63" s="27">
        <f>I62+I61+I59</f>
        <v>1317286.6067142859</v>
      </c>
    </row>
    <row r="64" spans="1:17" x14ac:dyDescent="0.35">
      <c r="A64" t="s">
        <v>29</v>
      </c>
      <c r="B64" s="28">
        <v>2014</v>
      </c>
      <c r="C64" s="28"/>
      <c r="D64" s="28"/>
      <c r="E64" s="28"/>
      <c r="F64" s="28"/>
      <c r="G64" s="28"/>
      <c r="H64" s="28"/>
      <c r="I64" s="29">
        <f>I63*0.3</f>
        <v>395185.98201428575</v>
      </c>
      <c r="K64" t="s">
        <v>28</v>
      </c>
      <c r="L64" s="29">
        <f>L59*0.3</f>
        <v>0</v>
      </c>
      <c r="O64" t="s">
        <v>29</v>
      </c>
      <c r="P64" s="29">
        <f>P59*0.3</f>
        <v>115902.42291724136</v>
      </c>
    </row>
    <row r="69" spans="1:16" x14ac:dyDescent="0.35">
      <c r="P69" s="27"/>
    </row>
    <row r="71" spans="1:16" x14ac:dyDescent="0.35">
      <c r="A71" t="s">
        <v>30</v>
      </c>
      <c r="I71" s="27">
        <f>I64+L64+P64</f>
        <v>511088.4049315271</v>
      </c>
    </row>
    <row r="72" spans="1:16" x14ac:dyDescent="0.35">
      <c r="A72" s="68"/>
      <c r="B72" s="68"/>
      <c r="C72" s="68"/>
      <c r="D72" s="68"/>
      <c r="E72" s="68"/>
      <c r="F72" s="68"/>
      <c r="G72" s="68"/>
      <c r="H72" s="68"/>
      <c r="I72" s="69"/>
      <c r="J72" s="27"/>
      <c r="L72" s="27"/>
    </row>
    <row r="73" spans="1:16" x14ac:dyDescent="0.35">
      <c r="A73" s="1" t="s">
        <v>35</v>
      </c>
    </row>
    <row r="74" spans="1:16" x14ac:dyDescent="0.35">
      <c r="A74" t="s">
        <v>36</v>
      </c>
      <c r="I74" s="27">
        <f>I71/12</f>
        <v>42590.700410960591</v>
      </c>
      <c r="L74" s="27"/>
    </row>
    <row r="75" spans="1:16" x14ac:dyDescent="0.35">
      <c r="A75" s="68"/>
      <c r="B75" s="68"/>
      <c r="C75" s="68"/>
      <c r="D75" s="68"/>
      <c r="E75" s="68"/>
      <c r="F75" s="68"/>
      <c r="G75" s="68"/>
      <c r="H75" s="68"/>
      <c r="I75" s="6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AAD70-E581-4E42-8AA0-367DD3D9D62D}">
  <dimension ref="A2:M24"/>
  <sheetViews>
    <sheetView topLeftCell="C9" workbookViewId="0">
      <selection activeCell="K13" sqref="K13"/>
    </sheetView>
  </sheetViews>
  <sheetFormatPr defaultRowHeight="14.5" x14ac:dyDescent="0.35"/>
  <cols>
    <col min="1" max="1" width="32.1796875" bestFit="1" customWidth="1"/>
    <col min="2" max="2" width="41.81640625" bestFit="1" customWidth="1"/>
    <col min="3" max="3" width="17.7265625" bestFit="1" customWidth="1"/>
    <col min="4" max="6" width="11.1796875" bestFit="1" customWidth="1"/>
    <col min="8" max="8" width="12.26953125" bestFit="1" customWidth="1"/>
    <col min="9" max="9" width="11.26953125" bestFit="1" customWidth="1"/>
    <col min="10" max="10" width="12.26953125" bestFit="1" customWidth="1"/>
  </cols>
  <sheetData>
    <row r="2" spans="1:13" x14ac:dyDescent="0.35">
      <c r="A2" t="s">
        <v>37</v>
      </c>
      <c r="B2" t="s">
        <v>38</v>
      </c>
    </row>
    <row r="3" spans="1:13" x14ac:dyDescent="0.35">
      <c r="A3" s="32" t="s">
        <v>39</v>
      </c>
      <c r="B3" s="32"/>
      <c r="C3" s="32">
        <v>2011</v>
      </c>
      <c r="D3" s="32">
        <v>2012</v>
      </c>
      <c r="E3" s="32">
        <v>2013</v>
      </c>
      <c r="F3" s="32">
        <v>2014</v>
      </c>
      <c r="G3" s="32">
        <v>2015</v>
      </c>
      <c r="H3" s="32">
        <v>2016</v>
      </c>
      <c r="I3" s="32">
        <v>2017</v>
      </c>
      <c r="J3" s="32" t="s">
        <v>40</v>
      </c>
      <c r="K3" t="s">
        <v>446</v>
      </c>
      <c r="L3" t="s">
        <v>447</v>
      </c>
    </row>
    <row r="4" spans="1:13" ht="25" hidden="1" x14ac:dyDescent="0.35">
      <c r="A4" s="70" t="s">
        <v>41</v>
      </c>
      <c r="B4" s="33" t="s">
        <v>42</v>
      </c>
      <c r="C4" s="34"/>
      <c r="D4" s="34"/>
      <c r="E4" s="34"/>
      <c r="F4" s="34"/>
      <c r="G4" s="34"/>
      <c r="H4" s="34">
        <v>150000</v>
      </c>
      <c r="I4" s="34"/>
      <c r="J4" s="35">
        <f>SUM(C4:I4)</f>
        <v>150000</v>
      </c>
    </row>
    <row r="5" spans="1:13" ht="25" hidden="1" x14ac:dyDescent="0.35">
      <c r="A5" s="71"/>
      <c r="B5" s="33" t="s">
        <v>43</v>
      </c>
      <c r="C5" s="34"/>
      <c r="D5" s="34"/>
      <c r="E5" s="34"/>
      <c r="F5" s="34"/>
      <c r="G5" s="34"/>
      <c r="H5" s="34"/>
      <c r="I5" s="34">
        <v>85000</v>
      </c>
      <c r="J5" s="35">
        <f>SUM(C5:I5)</f>
        <v>85000</v>
      </c>
    </row>
    <row r="6" spans="1:13" hidden="1" x14ac:dyDescent="0.35">
      <c r="A6" s="72"/>
      <c r="B6" s="36" t="s">
        <v>44</v>
      </c>
      <c r="C6" s="34">
        <v>33708</v>
      </c>
      <c r="D6" s="34">
        <v>4096</v>
      </c>
      <c r="E6" s="34">
        <v>9028</v>
      </c>
      <c r="F6" s="34">
        <v>7099</v>
      </c>
      <c r="G6" s="34">
        <v>5160</v>
      </c>
      <c r="H6" s="34">
        <v>1672</v>
      </c>
      <c r="I6" s="34"/>
      <c r="J6" s="35">
        <f>SUM(C6:H6)</f>
        <v>60763</v>
      </c>
    </row>
    <row r="7" spans="1:13" x14ac:dyDescent="0.35">
      <c r="A7" s="70" t="s">
        <v>45</v>
      </c>
      <c r="B7" s="36" t="s">
        <v>46</v>
      </c>
      <c r="C7" s="34"/>
      <c r="D7" s="34"/>
      <c r="E7" s="34"/>
      <c r="F7" s="34"/>
      <c r="G7" s="34"/>
      <c r="H7" s="34"/>
      <c r="I7" s="34"/>
      <c r="J7" s="35"/>
    </row>
    <row r="8" spans="1:13" ht="25" x14ac:dyDescent="0.35">
      <c r="A8" s="71"/>
      <c r="B8" s="33" t="s">
        <v>47</v>
      </c>
      <c r="C8" s="34"/>
      <c r="D8" s="34"/>
      <c r="E8" s="34"/>
      <c r="F8" s="34"/>
      <c r="G8" s="34"/>
      <c r="H8" s="34"/>
      <c r="I8" s="34"/>
      <c r="J8" s="35"/>
      <c r="K8">
        <v>460</v>
      </c>
      <c r="L8">
        <v>644</v>
      </c>
    </row>
    <row r="9" spans="1:13" x14ac:dyDescent="0.35">
      <c r="A9" s="71"/>
      <c r="B9" s="37" t="s">
        <v>48</v>
      </c>
      <c r="C9" s="34"/>
      <c r="D9" s="34"/>
      <c r="E9" s="34"/>
      <c r="F9" s="34"/>
      <c r="G9" s="34"/>
      <c r="H9" s="34">
        <v>14275000</v>
      </c>
      <c r="I9" s="34"/>
      <c r="J9" s="35">
        <f>SUM(C9:H9)</f>
        <v>14275000</v>
      </c>
    </row>
    <row r="10" spans="1:13" ht="37.5" x14ac:dyDescent="0.35">
      <c r="A10" s="71"/>
      <c r="B10" s="33" t="s">
        <v>49</v>
      </c>
      <c r="C10" s="34"/>
      <c r="D10" s="34"/>
      <c r="E10" s="34"/>
      <c r="F10" s="34"/>
      <c r="G10" s="34"/>
      <c r="H10" s="34"/>
      <c r="I10" s="34"/>
      <c r="J10" s="35"/>
      <c r="K10">
        <v>620</v>
      </c>
      <c r="L10">
        <v>868</v>
      </c>
    </row>
    <row r="11" spans="1:13" x14ac:dyDescent="0.35">
      <c r="A11" s="72"/>
      <c r="B11" s="37" t="s">
        <v>50</v>
      </c>
      <c r="C11" s="34"/>
      <c r="D11" s="34"/>
      <c r="E11" s="34"/>
      <c r="F11" s="34"/>
      <c r="G11" s="34"/>
      <c r="H11" s="34">
        <v>10495344.83</v>
      </c>
      <c r="I11" s="34">
        <v>8689655.1699999999</v>
      </c>
      <c r="J11" s="35">
        <f>SUM(C11:I11)</f>
        <v>19185000</v>
      </c>
      <c r="K11">
        <f>SUM(K8:K10)</f>
        <v>1080</v>
      </c>
      <c r="L11">
        <f>SUM(L8:L10)</f>
        <v>1512</v>
      </c>
    </row>
    <row r="12" spans="1:13" ht="15" thickBot="1" x14ac:dyDescent="0.4">
      <c r="A12" s="38" t="s">
        <v>51</v>
      </c>
      <c r="B12" s="38"/>
      <c r="C12" s="39">
        <f t="shared" ref="C12:H12" si="0">SUM(C3:C11)</f>
        <v>35719</v>
      </c>
      <c r="D12" s="39">
        <f t="shared" si="0"/>
        <v>6108</v>
      </c>
      <c r="E12" s="39">
        <f t="shared" si="0"/>
        <v>11041</v>
      </c>
      <c r="F12" s="39">
        <f t="shared" si="0"/>
        <v>9113</v>
      </c>
      <c r="G12" s="39">
        <f t="shared" si="0"/>
        <v>7175</v>
      </c>
      <c r="H12" s="39">
        <f t="shared" si="0"/>
        <v>24924032.829999998</v>
      </c>
      <c r="I12" s="39">
        <f>SUM(I3:I11)</f>
        <v>8776672.1699999999</v>
      </c>
      <c r="J12" s="35">
        <f>SUM(C12:I12)</f>
        <v>33769861</v>
      </c>
      <c r="K12">
        <f>K11/7</f>
        <v>154.28571428571428</v>
      </c>
      <c r="L12">
        <f>L11/7</f>
        <v>216</v>
      </c>
      <c r="M12" t="s">
        <v>451</v>
      </c>
    </row>
    <row r="13" spans="1:13" x14ac:dyDescent="0.35">
      <c r="K13">
        <f>K12/365</f>
        <v>0.4227005870841487</v>
      </c>
      <c r="L13">
        <f>L12/365</f>
        <v>0.59178082191780823</v>
      </c>
    </row>
    <row r="14" spans="1:13" x14ac:dyDescent="0.35">
      <c r="A14" s="40" t="s">
        <v>52</v>
      </c>
      <c r="B14" s="40"/>
      <c r="C14" s="41"/>
      <c r="D14" s="41"/>
      <c r="E14" s="41"/>
      <c r="F14" s="41"/>
      <c r="G14" s="41"/>
      <c r="H14" s="41"/>
      <c r="I14" s="41"/>
      <c r="J14" s="35">
        <f>SUM(C14:H14)</f>
        <v>0</v>
      </c>
    </row>
    <row r="15" spans="1:13" x14ac:dyDescent="0.35">
      <c r="A15" s="36" t="s">
        <v>53</v>
      </c>
      <c r="B15" s="36"/>
      <c r="C15" s="34"/>
      <c r="D15" s="34"/>
      <c r="E15" s="34"/>
      <c r="F15" s="34"/>
      <c r="G15" s="34"/>
      <c r="H15" s="34"/>
      <c r="I15" s="42">
        <v>10213.5</v>
      </c>
      <c r="J15" s="43">
        <f>SUM(I15)</f>
        <v>10213.5</v>
      </c>
    </row>
    <row r="16" spans="1:13" x14ac:dyDescent="0.35">
      <c r="A16" s="36" t="s">
        <v>54</v>
      </c>
      <c r="B16" s="36">
        <v>14275000</v>
      </c>
      <c r="C16" s="34"/>
      <c r="D16" s="34"/>
      <c r="E16" s="34"/>
      <c r="F16" s="34"/>
      <c r="G16" s="34"/>
      <c r="H16" s="34"/>
      <c r="I16" s="34">
        <v>43000</v>
      </c>
      <c r="J16" s="35">
        <f>SUM(I16)</f>
        <v>43000</v>
      </c>
    </row>
    <row r="17" spans="1:10" x14ac:dyDescent="0.35">
      <c r="A17" s="36" t="s">
        <v>55</v>
      </c>
      <c r="B17" s="36">
        <v>10495344.83</v>
      </c>
      <c r="C17" s="34"/>
      <c r="D17" s="34"/>
      <c r="E17" s="34"/>
      <c r="F17" s="34"/>
      <c r="G17" s="34"/>
      <c r="H17" s="34"/>
      <c r="I17" s="42">
        <v>79535</v>
      </c>
      <c r="J17" s="43">
        <f>SUM(I17)</f>
        <v>79535</v>
      </c>
    </row>
    <row r="18" spans="1:10" ht="25" x14ac:dyDescent="0.35">
      <c r="A18" s="33" t="s">
        <v>56</v>
      </c>
      <c r="B18" s="36">
        <v>8689655.1699999999</v>
      </c>
      <c r="C18" s="34"/>
      <c r="D18" s="34"/>
      <c r="E18" s="34"/>
      <c r="F18" s="34"/>
      <c r="G18" s="34"/>
      <c r="H18" s="34"/>
      <c r="I18" s="34">
        <v>5000</v>
      </c>
      <c r="J18" s="35">
        <f>SUM(I18)</f>
        <v>5000</v>
      </c>
    </row>
    <row r="19" spans="1:10" x14ac:dyDescent="0.35">
      <c r="A19" s="36" t="s">
        <v>57</v>
      </c>
      <c r="B19" s="36"/>
      <c r="C19" s="34"/>
      <c r="D19" s="34"/>
      <c r="E19" s="34"/>
      <c r="F19" s="34"/>
      <c r="G19" s="34"/>
      <c r="H19" s="34"/>
      <c r="I19" s="34">
        <v>960</v>
      </c>
      <c r="J19" s="35">
        <f>SUM(I19)</f>
        <v>960</v>
      </c>
    </row>
    <row r="20" spans="1:10" x14ac:dyDescent="0.35">
      <c r="A20" s="36"/>
      <c r="B20" s="36"/>
      <c r="C20" s="34"/>
      <c r="D20" s="34"/>
      <c r="E20" s="34"/>
      <c r="F20" s="34"/>
      <c r="G20" s="34"/>
      <c r="H20" s="34"/>
      <c r="I20" s="34"/>
      <c r="J20" s="35"/>
    </row>
    <row r="21" spans="1:10" x14ac:dyDescent="0.35">
      <c r="A21" s="36"/>
      <c r="B21" s="36"/>
      <c r="C21" s="34"/>
      <c r="D21" s="34"/>
      <c r="E21" s="34"/>
      <c r="F21" s="34"/>
      <c r="G21" s="34"/>
      <c r="H21" s="34"/>
      <c r="I21" s="34"/>
      <c r="J21" s="35"/>
    </row>
    <row r="22" spans="1:10" ht="15" thickBot="1" x14ac:dyDescent="0.4">
      <c r="A22" s="38" t="s">
        <v>58</v>
      </c>
      <c r="B22" s="38"/>
      <c r="C22" s="39">
        <f>SUM(C15:C21)</f>
        <v>0</v>
      </c>
      <c r="D22" s="39">
        <f>SUM(D15:D21)</f>
        <v>0</v>
      </c>
      <c r="E22" s="39">
        <f>SUM(E15:E21)</f>
        <v>0</v>
      </c>
      <c r="F22" s="39">
        <f>SUM(F15:F21)</f>
        <v>0</v>
      </c>
      <c r="G22" s="39">
        <f>SUM(G15:G21)</f>
        <v>0</v>
      </c>
      <c r="H22" s="39"/>
      <c r="I22" s="39">
        <f>SUM(I15:I21)</f>
        <v>138708.5</v>
      </c>
      <c r="J22" s="35">
        <f>SUM(J15:J21)</f>
        <v>138708.5</v>
      </c>
    </row>
    <row r="23" spans="1:10" ht="15" thickBot="1" x14ac:dyDescent="0.4">
      <c r="A23" s="44" t="s">
        <v>59</v>
      </c>
      <c r="B23" s="44"/>
      <c r="C23" s="45">
        <f>C13+C22</f>
        <v>0</v>
      </c>
      <c r="D23" s="45">
        <f t="shared" ref="D23:J23" si="1">D13+D22</f>
        <v>0</v>
      </c>
      <c r="E23" s="45">
        <f t="shared" si="1"/>
        <v>0</v>
      </c>
      <c r="F23" s="45">
        <f t="shared" si="1"/>
        <v>0</v>
      </c>
      <c r="G23" s="45">
        <f t="shared" si="1"/>
        <v>0</v>
      </c>
      <c r="H23" s="45">
        <f t="shared" si="1"/>
        <v>0</v>
      </c>
      <c r="I23" s="45">
        <f t="shared" si="1"/>
        <v>138708.5</v>
      </c>
      <c r="J23" s="45">
        <f t="shared" si="1"/>
        <v>138708.5</v>
      </c>
    </row>
    <row r="24" spans="1:10" x14ac:dyDescent="0.35">
      <c r="I24" s="46" t="s">
        <v>60</v>
      </c>
      <c r="J24" s="47">
        <v>48960</v>
      </c>
    </row>
  </sheetData>
  <mergeCells count="2">
    <mergeCell ref="A4:A6"/>
    <mergeCell ref="A7:A11"/>
  </mergeCells>
  <hyperlinks>
    <hyperlink ref="B9" r:id="rId1" xr:uid="{11B3CBEA-31DF-4AC4-9D93-FD4425D608F4}"/>
    <hyperlink ref="B11" r:id="rId2" xr:uid="{8C4BA8E6-CAD7-4D20-8B1A-5BFEC7AF5EE5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53BE4-C4B1-463B-938B-64FFAF911A50}">
  <dimension ref="A4:P100"/>
  <sheetViews>
    <sheetView topLeftCell="E29" workbookViewId="0">
      <selection activeCell="M30" sqref="M30"/>
    </sheetView>
  </sheetViews>
  <sheetFormatPr defaultRowHeight="14.5" x14ac:dyDescent="0.35"/>
  <cols>
    <col min="3" max="3" width="37.7265625" bestFit="1" customWidth="1"/>
    <col min="4" max="4" width="27.7265625" bestFit="1" customWidth="1"/>
    <col min="5" max="5" width="16.1796875" bestFit="1" customWidth="1"/>
    <col min="10" max="10" width="41.54296875" bestFit="1" customWidth="1"/>
  </cols>
  <sheetData>
    <row r="4" spans="1:16" x14ac:dyDescent="0.35">
      <c r="B4" t="s">
        <v>61</v>
      </c>
      <c r="C4" s="49">
        <v>17</v>
      </c>
      <c r="D4" s="49">
        <v>12046</v>
      </c>
      <c r="E4" s="49">
        <v>19</v>
      </c>
      <c r="F4" s="49">
        <v>20923</v>
      </c>
      <c r="G4" s="49">
        <v>46</v>
      </c>
      <c r="H4" s="49">
        <v>76964</v>
      </c>
      <c r="I4" s="49">
        <v>14</v>
      </c>
      <c r="J4" s="49">
        <v>14934</v>
      </c>
      <c r="K4" s="49">
        <v>10</v>
      </c>
      <c r="L4" s="49">
        <v>11856</v>
      </c>
      <c r="M4" s="49">
        <v>1</v>
      </c>
      <c r="N4" s="49">
        <v>912</v>
      </c>
      <c r="O4" s="49">
        <v>4</v>
      </c>
      <c r="P4" s="49">
        <v>3306</v>
      </c>
    </row>
    <row r="7" spans="1:16" x14ac:dyDescent="0.35">
      <c r="B7">
        <v>2011</v>
      </c>
      <c r="I7">
        <v>2014</v>
      </c>
    </row>
    <row r="8" spans="1:16" x14ac:dyDescent="0.35">
      <c r="A8" s="50" t="s">
        <v>62</v>
      </c>
      <c r="B8" s="51" t="s">
        <v>63</v>
      </c>
      <c r="C8" s="51" t="s">
        <v>64</v>
      </c>
      <c r="D8" s="51" t="s">
        <v>65</v>
      </c>
      <c r="E8" s="51" t="s">
        <v>66</v>
      </c>
      <c r="H8" s="50" t="s">
        <v>62</v>
      </c>
      <c r="I8" s="51" t="s">
        <v>63</v>
      </c>
      <c r="J8" s="51" t="s">
        <v>64</v>
      </c>
      <c r="K8" s="51" t="s">
        <v>67</v>
      </c>
      <c r="L8" s="51" t="s">
        <v>66</v>
      </c>
    </row>
    <row r="9" spans="1:16" x14ac:dyDescent="0.35">
      <c r="A9" s="52" t="s">
        <v>68</v>
      </c>
      <c r="B9" s="53" t="s">
        <v>69</v>
      </c>
      <c r="C9" s="53" t="s">
        <v>70</v>
      </c>
      <c r="D9" s="53" t="s">
        <v>71</v>
      </c>
      <c r="E9" s="54">
        <v>294</v>
      </c>
      <c r="H9" s="52" t="s">
        <v>72</v>
      </c>
      <c r="I9" s="53" t="s">
        <v>69</v>
      </c>
      <c r="J9" s="53" t="s">
        <v>73</v>
      </c>
      <c r="K9" s="53" t="s">
        <v>74</v>
      </c>
      <c r="L9" s="54">
        <v>1748</v>
      </c>
    </row>
    <row r="10" spans="1:16" x14ac:dyDescent="0.35">
      <c r="A10" s="52" t="s">
        <v>75</v>
      </c>
      <c r="B10" s="53" t="s">
        <v>69</v>
      </c>
      <c r="C10" s="53" t="s">
        <v>76</v>
      </c>
      <c r="D10" s="53" t="s">
        <v>77</v>
      </c>
      <c r="E10" s="54">
        <v>283.5</v>
      </c>
      <c r="H10" s="52" t="s">
        <v>78</v>
      </c>
      <c r="I10" s="53" t="s">
        <v>69</v>
      </c>
      <c r="J10" s="53" t="s">
        <v>79</v>
      </c>
      <c r="K10" s="53" t="s">
        <v>80</v>
      </c>
      <c r="L10" s="54">
        <v>1596</v>
      </c>
    </row>
    <row r="11" spans="1:16" x14ac:dyDescent="0.35">
      <c r="A11" s="52" t="s">
        <v>81</v>
      </c>
      <c r="B11" s="53" t="s">
        <v>69</v>
      </c>
      <c r="C11" s="53" t="s">
        <v>82</v>
      </c>
      <c r="D11" s="53" t="s">
        <v>83</v>
      </c>
      <c r="E11" s="54">
        <v>0</v>
      </c>
      <c r="H11" s="55" t="s">
        <v>84</v>
      </c>
      <c r="I11" s="56" t="s">
        <v>69</v>
      </c>
      <c r="J11" s="56" t="s">
        <v>85</v>
      </c>
      <c r="K11" s="56" t="s">
        <v>80</v>
      </c>
      <c r="L11" s="57">
        <v>1824</v>
      </c>
    </row>
    <row r="12" spans="1:16" x14ac:dyDescent="0.35">
      <c r="A12" s="52" t="s">
        <v>86</v>
      </c>
      <c r="B12" s="53" t="s">
        <v>69</v>
      </c>
      <c r="C12" s="53" t="s">
        <v>87</v>
      </c>
      <c r="D12" s="53" t="s">
        <v>88</v>
      </c>
      <c r="E12" s="54">
        <v>357</v>
      </c>
      <c r="H12" s="55" t="s">
        <v>89</v>
      </c>
      <c r="I12" s="56" t="s">
        <v>69</v>
      </c>
      <c r="J12" s="56" t="s">
        <v>90</v>
      </c>
      <c r="K12" s="56" t="s">
        <v>91</v>
      </c>
      <c r="L12" s="57">
        <v>76</v>
      </c>
    </row>
    <row r="13" spans="1:16" x14ac:dyDescent="0.35">
      <c r="A13" s="52" t="s">
        <v>92</v>
      </c>
      <c r="B13" s="53" t="s">
        <v>69</v>
      </c>
      <c r="C13" s="53" t="s">
        <v>93</v>
      </c>
      <c r="D13" s="53" t="s">
        <v>94</v>
      </c>
      <c r="E13" s="54">
        <v>0</v>
      </c>
      <c r="H13" s="55" t="s">
        <v>95</v>
      </c>
      <c r="I13" s="56" t="s">
        <v>69</v>
      </c>
      <c r="J13" s="56" t="s">
        <v>96</v>
      </c>
      <c r="K13" s="56" t="s">
        <v>97</v>
      </c>
      <c r="L13" s="57">
        <v>988</v>
      </c>
    </row>
    <row r="14" spans="1:16" x14ac:dyDescent="0.35">
      <c r="A14" s="52" t="s">
        <v>98</v>
      </c>
      <c r="B14" s="53" t="s">
        <v>69</v>
      </c>
      <c r="C14" s="53" t="s">
        <v>99</v>
      </c>
      <c r="D14" s="53" t="s">
        <v>77</v>
      </c>
      <c r="E14" s="54">
        <v>1770.8</v>
      </c>
      <c r="H14" s="55" t="s">
        <v>100</v>
      </c>
      <c r="I14" s="56" t="s">
        <v>69</v>
      </c>
      <c r="J14" s="56" t="s">
        <v>101</v>
      </c>
      <c r="K14" s="56" t="s">
        <v>97</v>
      </c>
      <c r="L14" s="57">
        <v>1216</v>
      </c>
    </row>
    <row r="15" spans="1:16" x14ac:dyDescent="0.35">
      <c r="A15" s="52" t="s">
        <v>102</v>
      </c>
      <c r="B15" s="53" t="s">
        <v>69</v>
      </c>
      <c r="C15" s="53" t="s">
        <v>103</v>
      </c>
      <c r="D15" s="53" t="s">
        <v>94</v>
      </c>
      <c r="E15" s="54">
        <v>0</v>
      </c>
      <c r="H15" s="55" t="s">
        <v>104</v>
      </c>
      <c r="I15" s="56" t="s">
        <v>69</v>
      </c>
      <c r="J15" s="56" t="s">
        <v>105</v>
      </c>
      <c r="K15" s="56" t="s">
        <v>97</v>
      </c>
      <c r="L15" s="57">
        <v>988</v>
      </c>
    </row>
    <row r="16" spans="1:16" x14ac:dyDescent="0.35">
      <c r="A16" s="52" t="s">
        <v>106</v>
      </c>
      <c r="B16" s="53" t="s">
        <v>69</v>
      </c>
      <c r="C16" s="53" t="s">
        <v>107</v>
      </c>
      <c r="D16" s="53" t="s">
        <v>108</v>
      </c>
      <c r="E16" s="54">
        <v>0</v>
      </c>
      <c r="H16" s="55" t="s">
        <v>109</v>
      </c>
      <c r="I16" s="56" t="s">
        <v>69</v>
      </c>
      <c r="J16" s="56" t="s">
        <v>110</v>
      </c>
      <c r="K16" s="56" t="s">
        <v>97</v>
      </c>
      <c r="L16" s="57">
        <v>988</v>
      </c>
    </row>
    <row r="17" spans="1:12" x14ac:dyDescent="0.35">
      <c r="A17" s="52" t="s">
        <v>111</v>
      </c>
      <c r="B17" s="53" t="s">
        <v>69</v>
      </c>
      <c r="C17" s="53" t="s">
        <v>112</v>
      </c>
      <c r="D17" s="53" t="s">
        <v>83</v>
      </c>
      <c r="E17" s="54">
        <v>950</v>
      </c>
      <c r="H17" s="55" t="s">
        <v>113</v>
      </c>
      <c r="I17" s="56" t="s">
        <v>69</v>
      </c>
      <c r="J17" s="56" t="s">
        <v>114</v>
      </c>
      <c r="K17" s="56" t="s">
        <v>97</v>
      </c>
      <c r="L17" s="57">
        <v>912</v>
      </c>
    </row>
    <row r="18" spans="1:12" x14ac:dyDescent="0.35">
      <c r="A18" s="52" t="s">
        <v>115</v>
      </c>
      <c r="B18" s="53" t="s">
        <v>69</v>
      </c>
      <c r="C18" s="53" t="s">
        <v>116</v>
      </c>
      <c r="D18" s="53" t="s">
        <v>117</v>
      </c>
      <c r="E18" s="54">
        <v>988</v>
      </c>
      <c r="H18" s="55" t="s">
        <v>118</v>
      </c>
      <c r="I18" s="56" t="s">
        <v>69</v>
      </c>
      <c r="J18" s="56" t="s">
        <v>119</v>
      </c>
      <c r="K18" s="56" t="s">
        <v>97</v>
      </c>
      <c r="L18" s="57">
        <v>912</v>
      </c>
    </row>
    <row r="19" spans="1:12" x14ac:dyDescent="0.35">
      <c r="A19" s="52" t="s">
        <v>120</v>
      </c>
      <c r="B19" s="53" t="s">
        <v>69</v>
      </c>
      <c r="C19" s="53" t="s">
        <v>121</v>
      </c>
      <c r="D19" s="53" t="s">
        <v>122</v>
      </c>
      <c r="E19" s="54">
        <v>988</v>
      </c>
      <c r="H19" s="55" t="s">
        <v>123</v>
      </c>
      <c r="I19" s="56" t="s">
        <v>69</v>
      </c>
      <c r="J19" s="56" t="s">
        <v>124</v>
      </c>
      <c r="K19" s="56" t="s">
        <v>80</v>
      </c>
      <c r="L19" s="57">
        <v>1140</v>
      </c>
    </row>
    <row r="20" spans="1:12" x14ac:dyDescent="0.35">
      <c r="A20" s="52" t="s">
        <v>125</v>
      </c>
      <c r="B20" s="53" t="s">
        <v>69</v>
      </c>
      <c r="C20" s="53" t="s">
        <v>126</v>
      </c>
      <c r="D20" s="53" t="s">
        <v>127</v>
      </c>
      <c r="E20" s="54">
        <v>988</v>
      </c>
      <c r="H20" s="55" t="s">
        <v>128</v>
      </c>
      <c r="I20" s="56" t="s">
        <v>69</v>
      </c>
      <c r="J20" s="56" t="s">
        <v>129</v>
      </c>
      <c r="K20" s="56" t="s">
        <v>91</v>
      </c>
      <c r="L20" s="57">
        <v>912</v>
      </c>
    </row>
    <row r="21" spans="1:12" x14ac:dyDescent="0.35">
      <c r="A21" s="52" t="s">
        <v>130</v>
      </c>
      <c r="B21" s="53" t="s">
        <v>69</v>
      </c>
      <c r="C21" s="53" t="s">
        <v>131</v>
      </c>
      <c r="D21" s="53" t="s">
        <v>132</v>
      </c>
      <c r="E21" s="54">
        <v>1748</v>
      </c>
      <c r="H21" s="52" t="s">
        <v>133</v>
      </c>
      <c r="I21" s="53" t="s">
        <v>69</v>
      </c>
      <c r="J21" s="53" t="s">
        <v>134</v>
      </c>
      <c r="K21" s="53" t="s">
        <v>97</v>
      </c>
      <c r="L21" s="54">
        <v>1482</v>
      </c>
    </row>
    <row r="22" spans="1:12" x14ac:dyDescent="0.35">
      <c r="A22" s="52" t="s">
        <v>135</v>
      </c>
      <c r="B22" s="53" t="s">
        <v>69</v>
      </c>
      <c r="C22" s="53" t="s">
        <v>136</v>
      </c>
      <c r="D22" s="53" t="s">
        <v>117</v>
      </c>
      <c r="E22" s="54">
        <v>836</v>
      </c>
      <c r="H22" s="52" t="s">
        <v>137</v>
      </c>
      <c r="I22" s="53" t="s">
        <v>69</v>
      </c>
      <c r="J22" s="53" t="s">
        <v>138</v>
      </c>
      <c r="K22" s="53" t="s">
        <v>91</v>
      </c>
      <c r="L22" s="54">
        <v>152</v>
      </c>
    </row>
    <row r="23" spans="1:12" x14ac:dyDescent="0.35">
      <c r="A23" s="52" t="s">
        <v>139</v>
      </c>
      <c r="B23" s="53" t="s">
        <v>69</v>
      </c>
      <c r="C23" s="53" t="s">
        <v>140</v>
      </c>
      <c r="D23" s="53" t="s">
        <v>141</v>
      </c>
      <c r="E23" s="54">
        <v>0</v>
      </c>
      <c r="J23" s="58">
        <v>14</v>
      </c>
      <c r="L23" s="59">
        <f>SUM(L9:L22)</f>
        <v>14934</v>
      </c>
    </row>
    <row r="24" spans="1:12" x14ac:dyDescent="0.35">
      <c r="A24" s="52" t="s">
        <v>142</v>
      </c>
      <c r="B24" s="53" t="s">
        <v>69</v>
      </c>
      <c r="C24" s="53" t="s">
        <v>143</v>
      </c>
      <c r="D24" s="53" t="s">
        <v>144</v>
      </c>
      <c r="E24" s="54">
        <v>988</v>
      </c>
    </row>
    <row r="25" spans="1:12" x14ac:dyDescent="0.35">
      <c r="A25" s="52" t="s">
        <v>145</v>
      </c>
      <c r="B25" s="53" t="s">
        <v>69</v>
      </c>
      <c r="C25" s="53" t="s">
        <v>146</v>
      </c>
      <c r="D25" s="53" t="s">
        <v>122</v>
      </c>
      <c r="E25" s="54">
        <v>2432</v>
      </c>
      <c r="I25">
        <v>2015</v>
      </c>
    </row>
    <row r="26" spans="1:12" x14ac:dyDescent="0.35">
      <c r="C26" s="58">
        <v>17</v>
      </c>
      <c r="E26" s="59">
        <f>SUM(E11:E25)</f>
        <v>12045.8</v>
      </c>
      <c r="H26" s="50" t="s">
        <v>62</v>
      </c>
      <c r="I26" s="51" t="s">
        <v>63</v>
      </c>
      <c r="J26" s="51" t="s">
        <v>64</v>
      </c>
      <c r="K26" s="51" t="s">
        <v>67</v>
      </c>
      <c r="L26" s="51" t="s">
        <v>66</v>
      </c>
    </row>
    <row r="27" spans="1:12" x14ac:dyDescent="0.35">
      <c r="H27" s="52" t="s">
        <v>147</v>
      </c>
      <c r="I27" s="53" t="s">
        <v>69</v>
      </c>
      <c r="J27" s="53" t="s">
        <v>148</v>
      </c>
      <c r="K27" s="53" t="s">
        <v>91</v>
      </c>
      <c r="L27" s="54">
        <v>760</v>
      </c>
    </row>
    <row r="28" spans="1:12" x14ac:dyDescent="0.35">
      <c r="H28" s="52" t="s">
        <v>149</v>
      </c>
      <c r="I28" s="53" t="s">
        <v>69</v>
      </c>
      <c r="J28" s="53" t="s">
        <v>150</v>
      </c>
      <c r="K28" s="53" t="s">
        <v>151</v>
      </c>
      <c r="L28" s="54">
        <v>1216</v>
      </c>
    </row>
    <row r="29" spans="1:12" x14ac:dyDescent="0.35">
      <c r="C29">
        <v>2012</v>
      </c>
      <c r="H29" s="52" t="s">
        <v>152</v>
      </c>
      <c r="I29" s="53" t="s">
        <v>69</v>
      </c>
      <c r="J29" s="53" t="s">
        <v>153</v>
      </c>
      <c r="K29" s="53" t="s">
        <v>80</v>
      </c>
      <c r="L29" s="54">
        <v>532</v>
      </c>
    </row>
    <row r="30" spans="1:12" x14ac:dyDescent="0.35">
      <c r="A30" s="50" t="s">
        <v>62</v>
      </c>
      <c r="B30" s="51" t="s">
        <v>63</v>
      </c>
      <c r="C30" s="51" t="s">
        <v>64</v>
      </c>
      <c r="D30" s="51" t="s">
        <v>67</v>
      </c>
      <c r="E30" s="51" t="s">
        <v>66</v>
      </c>
      <c r="H30" s="52" t="s">
        <v>154</v>
      </c>
      <c r="I30" s="53" t="s">
        <v>69</v>
      </c>
      <c r="J30" s="53" t="s">
        <v>155</v>
      </c>
      <c r="K30" s="53" t="s">
        <v>80</v>
      </c>
      <c r="L30" s="54">
        <v>1064</v>
      </c>
    </row>
    <row r="31" spans="1:12" x14ac:dyDescent="0.35">
      <c r="A31" s="52" t="s">
        <v>156</v>
      </c>
      <c r="B31" s="53" t="s">
        <v>69</v>
      </c>
      <c r="C31" s="53" t="s">
        <v>157</v>
      </c>
      <c r="D31" s="53" t="s">
        <v>74</v>
      </c>
      <c r="E31" s="54">
        <v>570</v>
      </c>
      <c r="H31" s="52" t="s">
        <v>158</v>
      </c>
      <c r="I31" s="53" t="s">
        <v>69</v>
      </c>
      <c r="J31" s="53" t="s">
        <v>159</v>
      </c>
      <c r="K31" s="53" t="s">
        <v>74</v>
      </c>
      <c r="L31" s="54">
        <v>988</v>
      </c>
    </row>
    <row r="32" spans="1:12" x14ac:dyDescent="0.35">
      <c r="A32" s="52" t="s">
        <v>160</v>
      </c>
      <c r="B32" s="53" t="s">
        <v>69</v>
      </c>
      <c r="C32" s="53" t="s">
        <v>161</v>
      </c>
      <c r="D32" s="53" t="s">
        <v>97</v>
      </c>
      <c r="E32" s="54">
        <v>1292</v>
      </c>
      <c r="H32" s="52" t="s">
        <v>162</v>
      </c>
      <c r="I32" s="53" t="s">
        <v>69</v>
      </c>
      <c r="J32" s="53" t="s">
        <v>163</v>
      </c>
      <c r="K32" s="53" t="s">
        <v>97</v>
      </c>
      <c r="L32" s="54">
        <v>1140</v>
      </c>
    </row>
    <row r="33" spans="1:12" x14ac:dyDescent="0.35">
      <c r="A33" s="52" t="s">
        <v>164</v>
      </c>
      <c r="B33" s="53" t="s">
        <v>69</v>
      </c>
      <c r="C33" s="53" t="s">
        <v>165</v>
      </c>
      <c r="D33" s="53" t="s">
        <v>166</v>
      </c>
      <c r="E33" s="54">
        <v>691.6</v>
      </c>
      <c r="H33" s="52" t="s">
        <v>167</v>
      </c>
      <c r="I33" s="53" t="s">
        <v>69</v>
      </c>
      <c r="J33" s="53" t="s">
        <v>168</v>
      </c>
      <c r="K33" s="53" t="s">
        <v>80</v>
      </c>
      <c r="L33" s="54">
        <v>1064</v>
      </c>
    </row>
    <row r="34" spans="1:12" x14ac:dyDescent="0.35">
      <c r="A34" s="52" t="s">
        <v>169</v>
      </c>
      <c r="B34" s="53" t="s">
        <v>69</v>
      </c>
      <c r="C34" s="53" t="s">
        <v>170</v>
      </c>
      <c r="D34" s="53" t="s">
        <v>151</v>
      </c>
      <c r="E34" s="54">
        <v>889.2</v>
      </c>
      <c r="H34" s="52" t="s">
        <v>171</v>
      </c>
      <c r="I34" s="53" t="s">
        <v>69</v>
      </c>
      <c r="J34" s="53" t="s">
        <v>172</v>
      </c>
      <c r="K34" s="53" t="s">
        <v>97</v>
      </c>
      <c r="L34" s="54">
        <v>3724</v>
      </c>
    </row>
    <row r="35" spans="1:12" x14ac:dyDescent="0.35">
      <c r="A35" s="52" t="s">
        <v>173</v>
      </c>
      <c r="B35" s="53" t="s">
        <v>69</v>
      </c>
      <c r="C35" s="53" t="s">
        <v>174</v>
      </c>
      <c r="D35" s="53" t="s">
        <v>151</v>
      </c>
      <c r="E35" s="54">
        <v>752.4</v>
      </c>
      <c r="H35" s="52" t="s">
        <v>175</v>
      </c>
      <c r="I35" s="53" t="s">
        <v>69</v>
      </c>
      <c r="J35" s="53" t="s">
        <v>176</v>
      </c>
      <c r="K35" s="53" t="s">
        <v>74</v>
      </c>
      <c r="L35" s="54">
        <v>456</v>
      </c>
    </row>
    <row r="36" spans="1:12" x14ac:dyDescent="0.35">
      <c r="A36" s="52" t="s">
        <v>177</v>
      </c>
      <c r="B36" s="53" t="s">
        <v>69</v>
      </c>
      <c r="C36" s="53" t="s">
        <v>178</v>
      </c>
      <c r="D36" s="53" t="s">
        <v>166</v>
      </c>
      <c r="E36" s="54">
        <v>737.2</v>
      </c>
      <c r="J36" s="58">
        <v>9</v>
      </c>
      <c r="K36" s="58"/>
      <c r="L36" s="59">
        <f>SUM(L27:L35)</f>
        <v>10944</v>
      </c>
    </row>
    <row r="37" spans="1:12" x14ac:dyDescent="0.35">
      <c r="A37" s="52" t="s">
        <v>179</v>
      </c>
      <c r="B37" s="53" t="s">
        <v>69</v>
      </c>
      <c r="C37" s="53" t="s">
        <v>180</v>
      </c>
      <c r="D37" s="53" t="s">
        <v>91</v>
      </c>
      <c r="E37" s="54">
        <v>0</v>
      </c>
    </row>
    <row r="38" spans="1:12" x14ac:dyDescent="0.35">
      <c r="A38" s="52" t="s">
        <v>181</v>
      </c>
      <c r="B38" s="53" t="s">
        <v>69</v>
      </c>
      <c r="C38" s="53" t="s">
        <v>182</v>
      </c>
      <c r="D38" s="53" t="s">
        <v>151</v>
      </c>
      <c r="E38" s="54">
        <v>752.4</v>
      </c>
    </row>
    <row r="39" spans="1:12" x14ac:dyDescent="0.35">
      <c r="A39" s="52" t="s">
        <v>183</v>
      </c>
      <c r="B39" s="53" t="s">
        <v>69</v>
      </c>
      <c r="C39" s="53" t="s">
        <v>178</v>
      </c>
      <c r="D39" s="53" t="s">
        <v>151</v>
      </c>
      <c r="E39" s="54">
        <v>410.4</v>
      </c>
      <c r="I39">
        <v>2016</v>
      </c>
    </row>
    <row r="40" spans="1:12" x14ac:dyDescent="0.35">
      <c r="A40" s="52" t="s">
        <v>184</v>
      </c>
      <c r="B40" s="53" t="s">
        <v>69</v>
      </c>
      <c r="C40" s="53" t="s">
        <v>185</v>
      </c>
      <c r="D40" s="53" t="s">
        <v>97</v>
      </c>
      <c r="E40" s="54">
        <v>820.8</v>
      </c>
      <c r="H40" s="50" t="s">
        <v>62</v>
      </c>
      <c r="I40" s="51" t="s">
        <v>63</v>
      </c>
      <c r="J40" s="51" t="s">
        <v>64</v>
      </c>
      <c r="K40" s="51" t="s">
        <v>67</v>
      </c>
      <c r="L40" s="51" t="s">
        <v>66</v>
      </c>
    </row>
    <row r="41" spans="1:12" x14ac:dyDescent="0.35">
      <c r="A41" s="52" t="s">
        <v>186</v>
      </c>
      <c r="B41" s="53" t="s">
        <v>69</v>
      </c>
      <c r="C41" s="53" t="s">
        <v>187</v>
      </c>
      <c r="D41" s="53" t="s">
        <v>91</v>
      </c>
      <c r="E41" s="54">
        <v>782.8</v>
      </c>
      <c r="H41" s="52" t="s">
        <v>188</v>
      </c>
      <c r="I41" s="53" t="s">
        <v>69</v>
      </c>
      <c r="J41" s="53" t="s">
        <v>189</v>
      </c>
      <c r="K41" s="53" t="s">
        <v>80</v>
      </c>
      <c r="L41" s="54">
        <v>1748</v>
      </c>
    </row>
    <row r="42" spans="1:12" x14ac:dyDescent="0.35">
      <c r="A42" s="52" t="s">
        <v>190</v>
      </c>
      <c r="B42" s="53" t="s">
        <v>69</v>
      </c>
      <c r="C42" s="53" t="s">
        <v>185</v>
      </c>
      <c r="D42" s="53" t="s">
        <v>151</v>
      </c>
      <c r="E42" s="54">
        <v>684</v>
      </c>
      <c r="H42" s="52" t="s">
        <v>191</v>
      </c>
      <c r="I42" s="53" t="s">
        <v>69</v>
      </c>
      <c r="J42" s="53" t="s">
        <v>192</v>
      </c>
      <c r="K42" s="53" t="s">
        <v>80</v>
      </c>
      <c r="L42" s="54">
        <v>1672</v>
      </c>
    </row>
    <row r="43" spans="1:12" x14ac:dyDescent="0.35">
      <c r="A43" s="52" t="s">
        <v>193</v>
      </c>
      <c r="B43" s="53" t="s">
        <v>69</v>
      </c>
      <c r="C43" s="53" t="s">
        <v>194</v>
      </c>
      <c r="D43" s="53" t="s">
        <v>97</v>
      </c>
      <c r="E43" s="54">
        <v>608</v>
      </c>
      <c r="H43" s="52" t="s">
        <v>195</v>
      </c>
      <c r="I43" s="53" t="s">
        <v>69</v>
      </c>
      <c r="J43" s="53" t="s">
        <v>196</v>
      </c>
      <c r="K43" s="53" t="s">
        <v>151</v>
      </c>
      <c r="L43" s="54">
        <v>1216</v>
      </c>
    </row>
    <row r="44" spans="1:12" x14ac:dyDescent="0.35">
      <c r="A44" s="52" t="s">
        <v>197</v>
      </c>
      <c r="B44" s="53" t="s">
        <v>69</v>
      </c>
      <c r="C44" s="53" t="s">
        <v>198</v>
      </c>
      <c r="D44" s="53" t="s">
        <v>91</v>
      </c>
      <c r="E44" s="54">
        <v>784.23</v>
      </c>
      <c r="H44" s="52" t="s">
        <v>199</v>
      </c>
      <c r="I44" s="53" t="s">
        <v>69</v>
      </c>
      <c r="J44" s="53" t="s">
        <v>200</v>
      </c>
      <c r="K44" s="53" t="s">
        <v>97</v>
      </c>
      <c r="L44" s="54">
        <v>1064</v>
      </c>
    </row>
    <row r="45" spans="1:12" x14ac:dyDescent="0.35">
      <c r="A45" s="52" t="s">
        <v>201</v>
      </c>
      <c r="B45" s="53" t="s">
        <v>69</v>
      </c>
      <c r="C45" s="53" t="s">
        <v>202</v>
      </c>
      <c r="D45" s="53" t="s">
        <v>80</v>
      </c>
      <c r="E45" s="54">
        <v>950</v>
      </c>
      <c r="H45" s="52" t="s">
        <v>203</v>
      </c>
      <c r="I45" s="53" t="s">
        <v>69</v>
      </c>
      <c r="J45" s="53" t="s">
        <v>204</v>
      </c>
      <c r="K45" s="53" t="s">
        <v>91</v>
      </c>
      <c r="L45" s="54">
        <v>988</v>
      </c>
    </row>
    <row r="46" spans="1:12" x14ac:dyDescent="0.35">
      <c r="A46" s="52" t="s">
        <v>205</v>
      </c>
      <c r="B46" s="53" t="s">
        <v>69</v>
      </c>
      <c r="C46" s="53" t="s">
        <v>206</v>
      </c>
      <c r="D46" s="53" t="s">
        <v>91</v>
      </c>
      <c r="E46" s="54">
        <v>2389.66</v>
      </c>
      <c r="H46" s="52" t="s">
        <v>207</v>
      </c>
      <c r="I46" s="53" t="s">
        <v>69</v>
      </c>
      <c r="J46" s="53" t="s">
        <v>208</v>
      </c>
      <c r="K46" s="53" t="s">
        <v>80</v>
      </c>
      <c r="L46" s="54">
        <v>912</v>
      </c>
    </row>
    <row r="47" spans="1:12" x14ac:dyDescent="0.35">
      <c r="A47" s="52" t="s">
        <v>209</v>
      </c>
      <c r="B47" s="53" t="s">
        <v>69</v>
      </c>
      <c r="C47" s="53" t="s">
        <v>210</v>
      </c>
      <c r="D47" s="53" t="s">
        <v>97</v>
      </c>
      <c r="E47" s="54">
        <v>2736</v>
      </c>
      <c r="H47" s="52" t="s">
        <v>211</v>
      </c>
      <c r="I47" s="53" t="s">
        <v>69</v>
      </c>
      <c r="J47" s="53" t="s">
        <v>212</v>
      </c>
      <c r="K47" s="53" t="s">
        <v>91</v>
      </c>
      <c r="L47" s="54">
        <v>912</v>
      </c>
    </row>
    <row r="48" spans="1:12" x14ac:dyDescent="0.35">
      <c r="A48" s="52" t="s">
        <v>213</v>
      </c>
      <c r="B48" s="53" t="s">
        <v>69</v>
      </c>
      <c r="C48" s="53" t="s">
        <v>214</v>
      </c>
      <c r="D48" s="53" t="s">
        <v>91</v>
      </c>
      <c r="E48" s="54">
        <v>3741.78</v>
      </c>
      <c r="H48" s="52" t="s">
        <v>215</v>
      </c>
      <c r="I48" s="53" t="s">
        <v>69</v>
      </c>
      <c r="J48" s="53" t="s">
        <v>216</v>
      </c>
      <c r="K48" s="53" t="s">
        <v>91</v>
      </c>
      <c r="L48" s="54">
        <v>912</v>
      </c>
    </row>
    <row r="49" spans="1:12" x14ac:dyDescent="0.35">
      <c r="A49" s="52" t="s">
        <v>217</v>
      </c>
      <c r="B49" s="53" t="s">
        <v>69</v>
      </c>
      <c r="C49" s="53" t="s">
        <v>218</v>
      </c>
      <c r="D49" s="53" t="s">
        <v>151</v>
      </c>
      <c r="E49" s="54">
        <v>1330</v>
      </c>
      <c r="H49" s="52" t="s">
        <v>219</v>
      </c>
      <c r="I49" s="53" t="s">
        <v>69</v>
      </c>
      <c r="J49" s="53" t="s">
        <v>220</v>
      </c>
      <c r="K49" s="53" t="s">
        <v>151</v>
      </c>
      <c r="L49" s="54">
        <v>456</v>
      </c>
    </row>
    <row r="50" spans="1:12" x14ac:dyDescent="0.35">
      <c r="C50" s="58">
        <v>19</v>
      </c>
      <c r="E50" s="59">
        <f>SUM(E31:E49)</f>
        <v>20922.469999999998</v>
      </c>
      <c r="J50" s="58">
        <v>9</v>
      </c>
      <c r="K50" s="58"/>
      <c r="L50" s="59">
        <f>SUM(L41:L49)</f>
        <v>9880</v>
      </c>
    </row>
    <row r="53" spans="1:12" x14ac:dyDescent="0.35">
      <c r="C53">
        <v>2013</v>
      </c>
    </row>
    <row r="54" spans="1:12" x14ac:dyDescent="0.35">
      <c r="A54" s="50" t="s">
        <v>62</v>
      </c>
      <c r="B54" s="51" t="s">
        <v>63</v>
      </c>
      <c r="C54" s="51" t="s">
        <v>64</v>
      </c>
      <c r="D54" s="51" t="s">
        <v>67</v>
      </c>
      <c r="E54" s="51" t="s">
        <v>66</v>
      </c>
    </row>
    <row r="55" spans="1:12" x14ac:dyDescent="0.35">
      <c r="A55" s="52" t="s">
        <v>221</v>
      </c>
      <c r="B55" s="53" t="s">
        <v>69</v>
      </c>
      <c r="C55" s="53" t="s">
        <v>222</v>
      </c>
      <c r="D55" s="53" t="s">
        <v>91</v>
      </c>
      <c r="E55" s="54">
        <v>25089.09</v>
      </c>
    </row>
    <row r="56" spans="1:12" x14ac:dyDescent="0.35">
      <c r="A56" s="52" t="s">
        <v>223</v>
      </c>
      <c r="B56" s="53" t="s">
        <v>69</v>
      </c>
      <c r="C56" s="53" t="s">
        <v>224</v>
      </c>
      <c r="D56" s="53" t="s">
        <v>166</v>
      </c>
      <c r="E56" s="54">
        <v>1292</v>
      </c>
    </row>
    <row r="57" spans="1:12" x14ac:dyDescent="0.35">
      <c r="A57" s="52" t="s">
        <v>225</v>
      </c>
      <c r="B57" s="53" t="s">
        <v>69</v>
      </c>
      <c r="C57" s="53" t="s">
        <v>226</v>
      </c>
      <c r="D57" s="53" t="s">
        <v>97</v>
      </c>
      <c r="E57" s="54">
        <v>912</v>
      </c>
      <c r="I57">
        <v>2017</v>
      </c>
    </row>
    <row r="58" spans="1:12" x14ac:dyDescent="0.35">
      <c r="A58" s="52" t="s">
        <v>227</v>
      </c>
      <c r="B58" s="53" t="s">
        <v>69</v>
      </c>
      <c r="C58" s="53" t="s">
        <v>228</v>
      </c>
      <c r="D58" s="53" t="s">
        <v>97</v>
      </c>
      <c r="E58" s="54">
        <v>1292</v>
      </c>
      <c r="H58" s="50" t="s">
        <v>62</v>
      </c>
      <c r="I58" s="51" t="s">
        <v>63</v>
      </c>
      <c r="J58" s="51" t="s">
        <v>64</v>
      </c>
      <c r="K58" s="51" t="s">
        <v>67</v>
      </c>
      <c r="L58" s="51" t="s">
        <v>66</v>
      </c>
    </row>
    <row r="59" spans="1:12" x14ac:dyDescent="0.35">
      <c r="A59" s="52" t="s">
        <v>229</v>
      </c>
      <c r="B59" s="53" t="s">
        <v>69</v>
      </c>
      <c r="C59" s="53" t="s">
        <v>230</v>
      </c>
      <c r="D59" s="53" t="s">
        <v>97</v>
      </c>
      <c r="E59" s="54">
        <v>1368</v>
      </c>
      <c r="H59" s="52" t="s">
        <v>231</v>
      </c>
      <c r="I59" s="53" t="s">
        <v>69</v>
      </c>
      <c r="J59" s="53" t="s">
        <v>232</v>
      </c>
      <c r="K59" s="53" t="s">
        <v>97</v>
      </c>
      <c r="L59" s="54">
        <v>456</v>
      </c>
    </row>
    <row r="60" spans="1:12" x14ac:dyDescent="0.35">
      <c r="A60" s="52" t="s">
        <v>233</v>
      </c>
      <c r="B60" s="53" t="s">
        <v>69</v>
      </c>
      <c r="C60" s="53" t="s">
        <v>234</v>
      </c>
      <c r="D60" s="53" t="s">
        <v>80</v>
      </c>
      <c r="E60" s="54">
        <v>1368</v>
      </c>
      <c r="H60" s="52" t="s">
        <v>235</v>
      </c>
      <c r="I60" s="53" t="s">
        <v>69</v>
      </c>
      <c r="J60" s="53" t="s">
        <v>236</v>
      </c>
      <c r="K60" s="53" t="s">
        <v>151</v>
      </c>
      <c r="L60" s="54">
        <v>76</v>
      </c>
    </row>
    <row r="61" spans="1:12" x14ac:dyDescent="0.35">
      <c r="A61" s="52" t="s">
        <v>237</v>
      </c>
      <c r="B61" s="53" t="s">
        <v>69</v>
      </c>
      <c r="C61" s="53" t="s">
        <v>238</v>
      </c>
      <c r="D61" s="53" t="s">
        <v>166</v>
      </c>
      <c r="E61" s="54">
        <v>1368</v>
      </c>
      <c r="H61" s="52" t="s">
        <v>239</v>
      </c>
      <c r="I61" s="53" t="s">
        <v>69</v>
      </c>
      <c r="J61" s="53" t="s">
        <v>240</v>
      </c>
      <c r="K61" s="53" t="s">
        <v>97</v>
      </c>
      <c r="L61" s="54">
        <v>684</v>
      </c>
    </row>
    <row r="62" spans="1:12" x14ac:dyDescent="0.35">
      <c r="A62" s="52" t="s">
        <v>241</v>
      </c>
      <c r="B62" s="53" t="s">
        <v>69</v>
      </c>
      <c r="C62" s="53" t="s">
        <v>242</v>
      </c>
      <c r="D62" s="53" t="s">
        <v>243</v>
      </c>
      <c r="E62" s="54">
        <v>152</v>
      </c>
      <c r="H62" s="52" t="s">
        <v>244</v>
      </c>
      <c r="I62" s="53" t="s">
        <v>69</v>
      </c>
      <c r="J62" s="53" t="s">
        <v>245</v>
      </c>
      <c r="K62" s="53" t="s">
        <v>97</v>
      </c>
      <c r="L62" s="54">
        <v>684</v>
      </c>
    </row>
    <row r="63" spans="1:12" x14ac:dyDescent="0.35">
      <c r="A63" s="52" t="s">
        <v>246</v>
      </c>
      <c r="B63" s="53" t="s">
        <v>69</v>
      </c>
      <c r="C63" s="53" t="s">
        <v>247</v>
      </c>
      <c r="D63" s="53" t="s">
        <v>243</v>
      </c>
      <c r="E63" s="54">
        <v>1686.71</v>
      </c>
      <c r="H63" s="52" t="s">
        <v>248</v>
      </c>
      <c r="I63" s="53" t="s">
        <v>69</v>
      </c>
      <c r="J63" s="53" t="s">
        <v>249</v>
      </c>
      <c r="K63" s="53" t="s">
        <v>91</v>
      </c>
      <c r="L63" s="54">
        <v>988</v>
      </c>
    </row>
    <row r="64" spans="1:12" x14ac:dyDescent="0.35">
      <c r="A64" s="52" t="s">
        <v>250</v>
      </c>
      <c r="B64" s="53" t="s">
        <v>69</v>
      </c>
      <c r="C64" s="53" t="s">
        <v>251</v>
      </c>
      <c r="D64" s="53" t="s">
        <v>97</v>
      </c>
      <c r="E64" s="54">
        <v>1520</v>
      </c>
      <c r="H64" s="52" t="s">
        <v>252</v>
      </c>
      <c r="I64" s="53" t="s">
        <v>69</v>
      </c>
      <c r="J64" s="53" t="s">
        <v>253</v>
      </c>
      <c r="K64" s="53" t="s">
        <v>91</v>
      </c>
      <c r="L64" s="54">
        <v>3724</v>
      </c>
    </row>
    <row r="65" spans="1:12" x14ac:dyDescent="0.35">
      <c r="A65" s="52" t="s">
        <v>254</v>
      </c>
      <c r="B65" s="53" t="s">
        <v>69</v>
      </c>
      <c r="C65" s="53" t="s">
        <v>255</v>
      </c>
      <c r="D65" s="53" t="s">
        <v>166</v>
      </c>
      <c r="E65" s="54">
        <v>1216</v>
      </c>
      <c r="H65" s="52" t="s">
        <v>256</v>
      </c>
      <c r="I65" s="53" t="s">
        <v>69</v>
      </c>
      <c r="J65" s="53" t="s">
        <v>257</v>
      </c>
      <c r="K65" s="53" t="s">
        <v>74</v>
      </c>
      <c r="L65" s="54">
        <v>1026</v>
      </c>
    </row>
    <row r="66" spans="1:12" x14ac:dyDescent="0.35">
      <c r="A66" s="52" t="s">
        <v>258</v>
      </c>
      <c r="B66" s="53" t="s">
        <v>69</v>
      </c>
      <c r="C66" s="53" t="s">
        <v>259</v>
      </c>
      <c r="D66" s="53" t="s">
        <v>80</v>
      </c>
      <c r="E66" s="54">
        <v>1672</v>
      </c>
      <c r="H66" s="52" t="s">
        <v>260</v>
      </c>
      <c r="I66" s="53" t="s">
        <v>69</v>
      </c>
      <c r="J66" s="53" t="s">
        <v>261</v>
      </c>
      <c r="K66" s="53" t="s">
        <v>80</v>
      </c>
      <c r="L66" s="54">
        <v>912</v>
      </c>
    </row>
    <row r="67" spans="1:12" x14ac:dyDescent="0.35">
      <c r="A67" s="52" t="s">
        <v>262</v>
      </c>
      <c r="B67" s="53" t="s">
        <v>69</v>
      </c>
      <c r="C67" s="53" t="s">
        <v>263</v>
      </c>
      <c r="D67" s="53" t="s">
        <v>80</v>
      </c>
      <c r="E67" s="54">
        <v>1824</v>
      </c>
      <c r="J67" s="58">
        <v>8</v>
      </c>
      <c r="K67" s="58"/>
      <c r="L67" s="59">
        <f>SUM(L59:L66)</f>
        <v>8550</v>
      </c>
    </row>
    <row r="68" spans="1:12" x14ac:dyDescent="0.35">
      <c r="A68" s="52" t="s">
        <v>264</v>
      </c>
      <c r="B68" s="53" t="s">
        <v>69</v>
      </c>
      <c r="C68" s="53" t="s">
        <v>265</v>
      </c>
      <c r="D68" s="53" t="s">
        <v>80</v>
      </c>
      <c r="E68" s="54">
        <v>1596</v>
      </c>
    </row>
    <row r="69" spans="1:12" x14ac:dyDescent="0.35">
      <c r="A69" s="52" t="s">
        <v>266</v>
      </c>
      <c r="B69" s="53" t="s">
        <v>69</v>
      </c>
      <c r="C69" s="53" t="s">
        <v>267</v>
      </c>
      <c r="D69" s="53" t="s">
        <v>97</v>
      </c>
      <c r="E69" s="54">
        <v>760</v>
      </c>
    </row>
    <row r="70" spans="1:12" x14ac:dyDescent="0.35">
      <c r="A70" s="52" t="s">
        <v>268</v>
      </c>
      <c r="B70" s="53" t="s">
        <v>69</v>
      </c>
      <c r="C70" s="53" t="s">
        <v>269</v>
      </c>
      <c r="D70" s="53" t="s">
        <v>97</v>
      </c>
      <c r="E70" s="54">
        <v>1368</v>
      </c>
    </row>
    <row r="71" spans="1:12" x14ac:dyDescent="0.35">
      <c r="A71" s="52" t="s">
        <v>270</v>
      </c>
      <c r="B71" s="53" t="s">
        <v>69</v>
      </c>
      <c r="C71" s="53" t="s">
        <v>271</v>
      </c>
      <c r="D71" s="53" t="s">
        <v>97</v>
      </c>
      <c r="E71" s="54">
        <v>1520</v>
      </c>
    </row>
    <row r="72" spans="1:12" x14ac:dyDescent="0.35">
      <c r="A72" s="52" t="s">
        <v>272</v>
      </c>
      <c r="B72" s="53" t="s">
        <v>69</v>
      </c>
      <c r="C72" s="53" t="s">
        <v>273</v>
      </c>
      <c r="D72" s="53" t="s">
        <v>97</v>
      </c>
      <c r="E72" s="54">
        <v>1064</v>
      </c>
    </row>
    <row r="73" spans="1:12" x14ac:dyDescent="0.35">
      <c r="A73" s="52" t="s">
        <v>274</v>
      </c>
      <c r="B73" s="53" t="s">
        <v>69</v>
      </c>
      <c r="C73" s="53" t="s">
        <v>275</v>
      </c>
      <c r="D73" s="53" t="s">
        <v>97</v>
      </c>
      <c r="E73" s="54">
        <v>1140</v>
      </c>
    </row>
    <row r="74" spans="1:12" x14ac:dyDescent="0.35">
      <c r="A74" s="52" t="s">
        <v>276</v>
      </c>
      <c r="B74" s="53" t="s">
        <v>69</v>
      </c>
      <c r="C74" s="53" t="s">
        <v>277</v>
      </c>
      <c r="D74" s="53" t="s">
        <v>91</v>
      </c>
      <c r="E74" s="54">
        <v>228</v>
      </c>
    </row>
    <row r="75" spans="1:12" x14ac:dyDescent="0.35">
      <c r="A75" s="52" t="s">
        <v>278</v>
      </c>
      <c r="B75" s="53" t="s">
        <v>69</v>
      </c>
      <c r="C75" s="53" t="s">
        <v>279</v>
      </c>
      <c r="D75" s="53" t="s">
        <v>151</v>
      </c>
      <c r="E75" s="54">
        <v>1170.4000000000001</v>
      </c>
    </row>
    <row r="76" spans="1:12" x14ac:dyDescent="0.35">
      <c r="A76" s="52" t="s">
        <v>280</v>
      </c>
      <c r="B76" s="53" t="s">
        <v>69</v>
      </c>
      <c r="C76" s="53" t="s">
        <v>281</v>
      </c>
      <c r="D76" s="53" t="s">
        <v>282</v>
      </c>
      <c r="E76" s="54">
        <v>836</v>
      </c>
    </row>
    <row r="77" spans="1:12" x14ac:dyDescent="0.35">
      <c r="A77" s="52" t="s">
        <v>283</v>
      </c>
      <c r="B77" s="53" t="s">
        <v>69</v>
      </c>
      <c r="C77" s="53" t="s">
        <v>284</v>
      </c>
      <c r="D77" s="53" t="s">
        <v>91</v>
      </c>
      <c r="E77" s="54">
        <v>1672</v>
      </c>
    </row>
    <row r="78" spans="1:12" x14ac:dyDescent="0.35">
      <c r="A78" s="52" t="s">
        <v>285</v>
      </c>
      <c r="B78" s="53" t="s">
        <v>69</v>
      </c>
      <c r="C78" s="53" t="s">
        <v>286</v>
      </c>
      <c r="D78" s="53" t="s">
        <v>166</v>
      </c>
      <c r="E78" s="54">
        <v>912</v>
      </c>
    </row>
    <row r="79" spans="1:12" x14ac:dyDescent="0.35">
      <c r="A79" s="52" t="s">
        <v>287</v>
      </c>
      <c r="B79" s="53" t="s">
        <v>69</v>
      </c>
      <c r="C79" s="53" t="s">
        <v>288</v>
      </c>
      <c r="D79" s="53" t="s">
        <v>166</v>
      </c>
      <c r="E79" s="54">
        <v>1216</v>
      </c>
    </row>
    <row r="80" spans="1:12" x14ac:dyDescent="0.35">
      <c r="A80" s="52" t="s">
        <v>289</v>
      </c>
      <c r="B80" s="53" t="s">
        <v>69</v>
      </c>
      <c r="C80" s="53" t="s">
        <v>290</v>
      </c>
      <c r="D80" s="53" t="s">
        <v>80</v>
      </c>
      <c r="E80" s="54">
        <v>836</v>
      </c>
    </row>
    <row r="81" spans="1:5" x14ac:dyDescent="0.35">
      <c r="A81" s="52" t="s">
        <v>291</v>
      </c>
      <c r="B81" s="53" t="s">
        <v>69</v>
      </c>
      <c r="C81" s="53" t="s">
        <v>292</v>
      </c>
      <c r="D81" s="53" t="s">
        <v>97</v>
      </c>
      <c r="E81" s="54">
        <v>0</v>
      </c>
    </row>
    <row r="82" spans="1:5" x14ac:dyDescent="0.35">
      <c r="A82" s="52" t="s">
        <v>293</v>
      </c>
      <c r="B82" s="53" t="s">
        <v>69</v>
      </c>
      <c r="C82" s="53" t="s">
        <v>294</v>
      </c>
      <c r="D82" s="53" t="s">
        <v>91</v>
      </c>
      <c r="E82" s="54">
        <v>4025.62</v>
      </c>
    </row>
    <row r="83" spans="1:5" x14ac:dyDescent="0.35">
      <c r="A83" s="52" t="s">
        <v>295</v>
      </c>
      <c r="B83" s="53" t="s">
        <v>69</v>
      </c>
      <c r="C83" s="53" t="s">
        <v>296</v>
      </c>
      <c r="D83" s="53" t="s">
        <v>243</v>
      </c>
      <c r="E83" s="54">
        <v>1368</v>
      </c>
    </row>
    <row r="84" spans="1:5" x14ac:dyDescent="0.35">
      <c r="A84" s="52" t="s">
        <v>297</v>
      </c>
      <c r="B84" s="53" t="s">
        <v>69</v>
      </c>
      <c r="C84" s="53" t="s">
        <v>298</v>
      </c>
      <c r="D84" s="53" t="s">
        <v>80</v>
      </c>
      <c r="E84" s="54">
        <v>1748</v>
      </c>
    </row>
    <row r="85" spans="1:5" x14ac:dyDescent="0.35">
      <c r="A85" s="52" t="s">
        <v>299</v>
      </c>
      <c r="B85" s="53" t="s">
        <v>69</v>
      </c>
      <c r="C85" s="53" t="s">
        <v>300</v>
      </c>
      <c r="D85" s="53" t="s">
        <v>151</v>
      </c>
      <c r="E85" s="54">
        <v>76</v>
      </c>
    </row>
    <row r="86" spans="1:5" x14ac:dyDescent="0.35">
      <c r="A86" s="52" t="s">
        <v>301</v>
      </c>
      <c r="B86" s="53" t="s">
        <v>69</v>
      </c>
      <c r="C86" s="53" t="s">
        <v>302</v>
      </c>
      <c r="D86" s="53" t="s">
        <v>97</v>
      </c>
      <c r="E86" s="54">
        <v>380</v>
      </c>
    </row>
    <row r="87" spans="1:5" x14ac:dyDescent="0.35">
      <c r="A87" s="52" t="s">
        <v>303</v>
      </c>
      <c r="B87" s="53" t="s">
        <v>69</v>
      </c>
      <c r="C87" s="53" t="s">
        <v>304</v>
      </c>
      <c r="D87" s="53" t="s">
        <v>282</v>
      </c>
      <c r="E87" s="54">
        <v>912</v>
      </c>
    </row>
    <row r="88" spans="1:5" x14ac:dyDescent="0.35">
      <c r="A88" s="52" t="s">
        <v>305</v>
      </c>
      <c r="B88" s="53" t="s">
        <v>69</v>
      </c>
      <c r="C88" s="53" t="s">
        <v>306</v>
      </c>
      <c r="D88" s="53" t="s">
        <v>97</v>
      </c>
      <c r="E88" s="54">
        <v>988</v>
      </c>
    </row>
    <row r="89" spans="1:5" x14ac:dyDescent="0.35">
      <c r="A89" s="52" t="s">
        <v>307</v>
      </c>
      <c r="B89" s="53" t="s">
        <v>69</v>
      </c>
      <c r="C89" s="53" t="s">
        <v>308</v>
      </c>
      <c r="D89" s="53" t="s">
        <v>97</v>
      </c>
      <c r="E89" s="54">
        <v>988</v>
      </c>
    </row>
    <row r="90" spans="1:5" x14ac:dyDescent="0.35">
      <c r="A90" s="52" t="s">
        <v>309</v>
      </c>
      <c r="B90" s="53" t="s">
        <v>69</v>
      </c>
      <c r="C90" s="53" t="s">
        <v>310</v>
      </c>
      <c r="D90" s="53" t="s">
        <v>97</v>
      </c>
      <c r="E90" s="54">
        <v>988</v>
      </c>
    </row>
    <row r="91" spans="1:5" x14ac:dyDescent="0.35">
      <c r="A91" s="52" t="s">
        <v>311</v>
      </c>
      <c r="B91" s="53" t="s">
        <v>69</v>
      </c>
      <c r="C91" s="53" t="s">
        <v>312</v>
      </c>
      <c r="D91" s="53" t="s">
        <v>97</v>
      </c>
      <c r="E91" s="54">
        <v>988</v>
      </c>
    </row>
    <row r="92" spans="1:5" x14ac:dyDescent="0.35">
      <c r="A92" s="52" t="s">
        <v>313</v>
      </c>
      <c r="B92" s="53" t="s">
        <v>69</v>
      </c>
      <c r="C92" s="53" t="s">
        <v>314</v>
      </c>
      <c r="D92" s="53" t="s">
        <v>80</v>
      </c>
      <c r="E92" s="54">
        <v>950</v>
      </c>
    </row>
    <row r="93" spans="1:5" x14ac:dyDescent="0.35">
      <c r="A93" s="52" t="s">
        <v>315</v>
      </c>
      <c r="B93" s="53" t="s">
        <v>69</v>
      </c>
      <c r="C93" s="53" t="s">
        <v>316</v>
      </c>
      <c r="D93" s="53" t="s">
        <v>282</v>
      </c>
      <c r="E93" s="54">
        <v>1976</v>
      </c>
    </row>
    <row r="94" spans="1:5" x14ac:dyDescent="0.35">
      <c r="A94" s="52" t="s">
        <v>317</v>
      </c>
      <c r="B94" s="53" t="s">
        <v>69</v>
      </c>
      <c r="C94" s="53" t="s">
        <v>318</v>
      </c>
      <c r="D94" s="53" t="s">
        <v>97</v>
      </c>
      <c r="E94" s="54">
        <v>988</v>
      </c>
    </row>
    <row r="95" spans="1:5" x14ac:dyDescent="0.35">
      <c r="A95" s="52" t="s">
        <v>319</v>
      </c>
      <c r="B95" s="53" t="s">
        <v>69</v>
      </c>
      <c r="C95" s="53" t="s">
        <v>320</v>
      </c>
      <c r="D95" s="53" t="s">
        <v>97</v>
      </c>
      <c r="E95" s="54">
        <v>988</v>
      </c>
    </row>
    <row r="96" spans="1:5" x14ac:dyDescent="0.35">
      <c r="A96" s="52" t="s">
        <v>321</v>
      </c>
      <c r="B96" s="53" t="s">
        <v>69</v>
      </c>
      <c r="C96" s="53" t="s">
        <v>310</v>
      </c>
      <c r="D96" s="53" t="s">
        <v>74</v>
      </c>
      <c r="E96" s="54">
        <v>988</v>
      </c>
    </row>
    <row r="97" spans="1:5" x14ac:dyDescent="0.35">
      <c r="A97" s="52" t="s">
        <v>322</v>
      </c>
      <c r="B97" s="53" t="s">
        <v>69</v>
      </c>
      <c r="C97" s="53" t="s">
        <v>312</v>
      </c>
      <c r="D97" s="53" t="s">
        <v>74</v>
      </c>
      <c r="E97" s="54">
        <v>950</v>
      </c>
    </row>
    <row r="98" spans="1:5" x14ac:dyDescent="0.35">
      <c r="A98" s="52" t="s">
        <v>323</v>
      </c>
      <c r="B98" s="53" t="s">
        <v>69</v>
      </c>
      <c r="C98" s="53" t="s">
        <v>324</v>
      </c>
      <c r="D98" s="53" t="s">
        <v>97</v>
      </c>
      <c r="E98" s="54">
        <v>152</v>
      </c>
    </row>
    <row r="99" spans="1:5" x14ac:dyDescent="0.35">
      <c r="A99" s="52" t="s">
        <v>325</v>
      </c>
      <c r="B99" s="53" t="s">
        <v>69</v>
      </c>
      <c r="C99" s="53" t="s">
        <v>326</v>
      </c>
      <c r="D99" s="53" t="s">
        <v>166</v>
      </c>
      <c r="E99" s="54">
        <v>304</v>
      </c>
    </row>
    <row r="100" spans="1:5" x14ac:dyDescent="0.35">
      <c r="C100" s="58">
        <v>45</v>
      </c>
      <c r="E100" s="59">
        <f>SUM(E55:E99)</f>
        <v>74835.820000000007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64098-BDBD-437E-AF9D-6E01CCBD0D12}">
  <dimension ref="A12:L41"/>
  <sheetViews>
    <sheetView workbookViewId="0">
      <selection activeCell="M30" sqref="M30"/>
    </sheetView>
  </sheetViews>
  <sheetFormatPr defaultRowHeight="14.5" x14ac:dyDescent="0.35"/>
  <cols>
    <col min="3" max="3" width="41.54296875" bestFit="1" customWidth="1"/>
    <col min="4" max="4" width="36.26953125" bestFit="1" customWidth="1"/>
    <col min="10" max="10" width="44.54296875" bestFit="1" customWidth="1"/>
  </cols>
  <sheetData>
    <row r="12" spans="1:5" x14ac:dyDescent="0.35">
      <c r="B12">
        <v>2011</v>
      </c>
    </row>
    <row r="13" spans="1:5" x14ac:dyDescent="0.35">
      <c r="A13" s="50" t="s">
        <v>62</v>
      </c>
      <c r="B13" s="51" t="s">
        <v>63</v>
      </c>
      <c r="C13" s="51" t="s">
        <v>64</v>
      </c>
      <c r="D13" s="51" t="s">
        <v>67</v>
      </c>
      <c r="E13" s="51" t="s">
        <v>66</v>
      </c>
    </row>
    <row r="14" spans="1:5" x14ac:dyDescent="0.35">
      <c r="A14" s="52" t="s">
        <v>327</v>
      </c>
      <c r="B14" s="53" t="s">
        <v>69</v>
      </c>
      <c r="C14" s="53" t="s">
        <v>328</v>
      </c>
      <c r="D14" s="53" t="s">
        <v>329</v>
      </c>
      <c r="E14" s="54">
        <v>0</v>
      </c>
    </row>
    <row r="15" spans="1:5" x14ac:dyDescent="0.35">
      <c r="A15" s="52" t="s">
        <v>330</v>
      </c>
      <c r="B15" s="53" t="s">
        <v>69</v>
      </c>
      <c r="C15" s="53" t="s">
        <v>331</v>
      </c>
      <c r="D15" s="53" t="s">
        <v>329</v>
      </c>
      <c r="E15" s="54">
        <v>919.6</v>
      </c>
    </row>
    <row r="16" spans="1:5" x14ac:dyDescent="0.35">
      <c r="C16" s="58">
        <v>2</v>
      </c>
      <c r="E16" s="59">
        <f>SUM(E14:E15)</f>
        <v>919.6</v>
      </c>
    </row>
    <row r="20" spans="1:12" x14ac:dyDescent="0.35">
      <c r="B20">
        <v>2012</v>
      </c>
      <c r="I20">
        <v>2015</v>
      </c>
    </row>
    <row r="21" spans="1:12" x14ac:dyDescent="0.35">
      <c r="A21" s="50" t="s">
        <v>62</v>
      </c>
      <c r="B21" s="51" t="s">
        <v>63</v>
      </c>
      <c r="C21" s="51" t="s">
        <v>64</v>
      </c>
      <c r="D21" s="51" t="s">
        <v>67</v>
      </c>
      <c r="E21" s="51" t="s">
        <v>66</v>
      </c>
      <c r="H21" s="50" t="s">
        <v>62</v>
      </c>
      <c r="I21" s="51" t="s">
        <v>63</v>
      </c>
      <c r="J21" s="51" t="s">
        <v>64</v>
      </c>
      <c r="K21" s="51" t="s">
        <v>67</v>
      </c>
      <c r="L21" s="51" t="s">
        <v>66</v>
      </c>
    </row>
    <row r="22" spans="1:12" x14ac:dyDescent="0.35">
      <c r="A22" s="52" t="s">
        <v>332</v>
      </c>
      <c r="B22" s="53" t="s">
        <v>69</v>
      </c>
      <c r="C22" s="53" t="s">
        <v>333</v>
      </c>
      <c r="D22" s="53" t="s">
        <v>329</v>
      </c>
      <c r="E22" s="54">
        <v>524.4</v>
      </c>
      <c r="H22" s="52" t="s">
        <v>334</v>
      </c>
      <c r="I22" s="53" t="s">
        <v>69</v>
      </c>
      <c r="J22" s="53" t="s">
        <v>335</v>
      </c>
      <c r="K22" s="53" t="s">
        <v>329</v>
      </c>
      <c r="L22" s="54">
        <v>1200.8</v>
      </c>
    </row>
    <row r="23" spans="1:12" x14ac:dyDescent="0.35">
      <c r="C23" s="58">
        <v>1</v>
      </c>
      <c r="D23" s="58"/>
      <c r="E23" s="59">
        <f>SUM(E22:E22)</f>
        <v>524.4</v>
      </c>
      <c r="H23" s="52" t="s">
        <v>336</v>
      </c>
      <c r="I23" s="53" t="s">
        <v>69</v>
      </c>
      <c r="J23" s="53" t="s">
        <v>337</v>
      </c>
      <c r="K23" s="53" t="s">
        <v>329</v>
      </c>
      <c r="L23" s="54">
        <v>592.79999999999995</v>
      </c>
    </row>
    <row r="24" spans="1:12" x14ac:dyDescent="0.35">
      <c r="H24" s="52" t="s">
        <v>338</v>
      </c>
      <c r="I24" s="53" t="s">
        <v>69</v>
      </c>
      <c r="J24" s="53" t="s">
        <v>339</v>
      </c>
      <c r="K24" s="53" t="s">
        <v>329</v>
      </c>
      <c r="L24" s="54">
        <v>896.8</v>
      </c>
    </row>
    <row r="25" spans="1:12" x14ac:dyDescent="0.35">
      <c r="J25" s="58">
        <v>3</v>
      </c>
      <c r="L25" s="59">
        <f>SUM(L22:L24)</f>
        <v>2690.3999999999996</v>
      </c>
    </row>
    <row r="26" spans="1:12" x14ac:dyDescent="0.35">
      <c r="B26">
        <v>2013</v>
      </c>
    </row>
    <row r="27" spans="1:12" x14ac:dyDescent="0.35">
      <c r="A27" s="50" t="s">
        <v>62</v>
      </c>
      <c r="B27" s="51" t="s">
        <v>63</v>
      </c>
      <c r="C27" s="51" t="s">
        <v>64</v>
      </c>
      <c r="D27" s="51" t="s">
        <v>67</v>
      </c>
      <c r="E27" s="51" t="s">
        <v>66</v>
      </c>
    </row>
    <row r="28" spans="1:12" x14ac:dyDescent="0.35">
      <c r="A28" s="52" t="s">
        <v>340</v>
      </c>
      <c r="B28" s="53" t="s">
        <v>69</v>
      </c>
      <c r="C28" s="53" t="s">
        <v>341</v>
      </c>
      <c r="D28" s="53" t="s">
        <v>329</v>
      </c>
      <c r="E28" s="54">
        <v>608</v>
      </c>
      <c r="I28">
        <v>2016</v>
      </c>
    </row>
    <row r="29" spans="1:12" x14ac:dyDescent="0.35">
      <c r="A29" s="52" t="s">
        <v>342</v>
      </c>
      <c r="B29" s="53" t="s">
        <v>69</v>
      </c>
      <c r="C29" s="53" t="s">
        <v>343</v>
      </c>
      <c r="D29" s="53" t="s">
        <v>329</v>
      </c>
      <c r="E29" s="54">
        <v>836</v>
      </c>
      <c r="H29" s="50" t="s">
        <v>62</v>
      </c>
      <c r="I29" s="51" t="s">
        <v>63</v>
      </c>
      <c r="J29" s="51" t="s">
        <v>64</v>
      </c>
      <c r="K29" s="51" t="s">
        <v>67</v>
      </c>
      <c r="L29" s="51" t="s">
        <v>66</v>
      </c>
    </row>
    <row r="30" spans="1:12" x14ac:dyDescent="0.35">
      <c r="A30" s="52" t="s">
        <v>344</v>
      </c>
      <c r="B30" s="53" t="s">
        <v>69</v>
      </c>
      <c r="C30" s="53" t="s">
        <v>345</v>
      </c>
      <c r="D30" s="53" t="s">
        <v>329</v>
      </c>
      <c r="E30" s="54">
        <v>1041.2</v>
      </c>
      <c r="H30" s="52" t="s">
        <v>346</v>
      </c>
      <c r="I30" s="53" t="s">
        <v>69</v>
      </c>
      <c r="J30" s="53" t="s">
        <v>347</v>
      </c>
      <c r="K30" s="53" t="s">
        <v>329</v>
      </c>
      <c r="L30" s="54">
        <v>1489.6</v>
      </c>
    </row>
    <row r="31" spans="1:12" x14ac:dyDescent="0.35">
      <c r="A31" s="52" t="s">
        <v>348</v>
      </c>
      <c r="B31" s="53" t="s">
        <v>69</v>
      </c>
      <c r="C31" s="53" t="s">
        <v>349</v>
      </c>
      <c r="D31" s="53" t="s">
        <v>329</v>
      </c>
      <c r="E31" s="54">
        <v>4529.6000000000004</v>
      </c>
      <c r="H31" s="52" t="s">
        <v>350</v>
      </c>
      <c r="I31" s="53" t="s">
        <v>69</v>
      </c>
      <c r="J31" s="53" t="s">
        <v>351</v>
      </c>
      <c r="K31" s="53" t="s">
        <v>329</v>
      </c>
      <c r="L31" s="54">
        <v>14375.37</v>
      </c>
    </row>
    <row r="32" spans="1:12" x14ac:dyDescent="0.35">
      <c r="C32" s="58">
        <v>4</v>
      </c>
      <c r="E32" s="59">
        <f>SUM(E28:E31)</f>
        <v>7014.8</v>
      </c>
      <c r="J32" s="58">
        <v>2</v>
      </c>
      <c r="L32" s="59">
        <f>SUM(L30:L31)</f>
        <v>15864.970000000001</v>
      </c>
    </row>
    <row r="34" spans="1:12" x14ac:dyDescent="0.35">
      <c r="B34">
        <v>2014</v>
      </c>
    </row>
    <row r="35" spans="1:12" x14ac:dyDescent="0.35">
      <c r="A35" s="50" t="s">
        <v>62</v>
      </c>
      <c r="B35" s="51" t="s">
        <v>63</v>
      </c>
      <c r="C35" s="51" t="s">
        <v>64</v>
      </c>
      <c r="D35" s="51" t="s">
        <v>67</v>
      </c>
      <c r="E35" s="51" t="s">
        <v>66</v>
      </c>
    </row>
    <row r="36" spans="1:12" x14ac:dyDescent="0.35">
      <c r="A36" s="52" t="s">
        <v>352</v>
      </c>
      <c r="B36" s="53" t="s">
        <v>69</v>
      </c>
      <c r="C36" s="53" t="s">
        <v>353</v>
      </c>
      <c r="D36" s="53" t="s">
        <v>354</v>
      </c>
      <c r="E36" s="54">
        <v>585.20000000000005</v>
      </c>
    </row>
    <row r="37" spans="1:12" x14ac:dyDescent="0.35">
      <c r="A37" s="52" t="s">
        <v>355</v>
      </c>
      <c r="B37" s="53" t="s">
        <v>69</v>
      </c>
      <c r="C37" s="53" t="s">
        <v>356</v>
      </c>
      <c r="D37" s="53" t="s">
        <v>354</v>
      </c>
      <c r="E37" s="54">
        <v>1299.5999999999999</v>
      </c>
      <c r="I37">
        <v>2017</v>
      </c>
    </row>
    <row r="38" spans="1:12" x14ac:dyDescent="0.35">
      <c r="C38" s="58">
        <v>2</v>
      </c>
      <c r="E38" s="59">
        <f>SUM(E36:E37)</f>
        <v>1884.8</v>
      </c>
    </row>
    <row r="39" spans="1:12" x14ac:dyDescent="0.35">
      <c r="H39" s="50" t="s">
        <v>62</v>
      </c>
      <c r="I39" s="51" t="s">
        <v>63</v>
      </c>
      <c r="J39" s="51" t="s">
        <v>64</v>
      </c>
      <c r="K39" s="51" t="s">
        <v>67</v>
      </c>
      <c r="L39" s="51" t="s">
        <v>66</v>
      </c>
    </row>
    <row r="40" spans="1:12" x14ac:dyDescent="0.35">
      <c r="H40" s="52" t="s">
        <v>357</v>
      </c>
      <c r="I40" s="53" t="s">
        <v>69</v>
      </c>
      <c r="J40" s="53" t="s">
        <v>358</v>
      </c>
      <c r="K40" s="53" t="s">
        <v>329</v>
      </c>
      <c r="L40" s="54">
        <v>1147.5999999999999</v>
      </c>
    </row>
    <row r="41" spans="1:12" x14ac:dyDescent="0.35">
      <c r="J41" s="58">
        <v>1</v>
      </c>
      <c r="L41" s="59">
        <f>SUM(L40:L40)</f>
        <v>1147.5999999999999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B935-B17F-44D4-B1D0-F8828F1324E3}">
  <dimension ref="A5:L45"/>
  <sheetViews>
    <sheetView workbookViewId="0">
      <selection activeCell="M30" sqref="M30"/>
    </sheetView>
  </sheetViews>
  <sheetFormatPr defaultRowHeight="14.5" x14ac:dyDescent="0.35"/>
  <cols>
    <col min="1" max="1" width="11" customWidth="1"/>
    <col min="3" max="3" width="42.1796875" customWidth="1"/>
    <col min="8" max="8" width="11.54296875" customWidth="1"/>
    <col min="10" max="10" width="42.1796875" bestFit="1" customWidth="1"/>
  </cols>
  <sheetData>
    <row r="5" spans="1:12" x14ac:dyDescent="0.35">
      <c r="B5">
        <v>2011</v>
      </c>
      <c r="I5">
        <v>2013</v>
      </c>
    </row>
    <row r="6" spans="1:12" x14ac:dyDescent="0.35">
      <c r="A6" s="50" t="s">
        <v>62</v>
      </c>
      <c r="B6" s="51" t="s">
        <v>63</v>
      </c>
      <c r="C6" s="51" t="s">
        <v>64</v>
      </c>
      <c r="D6" s="51" t="s">
        <v>67</v>
      </c>
      <c r="E6" s="51" t="s">
        <v>66</v>
      </c>
      <c r="H6" s="50" t="s">
        <v>62</v>
      </c>
      <c r="I6" s="51" t="s">
        <v>63</v>
      </c>
      <c r="J6" s="51" t="s">
        <v>64</v>
      </c>
      <c r="K6" s="51" t="s">
        <v>67</v>
      </c>
      <c r="L6" s="51" t="s">
        <v>66</v>
      </c>
    </row>
    <row r="7" spans="1:12" x14ac:dyDescent="0.35">
      <c r="A7" s="52" t="s">
        <v>359</v>
      </c>
      <c r="B7" s="53" t="s">
        <v>69</v>
      </c>
      <c r="C7" s="53" t="s">
        <v>360</v>
      </c>
      <c r="D7" s="53" t="s">
        <v>361</v>
      </c>
      <c r="E7" s="54">
        <v>0</v>
      </c>
      <c r="H7" s="52" t="s">
        <v>362</v>
      </c>
      <c r="I7" s="53" t="s">
        <v>69</v>
      </c>
      <c r="J7" s="53" t="s">
        <v>363</v>
      </c>
      <c r="K7" s="53" t="s">
        <v>364</v>
      </c>
      <c r="L7" s="54">
        <v>706.8</v>
      </c>
    </row>
    <row r="8" spans="1:12" x14ac:dyDescent="0.35">
      <c r="A8" s="52" t="s">
        <v>365</v>
      </c>
      <c r="B8" s="53" t="s">
        <v>69</v>
      </c>
      <c r="C8" s="53" t="s">
        <v>366</v>
      </c>
      <c r="D8" s="53" t="s">
        <v>361</v>
      </c>
      <c r="E8" s="54">
        <v>0</v>
      </c>
      <c r="H8" s="52" t="s">
        <v>367</v>
      </c>
      <c r="I8" s="53" t="s">
        <v>69</v>
      </c>
      <c r="J8" s="53" t="s">
        <v>368</v>
      </c>
      <c r="K8" s="53" t="s">
        <v>364</v>
      </c>
      <c r="L8" s="54">
        <v>1224.31</v>
      </c>
    </row>
    <row r="9" spans="1:12" x14ac:dyDescent="0.35">
      <c r="A9" s="52" t="s">
        <v>369</v>
      </c>
      <c r="B9" s="53" t="s">
        <v>69</v>
      </c>
      <c r="C9" s="53" t="s">
        <v>370</v>
      </c>
      <c r="D9" s="53" t="s">
        <v>361</v>
      </c>
      <c r="E9" s="54">
        <v>0</v>
      </c>
      <c r="H9" s="52" t="s">
        <v>371</v>
      </c>
      <c r="I9" s="53" t="s">
        <v>69</v>
      </c>
      <c r="J9" s="53" t="s">
        <v>372</v>
      </c>
      <c r="K9" s="53" t="s">
        <v>364</v>
      </c>
      <c r="L9" s="54">
        <v>281.2</v>
      </c>
    </row>
    <row r="10" spans="1:12" x14ac:dyDescent="0.35">
      <c r="A10" s="52" t="s">
        <v>373</v>
      </c>
      <c r="B10" s="53" t="s">
        <v>69</v>
      </c>
      <c r="C10" s="53" t="s">
        <v>374</v>
      </c>
      <c r="D10" s="53" t="s">
        <v>364</v>
      </c>
      <c r="E10" s="54">
        <v>94.5</v>
      </c>
      <c r="H10" s="52" t="s">
        <v>375</v>
      </c>
      <c r="I10" s="53" t="s">
        <v>69</v>
      </c>
      <c r="J10" s="53" t="s">
        <v>376</v>
      </c>
      <c r="K10" s="53" t="s">
        <v>361</v>
      </c>
      <c r="L10" s="54">
        <v>874</v>
      </c>
    </row>
    <row r="11" spans="1:12" x14ac:dyDescent="0.35">
      <c r="A11" s="52" t="s">
        <v>377</v>
      </c>
      <c r="B11" s="53" t="s">
        <v>69</v>
      </c>
      <c r="C11" s="53" t="s">
        <v>378</v>
      </c>
      <c r="D11" s="53" t="s">
        <v>364</v>
      </c>
      <c r="E11" s="54">
        <v>67.2</v>
      </c>
      <c r="H11" s="52" t="s">
        <v>379</v>
      </c>
      <c r="I11" s="53" t="s">
        <v>69</v>
      </c>
      <c r="J11" s="53" t="s">
        <v>380</v>
      </c>
      <c r="K11" s="53" t="s">
        <v>381</v>
      </c>
      <c r="L11" s="54">
        <v>577.6</v>
      </c>
    </row>
    <row r="12" spans="1:12" x14ac:dyDescent="0.35">
      <c r="A12" s="52" t="s">
        <v>382</v>
      </c>
      <c r="B12" s="53" t="s">
        <v>69</v>
      </c>
      <c r="C12" s="53" t="s">
        <v>378</v>
      </c>
      <c r="D12" s="53" t="s">
        <v>364</v>
      </c>
      <c r="E12" s="54">
        <v>172.2</v>
      </c>
      <c r="H12" s="52" t="s">
        <v>383</v>
      </c>
      <c r="I12" s="53" t="s">
        <v>69</v>
      </c>
      <c r="J12" s="53" t="s">
        <v>384</v>
      </c>
      <c r="K12" s="53" t="s">
        <v>364</v>
      </c>
      <c r="L12" s="54">
        <v>562.4</v>
      </c>
    </row>
    <row r="13" spans="1:12" x14ac:dyDescent="0.35">
      <c r="A13" s="52" t="s">
        <v>385</v>
      </c>
      <c r="B13" s="53" t="s">
        <v>69</v>
      </c>
      <c r="C13" s="53" t="s">
        <v>386</v>
      </c>
      <c r="D13" s="53" t="s">
        <v>364</v>
      </c>
      <c r="E13" s="54">
        <v>860.62</v>
      </c>
      <c r="H13" s="52" t="s">
        <v>387</v>
      </c>
      <c r="I13" s="53" t="s">
        <v>69</v>
      </c>
      <c r="J13" s="53" t="s">
        <v>388</v>
      </c>
      <c r="K13" s="53" t="s">
        <v>361</v>
      </c>
      <c r="L13" s="54">
        <v>722</v>
      </c>
    </row>
    <row r="14" spans="1:12" x14ac:dyDescent="0.35">
      <c r="A14" s="52" t="s">
        <v>389</v>
      </c>
      <c r="B14" s="53" t="s">
        <v>69</v>
      </c>
      <c r="C14" s="53" t="s">
        <v>390</v>
      </c>
      <c r="D14" s="53" t="s">
        <v>381</v>
      </c>
      <c r="E14" s="54">
        <v>364.8</v>
      </c>
      <c r="H14" s="52" t="s">
        <v>391</v>
      </c>
      <c r="I14" s="53" t="s">
        <v>69</v>
      </c>
      <c r="J14" s="53" t="s">
        <v>392</v>
      </c>
      <c r="K14" s="53" t="s">
        <v>361</v>
      </c>
      <c r="L14" s="54">
        <v>729.6</v>
      </c>
    </row>
    <row r="15" spans="1:12" x14ac:dyDescent="0.35">
      <c r="A15" s="52" t="s">
        <v>393</v>
      </c>
      <c r="B15" s="53" t="s">
        <v>69</v>
      </c>
      <c r="C15" s="53" t="s">
        <v>394</v>
      </c>
      <c r="D15" s="53" t="s">
        <v>381</v>
      </c>
      <c r="E15" s="54">
        <v>1432.32</v>
      </c>
      <c r="J15" s="58">
        <v>8</v>
      </c>
      <c r="L15" s="59">
        <v>5677.91</v>
      </c>
    </row>
    <row r="16" spans="1:12" x14ac:dyDescent="0.35">
      <c r="A16" s="52" t="s">
        <v>395</v>
      </c>
      <c r="B16" s="53" t="s">
        <v>69</v>
      </c>
      <c r="C16" s="53" t="s">
        <v>396</v>
      </c>
      <c r="D16" s="53" t="s">
        <v>381</v>
      </c>
      <c r="E16" s="54">
        <v>684</v>
      </c>
    </row>
    <row r="17" spans="1:12" x14ac:dyDescent="0.35">
      <c r="A17" s="52" t="s">
        <v>397</v>
      </c>
      <c r="B17" s="53" t="s">
        <v>69</v>
      </c>
      <c r="C17" s="53" t="s">
        <v>398</v>
      </c>
      <c r="D17" s="53" t="s">
        <v>361</v>
      </c>
      <c r="E17" s="54">
        <v>433.2</v>
      </c>
    </row>
    <row r="18" spans="1:12" x14ac:dyDescent="0.35">
      <c r="A18" s="52" t="s">
        <v>399</v>
      </c>
      <c r="B18" s="53" t="s">
        <v>69</v>
      </c>
      <c r="C18" s="53" t="s">
        <v>400</v>
      </c>
      <c r="D18" s="53" t="s">
        <v>364</v>
      </c>
      <c r="E18" s="54">
        <v>798</v>
      </c>
    </row>
    <row r="19" spans="1:12" x14ac:dyDescent="0.35">
      <c r="A19" s="52" t="s">
        <v>401</v>
      </c>
      <c r="B19" s="53" t="s">
        <v>69</v>
      </c>
      <c r="C19" s="53" t="s">
        <v>402</v>
      </c>
      <c r="D19" s="53" t="s">
        <v>381</v>
      </c>
      <c r="E19" s="54">
        <v>478.8</v>
      </c>
      <c r="I19">
        <v>2014</v>
      </c>
    </row>
    <row r="20" spans="1:12" x14ac:dyDescent="0.35">
      <c r="A20" s="52" t="s">
        <v>403</v>
      </c>
      <c r="B20" s="53" t="s">
        <v>69</v>
      </c>
      <c r="C20" s="53" t="s">
        <v>404</v>
      </c>
      <c r="D20" s="53" t="s">
        <v>361</v>
      </c>
      <c r="E20" s="54">
        <v>174.8</v>
      </c>
      <c r="H20" s="50" t="s">
        <v>62</v>
      </c>
      <c r="I20" s="51" t="s">
        <v>63</v>
      </c>
      <c r="J20" s="51" t="s">
        <v>64</v>
      </c>
      <c r="K20" s="51" t="s">
        <v>67</v>
      </c>
      <c r="L20" s="51" t="s">
        <v>66</v>
      </c>
    </row>
    <row r="21" spans="1:12" x14ac:dyDescent="0.35">
      <c r="C21" s="58">
        <v>14</v>
      </c>
      <c r="E21" s="59">
        <v>5560.4400000000005</v>
      </c>
      <c r="H21" s="52" t="s">
        <v>405</v>
      </c>
      <c r="I21" s="53" t="s">
        <v>69</v>
      </c>
      <c r="J21" s="53" t="s">
        <v>406</v>
      </c>
      <c r="K21" s="53" t="s">
        <v>361</v>
      </c>
      <c r="L21" s="54">
        <v>364.8</v>
      </c>
    </row>
    <row r="22" spans="1:12" x14ac:dyDescent="0.35">
      <c r="H22" s="52" t="s">
        <v>407</v>
      </c>
      <c r="I22" s="53" t="s">
        <v>69</v>
      </c>
      <c r="J22" s="53" t="s">
        <v>408</v>
      </c>
      <c r="K22" s="53" t="s">
        <v>361</v>
      </c>
      <c r="L22" s="54">
        <v>684</v>
      </c>
    </row>
    <row r="23" spans="1:12" x14ac:dyDescent="0.35">
      <c r="J23" s="58">
        <v>2</v>
      </c>
      <c r="L23" s="59">
        <v>1048.8</v>
      </c>
    </row>
    <row r="25" spans="1:12" x14ac:dyDescent="0.35">
      <c r="B25">
        <v>2012</v>
      </c>
    </row>
    <row r="26" spans="1:12" x14ac:dyDescent="0.35">
      <c r="A26" s="50" t="s">
        <v>62</v>
      </c>
      <c r="B26" s="51" t="s">
        <v>63</v>
      </c>
      <c r="C26" s="51" t="s">
        <v>64</v>
      </c>
      <c r="D26" s="51" t="s">
        <v>67</v>
      </c>
      <c r="E26" s="51" t="s">
        <v>66</v>
      </c>
      <c r="I26">
        <v>2015</v>
      </c>
    </row>
    <row r="27" spans="1:12" x14ac:dyDescent="0.35">
      <c r="A27" s="52" t="s">
        <v>409</v>
      </c>
      <c r="B27" s="53" t="s">
        <v>69</v>
      </c>
      <c r="C27" s="53" t="s">
        <v>410</v>
      </c>
      <c r="D27" s="53" t="s">
        <v>364</v>
      </c>
      <c r="E27" s="54">
        <v>494</v>
      </c>
      <c r="H27" s="50" t="s">
        <v>62</v>
      </c>
      <c r="I27" s="51" t="s">
        <v>63</v>
      </c>
      <c r="J27" s="51" t="s">
        <v>64</v>
      </c>
      <c r="K27" s="51" t="s">
        <v>67</v>
      </c>
      <c r="L27" s="51" t="s">
        <v>66</v>
      </c>
    </row>
    <row r="28" spans="1:12" x14ac:dyDescent="0.35">
      <c r="A28" s="52" t="s">
        <v>411</v>
      </c>
      <c r="B28" s="53" t="s">
        <v>69</v>
      </c>
      <c r="C28" s="53" t="s">
        <v>412</v>
      </c>
      <c r="D28" s="53" t="s">
        <v>364</v>
      </c>
      <c r="E28" s="54">
        <v>440.8</v>
      </c>
      <c r="H28" s="52" t="s">
        <v>413</v>
      </c>
      <c r="I28" s="53" t="s">
        <v>69</v>
      </c>
      <c r="J28" s="53" t="s">
        <v>414</v>
      </c>
      <c r="K28" s="53" t="s">
        <v>361</v>
      </c>
      <c r="L28" s="54">
        <v>608</v>
      </c>
    </row>
    <row r="29" spans="1:12" x14ac:dyDescent="0.35">
      <c r="A29" s="52" t="s">
        <v>415</v>
      </c>
      <c r="B29" s="53" t="s">
        <v>69</v>
      </c>
      <c r="C29" s="53" t="s">
        <v>416</v>
      </c>
      <c r="D29" s="53" t="s">
        <v>364</v>
      </c>
      <c r="E29" s="54">
        <v>706.8</v>
      </c>
      <c r="H29" s="52" t="s">
        <v>417</v>
      </c>
      <c r="I29" s="53" t="s">
        <v>69</v>
      </c>
      <c r="J29" s="53" t="s">
        <v>418</v>
      </c>
      <c r="K29" s="53" t="s">
        <v>361</v>
      </c>
      <c r="L29" s="54">
        <v>608</v>
      </c>
    </row>
    <row r="30" spans="1:12" x14ac:dyDescent="0.35">
      <c r="A30" s="52" t="s">
        <v>419</v>
      </c>
      <c r="B30" s="53" t="s">
        <v>69</v>
      </c>
      <c r="C30" s="53" t="s">
        <v>420</v>
      </c>
      <c r="D30" s="53" t="s">
        <v>364</v>
      </c>
      <c r="E30" s="54">
        <v>509.2</v>
      </c>
      <c r="H30" s="52" t="s">
        <v>421</v>
      </c>
      <c r="I30" s="53" t="s">
        <v>69</v>
      </c>
      <c r="J30" s="53" t="s">
        <v>422</v>
      </c>
      <c r="K30" s="53" t="s">
        <v>361</v>
      </c>
      <c r="L30" s="54">
        <v>577.6</v>
      </c>
    </row>
    <row r="31" spans="1:12" x14ac:dyDescent="0.35">
      <c r="A31" s="52" t="s">
        <v>423</v>
      </c>
      <c r="B31" s="53" t="s">
        <v>69</v>
      </c>
      <c r="C31" s="53" t="s">
        <v>424</v>
      </c>
      <c r="D31" s="53" t="s">
        <v>361</v>
      </c>
      <c r="E31" s="54">
        <v>311.60000000000002</v>
      </c>
      <c r="J31" s="58">
        <v>3</v>
      </c>
      <c r="L31" s="59">
        <v>1793.6</v>
      </c>
    </row>
    <row r="32" spans="1:12" x14ac:dyDescent="0.35">
      <c r="A32" s="52" t="s">
        <v>425</v>
      </c>
      <c r="B32" s="53" t="s">
        <v>69</v>
      </c>
      <c r="C32" s="53" t="s">
        <v>426</v>
      </c>
      <c r="D32" s="53" t="s">
        <v>361</v>
      </c>
      <c r="E32" s="54">
        <v>562.4</v>
      </c>
    </row>
    <row r="33" spans="3:12" x14ac:dyDescent="0.35">
      <c r="C33" s="58">
        <v>6</v>
      </c>
      <c r="E33" s="59">
        <v>3024.7999999999997</v>
      </c>
      <c r="I33">
        <v>2016</v>
      </c>
    </row>
    <row r="34" spans="3:12" x14ac:dyDescent="0.35">
      <c r="H34" s="50" t="s">
        <v>62</v>
      </c>
      <c r="I34" s="51" t="s">
        <v>63</v>
      </c>
      <c r="J34" s="51" t="s">
        <v>64</v>
      </c>
      <c r="K34" s="51" t="s">
        <v>67</v>
      </c>
      <c r="L34" s="51" t="s">
        <v>66</v>
      </c>
    </row>
    <row r="35" spans="3:12" x14ac:dyDescent="0.35">
      <c r="H35" s="52" t="s">
        <v>427</v>
      </c>
      <c r="I35" s="53" t="s">
        <v>69</v>
      </c>
      <c r="J35" s="53" t="s">
        <v>428</v>
      </c>
      <c r="K35" s="53" t="s">
        <v>381</v>
      </c>
      <c r="L35" s="54">
        <v>608</v>
      </c>
    </row>
    <row r="36" spans="3:12" x14ac:dyDescent="0.35">
      <c r="H36" s="52" t="s">
        <v>429</v>
      </c>
      <c r="I36" s="53" t="s">
        <v>69</v>
      </c>
      <c r="J36" s="53" t="s">
        <v>430</v>
      </c>
      <c r="K36" s="53" t="s">
        <v>361</v>
      </c>
      <c r="L36" s="54">
        <v>554.79999999999995</v>
      </c>
    </row>
    <row r="37" spans="3:12" x14ac:dyDescent="0.35">
      <c r="H37" s="52" t="s">
        <v>431</v>
      </c>
      <c r="I37" s="53" t="s">
        <v>69</v>
      </c>
      <c r="J37" s="53" t="s">
        <v>432</v>
      </c>
      <c r="K37" s="53" t="s">
        <v>364</v>
      </c>
      <c r="L37" s="54">
        <v>8143.04</v>
      </c>
    </row>
    <row r="38" spans="3:12" x14ac:dyDescent="0.35">
      <c r="J38" s="58">
        <v>3</v>
      </c>
      <c r="L38" s="59">
        <v>9305.84</v>
      </c>
    </row>
    <row r="40" spans="3:12" x14ac:dyDescent="0.35">
      <c r="I40">
        <v>2017</v>
      </c>
    </row>
    <row r="41" spans="3:12" x14ac:dyDescent="0.35">
      <c r="H41" s="50" t="s">
        <v>62</v>
      </c>
      <c r="I41" s="51" t="s">
        <v>63</v>
      </c>
      <c r="J41" s="51" t="s">
        <v>64</v>
      </c>
      <c r="K41" s="51" t="s">
        <v>67</v>
      </c>
      <c r="L41" s="51" t="s">
        <v>66</v>
      </c>
    </row>
    <row r="42" spans="3:12" x14ac:dyDescent="0.35">
      <c r="H42" s="52" t="s">
        <v>433</v>
      </c>
      <c r="I42" s="53" t="s">
        <v>69</v>
      </c>
      <c r="J42" s="53" t="s">
        <v>434</v>
      </c>
      <c r="K42" s="53" t="s">
        <v>435</v>
      </c>
      <c r="L42" s="54">
        <v>494</v>
      </c>
    </row>
    <row r="43" spans="3:12" x14ac:dyDescent="0.35">
      <c r="H43" s="52" t="s">
        <v>436</v>
      </c>
      <c r="I43" s="53" t="s">
        <v>69</v>
      </c>
      <c r="J43" s="53" t="s">
        <v>437</v>
      </c>
      <c r="K43" s="53" t="s">
        <v>361</v>
      </c>
      <c r="L43" s="54">
        <v>1641.6</v>
      </c>
    </row>
    <row r="44" spans="3:12" x14ac:dyDescent="0.35">
      <c r="J44" s="58">
        <v>2</v>
      </c>
      <c r="L44" s="59">
        <v>2135.6</v>
      </c>
    </row>
    <row r="45" spans="3:12" x14ac:dyDescent="0.35">
      <c r="J45" s="60"/>
      <c r="K45" s="60"/>
      <c r="L45" s="6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F3AF-FAB4-4249-A777-A00FB83EAC2B}">
  <dimension ref="B3:K11"/>
  <sheetViews>
    <sheetView workbookViewId="0">
      <selection activeCell="B3" sqref="B3:J6"/>
    </sheetView>
  </sheetViews>
  <sheetFormatPr defaultRowHeight="14.5" x14ac:dyDescent="0.35"/>
  <cols>
    <col min="2" max="2" width="22.1796875" customWidth="1"/>
    <col min="4" max="4" width="6" bestFit="1" customWidth="1"/>
    <col min="10" max="10" width="11.54296875" bestFit="1" customWidth="1"/>
  </cols>
  <sheetData>
    <row r="3" spans="2:11" x14ac:dyDescent="0.35">
      <c r="B3" s="73" t="s">
        <v>438</v>
      </c>
      <c r="C3" s="73"/>
      <c r="D3" s="73"/>
      <c r="E3" s="73"/>
      <c r="F3" s="73"/>
      <c r="G3" s="73"/>
      <c r="H3" s="73"/>
      <c r="I3" s="73"/>
      <c r="J3" s="73"/>
    </row>
    <row r="4" spans="2:11" x14ac:dyDescent="0.35">
      <c r="B4" s="62"/>
      <c r="C4" s="62"/>
      <c r="D4" s="62"/>
      <c r="E4" s="62"/>
      <c r="F4" s="62"/>
      <c r="G4" s="62"/>
      <c r="H4" s="62"/>
      <c r="I4" s="62"/>
      <c r="J4" s="62"/>
    </row>
    <row r="5" spans="2:11" x14ac:dyDescent="0.35">
      <c r="B5" s="62"/>
      <c r="C5" s="63">
        <v>2011</v>
      </c>
      <c r="D5" s="63">
        <v>2012</v>
      </c>
      <c r="E5" s="63">
        <v>2013</v>
      </c>
      <c r="F5" s="63">
        <v>2014</v>
      </c>
      <c r="G5" s="63">
        <v>2015</v>
      </c>
      <c r="H5" s="63">
        <v>2016</v>
      </c>
      <c r="I5" s="63">
        <v>2017</v>
      </c>
      <c r="J5" s="64" t="s">
        <v>439</v>
      </c>
    </row>
    <row r="6" spans="2:11" x14ac:dyDescent="0.35">
      <c r="B6" s="65" t="s">
        <v>440</v>
      </c>
      <c r="C6" s="48">
        <v>8727</v>
      </c>
      <c r="D6" s="48">
        <v>1185</v>
      </c>
      <c r="E6" s="48">
        <v>12773</v>
      </c>
      <c r="F6" s="48">
        <v>5246</v>
      </c>
      <c r="G6" s="48">
        <v>31871</v>
      </c>
      <c r="H6" s="48">
        <v>151672</v>
      </c>
      <c r="I6" s="48">
        <v>85000</v>
      </c>
      <c r="J6" s="66">
        <f>AVERAGE(C6:I6)</f>
        <v>42353.428571428572</v>
      </c>
      <c r="K6" t="s">
        <v>441</v>
      </c>
    </row>
    <row r="7" spans="2:11" x14ac:dyDescent="0.35">
      <c r="B7" s="65" t="s">
        <v>442</v>
      </c>
      <c r="C7" s="48">
        <v>12046</v>
      </c>
      <c r="D7" s="48">
        <v>20923</v>
      </c>
      <c r="E7" s="48">
        <v>74836</v>
      </c>
      <c r="F7" s="48">
        <v>14934</v>
      </c>
      <c r="G7" s="48">
        <v>10944</v>
      </c>
      <c r="H7" s="48">
        <v>9880</v>
      </c>
      <c r="I7" s="48">
        <v>8550</v>
      </c>
      <c r="J7" s="66">
        <f t="shared" ref="J7:J9" si="0">AVERAGE(C7:I7)</f>
        <v>21730.428571428572</v>
      </c>
      <c r="K7" t="s">
        <v>441</v>
      </c>
    </row>
    <row r="8" spans="2:11" x14ac:dyDescent="0.35">
      <c r="B8" s="65" t="s">
        <v>443</v>
      </c>
      <c r="C8" s="48">
        <v>2500</v>
      </c>
      <c r="D8" s="48">
        <v>524</v>
      </c>
      <c r="E8" s="48">
        <v>7015</v>
      </c>
      <c r="F8" s="48">
        <v>1885</v>
      </c>
      <c r="G8" s="48">
        <v>2690</v>
      </c>
      <c r="H8" s="48">
        <v>15865</v>
      </c>
      <c r="I8" s="48">
        <v>1148</v>
      </c>
      <c r="J8" s="66">
        <f t="shared" si="0"/>
        <v>4518.1428571428569</v>
      </c>
      <c r="K8" t="s">
        <v>444</v>
      </c>
    </row>
    <row r="9" spans="2:11" x14ac:dyDescent="0.35">
      <c r="B9" s="65" t="s">
        <v>445</v>
      </c>
      <c r="C9" s="48">
        <v>5560</v>
      </c>
      <c r="D9" s="48">
        <v>3025</v>
      </c>
      <c r="E9" s="48">
        <v>5678</v>
      </c>
      <c r="F9" s="48">
        <v>1049</v>
      </c>
      <c r="G9" s="48">
        <v>1794</v>
      </c>
      <c r="H9" s="48">
        <v>9306</v>
      </c>
      <c r="I9" s="48">
        <v>2136</v>
      </c>
      <c r="J9" s="66">
        <f t="shared" si="0"/>
        <v>4078.2857142857142</v>
      </c>
      <c r="K9" t="s">
        <v>441</v>
      </c>
    </row>
    <row r="10" spans="2:11" x14ac:dyDescent="0.35">
      <c r="B10" t="s">
        <v>448</v>
      </c>
      <c r="J10" s="27">
        <f>J9+J7+J6</f>
        <v>68162.142857142855</v>
      </c>
    </row>
    <row r="11" spans="2:11" x14ac:dyDescent="0.35">
      <c r="B11" t="s">
        <v>449</v>
      </c>
      <c r="J11" s="27">
        <f>J8</f>
        <v>4518.1428571428569</v>
      </c>
    </row>
  </sheetData>
  <mergeCells count="1">
    <mergeCell ref="B3:J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FCF</vt:lpstr>
      <vt:lpstr>AGBADA</vt:lpstr>
      <vt:lpstr>IMO RIV</vt:lpstr>
      <vt:lpstr>OKOG</vt:lpstr>
      <vt:lpstr>OBG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2018-10-23T11:35:29Z</dcterms:modified>
</cp:coreProperties>
</file>