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eem.Adepoju\Desktop\EA Sea Eagle\CI Chaters\"/>
    </mc:Choice>
  </mc:AlternateContent>
  <xr:revisionPtr revIDLastSave="0" documentId="13_ncr:1_{E6C64FA7-BDFB-47F6-8FC2-20F1E5E0BE5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Raw Calc" sheetId="1" r:id="rId1"/>
    <sheet name="FCF Calc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2" l="1"/>
  <c r="F30" i="2" s="1"/>
  <c r="E29" i="2"/>
  <c r="E28" i="2"/>
  <c r="E27" i="2"/>
  <c r="E23" i="2"/>
  <c r="F23" i="2" s="1"/>
  <c r="E21" i="2"/>
  <c r="J41" i="1"/>
  <c r="J40" i="1"/>
  <c r="J23" i="1" l="1"/>
  <c r="G23" i="1"/>
  <c r="J22" i="1"/>
  <c r="G22" i="1"/>
  <c r="J21" i="1"/>
  <c r="G21" i="1"/>
  <c r="J20" i="1"/>
  <c r="G20" i="1"/>
  <c r="J19" i="1"/>
  <c r="G19" i="1"/>
  <c r="J18" i="1"/>
  <c r="G18" i="1"/>
  <c r="J17" i="1"/>
  <c r="G17" i="1"/>
  <c r="J16" i="1"/>
  <c r="G16" i="1"/>
  <c r="J15" i="1"/>
  <c r="G15" i="1"/>
  <c r="J14" i="1"/>
  <c r="J24" i="1" s="1"/>
  <c r="G14" i="1"/>
  <c r="J26" i="1" l="1"/>
  <c r="J27" i="1" s="1"/>
  <c r="J29" i="1" l="1"/>
  <c r="J28" i="1"/>
  <c r="J31" i="1" s="1"/>
  <c r="G2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C83327CE-00C1-4694-AA07-C9E04BAFC1F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42DC296E-7367-4692-AE11-2D9A98B6D0B3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4ADAA6FA-C09E-4EE0-9F49-20A62DFC4E87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3B341CAD-ACBA-4B90-8194-5A8CB8D66F53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95B096-2B30-4B42-92C9-A97122D1D930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61C6A56C-2248-4054-B63D-7340D790D8E7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<sst xmlns="http://schemas.openxmlformats.org/spreadsheetml/2006/main" count="112" uniqueCount="92">
  <si>
    <t>SAP Material Code</t>
  </si>
  <si>
    <t>Material</t>
  </si>
  <si>
    <t>Honeywell LOS.</t>
  </si>
  <si>
    <t>Gas Detector R/x</t>
  </si>
  <si>
    <t>Gas Detector T/x</t>
  </si>
  <si>
    <t>Receiver</t>
  </si>
  <si>
    <t>Transmitter</t>
  </si>
  <si>
    <t>Honeywell IR.</t>
  </si>
  <si>
    <t>Average  Annual Consumption</t>
  </si>
  <si>
    <t>Unit Cost ($)</t>
  </si>
  <si>
    <t xml:space="preserve">Opportunity </t>
  </si>
  <si>
    <t>Average Unit cost of repair($)</t>
  </si>
  <si>
    <t>Annual Procurement Cost ($)</t>
  </si>
  <si>
    <t>2017 Consumption</t>
  </si>
  <si>
    <t>2019 Consumption To Date</t>
  </si>
  <si>
    <t>MTTF: 2-3years</t>
  </si>
  <si>
    <t>****Annual Saving Year on Year****</t>
  </si>
  <si>
    <t>Optima + Gas Detectors</t>
  </si>
  <si>
    <t>Cost of freight, Customs handling  and Insurance</t>
  </si>
  <si>
    <t>3rd Party vendor Markup</t>
  </si>
  <si>
    <t>7.5% VAT</t>
  </si>
  <si>
    <t>Sub-Total</t>
  </si>
  <si>
    <t>Estimated total Cost of Repiar by OEM($)</t>
  </si>
  <si>
    <t>Total</t>
  </si>
  <si>
    <t>Grand  Total</t>
  </si>
  <si>
    <t>20% of  estimated total cost of repair</t>
  </si>
  <si>
    <t>10% of estimated total cost of repair</t>
  </si>
  <si>
    <t xml:space="preserve">                                                    Data Source :Sea Eagle Store &amp; SAP</t>
  </si>
  <si>
    <t xml:space="preserve">                                  OEM: HONEYWELL UK</t>
  </si>
  <si>
    <t xml:space="preserve">                                                           Sea Eagle Gas Detector Consumption Data.</t>
  </si>
  <si>
    <t>US$448,640</t>
  </si>
  <si>
    <t>Opex Savings</t>
  </si>
  <si>
    <t>Cost of Implementation</t>
  </si>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</sst>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u/>
      <sz val="18"/>
      <color rgb="FFC00000"/>
      <name val="Calibri"/>
      <family val="2"/>
      <scheme val="minor"/>
    </font>
    <font>
      <b/>
      <i/>
      <u/>
      <sz val="18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8"/>
      <color rgb="FFC00000"/>
      <name val="Calibri"/>
      <family val="2"/>
      <scheme val="minor"/>
    </font>
    <font>
      <b/>
      <sz val="20"/>
      <color theme="1"/>
      <name val="Futura Medium"/>
    </font>
    <font>
      <b/>
      <sz val="11"/>
      <color theme="1"/>
      <name val="Futura Medium"/>
    </font>
    <font>
      <sz val="10"/>
      <color theme="1"/>
      <name val="Futura Medium"/>
    </font>
    <font>
      <b/>
      <sz val="10"/>
      <color theme="1"/>
      <name val="Futura Medium"/>
    </font>
    <font>
      <b/>
      <sz val="10"/>
      <color theme="0"/>
      <name val="Futura Medium"/>
    </font>
    <font>
      <b/>
      <sz val="10"/>
      <color rgb="FFC00000"/>
      <name val="Futura Medium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1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2" xfId="0" applyBorder="1"/>
    <xf numFmtId="164" fontId="1" fillId="0" borderId="1" xfId="1" applyFont="1" applyBorder="1"/>
    <xf numFmtId="164" fontId="1" fillId="0" borderId="3" xfId="1" applyFont="1" applyBorder="1"/>
    <xf numFmtId="0" fontId="0" fillId="0" borderId="1" xfId="0" applyFill="1" applyBorder="1"/>
    <xf numFmtId="0" fontId="1" fillId="0" borderId="1" xfId="0" applyFont="1" applyFill="1" applyBorder="1"/>
    <xf numFmtId="0" fontId="0" fillId="3" borderId="1" xfId="0" applyFill="1" applyBorder="1"/>
    <xf numFmtId="0" fontId="1" fillId="3" borderId="1" xfId="0" applyFont="1" applyFill="1" applyBorder="1"/>
    <xf numFmtId="0" fontId="1" fillId="3" borderId="5" xfId="0" applyFont="1" applyFill="1" applyBorder="1"/>
    <xf numFmtId="0" fontId="2" fillId="0" borderId="10" xfId="0" applyFont="1" applyBorder="1"/>
    <xf numFmtId="0" fontId="2" fillId="0" borderId="11" xfId="0" applyFont="1" applyBorder="1" applyAlignment="1">
      <alignment horizontal="center" wrapText="1"/>
    </xf>
    <xf numFmtId="0" fontId="2" fillId="0" borderId="11" xfId="0" applyFont="1" applyBorder="1" applyAlignment="1">
      <alignment wrapText="1"/>
    </xf>
    <xf numFmtId="0" fontId="2" fillId="3" borderId="11" xfId="0" applyFont="1" applyFill="1" applyBorder="1"/>
    <xf numFmtId="0" fontId="2" fillId="0" borderId="12" xfId="0" applyFont="1" applyBorder="1" applyAlignment="1">
      <alignment wrapText="1"/>
    </xf>
    <xf numFmtId="0" fontId="10" fillId="0" borderId="0" xfId="0" applyFont="1"/>
    <xf numFmtId="0" fontId="1" fillId="0" borderId="2" xfId="0" applyFont="1" applyBorder="1" applyAlignment="1">
      <alignment horizontal="left" wrapText="1"/>
    </xf>
    <xf numFmtId="9" fontId="1" fillId="0" borderId="1" xfId="0" applyNumberFormat="1" applyFont="1" applyBorder="1" applyAlignment="1">
      <alignment wrapText="1"/>
    </xf>
    <xf numFmtId="3" fontId="1" fillId="0" borderId="1" xfId="0" applyNumberFormat="1" applyFont="1" applyBorder="1"/>
    <xf numFmtId="3" fontId="1" fillId="0" borderId="1" xfId="0" applyNumberFormat="1" applyFont="1" applyFill="1" applyBorder="1"/>
    <xf numFmtId="0" fontId="1" fillId="2" borderId="1" xfId="0" applyFont="1" applyFill="1" applyBorder="1"/>
    <xf numFmtId="9" fontId="1" fillId="2" borderId="1" xfId="0" applyNumberFormat="1" applyFont="1" applyFill="1" applyBorder="1" applyAlignment="1">
      <alignment wrapText="1"/>
    </xf>
    <xf numFmtId="164" fontId="1" fillId="2" borderId="1" xfId="0" applyNumberFormat="1" applyFont="1" applyFill="1" applyBorder="1"/>
    <xf numFmtId="164" fontId="1" fillId="0" borderId="1" xfId="1" applyFont="1" applyFill="1" applyBorder="1"/>
    <xf numFmtId="9" fontId="1" fillId="0" borderId="1" xfId="0" applyNumberFormat="1" applyFont="1" applyFill="1" applyBorder="1" applyAlignment="1">
      <alignment wrapText="1"/>
    </xf>
    <xf numFmtId="164" fontId="1" fillId="0" borderId="1" xfId="0" applyNumberFormat="1" applyFont="1" applyFill="1" applyBorder="1"/>
    <xf numFmtId="0" fontId="1" fillId="0" borderId="0" xfId="0" applyFont="1" applyFill="1"/>
    <xf numFmtId="0" fontId="0" fillId="0" borderId="0" xfId="0" applyFill="1"/>
    <xf numFmtId="164" fontId="1" fillId="0" borderId="0" xfId="0" applyNumberFormat="1" applyFont="1"/>
    <xf numFmtId="164" fontId="0" fillId="0" borderId="0" xfId="0" applyNumberFormat="1"/>
    <xf numFmtId="0" fontId="1" fillId="0" borderId="1" xfId="0" applyFont="1" applyBorder="1" applyAlignment="1">
      <alignment wrapText="1"/>
    </xf>
    <xf numFmtId="0" fontId="0" fillId="0" borderId="2" xfId="0" applyFill="1" applyBorder="1"/>
    <xf numFmtId="0" fontId="1" fillId="2" borderId="2" xfId="0" applyFont="1" applyFill="1" applyBorder="1"/>
    <xf numFmtId="0" fontId="1" fillId="0" borderId="2" xfId="0" applyFont="1" applyFill="1" applyBorder="1"/>
    <xf numFmtId="0" fontId="11" fillId="0" borderId="2" xfId="0" applyFont="1" applyFill="1" applyBorder="1"/>
    <xf numFmtId="0" fontId="1" fillId="0" borderId="4" xfId="0" applyFont="1" applyBorder="1" applyAlignment="1">
      <alignment horizontal="left" wrapText="1"/>
    </xf>
    <xf numFmtId="0" fontId="0" fillId="0" borderId="5" xfId="0" applyBorder="1"/>
    <xf numFmtId="164" fontId="1" fillId="0" borderId="3" xfId="1" applyFont="1" applyFill="1" applyBorder="1"/>
    <xf numFmtId="164" fontId="1" fillId="2" borderId="3" xfId="0" applyNumberFormat="1" applyFont="1" applyFill="1" applyBorder="1"/>
    <xf numFmtId="164" fontId="1" fillId="0" borderId="3" xfId="0" applyNumberFormat="1" applyFont="1" applyFill="1" applyBorder="1"/>
    <xf numFmtId="4" fontId="1" fillId="0" borderId="3" xfId="0" applyNumberFormat="1" applyFont="1" applyBorder="1"/>
    <xf numFmtId="4" fontId="11" fillId="0" borderId="3" xfId="0" applyNumberFormat="1" applyFont="1" applyBorder="1"/>
    <xf numFmtId="164" fontId="1" fillId="4" borderId="6" xfId="0" applyNumberFormat="1" applyFont="1" applyFill="1" applyBorder="1"/>
    <xf numFmtId="164" fontId="10" fillId="0" borderId="0" xfId="0" applyNumberFormat="1" applyFont="1"/>
    <xf numFmtId="0" fontId="8" fillId="2" borderId="7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/>
    </xf>
    <xf numFmtId="0" fontId="9" fillId="0" borderId="0" xfId="0" applyFont="1" applyAlignment="1"/>
    <xf numFmtId="0" fontId="12" fillId="0" borderId="0" xfId="0" applyFont="1" applyAlignment="1">
      <alignment horizontal="left"/>
    </xf>
    <xf numFmtId="0" fontId="0" fillId="0" borderId="0" xfId="0" applyAlignment="1">
      <alignment horizontal="left"/>
    </xf>
    <xf numFmtId="43" fontId="0" fillId="0" borderId="0" xfId="0" applyNumberFormat="1"/>
    <xf numFmtId="0" fontId="0" fillId="0" borderId="0" xfId="0" applyNumberFormat="1"/>
    <xf numFmtId="0" fontId="0" fillId="5" borderId="0" xfId="0" applyFill="1"/>
    <xf numFmtId="0" fontId="13" fillId="6" borderId="7" xfId="0" applyFont="1" applyFill="1" applyBorder="1" applyAlignment="1">
      <alignment horizontal="center" vertical="center"/>
    </xf>
    <xf numFmtId="0" fontId="14" fillId="6" borderId="8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15" fillId="5" borderId="10" xfId="0" applyFont="1" applyFill="1" applyBorder="1"/>
    <xf numFmtId="0" fontId="16" fillId="5" borderId="11" xfId="0" applyFont="1" applyFill="1" applyBorder="1" applyAlignment="1">
      <alignment horizontal="center"/>
    </xf>
    <xf numFmtId="0" fontId="16" fillId="5" borderId="11" xfId="0" quotePrefix="1" applyFont="1" applyFill="1" applyBorder="1" applyAlignment="1">
      <alignment horizontal="center"/>
    </xf>
    <xf numFmtId="0" fontId="16" fillId="5" borderId="12" xfId="0" quotePrefix="1" applyFont="1" applyFill="1" applyBorder="1" applyAlignment="1">
      <alignment horizontal="center"/>
    </xf>
    <xf numFmtId="0" fontId="1" fillId="5" borderId="0" xfId="0" applyFont="1" applyFill="1"/>
    <xf numFmtId="0" fontId="16" fillId="5" borderId="0" xfId="0" applyFont="1" applyFill="1"/>
    <xf numFmtId="0" fontId="15" fillId="5" borderId="0" xfId="0" applyFont="1" applyFill="1"/>
    <xf numFmtId="0" fontId="15" fillId="5" borderId="13" xfId="0" applyFont="1" applyFill="1" applyBorder="1"/>
    <xf numFmtId="0" fontId="15" fillId="5" borderId="10" xfId="0" applyFont="1" applyFill="1" applyBorder="1" applyAlignment="1">
      <alignment wrapText="1"/>
    </xf>
    <xf numFmtId="0" fontId="16" fillId="0" borderId="11" xfId="0" quotePrefix="1" applyFont="1" applyBorder="1" applyAlignment="1">
      <alignment horizontal="center" wrapText="1"/>
    </xf>
    <xf numFmtId="0" fontId="1" fillId="0" borderId="11" xfId="0" applyFont="1" applyBorder="1" applyAlignment="1">
      <alignment wrapText="1"/>
    </xf>
    <xf numFmtId="0" fontId="16" fillId="0" borderId="12" xfId="0" applyFont="1" applyBorder="1" applyAlignment="1">
      <alignment wrapText="1"/>
    </xf>
    <xf numFmtId="0" fontId="15" fillId="0" borderId="0" xfId="0" applyFont="1" applyAlignment="1">
      <alignment wrapText="1"/>
    </xf>
    <xf numFmtId="0" fontId="16" fillId="5" borderId="2" xfId="0" applyFont="1" applyFill="1" applyBorder="1"/>
    <xf numFmtId="0" fontId="15" fillId="5" borderId="1" xfId="0" applyFont="1" applyFill="1" applyBorder="1"/>
    <xf numFmtId="2" fontId="15" fillId="5" borderId="1" xfId="0" applyNumberFormat="1" applyFont="1" applyFill="1" applyBorder="1"/>
    <xf numFmtId="2" fontId="15" fillId="5" borderId="3" xfId="0" applyNumberFormat="1" applyFont="1" applyFill="1" applyBorder="1"/>
    <xf numFmtId="2" fontId="0" fillId="5" borderId="0" xfId="0" applyNumberFormat="1" applyFill="1"/>
    <xf numFmtId="2" fontId="15" fillId="0" borderId="1" xfId="0" applyNumberFormat="1" applyFont="1" applyBorder="1"/>
    <xf numFmtId="2" fontId="0" fillId="0" borderId="1" xfId="0" applyNumberFormat="1" applyBorder="1"/>
    <xf numFmtId="0" fontId="15" fillId="0" borderId="3" xfId="0" applyFont="1" applyBorder="1"/>
    <xf numFmtId="0" fontId="15" fillId="0" borderId="0" xfId="0" applyFont="1"/>
    <xf numFmtId="2" fontId="15" fillId="5" borderId="0" xfId="0" applyNumberFormat="1" applyFont="1" applyFill="1"/>
    <xf numFmtId="0" fontId="16" fillId="5" borderId="2" xfId="0" applyFont="1" applyFill="1" applyBorder="1" applyAlignment="1">
      <alignment wrapText="1"/>
    </xf>
    <xf numFmtId="0" fontId="15" fillId="5" borderId="0" xfId="0" quotePrefix="1" applyFont="1" applyFill="1" applyAlignment="1">
      <alignment horizontal="center"/>
    </xf>
    <xf numFmtId="2" fontId="16" fillId="5" borderId="0" xfId="0" applyNumberFormat="1" applyFont="1" applyFill="1"/>
    <xf numFmtId="0" fontId="16" fillId="5" borderId="4" xfId="0" applyFont="1" applyFill="1" applyBorder="1"/>
    <xf numFmtId="0" fontId="15" fillId="5" borderId="5" xfId="0" applyFont="1" applyFill="1" applyBorder="1"/>
    <xf numFmtId="2" fontId="15" fillId="5" borderId="5" xfId="0" applyNumberFormat="1" applyFont="1" applyFill="1" applyBorder="1"/>
    <xf numFmtId="2" fontId="15" fillId="5" borderId="6" xfId="0" applyNumberFormat="1" applyFont="1" applyFill="1" applyBorder="1"/>
    <xf numFmtId="2" fontId="15" fillId="0" borderId="5" xfId="0" applyNumberFormat="1" applyFont="1" applyBorder="1"/>
    <xf numFmtId="2" fontId="0" fillId="0" borderId="5" xfId="0" applyNumberFormat="1" applyBorder="1"/>
    <xf numFmtId="0" fontId="15" fillId="0" borderId="6" xfId="0" applyFont="1" applyBorder="1"/>
    <xf numFmtId="2" fontId="15" fillId="5" borderId="14" xfId="0" applyNumberFormat="1" applyFont="1" applyFill="1" applyBorder="1"/>
    <xf numFmtId="2" fontId="15" fillId="0" borderId="0" xfId="0" applyNumberFormat="1" applyFont="1"/>
    <xf numFmtId="2" fontId="0" fillId="0" borderId="0" xfId="0" applyNumberFormat="1"/>
    <xf numFmtId="0" fontId="14" fillId="7" borderId="15" xfId="0" applyFont="1" applyFill="1" applyBorder="1"/>
    <xf numFmtId="0" fontId="1" fillId="7" borderId="7" xfId="0" applyFont="1" applyFill="1" applyBorder="1"/>
    <xf numFmtId="0" fontId="1" fillId="7" borderId="8" xfId="0" applyFont="1" applyFill="1" applyBorder="1"/>
    <xf numFmtId="0" fontId="1" fillId="7" borderId="9" xfId="0" applyFont="1" applyFill="1" applyBorder="1"/>
    <xf numFmtId="0" fontId="16" fillId="5" borderId="16" xfId="0" applyFont="1" applyFill="1" applyBorder="1"/>
    <xf numFmtId="0" fontId="16" fillId="5" borderId="17" xfId="0" applyFont="1" applyFill="1" applyBorder="1"/>
    <xf numFmtId="0" fontId="16" fillId="5" borderId="18" xfId="0" applyFont="1" applyFill="1" applyBorder="1"/>
    <xf numFmtId="0" fontId="16" fillId="5" borderId="19" xfId="0" applyFont="1" applyFill="1" applyBorder="1"/>
    <xf numFmtId="0" fontId="16" fillId="5" borderId="20" xfId="0" applyFont="1" applyFill="1" applyBorder="1" applyAlignment="1">
      <alignment horizontal="center"/>
    </xf>
    <xf numFmtId="0" fontId="16" fillId="5" borderId="21" xfId="0" applyFont="1" applyFill="1" applyBorder="1" applyAlignment="1">
      <alignment horizontal="center"/>
    </xf>
    <xf numFmtId="0" fontId="16" fillId="5" borderId="22" xfId="0" applyFont="1" applyFill="1" applyBorder="1" applyAlignment="1">
      <alignment horizontal="center"/>
    </xf>
    <xf numFmtId="0" fontId="15" fillId="5" borderId="13" xfId="0" applyFont="1" applyFill="1" applyBorder="1" applyProtection="1">
      <protection locked="0"/>
    </xf>
    <xf numFmtId="0" fontId="15" fillId="5" borderId="14" xfId="0" applyFont="1" applyFill="1" applyBorder="1"/>
    <xf numFmtId="0" fontId="16" fillId="5" borderId="19" xfId="0" applyFont="1" applyFill="1" applyBorder="1" applyAlignment="1">
      <alignment wrapText="1"/>
    </xf>
    <xf numFmtId="0" fontId="15" fillId="5" borderId="23" xfId="0" applyFont="1" applyFill="1" applyBorder="1"/>
    <xf numFmtId="0" fontId="16" fillId="5" borderId="25" xfId="0" applyFont="1" applyFill="1" applyBorder="1" applyAlignment="1">
      <alignment horizontal="center" vertical="center"/>
    </xf>
    <xf numFmtId="0" fontId="16" fillId="5" borderId="26" xfId="0" applyFont="1" applyFill="1" applyBorder="1" applyAlignment="1">
      <alignment horizontal="center" vertical="center"/>
    </xf>
    <xf numFmtId="2" fontId="17" fillId="8" borderId="3" xfId="0" applyNumberFormat="1" applyFont="1" applyFill="1" applyBorder="1"/>
    <xf numFmtId="0" fontId="16" fillId="5" borderId="27" xfId="0" applyFont="1" applyFill="1" applyBorder="1" applyProtection="1">
      <protection locked="0"/>
    </xf>
    <xf numFmtId="0" fontId="15" fillId="5" borderId="28" xfId="0" applyFont="1" applyFill="1" applyBorder="1"/>
    <xf numFmtId="0" fontId="16" fillId="5" borderId="29" xfId="0" applyFont="1" applyFill="1" applyBorder="1" applyAlignment="1">
      <alignment horizontal="center" vertical="center"/>
    </xf>
    <xf numFmtId="0" fontId="16" fillId="5" borderId="30" xfId="0" applyFont="1" applyFill="1" applyBorder="1" applyAlignment="1">
      <alignment horizontal="center" vertical="center"/>
    </xf>
    <xf numFmtId="2" fontId="16" fillId="9" borderId="6" xfId="0" applyNumberFormat="1" applyFont="1" applyFill="1" applyBorder="1"/>
    <xf numFmtId="0" fontId="15" fillId="5" borderId="13" xfId="0" applyFont="1" applyFill="1" applyBorder="1" applyAlignment="1">
      <alignment horizontal="left" wrapText="1"/>
    </xf>
    <xf numFmtId="0" fontId="0" fillId="5" borderId="31" xfId="0" applyFill="1" applyBorder="1"/>
    <xf numFmtId="0" fontId="16" fillId="5" borderId="0" xfId="0" applyFont="1" applyFill="1" applyAlignment="1">
      <alignment horizontal="left" wrapText="1"/>
    </xf>
    <xf numFmtId="0" fontId="18" fillId="5" borderId="16" xfId="0" applyFont="1" applyFill="1" applyBorder="1" applyAlignment="1">
      <alignment wrapText="1"/>
    </xf>
    <xf numFmtId="0" fontId="18" fillId="5" borderId="31" xfId="0" applyFont="1" applyFill="1" applyBorder="1" applyAlignment="1">
      <alignment wrapText="1"/>
    </xf>
    <xf numFmtId="2" fontId="17" fillId="10" borderId="3" xfId="0" applyNumberFormat="1" applyFont="1" applyFill="1" applyBorder="1" applyProtection="1">
      <protection locked="0"/>
    </xf>
    <xf numFmtId="2" fontId="17" fillId="10" borderId="24" xfId="0" applyNumberFormat="1" applyFont="1" applyFill="1" applyBorder="1" applyProtection="1">
      <protection locked="0"/>
    </xf>
    <xf numFmtId="164" fontId="16" fillId="8" borderId="6" xfId="1" applyFont="1" applyFill="1" applyBorder="1" applyProtection="1"/>
    <xf numFmtId="164" fontId="16" fillId="8" borderId="6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B3145E4E-F756-4A2C-924E-04F140B5F3FC}"/>
            </a:ext>
          </a:extLst>
        </xdr:cNvPr>
        <xdr:cNvCxnSpPr/>
      </xdr:nvCxnSpPr>
      <xdr:spPr>
        <a:xfrm flipV="1">
          <a:off x="5524500" y="4648200"/>
          <a:ext cx="89535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14499B1-9AFE-4A38-926D-46AE79015FF5}"/>
            </a:ext>
          </a:extLst>
        </xdr:cNvPr>
        <xdr:cNvCxnSpPr/>
      </xdr:nvCxnSpPr>
      <xdr:spPr>
        <a:xfrm flipV="1">
          <a:off x="4305300" y="5041900"/>
          <a:ext cx="215900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7310DC93-FD3D-47D2-97EF-DBCF2C592656}"/>
            </a:ext>
          </a:extLst>
        </xdr:cNvPr>
        <xdr:cNvCxnSpPr/>
      </xdr:nvCxnSpPr>
      <xdr:spPr>
        <a:xfrm flipV="1">
          <a:off x="5594350" y="5873750"/>
          <a:ext cx="88900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F48C802-43AC-42B1-8A90-6AF1CE8EE574}"/>
            </a:ext>
          </a:extLst>
        </xdr:cNvPr>
        <xdr:cNvCxnSpPr/>
      </xdr:nvCxnSpPr>
      <xdr:spPr>
        <a:xfrm>
          <a:off x="4324350" y="6299200"/>
          <a:ext cx="212725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41"/>
  <sheetViews>
    <sheetView tabSelected="1" topLeftCell="A20" zoomScale="90" zoomScaleNormal="90" workbookViewId="0">
      <selection activeCell="B35" sqref="B35"/>
    </sheetView>
  </sheetViews>
  <sheetFormatPr defaultRowHeight="14.5" x14ac:dyDescent="0.35"/>
  <cols>
    <col min="1" max="1" width="19.36328125" customWidth="1"/>
    <col min="2" max="2" width="19" customWidth="1"/>
    <col min="3" max="3" width="12.90625" customWidth="1"/>
    <col min="4" max="4" width="18.453125" customWidth="1"/>
    <col min="5" max="5" width="6.90625" customWidth="1"/>
    <col min="6" max="6" width="20.08984375" customWidth="1"/>
    <col min="7" max="7" width="15" customWidth="1"/>
    <col min="8" max="8" width="5.6328125" customWidth="1"/>
    <col min="9" max="9" width="14.36328125" customWidth="1"/>
    <col min="10" max="10" width="21.36328125" customWidth="1"/>
    <col min="11" max="11" width="12.6328125" customWidth="1"/>
  </cols>
  <sheetData>
    <row r="3" spans="1:14" ht="23.5" x14ac:dyDescent="0.55000000000000004">
      <c r="C3" s="5"/>
      <c r="D3" s="5"/>
      <c r="E3" s="5"/>
      <c r="F3" s="5"/>
    </row>
    <row r="4" spans="1:14" ht="18.5" x14ac:dyDescent="0.45">
      <c r="B4" s="59" t="s">
        <v>29</v>
      </c>
      <c r="C4" s="59"/>
      <c r="D4" s="59"/>
      <c r="E4" s="59"/>
      <c r="F4" s="59"/>
      <c r="G4" s="59"/>
      <c r="H4" s="59"/>
      <c r="I4" s="59"/>
      <c r="J4" s="59"/>
    </row>
    <row r="5" spans="1:14" x14ac:dyDescent="0.35">
      <c r="C5" s="61" t="s">
        <v>27</v>
      </c>
      <c r="D5" s="61"/>
      <c r="E5" s="61"/>
      <c r="F5" s="61"/>
      <c r="G5" s="61"/>
      <c r="H5" s="61"/>
      <c r="I5" s="61"/>
      <c r="J5" s="61"/>
    </row>
    <row r="6" spans="1:14" ht="23.5" x14ac:dyDescent="0.55000000000000004">
      <c r="C6" s="60" t="s">
        <v>28</v>
      </c>
      <c r="D6" s="60"/>
      <c r="E6" s="60"/>
      <c r="F6" s="60"/>
      <c r="G6" s="60"/>
      <c r="H6" s="60"/>
      <c r="I6" s="60"/>
      <c r="J6" s="60"/>
    </row>
    <row r="9" spans="1:14" ht="19" thickBot="1" x14ac:dyDescent="0.5"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ht="18.649999999999999" customHeight="1" thickBot="1" x14ac:dyDescent="0.5">
      <c r="A10" s="55" t="s">
        <v>13</v>
      </c>
      <c r="B10" s="56"/>
      <c r="C10" s="56"/>
      <c r="D10" s="56"/>
      <c r="E10" s="57"/>
      <c r="F10" s="53" t="s">
        <v>14</v>
      </c>
      <c r="G10" s="58"/>
      <c r="H10" s="54"/>
      <c r="I10" s="53" t="s">
        <v>10</v>
      </c>
      <c r="J10" s="54"/>
      <c r="K10" s="4"/>
      <c r="L10" s="4"/>
      <c r="M10" s="4"/>
      <c r="N10" s="4"/>
    </row>
    <row r="11" spans="1:14" ht="62.4" customHeight="1" x14ac:dyDescent="0.45">
      <c r="A11" s="19" t="s">
        <v>1</v>
      </c>
      <c r="B11" s="20" t="s">
        <v>0</v>
      </c>
      <c r="C11" s="21" t="s">
        <v>9</v>
      </c>
      <c r="D11" s="21" t="s">
        <v>8</v>
      </c>
      <c r="E11" s="22"/>
      <c r="F11" s="21" t="s">
        <v>8</v>
      </c>
      <c r="G11" s="21" t="s">
        <v>12</v>
      </c>
      <c r="H11" s="22"/>
      <c r="I11" s="21" t="s">
        <v>11</v>
      </c>
      <c r="J11" s="23" t="s">
        <v>22</v>
      </c>
      <c r="K11" s="2"/>
      <c r="L11" s="2"/>
    </row>
    <row r="12" spans="1:14" x14ac:dyDescent="0.35">
      <c r="A12" s="9"/>
      <c r="B12" s="7"/>
      <c r="C12" s="7"/>
      <c r="D12" s="7"/>
      <c r="E12" s="16"/>
      <c r="F12" s="7"/>
      <c r="G12" s="7"/>
      <c r="H12" s="16"/>
      <c r="I12" s="14"/>
      <c r="J12" s="10"/>
    </row>
    <row r="13" spans="1:14" x14ac:dyDescent="0.35">
      <c r="A13" s="9" t="s">
        <v>2</v>
      </c>
      <c r="B13" s="7"/>
      <c r="C13" s="7"/>
      <c r="D13" s="7"/>
      <c r="E13" s="16"/>
      <c r="F13" s="7"/>
      <c r="G13" s="7"/>
      <c r="H13" s="16"/>
      <c r="I13" s="14"/>
      <c r="J13" s="10"/>
    </row>
    <row r="14" spans="1:14" x14ac:dyDescent="0.35">
      <c r="A14" s="9" t="s">
        <v>3</v>
      </c>
      <c r="B14" s="8">
        <v>1000456312</v>
      </c>
      <c r="C14" s="12">
        <v>14316</v>
      </c>
      <c r="D14" s="8">
        <v>12</v>
      </c>
      <c r="E14" s="17"/>
      <c r="F14" s="8">
        <v>25</v>
      </c>
      <c r="G14" s="12">
        <f>F14*C14</f>
        <v>357900</v>
      </c>
      <c r="H14" s="17"/>
      <c r="I14" s="27">
        <v>2000</v>
      </c>
      <c r="J14" s="13">
        <f>I14*F14</f>
        <v>50000</v>
      </c>
      <c r="K14" s="1"/>
    </row>
    <row r="15" spans="1:14" x14ac:dyDescent="0.35">
      <c r="A15" s="9" t="s">
        <v>5</v>
      </c>
      <c r="B15" s="8"/>
      <c r="C15" s="12"/>
      <c r="D15" s="8"/>
      <c r="E15" s="17"/>
      <c r="F15" s="8"/>
      <c r="G15" s="12">
        <f t="shared" ref="G15:G23" si="0">F15*C15</f>
        <v>0</v>
      </c>
      <c r="H15" s="17"/>
      <c r="I15" s="15"/>
      <c r="J15" s="13">
        <f t="shared" ref="J15:J23" si="1">I15*F15</f>
        <v>0</v>
      </c>
      <c r="K15" s="1"/>
    </row>
    <row r="16" spans="1:14" x14ac:dyDescent="0.35">
      <c r="A16" s="9"/>
      <c r="B16" s="8"/>
      <c r="C16" s="12"/>
      <c r="D16" s="8"/>
      <c r="E16" s="17"/>
      <c r="F16" s="8"/>
      <c r="G16" s="12">
        <f t="shared" si="0"/>
        <v>0</v>
      </c>
      <c r="H16" s="17"/>
      <c r="I16" s="15"/>
      <c r="J16" s="13">
        <f t="shared" si="1"/>
        <v>0</v>
      </c>
      <c r="K16" s="1"/>
    </row>
    <row r="17" spans="1:12" x14ac:dyDescent="0.35">
      <c r="A17" s="9" t="s">
        <v>2</v>
      </c>
      <c r="B17" s="8"/>
      <c r="C17" s="12"/>
      <c r="D17" s="8"/>
      <c r="E17" s="17"/>
      <c r="F17" s="8"/>
      <c r="G17" s="12">
        <f t="shared" si="0"/>
        <v>0</v>
      </c>
      <c r="H17" s="17"/>
      <c r="I17" s="15"/>
      <c r="J17" s="13">
        <f t="shared" si="1"/>
        <v>0</v>
      </c>
      <c r="K17" s="1"/>
    </row>
    <row r="18" spans="1:12" x14ac:dyDescent="0.35">
      <c r="A18" s="9" t="s">
        <v>4</v>
      </c>
      <c r="B18" s="8">
        <v>1000581219</v>
      </c>
      <c r="C18" s="12">
        <v>8758</v>
      </c>
      <c r="D18" s="8">
        <v>13</v>
      </c>
      <c r="E18" s="17"/>
      <c r="F18" s="8">
        <v>20</v>
      </c>
      <c r="G18" s="12">
        <f t="shared" si="0"/>
        <v>175160</v>
      </c>
      <c r="H18" s="17"/>
      <c r="I18" s="28">
        <v>1500</v>
      </c>
      <c r="J18" s="13">
        <f t="shared" si="1"/>
        <v>30000</v>
      </c>
      <c r="K18" s="1"/>
    </row>
    <row r="19" spans="1:12" x14ac:dyDescent="0.35">
      <c r="A19" s="9" t="s">
        <v>6</v>
      </c>
      <c r="B19" s="8"/>
      <c r="C19" s="12"/>
      <c r="D19" s="8"/>
      <c r="E19" s="17"/>
      <c r="F19" s="8"/>
      <c r="G19" s="12">
        <f t="shared" si="0"/>
        <v>0</v>
      </c>
      <c r="H19" s="17"/>
      <c r="I19" s="15"/>
      <c r="J19" s="13">
        <f t="shared" si="1"/>
        <v>0</v>
      </c>
      <c r="K19" s="1"/>
    </row>
    <row r="20" spans="1:12" x14ac:dyDescent="0.35">
      <c r="A20" s="9"/>
      <c r="B20" s="8"/>
      <c r="C20" s="12"/>
      <c r="D20" s="8"/>
      <c r="E20" s="17"/>
      <c r="F20" s="8"/>
      <c r="G20" s="12">
        <f t="shared" si="0"/>
        <v>0</v>
      </c>
      <c r="H20" s="17"/>
      <c r="I20" s="15"/>
      <c r="J20" s="13">
        <f t="shared" si="1"/>
        <v>0</v>
      </c>
      <c r="K20" s="1"/>
    </row>
    <row r="21" spans="1:12" x14ac:dyDescent="0.35">
      <c r="A21" s="9" t="s">
        <v>7</v>
      </c>
      <c r="B21" s="8"/>
      <c r="C21" s="12"/>
      <c r="D21" s="8"/>
      <c r="E21" s="17"/>
      <c r="F21" s="8"/>
      <c r="G21" s="12">
        <f t="shared" si="0"/>
        <v>0</v>
      </c>
      <c r="H21" s="17"/>
      <c r="I21" s="15"/>
      <c r="J21" s="13">
        <f t="shared" si="1"/>
        <v>0</v>
      </c>
      <c r="K21" s="1"/>
    </row>
    <row r="22" spans="1:12" ht="29" x14ac:dyDescent="0.35">
      <c r="A22" s="25" t="s">
        <v>17</v>
      </c>
      <c r="B22" s="8">
        <v>1000771779</v>
      </c>
      <c r="C22" s="12">
        <v>2472</v>
      </c>
      <c r="D22" s="8">
        <v>22</v>
      </c>
      <c r="E22" s="17"/>
      <c r="F22" s="8">
        <v>40</v>
      </c>
      <c r="G22" s="12">
        <f t="shared" si="0"/>
        <v>98880</v>
      </c>
      <c r="H22" s="17"/>
      <c r="I22" s="28">
        <v>1000</v>
      </c>
      <c r="J22" s="13">
        <f t="shared" si="1"/>
        <v>40000</v>
      </c>
      <c r="K22" s="1"/>
    </row>
    <row r="23" spans="1:12" x14ac:dyDescent="0.35">
      <c r="A23" s="40"/>
      <c r="B23" s="15"/>
      <c r="C23" s="15"/>
      <c r="D23" s="15"/>
      <c r="E23" s="17"/>
      <c r="F23" s="15"/>
      <c r="G23" s="32">
        <f t="shared" si="0"/>
        <v>0</v>
      </c>
      <c r="H23" s="17"/>
      <c r="I23" s="15"/>
      <c r="J23" s="46">
        <f t="shared" si="1"/>
        <v>0</v>
      </c>
      <c r="K23" s="1"/>
    </row>
    <row r="24" spans="1:12" x14ac:dyDescent="0.35">
      <c r="A24" s="41" t="s">
        <v>23</v>
      </c>
      <c r="B24" s="30"/>
      <c r="C24" s="29"/>
      <c r="D24" s="29"/>
      <c r="E24" s="29"/>
      <c r="F24" s="29"/>
      <c r="G24" s="31">
        <f ca="1">SUM(G14:G27)</f>
        <v>631940</v>
      </c>
      <c r="H24" s="29"/>
      <c r="I24" s="29"/>
      <c r="J24" s="47">
        <f>SUM(J14:J23)</f>
        <v>120000</v>
      </c>
      <c r="K24" s="37"/>
    </row>
    <row r="25" spans="1:12" s="36" customFormat="1" x14ac:dyDescent="0.35">
      <c r="A25" s="42"/>
      <c r="B25" s="33"/>
      <c r="C25" s="15"/>
      <c r="D25" s="15"/>
      <c r="E25" s="17"/>
      <c r="F25" s="15"/>
      <c r="G25" s="34"/>
      <c r="H25" s="17"/>
      <c r="I25" s="15"/>
      <c r="J25" s="48"/>
      <c r="K25" s="35"/>
    </row>
    <row r="26" spans="1:12" ht="43.5" x14ac:dyDescent="0.35">
      <c r="A26" s="25" t="s">
        <v>18</v>
      </c>
      <c r="B26" s="26" t="s">
        <v>25</v>
      </c>
      <c r="C26" s="8"/>
      <c r="D26" s="8"/>
      <c r="E26" s="17"/>
      <c r="F26" s="8"/>
      <c r="G26" s="12"/>
      <c r="H26" s="17"/>
      <c r="I26" s="15"/>
      <c r="J26" s="49">
        <f>0.3*J24</f>
        <v>36000</v>
      </c>
      <c r="K26" s="1"/>
      <c r="L26" s="38"/>
    </row>
    <row r="27" spans="1:12" x14ac:dyDescent="0.35">
      <c r="A27" s="43" t="s">
        <v>21</v>
      </c>
      <c r="B27" s="26"/>
      <c r="C27" s="8"/>
      <c r="D27" s="8"/>
      <c r="E27" s="17"/>
      <c r="F27" s="8"/>
      <c r="G27" s="12"/>
      <c r="H27" s="17"/>
      <c r="I27" s="15"/>
      <c r="J27" s="50">
        <f>J24+J26</f>
        <v>156000</v>
      </c>
      <c r="K27" s="1"/>
    </row>
    <row r="28" spans="1:12" ht="31.75" customHeight="1" x14ac:dyDescent="0.35">
      <c r="A28" s="25" t="s">
        <v>19</v>
      </c>
      <c r="B28" s="39" t="s">
        <v>26</v>
      </c>
      <c r="C28" s="8"/>
      <c r="D28" s="8"/>
      <c r="E28" s="17"/>
      <c r="F28" s="8"/>
      <c r="G28" s="8"/>
      <c r="H28" s="17"/>
      <c r="I28" s="15"/>
      <c r="J28" s="13">
        <f>0.1*J27</f>
        <v>15600</v>
      </c>
      <c r="K28" s="37"/>
    </row>
    <row r="29" spans="1:12" x14ac:dyDescent="0.35">
      <c r="A29" s="25" t="s">
        <v>20</v>
      </c>
      <c r="B29" s="8"/>
      <c r="C29" s="8"/>
      <c r="D29" s="8"/>
      <c r="E29" s="17"/>
      <c r="F29" s="8"/>
      <c r="G29" s="8"/>
      <c r="H29" s="17"/>
      <c r="I29" s="15"/>
      <c r="J29" s="13">
        <f>0.075*J27</f>
        <v>11700</v>
      </c>
      <c r="K29" s="1"/>
    </row>
    <row r="30" spans="1:12" x14ac:dyDescent="0.35">
      <c r="A30" s="11"/>
      <c r="B30" s="7"/>
      <c r="C30" s="7"/>
      <c r="D30" s="7"/>
      <c r="E30" s="17"/>
      <c r="F30" s="7"/>
      <c r="G30" s="7"/>
      <c r="H30" s="17"/>
      <c r="I30" s="7"/>
      <c r="J30" s="10"/>
    </row>
    <row r="31" spans="1:12" ht="15" thickBot="1" x14ac:dyDescent="0.4">
      <c r="A31" s="44" t="s">
        <v>24</v>
      </c>
      <c r="B31" s="45"/>
      <c r="C31" s="45"/>
      <c r="D31" s="45"/>
      <c r="E31" s="18"/>
      <c r="F31" s="45"/>
      <c r="G31" s="45"/>
      <c r="H31" s="18"/>
      <c r="I31" s="45"/>
      <c r="J31" s="51">
        <f>J27+J28+J29</f>
        <v>183300</v>
      </c>
    </row>
    <row r="34" spans="3:11" ht="23.5" x14ac:dyDescent="0.55000000000000004">
      <c r="C34" s="3"/>
      <c r="D34" s="3"/>
      <c r="E34" s="6" t="s">
        <v>16</v>
      </c>
      <c r="F34" s="6"/>
      <c r="G34" s="6"/>
      <c r="H34" s="6"/>
      <c r="I34" s="6"/>
      <c r="J34" s="52" t="s">
        <v>30</v>
      </c>
    </row>
    <row r="35" spans="3:11" x14ac:dyDescent="0.35">
      <c r="K35" s="62"/>
    </row>
    <row r="36" spans="3:11" x14ac:dyDescent="0.35">
      <c r="K36" s="62"/>
    </row>
    <row r="37" spans="3:11" ht="18.5" x14ac:dyDescent="0.45">
      <c r="F37" s="24" t="s">
        <v>15</v>
      </c>
    </row>
    <row r="38" spans="3:11" x14ac:dyDescent="0.35">
      <c r="K38" s="62"/>
    </row>
    <row r="40" spans="3:11" x14ac:dyDescent="0.35">
      <c r="I40" t="s">
        <v>31</v>
      </c>
      <c r="J40" s="63">
        <f>631940-120000</f>
        <v>511940</v>
      </c>
    </row>
    <row r="41" spans="3:11" x14ac:dyDescent="0.35">
      <c r="I41" t="s">
        <v>32</v>
      </c>
      <c r="J41">
        <f>36000+15600+11700</f>
        <v>63300</v>
      </c>
    </row>
  </sheetData>
  <mergeCells count="6">
    <mergeCell ref="I10:J10"/>
    <mergeCell ref="A10:E10"/>
    <mergeCell ref="F10:H10"/>
    <mergeCell ref="B4:J4"/>
    <mergeCell ref="C6:J6"/>
    <mergeCell ref="C5:J5"/>
  </mergeCells>
  <pageMargins left="0.7" right="0.7" top="0.75" bottom="0.75" header="0.3" footer="0.3"/>
  <pageSetup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0"/>
  <sheetViews>
    <sheetView topLeftCell="A22" workbookViewId="0">
      <selection activeCell="D24" sqref="D24"/>
    </sheetView>
  </sheetViews>
  <sheetFormatPr defaultRowHeight="14.5" x14ac:dyDescent="0.35"/>
  <cols>
    <col min="1" max="1" width="8.7265625" style="64"/>
    <col min="2" max="2" width="14.453125" style="64" customWidth="1"/>
    <col min="3" max="3" width="68.54296875" style="64" customWidth="1"/>
    <col min="4" max="4" width="30.453125" style="64" customWidth="1"/>
    <col min="5" max="5" width="8.54296875" style="64" customWidth="1"/>
    <col min="6" max="6" width="15.1796875" style="64" customWidth="1"/>
    <col min="7" max="7" width="10.54296875" style="64" customWidth="1"/>
    <col min="8" max="8" width="4.81640625" style="64" customWidth="1"/>
    <col min="9" max="9" width="4.54296875" style="64" customWidth="1"/>
    <col min="10" max="10" width="18.54296875" style="64" customWidth="1"/>
    <col min="11" max="11" width="15.453125" style="64" customWidth="1"/>
    <col min="12" max="14" width="8.7265625" style="64"/>
    <col min="15" max="15" width="31.54296875" style="64" customWidth="1"/>
    <col min="16" max="16" width="8.54296875" customWidth="1"/>
    <col min="19" max="19" width="11.81640625" customWidth="1"/>
  </cols>
  <sheetData>
    <row r="1" spans="2:20" ht="21.65" customHeight="1" thickBot="1" x14ac:dyDescent="0.4"/>
    <row r="2" spans="2:20" ht="30.65" customHeight="1" thickBot="1" x14ac:dyDescent="0.4">
      <c r="C2" s="65" t="s">
        <v>33</v>
      </c>
      <c r="D2" s="66"/>
      <c r="E2" s="66"/>
      <c r="F2" s="67"/>
    </row>
    <row r="3" spans="2:20" ht="15" thickBot="1" x14ac:dyDescent="0.4">
      <c r="C3" s="64">
        <v>1</v>
      </c>
      <c r="D3" s="64">
        <v>2</v>
      </c>
      <c r="E3" s="64">
        <v>3</v>
      </c>
      <c r="F3" s="64">
        <v>4</v>
      </c>
      <c r="G3" s="64">
        <v>5</v>
      </c>
      <c r="H3" s="64">
        <v>6</v>
      </c>
      <c r="I3" s="64">
        <v>7</v>
      </c>
    </row>
    <row r="4" spans="2:20" ht="29" x14ac:dyDescent="0.35">
      <c r="C4" s="68" t="s">
        <v>34</v>
      </c>
      <c r="D4" s="69" t="s">
        <v>35</v>
      </c>
      <c r="E4" s="70" t="s">
        <v>36</v>
      </c>
      <c r="F4" s="71" t="s">
        <v>37</v>
      </c>
      <c r="G4" s="72"/>
      <c r="H4" s="72"/>
      <c r="I4" s="73"/>
      <c r="J4" s="74"/>
      <c r="K4" s="75" t="s">
        <v>38</v>
      </c>
      <c r="L4" s="74"/>
      <c r="M4" s="74" t="s">
        <v>39</v>
      </c>
      <c r="N4" s="73"/>
      <c r="O4" s="76" t="s">
        <v>34</v>
      </c>
      <c r="P4" s="77" t="s">
        <v>36</v>
      </c>
      <c r="Q4" s="78" t="s">
        <v>40</v>
      </c>
      <c r="R4" s="78" t="s">
        <v>41</v>
      </c>
      <c r="S4" s="79" t="s">
        <v>42</v>
      </c>
      <c r="T4" s="80"/>
    </row>
    <row r="5" spans="2:20" x14ac:dyDescent="0.35">
      <c r="B5" s="74"/>
      <c r="C5" s="81" t="s">
        <v>43</v>
      </c>
      <c r="D5" s="82">
        <v>0.97</v>
      </c>
      <c r="E5" s="83">
        <v>0.3</v>
      </c>
      <c r="F5" s="84">
        <v>0.87</v>
      </c>
      <c r="G5" s="85"/>
      <c r="I5" s="74"/>
      <c r="J5" s="74"/>
      <c r="K5" s="75" t="s">
        <v>44</v>
      </c>
      <c r="L5" s="74"/>
      <c r="M5" s="74" t="s">
        <v>45</v>
      </c>
      <c r="N5" s="74"/>
      <c r="O5" s="81" t="s">
        <v>43</v>
      </c>
      <c r="P5" s="86">
        <v>0.3</v>
      </c>
      <c r="Q5" s="87">
        <v>10.24</v>
      </c>
      <c r="R5" s="7">
        <v>0.63</v>
      </c>
      <c r="S5" s="88">
        <v>0.31</v>
      </c>
      <c r="T5" s="89"/>
    </row>
    <row r="6" spans="2:20" x14ac:dyDescent="0.35">
      <c r="B6" s="74"/>
      <c r="C6" s="81" t="s">
        <v>46</v>
      </c>
      <c r="D6" s="82">
        <v>0.97</v>
      </c>
      <c r="E6" s="83">
        <v>0.66669999999999996</v>
      </c>
      <c r="F6" s="84">
        <v>0.87</v>
      </c>
      <c r="G6" s="85"/>
      <c r="I6" s="74"/>
      <c r="J6" s="74"/>
      <c r="K6" s="90"/>
      <c r="L6" s="74"/>
      <c r="M6" s="74" t="s">
        <v>47</v>
      </c>
      <c r="N6" s="74"/>
      <c r="O6" s="81" t="s">
        <v>46</v>
      </c>
      <c r="P6" s="86">
        <v>0.66669999999999996</v>
      </c>
      <c r="Q6" s="87">
        <v>10.24</v>
      </c>
      <c r="R6" s="7">
        <v>0.63</v>
      </c>
      <c r="S6" s="88">
        <v>0.31</v>
      </c>
      <c r="T6" s="89"/>
    </row>
    <row r="7" spans="2:20" ht="30" customHeight="1" x14ac:dyDescent="0.35">
      <c r="B7" s="74"/>
      <c r="C7" s="91" t="s">
        <v>48</v>
      </c>
      <c r="D7" s="82">
        <v>0.97</v>
      </c>
      <c r="E7" s="83">
        <v>0.15</v>
      </c>
      <c r="F7" s="84">
        <v>0.87</v>
      </c>
      <c r="G7" s="85"/>
      <c r="I7" s="74"/>
      <c r="J7" s="74"/>
      <c r="K7" s="75" t="s">
        <v>49</v>
      </c>
      <c r="L7" s="74"/>
      <c r="M7" s="74" t="s">
        <v>50</v>
      </c>
      <c r="N7" s="73"/>
      <c r="O7" s="91" t="s">
        <v>48</v>
      </c>
      <c r="P7" s="86">
        <v>0.15</v>
      </c>
      <c r="Q7" s="87">
        <v>10.24</v>
      </c>
      <c r="R7" s="7">
        <v>0.63</v>
      </c>
      <c r="S7" s="88">
        <v>0.31</v>
      </c>
      <c r="T7" s="89"/>
    </row>
    <row r="8" spans="2:20" ht="32.5" customHeight="1" x14ac:dyDescent="0.35">
      <c r="B8" s="74"/>
      <c r="C8" s="91" t="s">
        <v>51</v>
      </c>
      <c r="D8" s="82">
        <v>0.97</v>
      </c>
      <c r="E8" s="83">
        <v>0.3</v>
      </c>
      <c r="F8" s="84">
        <v>0.87</v>
      </c>
      <c r="G8" s="85"/>
      <c r="I8" s="74"/>
      <c r="J8" s="74"/>
      <c r="K8" s="75" t="s">
        <v>52</v>
      </c>
      <c r="L8" s="74"/>
      <c r="M8" s="74" t="s">
        <v>53</v>
      </c>
      <c r="N8" s="74"/>
      <c r="O8" s="91" t="s">
        <v>51</v>
      </c>
      <c r="P8" s="86">
        <v>0.3</v>
      </c>
      <c r="Q8" s="87">
        <v>10.24</v>
      </c>
      <c r="R8" s="7">
        <v>0.63</v>
      </c>
      <c r="S8" s="88">
        <v>0.31</v>
      </c>
      <c r="T8" s="89"/>
    </row>
    <row r="9" spans="2:20" x14ac:dyDescent="0.35">
      <c r="B9" s="74"/>
      <c r="C9" s="91" t="s">
        <v>54</v>
      </c>
      <c r="D9" s="82">
        <v>0.97</v>
      </c>
      <c r="E9" s="83">
        <v>0.2767</v>
      </c>
      <c r="F9" s="84">
        <v>0.87</v>
      </c>
      <c r="G9" s="85"/>
      <c r="I9" s="74"/>
      <c r="K9" s="75" t="s">
        <v>55</v>
      </c>
      <c r="M9" s="74" t="s">
        <v>56</v>
      </c>
      <c r="O9" s="91" t="s">
        <v>54</v>
      </c>
      <c r="P9" s="86">
        <v>0.2767</v>
      </c>
      <c r="Q9" s="87">
        <v>10.24</v>
      </c>
      <c r="R9" s="7">
        <v>0.63</v>
      </c>
      <c r="S9" s="88">
        <v>0.31</v>
      </c>
    </row>
    <row r="10" spans="2:20" x14ac:dyDescent="0.35">
      <c r="B10" s="74"/>
      <c r="C10" s="91" t="s">
        <v>56</v>
      </c>
      <c r="D10" s="82">
        <v>0.94</v>
      </c>
      <c r="E10" s="83">
        <v>1</v>
      </c>
      <c r="F10" s="84">
        <v>0.7</v>
      </c>
      <c r="G10" s="85"/>
      <c r="I10" s="74"/>
      <c r="J10" s="74"/>
      <c r="K10" s="92"/>
      <c r="M10" s="74" t="s">
        <v>57</v>
      </c>
      <c r="O10" s="91" t="s">
        <v>56</v>
      </c>
      <c r="P10" s="86">
        <v>1</v>
      </c>
      <c r="Q10" s="87">
        <v>0</v>
      </c>
      <c r="R10" s="7">
        <v>0.16</v>
      </c>
      <c r="S10" s="88">
        <v>0</v>
      </c>
    </row>
    <row r="11" spans="2:20" x14ac:dyDescent="0.35">
      <c r="B11" s="74"/>
      <c r="C11" s="81" t="s">
        <v>58</v>
      </c>
      <c r="D11" s="82">
        <v>0.67</v>
      </c>
      <c r="E11" s="83">
        <v>0.55000000000000004</v>
      </c>
      <c r="F11" s="84">
        <v>0.28000000000000003</v>
      </c>
      <c r="G11" s="85"/>
      <c r="I11" s="74"/>
      <c r="J11" s="74"/>
      <c r="K11" s="90"/>
      <c r="M11" s="74" t="s">
        <v>59</v>
      </c>
      <c r="O11" s="81" t="s">
        <v>58</v>
      </c>
      <c r="P11" s="86">
        <v>1</v>
      </c>
      <c r="Q11" s="87">
        <v>2.27</v>
      </c>
      <c r="R11" s="7">
        <v>0</v>
      </c>
      <c r="S11" s="88">
        <v>0</v>
      </c>
    </row>
    <row r="12" spans="2:20" x14ac:dyDescent="0.35">
      <c r="B12" s="74"/>
      <c r="C12" s="81" t="s">
        <v>60</v>
      </c>
      <c r="D12" s="82">
        <v>0.67</v>
      </c>
      <c r="E12" s="83">
        <v>0.44</v>
      </c>
      <c r="F12" s="84">
        <v>0.28000000000000003</v>
      </c>
      <c r="G12" s="85"/>
      <c r="I12" s="74"/>
      <c r="J12" s="74"/>
      <c r="K12" s="90"/>
      <c r="M12" s="74" t="s">
        <v>61</v>
      </c>
      <c r="O12" s="81" t="s">
        <v>60</v>
      </c>
      <c r="P12" s="86">
        <v>1</v>
      </c>
      <c r="Q12" s="87">
        <v>0</v>
      </c>
      <c r="R12" s="7">
        <v>0</v>
      </c>
      <c r="S12" s="88">
        <v>0</v>
      </c>
    </row>
    <row r="13" spans="2:20" x14ac:dyDescent="0.35">
      <c r="B13" s="74"/>
      <c r="C13" s="81" t="s">
        <v>62</v>
      </c>
      <c r="D13" s="82">
        <v>0.61</v>
      </c>
      <c r="E13" s="83">
        <v>0.4375</v>
      </c>
      <c r="F13" s="84">
        <v>0.33</v>
      </c>
      <c r="G13" s="85"/>
      <c r="I13" s="74"/>
      <c r="J13" s="74"/>
      <c r="K13" s="93"/>
      <c r="M13" s="74" t="s">
        <v>63</v>
      </c>
      <c r="O13" s="81" t="s">
        <v>62</v>
      </c>
      <c r="P13" s="86">
        <v>1</v>
      </c>
      <c r="Q13" s="87">
        <v>1.93</v>
      </c>
      <c r="R13" s="7">
        <v>0</v>
      </c>
      <c r="S13" s="88">
        <v>0</v>
      </c>
    </row>
    <row r="14" spans="2:20" ht="15" thickBot="1" x14ac:dyDescent="0.4">
      <c r="B14" s="74"/>
      <c r="C14" s="94" t="s">
        <v>64</v>
      </c>
      <c r="D14" s="95">
        <v>1</v>
      </c>
      <c r="E14" s="96">
        <v>0.5</v>
      </c>
      <c r="F14" s="97">
        <v>1</v>
      </c>
      <c r="G14" s="85"/>
      <c r="I14" s="74"/>
      <c r="O14" s="94" t="s">
        <v>64</v>
      </c>
      <c r="P14" s="98">
        <v>0.5</v>
      </c>
      <c r="Q14" s="99">
        <v>0</v>
      </c>
      <c r="R14" s="45">
        <v>0</v>
      </c>
      <c r="S14" s="100">
        <v>0</v>
      </c>
    </row>
    <row r="15" spans="2:20" ht="15" thickBot="1" x14ac:dyDescent="0.4">
      <c r="B15" s="74"/>
      <c r="C15" s="81" t="s">
        <v>65</v>
      </c>
      <c r="D15" s="95">
        <v>1</v>
      </c>
      <c r="E15" s="101">
        <v>0.33</v>
      </c>
      <c r="F15" s="97">
        <v>1</v>
      </c>
      <c r="G15" s="85"/>
      <c r="I15" s="74"/>
      <c r="O15" s="94"/>
      <c r="P15" s="98"/>
      <c r="Q15" s="99"/>
      <c r="R15" s="45"/>
      <c r="S15" s="100"/>
    </row>
    <row r="16" spans="2:20" ht="15" thickBot="1" x14ac:dyDescent="0.4">
      <c r="B16" s="74"/>
      <c r="C16" s="81" t="s">
        <v>66</v>
      </c>
      <c r="D16" s="95">
        <v>1</v>
      </c>
      <c r="E16" s="83">
        <v>0.27800000000000002</v>
      </c>
      <c r="F16" s="97">
        <v>1</v>
      </c>
      <c r="G16" s="85"/>
      <c r="I16" s="74"/>
      <c r="O16" s="94" t="s">
        <v>67</v>
      </c>
      <c r="P16" s="98">
        <v>0.33</v>
      </c>
      <c r="Q16" s="99">
        <v>0</v>
      </c>
      <c r="R16" s="45">
        <v>0</v>
      </c>
      <c r="S16" s="100">
        <v>0</v>
      </c>
    </row>
    <row r="17" spans="2:19" ht="15" thickBot="1" x14ac:dyDescent="0.4">
      <c r="B17" s="74"/>
      <c r="C17" s="73"/>
      <c r="D17" s="74"/>
      <c r="E17" s="90"/>
      <c r="F17" s="90"/>
      <c r="G17" s="85"/>
      <c r="I17" s="74"/>
      <c r="O17" s="73"/>
      <c r="P17" s="102"/>
      <c r="Q17" s="103"/>
      <c r="S17" s="89"/>
    </row>
    <row r="18" spans="2:19" ht="15" thickBot="1" x14ac:dyDescent="0.4">
      <c r="C18" s="104" t="s">
        <v>68</v>
      </c>
      <c r="D18" s="105" t="s">
        <v>69</v>
      </c>
      <c r="E18" s="106"/>
      <c r="F18" s="107"/>
    </row>
    <row r="19" spans="2:19" x14ac:dyDescent="0.35">
      <c r="C19" s="108" t="s">
        <v>70</v>
      </c>
      <c r="D19" s="109" t="s">
        <v>71</v>
      </c>
      <c r="E19" s="109"/>
      <c r="F19" s="110"/>
    </row>
    <row r="20" spans="2:19" ht="9" customHeight="1" x14ac:dyDescent="0.35">
      <c r="C20" s="111"/>
      <c r="D20" s="112"/>
      <c r="E20" s="113"/>
      <c r="F20" s="114"/>
    </row>
    <row r="21" spans="2:19" ht="15" thickBot="1" x14ac:dyDescent="0.4">
      <c r="C21" s="111" t="s">
        <v>72</v>
      </c>
      <c r="D21" s="115" t="s">
        <v>44</v>
      </c>
      <c r="E21" s="116">
        <f>IF(D21=$K$4,(VLOOKUP(D23,$C$5:$F$16,2,FALSE)),(VLOOKUP(D23,$C$5:$F$16,4,FALSE)))</f>
        <v>0.87</v>
      </c>
      <c r="F21" s="132">
        <v>511940</v>
      </c>
    </row>
    <row r="22" spans="2:19" x14ac:dyDescent="0.35">
      <c r="C22" s="117" t="s">
        <v>73</v>
      </c>
      <c r="D22" s="118" t="s">
        <v>74</v>
      </c>
      <c r="E22" s="82"/>
      <c r="F22" s="133">
        <v>63300</v>
      </c>
      <c r="H22" s="119" t="s">
        <v>75</v>
      </c>
      <c r="I22" s="120"/>
      <c r="J22" s="121" t="s">
        <v>76</v>
      </c>
    </row>
    <row r="23" spans="2:19" ht="15" thickBot="1" x14ac:dyDescent="0.4">
      <c r="C23" s="111" t="s">
        <v>77</v>
      </c>
      <c r="D23" s="122" t="s">
        <v>43</v>
      </c>
      <c r="E23" s="123">
        <f>VLOOKUP(D23,$C$4:$F$16,3,FALSE)</f>
        <v>0.3</v>
      </c>
      <c r="F23" s="134">
        <f>(F21-F22)*E23*E21</f>
        <v>117095.03999999999</v>
      </c>
      <c r="H23" s="124"/>
      <c r="I23" s="125"/>
      <c r="J23" s="126" t="s">
        <v>78</v>
      </c>
    </row>
    <row r="24" spans="2:19" ht="27" thickBot="1" x14ac:dyDescent="0.4">
      <c r="C24" s="117" t="s">
        <v>79</v>
      </c>
    </row>
    <row r="25" spans="2:19" ht="13.5" customHeight="1" thickBot="1" x14ac:dyDescent="0.4">
      <c r="C25" s="111" t="s">
        <v>80</v>
      </c>
      <c r="D25" s="106" t="s">
        <v>81</v>
      </c>
      <c r="E25" s="106"/>
      <c r="F25" s="107"/>
    </row>
    <row r="26" spans="2:19" x14ac:dyDescent="0.35">
      <c r="C26" s="111" t="s">
        <v>82</v>
      </c>
      <c r="D26" s="109" t="s">
        <v>83</v>
      </c>
      <c r="E26" s="109"/>
      <c r="F26" s="110"/>
    </row>
    <row r="27" spans="2:19" x14ac:dyDescent="0.35">
      <c r="C27" s="111" t="s">
        <v>84</v>
      </c>
      <c r="D27" s="115" t="s">
        <v>49</v>
      </c>
      <c r="E27" s="82">
        <f>IF(D27=$K$7,(VLOOKUP(D30,$O$4:$S$16,3,FALSE)),IF(D27=$K$8,(VLOOKUP(D30,$O$4:S$16,4,FALSE)),(VLOOKUP(D30,$O$4:S$16,5,FALSE))))</f>
        <v>2.27</v>
      </c>
      <c r="F27" s="133">
        <v>31829</v>
      </c>
    </row>
    <row r="28" spans="2:19" x14ac:dyDescent="0.35">
      <c r="C28" s="111" t="s">
        <v>85</v>
      </c>
      <c r="D28" s="127" t="s">
        <v>86</v>
      </c>
      <c r="E28" s="116">
        <f>(VLOOKUP(D30,$C$5:$F$16,3,FALSE))</f>
        <v>0.55000000000000004</v>
      </c>
      <c r="F28" s="133">
        <v>30</v>
      </c>
    </row>
    <row r="29" spans="2:19" x14ac:dyDescent="0.35">
      <c r="C29" s="111" t="s">
        <v>87</v>
      </c>
      <c r="D29" s="118" t="s">
        <v>74</v>
      </c>
      <c r="E29" s="116">
        <f>(VLOOKUP(D30,$C$5:$F$16,4,FALSE))</f>
        <v>0.28000000000000003</v>
      </c>
      <c r="F29" s="133">
        <v>0</v>
      </c>
    </row>
    <row r="30" spans="2:19" ht="27" thickBot="1" x14ac:dyDescent="0.4">
      <c r="C30" s="117" t="s">
        <v>88</v>
      </c>
      <c r="D30" s="122" t="s">
        <v>58</v>
      </c>
      <c r="E30" s="123">
        <f>VLOOKUP(D30,$O$4:$S$16,2,FALSE)</f>
        <v>1</v>
      </c>
      <c r="F30" s="135">
        <f>(((F28/366)*F27*E30*E27)*1000)-(F29*E29*E28)</f>
        <v>5922281.1475409837</v>
      </c>
    </row>
    <row r="31" spans="2:19" ht="13.5" customHeight="1" x14ac:dyDescent="0.35">
      <c r="C31" s="111" t="s">
        <v>89</v>
      </c>
    </row>
    <row r="32" spans="2:19" ht="8.5" customHeight="1" thickBot="1" x14ac:dyDescent="0.4">
      <c r="C32" s="128"/>
      <c r="D32" s="73"/>
      <c r="E32" s="74"/>
      <c r="F32" s="74"/>
      <c r="G32" s="92"/>
    </row>
    <row r="33" spans="3:7" ht="7.5" customHeight="1" x14ac:dyDescent="0.35">
      <c r="D33" s="74"/>
      <c r="E33" s="74"/>
      <c r="F33" s="74"/>
      <c r="G33" s="90"/>
    </row>
    <row r="34" spans="3:7" x14ac:dyDescent="0.35">
      <c r="D34" s="129"/>
      <c r="E34" s="74"/>
      <c r="F34" s="74"/>
      <c r="G34" s="90"/>
    </row>
    <row r="35" spans="3:7" ht="15" thickBot="1" x14ac:dyDescent="0.4">
      <c r="D35" s="73"/>
      <c r="E35" s="74"/>
      <c r="F35" s="74"/>
      <c r="G35" s="93"/>
    </row>
    <row r="36" spans="3:7" ht="26.5" x14ac:dyDescent="0.35">
      <c r="C36" s="130" t="s">
        <v>90</v>
      </c>
    </row>
    <row r="37" spans="3:7" ht="15" thickBot="1" x14ac:dyDescent="0.4">
      <c r="C37" s="131" t="s">
        <v>91</v>
      </c>
      <c r="D37" s="73"/>
      <c r="E37" s="74"/>
      <c r="F37" s="74"/>
      <c r="G37" s="92"/>
    </row>
    <row r="38" spans="3:7" x14ac:dyDescent="0.35">
      <c r="D38" s="74"/>
      <c r="E38" s="74"/>
      <c r="F38" s="74"/>
      <c r="G38" s="90"/>
    </row>
    <row r="39" spans="3:7" x14ac:dyDescent="0.35">
      <c r="D39" s="129"/>
      <c r="E39" s="74"/>
      <c r="F39" s="74"/>
      <c r="G39" s="90"/>
    </row>
    <row r="40" spans="3:7" x14ac:dyDescent="0.35">
      <c r="D40" s="73"/>
      <c r="E40" s="74"/>
      <c r="F40" s="74"/>
      <c r="G40" s="93"/>
    </row>
  </sheetData>
  <mergeCells count="3">
    <mergeCell ref="C2:F2"/>
    <mergeCell ref="D20:F20"/>
    <mergeCell ref="H22:I23"/>
  </mergeCells>
  <dataValidations count="3">
    <dataValidation type="list" allowBlank="1" showInputMessage="1" showErrorMessage="1" sqref="D27" xr:uid="{6EF0ABD9-0E25-401B-ADDC-D921D8A0AF78}">
      <formula1>$K$7:$K$9</formula1>
    </dataValidation>
    <dataValidation type="list" allowBlank="1" showInputMessage="1" showErrorMessage="1" sqref="D23 D40 D35 D30" xr:uid="{01BD777E-40E8-42A3-A14B-D1497A8ADF9E}">
      <formula1>$C$5:$C$16</formula1>
    </dataValidation>
    <dataValidation type="list" allowBlank="1" showInputMessage="1" showErrorMessage="1" sqref="D21" xr:uid="{84548E2A-26D5-4402-8AD2-1B607401867C}">
      <formula1>$K$4:$K$5</formula1>
    </dataValidation>
  </dataValidation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Calc</vt:lpstr>
      <vt:lpstr>FCF Calc</vt:lpstr>
      <vt:lpstr>Sheet3</vt:lpstr>
    </vt:vector>
  </TitlesOfParts>
  <Company>Shell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Connor, Paul SPDC-UIO/G/POS</dc:creator>
  <cp:lastModifiedBy>Adepoju, Akeem A SPDC-UPO/G/PW</cp:lastModifiedBy>
  <cp:lastPrinted>2020-12-03T06:46:29Z</cp:lastPrinted>
  <dcterms:created xsi:type="dcterms:W3CDTF">2018-05-11T15:10:15Z</dcterms:created>
  <dcterms:modified xsi:type="dcterms:W3CDTF">2021-02-01T21:36:51Z</dcterms:modified>
</cp:coreProperties>
</file>