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em.Adepoju\Desktop\Desktop\1. Swamp West Asset\CC Outcomes\"/>
    </mc:Choice>
  </mc:AlternateContent>
  <bookViews>
    <workbookView xWindow="480" yWindow="120" windowWidth="20010" windowHeight="7410" firstSheet="1" activeTab="1"/>
  </bookViews>
  <sheets>
    <sheet name="Summary Sheet" sheetId="4" r:id="rId1"/>
    <sheet name="Savings Summary" sheetId="5" r:id="rId2"/>
    <sheet name="Savings from CC &amp; DIY" sheetId="1" r:id="rId3"/>
    <sheet name="Contracts &amp; Services" sheetId="6" r:id="rId4"/>
    <sheet name="Shutdown Savings Jan1-May8" sheetId="3" r:id="rId5"/>
  </sheets>
  <calcPr calcId="171027"/>
</workbook>
</file>

<file path=xl/calcChain.xml><?xml version="1.0" encoding="utf-8"?>
<calcChain xmlns="http://schemas.openxmlformats.org/spreadsheetml/2006/main">
  <c r="F17" i="4" l="1"/>
  <c r="F17" i="5"/>
  <c r="F20" i="6" l="1"/>
  <c r="D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23" i="6" s="1"/>
  <c r="F4" i="6"/>
  <c r="G71" i="1" l="1"/>
  <c r="G70" i="1" l="1"/>
  <c r="G69" i="1"/>
  <c r="G68" i="1"/>
  <c r="G67" i="1" l="1"/>
  <c r="G66" i="1"/>
  <c r="G65" i="1" l="1"/>
  <c r="G64" i="1" l="1"/>
  <c r="G63" i="1" l="1"/>
  <c r="G62" i="1" l="1"/>
  <c r="G61" i="1"/>
  <c r="G60" i="1" l="1"/>
  <c r="G59" i="1" l="1"/>
  <c r="G58" i="1" l="1"/>
  <c r="G57" i="1" l="1"/>
  <c r="G56" i="1" l="1"/>
  <c r="G55" i="1" l="1"/>
  <c r="G54" i="1" l="1"/>
  <c r="F13" i="5" l="1"/>
  <c r="E13" i="5"/>
  <c r="D13" i="5"/>
  <c r="F13" i="4"/>
  <c r="G92" i="1" l="1"/>
  <c r="G51" i="1" l="1"/>
  <c r="G50" i="1"/>
  <c r="G49" i="1"/>
  <c r="G48" i="1"/>
  <c r="G47" i="1"/>
  <c r="G44" i="1" l="1"/>
  <c r="G45" i="1"/>
  <c r="G46" i="1"/>
  <c r="G38" i="1" l="1"/>
  <c r="G39" i="1"/>
  <c r="G40" i="1"/>
  <c r="G41" i="1"/>
  <c r="G42" i="1"/>
  <c r="G43" i="1"/>
  <c r="G52" i="1"/>
  <c r="G53" i="1"/>
  <c r="D13" i="4" l="1"/>
  <c r="E13" i="4"/>
  <c r="I62" i="3" l="1"/>
  <c r="H66" i="3"/>
  <c r="H7" i="3" l="1"/>
  <c r="I7" i="3" s="1"/>
  <c r="G6" i="3"/>
  <c r="G5" i="3"/>
  <c r="G4" i="3"/>
  <c r="I4" i="3" s="1"/>
  <c r="G3" i="3"/>
  <c r="I65" i="3"/>
  <c r="I64" i="3"/>
  <c r="I63" i="3"/>
  <c r="I61" i="3"/>
  <c r="I70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H8" i="3"/>
  <c r="I8" i="3" s="1"/>
  <c r="I6" i="3"/>
  <c r="I5" i="3"/>
  <c r="G66" i="3" l="1"/>
  <c r="I3" i="3"/>
  <c r="G37" i="1"/>
  <c r="I66" i="3" l="1"/>
  <c r="G25" i="1"/>
  <c r="G26" i="1"/>
  <c r="G23" i="1"/>
  <c r="G24" i="1"/>
  <c r="G27" i="1" l="1"/>
  <c r="E15" i="1" l="1"/>
  <c r="G19" i="1" l="1"/>
  <c r="G20" i="1"/>
  <c r="G21" i="1"/>
  <c r="G22" i="1"/>
  <c r="G28" i="1"/>
  <c r="G29" i="1"/>
  <c r="G30" i="1"/>
  <c r="G31" i="1"/>
  <c r="G32" i="1"/>
  <c r="G33" i="1"/>
  <c r="G34" i="1"/>
  <c r="G35" i="1"/>
  <c r="G36" i="1"/>
  <c r="G8" i="1"/>
  <c r="G9" i="1"/>
  <c r="G10" i="1"/>
  <c r="G11" i="1"/>
  <c r="G7" i="1" l="1"/>
  <c r="G12" i="1"/>
  <c r="G13" i="1"/>
  <c r="G14" i="1"/>
  <c r="G15" i="1"/>
  <c r="G16" i="1"/>
  <c r="G17" i="1"/>
  <c r="G18" i="1"/>
  <c r="E6" i="1"/>
  <c r="G6" i="1" s="1"/>
  <c r="G4" i="1"/>
  <c r="E5" i="1"/>
  <c r="G5" i="1" s="1"/>
  <c r="E3" i="1"/>
  <c r="E85" i="1" l="1"/>
  <c r="G3" i="1"/>
  <c r="G85" i="1" s="1"/>
  <c r="F16" i="4" l="1"/>
  <c r="F16" i="5"/>
  <c r="F85" i="1"/>
  <c r="F21" i="5" l="1"/>
  <c r="F21" i="4"/>
  <c r="F18" i="4" l="1"/>
  <c r="F18" i="5"/>
</calcChain>
</file>

<file path=xl/sharedStrings.xml><?xml version="1.0" encoding="utf-8"?>
<sst xmlns="http://schemas.openxmlformats.org/spreadsheetml/2006/main" count="552" uniqueCount="292">
  <si>
    <t>CC Date</t>
  </si>
  <si>
    <t>Detailed Description of Activity</t>
  </si>
  <si>
    <t>S/N</t>
  </si>
  <si>
    <t>N'000</t>
  </si>
  <si>
    <t>$'000</t>
  </si>
  <si>
    <t>F$'000</t>
  </si>
  <si>
    <t>Total</t>
  </si>
  <si>
    <t>2017 SWAMP WEST COST AVOIDANCE TRACKING SHEET</t>
  </si>
  <si>
    <t>6M WEIGHING SCALE CALIBRATION PM TUNU, BENISEDE &amp; OPUKUSHI</t>
  </si>
  <si>
    <t xml:space="preserve">Use inhouse resoures/ Central Workshop to calibrate all Scales using standard Dead weight. </t>
  </si>
  <si>
    <t>Provision of Housekeeping and Station Cleaning Services at Northbank, Southbank &amp; Yokri</t>
  </si>
  <si>
    <t>Suspend housekeeping services till production resume, redelpoy Station attendant to execue housekeeping activities. Engage Forcados terminal to explre the use of their office cleaning contract for Bosyard office clean.</t>
  </si>
  <si>
    <t>PROVISION OF GRASS CUTTING AT NORTH BANK FLOW STATION, SOUTHBANK, ACCESSROAD, YOKRI &amp; YORKI LOC1-11 ACCESS</t>
  </si>
  <si>
    <t xml:space="preserve">optimize Grass cutting services, Review frequency to once in 2months, </t>
  </si>
  <si>
    <t xml:space="preserve">Request for Surveillance Services for 1 month @ Yokri, Sokebolou, Obotobo I, Obotobo II, Ogulagha, Youbebe </t>
  </si>
  <si>
    <t>Remove boat Element from the services, cancel exisitng one-Off PO and Use Tunu Model to build up Cost and secure fresh PO</t>
  </si>
  <si>
    <t xml:space="preserve">PRODUCTION SUPPORT SERVICES FOR 3 MONTHS@ NORTHBANK, YOKRI, YOKRI COMPRESSOR, SOUTHBANK, FLOWSTATION </t>
  </si>
  <si>
    <t xml:space="preserve">Remove Prod Bonus from Services,   </t>
  </si>
  <si>
    <t xml:space="preserve">HUET training for 30 Field Staff    </t>
  </si>
  <si>
    <t>1] Remove 2 CN on list as they are already captured in MAPO &amp; QA/QC Contracts.</t>
  </si>
  <si>
    <t>Eliminate Wastes by reducing request to 7 since battery pack and pads lasts for minimum of 2 years</t>
  </si>
  <si>
    <t>PROCUREMENT OF AUTOMATED EXTERNAL DEFIBRILLATOR (AED)  ACCESSORIES (BATTERIES) IN FORCADOS TERMINAL</t>
  </si>
  <si>
    <t>Request for Surveillance Services for Escravos-Ugborodo for 1 month</t>
  </si>
  <si>
    <t>Remove all incident free bonuses</t>
  </si>
  <si>
    <t>Provision of Smoke detectors and spare batteries, for the routine/preventive maintenance of our stand alone smoke detectors in FOT FLB and some offices</t>
  </si>
  <si>
    <t>Prov.of Landing Craft @OTUMARA F/S @N50,755.80 DAY RATE  FOR 30 DAYS</t>
  </si>
  <si>
    <t>Craft not required at Otumara for now</t>
  </si>
  <si>
    <t>Overhaul spares for 1pc of G3408 engine for Northbank EMSCO Pump Replacement</t>
  </si>
  <si>
    <t xml:space="preserve">Arrange to replace faulty engine with one from Saghara. </t>
  </si>
  <si>
    <t>Geomatics Survey of transmission route for Escravos Community Interdependency Electrification project</t>
  </si>
  <si>
    <t>This too expensive</t>
  </si>
  <si>
    <t xml:space="preserve"> Procurement of 3 drums of Mysella at Benisede</t>
  </si>
  <si>
    <t>Reduce No of Pumps to N+1 = 3. Reduce plan to just 3 pumps = 3 Drums of Mysella</t>
  </si>
  <si>
    <t>1] Engage Fire / Infrastructure to provide</t>
  </si>
  <si>
    <t>Request for Lube Oil and Chemicals from SPDC Warehouse for Southbank Operations in readiness for open up</t>
  </si>
  <si>
    <t>Reduce Mysella from 17 to 8 drums and Rimula from 6 to 3 drums</t>
  </si>
  <si>
    <t xml:space="preserve"> AGO for two security escort boats for the convoy movement to Yokri flow station:</t>
  </si>
  <si>
    <t>Reduce from 5600ltrs to 5000ltrs</t>
  </si>
  <si>
    <t>Replacement of Faulty Instrumentation and Control Equipments identified during pre start up checks at 
OTUMARA F/S</t>
  </si>
  <si>
    <t>Engage Project to provide WBS for this activity</t>
  </si>
  <si>
    <t>Replacement of Faulty Instrumentation and Control Equipments identified during pre start up checks at ESCRAVOS F/S</t>
  </si>
  <si>
    <t>Provision of Weeding, Landscaping and Gardening from Air-strip @ FOT</t>
  </si>
  <si>
    <t xml:space="preserve">Activity not required </t>
  </si>
  <si>
    <t>Provision of Weeding, Landscaping and Gardening @ FOT</t>
  </si>
  <si>
    <t>Provision of Weeding, Landscaping and Gardening of Block 9 @ FOT</t>
  </si>
  <si>
    <t>Cost savings - Winning Moments:-  YOKRI D3306 WATER TREATMENT PLANT ENGINE INSPECTION</t>
  </si>
  <si>
    <t>Winning Moment</t>
  </si>
  <si>
    <t>LOGISTIC EQUIPMENT FOR PV/RV @ TUNU</t>
  </si>
  <si>
    <t>LOGISTIC EQUIPMENT FOR PV/RV @ OPUKUSHI</t>
  </si>
  <si>
    <t>Eliminate 2 days of Documnetation, therefore reduce from 12 to 10 days (saving- reduction from N5,568,530.28 to N4,640,441.90)</t>
  </si>
  <si>
    <t>Eliminate 2 days of Documnetation; therefore reducing from 11 to 9 days (saving- reduction from N4,794,286.09 to  N3,922,597.71)</t>
  </si>
  <si>
    <t xml:space="preserve">Provision of production Support Services at Otumara </t>
  </si>
  <si>
    <t>Remove Production bonus since we are not producing. Start paying when production comences</t>
  </si>
  <si>
    <t>Provision of production Support Services at Saghara</t>
  </si>
  <si>
    <t xml:space="preserve">Procurement of PPEs for personnel to enter Northbank FS </t>
  </si>
  <si>
    <t>Avoid double dipping on PPE by eliminating from contracts</t>
  </si>
  <si>
    <t>REPLACEMENT OF WORN LAGGING ON ENGINE EXHAUST AT ESCRAVOS FLOW STATION</t>
  </si>
  <si>
    <t>Execute this activity on DIY</t>
  </si>
  <si>
    <t>30 Monthly Static Vessel  and Statutory Inspection for Relief valves and  Pressure Vessels at Yokri CS</t>
  </si>
  <si>
    <t>30 Monthly Static Vessel  and Statutory Inspection for 28 numbers of Relief valves and 32 Nos. Pressure Vessels at Tunu FS</t>
  </si>
  <si>
    <t xml:space="preserve">1] Preparation of Facility for inspection should be done on DIY by PU. (savings- reduce from N657,580.61 + $49,252 to N620,568.65 + $41,150.50 </t>
  </si>
  <si>
    <t xml:space="preserve">1] Preparation of Facility for inspection should be done on DIY by PU (savings - reduce from N1,094,805 + $60,672  to N998,955 + $53,860) </t>
  </si>
  <si>
    <t>30 Monthly Static Vessel  and Statutory Inspection for 21 numbers of Relief valves and 20 Nos. Pressure Vessels at Opukushi FS</t>
  </si>
  <si>
    <t>1] Preparation of Facility for inspection should be done on DIY by PU (savings - reduce from N1,118,505 + $53,068 to N858,005 + $40,960 )</t>
  </si>
  <si>
    <t xml:space="preserve">AGO for ESCORT Support to transport Relief Valves to Northbank Node </t>
  </si>
  <si>
    <t>Only 5000 Ltrs are recommended for the JTF (savings 1000 ltrs)</t>
  </si>
  <si>
    <t>Procurement of AGO @ FOT</t>
  </si>
  <si>
    <t>FOT should ensure Fuel Admin returns 192,399 Litres of AGO  already charged to FOT account</t>
  </si>
  <si>
    <t xml:space="preserve">Recertification of 3 nos liferaft at Forcados Crude Loading Platform </t>
  </si>
  <si>
    <t xml:space="preserve">This cost is for Inspection Phase Only. </t>
  </si>
  <si>
    <t>PROCUREMENT OF PRESSURE GUAGE RECERTIFICATION TAG</t>
  </si>
  <si>
    <t>Hd Mtce Execution to engage Workshop to provide this service.</t>
  </si>
  <si>
    <t>Description</t>
  </si>
  <si>
    <t>Chemicals not Injected</t>
  </si>
  <si>
    <t>Savings from Lubricants</t>
  </si>
  <si>
    <t>Savings from UT/CP survey</t>
  </si>
  <si>
    <t>Condition Monitoring</t>
  </si>
  <si>
    <t>Catering</t>
  </si>
  <si>
    <t>Station Desanding/DIY</t>
  </si>
  <si>
    <t>Savings from Laboratory downman Ops</t>
  </si>
  <si>
    <t>Savings from Laboratory downman FOT</t>
  </si>
  <si>
    <t>TOTAL</t>
  </si>
  <si>
    <t>Savings from Commitment Control meeting</t>
  </si>
  <si>
    <t>GRAND TOTAL</t>
  </si>
  <si>
    <t>S/No</t>
  </si>
  <si>
    <t>WBS</t>
  </si>
  <si>
    <t>Facility</t>
  </si>
  <si>
    <t>Description of activity</t>
  </si>
  <si>
    <t>Category</t>
  </si>
  <si>
    <t>SN'000</t>
  </si>
  <si>
    <t>S$'000</t>
  </si>
  <si>
    <t>Remarks</t>
  </si>
  <si>
    <t>O.NG.PCW.TNF.FAC.71300</t>
  </si>
  <si>
    <t>TUNU</t>
  </si>
  <si>
    <t>Cost saving from Off-hiring of Ops Boat</t>
  </si>
  <si>
    <t>Ops Boat</t>
  </si>
  <si>
    <t>O.NG.PCW.OKF.FAC.71300</t>
  </si>
  <si>
    <t>OPUKUSHI</t>
  </si>
  <si>
    <t>O.NG.PCW.BSF.FAC.71300</t>
  </si>
  <si>
    <t>BENISEDE</t>
  </si>
  <si>
    <t>O.NG.PBW.OTF.FAC.71300</t>
  </si>
  <si>
    <t>OTUMARA</t>
  </si>
  <si>
    <t>O.NG.PCW.ARF.FAC.71300</t>
  </si>
  <si>
    <t>AFREMO</t>
  </si>
  <si>
    <t>Standby Vessel</t>
  </si>
  <si>
    <t>O.NG.PCW.ETF.FAC.71300</t>
  </si>
  <si>
    <t>ESTUARY</t>
  </si>
  <si>
    <t>Cost saving from optimization of Estuary vesselShared resources with Engineering)</t>
  </si>
  <si>
    <t xml:space="preserve">cost savings from Erin bay AGO </t>
  </si>
  <si>
    <t>AGO</t>
  </si>
  <si>
    <t>Otumara AGO cost saving for Boat off hire</t>
  </si>
  <si>
    <t>Tunu AGO cost saving for Boat off hire</t>
  </si>
  <si>
    <t>Opukushi AGO cost saving for Boat off hire</t>
  </si>
  <si>
    <t>Benisede AGO cost saving for Boat off hire</t>
  </si>
  <si>
    <t>Cost savings from Chemicals not Injected</t>
  </si>
  <si>
    <t>Chemical</t>
  </si>
  <si>
    <t>59.18drums in 7months @ $1,091/drum</t>
  </si>
  <si>
    <t>66.44drums in 7months @ $1,091/drum</t>
  </si>
  <si>
    <t>O.NG.PCW.NTF.FAC.71300</t>
  </si>
  <si>
    <t>NORTHBANK</t>
  </si>
  <si>
    <t>35.30drums in 7months @ $1,091/drum</t>
  </si>
  <si>
    <t>O.NG.PCW.SBF.FAC.71300</t>
  </si>
  <si>
    <t>SOUTHBANK</t>
  </si>
  <si>
    <t>27.48drums in 7months @ $1,091/drum</t>
  </si>
  <si>
    <t>51.91drums in 7months @ $1,091/drum</t>
  </si>
  <si>
    <t>O.NG.PCW.TNF.FAC.724FP</t>
  </si>
  <si>
    <t>cost savings from Lubricants (Mysella LA 40)</t>
  </si>
  <si>
    <t>Lubricant</t>
  </si>
  <si>
    <t xml:space="preserve"> 8 drums for servicing of 4 pump unit top up and 2 drum for Gas set servicing/top up</t>
  </si>
  <si>
    <t>O.NG.PCW.OKF.FAC.724FP</t>
  </si>
  <si>
    <t>O.NG.PCW.BSF.FAC.724FP</t>
  </si>
  <si>
    <t>O.NG.PBW.OTF.FAC.724FP</t>
  </si>
  <si>
    <t>O.NGPBW.ECF.FAC.724FP</t>
  </si>
  <si>
    <t>ESCRAVOS</t>
  </si>
  <si>
    <t>6 drums for servicing of 4pump unit top up and 2 drum for Gas set servicing/top up</t>
  </si>
  <si>
    <t>O.NG.PBW.SHF.FAC.724FP</t>
  </si>
  <si>
    <t>SAGHARA</t>
  </si>
  <si>
    <t>O.NG.PCW.NTF.FAC.724FP</t>
  </si>
  <si>
    <t>O.NG.PCW.SBF.FAC.724FP</t>
  </si>
  <si>
    <t>O.NG.PCW.YOC.FAC.724FP</t>
  </si>
  <si>
    <t>YOKRI COMPRE</t>
  </si>
  <si>
    <t>O.NG.PCW.YKF.FAC.724.FP</t>
  </si>
  <si>
    <t>YOKRI F/S</t>
  </si>
  <si>
    <t>O.NG.PCW.ARF.FAC.724FP</t>
  </si>
  <si>
    <t>Savings from 6 monthly UT/CP survey</t>
  </si>
  <si>
    <t>FIM</t>
  </si>
  <si>
    <t>Review frquency of UT/CP implementation based on previous report</t>
  </si>
  <si>
    <t>North bank</t>
  </si>
  <si>
    <t>south bank</t>
  </si>
  <si>
    <t>yokri C/S</t>
  </si>
  <si>
    <t>Yokri F/S</t>
  </si>
  <si>
    <t>Benisede</t>
  </si>
  <si>
    <t>Opukushi</t>
  </si>
  <si>
    <t>Tunu</t>
  </si>
  <si>
    <t>Otumara</t>
  </si>
  <si>
    <t>O.NG.PBW.ECF.FAC.724FP</t>
  </si>
  <si>
    <t>escravos</t>
  </si>
  <si>
    <t>O.NG.PCW.ETF.FAC.724FP</t>
  </si>
  <si>
    <t>Estuary</t>
  </si>
  <si>
    <t>cost savings from condition monitoring</t>
  </si>
  <si>
    <t>Regret activity due to station shutdown</t>
  </si>
  <si>
    <t>saghara</t>
  </si>
  <si>
    <t>Cost saving from powering Engineering h/boat from station D/set</t>
  </si>
  <si>
    <t>No more diesel supply to power Engineering house boat - 84,364.93 Litres</t>
  </si>
  <si>
    <t>O.NG.PTE.EXX.FAC.71300</t>
  </si>
  <si>
    <t>FOT</t>
  </si>
  <si>
    <t>TUNU Node</t>
  </si>
  <si>
    <t>Reduction in number of personnel at facilities</t>
  </si>
  <si>
    <t>Non critical staff proceeded on leave. Low amount due to additional personnel deployed for the shutdown opportunity campaign activities.</t>
  </si>
  <si>
    <t>Cost of Station Desanding/DIY</t>
  </si>
  <si>
    <t>Facility Maint</t>
  </si>
  <si>
    <t>Activities carried out by staff and only materials purchased</t>
  </si>
  <si>
    <t>AGO savings from DSV (FOT</t>
  </si>
  <si>
    <t>Savings from Laboratory downmaning Swamp west</t>
  </si>
  <si>
    <t>Laboratory</t>
  </si>
  <si>
    <t xml:space="preserve"> </t>
  </si>
  <si>
    <t>N57,249/day per boat for 128 days</t>
  </si>
  <si>
    <t>N40,570/day per boat for 128  days</t>
  </si>
  <si>
    <t>$2,495.32/day for 128 days</t>
  </si>
  <si>
    <t>27.29drums in 4months @ $1,091/drum</t>
  </si>
  <si>
    <t xml:space="preserve"> 8 drums for servicing of 4 pumps unit top up and 2 drums for Gas set servicing/top up</t>
  </si>
  <si>
    <t>AGO Savings from Jan to Apr 2017 from PC, Line boats etc due to sutdown of export operations</t>
  </si>
  <si>
    <t>AGO for Off-hired vessels</t>
  </si>
  <si>
    <t>Vessels Off-hired</t>
  </si>
  <si>
    <t>AGO Savings Jan-May 2017 from PC, Line boats etc</t>
  </si>
  <si>
    <t>AGO Savings from Jan to May   2017 from PC, Line boats etc due to sutdown of export operations</t>
  </si>
  <si>
    <t>Savings from Laboratory downmaning FOT</t>
  </si>
  <si>
    <t>NG01022655_PROVISION OF O&amp;M BACKFILL SERVICES FOR SOUTHERN SWAMP AGG_OPERATIONS</t>
  </si>
  <si>
    <t>COST SAVINGS  DUE TO SUT DOWN OF WEST FACILITIES - January to May 8, 2017</t>
  </si>
  <si>
    <t xml:space="preserve">FORC-138T could not be brought to production, investigation confirmed the cause of the problem was TrScSSSV hydraulic control line blockage </t>
  </si>
  <si>
    <t>This activity was done on DIY as against repair cost of $380k from CWI</t>
  </si>
  <si>
    <t>Savings F$</t>
  </si>
  <si>
    <t>Avoidance F$</t>
  </si>
  <si>
    <t>AUTOMATED EXTERNAL DEFIBRILLATOR (AED)  ZOLL PAD for Escravos District.</t>
  </si>
  <si>
    <t>Remove the one for Saghara since the station has been mothballed</t>
  </si>
  <si>
    <t>Sationery required for ESCRAVOS Node</t>
  </si>
  <si>
    <t>Reduce A4 Paper to 10 Cartons and A3 Paper to 5 cartons</t>
  </si>
  <si>
    <t xml:space="preserve">Request for 10pcs of Umbrella for Production Support Staff for collecting 2 hourly production figures </t>
  </si>
  <si>
    <t>Station Guards should use Rain Coats</t>
  </si>
  <si>
    <t>TUNU PPE MINIMUM STATION ENTRY REQUIRMENT NEW STEER.</t>
  </si>
  <si>
    <t>Cost Savings / Avoidance</t>
  </si>
  <si>
    <t>Match quantity of PPEs required with number of people. F/up on contractors to provide PPE for their staff</t>
  </si>
  <si>
    <t>OPUKUSHI PPE MINIMUM STATION ENTRY REQUIREMENT NEW STEER.</t>
  </si>
  <si>
    <t>BENISEDE PPE MINIMUM STATION ENTRY REQUIREMENT NEW STEER.</t>
  </si>
  <si>
    <t xml:space="preserve">Restoration of Lighting of FOT Control Towers outside the perimeter Fence at the KTI and Metering facility areas </t>
  </si>
  <si>
    <t>Cost of CEAG Fittings was benchmarked against current market value (reduced from $10,770 to $6,110)</t>
  </si>
  <si>
    <t xml:space="preserve">BEME Northbank High Voltage transmission system upgrade </t>
  </si>
  <si>
    <t>Pick poles from Northbank excess poles</t>
  </si>
  <si>
    <t>Joint Inspection Visit (JIV) Training</t>
  </si>
  <si>
    <t>Optimize number of participants to critical mass</t>
  </si>
  <si>
    <t>TBOSIET/TFOET recertification training for 20 FOT staff to enable them fly to and fro FOT  CLP</t>
  </si>
  <si>
    <t>HUET is enough for FOT staff to visit CLP</t>
  </si>
  <si>
    <t>Provision of 2 additional Landing Crafts in Tunu Node</t>
  </si>
  <si>
    <t>Only 1 approved</t>
  </si>
  <si>
    <t xml:space="preserve">Provision of HLO Services @ FOT </t>
  </si>
  <si>
    <t xml:space="preserve">Align HLO Salary with those in Swamp West </t>
  </si>
  <si>
    <t xml:space="preserve">Provision of HDA Services @ FOT </t>
  </si>
  <si>
    <t>HUET training for 31 Nos Govt. officials and Regulators @ FOT</t>
  </si>
  <si>
    <t>Engage HUET training provider in Warri</t>
  </si>
  <si>
    <t xml:space="preserve">Refilling of Laboratory Cylinders for OC Analysis. </t>
  </si>
  <si>
    <t>Refill from Warri to eliminate transport waste from PHC to Warri</t>
  </si>
  <si>
    <t>Provision  of  HSE  Signs for Forcados Terminal</t>
  </si>
  <si>
    <t>Engage Workshop team to do it on DIY</t>
  </si>
  <si>
    <t>Provision  of  HSE  Signs @ Estuary</t>
  </si>
  <si>
    <t>Activity owner to engage Workshop to produce the signs on DIY</t>
  </si>
  <si>
    <t>Procurement and Installation of Gas and Diesel Generatiors and accessories for OGBOTOBO CONCRETE BARGE FLOWSTATION</t>
  </si>
  <si>
    <t>Unit price negotiated from 45k to 18 k Savings = N270,000</t>
  </si>
  <si>
    <t>PROCUREMENT OF HIGH POWER SEARCH LIGHT WATCH 48' EXPORT LINE (10 pieces)</t>
  </si>
  <si>
    <t xml:space="preserve">Request to Procure Instruments Materials required for Safety Critical Controls within the Facility. </t>
  </si>
  <si>
    <t>House Keeping at Yokri Flow &amp; Compressor Stations</t>
  </si>
  <si>
    <t>House Keeping at North Bank Flow Station</t>
  </si>
  <si>
    <t>House Keeping at South Bank Flow Station and BOSS Yard</t>
  </si>
  <si>
    <t>House Keeping at Saghara &amp; Otumara Flow Stations</t>
  </si>
  <si>
    <t>Clearing of Tree Vegetation at Escravos, Otumara &amp; Saghara</t>
  </si>
  <si>
    <t>Clearing/Cutting of Tree Vegetation at North Bank, South Bank &amp; Yokri</t>
  </si>
  <si>
    <t>Contract renegotiated from 6,700,000.00 to 3,485,319.00</t>
  </si>
  <si>
    <t>Contract renegotiated from 6,000,000.00 to 3,638,324.40</t>
  </si>
  <si>
    <t>Contract renegotiated from 7,000,000.00 to 3,446,963.08</t>
  </si>
  <si>
    <t>Contract renegotiated from 4,250,000.00 to 1,860,248.00</t>
  </si>
  <si>
    <t>Contract renegotiated from 4,250,000.00 to 1,136,482.40</t>
  </si>
  <si>
    <t>Contract renegotiated from 5,880,834.80 to 2,970,544.40</t>
  </si>
  <si>
    <t>RECTIFICATION OF EXCESSIVE BLACK SMOKE AND KNOCKING SOUND IN THE OJOBO COMMUNITY GENERATOR SET</t>
  </si>
  <si>
    <t>Renegotiated Cost of spares with Vendor</t>
  </si>
  <si>
    <t>Eliminated inventory by approving only 1 Foxboro Kit instead of two</t>
  </si>
  <si>
    <t>PVRV acrtivity at CPF</t>
  </si>
  <si>
    <t>Initial Total Cost using CPF contractor - $92, 385.00 + NGN 29, 441,467.42
Consented Total cost using CPF contractor - $91,237.00 + NGN11,158,587.42</t>
  </si>
  <si>
    <t>Provision of AGO for security Escort boat  to and fro Northbank to move material   for  Northbank HV power system upgrade</t>
  </si>
  <si>
    <t>AGO reduced to 4000 instead of 5000 (950000-750000 =190,000)</t>
  </si>
  <si>
    <t>Welding and Fabrication intervention works in FOT
1. Three (3) Skip tanks for the evacuation of sludge/contaminated sand.
2. Construction and installation of Burglary protectors on doors &amp; windows in the Air Control Tower building
3. Sectional reinforcement/replacement of plates on top of IGF (Induced Gas Floatation ) unit tanks</t>
  </si>
  <si>
    <t>Job was done on DIY, cost of contractor is etimated @ N12.5M less Cost of materials N3,504,246, then savings on DIY = N8,995,754.00</t>
  </si>
  <si>
    <t>FOT slot maintenance dredging works REQUEST FOR BATHYMETRIC SURVEY</t>
  </si>
  <si>
    <t xml:space="preserve">Activity was negotiated based on Low Oil Price (LOP) to obatain LOP discount of 22% =  NGN33,442,756.40 + $81,011.73. </t>
  </si>
  <si>
    <t xml:space="preserve">6M PM on Earthing system at Forcados Terminal </t>
  </si>
  <si>
    <t>1] Single Mob / Demob ised for the 2 Activities =N1,000,000
2] Qty of Eath Pit to charge  was negotiated to 580 instead of 600 (i.e. 20 pit @ 3500 = N70k)</t>
  </si>
  <si>
    <t>Procurement of 2 number 42" LG visual display monitor for FOT control room and manager's office.</t>
  </si>
  <si>
    <t>Optimize the Screen in FOT Mgr's Office &amp; Control Room to display FOT KPIs</t>
  </si>
  <si>
    <t>FOT Grass Cutting Contract</t>
  </si>
  <si>
    <t xml:space="preserve">Adopted an optimization strategy in grass cutting replacement contract which has reduced FOT grass cutting contract value from N335.74 to N232.3mln per annum with a potential savings of N103.44mln.  </t>
  </si>
  <si>
    <t xml:space="preserve">Saved N78.44mln from grass cutting between January &amp; October by reducing cut frequency. 
</t>
  </si>
  <si>
    <t>Contracts Optimization Review</t>
  </si>
  <si>
    <t>Procurement of  HDMI and VGA for security control room .</t>
  </si>
  <si>
    <t xml:space="preserve">Cost challenged and compared with open market rate led to reduction from N136030 to N18500; saving N117,530 </t>
  </si>
  <si>
    <t>FIRE FIGHTING (HTM) Recertification in Tunu Node (Tunu, Benisede &amp; Opukushi</t>
  </si>
  <si>
    <t>Use 1 bus for all participants from Tunu Node instead of 3 different vehicles (99000+272824+272824 = N644,648.00)</t>
  </si>
  <si>
    <t xml:space="preserve">Recertification of CLP Gantry Cranes  - Water Bag Extra days at site - 1 PC Water Bag @ N100,000.00 per day for 17days = N1,700,000.00  </t>
  </si>
  <si>
    <t xml:space="preserve">Community Health Programs at  Ogulagha Communities </t>
  </si>
  <si>
    <t>Renegotiation of items .g Media, Hotel Room Rate, etc (N7,058,800-N5,936,500 = N1,122,300)</t>
  </si>
  <si>
    <t xml:space="preserve">Community Health Programs at  Odimodi Communities </t>
  </si>
  <si>
    <t>Renegotiation of items .g Media, Hotel Room Rate, etc (N5,623,350-N5,345,500 = N277,850)</t>
  </si>
  <si>
    <t xml:space="preserve">Request to Procure Instruments Materials required for well testing and production stability.   2” ROTRON METER + COUNTER 1000369739 1PC @ $5958.31 </t>
  </si>
  <si>
    <t>Activity owner to contact Tunu PUM to send the one in TUNU to Otumara</t>
  </si>
  <si>
    <t xml:space="preserve"> 1000pcs of Carbonised PD Meter Ticket for Otumara and Escravos Flowstations SPDC Coporate Publishing and Reprographics Team: 1000pcs of PD Meter Ticket @ N100.00 = N100,000</t>
  </si>
  <si>
    <t>JTF MOVEMENT TO OPUKUSHI {SECURITY COVERAGE FOR OPUKUSHI GEARBOX}</t>
  </si>
  <si>
    <t>latch on Projectconvy from Ogunnu N2,065,620</t>
  </si>
  <si>
    <t>Replacement of  damaged circcuit breaker for one of the CLP generators.</t>
  </si>
  <si>
    <t>Renegotiatiated from N350k to N290k = N60k</t>
  </si>
  <si>
    <t>Swamp West COR Cost avoidance/savings TD</t>
  </si>
  <si>
    <t>Description of Activity</t>
  </si>
  <si>
    <t>Lever applied</t>
  </si>
  <si>
    <t>Contract Number</t>
  </si>
  <si>
    <t>TPSS of N 1,508,913.97 (USD 4,979.42) was achieved from post-tender negotiations on subject contract as recorded in Part B document</t>
  </si>
  <si>
    <t>NG01022655</t>
  </si>
  <si>
    <t>N/A</t>
  </si>
  <si>
    <t>NG01021770 &amp; NG01022168</t>
  </si>
  <si>
    <t>NG01020191</t>
  </si>
  <si>
    <t>NG01021788</t>
  </si>
  <si>
    <t>NG01022390</t>
  </si>
  <si>
    <t>NG01021770</t>
  </si>
  <si>
    <t>NG01023156</t>
  </si>
  <si>
    <t>Stopped desanding contracts and reverted to DIY. Only procure materials required</t>
  </si>
  <si>
    <t>NG01019801 &amp; NG01019803</t>
  </si>
  <si>
    <t>Contract Optimization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</si>
</sst>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ill="1" applyBorder="1" applyAlignment="1">
      <alignment vertical="top"/>
    </xf>
    <xf numFmtId="43" fontId="0" fillId="0" borderId="0" xfId="1" applyFont="1"/>
    <xf numFmtId="43" fontId="2" fillId="2" borderId="7" xfId="1" applyFont="1" applyFill="1" applyBorder="1" applyAlignment="1">
      <alignment horizontal="left"/>
    </xf>
    <xf numFmtId="43" fontId="2" fillId="2" borderId="8" xfId="1" applyFon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center" vertical="top"/>
    </xf>
    <xf numFmtId="16" fontId="0" fillId="0" borderId="4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3" fontId="0" fillId="0" borderId="0" xfId="0" applyNumberFormat="1"/>
    <xf numFmtId="16" fontId="0" fillId="0" borderId="1" xfId="0" applyNumberFormat="1" applyBorder="1" applyAlignment="1">
      <alignment vertical="top"/>
    </xf>
    <xf numFmtId="16" fontId="0" fillId="0" borderId="1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right" vertical="top"/>
    </xf>
    <xf numFmtId="43" fontId="0" fillId="0" borderId="4" xfId="1" applyFon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3" fontId="2" fillId="2" borderId="7" xfId="1" applyFont="1" applyFill="1" applyBorder="1" applyAlignment="1">
      <alignment horizontal="right"/>
    </xf>
    <xf numFmtId="43" fontId="0" fillId="0" borderId="5" xfId="1" applyFon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1" xfId="0" applyBorder="1"/>
    <xf numFmtId="0" fontId="7" fillId="0" borderId="0" xfId="0" applyFont="1"/>
    <xf numFmtId="0" fontId="0" fillId="0" borderId="0" xfId="0" applyAlignment="1">
      <alignment horizontal="left" vertical="top"/>
    </xf>
    <xf numFmtId="3" fontId="0" fillId="4" borderId="1" xfId="0" applyNumberFormat="1" applyFill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165" fontId="0" fillId="4" borderId="1" xfId="1" applyNumberFormat="1" applyFont="1" applyFill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8" fillId="0" borderId="1" xfId="0" applyFont="1" applyBorder="1"/>
    <xf numFmtId="43" fontId="8" fillId="0" borderId="1" xfId="1" applyFont="1" applyBorder="1"/>
    <xf numFmtId="0" fontId="9" fillId="0" borderId="0" xfId="0" applyFont="1"/>
    <xf numFmtId="0" fontId="8" fillId="0" borderId="1" xfId="0" applyFont="1" applyBorder="1" applyAlignment="1">
      <alignment vertical="top"/>
    </xf>
    <xf numFmtId="43" fontId="8" fillId="3" borderId="1" xfId="1" applyFont="1" applyFill="1" applyBorder="1"/>
    <xf numFmtId="43" fontId="8" fillId="0" borderId="1" xfId="0" applyNumberFormat="1" applyFont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vertical="top"/>
    </xf>
    <xf numFmtId="0" fontId="9" fillId="5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/>
    </xf>
    <xf numFmtId="43" fontId="5" fillId="0" borderId="5" xfId="1" applyFont="1" applyBorder="1" applyAlignment="1">
      <alignment horizontal="right" vertical="top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13" xfId="0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2" fontId="11" fillId="0" borderId="1" xfId="0" applyNumberFormat="1" applyFont="1" applyBorder="1" applyAlignment="1">
      <alignment horizontal="center" vertical="top"/>
    </xf>
    <xf numFmtId="4" fontId="11" fillId="0" borderId="2" xfId="0" applyNumberFormat="1" applyFont="1" applyBorder="1" applyAlignment="1">
      <alignment horizontal="center" vertical="top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4" fontId="1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43" fontId="11" fillId="0" borderId="5" xfId="1" applyFont="1" applyBorder="1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43" fontId="11" fillId="0" borderId="4" xfId="1" applyFont="1" applyBorder="1" applyAlignment="1">
      <alignment horizontal="center" vertical="top"/>
    </xf>
    <xf numFmtId="43" fontId="11" fillId="0" borderId="14" xfId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2" fontId="11" fillId="0" borderId="4" xfId="0" applyNumberFormat="1" applyFont="1" applyBorder="1" applyAlignment="1">
      <alignment horizontal="center" vertical="top"/>
    </xf>
    <xf numFmtId="4" fontId="11" fillId="0" borderId="5" xfId="0" applyNumberFormat="1" applyFont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4" fontId="2" fillId="0" borderId="19" xfId="0" applyNumberFormat="1" applyFont="1" applyBorder="1" applyAlignment="1">
      <alignment horizontal="center"/>
    </xf>
    <xf numFmtId="0" fontId="0" fillId="0" borderId="20" xfId="0" applyBorder="1"/>
    <xf numFmtId="43" fontId="8" fillId="0" borderId="1" xfId="1" applyFont="1" applyBorder="1" applyAlignment="1">
      <alignment horizontal="left"/>
    </xf>
    <xf numFmtId="43" fontId="8" fillId="3" borderId="1" xfId="1" applyFont="1" applyFill="1" applyBorder="1" applyAlignment="1">
      <alignment horizontal="left"/>
    </xf>
    <xf numFmtId="43" fontId="8" fillId="0" borderId="1" xfId="0" applyNumberFormat="1" applyFont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zoomScale="115" zoomScaleNormal="11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5" x14ac:dyDescent="0.25"/>
  <cols>
    <col min="2" max="2" width="8" bestFit="1" customWidth="1"/>
    <col min="3" max="3" width="69" customWidth="1"/>
    <col min="4" max="6" width="18.7109375" bestFit="1" customWidth="1"/>
    <col min="7" max="7" width="22.28515625" bestFit="1" customWidth="1"/>
  </cols>
  <sheetData>
    <row r="2" spans="2:6" s="50" customFormat="1" ht="21" x14ac:dyDescent="0.35">
      <c r="B2" s="48" t="s">
        <v>2</v>
      </c>
      <c r="C2" s="48" t="s">
        <v>72</v>
      </c>
      <c r="D2" s="48" t="s">
        <v>191</v>
      </c>
      <c r="E2" s="48" t="s">
        <v>192</v>
      </c>
      <c r="F2" s="49"/>
    </row>
    <row r="3" spans="2:6" s="41" customFormat="1" ht="19.5" x14ac:dyDescent="0.3">
      <c r="B3" s="39">
        <v>1</v>
      </c>
      <c r="C3" s="39" t="s">
        <v>183</v>
      </c>
      <c r="D3" s="54"/>
      <c r="E3" s="40">
        <v>511290</v>
      </c>
      <c r="F3" s="40"/>
    </row>
    <row r="4" spans="2:6" s="41" customFormat="1" ht="19.5" x14ac:dyDescent="0.3">
      <c r="B4" s="39">
        <v>2</v>
      </c>
      <c r="C4" s="39" t="s">
        <v>182</v>
      </c>
      <c r="E4" s="40">
        <v>257894</v>
      </c>
      <c r="F4" s="40"/>
    </row>
    <row r="5" spans="2:6" s="41" customFormat="1" ht="19.5" x14ac:dyDescent="0.3">
      <c r="B5" s="39">
        <v>3</v>
      </c>
      <c r="C5" s="39" t="s">
        <v>73</v>
      </c>
      <c r="D5" s="39"/>
      <c r="E5" s="40">
        <v>179591</v>
      </c>
      <c r="F5" s="40"/>
    </row>
    <row r="6" spans="2:6" s="41" customFormat="1" ht="19.5" x14ac:dyDescent="0.3">
      <c r="B6" s="39">
        <v>4</v>
      </c>
      <c r="C6" s="39" t="s">
        <v>74</v>
      </c>
      <c r="D6" s="39"/>
      <c r="E6" s="40">
        <v>52842</v>
      </c>
      <c r="F6" s="40"/>
    </row>
    <row r="7" spans="2:6" s="41" customFormat="1" ht="19.5" x14ac:dyDescent="0.3">
      <c r="B7" s="39">
        <v>5</v>
      </c>
      <c r="C7" s="39" t="s">
        <v>75</v>
      </c>
      <c r="D7" s="54"/>
      <c r="E7" s="40">
        <v>346390</v>
      </c>
      <c r="F7" s="40"/>
    </row>
    <row r="8" spans="2:6" s="41" customFormat="1" ht="19.5" x14ac:dyDescent="0.3">
      <c r="B8" s="39">
        <v>6</v>
      </c>
      <c r="C8" s="39" t="s">
        <v>76</v>
      </c>
      <c r="D8" s="54"/>
      <c r="E8" s="40">
        <v>188002</v>
      </c>
      <c r="F8" s="40"/>
    </row>
    <row r="9" spans="2:6" s="41" customFormat="1" ht="19.5" x14ac:dyDescent="0.3">
      <c r="B9" s="39">
        <v>7</v>
      </c>
      <c r="C9" s="39" t="s">
        <v>184</v>
      </c>
      <c r="D9" s="54"/>
      <c r="E9" s="43">
        <v>245954</v>
      </c>
      <c r="F9" s="43"/>
    </row>
    <row r="10" spans="2:6" s="41" customFormat="1" ht="19.5" x14ac:dyDescent="0.3">
      <c r="B10" s="39">
        <v>8</v>
      </c>
      <c r="C10" s="39" t="s">
        <v>78</v>
      </c>
      <c r="D10" s="40">
        <v>43350</v>
      </c>
      <c r="F10" s="40"/>
    </row>
    <row r="11" spans="2:6" s="41" customFormat="1" ht="19.5" x14ac:dyDescent="0.3">
      <c r="B11" s="39">
        <v>9</v>
      </c>
      <c r="C11" s="39" t="s">
        <v>80</v>
      </c>
      <c r="D11" s="54"/>
      <c r="E11" s="40">
        <v>21605</v>
      </c>
      <c r="F11" s="40"/>
    </row>
    <row r="12" spans="2:6" s="41" customFormat="1" ht="19.5" x14ac:dyDescent="0.3">
      <c r="B12" s="39">
        <v>10</v>
      </c>
      <c r="C12" s="39" t="s">
        <v>79</v>
      </c>
      <c r="D12" s="54"/>
      <c r="E12" s="40">
        <v>157209</v>
      </c>
      <c r="F12" s="40"/>
    </row>
    <row r="13" spans="2:6" s="41" customFormat="1" ht="19.5" x14ac:dyDescent="0.3">
      <c r="B13" s="42"/>
      <c r="C13" s="39" t="s">
        <v>81</v>
      </c>
      <c r="D13" s="44">
        <f t="shared" ref="D13" si="0">SUM(D3:D12)</f>
        <v>43350</v>
      </c>
      <c r="E13" s="44">
        <f>SUM(E3:E12)</f>
        <v>1960777</v>
      </c>
      <c r="F13" s="44">
        <f>SUM(F3:F12)</f>
        <v>0</v>
      </c>
    </row>
    <row r="14" spans="2:6" s="41" customFormat="1" ht="19.5" x14ac:dyDescent="0.3">
      <c r="B14" s="45"/>
      <c r="C14" s="45"/>
      <c r="D14" s="45"/>
      <c r="E14" s="45"/>
      <c r="F14" s="45"/>
    </row>
    <row r="15" spans="2:6" s="41" customFormat="1" ht="19.5" x14ac:dyDescent="0.3">
      <c r="B15" s="46"/>
      <c r="C15" s="45"/>
      <c r="D15" s="45"/>
      <c r="E15" s="45"/>
      <c r="F15" s="45"/>
    </row>
    <row r="16" spans="2:6" s="41" customFormat="1" ht="19.5" x14ac:dyDescent="0.3">
      <c r="B16" s="47"/>
      <c r="C16" s="39" t="s">
        <v>82</v>
      </c>
      <c r="D16" s="39"/>
      <c r="E16" s="39"/>
      <c r="F16" s="44">
        <f>1000*'Savings from CC &amp; DIY'!G85</f>
        <v>1220671.2240327867</v>
      </c>
    </row>
    <row r="17" spans="2:6" s="41" customFormat="1" ht="19.5" x14ac:dyDescent="0.3">
      <c r="B17" s="47"/>
      <c r="C17" s="39" t="s">
        <v>259</v>
      </c>
      <c r="D17" s="39"/>
      <c r="E17" s="39"/>
      <c r="F17" s="44">
        <f>1000*'Contracts &amp; Services'!F23</f>
        <v>757016.40624260122</v>
      </c>
    </row>
    <row r="18" spans="2:6" s="41" customFormat="1" ht="19.5" x14ac:dyDescent="0.3">
      <c r="B18" s="47"/>
      <c r="C18" s="39" t="s">
        <v>83</v>
      </c>
      <c r="D18" s="39"/>
      <c r="E18" s="39"/>
      <c r="F18" s="44">
        <f>D13+F16+F17</f>
        <v>2021037.6302753878</v>
      </c>
    </row>
    <row r="21" spans="2:6" x14ac:dyDescent="0.25">
      <c r="F21" s="17">
        <f>F16/1000000</f>
        <v>1.2206712240327866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zoomScale="130" zoomScaleNormal="130" workbookViewId="0">
      <selection activeCell="C25" sqref="C25"/>
    </sheetView>
  </sheetViews>
  <sheetFormatPr defaultRowHeight="15" x14ac:dyDescent="0.25"/>
  <cols>
    <col min="2" max="2" width="6.140625" bestFit="1" customWidth="1"/>
    <col min="3" max="3" width="63.5703125" bestFit="1" customWidth="1"/>
    <col min="4" max="4" width="18.7109375" hidden="1" customWidth="1"/>
    <col min="5" max="5" width="5.7109375" hidden="1" customWidth="1"/>
    <col min="6" max="6" width="20.28515625" customWidth="1"/>
    <col min="7" max="7" width="22.28515625" bestFit="1" customWidth="1"/>
  </cols>
  <sheetData>
    <row r="2" spans="2:6" s="50" customFormat="1" ht="21" x14ac:dyDescent="0.35">
      <c r="B2" s="48" t="s">
        <v>2</v>
      </c>
      <c r="C2" s="48" t="s">
        <v>72</v>
      </c>
      <c r="D2" s="48" t="s">
        <v>191</v>
      </c>
      <c r="E2" s="48" t="s">
        <v>192</v>
      </c>
      <c r="F2" s="48" t="s">
        <v>191</v>
      </c>
    </row>
    <row r="3" spans="2:6" s="41" customFormat="1" ht="19.5" x14ac:dyDescent="0.3">
      <c r="B3" s="39">
        <v>1</v>
      </c>
      <c r="C3" s="39" t="s">
        <v>183</v>
      </c>
      <c r="D3" s="54"/>
      <c r="E3" s="40">
        <v>511290</v>
      </c>
      <c r="F3" s="85">
        <v>511290</v>
      </c>
    </row>
    <row r="4" spans="2:6" s="41" customFormat="1" ht="19.5" x14ac:dyDescent="0.3">
      <c r="B4" s="39">
        <v>2</v>
      </c>
      <c r="C4" s="39" t="s">
        <v>182</v>
      </c>
      <c r="E4" s="40">
        <v>257894</v>
      </c>
      <c r="F4" s="85">
        <v>257894</v>
      </c>
    </row>
    <row r="5" spans="2:6" s="41" customFormat="1" ht="19.5" x14ac:dyDescent="0.3">
      <c r="B5" s="39">
        <v>3</v>
      </c>
      <c r="C5" s="39" t="s">
        <v>73</v>
      </c>
      <c r="D5" s="39"/>
      <c r="E5" s="40">
        <v>179591</v>
      </c>
      <c r="F5" s="85">
        <v>179591</v>
      </c>
    </row>
    <row r="6" spans="2:6" s="41" customFormat="1" ht="19.5" x14ac:dyDescent="0.3">
      <c r="B6" s="39">
        <v>4</v>
      </c>
      <c r="C6" s="39" t="s">
        <v>74</v>
      </c>
      <c r="D6" s="39"/>
      <c r="E6" s="40">
        <v>52842</v>
      </c>
      <c r="F6" s="85">
        <v>52842</v>
      </c>
    </row>
    <row r="7" spans="2:6" s="41" customFormat="1" ht="19.5" x14ac:dyDescent="0.3">
      <c r="B7" s="39">
        <v>5</v>
      </c>
      <c r="C7" s="39" t="s">
        <v>75</v>
      </c>
      <c r="D7" s="54"/>
      <c r="E7" s="40">
        <v>346390</v>
      </c>
      <c r="F7" s="85">
        <v>346390</v>
      </c>
    </row>
    <row r="8" spans="2:6" s="41" customFormat="1" ht="19.5" x14ac:dyDescent="0.3">
      <c r="B8" s="39">
        <v>6</v>
      </c>
      <c r="C8" s="39" t="s">
        <v>76</v>
      </c>
      <c r="D8" s="54"/>
      <c r="E8" s="40">
        <v>188002</v>
      </c>
      <c r="F8" s="85">
        <v>188002</v>
      </c>
    </row>
    <row r="9" spans="2:6" s="41" customFormat="1" ht="19.5" x14ac:dyDescent="0.3">
      <c r="B9" s="39">
        <v>7</v>
      </c>
      <c r="C9" s="39" t="s">
        <v>184</v>
      </c>
      <c r="D9" s="54"/>
      <c r="E9" s="43">
        <v>245954</v>
      </c>
      <c r="F9" s="86">
        <v>245954</v>
      </c>
    </row>
    <row r="10" spans="2:6" s="41" customFormat="1" ht="19.5" x14ac:dyDescent="0.3">
      <c r="B10" s="39">
        <v>8</v>
      </c>
      <c r="C10" s="39" t="s">
        <v>78</v>
      </c>
      <c r="D10" s="40">
        <v>43350</v>
      </c>
      <c r="E10" s="40">
        <v>43350</v>
      </c>
      <c r="F10" s="85">
        <v>43350</v>
      </c>
    </row>
    <row r="11" spans="2:6" s="41" customFormat="1" ht="19.5" x14ac:dyDescent="0.3">
      <c r="B11" s="39">
        <v>9</v>
      </c>
      <c r="C11" s="39" t="s">
        <v>80</v>
      </c>
      <c r="D11" s="54"/>
      <c r="E11" s="40">
        <v>21605</v>
      </c>
      <c r="F11" s="85">
        <v>21605</v>
      </c>
    </row>
    <row r="12" spans="2:6" s="41" customFormat="1" ht="19.5" x14ac:dyDescent="0.3">
      <c r="B12" s="39">
        <v>10</v>
      </c>
      <c r="C12" s="39" t="s">
        <v>79</v>
      </c>
      <c r="D12" s="54"/>
      <c r="E12" s="40">
        <v>157209</v>
      </c>
      <c r="F12" s="85">
        <v>157209</v>
      </c>
    </row>
    <row r="13" spans="2:6" s="41" customFormat="1" ht="19.5" x14ac:dyDescent="0.3">
      <c r="B13" s="42"/>
      <c r="C13" s="39" t="s">
        <v>81</v>
      </c>
      <c r="D13" s="44">
        <f t="shared" ref="D13" si="0">SUM(D3:D12)</f>
        <v>43350</v>
      </c>
      <c r="E13" s="44">
        <f>SUM(E3:E12)</f>
        <v>2004127</v>
      </c>
      <c r="F13" s="87">
        <f>SUM(F3:F12)</f>
        <v>2004127</v>
      </c>
    </row>
    <row r="14" spans="2:6" s="41" customFormat="1" ht="19.5" hidden="1" x14ac:dyDescent="0.3">
      <c r="B14" s="45"/>
      <c r="C14" s="45"/>
      <c r="D14" s="45"/>
      <c r="E14" s="45"/>
      <c r="F14" s="88"/>
    </row>
    <row r="15" spans="2:6" s="41" customFormat="1" ht="19.5" x14ac:dyDescent="0.3">
      <c r="B15" s="46"/>
      <c r="C15" s="45"/>
      <c r="D15" s="45"/>
      <c r="E15" s="45"/>
      <c r="F15" s="88"/>
    </row>
    <row r="16" spans="2:6" s="41" customFormat="1" ht="19.5" x14ac:dyDescent="0.3">
      <c r="B16" s="47"/>
      <c r="C16" s="39" t="s">
        <v>82</v>
      </c>
      <c r="D16" s="39"/>
      <c r="E16" s="39"/>
      <c r="F16" s="87">
        <f>1000*'Savings from CC &amp; DIY'!G85</f>
        <v>1220671.2240327867</v>
      </c>
    </row>
    <row r="17" spans="2:6" s="41" customFormat="1" ht="19.5" x14ac:dyDescent="0.3">
      <c r="B17" s="47"/>
      <c r="C17" s="55" t="s">
        <v>291</v>
      </c>
      <c r="D17" s="39"/>
      <c r="E17" s="39"/>
      <c r="F17" s="87">
        <f>1000*'Contracts &amp; Services'!F23</f>
        <v>757016.40624260122</v>
      </c>
    </row>
    <row r="18" spans="2:6" s="41" customFormat="1" ht="19.5" x14ac:dyDescent="0.3">
      <c r="B18" s="47"/>
      <c r="C18" s="39" t="s">
        <v>83</v>
      </c>
      <c r="D18" s="39"/>
      <c r="E18" s="39"/>
      <c r="F18" s="87">
        <f>F13+F16+F17</f>
        <v>3981814.6302753878</v>
      </c>
    </row>
    <row r="21" spans="2:6" x14ac:dyDescent="0.25">
      <c r="F21" s="17">
        <f>F16/1000000</f>
        <v>1.2206712240327866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D61" sqref="D61"/>
    </sheetView>
  </sheetViews>
  <sheetFormatPr defaultRowHeight="15" x14ac:dyDescent="0.25"/>
  <cols>
    <col min="1" max="1" width="4.28515625" bestFit="1" customWidth="1"/>
    <col min="2" max="2" width="7.85546875" bestFit="1" customWidth="1"/>
    <col min="3" max="3" width="53.140625" style="22" bestFit="1" customWidth="1"/>
    <col min="4" max="4" width="51.42578125" style="22" customWidth="1"/>
    <col min="5" max="5" width="11.5703125" bestFit="1" customWidth="1"/>
    <col min="6" max="6" width="8.140625" bestFit="1" customWidth="1"/>
    <col min="7" max="7" width="9.5703125" bestFit="1" customWidth="1"/>
    <col min="8" max="8" width="18.140625" customWidth="1"/>
    <col min="10" max="10" width="25.140625" customWidth="1"/>
  </cols>
  <sheetData>
    <row r="1" spans="1:8" ht="24" thickBot="1" x14ac:dyDescent="0.4">
      <c r="A1" s="89" t="s">
        <v>7</v>
      </c>
      <c r="B1" s="89"/>
      <c r="C1" s="89"/>
      <c r="D1" s="89"/>
      <c r="E1" s="89"/>
      <c r="F1" s="89"/>
      <c r="G1" s="89"/>
    </row>
    <row r="2" spans="1:8" ht="15.75" thickBot="1" x14ac:dyDescent="0.3">
      <c r="A2" s="5" t="s">
        <v>2</v>
      </c>
      <c r="B2" s="6" t="s">
        <v>0</v>
      </c>
      <c r="C2" s="21" t="s">
        <v>1</v>
      </c>
      <c r="D2" s="21" t="s">
        <v>200</v>
      </c>
      <c r="E2" s="6" t="s">
        <v>3</v>
      </c>
      <c r="F2" s="6" t="s">
        <v>4</v>
      </c>
      <c r="G2" s="7" t="s">
        <v>5</v>
      </c>
    </row>
    <row r="3" spans="1:8" ht="30" x14ac:dyDescent="0.25">
      <c r="A3" s="4">
        <v>1</v>
      </c>
      <c r="B3" s="14">
        <v>42739</v>
      </c>
      <c r="C3" s="20" t="s">
        <v>8</v>
      </c>
      <c r="D3" s="20" t="s">
        <v>9</v>
      </c>
      <c r="E3" s="24">
        <f>68*3</f>
        <v>204</v>
      </c>
      <c r="F3" s="23">
        <v>0</v>
      </c>
      <c r="G3" s="28">
        <f>F3+E3/305</f>
        <v>0.66885245901639345</v>
      </c>
      <c r="H3" s="1"/>
    </row>
    <row r="4" spans="1:8" ht="75" x14ac:dyDescent="0.25">
      <c r="A4" s="4">
        <v>2</v>
      </c>
      <c r="B4" s="14">
        <v>42739</v>
      </c>
      <c r="C4" s="20" t="s">
        <v>10</v>
      </c>
      <c r="D4" s="20" t="s">
        <v>11</v>
      </c>
      <c r="E4" s="24">
        <v>6566.67</v>
      </c>
      <c r="F4" s="23">
        <v>0</v>
      </c>
      <c r="G4" s="28">
        <f>F4+E4/305</f>
        <v>21.530065573770493</v>
      </c>
      <c r="H4" s="1"/>
    </row>
    <row r="5" spans="1:8" ht="45" x14ac:dyDescent="0.25">
      <c r="A5" s="4">
        <v>3</v>
      </c>
      <c r="B5" s="14">
        <v>42739</v>
      </c>
      <c r="C5" s="20" t="s">
        <v>12</v>
      </c>
      <c r="D5" s="20" t="s">
        <v>13</v>
      </c>
      <c r="E5" s="24">
        <f>(153652.8+350691.3+798894.6+217713.87+1137646.8)/1000</f>
        <v>2658.5993699999999</v>
      </c>
      <c r="F5" s="23">
        <v>0</v>
      </c>
      <c r="G5" s="28">
        <f>F5+E5/305</f>
        <v>8.7167192459016398</v>
      </c>
      <c r="H5" s="1"/>
    </row>
    <row r="6" spans="1:8" ht="45" x14ac:dyDescent="0.25">
      <c r="A6" s="4">
        <v>4</v>
      </c>
      <c r="B6" s="14">
        <v>42739</v>
      </c>
      <c r="C6" s="20" t="s">
        <v>14</v>
      </c>
      <c r="D6" s="20" t="s">
        <v>15</v>
      </c>
      <c r="E6" s="24">
        <f>3480942.84/1000</f>
        <v>3480.9428399999997</v>
      </c>
      <c r="F6" s="23">
        <v>0</v>
      </c>
      <c r="G6" s="28">
        <f t="shared" ref="G6:G71" si="0">F6+E6/305</f>
        <v>11.412927344262295</v>
      </c>
      <c r="H6" s="1"/>
    </row>
    <row r="7" spans="1:8" ht="45" x14ac:dyDescent="0.25">
      <c r="A7" s="4">
        <v>5</v>
      </c>
      <c r="B7" s="14">
        <v>42739</v>
      </c>
      <c r="C7" s="20" t="s">
        <v>16</v>
      </c>
      <c r="D7" s="20" t="s">
        <v>17</v>
      </c>
      <c r="E7" s="24">
        <v>1209.5999999999999</v>
      </c>
      <c r="F7" s="23">
        <v>0</v>
      </c>
      <c r="G7" s="28">
        <f t="shared" si="0"/>
        <v>3.9659016393442621</v>
      </c>
      <c r="H7" s="1"/>
    </row>
    <row r="8" spans="1:8" ht="30" x14ac:dyDescent="0.25">
      <c r="A8" s="4">
        <v>6</v>
      </c>
      <c r="B8" s="14">
        <v>42753</v>
      </c>
      <c r="C8" s="20" t="s">
        <v>18</v>
      </c>
      <c r="D8" s="20" t="s">
        <v>19</v>
      </c>
      <c r="E8" s="24">
        <v>140</v>
      </c>
      <c r="F8" s="23">
        <v>0</v>
      </c>
      <c r="G8" s="28">
        <f>F8+E8/305</f>
        <v>0.45901639344262296</v>
      </c>
      <c r="H8" s="1"/>
    </row>
    <row r="9" spans="1:8" ht="45" x14ac:dyDescent="0.25">
      <c r="A9" s="4">
        <v>7</v>
      </c>
      <c r="B9" s="14">
        <v>42753</v>
      </c>
      <c r="C9" s="20" t="s">
        <v>21</v>
      </c>
      <c r="D9" s="20" t="s">
        <v>20</v>
      </c>
      <c r="E9" s="24">
        <v>50</v>
      </c>
      <c r="F9" s="23">
        <v>0</v>
      </c>
      <c r="G9" s="28">
        <f t="shared" si="0"/>
        <v>0.16393442622950818</v>
      </c>
      <c r="H9" s="1"/>
    </row>
    <row r="10" spans="1:8" ht="30" x14ac:dyDescent="0.25">
      <c r="A10" s="4">
        <v>8</v>
      </c>
      <c r="B10" s="14">
        <v>42774</v>
      </c>
      <c r="C10" s="20" t="s">
        <v>22</v>
      </c>
      <c r="D10" s="20" t="s">
        <v>23</v>
      </c>
      <c r="E10" s="24">
        <v>148.56700000000001</v>
      </c>
      <c r="F10" s="23">
        <v>0</v>
      </c>
      <c r="G10" s="28">
        <f t="shared" si="0"/>
        <v>0.48710491803278688</v>
      </c>
      <c r="H10" s="1"/>
    </row>
    <row r="11" spans="1:8" ht="45" x14ac:dyDescent="0.25">
      <c r="A11" s="4">
        <v>9</v>
      </c>
      <c r="B11" s="14">
        <v>42774</v>
      </c>
      <c r="C11" s="20" t="s">
        <v>24</v>
      </c>
      <c r="D11" s="20" t="s">
        <v>33</v>
      </c>
      <c r="E11" s="23">
        <v>0</v>
      </c>
      <c r="F11" s="24">
        <v>4.843</v>
      </c>
      <c r="G11" s="28">
        <f t="shared" si="0"/>
        <v>4.843</v>
      </c>
      <c r="H11" s="1"/>
    </row>
    <row r="12" spans="1:8" ht="30" x14ac:dyDescent="0.25">
      <c r="A12" s="4">
        <v>10</v>
      </c>
      <c r="B12" s="14">
        <v>42774</v>
      </c>
      <c r="C12" s="3" t="s">
        <v>25</v>
      </c>
      <c r="D12" s="3" t="s">
        <v>26</v>
      </c>
      <c r="E12" s="25">
        <v>1522.674</v>
      </c>
      <c r="F12" s="23">
        <v>0</v>
      </c>
      <c r="G12" s="28">
        <f t="shared" si="0"/>
        <v>4.9923737704918034</v>
      </c>
      <c r="H12" s="1"/>
    </row>
    <row r="13" spans="1:8" ht="30" x14ac:dyDescent="0.25">
      <c r="A13" s="4">
        <v>11</v>
      </c>
      <c r="B13" s="14">
        <v>42774</v>
      </c>
      <c r="C13" s="3" t="s">
        <v>27</v>
      </c>
      <c r="D13" s="3" t="s">
        <v>28</v>
      </c>
      <c r="E13" s="25">
        <v>0</v>
      </c>
      <c r="F13" s="23">
        <v>63.474260000000001</v>
      </c>
      <c r="G13" s="28">
        <f t="shared" si="0"/>
        <v>63.474260000000001</v>
      </c>
      <c r="H13" s="1"/>
    </row>
    <row r="14" spans="1:8" ht="30" x14ac:dyDescent="0.25">
      <c r="A14" s="4">
        <v>12</v>
      </c>
      <c r="B14" s="14">
        <v>42774</v>
      </c>
      <c r="C14" s="3" t="s">
        <v>29</v>
      </c>
      <c r="D14" s="3" t="s">
        <v>30</v>
      </c>
      <c r="E14" s="25">
        <v>19971.193630000002</v>
      </c>
      <c r="F14" s="25">
        <v>86.501000000000005</v>
      </c>
      <c r="G14" s="28">
        <f t="shared" si="0"/>
        <v>151.98032337704919</v>
      </c>
      <c r="H14" s="1"/>
    </row>
    <row r="15" spans="1:8" ht="30" x14ac:dyDescent="0.25">
      <c r="A15" s="4">
        <v>13</v>
      </c>
      <c r="B15" s="13">
        <v>42781</v>
      </c>
      <c r="C15" s="3" t="s">
        <v>31</v>
      </c>
      <c r="D15" s="3" t="s">
        <v>32</v>
      </c>
      <c r="E15" s="25">
        <f>247.20096</f>
        <v>247.20096000000001</v>
      </c>
      <c r="F15" s="25">
        <v>3.4694799999999999</v>
      </c>
      <c r="G15" s="28">
        <f t="shared" si="0"/>
        <v>4.2799749508196721</v>
      </c>
      <c r="H15" s="1"/>
    </row>
    <row r="16" spans="1:8" ht="45" x14ac:dyDescent="0.25">
      <c r="A16" s="4">
        <v>14</v>
      </c>
      <c r="B16" s="13">
        <v>42781</v>
      </c>
      <c r="C16" s="3" t="s">
        <v>34</v>
      </c>
      <c r="D16" s="3" t="s">
        <v>35</v>
      </c>
      <c r="E16" s="25">
        <v>702.17048999999997</v>
      </c>
      <c r="F16" s="25">
        <v>9.8556699999999999</v>
      </c>
      <c r="G16" s="28">
        <f t="shared" si="0"/>
        <v>12.157868327868853</v>
      </c>
      <c r="H16" s="1"/>
    </row>
    <row r="17" spans="1:9" ht="30" x14ac:dyDescent="0.25">
      <c r="A17" s="4">
        <v>15</v>
      </c>
      <c r="B17" s="13">
        <v>42781</v>
      </c>
      <c r="C17" s="3" t="s">
        <v>36</v>
      </c>
      <c r="D17" s="3" t="s">
        <v>37</v>
      </c>
      <c r="E17" s="25">
        <v>129.41999999999999</v>
      </c>
      <c r="F17" s="25">
        <v>0</v>
      </c>
      <c r="G17" s="28">
        <f t="shared" si="0"/>
        <v>0.42432786885245899</v>
      </c>
      <c r="H17" s="1"/>
    </row>
    <row r="18" spans="1:9" ht="45" x14ac:dyDescent="0.25">
      <c r="A18" s="4">
        <v>16</v>
      </c>
      <c r="B18" s="13">
        <v>42781</v>
      </c>
      <c r="C18" s="3" t="s">
        <v>38</v>
      </c>
      <c r="D18" s="3" t="s">
        <v>39</v>
      </c>
      <c r="E18" s="25">
        <v>0</v>
      </c>
      <c r="F18" s="25">
        <v>18</v>
      </c>
      <c r="G18" s="28">
        <f t="shared" si="0"/>
        <v>18</v>
      </c>
      <c r="H18" s="1"/>
    </row>
    <row r="19" spans="1:9" ht="45" x14ac:dyDescent="0.25">
      <c r="A19" s="4">
        <v>17</v>
      </c>
      <c r="B19" s="13">
        <v>42781</v>
      </c>
      <c r="C19" s="3" t="s">
        <v>40</v>
      </c>
      <c r="D19" s="3" t="s">
        <v>39</v>
      </c>
      <c r="E19" s="25">
        <v>0</v>
      </c>
      <c r="F19" s="25">
        <v>7.6043900000000004</v>
      </c>
      <c r="G19" s="28">
        <f t="shared" si="0"/>
        <v>7.6043900000000004</v>
      </c>
      <c r="H19" s="1"/>
    </row>
    <row r="20" spans="1:9" ht="30" x14ac:dyDescent="0.25">
      <c r="A20" s="4">
        <v>18</v>
      </c>
      <c r="B20" s="13">
        <v>42781</v>
      </c>
      <c r="C20" s="3" t="s">
        <v>41</v>
      </c>
      <c r="D20" s="3" t="s">
        <v>42</v>
      </c>
      <c r="E20" s="25">
        <v>1472.5</v>
      </c>
      <c r="F20" s="25">
        <v>0</v>
      </c>
      <c r="G20" s="28">
        <f t="shared" si="0"/>
        <v>4.8278688524590168</v>
      </c>
      <c r="H20" s="1"/>
    </row>
    <row r="21" spans="1:9" x14ac:dyDescent="0.25">
      <c r="A21" s="4">
        <v>19</v>
      </c>
      <c r="B21" s="13">
        <v>42781</v>
      </c>
      <c r="C21" s="3" t="s">
        <v>43</v>
      </c>
      <c r="D21" s="3" t="s">
        <v>42</v>
      </c>
      <c r="E21" s="25">
        <v>1550</v>
      </c>
      <c r="F21" s="25">
        <v>0</v>
      </c>
      <c r="G21" s="28">
        <f t="shared" si="0"/>
        <v>5.081967213114754</v>
      </c>
      <c r="H21" s="1"/>
    </row>
    <row r="22" spans="1:9" ht="30" x14ac:dyDescent="0.25">
      <c r="A22" s="4">
        <v>20</v>
      </c>
      <c r="B22" s="13">
        <v>42781</v>
      </c>
      <c r="C22" s="3" t="s">
        <v>44</v>
      </c>
      <c r="D22" s="3" t="s">
        <v>42</v>
      </c>
      <c r="E22" s="25">
        <v>1472.6</v>
      </c>
      <c r="F22" s="25">
        <v>0</v>
      </c>
      <c r="G22" s="28">
        <f t="shared" si="0"/>
        <v>4.8281967213114747</v>
      </c>
      <c r="H22" s="1"/>
    </row>
    <row r="23" spans="1:9" ht="30" x14ac:dyDescent="0.25">
      <c r="A23" s="4">
        <v>21</v>
      </c>
      <c r="B23" s="19">
        <v>42802</v>
      </c>
      <c r="C23" s="3" t="s">
        <v>56</v>
      </c>
      <c r="D23" s="3" t="s">
        <v>57</v>
      </c>
      <c r="E23" s="25">
        <v>441</v>
      </c>
      <c r="F23" s="25">
        <v>0</v>
      </c>
      <c r="G23" s="28">
        <f t="shared" si="0"/>
        <v>1.4459016393442623</v>
      </c>
      <c r="H23" s="1"/>
    </row>
    <row r="24" spans="1:9" ht="45" x14ac:dyDescent="0.25">
      <c r="A24" s="4">
        <v>22</v>
      </c>
      <c r="B24" s="19">
        <v>42802</v>
      </c>
      <c r="C24" s="3" t="s">
        <v>58</v>
      </c>
      <c r="D24" s="3" t="s">
        <v>60</v>
      </c>
      <c r="E24" s="25">
        <v>37.011960000000002</v>
      </c>
      <c r="F24" s="25">
        <v>8.1014999999999997</v>
      </c>
      <c r="G24" s="28">
        <f t="shared" si="0"/>
        <v>8.2228506885245896</v>
      </c>
      <c r="H24" s="1"/>
    </row>
    <row r="25" spans="1:9" ht="45" x14ac:dyDescent="0.25">
      <c r="A25" s="4">
        <v>23</v>
      </c>
      <c r="B25" s="19">
        <v>42802</v>
      </c>
      <c r="C25" s="3" t="s">
        <v>59</v>
      </c>
      <c r="D25" s="3" t="s">
        <v>61</v>
      </c>
      <c r="E25" s="25">
        <v>95.85</v>
      </c>
      <c r="F25" s="25">
        <v>6.8120000000000003</v>
      </c>
      <c r="G25" s="28">
        <f t="shared" si="0"/>
        <v>7.1262622950819674</v>
      </c>
      <c r="H25" s="1"/>
    </row>
    <row r="26" spans="1:9" ht="45" x14ac:dyDescent="0.25">
      <c r="A26" s="4">
        <v>24</v>
      </c>
      <c r="B26" s="19">
        <v>42802</v>
      </c>
      <c r="C26" s="3" t="s">
        <v>62</v>
      </c>
      <c r="D26" s="3" t="s">
        <v>63</v>
      </c>
      <c r="E26" s="25">
        <v>260.5</v>
      </c>
      <c r="F26" s="25">
        <v>12.108000000000001</v>
      </c>
      <c r="G26" s="28">
        <f t="shared" si="0"/>
        <v>12.962098360655737</v>
      </c>
      <c r="H26" s="1"/>
    </row>
    <row r="27" spans="1:9" ht="30" x14ac:dyDescent="0.25">
      <c r="A27" s="4">
        <v>25</v>
      </c>
      <c r="B27" s="19">
        <v>42803</v>
      </c>
      <c r="C27" s="3" t="s">
        <v>45</v>
      </c>
      <c r="D27" s="3" t="s">
        <v>46</v>
      </c>
      <c r="E27" s="25">
        <v>0</v>
      </c>
      <c r="F27" s="25">
        <v>8.1667400000000008</v>
      </c>
      <c r="G27" s="28">
        <f t="shared" si="0"/>
        <v>8.1667400000000008</v>
      </c>
      <c r="H27" s="1"/>
    </row>
    <row r="28" spans="1:9" ht="45" x14ac:dyDescent="0.25">
      <c r="A28" s="4">
        <v>26</v>
      </c>
      <c r="B28" s="18">
        <v>42809</v>
      </c>
      <c r="C28" s="3" t="s">
        <v>47</v>
      </c>
      <c r="D28" s="3" t="s">
        <v>49</v>
      </c>
      <c r="E28" s="25">
        <v>928.08838000000003</v>
      </c>
      <c r="F28" s="25">
        <v>0</v>
      </c>
      <c r="G28" s="28">
        <f t="shared" si="0"/>
        <v>3.0429127213114757</v>
      </c>
      <c r="H28" s="1"/>
    </row>
    <row r="29" spans="1:9" ht="45" x14ac:dyDescent="0.25">
      <c r="A29" s="4">
        <v>27</v>
      </c>
      <c r="B29" s="18">
        <v>42809</v>
      </c>
      <c r="C29" s="3" t="s">
        <v>48</v>
      </c>
      <c r="D29" s="3" t="s">
        <v>50</v>
      </c>
      <c r="E29" s="25">
        <v>871.68838000000005</v>
      </c>
      <c r="F29" s="25">
        <v>0</v>
      </c>
      <c r="G29" s="28">
        <f t="shared" si="0"/>
        <v>2.8579946885245904</v>
      </c>
      <c r="H29" s="1"/>
    </row>
    <row r="30" spans="1:9" ht="30" x14ac:dyDescent="0.25">
      <c r="A30" s="4">
        <v>28</v>
      </c>
      <c r="B30" s="18">
        <v>42809</v>
      </c>
      <c r="C30" s="3" t="s">
        <v>51</v>
      </c>
      <c r="D30" s="3" t="s">
        <v>52</v>
      </c>
      <c r="E30" s="25">
        <v>562.79999999999995</v>
      </c>
      <c r="F30" s="25">
        <v>0</v>
      </c>
      <c r="G30" s="28">
        <f t="shared" si="0"/>
        <v>1.8452459016393441</v>
      </c>
      <c r="H30" s="1"/>
    </row>
    <row r="31" spans="1:9" ht="30" x14ac:dyDescent="0.25">
      <c r="A31" s="4">
        <v>29</v>
      </c>
      <c r="B31" s="18">
        <v>42809</v>
      </c>
      <c r="C31" s="3" t="s">
        <v>53</v>
      </c>
      <c r="D31" s="3" t="s">
        <v>52</v>
      </c>
      <c r="E31" s="25">
        <v>637</v>
      </c>
      <c r="F31" s="25">
        <v>0</v>
      </c>
      <c r="G31" s="28">
        <f t="shared" si="0"/>
        <v>2.0885245901639342</v>
      </c>
      <c r="H31" s="1"/>
      <c r="I31" s="8"/>
    </row>
    <row r="32" spans="1:9" ht="30" x14ac:dyDescent="0.25">
      <c r="A32" s="4">
        <v>30</v>
      </c>
      <c r="B32" s="18">
        <v>42809</v>
      </c>
      <c r="C32" s="3" t="s">
        <v>54</v>
      </c>
      <c r="D32" s="3" t="s">
        <v>55</v>
      </c>
      <c r="E32" s="25">
        <v>637</v>
      </c>
      <c r="F32" s="25">
        <v>0</v>
      </c>
      <c r="G32" s="28">
        <f t="shared" si="0"/>
        <v>2.0885245901639342</v>
      </c>
      <c r="H32" s="1"/>
    </row>
    <row r="33" spans="1:8" ht="30" x14ac:dyDescent="0.25">
      <c r="A33" s="4">
        <v>31</v>
      </c>
      <c r="B33" s="18">
        <v>42844</v>
      </c>
      <c r="C33" s="3" t="s">
        <v>64</v>
      </c>
      <c r="D33" s="3" t="s">
        <v>65</v>
      </c>
      <c r="E33" s="25">
        <v>215</v>
      </c>
      <c r="F33" s="25">
        <v>0</v>
      </c>
      <c r="G33" s="28">
        <f t="shared" si="0"/>
        <v>0.70491803278688525</v>
      </c>
      <c r="H33" s="1"/>
    </row>
    <row r="34" spans="1:8" ht="30" x14ac:dyDescent="0.25">
      <c r="A34" s="4">
        <v>32</v>
      </c>
      <c r="B34" s="18">
        <v>42844</v>
      </c>
      <c r="C34" s="3" t="s">
        <v>66</v>
      </c>
      <c r="D34" s="3" t="s">
        <v>67</v>
      </c>
      <c r="E34" s="25">
        <v>30976.239000000001</v>
      </c>
      <c r="F34" s="25">
        <v>0</v>
      </c>
      <c r="G34" s="28">
        <f t="shared" si="0"/>
        <v>101.5614393442623</v>
      </c>
      <c r="H34" s="1"/>
    </row>
    <row r="35" spans="1:8" ht="30" x14ac:dyDescent="0.25">
      <c r="A35" s="4">
        <v>33</v>
      </c>
      <c r="B35" s="18">
        <v>42851</v>
      </c>
      <c r="C35" s="3" t="s">
        <v>68</v>
      </c>
      <c r="D35" s="3" t="s">
        <v>69</v>
      </c>
      <c r="E35" s="25">
        <v>25.25</v>
      </c>
      <c r="F35" s="25">
        <v>0</v>
      </c>
      <c r="G35" s="28">
        <f t="shared" si="0"/>
        <v>8.2786885245901637E-2</v>
      </c>
      <c r="H35" s="1"/>
    </row>
    <row r="36" spans="1:8" ht="30" x14ac:dyDescent="0.25">
      <c r="A36" s="4">
        <v>34</v>
      </c>
      <c r="B36" s="18">
        <v>42851</v>
      </c>
      <c r="C36" s="3" t="s">
        <v>70</v>
      </c>
      <c r="D36" s="3" t="s">
        <v>71</v>
      </c>
      <c r="E36" s="25">
        <v>70.3</v>
      </c>
      <c r="F36" s="25">
        <v>0</v>
      </c>
      <c r="G36" s="28">
        <f t="shared" si="0"/>
        <v>0.23049180327868851</v>
      </c>
      <c r="H36" s="1"/>
    </row>
    <row r="37" spans="1:8" ht="30" x14ac:dyDescent="0.25">
      <c r="A37" s="4">
        <v>35</v>
      </c>
      <c r="B37" s="18">
        <v>42865</v>
      </c>
      <c r="C37" s="3" t="s">
        <v>193</v>
      </c>
      <c r="D37" s="3" t="s">
        <v>194</v>
      </c>
      <c r="E37" s="25">
        <v>40</v>
      </c>
      <c r="F37" s="25">
        <v>0</v>
      </c>
      <c r="G37" s="28">
        <f t="shared" si="0"/>
        <v>0.13114754098360656</v>
      </c>
      <c r="H37" s="1"/>
    </row>
    <row r="38" spans="1:8" ht="30" x14ac:dyDescent="0.25">
      <c r="A38" s="4">
        <v>36</v>
      </c>
      <c r="B38" s="18">
        <v>42865</v>
      </c>
      <c r="C38" s="3" t="s">
        <v>195</v>
      </c>
      <c r="D38" s="3" t="s">
        <v>196</v>
      </c>
      <c r="E38" s="25">
        <v>195</v>
      </c>
      <c r="F38" s="25">
        <v>0</v>
      </c>
      <c r="G38" s="28">
        <f t="shared" si="0"/>
        <v>0.63934426229508201</v>
      </c>
      <c r="H38" s="1"/>
    </row>
    <row r="39" spans="1:8" ht="30" x14ac:dyDescent="0.25">
      <c r="A39" s="4">
        <v>37</v>
      </c>
      <c r="B39" s="18">
        <v>42865</v>
      </c>
      <c r="C39" s="3" t="s">
        <v>197</v>
      </c>
      <c r="D39" s="3" t="s">
        <v>198</v>
      </c>
      <c r="E39" s="25">
        <v>18</v>
      </c>
      <c r="F39" s="25">
        <v>0</v>
      </c>
      <c r="G39" s="28">
        <f t="shared" si="0"/>
        <v>5.9016393442622953E-2</v>
      </c>
      <c r="H39" s="1"/>
    </row>
    <row r="40" spans="1:8" ht="31.5" customHeight="1" x14ac:dyDescent="0.25">
      <c r="A40" s="4">
        <v>38</v>
      </c>
      <c r="B40" s="18">
        <v>42872</v>
      </c>
      <c r="C40" s="3" t="s">
        <v>199</v>
      </c>
      <c r="D40" s="3" t="s">
        <v>201</v>
      </c>
      <c r="E40" s="25">
        <v>0</v>
      </c>
      <c r="F40" s="25">
        <v>0.88719999999999999</v>
      </c>
      <c r="G40" s="28">
        <f t="shared" si="0"/>
        <v>0.88719999999999999</v>
      </c>
      <c r="H40" s="1"/>
    </row>
    <row r="41" spans="1:8" ht="31.5" customHeight="1" x14ac:dyDescent="0.25">
      <c r="A41" s="4">
        <v>39</v>
      </c>
      <c r="B41" s="18">
        <v>42872</v>
      </c>
      <c r="C41" s="15" t="s">
        <v>202</v>
      </c>
      <c r="D41" s="15" t="s">
        <v>201</v>
      </c>
      <c r="E41" s="25">
        <v>0</v>
      </c>
      <c r="F41" s="25">
        <v>0.57513999999999998</v>
      </c>
      <c r="G41" s="28">
        <f t="shared" si="0"/>
        <v>0.57513999999999998</v>
      </c>
      <c r="H41" s="1"/>
    </row>
    <row r="42" spans="1:8" ht="30.75" customHeight="1" x14ac:dyDescent="0.25">
      <c r="A42" s="4">
        <v>40</v>
      </c>
      <c r="B42" s="18">
        <v>42872</v>
      </c>
      <c r="C42" s="3" t="s">
        <v>203</v>
      </c>
      <c r="D42" s="3" t="s">
        <v>201</v>
      </c>
      <c r="E42" s="25">
        <v>0</v>
      </c>
      <c r="F42" s="25">
        <v>0.69257999999999997</v>
      </c>
      <c r="G42" s="28">
        <f t="shared" si="0"/>
        <v>0.69257999999999997</v>
      </c>
      <c r="H42" s="1"/>
    </row>
    <row r="43" spans="1:8" ht="30" x14ac:dyDescent="0.25">
      <c r="A43" s="4">
        <v>41</v>
      </c>
      <c r="B43" s="18">
        <v>42872</v>
      </c>
      <c r="C43" s="3" t="s">
        <v>204</v>
      </c>
      <c r="D43" s="3" t="s">
        <v>205</v>
      </c>
      <c r="E43" s="25">
        <v>0</v>
      </c>
      <c r="F43" s="25">
        <v>4.66</v>
      </c>
      <c r="G43" s="28">
        <f t="shared" si="0"/>
        <v>4.66</v>
      </c>
      <c r="H43" s="1"/>
    </row>
    <row r="44" spans="1:8" x14ac:dyDescent="0.25">
      <c r="A44" s="4">
        <v>42</v>
      </c>
      <c r="B44" s="13">
        <v>42879</v>
      </c>
      <c r="C44" s="3" t="s">
        <v>208</v>
      </c>
      <c r="D44" s="3" t="s">
        <v>209</v>
      </c>
      <c r="E44" s="25">
        <v>278.589</v>
      </c>
      <c r="F44" s="25">
        <v>0</v>
      </c>
      <c r="G44" s="28">
        <f t="shared" si="0"/>
        <v>0.91340655737704912</v>
      </c>
      <c r="H44" s="1"/>
    </row>
    <row r="45" spans="1:8" ht="30" x14ac:dyDescent="0.25">
      <c r="A45" s="4">
        <v>43</v>
      </c>
      <c r="B45" s="13">
        <v>42879</v>
      </c>
      <c r="C45" s="3" t="s">
        <v>210</v>
      </c>
      <c r="D45" s="3" t="s">
        <v>211</v>
      </c>
      <c r="E45" s="25">
        <v>0</v>
      </c>
      <c r="F45" s="25">
        <v>10</v>
      </c>
      <c r="G45" s="28">
        <f t="shared" si="0"/>
        <v>10</v>
      </c>
      <c r="H45" s="1"/>
    </row>
    <row r="46" spans="1:8" x14ac:dyDescent="0.25">
      <c r="A46" s="4">
        <v>44</v>
      </c>
      <c r="B46" s="13">
        <v>42886</v>
      </c>
      <c r="C46" s="3" t="s">
        <v>212</v>
      </c>
      <c r="D46" s="3" t="s">
        <v>213</v>
      </c>
      <c r="E46" s="25">
        <v>5075.5810000000001</v>
      </c>
      <c r="F46" s="25">
        <v>0</v>
      </c>
      <c r="G46" s="28">
        <f t="shared" si="0"/>
        <v>16.641249180327868</v>
      </c>
      <c r="H46" s="1"/>
    </row>
    <row r="47" spans="1:8" x14ac:dyDescent="0.25">
      <c r="A47" s="4">
        <v>45</v>
      </c>
      <c r="B47" s="13">
        <v>42893</v>
      </c>
      <c r="C47" s="3" t="s">
        <v>214</v>
      </c>
      <c r="D47" s="3" t="s">
        <v>215</v>
      </c>
      <c r="E47" s="25">
        <v>839</v>
      </c>
      <c r="F47" s="25">
        <v>0</v>
      </c>
      <c r="G47" s="28">
        <f t="shared" ref="G47" si="1">F47+E47/305</f>
        <v>2.7508196721311475</v>
      </c>
      <c r="H47" s="1"/>
    </row>
    <row r="48" spans="1:8" x14ac:dyDescent="0.25">
      <c r="A48" s="4">
        <v>46</v>
      </c>
      <c r="B48" s="13">
        <v>42893</v>
      </c>
      <c r="C48" s="3" t="s">
        <v>216</v>
      </c>
      <c r="D48" s="3" t="s">
        <v>215</v>
      </c>
      <c r="E48" s="25">
        <v>475.75264999999899</v>
      </c>
      <c r="F48" s="25">
        <v>0</v>
      </c>
      <c r="G48" s="28">
        <f t="shared" ref="G48" si="2">F48+E48/305</f>
        <v>1.5598447540983573</v>
      </c>
      <c r="H48" s="1"/>
    </row>
    <row r="49" spans="1:8" ht="30" x14ac:dyDescent="0.25">
      <c r="A49" s="4">
        <v>47</v>
      </c>
      <c r="B49" s="13">
        <v>42893</v>
      </c>
      <c r="C49" s="3" t="s">
        <v>217</v>
      </c>
      <c r="D49" s="3" t="s">
        <v>218</v>
      </c>
      <c r="E49" s="25">
        <v>80</v>
      </c>
      <c r="F49" s="25">
        <v>0</v>
      </c>
      <c r="G49" s="28">
        <f t="shared" ref="G49" si="3">F49+E49/305</f>
        <v>0.26229508196721313</v>
      </c>
      <c r="H49" s="1"/>
    </row>
    <row r="50" spans="1:8" ht="30" x14ac:dyDescent="0.25">
      <c r="A50" s="4">
        <v>48</v>
      </c>
      <c r="B50" s="13">
        <v>42893</v>
      </c>
      <c r="C50" s="3" t="s">
        <v>219</v>
      </c>
      <c r="D50" s="3" t="s">
        <v>220</v>
      </c>
      <c r="E50" s="25">
        <v>37.042499999999997</v>
      </c>
      <c r="F50" s="25">
        <v>0</v>
      </c>
      <c r="G50" s="28">
        <f t="shared" ref="G50:G51" si="4">F50+E50/305</f>
        <v>0.12145081967213114</v>
      </c>
      <c r="H50" s="1"/>
    </row>
    <row r="51" spans="1:8" x14ac:dyDescent="0.25">
      <c r="A51" s="4">
        <v>49</v>
      </c>
      <c r="B51" s="13">
        <v>42893</v>
      </c>
      <c r="C51" s="3" t="s">
        <v>221</v>
      </c>
      <c r="D51" s="3" t="s">
        <v>222</v>
      </c>
      <c r="E51" s="25">
        <v>3833.4589999999998</v>
      </c>
      <c r="F51" s="25">
        <v>0</v>
      </c>
      <c r="G51" s="28">
        <f t="shared" si="4"/>
        <v>12.568718032786885</v>
      </c>
      <c r="H51" s="1"/>
    </row>
    <row r="52" spans="1:8" ht="45" x14ac:dyDescent="0.25">
      <c r="A52" s="4">
        <v>50</v>
      </c>
      <c r="B52" s="18">
        <v>42906</v>
      </c>
      <c r="C52" s="3" t="s">
        <v>189</v>
      </c>
      <c r="D52" s="3" t="s">
        <v>190</v>
      </c>
      <c r="E52" s="25">
        <v>0</v>
      </c>
      <c r="F52" s="25">
        <v>380</v>
      </c>
      <c r="G52" s="28">
        <f t="shared" si="0"/>
        <v>380</v>
      </c>
      <c r="H52" s="1"/>
    </row>
    <row r="53" spans="1:8" ht="30" x14ac:dyDescent="0.25">
      <c r="A53" s="4">
        <v>51</v>
      </c>
      <c r="B53" s="18">
        <v>42907</v>
      </c>
      <c r="C53" s="3" t="s">
        <v>223</v>
      </c>
      <c r="D53" s="3" t="s">
        <v>224</v>
      </c>
      <c r="E53" s="25">
        <v>195.52199999999999</v>
      </c>
      <c r="F53" s="25">
        <v>0</v>
      </c>
      <c r="G53" s="28">
        <f t="shared" si="0"/>
        <v>0.64105573770491797</v>
      </c>
      <c r="H53" s="1"/>
    </row>
    <row r="54" spans="1:8" ht="30" x14ac:dyDescent="0.25">
      <c r="A54" s="4">
        <v>52</v>
      </c>
      <c r="B54" s="13">
        <v>42935</v>
      </c>
      <c r="C54" s="3" t="s">
        <v>227</v>
      </c>
      <c r="D54" s="3" t="s">
        <v>226</v>
      </c>
      <c r="E54" s="25">
        <v>270</v>
      </c>
      <c r="F54" s="25">
        <v>0</v>
      </c>
      <c r="G54" s="25">
        <f t="shared" si="0"/>
        <v>0.88524590163934425</v>
      </c>
      <c r="H54" s="1"/>
    </row>
    <row r="55" spans="1:8" ht="30" x14ac:dyDescent="0.25">
      <c r="A55" s="4">
        <v>53</v>
      </c>
      <c r="B55" s="13">
        <v>42949</v>
      </c>
      <c r="C55" s="3" t="s">
        <v>228</v>
      </c>
      <c r="D55" s="3" t="s">
        <v>243</v>
      </c>
      <c r="E55" s="25">
        <v>0</v>
      </c>
      <c r="F55" s="25">
        <v>0.46716999999999997</v>
      </c>
      <c r="G55" s="25">
        <f t="shared" si="0"/>
        <v>0.46716999999999997</v>
      </c>
      <c r="H55" s="1"/>
    </row>
    <row r="56" spans="1:8" ht="45" x14ac:dyDescent="0.25">
      <c r="A56" s="4">
        <v>54</v>
      </c>
      <c r="B56" s="13">
        <v>42963</v>
      </c>
      <c r="C56" s="3" t="s">
        <v>241</v>
      </c>
      <c r="D56" s="3" t="s">
        <v>242</v>
      </c>
      <c r="E56" s="25">
        <v>615.72091999999998</v>
      </c>
      <c r="F56" s="25">
        <v>0</v>
      </c>
      <c r="G56" s="25">
        <f t="shared" si="0"/>
        <v>2.0187571147540981</v>
      </c>
      <c r="H56" s="1"/>
    </row>
    <row r="57" spans="1:8" ht="60" x14ac:dyDescent="0.25">
      <c r="A57" s="4">
        <v>55</v>
      </c>
      <c r="B57" s="13">
        <v>42975</v>
      </c>
      <c r="C57" s="3" t="s">
        <v>244</v>
      </c>
      <c r="D57" s="3" t="s">
        <v>245</v>
      </c>
      <c r="E57" s="25">
        <v>18282.88</v>
      </c>
      <c r="F57" s="25">
        <v>1.1479999999999999</v>
      </c>
      <c r="G57" s="25">
        <f t="shared" si="0"/>
        <v>61.091868852459022</v>
      </c>
      <c r="H57" s="1"/>
    </row>
    <row r="58" spans="1:8" ht="45" x14ac:dyDescent="0.25">
      <c r="A58" s="4">
        <v>56</v>
      </c>
      <c r="B58" s="13">
        <v>42984</v>
      </c>
      <c r="C58" s="3" t="s">
        <v>246</v>
      </c>
      <c r="D58" s="3" t="s">
        <v>247</v>
      </c>
      <c r="E58" s="25">
        <v>190</v>
      </c>
      <c r="F58" s="25">
        <v>0</v>
      </c>
      <c r="G58" s="25">
        <f t="shared" si="0"/>
        <v>0.62295081967213117</v>
      </c>
      <c r="H58" s="1"/>
    </row>
    <row r="59" spans="1:8" ht="105" x14ac:dyDescent="0.25">
      <c r="A59" s="4">
        <v>57</v>
      </c>
      <c r="B59" s="13">
        <v>42991</v>
      </c>
      <c r="C59" s="3" t="s">
        <v>248</v>
      </c>
      <c r="D59" s="3" t="s">
        <v>249</v>
      </c>
      <c r="E59" s="25">
        <v>8995.7540000000008</v>
      </c>
      <c r="F59" s="25">
        <v>0</v>
      </c>
      <c r="G59" s="25">
        <f t="shared" si="0"/>
        <v>29.494275409836067</v>
      </c>
      <c r="H59" s="1"/>
    </row>
    <row r="60" spans="1:8" ht="45" x14ac:dyDescent="0.25">
      <c r="A60" s="4">
        <v>58</v>
      </c>
      <c r="B60" s="13">
        <v>42998</v>
      </c>
      <c r="C60" s="3" t="s">
        <v>250</v>
      </c>
      <c r="D60" s="3" t="s">
        <v>251</v>
      </c>
      <c r="E60" s="25">
        <v>33442.756399999998</v>
      </c>
      <c r="F60" s="25">
        <v>81.01173</v>
      </c>
      <c r="G60" s="25">
        <f t="shared" si="0"/>
        <v>190.66011163934425</v>
      </c>
      <c r="H60" s="1"/>
    </row>
    <row r="61" spans="1:8" ht="60" x14ac:dyDescent="0.25">
      <c r="A61" s="4">
        <v>59</v>
      </c>
      <c r="B61" s="13">
        <v>43005</v>
      </c>
      <c r="C61" s="3" t="s">
        <v>252</v>
      </c>
      <c r="D61" s="3" t="s">
        <v>253</v>
      </c>
      <c r="E61" s="25">
        <v>1070</v>
      </c>
      <c r="F61" s="25">
        <v>0</v>
      </c>
      <c r="G61" s="25">
        <f t="shared" si="0"/>
        <v>3.5081967213114753</v>
      </c>
      <c r="H61" s="1"/>
    </row>
    <row r="62" spans="1:8" ht="30" x14ac:dyDescent="0.25">
      <c r="A62" s="4">
        <v>60</v>
      </c>
      <c r="B62" s="13">
        <v>43005</v>
      </c>
      <c r="C62" s="3" t="s">
        <v>254</v>
      </c>
      <c r="D62" s="3" t="s">
        <v>255</v>
      </c>
      <c r="E62" s="25">
        <v>525.32000000000005</v>
      </c>
      <c r="F62" s="25">
        <v>0</v>
      </c>
      <c r="G62" s="25">
        <f t="shared" si="0"/>
        <v>1.7223606557377051</v>
      </c>
      <c r="H62" s="1"/>
    </row>
    <row r="63" spans="1:8" ht="45" x14ac:dyDescent="0.25">
      <c r="A63" s="4">
        <v>61</v>
      </c>
      <c r="B63" s="13">
        <v>43019</v>
      </c>
      <c r="C63" s="3" t="s">
        <v>260</v>
      </c>
      <c r="D63" s="3" t="s">
        <v>261</v>
      </c>
      <c r="E63" s="25">
        <v>117.53</v>
      </c>
      <c r="F63" s="25">
        <v>0</v>
      </c>
      <c r="G63" s="25">
        <f t="shared" si="0"/>
        <v>0.38534426229508195</v>
      </c>
      <c r="H63" s="1"/>
    </row>
    <row r="64" spans="1:8" ht="45" x14ac:dyDescent="0.25">
      <c r="A64" s="4">
        <v>62</v>
      </c>
      <c r="B64" s="13">
        <v>43026</v>
      </c>
      <c r="C64" s="3" t="s">
        <v>262</v>
      </c>
      <c r="D64" s="3" t="s">
        <v>263</v>
      </c>
      <c r="E64" s="25">
        <v>644.64800000000002</v>
      </c>
      <c r="F64" s="25">
        <v>0</v>
      </c>
      <c r="G64" s="25">
        <f t="shared" si="0"/>
        <v>2.1135999999999999</v>
      </c>
      <c r="H64" s="1"/>
    </row>
    <row r="65" spans="1:8" ht="45" x14ac:dyDescent="0.25">
      <c r="A65" s="4">
        <v>63</v>
      </c>
      <c r="B65" s="13">
        <v>43033</v>
      </c>
      <c r="C65" s="3" t="s">
        <v>264</v>
      </c>
      <c r="D65" s="3"/>
      <c r="E65" s="25">
        <v>-1700</v>
      </c>
      <c r="F65" s="25">
        <v>0</v>
      </c>
      <c r="G65" s="25">
        <f t="shared" si="0"/>
        <v>-5.5737704918032787</v>
      </c>
      <c r="H65" s="1"/>
    </row>
    <row r="66" spans="1:8" ht="30" x14ac:dyDescent="0.25">
      <c r="A66" s="4">
        <v>64</v>
      </c>
      <c r="B66" s="13">
        <v>43040</v>
      </c>
      <c r="C66" s="12" t="s">
        <v>265</v>
      </c>
      <c r="D66" s="3" t="s">
        <v>266</v>
      </c>
      <c r="E66" s="25">
        <v>1122.3</v>
      </c>
      <c r="F66" s="25">
        <v>0</v>
      </c>
      <c r="G66" s="25">
        <f t="shared" si="0"/>
        <v>3.6796721311475409</v>
      </c>
      <c r="H66" s="1"/>
    </row>
    <row r="67" spans="1:8" ht="30" x14ac:dyDescent="0.25">
      <c r="A67" s="4">
        <v>65</v>
      </c>
      <c r="B67" s="13">
        <v>43040</v>
      </c>
      <c r="C67" s="12" t="s">
        <v>267</v>
      </c>
      <c r="D67" s="3" t="s">
        <v>268</v>
      </c>
      <c r="E67" s="25">
        <v>277.85000000000002</v>
      </c>
      <c r="F67" s="25">
        <v>0</v>
      </c>
      <c r="G67" s="25">
        <f t="shared" si="0"/>
        <v>0.91098360655737709</v>
      </c>
      <c r="H67" s="1"/>
    </row>
    <row r="68" spans="1:8" ht="45" x14ac:dyDescent="0.25">
      <c r="A68" s="4">
        <v>66</v>
      </c>
      <c r="B68" s="13">
        <v>43054</v>
      </c>
      <c r="C68" s="12" t="s">
        <v>269</v>
      </c>
      <c r="D68" s="3" t="s">
        <v>270</v>
      </c>
      <c r="E68" s="25">
        <v>0</v>
      </c>
      <c r="F68" s="25">
        <v>5.95831</v>
      </c>
      <c r="G68" s="25">
        <f t="shared" si="0"/>
        <v>5.95831</v>
      </c>
      <c r="H68" s="1"/>
    </row>
    <row r="69" spans="1:8" ht="60" x14ac:dyDescent="0.25">
      <c r="A69" s="4">
        <v>67</v>
      </c>
      <c r="B69" s="13">
        <v>43054</v>
      </c>
      <c r="C69" s="12" t="s">
        <v>271</v>
      </c>
      <c r="D69" s="3" t="s">
        <v>270</v>
      </c>
      <c r="E69" s="25">
        <v>100</v>
      </c>
      <c r="F69" s="25">
        <v>0</v>
      </c>
      <c r="G69" s="25">
        <f t="shared" si="0"/>
        <v>0.32786885245901637</v>
      </c>
      <c r="H69" s="1"/>
    </row>
    <row r="70" spans="1:8" ht="30" x14ac:dyDescent="0.25">
      <c r="A70" s="4">
        <v>68</v>
      </c>
      <c r="B70" s="13">
        <v>43054</v>
      </c>
      <c r="C70" s="12" t="s">
        <v>272</v>
      </c>
      <c r="D70" s="3" t="s">
        <v>273</v>
      </c>
      <c r="E70" s="25">
        <v>2065.62</v>
      </c>
      <c r="F70" s="25">
        <v>0</v>
      </c>
      <c r="G70" s="25">
        <f t="shared" si="0"/>
        <v>6.7725245901639344</v>
      </c>
      <c r="H70" s="1"/>
    </row>
    <row r="71" spans="1:8" ht="30" x14ac:dyDescent="0.25">
      <c r="A71" s="4">
        <v>69</v>
      </c>
      <c r="B71" s="18">
        <v>43068</v>
      </c>
      <c r="C71" s="12" t="s">
        <v>274</v>
      </c>
      <c r="D71" s="3" t="s">
        <v>275</v>
      </c>
      <c r="E71" s="25">
        <v>60</v>
      </c>
      <c r="F71" s="25">
        <v>0</v>
      </c>
      <c r="G71" s="25">
        <f t="shared" si="0"/>
        <v>0.19672131147540983</v>
      </c>
      <c r="H71" s="1"/>
    </row>
    <row r="72" spans="1:8" x14ac:dyDescent="0.25">
      <c r="A72" s="4">
        <v>70</v>
      </c>
      <c r="B72" s="18"/>
      <c r="C72" s="12"/>
      <c r="D72" s="3"/>
      <c r="E72" s="25"/>
      <c r="F72" s="25"/>
      <c r="G72" s="25"/>
      <c r="H72" s="1"/>
    </row>
    <row r="73" spans="1:8" x14ac:dyDescent="0.25">
      <c r="A73" s="4">
        <v>71</v>
      </c>
      <c r="B73" s="18"/>
      <c r="C73" s="15"/>
      <c r="D73" s="3"/>
      <c r="E73" s="25"/>
      <c r="F73" s="25"/>
      <c r="G73" s="25"/>
      <c r="H73" s="1"/>
    </row>
    <row r="74" spans="1:8" x14ac:dyDescent="0.25">
      <c r="A74" s="4">
        <v>72</v>
      </c>
      <c r="B74" s="18"/>
      <c r="C74" s="15"/>
      <c r="D74" s="3"/>
      <c r="E74" s="25"/>
      <c r="F74" s="25"/>
      <c r="G74" s="25"/>
      <c r="H74" s="1"/>
    </row>
    <row r="75" spans="1:8" x14ac:dyDescent="0.25">
      <c r="A75" s="4">
        <v>73</v>
      </c>
      <c r="B75" s="18"/>
      <c r="C75" s="15"/>
      <c r="D75" s="3"/>
      <c r="E75" s="25"/>
      <c r="F75" s="25"/>
      <c r="G75" s="25"/>
      <c r="H75" s="1"/>
    </row>
    <row r="76" spans="1:8" x14ac:dyDescent="0.25">
      <c r="A76" s="4">
        <v>74</v>
      </c>
      <c r="B76" s="18"/>
      <c r="C76" s="15"/>
      <c r="D76" s="3"/>
      <c r="E76" s="25"/>
      <c r="F76" s="25"/>
      <c r="G76" s="25"/>
      <c r="H76" s="1"/>
    </row>
    <row r="77" spans="1:8" x14ac:dyDescent="0.25">
      <c r="A77" s="4">
        <v>75</v>
      </c>
      <c r="B77" s="18"/>
      <c r="C77" s="15"/>
      <c r="D77" s="3"/>
      <c r="E77" s="25"/>
      <c r="F77" s="25"/>
      <c r="G77" s="25"/>
      <c r="H77" s="1"/>
    </row>
    <row r="78" spans="1:8" x14ac:dyDescent="0.25">
      <c r="A78" s="4">
        <v>76</v>
      </c>
      <c r="B78" s="13"/>
      <c r="C78" s="15"/>
      <c r="D78" s="3"/>
      <c r="E78" s="25"/>
      <c r="F78" s="25"/>
      <c r="G78" s="25"/>
      <c r="H78" s="1"/>
    </row>
    <row r="79" spans="1:8" x14ac:dyDescent="0.25">
      <c r="A79" s="4">
        <v>77</v>
      </c>
      <c r="B79" s="13"/>
      <c r="C79" s="15"/>
      <c r="D79" s="3"/>
      <c r="E79" s="25"/>
      <c r="F79" s="25"/>
      <c r="G79" s="25"/>
      <c r="H79" s="1"/>
    </row>
    <row r="80" spans="1:8" x14ac:dyDescent="0.25">
      <c r="A80" s="4">
        <v>78</v>
      </c>
      <c r="B80" s="18"/>
      <c r="C80" s="15"/>
      <c r="D80" s="3"/>
      <c r="E80" s="25"/>
      <c r="F80" s="25"/>
      <c r="G80" s="25"/>
      <c r="H80" s="1"/>
    </row>
    <row r="81" spans="1:8" x14ac:dyDescent="0.25">
      <c r="A81" s="4">
        <v>79</v>
      </c>
      <c r="B81" s="18"/>
      <c r="C81" s="15"/>
      <c r="D81" s="3"/>
      <c r="E81" s="25"/>
      <c r="F81" s="25"/>
      <c r="G81" s="25"/>
      <c r="H81" s="1"/>
    </row>
    <row r="82" spans="1:8" x14ac:dyDescent="0.25">
      <c r="A82" s="4">
        <v>80</v>
      </c>
      <c r="B82" s="13"/>
      <c r="C82" s="15"/>
      <c r="D82" s="3"/>
      <c r="E82" s="25"/>
      <c r="F82" s="25"/>
      <c r="G82" s="25"/>
      <c r="H82" s="1"/>
    </row>
    <row r="83" spans="1:8" x14ac:dyDescent="0.25">
      <c r="A83" s="4">
        <v>81</v>
      </c>
      <c r="B83" s="13"/>
      <c r="C83" s="15"/>
      <c r="D83" s="3"/>
      <c r="E83" s="25"/>
      <c r="F83" s="25"/>
      <c r="G83" s="29"/>
      <c r="H83" s="1"/>
    </row>
    <row r="84" spans="1:8" ht="15.75" thickBot="1" x14ac:dyDescent="0.3">
      <c r="A84" s="4">
        <v>82</v>
      </c>
      <c r="B84" s="2"/>
      <c r="C84" s="3"/>
      <c r="D84" s="3"/>
      <c r="E84" s="26"/>
      <c r="F84" s="26"/>
      <c r="G84" s="30"/>
      <c r="H84" s="1"/>
    </row>
    <row r="85" spans="1:8" ht="21.75" thickBot="1" x14ac:dyDescent="0.4">
      <c r="A85" s="90" t="s">
        <v>6</v>
      </c>
      <c r="B85" s="91"/>
      <c r="C85" s="91"/>
      <c r="D85" s="91"/>
      <c r="E85" s="27">
        <f>SUM(E3:E84)</f>
        <v>154432.19148000001</v>
      </c>
      <c r="F85" s="10">
        <f>SUM(F3:F84)</f>
        <v>714.33617000000004</v>
      </c>
      <c r="G85" s="11">
        <f>SUM(G3:G84)</f>
        <v>1220.6712240327868</v>
      </c>
    </row>
    <row r="87" spans="1:8" x14ac:dyDescent="0.25">
      <c r="E87" s="16"/>
      <c r="F87" s="16"/>
      <c r="G87" s="16"/>
    </row>
    <row r="89" spans="1:8" x14ac:dyDescent="0.25">
      <c r="E89" s="17"/>
      <c r="F89" s="17"/>
      <c r="G89" s="17"/>
    </row>
    <row r="90" spans="1:8" x14ac:dyDescent="0.25">
      <c r="G90" s="9"/>
    </row>
    <row r="92" spans="1:8" ht="45" x14ac:dyDescent="0.25">
      <c r="A92" s="4">
        <v>44</v>
      </c>
      <c r="B92" s="13"/>
      <c r="C92" s="51" t="s">
        <v>225</v>
      </c>
      <c r="D92" s="3"/>
      <c r="E92" s="52">
        <v>286373.2267</v>
      </c>
      <c r="F92" s="52">
        <v>2767.8907000000004</v>
      </c>
      <c r="G92" s="53">
        <f>F92+E92/305</f>
        <v>3706.8193121311479</v>
      </c>
      <c r="H92" s="1"/>
    </row>
  </sheetData>
  <mergeCells count="2">
    <mergeCell ref="A1:G1"/>
    <mergeCell ref="A85:D8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D22" sqref="D22"/>
    </sheetView>
  </sheetViews>
  <sheetFormatPr defaultRowHeight="15" x14ac:dyDescent="0.25"/>
  <cols>
    <col min="1" max="1" width="4.28515625" customWidth="1"/>
    <col min="2" max="2" width="33.7109375" customWidth="1"/>
    <col min="3" max="3" width="37.5703125" customWidth="1"/>
    <col min="4" max="4" width="10.28515625" customWidth="1"/>
    <col min="6" max="6" width="10.5703125" customWidth="1"/>
    <col min="7" max="7" width="12.85546875" customWidth="1"/>
  </cols>
  <sheetData>
    <row r="1" spans="1:7" x14ac:dyDescent="0.25">
      <c r="A1" s="92" t="s">
        <v>276</v>
      </c>
      <c r="B1" s="92"/>
      <c r="C1" s="92"/>
      <c r="D1" s="92"/>
      <c r="E1" s="92"/>
      <c r="F1" s="92"/>
      <c r="G1" s="92"/>
    </row>
    <row r="2" spans="1:7" ht="15.75" thickBot="1" x14ac:dyDescent="0.3"/>
    <row r="3" spans="1:7" s="1" customFormat="1" ht="30.75" thickBot="1" x14ac:dyDescent="0.3">
      <c r="A3" s="56" t="s">
        <v>2</v>
      </c>
      <c r="B3" s="73" t="s">
        <v>277</v>
      </c>
      <c r="C3" s="74" t="s">
        <v>278</v>
      </c>
      <c r="D3" s="74" t="s">
        <v>3</v>
      </c>
      <c r="E3" s="74" t="s">
        <v>4</v>
      </c>
      <c r="F3" s="75" t="s">
        <v>5</v>
      </c>
      <c r="G3" s="57" t="s">
        <v>279</v>
      </c>
    </row>
    <row r="4" spans="1:7" s="33" customFormat="1" ht="60" x14ac:dyDescent="0.25">
      <c r="A4" s="76">
        <v>1</v>
      </c>
      <c r="B4" s="66" t="s">
        <v>187</v>
      </c>
      <c r="C4" s="66" t="s">
        <v>280</v>
      </c>
      <c r="D4" s="67">
        <v>1508.9139700000001</v>
      </c>
      <c r="E4" s="71">
        <v>0</v>
      </c>
      <c r="F4" s="72">
        <f>E4+(D4/303)</f>
        <v>4.9799140924092411</v>
      </c>
      <c r="G4" s="77" t="s">
        <v>281</v>
      </c>
    </row>
    <row r="5" spans="1:7" s="33" customFormat="1" ht="30" x14ac:dyDescent="0.25">
      <c r="A5" s="76">
        <v>2</v>
      </c>
      <c r="B5" s="61" t="s">
        <v>206</v>
      </c>
      <c r="C5" s="62" t="s">
        <v>207</v>
      </c>
      <c r="D5" s="63">
        <v>342</v>
      </c>
      <c r="E5" s="63">
        <v>0</v>
      </c>
      <c r="F5" s="60">
        <f>E5+(D5/303)</f>
        <v>1.1287128712871286</v>
      </c>
      <c r="G5" s="78" t="s">
        <v>282</v>
      </c>
    </row>
    <row r="6" spans="1:7" s="33" customFormat="1" ht="45" x14ac:dyDescent="0.25">
      <c r="A6" s="76">
        <v>3</v>
      </c>
      <c r="B6" s="58" t="s">
        <v>229</v>
      </c>
      <c r="C6" s="58" t="s">
        <v>235</v>
      </c>
      <c r="D6" s="63">
        <v>3215</v>
      </c>
      <c r="E6" s="63">
        <v>0</v>
      </c>
      <c r="F6" s="60">
        <f t="shared" ref="F6:F13" si="0">E6+(D6/303)</f>
        <v>10.610561056105611</v>
      </c>
      <c r="G6" s="78" t="s">
        <v>283</v>
      </c>
    </row>
    <row r="7" spans="1:7" s="33" customFormat="1" ht="45" x14ac:dyDescent="0.25">
      <c r="A7" s="76">
        <v>4</v>
      </c>
      <c r="B7" s="58" t="s">
        <v>230</v>
      </c>
      <c r="C7" s="58" t="s">
        <v>236</v>
      </c>
      <c r="D7" s="63">
        <v>2362</v>
      </c>
      <c r="E7" s="63">
        <v>0</v>
      </c>
      <c r="F7" s="60">
        <f t="shared" si="0"/>
        <v>7.7953795379537958</v>
      </c>
      <c r="G7" s="78" t="s">
        <v>283</v>
      </c>
    </row>
    <row r="8" spans="1:7" s="33" customFormat="1" ht="45" x14ac:dyDescent="0.25">
      <c r="A8" s="76">
        <v>5</v>
      </c>
      <c r="B8" s="61" t="s">
        <v>231</v>
      </c>
      <c r="C8" s="58" t="s">
        <v>237</v>
      </c>
      <c r="D8" s="63">
        <v>3553</v>
      </c>
      <c r="E8" s="63">
        <v>0</v>
      </c>
      <c r="F8" s="60">
        <f t="shared" si="0"/>
        <v>11.726072607260726</v>
      </c>
      <c r="G8" s="78" t="s">
        <v>283</v>
      </c>
    </row>
    <row r="9" spans="1:7" s="33" customFormat="1" ht="45" x14ac:dyDescent="0.25">
      <c r="A9" s="76">
        <v>6</v>
      </c>
      <c r="B9" s="61" t="s">
        <v>232</v>
      </c>
      <c r="C9" s="58" t="s">
        <v>238</v>
      </c>
      <c r="D9" s="63">
        <v>2390</v>
      </c>
      <c r="E9" s="63">
        <v>0</v>
      </c>
      <c r="F9" s="60">
        <f t="shared" si="0"/>
        <v>7.887788778877888</v>
      </c>
      <c r="G9" s="78" t="s">
        <v>283</v>
      </c>
    </row>
    <row r="10" spans="1:7" s="33" customFormat="1" ht="45" x14ac:dyDescent="0.25">
      <c r="A10" s="76">
        <v>7</v>
      </c>
      <c r="B10" s="61" t="s">
        <v>233</v>
      </c>
      <c r="C10" s="58" t="s">
        <v>239</v>
      </c>
      <c r="D10" s="63">
        <v>3114</v>
      </c>
      <c r="E10" s="63">
        <v>0</v>
      </c>
      <c r="F10" s="60">
        <f t="shared" si="0"/>
        <v>10.277227722772277</v>
      </c>
      <c r="G10" s="78" t="s">
        <v>283</v>
      </c>
    </row>
    <row r="11" spans="1:7" s="33" customFormat="1" ht="45" x14ac:dyDescent="0.25">
      <c r="A11" s="76">
        <v>8</v>
      </c>
      <c r="B11" s="61" t="s">
        <v>234</v>
      </c>
      <c r="C11" s="58" t="s">
        <v>240</v>
      </c>
      <c r="D11" s="63">
        <v>2910</v>
      </c>
      <c r="E11" s="63">
        <v>0</v>
      </c>
      <c r="F11" s="60">
        <f t="shared" si="0"/>
        <v>9.6039603960396036</v>
      </c>
      <c r="G11" s="78" t="s">
        <v>283</v>
      </c>
    </row>
    <row r="12" spans="1:7" s="33" customFormat="1" ht="60" x14ac:dyDescent="0.25">
      <c r="A12" s="76">
        <v>9</v>
      </c>
      <c r="B12" s="93" t="s">
        <v>256</v>
      </c>
      <c r="C12" s="58" t="s">
        <v>258</v>
      </c>
      <c r="D12" s="63">
        <v>78440</v>
      </c>
      <c r="E12" s="63">
        <v>0</v>
      </c>
      <c r="F12" s="60">
        <f t="shared" si="0"/>
        <v>258.87788778877888</v>
      </c>
      <c r="G12" s="79" t="s">
        <v>284</v>
      </c>
    </row>
    <row r="13" spans="1:7" s="33" customFormat="1" ht="90" x14ac:dyDescent="0.25">
      <c r="A13" s="76">
        <v>10</v>
      </c>
      <c r="B13" s="94"/>
      <c r="C13" s="58" t="s">
        <v>257</v>
      </c>
      <c r="D13" s="63">
        <v>103440</v>
      </c>
      <c r="E13" s="63">
        <v>0</v>
      </c>
      <c r="F13" s="60">
        <f t="shared" si="0"/>
        <v>341.38613861386136</v>
      </c>
      <c r="G13" s="79" t="s">
        <v>284</v>
      </c>
    </row>
    <row r="14" spans="1:7" s="33" customFormat="1" ht="30" x14ac:dyDescent="0.25">
      <c r="A14" s="76">
        <v>11</v>
      </c>
      <c r="B14" s="58" t="s">
        <v>41</v>
      </c>
      <c r="C14" s="58" t="s">
        <v>42</v>
      </c>
      <c r="D14" s="63">
        <v>1472.5</v>
      </c>
      <c r="E14" s="63">
        <v>0</v>
      </c>
      <c r="F14" s="65">
        <f>E14+D14/303</f>
        <v>4.8597359735973598</v>
      </c>
      <c r="G14" s="79" t="s">
        <v>285</v>
      </c>
    </row>
    <row r="15" spans="1:7" s="33" customFormat="1" ht="30" x14ac:dyDescent="0.25">
      <c r="A15" s="76">
        <v>12</v>
      </c>
      <c r="B15" s="58" t="s">
        <v>43</v>
      </c>
      <c r="C15" s="58" t="s">
        <v>42</v>
      </c>
      <c r="D15" s="63">
        <v>1550</v>
      </c>
      <c r="E15" s="63">
        <v>0</v>
      </c>
      <c r="F15" s="65">
        <f>E15+D15/303</f>
        <v>5.1155115511551159</v>
      </c>
      <c r="G15" s="79" t="s">
        <v>285</v>
      </c>
    </row>
    <row r="16" spans="1:7" s="33" customFormat="1" ht="30" x14ac:dyDescent="0.25">
      <c r="A16" s="76">
        <v>13</v>
      </c>
      <c r="B16" s="58" t="s">
        <v>44</v>
      </c>
      <c r="C16" s="58" t="s">
        <v>42</v>
      </c>
      <c r="D16" s="63">
        <v>1472.6</v>
      </c>
      <c r="E16" s="63">
        <v>0</v>
      </c>
      <c r="F16" s="65">
        <f>E16+D16/303</f>
        <v>4.8600660066006593</v>
      </c>
      <c r="G16" s="79" t="s">
        <v>285</v>
      </c>
    </row>
    <row r="17" spans="1:7" s="33" customFormat="1" ht="30" x14ac:dyDescent="0.25">
      <c r="A17" s="76">
        <v>14</v>
      </c>
      <c r="B17" s="58" t="s">
        <v>214</v>
      </c>
      <c r="C17" s="58" t="s">
        <v>215</v>
      </c>
      <c r="D17" s="63">
        <v>839</v>
      </c>
      <c r="E17" s="63">
        <v>0</v>
      </c>
      <c r="F17" s="65">
        <f t="shared" ref="F17:F18" si="1">E17+D17/305</f>
        <v>2.7508196721311475</v>
      </c>
      <c r="G17" s="79" t="s">
        <v>286</v>
      </c>
    </row>
    <row r="18" spans="1:7" s="33" customFormat="1" ht="30" x14ac:dyDescent="0.25">
      <c r="A18" s="76">
        <v>15</v>
      </c>
      <c r="B18" s="58" t="s">
        <v>216</v>
      </c>
      <c r="C18" s="58" t="s">
        <v>215</v>
      </c>
      <c r="D18" s="63">
        <v>475.75264999999899</v>
      </c>
      <c r="E18" s="63">
        <v>0</v>
      </c>
      <c r="F18" s="65">
        <f t="shared" si="1"/>
        <v>1.5598447540983573</v>
      </c>
      <c r="G18" s="79" t="s">
        <v>286</v>
      </c>
    </row>
    <row r="19" spans="1:7" s="33" customFormat="1" ht="90" x14ac:dyDescent="0.25">
      <c r="A19" s="76">
        <v>16</v>
      </c>
      <c r="B19" s="66" t="s">
        <v>10</v>
      </c>
      <c r="C19" s="66" t="s">
        <v>11</v>
      </c>
      <c r="D19" s="67">
        <v>6566.67</v>
      </c>
      <c r="E19" s="59">
        <v>0</v>
      </c>
      <c r="F19" s="65">
        <f>E19+D19/305</f>
        <v>21.530065573770493</v>
      </c>
      <c r="G19" s="79" t="s">
        <v>287</v>
      </c>
    </row>
    <row r="20" spans="1:7" s="33" customFormat="1" ht="60" x14ac:dyDescent="0.25">
      <c r="A20" s="76">
        <v>17</v>
      </c>
      <c r="B20" s="66" t="s">
        <v>12</v>
      </c>
      <c r="C20" s="66" t="s">
        <v>13</v>
      </c>
      <c r="D20" s="67">
        <f>(153652.8+350691.3+798894.6+217713.87+1137646.8)/1000</f>
        <v>2658.5993699999999</v>
      </c>
      <c r="E20" s="59">
        <v>0</v>
      </c>
      <c r="F20" s="65">
        <f>E20+D20/305</f>
        <v>8.7167192459016398</v>
      </c>
      <c r="G20" s="79" t="s">
        <v>288</v>
      </c>
    </row>
    <row r="21" spans="1:7" s="33" customFormat="1" ht="45" x14ac:dyDescent="0.25">
      <c r="A21" s="76">
        <v>18</v>
      </c>
      <c r="B21" s="58" t="s">
        <v>78</v>
      </c>
      <c r="C21" s="58" t="s">
        <v>289</v>
      </c>
      <c r="D21" s="63"/>
      <c r="E21" s="63"/>
      <c r="F21" s="68">
        <v>43.35</v>
      </c>
      <c r="G21" s="78" t="s">
        <v>290</v>
      </c>
    </row>
    <row r="22" spans="1:7" s="33" customFormat="1" x14ac:dyDescent="0.25">
      <c r="A22" s="76">
        <v>19</v>
      </c>
      <c r="B22" s="64"/>
      <c r="C22" s="64"/>
      <c r="D22" s="69"/>
      <c r="E22" s="69"/>
      <c r="F22" s="70">
        <v>0</v>
      </c>
      <c r="G22" s="79"/>
    </row>
    <row r="23" spans="1:7" ht="15.75" thickBot="1" x14ac:dyDescent="0.3">
      <c r="A23" s="80">
        <v>20</v>
      </c>
      <c r="B23" s="81"/>
      <c r="C23" s="81"/>
      <c r="D23" s="82"/>
      <c r="E23" s="82"/>
      <c r="F23" s="83">
        <f>SUM(F4:F22)</f>
        <v>757.01640624260119</v>
      </c>
      <c r="G23" s="84"/>
    </row>
  </sheetData>
  <mergeCells count="2">
    <mergeCell ref="A1:G1"/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7" sqref="E27"/>
    </sheetView>
  </sheetViews>
  <sheetFormatPr defaultRowHeight="15" x14ac:dyDescent="0.25"/>
  <cols>
    <col min="1" max="1" width="2.28515625" customWidth="1"/>
    <col min="2" max="2" width="6.140625" style="33" customWidth="1"/>
    <col min="3" max="3" width="24.85546875" style="33" bestFit="1" customWidth="1"/>
    <col min="4" max="4" width="14.42578125" style="33" bestFit="1" customWidth="1"/>
    <col min="5" max="5" width="39.5703125" style="33" customWidth="1"/>
    <col min="6" max="6" width="13.5703125" style="33" customWidth="1"/>
    <col min="7" max="7" width="12.7109375" style="1" bestFit="1" customWidth="1"/>
    <col min="8" max="8" width="11.5703125" style="1" bestFit="1" customWidth="1"/>
    <col min="9" max="9" width="12" style="1" bestFit="1" customWidth="1"/>
    <col min="10" max="10" width="30.85546875" style="33" customWidth="1"/>
    <col min="11" max="11" width="10.5703125" customWidth="1"/>
    <col min="12" max="12" width="10" bestFit="1" customWidth="1"/>
  </cols>
  <sheetData>
    <row r="1" spans="1:10" ht="23.25" x14ac:dyDescent="0.35">
      <c r="A1" s="31"/>
      <c r="B1" s="95" t="s">
        <v>188</v>
      </c>
      <c r="C1" s="96"/>
      <c r="D1" s="96"/>
      <c r="E1" s="96"/>
      <c r="F1" s="96"/>
      <c r="G1" s="96"/>
      <c r="H1" s="96"/>
      <c r="I1" s="96"/>
      <c r="J1" s="97"/>
    </row>
    <row r="2" spans="1:10" x14ac:dyDescent="0.25">
      <c r="A2" s="31"/>
      <c r="B2" s="15" t="s">
        <v>84</v>
      </c>
      <c r="C2" s="15" t="s">
        <v>85</v>
      </c>
      <c r="D2" s="15" t="s">
        <v>86</v>
      </c>
      <c r="E2" s="15" t="s">
        <v>87</v>
      </c>
      <c r="F2" s="15" t="s">
        <v>88</v>
      </c>
      <c r="G2" s="3" t="s">
        <v>89</v>
      </c>
      <c r="H2" s="3" t="s">
        <v>90</v>
      </c>
      <c r="I2" s="3" t="s">
        <v>5</v>
      </c>
      <c r="J2" s="15" t="s">
        <v>91</v>
      </c>
    </row>
    <row r="3" spans="1:10" ht="30" x14ac:dyDescent="0.25">
      <c r="A3" s="31"/>
      <c r="B3" s="15">
        <v>1</v>
      </c>
      <c r="C3" s="15" t="s">
        <v>92</v>
      </c>
      <c r="D3" s="15" t="s">
        <v>93</v>
      </c>
      <c r="E3" s="15" t="s">
        <v>94</v>
      </c>
      <c r="F3" s="15" t="s">
        <v>95</v>
      </c>
      <c r="G3" s="34">
        <f>57249*128</f>
        <v>7327872</v>
      </c>
      <c r="H3" s="3">
        <v>0</v>
      </c>
      <c r="I3" s="35">
        <f>G3/200+H3</f>
        <v>36639.360000000001</v>
      </c>
      <c r="J3" s="15" t="s">
        <v>176</v>
      </c>
    </row>
    <row r="4" spans="1:10" ht="30" x14ac:dyDescent="0.25">
      <c r="A4" s="31"/>
      <c r="B4" s="15">
        <v>2</v>
      </c>
      <c r="C4" s="15" t="s">
        <v>96</v>
      </c>
      <c r="D4" s="15" t="s">
        <v>97</v>
      </c>
      <c r="E4" s="15" t="s">
        <v>94</v>
      </c>
      <c r="F4" s="15" t="s">
        <v>95</v>
      </c>
      <c r="G4" s="34">
        <f>40570*128</f>
        <v>5192960</v>
      </c>
      <c r="H4" s="3">
        <v>0</v>
      </c>
      <c r="I4" s="35">
        <f t="shared" ref="I4:I66" si="0">G4/200+H4</f>
        <v>25964.799999999999</v>
      </c>
      <c r="J4" s="15" t="s">
        <v>177</v>
      </c>
    </row>
    <row r="5" spans="1:10" ht="30" x14ac:dyDescent="0.25">
      <c r="A5" s="31"/>
      <c r="B5" s="15">
        <v>3</v>
      </c>
      <c r="C5" s="15" t="s">
        <v>98</v>
      </c>
      <c r="D5" s="15" t="s">
        <v>99</v>
      </c>
      <c r="E5" s="15" t="s">
        <v>94</v>
      </c>
      <c r="F5" s="15" t="s">
        <v>95</v>
      </c>
      <c r="G5" s="34">
        <f>40570*128</f>
        <v>5192960</v>
      </c>
      <c r="H5" s="3">
        <v>0</v>
      </c>
      <c r="I5" s="35">
        <f t="shared" si="0"/>
        <v>25964.799999999999</v>
      </c>
      <c r="J5" s="15" t="s">
        <v>177</v>
      </c>
    </row>
    <row r="6" spans="1:10" ht="30" x14ac:dyDescent="0.25">
      <c r="A6" s="31"/>
      <c r="B6" s="15">
        <v>4</v>
      </c>
      <c r="C6" s="15" t="s">
        <v>100</v>
      </c>
      <c r="D6" s="15" t="s">
        <v>101</v>
      </c>
      <c r="E6" s="15" t="s">
        <v>94</v>
      </c>
      <c r="F6" s="15" t="s">
        <v>95</v>
      </c>
      <c r="G6" s="34">
        <f>40570*128</f>
        <v>5192960</v>
      </c>
      <c r="H6" s="3">
        <v>0</v>
      </c>
      <c r="I6" s="35">
        <f t="shared" si="0"/>
        <v>25964.799999999999</v>
      </c>
      <c r="J6" s="15" t="s">
        <v>177</v>
      </c>
    </row>
    <row r="7" spans="1:10" ht="30" x14ac:dyDescent="0.25">
      <c r="A7" s="31"/>
      <c r="B7" s="15">
        <v>5</v>
      </c>
      <c r="C7" s="15" t="s">
        <v>102</v>
      </c>
      <c r="D7" s="15" t="s">
        <v>103</v>
      </c>
      <c r="E7" s="15" t="s">
        <v>94</v>
      </c>
      <c r="F7" s="15" t="s">
        <v>104</v>
      </c>
      <c r="G7" s="3"/>
      <c r="H7" s="34">
        <f>2495.32*128</f>
        <v>319400.96000000002</v>
      </c>
      <c r="I7" s="35">
        <f t="shared" si="0"/>
        <v>319400.96000000002</v>
      </c>
      <c r="J7" s="15" t="s">
        <v>178</v>
      </c>
    </row>
    <row r="8" spans="1:10" ht="45" x14ac:dyDescent="0.25">
      <c r="A8" s="31"/>
      <c r="B8" s="15">
        <v>6</v>
      </c>
      <c r="C8" s="15" t="s">
        <v>105</v>
      </c>
      <c r="D8" s="15" t="s">
        <v>106</v>
      </c>
      <c r="E8" s="15" t="s">
        <v>107</v>
      </c>
      <c r="F8" s="15" t="s">
        <v>104</v>
      </c>
      <c r="G8" s="3"/>
      <c r="H8" s="34">
        <f>2495.32*31</f>
        <v>77354.92</v>
      </c>
      <c r="I8" s="35">
        <f t="shared" si="0"/>
        <v>77354.92</v>
      </c>
      <c r="J8" s="15" t="s">
        <v>107</v>
      </c>
    </row>
    <row r="9" spans="1:10" x14ac:dyDescent="0.25">
      <c r="A9" s="31"/>
      <c r="B9" s="15">
        <v>7</v>
      </c>
      <c r="C9" s="15" t="s">
        <v>102</v>
      </c>
      <c r="D9" s="15" t="s">
        <v>103</v>
      </c>
      <c r="E9" s="15" t="s">
        <v>108</v>
      </c>
      <c r="F9" s="15" t="s">
        <v>109</v>
      </c>
      <c r="G9" s="36">
        <v>26198709.714285713</v>
      </c>
      <c r="H9" s="37"/>
      <c r="I9" s="35">
        <f t="shared" si="0"/>
        <v>130993.54857142856</v>
      </c>
      <c r="J9" s="15" t="s">
        <v>108</v>
      </c>
    </row>
    <row r="10" spans="1:10" ht="45" x14ac:dyDescent="0.25">
      <c r="A10" s="31"/>
      <c r="B10" s="15">
        <v>8</v>
      </c>
      <c r="C10" s="15" t="s">
        <v>105</v>
      </c>
      <c r="D10" s="15" t="s">
        <v>106</v>
      </c>
      <c r="E10" s="15" t="s">
        <v>107</v>
      </c>
      <c r="F10" s="15" t="s">
        <v>109</v>
      </c>
      <c r="G10" s="36">
        <v>5730968</v>
      </c>
      <c r="H10" s="37"/>
      <c r="I10" s="35">
        <f t="shared" si="0"/>
        <v>28654.84</v>
      </c>
      <c r="J10" s="15" t="s">
        <v>107</v>
      </c>
    </row>
    <row r="11" spans="1:10" ht="30" x14ac:dyDescent="0.25">
      <c r="A11" s="31"/>
      <c r="B11" s="15">
        <v>9</v>
      </c>
      <c r="C11" s="15" t="s">
        <v>100</v>
      </c>
      <c r="D11" s="15" t="s">
        <v>101</v>
      </c>
      <c r="E11" s="15" t="s">
        <v>110</v>
      </c>
      <c r="F11" s="15" t="s">
        <v>109</v>
      </c>
      <c r="G11" s="36">
        <v>4912258.2857142854</v>
      </c>
      <c r="H11" s="37"/>
      <c r="I11" s="35">
        <f t="shared" si="0"/>
        <v>24561.291428571429</v>
      </c>
      <c r="J11" s="15" t="s">
        <v>110</v>
      </c>
    </row>
    <row r="12" spans="1:10" ht="30" x14ac:dyDescent="0.25">
      <c r="A12" s="31"/>
      <c r="B12" s="15">
        <v>10</v>
      </c>
      <c r="C12" s="15" t="s">
        <v>92</v>
      </c>
      <c r="D12" s="15" t="s">
        <v>93</v>
      </c>
      <c r="E12" s="15" t="s">
        <v>111</v>
      </c>
      <c r="F12" s="15" t="s">
        <v>109</v>
      </c>
      <c r="G12" s="36">
        <v>4912258.2857142854</v>
      </c>
      <c r="H12" s="37"/>
      <c r="I12" s="35">
        <f t="shared" si="0"/>
        <v>24561.291428571429</v>
      </c>
      <c r="J12" s="15" t="s">
        <v>111</v>
      </c>
    </row>
    <row r="13" spans="1:10" ht="30" x14ac:dyDescent="0.25">
      <c r="A13" s="31"/>
      <c r="B13" s="15">
        <v>11</v>
      </c>
      <c r="C13" s="15" t="s">
        <v>96</v>
      </c>
      <c r="D13" s="15" t="s">
        <v>97</v>
      </c>
      <c r="E13" s="15" t="s">
        <v>112</v>
      </c>
      <c r="F13" s="15" t="s">
        <v>109</v>
      </c>
      <c r="G13" s="36">
        <v>4912258.2857142854</v>
      </c>
      <c r="H13" s="37"/>
      <c r="I13" s="35">
        <f t="shared" si="0"/>
        <v>24561.291428571429</v>
      </c>
      <c r="J13" s="15" t="s">
        <v>112</v>
      </c>
    </row>
    <row r="14" spans="1:10" ht="30" x14ac:dyDescent="0.25">
      <c r="A14" s="31"/>
      <c r="B14" s="15">
        <v>12</v>
      </c>
      <c r="C14" s="15" t="s">
        <v>98</v>
      </c>
      <c r="D14" s="15" t="s">
        <v>99</v>
      </c>
      <c r="E14" s="15" t="s">
        <v>113</v>
      </c>
      <c r="F14" s="15" t="s">
        <v>109</v>
      </c>
      <c r="G14" s="36">
        <v>4912258.2857142854</v>
      </c>
      <c r="H14" s="37"/>
      <c r="I14" s="35">
        <f t="shared" si="0"/>
        <v>24561.291428571429</v>
      </c>
      <c r="J14" s="15" t="s">
        <v>113</v>
      </c>
    </row>
    <row r="15" spans="1:10" ht="30" x14ac:dyDescent="0.25">
      <c r="A15" s="31"/>
      <c r="B15" s="15">
        <v>13</v>
      </c>
      <c r="C15" s="15" t="s">
        <v>92</v>
      </c>
      <c r="D15" s="15" t="s">
        <v>93</v>
      </c>
      <c r="E15" s="15" t="s">
        <v>114</v>
      </c>
      <c r="F15" s="15" t="s">
        <v>115</v>
      </c>
      <c r="G15" s="3"/>
      <c r="H15" s="34">
        <v>29774.948571428573</v>
      </c>
      <c r="I15" s="35">
        <f t="shared" si="0"/>
        <v>29774.948571428573</v>
      </c>
      <c r="J15" s="15" t="s">
        <v>179</v>
      </c>
    </row>
    <row r="16" spans="1:10" ht="30" x14ac:dyDescent="0.25">
      <c r="A16" s="31"/>
      <c r="B16" s="15">
        <v>14</v>
      </c>
      <c r="C16" s="15" t="s">
        <v>96</v>
      </c>
      <c r="D16" s="15" t="s">
        <v>97</v>
      </c>
      <c r="E16" s="15" t="s">
        <v>114</v>
      </c>
      <c r="F16" s="15" t="s">
        <v>115</v>
      </c>
      <c r="G16" s="3"/>
      <c r="H16" s="34">
        <v>36894.502857142856</v>
      </c>
      <c r="I16" s="35">
        <f t="shared" si="0"/>
        <v>36894.502857142856</v>
      </c>
      <c r="J16" s="15" t="s">
        <v>116</v>
      </c>
    </row>
    <row r="17" spans="1:10" ht="30" x14ac:dyDescent="0.25">
      <c r="A17" s="31"/>
      <c r="B17" s="15">
        <v>15</v>
      </c>
      <c r="C17" s="15" t="s">
        <v>98</v>
      </c>
      <c r="D17" s="15" t="s">
        <v>99</v>
      </c>
      <c r="E17" s="15" t="s">
        <v>114</v>
      </c>
      <c r="F17" s="15" t="s">
        <v>115</v>
      </c>
      <c r="G17" s="3"/>
      <c r="H17" s="34">
        <v>41420.594285714287</v>
      </c>
      <c r="I17" s="35">
        <f t="shared" si="0"/>
        <v>41420.594285714287</v>
      </c>
      <c r="J17" s="15" t="s">
        <v>117</v>
      </c>
    </row>
    <row r="18" spans="1:10" ht="30" x14ac:dyDescent="0.25">
      <c r="A18" s="31"/>
      <c r="B18" s="15">
        <v>16</v>
      </c>
      <c r="C18" s="15" t="s">
        <v>118</v>
      </c>
      <c r="D18" s="15" t="s">
        <v>119</v>
      </c>
      <c r="E18" s="15" t="s">
        <v>114</v>
      </c>
      <c r="F18" s="15" t="s">
        <v>115</v>
      </c>
      <c r="G18" s="3"/>
      <c r="H18" s="34">
        <v>22007.028571428571</v>
      </c>
      <c r="I18" s="35">
        <f t="shared" si="0"/>
        <v>22007.028571428571</v>
      </c>
      <c r="J18" s="15" t="s">
        <v>120</v>
      </c>
    </row>
    <row r="19" spans="1:10" ht="30" x14ac:dyDescent="0.25">
      <c r="A19" s="31"/>
      <c r="B19" s="15">
        <v>17</v>
      </c>
      <c r="C19" s="15" t="s">
        <v>121</v>
      </c>
      <c r="D19" s="15" t="s">
        <v>122</v>
      </c>
      <c r="E19" s="15" t="s">
        <v>114</v>
      </c>
      <c r="F19" s="15" t="s">
        <v>115</v>
      </c>
      <c r="G19" s="3"/>
      <c r="H19" s="34">
        <v>17131.817142857144</v>
      </c>
      <c r="I19" s="35">
        <f t="shared" si="0"/>
        <v>17131.817142857144</v>
      </c>
      <c r="J19" s="15" t="s">
        <v>123</v>
      </c>
    </row>
    <row r="20" spans="1:10" ht="30" x14ac:dyDescent="0.25">
      <c r="A20" s="31"/>
      <c r="B20" s="15">
        <v>18</v>
      </c>
      <c r="C20" s="15" t="s">
        <v>100</v>
      </c>
      <c r="D20" s="15" t="s">
        <v>101</v>
      </c>
      <c r="E20" s="15" t="s">
        <v>114</v>
      </c>
      <c r="F20" s="15" t="s">
        <v>115</v>
      </c>
      <c r="G20" s="3"/>
      <c r="H20" s="34">
        <v>32362.177142857141</v>
      </c>
      <c r="I20" s="35">
        <f t="shared" si="0"/>
        <v>32362.177142857141</v>
      </c>
      <c r="J20" s="15" t="s">
        <v>124</v>
      </c>
    </row>
    <row r="21" spans="1:10" ht="45" x14ac:dyDescent="0.25">
      <c r="A21" s="31"/>
      <c r="B21" s="15">
        <v>19</v>
      </c>
      <c r="C21" s="15" t="s">
        <v>125</v>
      </c>
      <c r="D21" s="15" t="s">
        <v>93</v>
      </c>
      <c r="E21" s="15" t="s">
        <v>126</v>
      </c>
      <c r="F21" s="15" t="s">
        <v>127</v>
      </c>
      <c r="G21" s="3"/>
      <c r="H21" s="34">
        <v>5562.2857142857147</v>
      </c>
      <c r="I21" s="35">
        <f t="shared" si="0"/>
        <v>5562.2857142857147</v>
      </c>
      <c r="J21" s="15" t="s">
        <v>180</v>
      </c>
    </row>
    <row r="22" spans="1:10" ht="45" x14ac:dyDescent="0.25">
      <c r="A22" s="31"/>
      <c r="B22" s="15">
        <v>20</v>
      </c>
      <c r="C22" s="15" t="s">
        <v>129</v>
      </c>
      <c r="D22" s="15" t="s">
        <v>97</v>
      </c>
      <c r="E22" s="15" t="s">
        <v>126</v>
      </c>
      <c r="F22" s="15" t="s">
        <v>127</v>
      </c>
      <c r="G22" s="3"/>
      <c r="H22" s="34">
        <v>5562.2857142857147</v>
      </c>
      <c r="I22" s="35">
        <f t="shared" si="0"/>
        <v>5562.2857142857147</v>
      </c>
      <c r="J22" s="15" t="s">
        <v>128</v>
      </c>
    </row>
    <row r="23" spans="1:10" ht="45" x14ac:dyDescent="0.25">
      <c r="A23" s="31"/>
      <c r="B23" s="15">
        <v>21</v>
      </c>
      <c r="C23" s="15" t="s">
        <v>130</v>
      </c>
      <c r="D23" s="15" t="s">
        <v>99</v>
      </c>
      <c r="E23" s="15" t="s">
        <v>126</v>
      </c>
      <c r="F23" s="15" t="s">
        <v>127</v>
      </c>
      <c r="G23" s="3"/>
      <c r="H23" s="34">
        <v>5562.2857142857147</v>
      </c>
      <c r="I23" s="35">
        <f t="shared" si="0"/>
        <v>5562.2857142857147</v>
      </c>
      <c r="J23" s="15" t="s">
        <v>128</v>
      </c>
    </row>
    <row r="24" spans="1:10" ht="45" x14ac:dyDescent="0.25">
      <c r="A24" s="31"/>
      <c r="B24" s="15">
        <v>22</v>
      </c>
      <c r="C24" s="15" t="s">
        <v>131</v>
      </c>
      <c r="D24" s="15" t="s">
        <v>101</v>
      </c>
      <c r="E24" s="15" t="s">
        <v>126</v>
      </c>
      <c r="F24" s="15" t="s">
        <v>127</v>
      </c>
      <c r="G24" s="3"/>
      <c r="H24" s="34">
        <v>5562.2857142857147</v>
      </c>
      <c r="I24" s="35">
        <f t="shared" si="0"/>
        <v>5562.2857142857147</v>
      </c>
      <c r="J24" s="15" t="s">
        <v>128</v>
      </c>
    </row>
    <row r="25" spans="1:10" ht="45" x14ac:dyDescent="0.25">
      <c r="A25" s="31"/>
      <c r="B25" s="15">
        <v>23</v>
      </c>
      <c r="C25" s="15" t="s">
        <v>132</v>
      </c>
      <c r="D25" s="15" t="s">
        <v>133</v>
      </c>
      <c r="E25" s="15" t="s">
        <v>126</v>
      </c>
      <c r="F25" s="15" t="s">
        <v>127</v>
      </c>
      <c r="G25" s="3"/>
      <c r="H25" s="34">
        <v>4635.4285714285716</v>
      </c>
      <c r="I25" s="35">
        <f t="shared" si="0"/>
        <v>4635.4285714285716</v>
      </c>
      <c r="J25" s="15" t="s">
        <v>134</v>
      </c>
    </row>
    <row r="26" spans="1:10" ht="45" x14ac:dyDescent="0.25">
      <c r="A26" s="31"/>
      <c r="B26" s="15">
        <v>24</v>
      </c>
      <c r="C26" s="15" t="s">
        <v>135</v>
      </c>
      <c r="D26" s="15" t="s">
        <v>136</v>
      </c>
      <c r="E26" s="15" t="s">
        <v>126</v>
      </c>
      <c r="F26" s="15" t="s">
        <v>127</v>
      </c>
      <c r="G26" s="3"/>
      <c r="H26" s="34">
        <v>3708.5714285714284</v>
      </c>
      <c r="I26" s="35">
        <f t="shared" si="0"/>
        <v>3708.5714285714284</v>
      </c>
      <c r="J26" s="15" t="s">
        <v>134</v>
      </c>
    </row>
    <row r="27" spans="1:10" ht="45" x14ac:dyDescent="0.25">
      <c r="A27" s="31"/>
      <c r="B27" s="15">
        <v>25</v>
      </c>
      <c r="C27" s="15" t="s">
        <v>137</v>
      </c>
      <c r="D27" s="15" t="s">
        <v>119</v>
      </c>
      <c r="E27" s="15" t="s">
        <v>126</v>
      </c>
      <c r="F27" s="15" t="s">
        <v>127</v>
      </c>
      <c r="G27" s="3"/>
      <c r="H27" s="34">
        <v>5562.2857142857147</v>
      </c>
      <c r="I27" s="35">
        <f t="shared" si="0"/>
        <v>5562.2857142857147</v>
      </c>
      <c r="J27" s="15" t="s">
        <v>128</v>
      </c>
    </row>
    <row r="28" spans="1:10" ht="45" x14ac:dyDescent="0.25">
      <c r="A28" s="31"/>
      <c r="B28" s="15">
        <v>26</v>
      </c>
      <c r="C28" s="15" t="s">
        <v>138</v>
      </c>
      <c r="D28" s="15" t="s">
        <v>122</v>
      </c>
      <c r="E28" s="15" t="s">
        <v>126</v>
      </c>
      <c r="F28" s="15" t="s">
        <v>127</v>
      </c>
      <c r="G28" s="3"/>
      <c r="H28" s="34">
        <v>5562.2857142857147</v>
      </c>
      <c r="I28" s="35">
        <f t="shared" si="0"/>
        <v>5562.2857142857147</v>
      </c>
      <c r="J28" s="15" t="s">
        <v>128</v>
      </c>
    </row>
    <row r="29" spans="1:10" ht="45" x14ac:dyDescent="0.25">
      <c r="A29" s="31"/>
      <c r="B29" s="15">
        <v>27</v>
      </c>
      <c r="C29" s="15" t="s">
        <v>139</v>
      </c>
      <c r="D29" s="15" t="s">
        <v>140</v>
      </c>
      <c r="E29" s="15" t="s">
        <v>126</v>
      </c>
      <c r="F29" s="15" t="s">
        <v>127</v>
      </c>
      <c r="G29" s="3"/>
      <c r="H29" s="34">
        <v>5562.2857142857147</v>
      </c>
      <c r="I29" s="35">
        <f t="shared" si="0"/>
        <v>5562.2857142857147</v>
      </c>
      <c r="J29" s="15" t="s">
        <v>128</v>
      </c>
    </row>
    <row r="30" spans="1:10" ht="45" x14ac:dyDescent="0.25">
      <c r="A30" s="31"/>
      <c r="B30" s="15">
        <v>28</v>
      </c>
      <c r="C30" s="15" t="s">
        <v>141</v>
      </c>
      <c r="D30" s="15" t="s">
        <v>142</v>
      </c>
      <c r="E30" s="15" t="s">
        <v>126</v>
      </c>
      <c r="F30" s="15" t="s">
        <v>127</v>
      </c>
      <c r="G30" s="3"/>
      <c r="H30" s="34">
        <v>5562.2857142857147</v>
      </c>
      <c r="I30" s="35">
        <f t="shared" si="0"/>
        <v>5562.2857142857147</v>
      </c>
      <c r="J30" s="15" t="s">
        <v>128</v>
      </c>
    </row>
    <row r="31" spans="1:10" ht="45" x14ac:dyDescent="0.25">
      <c r="A31" s="31"/>
      <c r="B31" s="15">
        <v>29</v>
      </c>
      <c r="C31" s="15" t="s">
        <v>143</v>
      </c>
      <c r="D31" s="15" t="s">
        <v>103</v>
      </c>
      <c r="E31" s="15" t="s">
        <v>144</v>
      </c>
      <c r="F31" s="15" t="s">
        <v>145</v>
      </c>
      <c r="G31" s="3"/>
      <c r="H31" s="34">
        <v>9194</v>
      </c>
      <c r="I31" s="35">
        <f t="shared" si="0"/>
        <v>9194</v>
      </c>
      <c r="J31" s="15" t="s">
        <v>146</v>
      </c>
    </row>
    <row r="32" spans="1:10" ht="45" x14ac:dyDescent="0.25">
      <c r="A32" s="31"/>
      <c r="B32" s="15">
        <v>30</v>
      </c>
      <c r="C32" s="15" t="s">
        <v>137</v>
      </c>
      <c r="D32" s="15" t="s">
        <v>147</v>
      </c>
      <c r="E32" s="15" t="s">
        <v>144</v>
      </c>
      <c r="F32" s="15" t="s">
        <v>145</v>
      </c>
      <c r="G32" s="3"/>
      <c r="H32" s="34">
        <v>23210</v>
      </c>
      <c r="I32" s="35">
        <f t="shared" si="0"/>
        <v>23210</v>
      </c>
      <c r="J32" s="15" t="s">
        <v>146</v>
      </c>
    </row>
    <row r="33" spans="1:10" ht="45" x14ac:dyDescent="0.25">
      <c r="A33" s="31"/>
      <c r="B33" s="15">
        <v>31</v>
      </c>
      <c r="C33" s="15" t="s">
        <v>138</v>
      </c>
      <c r="D33" s="15" t="s">
        <v>148</v>
      </c>
      <c r="E33" s="15" t="s">
        <v>144</v>
      </c>
      <c r="F33" s="15" t="s">
        <v>145</v>
      </c>
      <c r="G33" s="3"/>
      <c r="H33" s="34">
        <v>9194</v>
      </c>
      <c r="I33" s="35">
        <f t="shared" si="0"/>
        <v>9194</v>
      </c>
      <c r="J33" s="15" t="s">
        <v>146</v>
      </c>
    </row>
    <row r="34" spans="1:10" ht="45" x14ac:dyDescent="0.25">
      <c r="A34" s="31"/>
      <c r="B34" s="15">
        <v>32</v>
      </c>
      <c r="C34" s="15" t="s">
        <v>139</v>
      </c>
      <c r="D34" s="15" t="s">
        <v>149</v>
      </c>
      <c r="E34" s="15" t="s">
        <v>144</v>
      </c>
      <c r="F34" s="15" t="s">
        <v>145</v>
      </c>
      <c r="G34" s="3"/>
      <c r="H34" s="34">
        <v>13866</v>
      </c>
      <c r="I34" s="35">
        <f t="shared" si="0"/>
        <v>13866</v>
      </c>
      <c r="J34" s="15" t="s">
        <v>146</v>
      </c>
    </row>
    <row r="35" spans="1:10" ht="45" x14ac:dyDescent="0.25">
      <c r="A35" s="31"/>
      <c r="B35" s="15">
        <v>33</v>
      </c>
      <c r="C35" s="15" t="s">
        <v>141</v>
      </c>
      <c r="D35" s="15" t="s">
        <v>150</v>
      </c>
      <c r="E35" s="15" t="s">
        <v>144</v>
      </c>
      <c r="F35" s="15" t="s">
        <v>145</v>
      </c>
      <c r="G35" s="3"/>
      <c r="H35" s="34">
        <v>41102</v>
      </c>
      <c r="I35" s="35">
        <f t="shared" si="0"/>
        <v>41102</v>
      </c>
      <c r="J35" s="15" t="s">
        <v>146</v>
      </c>
    </row>
    <row r="36" spans="1:10" ht="45" x14ac:dyDescent="0.25">
      <c r="A36" s="31"/>
      <c r="B36" s="15">
        <v>34</v>
      </c>
      <c r="C36" s="15" t="s">
        <v>130</v>
      </c>
      <c r="D36" s="15" t="s">
        <v>151</v>
      </c>
      <c r="E36" s="15" t="s">
        <v>144</v>
      </c>
      <c r="F36" s="15" t="s">
        <v>145</v>
      </c>
      <c r="G36" s="3"/>
      <c r="H36" s="34">
        <v>43454</v>
      </c>
      <c r="I36" s="35">
        <f t="shared" si="0"/>
        <v>43454</v>
      </c>
      <c r="J36" s="15" t="s">
        <v>146</v>
      </c>
    </row>
    <row r="37" spans="1:10" ht="45" x14ac:dyDescent="0.25">
      <c r="A37" s="31"/>
      <c r="B37" s="15">
        <v>35</v>
      </c>
      <c r="C37" s="15" t="s">
        <v>129</v>
      </c>
      <c r="D37" s="15" t="s">
        <v>152</v>
      </c>
      <c r="E37" s="15" t="s">
        <v>144</v>
      </c>
      <c r="F37" s="15" t="s">
        <v>145</v>
      </c>
      <c r="G37" s="3"/>
      <c r="H37" s="34">
        <v>43454</v>
      </c>
      <c r="I37" s="35">
        <f t="shared" si="0"/>
        <v>43454</v>
      </c>
      <c r="J37" s="15" t="s">
        <v>146</v>
      </c>
    </row>
    <row r="38" spans="1:10" ht="45" x14ac:dyDescent="0.25">
      <c r="A38" s="31"/>
      <c r="B38" s="15">
        <v>36</v>
      </c>
      <c r="C38" s="15" t="s">
        <v>125</v>
      </c>
      <c r="D38" s="15" t="s">
        <v>153</v>
      </c>
      <c r="E38" s="15" t="s">
        <v>144</v>
      </c>
      <c r="F38" s="15" t="s">
        <v>145</v>
      </c>
      <c r="G38" s="3"/>
      <c r="H38" s="34">
        <v>51242</v>
      </c>
      <c r="I38" s="35">
        <f t="shared" si="0"/>
        <v>51242</v>
      </c>
      <c r="J38" s="15" t="s">
        <v>146</v>
      </c>
    </row>
    <row r="39" spans="1:10" ht="45" x14ac:dyDescent="0.25">
      <c r="A39" s="31"/>
      <c r="B39" s="15">
        <v>37</v>
      </c>
      <c r="C39" s="15" t="s">
        <v>131</v>
      </c>
      <c r="D39" s="15" t="s">
        <v>154</v>
      </c>
      <c r="E39" s="15" t="s">
        <v>144</v>
      </c>
      <c r="F39" s="15" t="s">
        <v>145</v>
      </c>
      <c r="G39" s="3"/>
      <c r="H39" s="34">
        <v>82386</v>
      </c>
      <c r="I39" s="35">
        <f t="shared" si="0"/>
        <v>82386</v>
      </c>
      <c r="J39" s="15" t="s">
        <v>146</v>
      </c>
    </row>
    <row r="40" spans="1:10" ht="45" x14ac:dyDescent="0.25">
      <c r="A40" s="31"/>
      <c r="B40" s="15">
        <v>38</v>
      </c>
      <c r="C40" s="15" t="s">
        <v>155</v>
      </c>
      <c r="D40" s="15" t="s">
        <v>156</v>
      </c>
      <c r="E40" s="15" t="s">
        <v>144</v>
      </c>
      <c r="F40" s="15" t="s">
        <v>145</v>
      </c>
      <c r="G40" s="3"/>
      <c r="H40" s="34">
        <v>29288</v>
      </c>
      <c r="I40" s="35">
        <f t="shared" si="0"/>
        <v>29288</v>
      </c>
      <c r="J40" s="15" t="s">
        <v>146</v>
      </c>
    </row>
    <row r="41" spans="1:10" ht="30" x14ac:dyDescent="0.25">
      <c r="A41" s="31"/>
      <c r="B41" s="15">
        <v>39</v>
      </c>
      <c r="C41" s="15" t="s">
        <v>157</v>
      </c>
      <c r="D41" s="15" t="s">
        <v>158</v>
      </c>
      <c r="E41" s="15" t="s">
        <v>159</v>
      </c>
      <c r="F41" s="15" t="s">
        <v>76</v>
      </c>
      <c r="G41" s="3"/>
      <c r="H41" s="38">
        <v>1294</v>
      </c>
      <c r="I41" s="35">
        <f t="shared" si="0"/>
        <v>1294</v>
      </c>
      <c r="J41" s="15" t="s">
        <v>160</v>
      </c>
    </row>
    <row r="42" spans="1:10" ht="30" x14ac:dyDescent="0.25">
      <c r="A42" s="31"/>
      <c r="B42" s="15">
        <v>40</v>
      </c>
      <c r="C42" s="15" t="s">
        <v>137</v>
      </c>
      <c r="D42" s="15" t="s">
        <v>147</v>
      </c>
      <c r="E42" s="15" t="s">
        <v>159</v>
      </c>
      <c r="F42" s="15" t="s">
        <v>76</v>
      </c>
      <c r="G42" s="3"/>
      <c r="H42" s="34">
        <v>10164</v>
      </c>
      <c r="I42" s="35">
        <f t="shared" si="0"/>
        <v>10164</v>
      </c>
      <c r="J42" s="15" t="s">
        <v>160</v>
      </c>
    </row>
    <row r="43" spans="1:10" ht="30" x14ac:dyDescent="0.25">
      <c r="A43" s="31"/>
      <c r="B43" s="15">
        <v>41</v>
      </c>
      <c r="C43" s="15" t="s">
        <v>138</v>
      </c>
      <c r="D43" s="15" t="s">
        <v>148</v>
      </c>
      <c r="E43" s="15" t="s">
        <v>159</v>
      </c>
      <c r="F43" s="15" t="s">
        <v>76</v>
      </c>
      <c r="G43" s="3"/>
      <c r="H43" s="34">
        <v>15396</v>
      </c>
      <c r="I43" s="35">
        <f t="shared" si="0"/>
        <v>15396</v>
      </c>
      <c r="J43" s="15" t="s">
        <v>160</v>
      </c>
    </row>
    <row r="44" spans="1:10" ht="30" x14ac:dyDescent="0.25">
      <c r="A44" s="31"/>
      <c r="B44" s="15">
        <v>42</v>
      </c>
      <c r="C44" s="15" t="s">
        <v>139</v>
      </c>
      <c r="D44" s="15" t="s">
        <v>149</v>
      </c>
      <c r="E44" s="15" t="s">
        <v>159</v>
      </c>
      <c r="F44" s="15" t="s">
        <v>76</v>
      </c>
      <c r="G44" s="3"/>
      <c r="H44" s="34">
        <v>4708</v>
      </c>
      <c r="I44" s="35">
        <f t="shared" si="0"/>
        <v>4708</v>
      </c>
      <c r="J44" s="15" t="s">
        <v>160</v>
      </c>
    </row>
    <row r="45" spans="1:10" ht="30" x14ac:dyDescent="0.25">
      <c r="A45" s="31"/>
      <c r="B45" s="15">
        <v>43</v>
      </c>
      <c r="C45" s="15" t="s">
        <v>141</v>
      </c>
      <c r="D45" s="15" t="s">
        <v>150</v>
      </c>
      <c r="E45" s="15" t="s">
        <v>159</v>
      </c>
      <c r="F45" s="15" t="s">
        <v>76</v>
      </c>
      <c r="G45" s="3"/>
      <c r="H45" s="34">
        <v>8544</v>
      </c>
      <c r="I45" s="35">
        <f t="shared" si="0"/>
        <v>8544</v>
      </c>
      <c r="J45" s="15" t="s">
        <v>160</v>
      </c>
    </row>
    <row r="46" spans="1:10" ht="30" x14ac:dyDescent="0.25">
      <c r="A46" s="31"/>
      <c r="B46" s="15">
        <v>44</v>
      </c>
      <c r="C46" s="15" t="s">
        <v>130</v>
      </c>
      <c r="D46" s="15" t="s">
        <v>151</v>
      </c>
      <c r="E46" s="15" t="s">
        <v>159</v>
      </c>
      <c r="F46" s="15" t="s">
        <v>76</v>
      </c>
      <c r="G46" s="3"/>
      <c r="H46" s="34">
        <v>27588</v>
      </c>
      <c r="I46" s="35">
        <f t="shared" si="0"/>
        <v>27588</v>
      </c>
      <c r="J46" s="15" t="s">
        <v>160</v>
      </c>
    </row>
    <row r="47" spans="1:10" ht="30" x14ac:dyDescent="0.25">
      <c r="A47" s="31"/>
      <c r="B47" s="15">
        <v>45</v>
      </c>
      <c r="C47" s="15" t="s">
        <v>129</v>
      </c>
      <c r="D47" s="15" t="s">
        <v>152</v>
      </c>
      <c r="E47" s="15" t="s">
        <v>159</v>
      </c>
      <c r="F47" s="15" t="s">
        <v>76</v>
      </c>
      <c r="G47" s="3"/>
      <c r="H47" s="34">
        <v>33196</v>
      </c>
      <c r="I47" s="35">
        <f t="shared" si="0"/>
        <v>33196</v>
      </c>
      <c r="J47" s="15" t="s">
        <v>160</v>
      </c>
    </row>
    <row r="48" spans="1:10" ht="30" x14ac:dyDescent="0.25">
      <c r="A48" s="31"/>
      <c r="B48" s="15">
        <v>46</v>
      </c>
      <c r="C48" s="15" t="s">
        <v>125</v>
      </c>
      <c r="D48" s="15" t="s">
        <v>153</v>
      </c>
      <c r="E48" s="15" t="s">
        <v>159</v>
      </c>
      <c r="F48" s="15" t="s">
        <v>76</v>
      </c>
      <c r="G48" s="3"/>
      <c r="H48" s="34">
        <v>22016</v>
      </c>
      <c r="I48" s="35">
        <f t="shared" si="0"/>
        <v>22016</v>
      </c>
      <c r="J48" s="15" t="s">
        <v>160</v>
      </c>
    </row>
    <row r="49" spans="1:11" ht="30" x14ac:dyDescent="0.25">
      <c r="A49" s="31"/>
      <c r="B49" s="15">
        <v>47</v>
      </c>
      <c r="C49" s="15" t="s">
        <v>131</v>
      </c>
      <c r="D49" s="15" t="s">
        <v>154</v>
      </c>
      <c r="E49" s="15" t="s">
        <v>159</v>
      </c>
      <c r="F49" s="15" t="s">
        <v>76</v>
      </c>
      <c r="G49" s="3"/>
      <c r="H49" s="34">
        <v>31044</v>
      </c>
      <c r="I49" s="35">
        <f t="shared" si="0"/>
        <v>31044</v>
      </c>
      <c r="J49" s="15" t="s">
        <v>160</v>
      </c>
    </row>
    <row r="50" spans="1:11" ht="30" x14ac:dyDescent="0.25">
      <c r="A50" s="31"/>
      <c r="B50" s="15">
        <v>48</v>
      </c>
      <c r="C50" s="15" t="s">
        <v>155</v>
      </c>
      <c r="D50" s="15" t="s">
        <v>156</v>
      </c>
      <c r="E50" s="15" t="s">
        <v>159</v>
      </c>
      <c r="F50" s="15" t="s">
        <v>76</v>
      </c>
      <c r="G50" s="3"/>
      <c r="H50" s="34">
        <v>23880</v>
      </c>
      <c r="I50" s="35">
        <f t="shared" si="0"/>
        <v>23880</v>
      </c>
      <c r="J50" s="15" t="s">
        <v>160</v>
      </c>
    </row>
    <row r="51" spans="1:11" ht="30" x14ac:dyDescent="0.25">
      <c r="A51" s="31"/>
      <c r="B51" s="15">
        <v>49</v>
      </c>
      <c r="C51" s="15" t="s">
        <v>135</v>
      </c>
      <c r="D51" s="15" t="s">
        <v>161</v>
      </c>
      <c r="E51" s="15" t="s">
        <v>159</v>
      </c>
      <c r="F51" s="15" t="s">
        <v>76</v>
      </c>
      <c r="G51" s="3"/>
      <c r="H51" s="34">
        <v>10172</v>
      </c>
      <c r="I51" s="35">
        <f t="shared" si="0"/>
        <v>10172</v>
      </c>
      <c r="J51" s="15" t="s">
        <v>160</v>
      </c>
    </row>
    <row r="52" spans="1:11" ht="45" x14ac:dyDescent="0.25">
      <c r="A52" s="31"/>
      <c r="B52" s="15">
        <v>50</v>
      </c>
      <c r="C52" s="15" t="s">
        <v>98</v>
      </c>
      <c r="D52" s="15" t="s">
        <v>99</v>
      </c>
      <c r="E52" s="15" t="s">
        <v>162</v>
      </c>
      <c r="F52" s="15" t="s">
        <v>109</v>
      </c>
      <c r="G52" s="34">
        <v>5685714.2857142854</v>
      </c>
      <c r="H52" s="3">
        <v>0</v>
      </c>
      <c r="I52" s="35">
        <f t="shared" si="0"/>
        <v>28428.571428571428</v>
      </c>
      <c r="J52" s="15" t="s">
        <v>163</v>
      </c>
    </row>
    <row r="53" spans="1:11" ht="45" x14ac:dyDescent="0.25">
      <c r="A53" s="31"/>
      <c r="B53" s="15">
        <v>51</v>
      </c>
      <c r="C53" s="15" t="s">
        <v>164</v>
      </c>
      <c r="D53" s="15" t="s">
        <v>165</v>
      </c>
      <c r="E53" s="15" t="s">
        <v>181</v>
      </c>
      <c r="F53" s="15" t="s">
        <v>109</v>
      </c>
      <c r="G53" s="34">
        <v>23775584</v>
      </c>
      <c r="H53" s="34">
        <v>127076</v>
      </c>
      <c r="I53" s="35">
        <f t="shared" si="0"/>
        <v>245953.91999999998</v>
      </c>
      <c r="J53" s="15" t="s">
        <v>185</v>
      </c>
    </row>
    <row r="54" spans="1:11" ht="75" x14ac:dyDescent="0.25">
      <c r="A54" s="31"/>
      <c r="B54" s="15">
        <v>52</v>
      </c>
      <c r="C54" s="15">
        <v>113280</v>
      </c>
      <c r="D54" s="15" t="s">
        <v>166</v>
      </c>
      <c r="E54" s="15" t="s">
        <v>167</v>
      </c>
      <c r="F54" s="15" t="s">
        <v>77</v>
      </c>
      <c r="G54" s="34">
        <v>3993167.4285714286</v>
      </c>
      <c r="H54" s="3">
        <v>0</v>
      </c>
      <c r="I54" s="35">
        <f t="shared" si="0"/>
        <v>19965.837142857144</v>
      </c>
      <c r="J54" s="15" t="s">
        <v>168</v>
      </c>
    </row>
    <row r="55" spans="1:11" ht="30" x14ac:dyDescent="0.25">
      <c r="A55" s="31"/>
      <c r="B55" s="15">
        <v>53</v>
      </c>
      <c r="C55" s="15" t="s">
        <v>92</v>
      </c>
      <c r="D55" s="15" t="s">
        <v>93</v>
      </c>
      <c r="E55" s="15" t="s">
        <v>169</v>
      </c>
      <c r="F55" s="15" t="s">
        <v>170</v>
      </c>
      <c r="G55" s="34">
        <v>1300500</v>
      </c>
      <c r="H55" s="3">
        <v>0</v>
      </c>
      <c r="I55" s="35">
        <f t="shared" si="0"/>
        <v>6502.5</v>
      </c>
      <c r="J55" s="15" t="s">
        <v>171</v>
      </c>
    </row>
    <row r="56" spans="1:11" ht="30" x14ac:dyDescent="0.25">
      <c r="A56" s="31"/>
      <c r="B56" s="15">
        <v>54</v>
      </c>
      <c r="C56" s="15" t="s">
        <v>96</v>
      </c>
      <c r="D56" s="15" t="s">
        <v>97</v>
      </c>
      <c r="E56" s="15" t="s">
        <v>169</v>
      </c>
      <c r="F56" s="15" t="s">
        <v>170</v>
      </c>
      <c r="G56" s="34">
        <v>1734000</v>
      </c>
      <c r="H56" s="3">
        <v>0</v>
      </c>
      <c r="I56" s="35">
        <f t="shared" si="0"/>
        <v>8670</v>
      </c>
      <c r="J56" s="15" t="s">
        <v>171</v>
      </c>
    </row>
    <row r="57" spans="1:11" ht="30" x14ac:dyDescent="0.25">
      <c r="A57" s="31"/>
      <c r="B57" s="15">
        <v>55</v>
      </c>
      <c r="C57" s="15" t="s">
        <v>98</v>
      </c>
      <c r="D57" s="15" t="s">
        <v>99</v>
      </c>
      <c r="E57" s="15" t="s">
        <v>169</v>
      </c>
      <c r="F57" s="15" t="s">
        <v>170</v>
      </c>
      <c r="G57" s="34">
        <v>1647300</v>
      </c>
      <c r="H57" s="3">
        <v>0</v>
      </c>
      <c r="I57" s="35">
        <f t="shared" si="0"/>
        <v>8236.5</v>
      </c>
      <c r="J57" s="15" t="s">
        <v>171</v>
      </c>
    </row>
    <row r="58" spans="1:11" ht="30" x14ac:dyDescent="0.25">
      <c r="A58" s="31"/>
      <c r="B58" s="15">
        <v>56</v>
      </c>
      <c r="C58" s="15" t="s">
        <v>118</v>
      </c>
      <c r="D58" s="15" t="s">
        <v>119</v>
      </c>
      <c r="E58" s="15" t="s">
        <v>169</v>
      </c>
      <c r="F58" s="15" t="s">
        <v>170</v>
      </c>
      <c r="G58" s="34">
        <v>1127100</v>
      </c>
      <c r="H58" s="3">
        <v>0</v>
      </c>
      <c r="I58" s="35">
        <f t="shared" si="0"/>
        <v>5635.5</v>
      </c>
      <c r="J58" s="15" t="s">
        <v>171</v>
      </c>
      <c r="K58" s="32"/>
    </row>
    <row r="59" spans="1:11" ht="30" x14ac:dyDescent="0.25">
      <c r="A59" s="31"/>
      <c r="B59" s="15">
        <v>57</v>
      </c>
      <c r="C59" s="15" t="s">
        <v>121</v>
      </c>
      <c r="D59" s="15" t="s">
        <v>122</v>
      </c>
      <c r="E59" s="15" t="s">
        <v>169</v>
      </c>
      <c r="F59" s="15" t="s">
        <v>170</v>
      </c>
      <c r="G59" s="34">
        <v>1127100</v>
      </c>
      <c r="H59" s="3">
        <v>0</v>
      </c>
      <c r="I59" s="35">
        <f t="shared" si="0"/>
        <v>5635.5</v>
      </c>
      <c r="J59" s="15" t="s">
        <v>171</v>
      </c>
    </row>
    <row r="60" spans="1:11" ht="30" x14ac:dyDescent="0.25">
      <c r="A60" s="31"/>
      <c r="B60" s="15">
        <v>58</v>
      </c>
      <c r="C60" s="15" t="s">
        <v>100</v>
      </c>
      <c r="D60" s="15" t="s">
        <v>101</v>
      </c>
      <c r="E60" s="15" t="s">
        <v>169</v>
      </c>
      <c r="F60" s="15" t="s">
        <v>170</v>
      </c>
      <c r="G60" s="34">
        <v>1734000</v>
      </c>
      <c r="H60" s="3">
        <v>0</v>
      </c>
      <c r="I60" s="35">
        <f t="shared" si="0"/>
        <v>8670</v>
      </c>
      <c r="J60" s="15" t="s">
        <v>171</v>
      </c>
    </row>
    <row r="61" spans="1:11" ht="30" x14ac:dyDescent="0.25">
      <c r="A61" s="31"/>
      <c r="B61" s="15">
        <v>60</v>
      </c>
      <c r="C61" s="15"/>
      <c r="D61" s="15"/>
      <c r="E61" s="15" t="s">
        <v>173</v>
      </c>
      <c r="F61" s="15" t="s">
        <v>174</v>
      </c>
      <c r="G61" s="34">
        <v>31441849.879999999</v>
      </c>
      <c r="H61" s="3">
        <v>0</v>
      </c>
      <c r="I61" s="35">
        <f t="shared" si="0"/>
        <v>157209.2494</v>
      </c>
      <c r="J61" s="15"/>
    </row>
    <row r="62" spans="1:11" x14ac:dyDescent="0.25">
      <c r="A62" s="31"/>
      <c r="B62" s="15"/>
      <c r="C62" s="15"/>
      <c r="D62" s="15"/>
      <c r="E62" s="15" t="s">
        <v>186</v>
      </c>
      <c r="F62" s="15" t="s">
        <v>174</v>
      </c>
      <c r="G62" s="34"/>
      <c r="H62" s="3">
        <v>21605</v>
      </c>
      <c r="I62" s="35">
        <f t="shared" si="0"/>
        <v>21605</v>
      </c>
      <c r="J62" s="15"/>
    </row>
    <row r="63" spans="1:11" x14ac:dyDescent="0.25">
      <c r="A63" s="31"/>
      <c r="B63" s="15"/>
      <c r="C63" s="15"/>
      <c r="D63" s="15"/>
      <c r="E63" s="15"/>
      <c r="F63" s="15"/>
      <c r="G63" s="37"/>
      <c r="H63" s="3"/>
      <c r="I63" s="37">
        <f t="shared" si="0"/>
        <v>0</v>
      </c>
      <c r="J63" s="15"/>
    </row>
    <row r="64" spans="1:11" x14ac:dyDescent="0.25">
      <c r="A64" s="31"/>
      <c r="B64" s="15"/>
      <c r="C64" s="15"/>
      <c r="D64" s="15"/>
      <c r="E64" s="15"/>
      <c r="F64" s="15"/>
      <c r="G64" s="37"/>
      <c r="H64" s="3"/>
      <c r="I64" s="37">
        <f t="shared" si="0"/>
        <v>0</v>
      </c>
      <c r="J64" s="15"/>
    </row>
    <row r="65" spans="1:10" x14ac:dyDescent="0.25">
      <c r="A65" s="31"/>
      <c r="B65" s="15"/>
      <c r="C65" s="15"/>
      <c r="D65" s="15"/>
      <c r="E65" s="15"/>
      <c r="F65" s="15"/>
      <c r="G65" s="37"/>
      <c r="H65" s="3"/>
      <c r="I65" s="37">
        <f t="shared" si="0"/>
        <v>0</v>
      </c>
      <c r="J65" s="15"/>
    </row>
    <row r="66" spans="1:10" x14ac:dyDescent="0.25">
      <c r="A66" s="31"/>
      <c r="B66" s="15"/>
      <c r="C66" s="15"/>
      <c r="D66" s="15" t="s">
        <v>175</v>
      </c>
      <c r="E66" s="15"/>
      <c r="F66" s="15"/>
      <c r="G66" s="37">
        <f>SUM(G3:G65)</f>
        <v>148051778.45142856</v>
      </c>
      <c r="H66" s="37">
        <f>SUM(H3:H62)</f>
        <v>1312262.2342857141</v>
      </c>
      <c r="I66" s="37">
        <f t="shared" si="0"/>
        <v>2052521.1265428569</v>
      </c>
      <c r="J66" s="15"/>
    </row>
    <row r="67" spans="1:10" x14ac:dyDescent="0.25">
      <c r="A67" s="31"/>
      <c r="B67" s="15"/>
      <c r="C67" s="15"/>
      <c r="D67" s="15"/>
      <c r="E67" s="15"/>
      <c r="F67" s="15"/>
      <c r="G67" s="3"/>
      <c r="H67" s="3"/>
      <c r="I67" s="3"/>
      <c r="J67" s="15"/>
    </row>
    <row r="70" spans="1:10" x14ac:dyDescent="0.25">
      <c r="A70" s="31"/>
      <c r="B70" s="15">
        <v>59</v>
      </c>
      <c r="C70" s="15"/>
      <c r="D70" s="15"/>
      <c r="E70" s="15" t="s">
        <v>172</v>
      </c>
      <c r="F70" s="15" t="s">
        <v>109</v>
      </c>
      <c r="G70" s="34">
        <v>55958004</v>
      </c>
      <c r="H70" s="3">
        <v>0</v>
      </c>
      <c r="I70" s="35">
        <f>G70/200+H70</f>
        <v>279790.02</v>
      </c>
      <c r="J70" s="15" t="s">
        <v>172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Sheet</vt:lpstr>
      <vt:lpstr>Savings Summary</vt:lpstr>
      <vt:lpstr>Savings from CC &amp; DIY</vt:lpstr>
      <vt:lpstr>Contracts &amp; Services</vt:lpstr>
      <vt:lpstr>Shutdown Savings Jan1-May8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Adepoju, Akeem A SPDC-UIO/G/PI</dc:creator>
  <cp:lastModifiedBy>Adepoju, Akeem A SPDC-UPO/G/PW</cp:lastModifiedBy>
  <dcterms:created xsi:type="dcterms:W3CDTF">2016-03-04T13:07:29Z</dcterms:created>
  <dcterms:modified xsi:type="dcterms:W3CDTF">2018-06-01T17:43:46Z</dcterms:modified>
</cp:coreProperties>
</file>