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932BFED4-7A4A-4431-9B9B-8CA2DFE04943}" xr6:coauthVersionLast="31" xr6:coauthVersionMax="31" xr10:uidLastSave="{00000000-0000-0000-0000-000000000000}"/>
  <bookViews>
    <workbookView xWindow="0" yWindow="60" windowWidth="16820" windowHeight="7040" activeTab="1" xr2:uid="{00000000-000D-0000-FFFF-FFFF00000000}"/>
  </bookViews>
  <sheets>
    <sheet name="FCF" sheetId="7" r:id="rId1"/>
    <sheet name="October Production by Facility" sheetId="1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48" r:id="rId7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7" l="1"/>
  <c r="I6" i="7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P32" i="7" l="1"/>
  <c r="I7" i="7" l="1"/>
  <c r="I12" i="7"/>
  <c r="P12" i="7"/>
  <c r="P21" i="7"/>
  <c r="L21" i="7"/>
  <c r="I21" i="7" l="1"/>
  <c r="L12" i="7" l="1"/>
  <c r="L7" i="7" l="1"/>
  <c r="P7" i="7" l="1"/>
  <c r="P8" i="7" s="1"/>
  <c r="L8" i="7"/>
  <c r="L9" i="7" s="1"/>
  <c r="I8" i="7"/>
  <c r="I9" i="7" s="1"/>
  <c r="H7" i="7"/>
  <c r="H8" i="7" s="1"/>
  <c r="G7" i="7"/>
  <c r="G8" i="7" s="1"/>
  <c r="F7" i="7"/>
  <c r="F8" i="7" s="1"/>
  <c r="E7" i="7"/>
  <c r="E8" i="7" s="1"/>
  <c r="E9" i="7" s="1"/>
  <c r="E13" i="7" s="1"/>
  <c r="D7" i="7"/>
  <c r="D8" i="7" s="1"/>
  <c r="C7" i="7"/>
  <c r="C8" i="7" s="1"/>
  <c r="B7" i="7"/>
  <c r="B8" i="7" s="1"/>
  <c r="I13" i="7" l="1"/>
  <c r="I14" i="7" s="1"/>
  <c r="I16" i="7" s="1"/>
  <c r="I18" i="7" s="1"/>
  <c r="L13" i="7"/>
  <c r="E14" i="7"/>
  <c r="E16" i="7" s="1"/>
  <c r="B9" i="7"/>
  <c r="B13" i="7" s="1"/>
  <c r="F9" i="7"/>
  <c r="F13" i="7" s="1"/>
  <c r="C9" i="7"/>
  <c r="C13" i="7" s="1"/>
  <c r="G9" i="7"/>
  <c r="G13" i="7" s="1"/>
  <c r="P9" i="7"/>
  <c r="P13" i="7" s="1"/>
  <c r="D9" i="7"/>
  <c r="D13" i="7" s="1"/>
  <c r="H9" i="7"/>
  <c r="H13" i="7" s="1"/>
  <c r="I22" i="7" l="1"/>
  <c r="I23" i="7" s="1"/>
  <c r="G14" i="7"/>
  <c r="G16" i="7" s="1"/>
  <c r="H14" i="7"/>
  <c r="H16" i="7" s="1"/>
  <c r="C14" i="7"/>
  <c r="C16" i="7" s="1"/>
  <c r="D14" i="7"/>
  <c r="D16" i="7" s="1"/>
  <c r="P14" i="7"/>
  <c r="P16" i="7" s="1"/>
  <c r="P18" i="7" s="1"/>
  <c r="B14" i="7"/>
  <c r="B16" i="7" s="1"/>
  <c r="L14" i="7"/>
  <c r="L16" i="7" s="1"/>
  <c r="L18" i="7" s="1"/>
  <c r="F14" i="7"/>
  <c r="F16" i="7" s="1"/>
  <c r="L23" i="7" l="1"/>
  <c r="P23" i="7"/>
  <c r="I30" i="7" l="1"/>
</calcChain>
</file>

<file path=xl/sharedStrings.xml><?xml version="1.0" encoding="utf-8"?>
<sst xmlns="http://schemas.openxmlformats.org/spreadsheetml/2006/main" count="173" uniqueCount="133">
  <si>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</si>
  <si>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</si>
  <si>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</si>
  <si>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</si>
  <si>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</si>
  <si>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</si>
  <si>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</si>
  <si>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</si>
  <si>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</si>
  <si>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</si>
  <si>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</si>
  <si>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</si>
  <si>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</si>
  <si>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</si>
  <si>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</si>
  <si>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</si>
  <si>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</si>
  <si>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</si>
  <si>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</si>
  <si>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</si>
  <si>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</si>
  <si>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</si>
  <si>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</si>
  <si>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</si>
  <si>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</si>
  <si>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</si>
  <si>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</si>
  <si>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</si>
  <si>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</si>
  <si>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</si>
  <si>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</si>
  <si>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</si>
  <si>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</si>
  <si>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</si>
  <si>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</si>
  <si>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</si>
  <si>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Row Labels</t>
  </si>
  <si>
    <t>Central East</t>
  </si>
  <si>
    <t>Bonny</t>
  </si>
  <si>
    <t>BNYF1</t>
  </si>
  <si>
    <t>BNYF1_G</t>
  </si>
  <si>
    <t>BNYG1</t>
  </si>
  <si>
    <t>BNYG1_G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</si>
  <si>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</si>
  <si>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</si>
  <si>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</si>
  <si>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</si>
  <si>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</si>
  <si>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</si>
  <si>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</si>
  <si>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</si>
  <si>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</si>
  <si>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</si>
  <si>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</si>
  <si>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</si>
  <si>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Nun/Diebu</t>
  </si>
  <si>
    <t>DIEF1</t>
  </si>
  <si>
    <t>DIEF1_G</t>
  </si>
  <si>
    <t>NUNF1</t>
  </si>
  <si>
    <t>NUNF1_G</t>
  </si>
  <si>
    <t>Soku</t>
  </si>
  <si>
    <t>SOKF1</t>
  </si>
  <si>
    <t>SOKF1_G</t>
  </si>
  <si>
    <t>SOKG1</t>
  </si>
  <si>
    <t>SOKG1_G</t>
  </si>
  <si>
    <t>Soku - Belema</t>
  </si>
  <si>
    <t>BELF1</t>
  </si>
  <si>
    <t>BELF1_G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</si>
  <si>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</si>
  <si>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</si>
  <si>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</si>
  <si>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</si>
  <si>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</si>
  <si>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</si>
  <si>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</si>
  <si>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</si>
  <si>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</si>
  <si>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</si>
  <si>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</si>
  <si>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</si>
  <si>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</si>
  <si>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</si>
  <si>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</si>
  <si>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</si>
  <si>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</si>
  <si>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</si>
  <si>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</si>
  <si>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</si>
  <si>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</si>
  <si>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</si>
  <si>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</si>
  <si>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</si>
  <si>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</si>
  <si>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</si>
  <si>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</si>
  <si>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</si>
  <si>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Rumuahia</t>
  </si>
  <si>
    <t>AHIF1</t>
  </si>
  <si>
    <t>AHIF1_G</t>
  </si>
  <si>
    <t>RUMF1</t>
  </si>
  <si>
    <t>RUMF1_G</t>
  </si>
  <si>
    <t>West</t>
  </si>
  <si>
    <t>EA</t>
  </si>
  <si>
    <t>EA_G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</si>
  <si>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</si>
  <si>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</si>
  <si>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</si>
  <si>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</si>
  <si>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</si>
  <si>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</si>
  <si>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</si>
  <si>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</si>
  <si>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</si>
  <si>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</si>
  <si>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</si>
  <si>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</si>
  <si>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</si>
  <si>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</si>
  <si>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</si>
  <si>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OPUF1</t>
  </si>
  <si>
    <t>TUNF1</t>
  </si>
  <si>
    <t>Grand Total</t>
  </si>
  <si>
    <t>Dom</t>
  </si>
  <si>
    <t>Export</t>
  </si>
  <si>
    <t>Oil</t>
  </si>
  <si>
    <t>Sum of October Actual</t>
  </si>
  <si>
    <t>Sum of October Plan</t>
  </si>
  <si>
    <t>NOV</t>
  </si>
  <si>
    <t>OGUF1_G</t>
  </si>
  <si>
    <t>OGBF1</t>
  </si>
  <si>
    <t>OGBF1_G</t>
  </si>
  <si>
    <t>OPUF1_G</t>
  </si>
  <si>
    <t>TUNF1_G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</si>
</sst>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_-;\-* #,##0_-;_-* &quot;-&quot;??_-;_-@_-"/>
    <numFmt numFmtId="171" formatCode="_-* #,##0.0_-;\-* #,##0.0_-;_-* &quot;-&quot;??_-;_-@_-"/>
    <numFmt numFmtId="172" formatCode="#,##0_ ;[Red]\-#,##0\ "/>
    <numFmt numFmtId="173" formatCode="_(* #,##0_);_(* \(#,##0\);_(* &quot;-&quot;??_);_(@_)"/>
    <numFmt numFmtId="174" formatCode="0.0%"/>
    <numFmt numFmtId="175" formatCode="0.0"/>
    <numFmt numFmtId="176" formatCode="General_)"/>
    <numFmt numFmtId="177" formatCode="[$-409]d\-mmm\-yyyy;@"/>
    <numFmt numFmtId="178" formatCode="#,##0.00;[Red]\(#,##0.00\);\-"/>
    <numFmt numFmtId="179" formatCode="#,##0.0"/>
    <numFmt numFmtId="180" formatCode="&quot;\&quot;#,##0;[Red]&quot;\&quot;&quot;\&quot;\-&quot;\&quot;#,##0"/>
    <numFmt numFmtId="181" formatCode="#,##0;[Red]\(#,##0\)"/>
    <numFmt numFmtId="182" formatCode="#,##0;\(#,##0\);&quot;-&quot;"/>
    <numFmt numFmtId="183" formatCode="#,##0.0;[Red]\(#,##0.0\)"/>
    <numFmt numFmtId="184" formatCode="#,##0.00;[Red]\(#,##0.00\)"/>
    <numFmt numFmtId="185" formatCode="#,##0.000;[Red]\(#,##0.000\)"/>
    <numFmt numFmtId="186" formatCode="mmm/yyyy"/>
    <numFmt numFmtId="187" formatCode="0.000%"/>
    <numFmt numFmtId="188" formatCode="_-&quot;fl&quot;\ * #,##0_-;_-&quot;fl&quot;\ * #,##0\-;_-&quot;fl&quot;\ * &quot;-&quot;_-;_-@_-"/>
    <numFmt numFmtId="189" formatCode="_-&quot;fl&quot;\ * #,##0.00_-;_-&quot;fl&quot;\ * #,##0.00\-;_-&quot;fl&quot;\ * &quot;-&quot;??_-;_-@_-"/>
    <numFmt numFmtId="190" formatCode="_-&quot;\&quot;* #,##0_-;&quot;\&quot;&quot;\&quot;\-&quot;\&quot;* #,##0_-;_-&quot;\&quot;* &quot;-&quot;_-;_-@_-"/>
    <numFmt numFmtId="191" formatCode="yyyy"/>
    <numFmt numFmtId="192" formatCode="m/d/yy\ h:mm"/>
    <numFmt numFmtId="193" formatCode="_-[$€]* #,##0.00_-;\-[$€]* #,##0.00_-;_-[$€]* &quot;-&quot;??_-;_-@_-"/>
    <numFmt numFmtId="194" formatCode="00000"/>
    <numFmt numFmtId="195" formatCode="0.00000"/>
    <numFmt numFmtId="196" formatCode="#,##0;[Red]\(#,##0\);\-"/>
    <numFmt numFmtId="197" formatCode="0.00_ ;\-0.00\ "/>
    <numFmt numFmtId="198" formatCode="&quot;$&quot;#,##0.00;\-&quot;$&quot;#,##0.00"/>
    <numFmt numFmtId="199" formatCode="\¢#,###.00_);\(&quot;$&quot;#,###.00\)"/>
    <numFmt numFmtId="200" formatCode="0.00_)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&quot;\&quot;#,##0.00;[Red]&quot;\&quot;&quot;\&quot;\-&quot;\&quot;#,##0.00"/>
    <numFmt numFmtId="208" formatCode="_-* #,##0_-;&quot;\&quot;&quot;\&quot;\-* #,##0_-;_-* &quot;-&quot;_-;_-@_-"/>
    <numFmt numFmtId="209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0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1" formatCode="_-[$€-2]* #,##0.00_-;\-[$€-2]* #,##0.00_-;_-[$€-2]* &quot;-&quot;??_-"/>
    <numFmt numFmtId="212" formatCode="[$-409]d/mmm/yyyy;@"/>
  </numFmts>
  <fonts count="1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</fonts>
  <fills count="1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6">
    <xf numFmtId="0" fontId="0" fillId="0" borderId="0"/>
    <xf numFmtId="0" fontId="2" fillId="0" borderId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1" fontId="19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/>
    <xf numFmtId="43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19" fillId="0" borderId="0"/>
    <xf numFmtId="44" fontId="19" fillId="0" borderId="0"/>
    <xf numFmtId="44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" fillId="0" borderId="0"/>
    <xf numFmtId="169" fontId="2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176" fontId="23" fillId="0" borderId="0"/>
    <xf numFmtId="173" fontId="25" fillId="0" borderId="0"/>
    <xf numFmtId="167" fontId="26" fillId="0" borderId="0" applyFill="0" applyBorder="0" applyAlignment="0" applyProtection="0"/>
    <xf numFmtId="41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7" fontId="27" fillId="39" borderId="0" applyNumberFormat="0" applyBorder="0" applyAlignment="0" applyProtection="0"/>
    <xf numFmtId="177" fontId="27" fillId="40" borderId="0" applyNumberFormat="0" applyBorder="0" applyAlignment="0" applyProtection="0"/>
    <xf numFmtId="177" fontId="27" fillId="41" borderId="0" applyNumberFormat="0" applyBorder="0" applyAlignment="0" applyProtection="0"/>
    <xf numFmtId="177" fontId="27" fillId="42" borderId="0" applyNumberFormat="0" applyBorder="0" applyAlignment="0" applyProtection="0"/>
    <xf numFmtId="177" fontId="27" fillId="43" borderId="0" applyNumberFormat="0" applyBorder="0" applyAlignment="0" applyProtection="0"/>
    <xf numFmtId="177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7" fontId="27" fillId="45" borderId="0" applyNumberFormat="0" applyBorder="0" applyAlignment="0" applyProtection="0"/>
    <xf numFmtId="177" fontId="27" fillId="46" borderId="0" applyNumberFormat="0" applyBorder="0" applyAlignment="0" applyProtection="0"/>
    <xf numFmtId="177" fontId="27" fillId="47" borderId="0" applyNumberFormat="0" applyBorder="0" applyAlignment="0" applyProtection="0"/>
    <xf numFmtId="177" fontId="27" fillId="42" borderId="0" applyNumberFormat="0" applyBorder="0" applyAlignment="0" applyProtection="0"/>
    <xf numFmtId="177" fontId="27" fillId="45" borderId="0" applyNumberFormat="0" applyBorder="0" applyAlignment="0" applyProtection="0"/>
    <xf numFmtId="177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7" fontId="28" fillId="49" borderId="0" applyNumberFormat="0" applyBorder="0" applyAlignment="0" applyProtection="0"/>
    <xf numFmtId="177" fontId="28" fillId="46" borderId="0" applyNumberFormat="0" applyBorder="0" applyAlignment="0" applyProtection="0"/>
    <xf numFmtId="177" fontId="28" fillId="47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2" borderId="0" applyNumberFormat="0" applyBorder="0" applyAlignment="0" applyProtection="0"/>
    <xf numFmtId="177" fontId="28" fillId="53" borderId="0" applyNumberFormat="0" applyBorder="0" applyAlignment="0" applyProtection="0"/>
    <xf numFmtId="177" fontId="28" fillId="54" borderId="0" applyNumberFormat="0" applyBorder="0" applyAlignment="0" applyProtection="0"/>
    <xf numFmtId="177" fontId="28" fillId="55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6" borderId="0" applyNumberFormat="0" applyBorder="0" applyAlignment="0" applyProtection="0"/>
    <xf numFmtId="178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7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180" fontId="35" fillId="0" borderId="0" applyFill="0" applyBorder="0" applyAlignment="0"/>
    <xf numFmtId="181" fontId="19" fillId="63" borderId="0" applyBorder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3" fontId="34" fillId="66" borderId="18"/>
    <xf numFmtId="181" fontId="34" fillId="66" borderId="18"/>
    <xf numFmtId="184" fontId="34" fillId="66" borderId="18"/>
    <xf numFmtId="181" fontId="34" fillId="66" borderId="18"/>
    <xf numFmtId="185" fontId="34" fillId="66" borderId="18"/>
    <xf numFmtId="181" fontId="34" fillId="66" borderId="18"/>
    <xf numFmtId="181" fontId="34" fillId="66" borderId="18"/>
    <xf numFmtId="14" fontId="34" fillId="66" borderId="18"/>
    <xf numFmtId="186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7" fontId="39" fillId="68" borderId="23" applyNumberFormat="0" applyAlignment="0" applyProtection="0"/>
    <xf numFmtId="175" fontId="40" fillId="0" borderId="0" applyBorder="0">
      <alignment horizontal="right"/>
    </xf>
    <xf numFmtId="175" fontId="40" fillId="0" borderId="24" applyAlignment="0">
      <alignment horizontal="right"/>
    </xf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8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8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3" fontId="19" fillId="0" borderId="0" applyFont="0" applyFill="0" applyBorder="0" applyAlignment="0" applyProtection="0"/>
    <xf numFmtId="177" fontId="49" fillId="0" borderId="0" applyNumberFormat="0" applyFill="0" applyBorder="0" applyAlignment="0" applyProtection="0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5" fontId="19" fillId="0" borderId="0"/>
    <xf numFmtId="0" fontId="19" fillId="0" borderId="0">
      <alignment vertical="top" wrapText="1"/>
    </xf>
    <xf numFmtId="177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6" fontId="34" fillId="72" borderId="18"/>
    <xf numFmtId="181" fontId="34" fillId="72" borderId="18"/>
    <xf numFmtId="196" fontId="34" fillId="72" borderId="18"/>
    <xf numFmtId="196" fontId="34" fillId="72" borderId="18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4" fontId="34" fillId="72" borderId="17"/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6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7" fontId="58" fillId="0" borderId="30" applyNumberFormat="0" applyFill="0" applyAlignment="0" applyProtection="0"/>
    <xf numFmtId="0" fontId="40" fillId="77" borderId="0" applyFont="0"/>
    <xf numFmtId="177" fontId="59" fillId="0" borderId="31" applyNumberFormat="0" applyFill="0" applyAlignment="0" applyProtection="0"/>
    <xf numFmtId="177" fontId="60" fillId="0" borderId="32" applyNumberFormat="0" applyFill="0" applyAlignment="0" applyProtection="0"/>
    <xf numFmtId="177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1" fontId="19" fillId="82" borderId="0" applyBorder="0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3" fontId="34" fillId="83" borderId="17">
      <protection locked="0"/>
    </xf>
    <xf numFmtId="196" fontId="34" fillId="83" borderId="18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34" fillId="83" borderId="17">
      <protection locked="0"/>
    </xf>
    <xf numFmtId="196" fontId="34" fillId="83" borderId="18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43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7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8" fontId="19" fillId="83" borderId="0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7" fontId="76" fillId="91" borderId="0" applyNumberFormat="0" applyBorder="0" applyAlignment="0" applyProtection="0"/>
    <xf numFmtId="0" fontId="76" fillId="91" borderId="0" applyNumberFormat="0" applyBorder="0" applyAlignment="0" applyProtection="0"/>
    <xf numFmtId="200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7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7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1" fontId="44" fillId="70" borderId="0" applyNumberFormat="0" applyFont="0" applyBorder="0" applyAlignment="0">
      <alignment horizontal="left"/>
      <protection locked="0"/>
    </xf>
    <xf numFmtId="0" fontId="19" fillId="72" borderId="0"/>
    <xf numFmtId="177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167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1" fontId="87" fillId="57" borderId="18">
      <alignment horizontal="center" vertical="center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0" fontId="42" fillId="72" borderId="0"/>
    <xf numFmtId="175" fontId="19" fillId="86" borderId="0" applyBorder="0">
      <protection locked="0"/>
    </xf>
    <xf numFmtId="203" fontId="40" fillId="73" borderId="0" applyNumberFormat="0" applyFont="0" applyBorder="0" applyAlignment="0"/>
    <xf numFmtId="204" fontId="35" fillId="0" borderId="0" applyNumberFormat="0" applyFill="0" applyBorder="0" applyAlignment="0" applyProtection="0">
      <alignment horizontal="left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6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5" fontId="19" fillId="0" borderId="0" applyFill="0" applyBorder="0" applyAlignment="0" applyProtection="0">
      <alignment wrapText="1"/>
    </xf>
    <xf numFmtId="206" fontId="19" fillId="0" borderId="0" applyFill="0" applyBorder="0" applyAlignment="0" applyProtection="0">
      <alignment wrapText="1"/>
    </xf>
    <xf numFmtId="191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6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8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1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1" fontId="103" fillId="85" borderId="18" applyProtection="0">
      <alignment horizontal="center" vertical="center"/>
    </xf>
    <xf numFmtId="177" fontId="104" fillId="0" borderId="46" applyNumberFormat="0" applyFill="0" applyAlignment="0" applyProtection="0"/>
    <xf numFmtId="175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71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7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7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109" fillId="0" borderId="0"/>
    <xf numFmtId="0" fontId="110" fillId="0" borderId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09" fontId="111" fillId="0" borderId="0" applyFont="0" applyFill="0" applyBorder="0" applyAlignment="0" applyProtection="0"/>
    <xf numFmtId="210" fontId="111" fillId="0" borderId="0" applyFont="0" applyFill="0" applyBorder="0" applyAlignment="0" applyProtection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7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7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7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7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7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7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7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7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167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9" fillId="0" borderId="0"/>
    <xf numFmtId="43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6" fontId="19" fillId="0" borderId="0"/>
    <xf numFmtId="168" fontId="19" fillId="0" borderId="0"/>
    <xf numFmtId="0" fontId="19" fillId="71" borderId="0"/>
    <xf numFmtId="0" fontId="19" fillId="71" borderId="0"/>
    <xf numFmtId="165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1" fontId="112" fillId="0" borderId="0" applyFont="0" applyFill="0" applyBorder="0" applyAlignment="0" applyProtection="0"/>
    <xf numFmtId="211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13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7" fontId="18" fillId="0" borderId="0"/>
    <xf numFmtId="0" fontId="19" fillId="0" borderId="0" applyFont="0"/>
    <xf numFmtId="212" fontId="18" fillId="0" borderId="0"/>
    <xf numFmtId="177" fontId="18" fillId="0" borderId="0"/>
    <xf numFmtId="212" fontId="18" fillId="0" borderId="0"/>
    <xf numFmtId="212" fontId="18" fillId="0" borderId="0"/>
    <xf numFmtId="212" fontId="18" fillId="0" borderId="0"/>
    <xf numFmtId="177" fontId="18" fillId="0" borderId="0"/>
    <xf numFmtId="177" fontId="18" fillId="0" borderId="0"/>
    <xf numFmtId="212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2" fontId="22" fillId="0" borderId="0"/>
    <xf numFmtId="212" fontId="22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7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18" fillId="0" borderId="0"/>
    <xf numFmtId="0" fontId="19" fillId="0" borderId="0"/>
    <xf numFmtId="177" fontId="18" fillId="0" borderId="0"/>
    <xf numFmtId="177" fontId="18" fillId="0" borderId="0"/>
    <xf numFmtId="177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2" fontId="22" fillId="0" borderId="0"/>
    <xf numFmtId="177" fontId="22" fillId="0" borderId="0"/>
    <xf numFmtId="212" fontId="22" fillId="0" borderId="0"/>
    <xf numFmtId="212" fontId="22" fillId="0" borderId="0"/>
    <xf numFmtId="212" fontId="22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75" fontId="19" fillId="86" borderId="0" applyBorder="0">
      <protection locked="0"/>
    </xf>
    <xf numFmtId="175" fontId="19" fillId="86" borderId="0" applyBorder="0">
      <protection locked="0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6" fontId="34" fillId="72" borderId="18"/>
    <xf numFmtId="196" fontId="34" fillId="72" borderId="18"/>
    <xf numFmtId="196" fontId="34" fillId="72" borderId="18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6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7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87" fillId="57" borderId="18">
      <alignment horizontal="center" vertical="center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7" fontId="19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43" fontId="0" fillId="0" borderId="0" xfId="0" applyNumberFormat="1"/>
    <xf numFmtId="0" fontId="0" fillId="0" borderId="1" xfId="0" applyBorder="1"/>
    <xf numFmtId="170" fontId="0" fillId="2" borderId="2" xfId="0" applyNumberFormat="1" applyFill="1" applyBorder="1"/>
    <xf numFmtId="43" fontId="0" fillId="2" borderId="2" xfId="3" applyFont="1" applyFill="1" applyBorder="1"/>
    <xf numFmtId="171" fontId="0" fillId="2" borderId="2" xfId="0" applyNumberFormat="1" applyFill="1" applyBorder="1"/>
    <xf numFmtId="0" fontId="0" fillId="2" borderId="1" xfId="0" applyFill="1" applyBorder="1"/>
    <xf numFmtId="170" fontId="0" fillId="2" borderId="1" xfId="2" applyNumberFormat="1" applyFont="1" applyFill="1" applyBorder="1"/>
    <xf numFmtId="43" fontId="0" fillId="2" borderId="1" xfId="3" applyFont="1" applyFill="1" applyBorder="1"/>
    <xf numFmtId="170" fontId="2" fillId="5" borderId="1" xfId="2" applyNumberFormat="1" applyFont="1" applyFill="1" applyBorder="1"/>
    <xf numFmtId="170" fontId="1" fillId="5" borderId="3" xfId="0" applyNumberFormat="1" applyFont="1" applyFill="1" applyBorder="1"/>
    <xf numFmtId="170" fontId="1" fillId="5" borderId="2" xfId="0" applyNumberFormat="1" applyFont="1" applyFill="1" applyBorder="1"/>
    <xf numFmtId="172" fontId="0" fillId="5" borderId="1" xfId="0" applyNumberFormat="1" applyFill="1" applyBorder="1"/>
    <xf numFmtId="172" fontId="0" fillId="5" borderId="4" xfId="0" applyNumberFormat="1" applyFill="1" applyBorder="1"/>
    <xf numFmtId="172" fontId="0" fillId="5" borderId="2" xfId="0" applyNumberFormat="1" applyFill="1" applyBorder="1"/>
    <xf numFmtId="170" fontId="1" fillId="5" borderId="1" xfId="0" applyNumberFormat="1" applyFont="1" applyFill="1" applyBorder="1"/>
    <xf numFmtId="170" fontId="1" fillId="5" borderId="4" xfId="0" applyNumberFormat="1" applyFont="1" applyFill="1" applyBorder="1"/>
    <xf numFmtId="0" fontId="0" fillId="0" borderId="0" xfId="0" applyBorder="1"/>
    <xf numFmtId="172" fontId="0" fillId="5" borderId="0" xfId="0" applyNumberFormat="1" applyFill="1" applyBorder="1"/>
    <xf numFmtId="172" fontId="0" fillId="5" borderId="5" xfId="0" applyNumberFormat="1" applyFill="1" applyBorder="1"/>
    <xf numFmtId="0" fontId="1" fillId="0" borderId="6" xfId="0" applyFont="1" applyBorder="1"/>
    <xf numFmtId="170" fontId="1" fillId="5" borderId="6" xfId="0" applyNumberFormat="1" applyFont="1" applyFill="1" applyBorder="1"/>
    <xf numFmtId="170" fontId="1" fillId="0" borderId="7" xfId="0" applyNumberFormat="1" applyFont="1" applyBorder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3" fontId="0" fillId="0" borderId="0" xfId="0" applyNumberFormat="1"/>
    <xf numFmtId="169" fontId="2" fillId="5" borderId="1" xfId="2" applyNumberFormat="1" applyFont="1" applyFill="1" applyBorder="1"/>
    <xf numFmtId="0" fontId="5" fillId="0" borderId="0" xfId="4"/>
    <xf numFmtId="0" fontId="5" fillId="0" borderId="0" xfId="4" applyAlignment="1">
      <alignment horizontal="left"/>
    </xf>
    <xf numFmtId="3" fontId="5" fillId="0" borderId="0" xfId="4" applyNumberFormat="1"/>
    <xf numFmtId="3" fontId="5" fillId="0" borderId="0" xfId="4" applyNumberFormat="1" applyAlignment="1">
      <alignment wrapText="1"/>
    </xf>
    <xf numFmtId="0" fontId="5" fillId="0" borderId="0" xfId="4" applyAlignment="1">
      <alignment horizontal="left" indent="1"/>
    </xf>
    <xf numFmtId="0" fontId="5" fillId="0" borderId="0" xfId="4" applyAlignment="1">
      <alignment horizontal="left" indent="2"/>
    </xf>
    <xf numFmtId="3" fontId="5" fillId="3" borderId="0" xfId="4" applyNumberFormat="1" applyFill="1"/>
    <xf numFmtId="3" fontId="5" fillId="112" borderId="0" xfId="4" applyNumberFormat="1" applyFill="1"/>
  </cellXfs>
  <cellStyles count="8556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2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Oct'18%20LA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419.538390856484" createdVersion="6" refreshedVersion="6" minRefreshableVersion="3" recordCount="78" xr:uid="{92F0D195-3694-4BB1-A54D-2AF3F914C693}">
  <cacheSource type="worksheet">
    <worksheetSource ref="C2:I80" sheet="Sheet5" r:id="rId2"/>
  </cacheSource>
  <cacheFields count="7">
    <cacheField name="Facility" numFmtId="0">
      <sharedItems count="76">
        <s v="ADIF1"/>
        <s v="AGBF1"/>
        <s v="AGBF2"/>
        <s v="AGBG1"/>
        <s v="AHIF1"/>
        <s v="BELF1"/>
        <s v="BENF1"/>
        <s v="BNYF1"/>
        <s v="BNYG1"/>
        <s v="DIEF1"/>
        <s v="NOV"/>
        <s v="ESCF1"/>
        <s v="ETEF1"/>
        <s v="ESTF1"/>
        <s v="NBKF1"/>
        <s v="YOKF1"/>
        <s v="GBRF2"/>
        <s v="IMOF1"/>
        <s v="IMOF2"/>
        <s v="IMOF3"/>
        <s v="ISIF1"/>
        <s v="KOLF1"/>
        <s v="NKAF1"/>
        <s v="NUNF1"/>
        <s v="OBLF1"/>
        <s v="OBIF1"/>
        <s v="OGB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GBF1_G"/>
        <s v="OGUF1_G"/>
        <s v="OKOG1"/>
        <s v="OPUF1_G"/>
        <s v="OTUF1_G"/>
        <s v="RUMF1_G"/>
        <s v="SOKF1_G"/>
        <s v="SOKG1_G"/>
        <s v="TUNF1_G"/>
        <s v="UBIF1_G"/>
        <s v="UMUF1_G"/>
        <s v="EA_G"/>
        <s v="GBRDG"/>
      </sharedItems>
    </cacheField>
    <cacheField name="Product" numFmtId="0">
      <sharedItems/>
    </cacheField>
    <cacheField name="Mkt" numFmtId="0">
      <sharedItems count="3">
        <s v="Oil"/>
        <s v="Dom"/>
        <s v="Export"/>
      </sharedItems>
    </cacheField>
    <cacheField name="PU" numFmtId="0">
      <sharedItems count="13">
        <s v="Gbaran"/>
        <s v="Agbada/Obigbo"/>
        <s v="Rumuahia"/>
        <s v="Soku - Belema"/>
        <s v="Tunu"/>
        <s v="Bonny"/>
        <s v="Nun/Diebu"/>
        <s v="NOV"/>
        <s v="Otumara"/>
        <s v="North Bank "/>
        <s v="Imo River/Okoloma"/>
        <s v="Soku"/>
        <s v="EA"/>
      </sharedItems>
    </cacheField>
    <cacheField name="Asset" numFmtId="0">
      <sharedItems count="4">
        <s v="Central East"/>
        <s v="Land"/>
        <s v="West"/>
        <s v="NOV"/>
      </sharedItems>
    </cacheField>
    <cacheField name="October Actual" numFmtId="4">
      <sharedItems containsSemiMixedTypes="0" containsString="0" containsNumber="1" minValue="0" maxValue="28528724.841328349"/>
    </cacheField>
    <cacheField name="October Plan" numFmtId="4">
      <sharedItems containsSemiMixedTypes="0" containsString="0" containsNumber="1" minValue="0" maxValue="46672543.7400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oil"/>
    <x v="0"/>
    <x v="0"/>
    <x v="0"/>
    <n v="10005.865496940009"/>
    <n v="138201.62700000001"/>
  </r>
  <r>
    <x v="1"/>
    <s v="oil"/>
    <x v="0"/>
    <x v="1"/>
    <x v="1"/>
    <n v="86443.338971100602"/>
    <n v="149408.65400000001"/>
  </r>
  <r>
    <x v="2"/>
    <s v="oil"/>
    <x v="0"/>
    <x v="1"/>
    <x v="1"/>
    <n v="339931.80432820966"/>
    <n v="470774.36999999994"/>
  </r>
  <r>
    <x v="3"/>
    <s v="Gas"/>
    <x v="1"/>
    <x v="1"/>
    <x v="1"/>
    <n v="0"/>
    <n v="0"/>
  </r>
  <r>
    <x v="4"/>
    <s v="oil"/>
    <x v="0"/>
    <x v="2"/>
    <x v="1"/>
    <n v="111691.82963552723"/>
    <n v="96034.590000000011"/>
  </r>
  <r>
    <x v="5"/>
    <s v="oil"/>
    <x v="0"/>
    <x v="3"/>
    <x v="0"/>
    <n v="0"/>
    <n v="675630.71743200009"/>
  </r>
  <r>
    <x v="6"/>
    <s v="oil"/>
    <x v="0"/>
    <x v="4"/>
    <x v="2"/>
    <n v="0"/>
    <n v="351477.37999999995"/>
  </r>
  <r>
    <x v="7"/>
    <s v="oil"/>
    <x v="0"/>
    <x v="5"/>
    <x v="0"/>
    <n v="54422.277651174372"/>
    <n v="175116.024"/>
  </r>
  <r>
    <x v="8"/>
    <s v="oil"/>
    <x v="0"/>
    <x v="5"/>
    <x v="0"/>
    <n v="4475.7735453441401"/>
    <n v="1862.511"/>
  </r>
  <r>
    <x v="9"/>
    <s v="oil"/>
    <x v="0"/>
    <x v="6"/>
    <x v="0"/>
    <n v="61105.202972271851"/>
    <n v="205247.27999999997"/>
  </r>
  <r>
    <x v="10"/>
    <s v="NOV"/>
    <x v="0"/>
    <x v="7"/>
    <x v="3"/>
    <n v="61211.434737606127"/>
    <n v="0"/>
  </r>
  <r>
    <x v="10"/>
    <s v="NOV"/>
    <x v="0"/>
    <x v="7"/>
    <x v="3"/>
    <n v="0"/>
    <n v="0"/>
  </r>
  <r>
    <x v="11"/>
    <s v="oil"/>
    <x v="0"/>
    <x v="8"/>
    <x v="2"/>
    <n v="320120"/>
    <n v="233175.18"/>
  </r>
  <r>
    <x v="12"/>
    <s v="oil"/>
    <x v="0"/>
    <x v="0"/>
    <x v="0"/>
    <n v="0"/>
    <n v="58563.030000000006"/>
  </r>
  <r>
    <x v="13"/>
    <s v="oil"/>
    <x v="0"/>
    <x v="9"/>
    <x v="2"/>
    <n v="375047"/>
    <n v="791188.20000000007"/>
  </r>
  <r>
    <x v="14"/>
    <s v="oil"/>
    <x v="0"/>
    <x v="9"/>
    <x v="2"/>
    <n v="192227"/>
    <n v="254714.6"/>
  </r>
  <r>
    <x v="15"/>
    <s v="oil"/>
    <x v="0"/>
    <x v="9"/>
    <x v="2"/>
    <n v="184635"/>
    <n v="245438.87299999999"/>
  </r>
  <r>
    <x v="16"/>
    <s v="oil"/>
    <x v="0"/>
    <x v="0"/>
    <x v="0"/>
    <n v="626954.67183217802"/>
    <n v="1776405.4681999998"/>
  </r>
  <r>
    <x v="17"/>
    <s v="oil"/>
    <x v="0"/>
    <x v="10"/>
    <x v="1"/>
    <n v="246615.06801213842"/>
    <n v="219505.35800000004"/>
  </r>
  <r>
    <x v="18"/>
    <s v="oil"/>
    <x v="0"/>
    <x v="10"/>
    <x v="1"/>
    <n v="0"/>
    <n v="67667.11"/>
  </r>
  <r>
    <x v="19"/>
    <s v="oil"/>
    <x v="0"/>
    <x v="10"/>
    <x v="1"/>
    <n v="0"/>
    <n v="140151.12400000001"/>
  </r>
  <r>
    <x v="20"/>
    <s v="oil"/>
    <x v="0"/>
    <x v="10"/>
    <x v="1"/>
    <n v="16239.16351971171"/>
    <n v="33263"/>
  </r>
  <r>
    <x v="21"/>
    <s v="oil"/>
    <x v="0"/>
    <x v="0"/>
    <x v="0"/>
    <n v="12519.426387949799"/>
    <n v="29271.13"/>
  </r>
  <r>
    <x v="22"/>
    <s v="oil"/>
    <x v="0"/>
    <x v="10"/>
    <x v="1"/>
    <n v="13987.034779202841"/>
    <n v="41149.4"/>
  </r>
  <r>
    <x v="23"/>
    <s v="oil"/>
    <x v="0"/>
    <x v="6"/>
    <x v="0"/>
    <n v="105962.75652946522"/>
    <n v="117062.20000000001"/>
  </r>
  <r>
    <x v="24"/>
    <s v="oil"/>
    <x v="0"/>
    <x v="1"/>
    <x v="1"/>
    <n v="0"/>
    <n v="34548.879999999997"/>
  </r>
  <r>
    <x v="25"/>
    <s v="oil"/>
    <x v="0"/>
    <x v="1"/>
    <x v="1"/>
    <n v="83769.41469394938"/>
    <n v="136562.62599999999"/>
  </r>
  <r>
    <x v="26"/>
    <s v="oil"/>
    <x v="0"/>
    <x v="4"/>
    <x v="2"/>
    <n v="0"/>
    <n v="0"/>
  </r>
  <r>
    <x v="27"/>
    <s v="oil"/>
    <x v="0"/>
    <x v="2"/>
    <x v="1"/>
    <n v="0"/>
    <n v="33309.170618799995"/>
  </r>
  <r>
    <x v="28"/>
    <s v="oil"/>
    <x v="0"/>
    <x v="10"/>
    <x v="1"/>
    <n v="228344.66810713959"/>
    <n v="246503.63"/>
  </r>
  <r>
    <x v="29"/>
    <s v="oil"/>
    <x v="0"/>
    <x v="4"/>
    <x v="2"/>
    <n v="0"/>
    <n v="138979.35500000001"/>
  </r>
  <r>
    <x v="30"/>
    <s v="oil"/>
    <x v="0"/>
    <x v="8"/>
    <x v="2"/>
    <n v="556404"/>
    <n v="473046.32900000003"/>
  </r>
  <r>
    <x v="31"/>
    <s v="oil"/>
    <x v="0"/>
    <x v="2"/>
    <x v="1"/>
    <n v="0"/>
    <n v="81851.78"/>
  </r>
  <r>
    <x v="32"/>
    <s v="oil"/>
    <x v="0"/>
    <x v="11"/>
    <x v="0"/>
    <n v="59857.18065395896"/>
    <n v="133594.43799999999"/>
  </r>
  <r>
    <x v="33"/>
    <s v="oil"/>
    <x v="0"/>
    <x v="11"/>
    <x v="0"/>
    <n v="198022.83994914772"/>
    <n v="114519.26999999995"/>
  </r>
  <r>
    <x v="34"/>
    <s v="oil"/>
    <x v="0"/>
    <x v="4"/>
    <x v="2"/>
    <n v="0"/>
    <n v="214336.92330000002"/>
  </r>
  <r>
    <x v="35"/>
    <s v="oil"/>
    <x v="0"/>
    <x v="0"/>
    <x v="0"/>
    <n v="0"/>
    <n v="162999.829"/>
  </r>
  <r>
    <x v="36"/>
    <s v="oil"/>
    <x v="0"/>
    <x v="1"/>
    <x v="1"/>
    <n v="30961.328233049331"/>
    <n v="48604.59"/>
  </r>
  <r>
    <x v="37"/>
    <s v="oil"/>
    <x v="0"/>
    <x v="12"/>
    <x v="2"/>
    <n v="769453"/>
    <n v="712234.20724459016"/>
  </r>
  <r>
    <x v="38"/>
    <s v="Gas"/>
    <x v="1"/>
    <x v="0"/>
    <x v="0"/>
    <n v="0"/>
    <n v="40346.871999999996"/>
  </r>
  <r>
    <x v="39"/>
    <s v="Gas"/>
    <x v="1"/>
    <x v="1"/>
    <x v="1"/>
    <n v="25296.926184213156"/>
    <n v="103784.807"/>
  </r>
  <r>
    <x v="40"/>
    <s v="Gas"/>
    <x v="1"/>
    <x v="1"/>
    <x v="1"/>
    <n v="204983.15356386045"/>
    <n v="300403.17500000005"/>
  </r>
  <r>
    <x v="3"/>
    <s v="Gas"/>
    <x v="1"/>
    <x v="1"/>
    <x v="1"/>
    <n v="120134.687945482"/>
    <n v="0"/>
  </r>
  <r>
    <x v="41"/>
    <s v="Gas"/>
    <x v="1"/>
    <x v="2"/>
    <x v="1"/>
    <n v="0"/>
    <n v="141793.06999999998"/>
  </r>
  <r>
    <x v="42"/>
    <s v="Gas"/>
    <x v="2"/>
    <x v="3"/>
    <x v="0"/>
    <n v="0"/>
    <n v="182193.37027680004"/>
  </r>
  <r>
    <x v="43"/>
    <s v="Gas"/>
    <x v="1"/>
    <x v="4"/>
    <x v="2"/>
    <n v="0"/>
    <n v="0"/>
  </r>
  <r>
    <x v="44"/>
    <s v="Gas"/>
    <x v="2"/>
    <x v="5"/>
    <x v="0"/>
    <n v="94458.629340007697"/>
    <n v="144866.53710000002"/>
  </r>
  <r>
    <x v="45"/>
    <s v="Gas"/>
    <x v="2"/>
    <x v="5"/>
    <x v="0"/>
    <n v="8778926.3368853629"/>
    <n v="4145816"/>
  </r>
  <r>
    <x v="46"/>
    <s v="Gas"/>
    <x v="1"/>
    <x v="6"/>
    <x v="0"/>
    <n v="0"/>
    <n v="68195.66"/>
  </r>
  <r>
    <x v="47"/>
    <s v="Gas"/>
    <x v="1"/>
    <x v="8"/>
    <x v="2"/>
    <n v="0"/>
    <n v="94070.95699999998"/>
  </r>
  <r>
    <x v="48"/>
    <s v="Gas"/>
    <x v="2"/>
    <x v="0"/>
    <x v="0"/>
    <n v="0"/>
    <n v="87692.800000000003"/>
  </r>
  <r>
    <x v="49"/>
    <s v="Gas"/>
    <x v="1"/>
    <x v="9"/>
    <x v="2"/>
    <n v="0"/>
    <n v="208534.76800000004"/>
  </r>
  <r>
    <x v="50"/>
    <s v="Gas"/>
    <x v="1"/>
    <x v="9"/>
    <x v="2"/>
    <n v="0"/>
    <n v="39157.959999999992"/>
  </r>
  <r>
    <x v="51"/>
    <s v="Gas"/>
    <x v="1"/>
    <x v="9"/>
    <x v="2"/>
    <n v="0"/>
    <n v="40634.707000000002"/>
  </r>
  <r>
    <x v="52"/>
    <s v="Gas"/>
    <x v="2"/>
    <x v="0"/>
    <x v="0"/>
    <n v="28528724.841328349"/>
    <n v="46672543.740099996"/>
  </r>
  <r>
    <x v="53"/>
    <s v="Gas"/>
    <x v="1"/>
    <x v="10"/>
    <x v="1"/>
    <n v="13369.410015902231"/>
    <n v="75720.010999999999"/>
  </r>
  <r>
    <x v="54"/>
    <s v="Gas"/>
    <x v="1"/>
    <x v="10"/>
    <x v="1"/>
    <n v="0"/>
    <n v="12647.287"/>
  </r>
  <r>
    <x v="55"/>
    <s v="Gas"/>
    <x v="1"/>
    <x v="10"/>
    <x v="1"/>
    <n v="0"/>
    <n v="48659.025999999991"/>
  </r>
  <r>
    <x v="56"/>
    <s v="Gas"/>
    <x v="1"/>
    <x v="10"/>
    <x v="1"/>
    <n v="0"/>
    <n v="28015.319999999996"/>
  </r>
  <r>
    <x v="57"/>
    <s v="Gas"/>
    <x v="2"/>
    <x v="0"/>
    <x v="0"/>
    <n v="0"/>
    <n v="28988.100000000002"/>
  </r>
  <r>
    <x v="58"/>
    <s v="Gas"/>
    <x v="1"/>
    <x v="10"/>
    <x v="1"/>
    <n v="34127.973826210808"/>
    <n v="204569"/>
  </r>
  <r>
    <x v="59"/>
    <s v="Gas"/>
    <x v="1"/>
    <x v="6"/>
    <x v="0"/>
    <n v="0"/>
    <n v="20320.716999999997"/>
  </r>
  <r>
    <x v="60"/>
    <s v="Gas"/>
    <x v="1"/>
    <x v="1"/>
    <x v="1"/>
    <n v="0"/>
    <n v="20501.354000000003"/>
  </r>
  <r>
    <x v="61"/>
    <s v="Gas"/>
    <x v="1"/>
    <x v="1"/>
    <x v="1"/>
    <n v="142150.28862875927"/>
    <n v="0"/>
  </r>
  <r>
    <x v="62"/>
    <s v="Gas"/>
    <x v="1"/>
    <x v="1"/>
    <x v="1"/>
    <n v="104921.96439672601"/>
    <n v="153840.6"/>
  </r>
  <r>
    <x v="63"/>
    <s v="Gas"/>
    <x v="1"/>
    <x v="4"/>
    <x v="2"/>
    <n v="0"/>
    <n v="0"/>
  </r>
  <r>
    <x v="64"/>
    <s v="Gas"/>
    <x v="1"/>
    <x v="2"/>
    <x v="1"/>
    <n v="0"/>
    <n v="0"/>
  </r>
  <r>
    <x v="65"/>
    <s v="Gas"/>
    <x v="1"/>
    <x v="10"/>
    <x v="1"/>
    <n v="1809932"/>
    <n v="2289266.3000000003"/>
  </r>
  <r>
    <x v="66"/>
    <s v="Gas"/>
    <x v="1"/>
    <x v="4"/>
    <x v="2"/>
    <n v="0"/>
    <n v="0"/>
  </r>
  <r>
    <x v="67"/>
    <s v="Gas"/>
    <x v="1"/>
    <x v="8"/>
    <x v="2"/>
    <n v="94860.327800000028"/>
    <n v="67968.4424"/>
  </r>
  <r>
    <x v="68"/>
    <s v="Gas"/>
    <x v="1"/>
    <x v="2"/>
    <x v="1"/>
    <n v="0"/>
    <n v="18321.651000000002"/>
  </r>
  <r>
    <x v="69"/>
    <s v="Gas"/>
    <x v="2"/>
    <x v="11"/>
    <x v="0"/>
    <n v="0"/>
    <n v="120920.86299999998"/>
  </r>
  <r>
    <x v="70"/>
    <s v="Gas"/>
    <x v="2"/>
    <x v="11"/>
    <x v="0"/>
    <n v="9311305.3461733498"/>
    <n v="5376857"/>
  </r>
  <r>
    <x v="71"/>
    <s v="Gas"/>
    <x v="1"/>
    <x v="4"/>
    <x v="2"/>
    <n v="0"/>
    <n v="0"/>
  </r>
  <r>
    <x v="72"/>
    <s v="Gas"/>
    <x v="1"/>
    <x v="0"/>
    <x v="0"/>
    <n v="0"/>
    <n v="0"/>
  </r>
  <r>
    <x v="73"/>
    <s v="Gas"/>
    <x v="1"/>
    <x v="1"/>
    <x v="1"/>
    <n v="0"/>
    <n v="12014.608000000002"/>
  </r>
  <r>
    <x v="74"/>
    <s v="Gas"/>
    <x v="2"/>
    <x v="12"/>
    <x v="2"/>
    <n v="309598"/>
    <n v="106149.33206044999"/>
  </r>
  <r>
    <x v="75"/>
    <s v="Gas"/>
    <x v="1"/>
    <x v="0"/>
    <x v="0"/>
    <n v="0"/>
    <n v="58898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D4992-AF25-4C6F-AAF7-1AC379397BA0}" name="PivotTable3" cacheId="4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9" firstHeaderRow="1" firstDataRow="3" firstDataCol="1"/>
  <pivotFields count="7">
    <pivotField axis="axisRow" showAll="0">
      <items count="77">
        <item x="10"/>
        <item x="0"/>
        <item x="38"/>
        <item x="1"/>
        <item x="39"/>
        <item x="2"/>
        <item x="40"/>
        <item x="3"/>
        <item x="4"/>
        <item x="41"/>
        <item x="5"/>
        <item x="42"/>
        <item x="6"/>
        <item x="43"/>
        <item x="7"/>
        <item x="44"/>
        <item x="8"/>
        <item x="45"/>
        <item x="9"/>
        <item x="46"/>
        <item x="37"/>
        <item x="74"/>
        <item x="11"/>
        <item x="47"/>
        <item x="13"/>
        <item x="49"/>
        <item x="12"/>
        <item x="48"/>
        <item x="75"/>
        <item x="16"/>
        <item x="52"/>
        <item x="17"/>
        <item x="53"/>
        <item x="18"/>
        <item x="54"/>
        <item x="19"/>
        <item x="55"/>
        <item x="20"/>
        <item x="56"/>
        <item x="21"/>
        <item x="57"/>
        <item x="14"/>
        <item x="50"/>
        <item x="22"/>
        <item x="58"/>
        <item x="23"/>
        <item x="59"/>
        <item x="25"/>
        <item x="61"/>
        <item x="62"/>
        <item x="24"/>
        <item x="60"/>
        <item x="26"/>
        <item x="63"/>
        <item x="27"/>
        <item x="64"/>
        <item x="28"/>
        <item x="65"/>
        <item x="29"/>
        <item x="66"/>
        <item x="30"/>
        <item x="67"/>
        <item x="31"/>
        <item x="68"/>
        <item x="32"/>
        <item x="69"/>
        <item x="33"/>
        <item x="70"/>
        <item x="34"/>
        <item x="71"/>
        <item x="35"/>
        <item x="72"/>
        <item x="36"/>
        <item x="73"/>
        <item x="15"/>
        <item x="51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4">
        <item x="7"/>
        <item x="1"/>
        <item x="5"/>
        <item x="12"/>
        <item x="0"/>
        <item x="10"/>
        <item x="9"/>
        <item x="6"/>
        <item x="8"/>
        <item x="2"/>
        <item x="11"/>
        <item x="3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/>
    <pivotField dataField="1" numFmtId="4" showAll="0"/>
  </pivotFields>
  <rowFields count="3">
    <field x="4"/>
    <field x="3"/>
    <field x="0"/>
  </rowFields>
  <rowItems count="94">
    <i>
      <x/>
    </i>
    <i r="1">
      <x/>
    </i>
    <i r="2">
      <x/>
    </i>
    <i>
      <x v="1"/>
    </i>
    <i r="1">
      <x v="2"/>
    </i>
    <i r="2">
      <x v="14"/>
    </i>
    <i r="2">
      <x v="15"/>
    </i>
    <i r="2">
      <x v="16"/>
    </i>
    <i r="2">
      <x v="17"/>
    </i>
    <i r="1">
      <x v="4"/>
    </i>
    <i r="2">
      <x v="1"/>
    </i>
    <i r="2">
      <x v="2"/>
    </i>
    <i r="2">
      <x v="26"/>
    </i>
    <i r="2">
      <x v="27"/>
    </i>
    <i r="2">
      <x v="28"/>
    </i>
    <i r="2">
      <x v="29"/>
    </i>
    <i r="2">
      <x v="30"/>
    </i>
    <i r="2">
      <x v="39"/>
    </i>
    <i r="2">
      <x v="40"/>
    </i>
    <i r="2">
      <x v="70"/>
    </i>
    <i r="2">
      <x v="71"/>
    </i>
    <i r="1">
      <x v="7"/>
    </i>
    <i r="2">
      <x v="18"/>
    </i>
    <i r="2">
      <x v="19"/>
    </i>
    <i r="2">
      <x v="45"/>
    </i>
    <i r="2">
      <x v="46"/>
    </i>
    <i r="1">
      <x v="10"/>
    </i>
    <i r="2">
      <x v="64"/>
    </i>
    <i r="2">
      <x v="65"/>
    </i>
    <i r="2">
      <x v="66"/>
    </i>
    <i r="2">
      <x v="67"/>
    </i>
    <i r="1">
      <x v="11"/>
    </i>
    <i r="2">
      <x v="10"/>
    </i>
    <i r="2">
      <x v="11"/>
    </i>
    <i>
      <x v="2"/>
    </i>
    <i r="1">
      <x v="1"/>
    </i>
    <i r="2">
      <x v="3"/>
    </i>
    <i r="2">
      <x v="4"/>
    </i>
    <i r="2">
      <x v="5"/>
    </i>
    <i r="2">
      <x v="6"/>
    </i>
    <i r="2">
      <x v="7"/>
    </i>
    <i r="2">
      <x v="47"/>
    </i>
    <i r="2">
      <x v="48"/>
    </i>
    <i r="2">
      <x v="49"/>
    </i>
    <i r="2">
      <x v="50"/>
    </i>
    <i r="2">
      <x v="51"/>
    </i>
    <i r="2">
      <x v="72"/>
    </i>
    <i r="2">
      <x v="73"/>
    </i>
    <i r="1">
      <x v="5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3"/>
    </i>
    <i r="2">
      <x v="44"/>
    </i>
    <i r="2">
      <x v="56"/>
    </i>
    <i r="2">
      <x v="57"/>
    </i>
    <i r="1">
      <x v="9"/>
    </i>
    <i r="2">
      <x v="8"/>
    </i>
    <i r="2">
      <x v="9"/>
    </i>
    <i r="2">
      <x v="54"/>
    </i>
    <i r="2">
      <x v="55"/>
    </i>
    <i r="2">
      <x v="62"/>
    </i>
    <i r="2">
      <x v="63"/>
    </i>
    <i>
      <x v="3"/>
    </i>
    <i r="1">
      <x v="3"/>
    </i>
    <i r="2">
      <x v="20"/>
    </i>
    <i r="2">
      <x v="21"/>
    </i>
    <i r="1">
      <x v="6"/>
    </i>
    <i r="2">
      <x v="24"/>
    </i>
    <i r="2">
      <x v="25"/>
    </i>
    <i r="2">
      <x v="41"/>
    </i>
    <i r="2">
      <x v="42"/>
    </i>
    <i r="2">
      <x v="74"/>
    </i>
    <i r="2">
      <x v="75"/>
    </i>
    <i r="1">
      <x v="8"/>
    </i>
    <i r="2">
      <x v="22"/>
    </i>
    <i r="2">
      <x v="23"/>
    </i>
    <i r="2">
      <x v="60"/>
    </i>
    <i r="2">
      <x v="61"/>
    </i>
    <i r="1">
      <x v="12"/>
    </i>
    <i r="2">
      <x v="12"/>
    </i>
    <i r="2">
      <x v="13"/>
    </i>
    <i r="2">
      <x v="52"/>
    </i>
    <i r="2">
      <x v="53"/>
    </i>
    <i r="2">
      <x v="58"/>
    </i>
    <i r="2">
      <x v="59"/>
    </i>
    <i r="2">
      <x v="68"/>
    </i>
    <i r="2">
      <x v="6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October Actual" fld="5" baseField="0" baseItem="0"/>
    <dataField name="Sum of October Plan" fld="6" baseField="0" baseItem="0"/>
  </dataFields>
  <formats count="26">
    <format dxfId="0">
      <pivotArea outline="0" collapsedLevelsAreSubtotals="1" fieldPosition="0"/>
    </format>
    <format dxfId="1">
      <pivotArea field="2" type="button" dataOnly="0" labelOnly="1" outline="0" axis="axisCol" fieldPosition="0"/>
    </format>
    <format dxfId="2">
      <pivotArea field="-2" type="button" dataOnly="0" labelOnly="1" outline="0" axis="axisCol" fieldPosition="1"/>
    </format>
    <format dxfId="3">
      <pivotArea type="topRight" dataOnly="0" labelOnly="1" outline="0" fieldPosition="0"/>
    </format>
    <format dxfId="4">
      <pivotArea dataOnly="0" labelOnly="1" fieldPosition="0">
        <references count="1">
          <reference field="2" count="0"/>
        </references>
      </pivotArea>
    </format>
    <format dxfId="5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13">
      <pivotArea collapsedLevelsAreSubtotals="1" fieldPosition="0">
        <references count="4">
          <reference field="0" count="1">
            <x v="66"/>
          </reference>
          <reference field="2" count="1" selected="0">
            <x v="2"/>
          </reference>
          <reference field="3" count="1" selected="0">
            <x v="10"/>
          </reference>
          <reference field="4" count="1" selected="0">
            <x v="1"/>
          </reference>
        </references>
      </pivotArea>
    </format>
    <format dxfId="14">
      <pivotArea collapsedLevelsAreSubtotals="1" fieldPosition="0">
        <references count="4">
          <reference field="0" count="1">
            <x v="16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</references>
      </pivotArea>
    </format>
    <format dxfId="15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17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</references>
      </pivotArea>
    </format>
    <format dxfId="16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67"/>
          </reference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</references>
      </pivotArea>
    </format>
    <format dxfId="17">
      <pivotArea collapsedLevelsAreSubtotals="1" fieldPosition="0">
        <references count="4">
          <reference field="0" count="1">
            <x v="3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2"/>
          </reference>
        </references>
      </pivotArea>
    </format>
    <format dxfId="18">
      <pivotArea collapsedLevelsAreSubtotals="1" fieldPosition="0">
        <references count="4">
          <reference field="0" count="1">
            <x v="8"/>
          </reference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</references>
      </pivotArea>
    </format>
    <format dxfId="19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7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format>
    <format dxfId="20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4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format>
    <format dxfId="21">
      <pivotArea collapsedLevelsAreSubtotals="1" fieldPosition="0">
        <references count="4">
          <reference field="0" count="1">
            <x v="22"/>
          </reference>
          <reference field="2" count="1" selected="0">
            <x v="2"/>
          </reference>
          <reference field="3" count="1" selected="0">
            <x v="8"/>
          </reference>
          <reference field="4" count="1" selected="0">
            <x v="3"/>
          </reference>
        </references>
      </pivotArea>
    </format>
    <format dxfId="22">
      <pivotArea collapsedLevelsAreSubtotals="1" fieldPosition="0">
        <references count="4">
          <reference field="0" count="1">
            <x v="60"/>
          </reference>
          <reference field="2" count="1" selected="0">
            <x v="2"/>
          </reference>
          <reference field="3" count="1" selected="0">
            <x v="8"/>
          </reference>
          <reference field="4" count="1" selected="0">
            <x v="3"/>
          </reference>
        </references>
      </pivotArea>
    </format>
    <format dxfId="23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61"/>
          </reference>
          <reference field="2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format>
    <format dxfId="24">
      <pivotArea collapsedLevelsAreSubtotals="1" fieldPosition="0">
        <references count="4">
          <reference field="0" count="1">
            <x v="2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</references>
      </pivotArea>
    </format>
    <format dxfId="25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21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zoomScale="85" zoomScaleNormal="85" workbookViewId="0">
      <selection activeCell="I38" sqref="I38"/>
    </sheetView>
  </sheetViews>
  <sheetFormatPr defaultRowHeight="14.5"/>
  <cols>
    <col min="1" max="1" width="38.54296875" customWidth="1"/>
    <col min="2" max="8" width="15" hidden="1" customWidth="1"/>
    <col min="9" max="9" width="17.81640625" customWidth="1"/>
    <col min="10" max="10" width="43.453125" customWidth="1"/>
    <col min="11" max="11" width="34.54296875" customWidth="1"/>
    <col min="12" max="12" width="15.26953125" customWidth="1"/>
    <col min="13" max="13" width="16.81640625" customWidth="1"/>
    <col min="14" max="14" width="9.1796875" customWidth="1"/>
    <col min="15" max="15" width="37.2695312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31</v>
      </c>
      <c r="K5" s="6" t="s">
        <v>7</v>
      </c>
      <c r="L5" s="10">
        <v>31</v>
      </c>
      <c r="O5" s="6" t="s">
        <v>7</v>
      </c>
      <c r="P5" s="10">
        <v>31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>
        <f>'October Production by Facility'!H88/31/1000</f>
        <v>2.6889571290322576</v>
      </c>
      <c r="J6" t="s">
        <v>9</v>
      </c>
      <c r="K6" s="6" t="s">
        <v>8</v>
      </c>
      <c r="L6" s="12"/>
      <c r="M6" t="s">
        <v>9</v>
      </c>
      <c r="O6" s="6" t="s">
        <v>8</v>
      </c>
      <c r="P6" s="12">
        <f>'October Production by Facility'!I89/1000/31/5.8</f>
        <v>0.14956554727474988</v>
      </c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83357.670999999988</v>
      </c>
      <c r="K7" s="6" t="s">
        <v>11</v>
      </c>
      <c r="L7" s="31">
        <f>L6*L5*1000</f>
        <v>0</v>
      </c>
      <c r="O7" s="6" t="s">
        <v>11</v>
      </c>
      <c r="P7" s="13">
        <f t="shared" ref="P7" si="1">P6*P5*1000</f>
        <v>4636.5319655172461</v>
      </c>
    </row>
    <row r="8" spans="1:18" ht="1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4287085.0195299992</v>
      </c>
      <c r="K8" s="6" t="s">
        <v>12</v>
      </c>
      <c r="L8" s="15">
        <f>+L7*L4*5.8</f>
        <v>0</v>
      </c>
      <c r="O8" s="6" t="s">
        <v>12</v>
      </c>
      <c r="P8" s="15">
        <f>+P7*P4*5.8</f>
        <v>67498.632354000059</v>
      </c>
    </row>
    <row r="9" spans="1:18" ht="1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-857417.00390599994</v>
      </c>
      <c r="J9" t="s">
        <v>14</v>
      </c>
      <c r="K9" s="6" t="s">
        <v>15</v>
      </c>
      <c r="L9" s="18">
        <f>-L8*0.07</f>
        <v>0</v>
      </c>
      <c r="M9" t="s">
        <v>16</v>
      </c>
      <c r="O9" s="6" t="s">
        <v>15</v>
      </c>
      <c r="P9" s="18">
        <f>-P8*0.07</f>
        <v>-4724.9042647800043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/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-349768.78751599992</v>
      </c>
      <c r="J12" t="s">
        <v>30</v>
      </c>
      <c r="K12" s="6" t="s">
        <v>19</v>
      </c>
      <c r="L12" s="16">
        <f>-L6*L5*4196</f>
        <v>0</v>
      </c>
      <c r="M12" t="s">
        <v>30</v>
      </c>
      <c r="O12" s="6" t="s">
        <v>19</v>
      </c>
      <c r="P12" s="16">
        <f>-P6*P5*4196</f>
        <v>-19454.888127310365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3079899.2281079995</v>
      </c>
      <c r="K13" s="6" t="s">
        <v>20</v>
      </c>
      <c r="L13" s="19">
        <f>+L8+L9+L10+L11+L12</f>
        <v>0</v>
      </c>
      <c r="O13" s="6" t="s">
        <v>20</v>
      </c>
      <c r="P13" s="19">
        <f>+P8+P9+P10+P11+P12</f>
        <v>43318.839961909689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-2617914.3438917994</v>
      </c>
      <c r="J14" t="s">
        <v>22</v>
      </c>
      <c r="K14" s="6" t="s">
        <v>23</v>
      </c>
      <c r="L14" s="16">
        <f>-L13*0.3</f>
        <v>0</v>
      </c>
      <c r="O14" s="6" t="s">
        <v>23</v>
      </c>
      <c r="P14" s="16">
        <f>-P13*0.3</f>
        <v>-12995.651988572907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461984.88421620009</v>
      </c>
      <c r="K16" s="24" t="s">
        <v>24</v>
      </c>
      <c r="L16" s="14">
        <f t="shared" ref="L16" si="7">+L13+L14</f>
        <v>0</v>
      </c>
      <c r="O16" s="24" t="s">
        <v>24</v>
      </c>
      <c r="P16" s="14">
        <f t="shared" ref="P16" si="8">+P13+P14</f>
        <v>30323.187973336782</v>
      </c>
    </row>
    <row r="17" spans="1:17" ht="15" thickTop="1"/>
    <row r="18" spans="1:17" ht="15" thickBot="1">
      <c r="A18" t="s">
        <v>31</v>
      </c>
      <c r="I18" s="26">
        <f>I16-I12</f>
        <v>811753.67173220008</v>
      </c>
      <c r="J18" t="s">
        <v>26</v>
      </c>
      <c r="K18" t="s">
        <v>25</v>
      </c>
      <c r="L18" s="26">
        <f>L16-L12</f>
        <v>0</v>
      </c>
      <c r="M18" t="s">
        <v>26</v>
      </c>
      <c r="O18" t="s">
        <v>25</v>
      </c>
      <c r="P18" s="26">
        <f>P16-P12</f>
        <v>49778.076100647144</v>
      </c>
      <c r="Q18" t="s">
        <v>26</v>
      </c>
    </row>
    <row r="19" spans="1:17" ht="1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811753.67173220008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243526.10151966001</v>
      </c>
      <c r="K23" t="s">
        <v>34</v>
      </c>
      <c r="L23" s="29">
        <f>L18*0.3</f>
        <v>0</v>
      </c>
      <c r="O23" t="s">
        <v>33</v>
      </c>
      <c r="P23" s="29">
        <f>P18*0.3</f>
        <v>14933.422830194142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258459.52434985415</v>
      </c>
    </row>
    <row r="31" spans="1:17">
      <c r="I31" s="27"/>
      <c r="J31" s="27"/>
      <c r="L31" s="27"/>
    </row>
    <row r="32" spans="1:17">
      <c r="I32" s="27"/>
      <c r="P32" s="27">
        <f>P6*5.8</f>
        <v>0.86748017419354928</v>
      </c>
    </row>
    <row r="33" spans="9:9">
      <c r="I33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BD53-0ECD-43ED-B6EF-34FBB1BA9EAA}">
  <dimension ref="A3:I99"/>
  <sheetViews>
    <sheetView tabSelected="1" topLeftCell="A67" workbookViewId="0">
      <selection activeCell="K89" sqref="K89"/>
    </sheetView>
  </sheetViews>
  <sheetFormatPr defaultRowHeight="12.5"/>
  <cols>
    <col min="1" max="1" width="21.08984375" style="32" bestFit="1" customWidth="1"/>
    <col min="2" max="2" width="15.90625" style="34" bestFit="1" customWidth="1"/>
    <col min="3" max="3" width="12.08984375" style="34" bestFit="1" customWidth="1"/>
    <col min="4" max="4" width="14.54296875" style="34" bestFit="1" customWidth="1"/>
    <col min="5" max="5" width="12.08984375" style="34" bestFit="1" customWidth="1"/>
    <col min="6" max="7" width="14.54296875" style="34" bestFit="1" customWidth="1"/>
    <col min="8" max="8" width="13.7265625" style="34" customWidth="1"/>
    <col min="9" max="9" width="13.08984375" style="34" customWidth="1"/>
    <col min="10" max="16384" width="8.7265625" style="32"/>
  </cols>
  <sheetData>
    <row r="3" spans="1:9">
      <c r="B3" s="34" t="s">
        <v>35</v>
      </c>
      <c r="H3" s="32"/>
      <c r="I3" s="32"/>
    </row>
    <row r="4" spans="1:9">
      <c r="B4" s="34" t="s">
        <v>122</v>
      </c>
      <c r="D4" s="34" t="s">
        <v>123</v>
      </c>
      <c r="F4" s="34" t="s">
        <v>124</v>
      </c>
      <c r="H4" s="32"/>
      <c r="I4" s="32"/>
    </row>
    <row r="5" spans="1:9" ht="26">
      <c r="A5" s="32" t="s">
        <v>36</v>
      </c>
      <c r="B5" s="35" t="s">
        <v>125</v>
      </c>
      <c r="C5" s="35" t="s">
        <v>126</v>
      </c>
      <c r="D5" s="35" t="s">
        <v>125</v>
      </c>
      <c r="E5" s="35" t="s">
        <v>126</v>
      </c>
      <c r="F5" s="35" t="s">
        <v>125</v>
      </c>
      <c r="G5" s="35" t="s">
        <v>126</v>
      </c>
      <c r="H5" s="32"/>
      <c r="I5" s="32"/>
    </row>
    <row r="6" spans="1:9">
      <c r="A6" s="33" t="s">
        <v>127</v>
      </c>
      <c r="F6" s="34">
        <v>61211.434737606127</v>
      </c>
      <c r="G6" s="34">
        <v>0</v>
      </c>
      <c r="H6" s="32"/>
      <c r="I6" s="32"/>
    </row>
    <row r="7" spans="1:9">
      <c r="A7" s="36" t="s">
        <v>127</v>
      </c>
      <c r="F7" s="34">
        <v>61211.434737606127</v>
      </c>
      <c r="G7" s="34">
        <v>0</v>
      </c>
      <c r="H7" s="32"/>
      <c r="I7" s="32"/>
    </row>
    <row r="8" spans="1:9">
      <c r="A8" s="37" t="s">
        <v>127</v>
      </c>
      <c r="F8" s="34">
        <v>61211.434737606127</v>
      </c>
      <c r="G8" s="34">
        <v>0</v>
      </c>
      <c r="H8" s="32"/>
      <c r="I8" s="32"/>
    </row>
    <row r="9" spans="1:9">
      <c r="A9" s="33" t="s">
        <v>37</v>
      </c>
      <c r="B9" s="34">
        <v>0</v>
      </c>
      <c r="C9" s="34">
        <v>717850.84899999993</v>
      </c>
      <c r="D9" s="34">
        <v>46713415.153727069</v>
      </c>
      <c r="E9" s="34">
        <v>56759878.410476796</v>
      </c>
      <c r="F9" s="34">
        <v>1133325.9950184301</v>
      </c>
      <c r="G9" s="34">
        <v>3588473.5246319999</v>
      </c>
      <c r="H9" s="32"/>
      <c r="I9" s="32"/>
    </row>
    <row r="10" spans="1:9">
      <c r="A10" s="36" t="s">
        <v>38</v>
      </c>
      <c r="D10" s="34">
        <v>8873384.9662253708</v>
      </c>
      <c r="E10" s="34">
        <v>4290682.5371000003</v>
      </c>
      <c r="F10" s="34">
        <v>58898.051196518514</v>
      </c>
      <c r="G10" s="34">
        <v>176978.535</v>
      </c>
      <c r="H10" s="32"/>
      <c r="I10" s="32"/>
    </row>
    <row r="11" spans="1:9">
      <c r="A11" s="37" t="s">
        <v>39</v>
      </c>
      <c r="F11" s="34">
        <v>54422.277651174372</v>
      </c>
      <c r="G11" s="34">
        <v>175116.024</v>
      </c>
      <c r="H11" s="34">
        <f>F11-G11</f>
        <v>-120693.74634882563</v>
      </c>
      <c r="I11" s="34">
        <f>D11-E11</f>
        <v>0</v>
      </c>
    </row>
    <row r="12" spans="1:9">
      <c r="A12" s="37" t="s">
        <v>40</v>
      </c>
      <c r="D12" s="34">
        <v>94458.629340007697</v>
      </c>
      <c r="E12" s="34">
        <v>144866.53710000002</v>
      </c>
      <c r="H12" s="34">
        <f t="shared" ref="H12:H39" si="0">F12-G12</f>
        <v>0</v>
      </c>
      <c r="I12" s="34">
        <f t="shared" ref="I12:I39" si="1">D12-E12</f>
        <v>-50407.907759992318</v>
      </c>
    </row>
    <row r="13" spans="1:9">
      <c r="A13" s="37" t="s">
        <v>41</v>
      </c>
      <c r="F13" s="38">
        <v>4475.7735453441401</v>
      </c>
      <c r="G13" s="38">
        <v>1862.511</v>
      </c>
      <c r="H13" s="34">
        <f t="shared" si="0"/>
        <v>2613.2625453441401</v>
      </c>
      <c r="I13" s="34">
        <f t="shared" si="1"/>
        <v>0</v>
      </c>
    </row>
    <row r="14" spans="1:9">
      <c r="A14" s="37" t="s">
        <v>42</v>
      </c>
      <c r="D14" s="38">
        <v>8778926.3368853629</v>
      </c>
      <c r="E14" s="38">
        <v>4145816</v>
      </c>
      <c r="H14" s="34">
        <f t="shared" si="0"/>
        <v>0</v>
      </c>
      <c r="I14" s="34">
        <f t="shared" si="1"/>
        <v>4633110.3368853629</v>
      </c>
    </row>
    <row r="15" spans="1:9">
      <c r="A15" s="36" t="s">
        <v>43</v>
      </c>
      <c r="B15" s="34">
        <v>0</v>
      </c>
      <c r="C15" s="34">
        <v>629334.47199999995</v>
      </c>
      <c r="D15" s="34">
        <v>28528724.841328349</v>
      </c>
      <c r="E15" s="34">
        <v>46789224.640099995</v>
      </c>
      <c r="F15" s="34">
        <v>649479.96371706785</v>
      </c>
      <c r="G15" s="34">
        <v>2165441.0841999995</v>
      </c>
      <c r="H15" s="34">
        <f t="shared" si="0"/>
        <v>-1515961.1204829316</v>
      </c>
      <c r="I15" s="34">
        <f t="shared" si="1"/>
        <v>-18260499.798771646</v>
      </c>
    </row>
    <row r="16" spans="1:9">
      <c r="A16" s="37" t="s">
        <v>44</v>
      </c>
      <c r="F16" s="34">
        <v>10005.865496940009</v>
      </c>
      <c r="G16" s="34">
        <v>138201.62700000001</v>
      </c>
      <c r="H16" s="34">
        <f t="shared" si="0"/>
        <v>-128195.76150306</v>
      </c>
      <c r="I16" s="34">
        <f t="shared" si="1"/>
        <v>0</v>
      </c>
    </row>
    <row r="17" spans="1:9">
      <c r="A17" s="37" t="s">
        <v>45</v>
      </c>
      <c r="B17" s="34">
        <v>0</v>
      </c>
      <c r="C17" s="34">
        <v>40346.871999999996</v>
      </c>
      <c r="H17" s="34">
        <f t="shared" si="0"/>
        <v>0</v>
      </c>
      <c r="I17" s="34">
        <f t="shared" si="1"/>
        <v>0</v>
      </c>
    </row>
    <row r="18" spans="1:9">
      <c r="A18" s="37" t="s">
        <v>46</v>
      </c>
      <c r="F18" s="34">
        <v>0</v>
      </c>
      <c r="G18" s="34">
        <v>58563.030000000006</v>
      </c>
      <c r="H18" s="34">
        <f t="shared" si="0"/>
        <v>-58563.030000000006</v>
      </c>
      <c r="I18" s="34">
        <f t="shared" si="1"/>
        <v>0</v>
      </c>
    </row>
    <row r="19" spans="1:9">
      <c r="A19" s="37" t="s">
        <v>47</v>
      </c>
      <c r="D19" s="34">
        <v>0</v>
      </c>
      <c r="E19" s="34">
        <v>87692.800000000003</v>
      </c>
      <c r="H19" s="34">
        <f t="shared" si="0"/>
        <v>0</v>
      </c>
      <c r="I19" s="34">
        <f t="shared" si="1"/>
        <v>-87692.800000000003</v>
      </c>
    </row>
    <row r="20" spans="1:9">
      <c r="A20" s="37" t="s">
        <v>48</v>
      </c>
      <c r="B20" s="34">
        <v>0</v>
      </c>
      <c r="C20" s="34">
        <v>588987.6</v>
      </c>
      <c r="H20" s="34">
        <f t="shared" si="0"/>
        <v>0</v>
      </c>
      <c r="I20" s="34">
        <f t="shared" si="1"/>
        <v>0</v>
      </c>
    </row>
    <row r="21" spans="1:9">
      <c r="A21" s="37" t="s">
        <v>49</v>
      </c>
      <c r="F21" s="34">
        <v>626954.67183217802</v>
      </c>
      <c r="G21" s="34">
        <v>1776405.4681999998</v>
      </c>
      <c r="H21" s="34">
        <f t="shared" si="0"/>
        <v>-1149450.7963678217</v>
      </c>
      <c r="I21" s="34">
        <f t="shared" si="1"/>
        <v>0</v>
      </c>
    </row>
    <row r="22" spans="1:9">
      <c r="A22" s="37" t="s">
        <v>50</v>
      </c>
      <c r="D22" s="34">
        <v>28528724.841328349</v>
      </c>
      <c r="E22" s="34">
        <v>46672543.740099996</v>
      </c>
      <c r="H22" s="34">
        <f t="shared" si="0"/>
        <v>0</v>
      </c>
      <c r="I22" s="34">
        <f t="shared" si="1"/>
        <v>-18143818.898771647</v>
      </c>
    </row>
    <row r="23" spans="1:9">
      <c r="A23" s="37" t="s">
        <v>51</v>
      </c>
      <c r="F23" s="34">
        <v>12519.426387949799</v>
      </c>
      <c r="G23" s="34">
        <v>29271.13</v>
      </c>
      <c r="H23" s="34">
        <f t="shared" si="0"/>
        <v>-16751.703612050202</v>
      </c>
      <c r="I23" s="34">
        <f t="shared" si="1"/>
        <v>0</v>
      </c>
    </row>
    <row r="24" spans="1:9">
      <c r="A24" s="37" t="s">
        <v>52</v>
      </c>
      <c r="D24" s="34">
        <v>0</v>
      </c>
      <c r="E24" s="34">
        <v>28988.100000000002</v>
      </c>
      <c r="H24" s="34">
        <f t="shared" si="0"/>
        <v>0</v>
      </c>
      <c r="I24" s="34">
        <f t="shared" si="1"/>
        <v>-28988.100000000002</v>
      </c>
    </row>
    <row r="25" spans="1:9">
      <c r="A25" s="37" t="s">
        <v>53</v>
      </c>
      <c r="F25" s="34">
        <v>0</v>
      </c>
      <c r="G25" s="34">
        <v>162999.829</v>
      </c>
      <c r="H25" s="34">
        <f t="shared" si="0"/>
        <v>-162999.829</v>
      </c>
      <c r="I25" s="34">
        <f t="shared" si="1"/>
        <v>0</v>
      </c>
    </row>
    <row r="26" spans="1:9">
      <c r="A26" s="37" t="s">
        <v>54</v>
      </c>
      <c r="B26" s="34">
        <v>0</v>
      </c>
      <c r="C26" s="34">
        <v>0</v>
      </c>
      <c r="H26" s="34">
        <f t="shared" si="0"/>
        <v>0</v>
      </c>
      <c r="I26" s="34">
        <f t="shared" si="1"/>
        <v>0</v>
      </c>
    </row>
    <row r="27" spans="1:9">
      <c r="A27" s="36" t="s">
        <v>55</v>
      </c>
      <c r="B27" s="34">
        <v>0</v>
      </c>
      <c r="C27" s="34">
        <v>88516.377000000008</v>
      </c>
      <c r="F27" s="34">
        <v>167067.95950173706</v>
      </c>
      <c r="G27" s="34">
        <v>322309.48</v>
      </c>
      <c r="H27" s="34">
        <f t="shared" si="0"/>
        <v>-155241.52049826292</v>
      </c>
      <c r="I27" s="34">
        <f t="shared" si="1"/>
        <v>0</v>
      </c>
    </row>
    <row r="28" spans="1:9">
      <c r="A28" s="37" t="s">
        <v>56</v>
      </c>
      <c r="F28" s="34">
        <v>61105.202972271851</v>
      </c>
      <c r="G28" s="34">
        <v>205247.27999999997</v>
      </c>
      <c r="H28" s="34">
        <f t="shared" si="0"/>
        <v>-144142.07702772811</v>
      </c>
      <c r="I28" s="34">
        <f t="shared" si="1"/>
        <v>0</v>
      </c>
    </row>
    <row r="29" spans="1:9">
      <c r="A29" s="37" t="s">
        <v>57</v>
      </c>
      <c r="B29" s="34">
        <v>0</v>
      </c>
      <c r="C29" s="34">
        <v>68195.66</v>
      </c>
      <c r="H29" s="34">
        <f t="shared" si="0"/>
        <v>0</v>
      </c>
      <c r="I29" s="34">
        <f t="shared" si="1"/>
        <v>0</v>
      </c>
    </row>
    <row r="30" spans="1:9">
      <c r="A30" s="37" t="s">
        <v>58</v>
      </c>
      <c r="F30" s="34">
        <v>105962.75652946522</v>
      </c>
      <c r="G30" s="34">
        <v>117062.20000000001</v>
      </c>
      <c r="H30" s="34">
        <f t="shared" si="0"/>
        <v>-11099.443470534796</v>
      </c>
      <c r="I30" s="34">
        <f t="shared" si="1"/>
        <v>0</v>
      </c>
    </row>
    <row r="31" spans="1:9">
      <c r="A31" s="37" t="s">
        <v>59</v>
      </c>
      <c r="B31" s="34">
        <v>0</v>
      </c>
      <c r="C31" s="34">
        <v>20320.716999999997</v>
      </c>
      <c r="H31" s="34">
        <f t="shared" si="0"/>
        <v>0</v>
      </c>
      <c r="I31" s="34">
        <f t="shared" si="1"/>
        <v>0</v>
      </c>
    </row>
    <row r="32" spans="1:9">
      <c r="A32" s="36" t="s">
        <v>60</v>
      </c>
      <c r="D32" s="34">
        <v>9311305.3461733498</v>
      </c>
      <c r="E32" s="34">
        <v>5497777.8629999999</v>
      </c>
      <c r="F32" s="34">
        <v>257880.02060310668</v>
      </c>
      <c r="G32" s="34">
        <v>248113.70799999993</v>
      </c>
      <c r="H32" s="34">
        <f t="shared" si="0"/>
        <v>9766.3126031067513</v>
      </c>
      <c r="I32" s="34">
        <f t="shared" si="1"/>
        <v>3813527.4831733499</v>
      </c>
    </row>
    <row r="33" spans="1:9">
      <c r="A33" s="37" t="s">
        <v>61</v>
      </c>
      <c r="F33" s="34">
        <v>59857.18065395896</v>
      </c>
      <c r="G33" s="34">
        <v>133594.43799999999</v>
      </c>
      <c r="H33" s="34">
        <f t="shared" si="0"/>
        <v>-73737.257346041035</v>
      </c>
      <c r="I33" s="34">
        <f t="shared" si="1"/>
        <v>0</v>
      </c>
    </row>
    <row r="34" spans="1:9">
      <c r="A34" s="37" t="s">
        <v>62</v>
      </c>
      <c r="D34" s="34">
        <v>0</v>
      </c>
      <c r="E34" s="34">
        <v>120920.86299999998</v>
      </c>
      <c r="H34" s="34">
        <f t="shared" si="0"/>
        <v>0</v>
      </c>
      <c r="I34" s="34">
        <f t="shared" si="1"/>
        <v>-120920.86299999998</v>
      </c>
    </row>
    <row r="35" spans="1:9">
      <c r="A35" s="37" t="s">
        <v>63</v>
      </c>
      <c r="F35" s="38">
        <v>198022.83994914772</v>
      </c>
      <c r="G35" s="38">
        <v>114519.26999999995</v>
      </c>
      <c r="H35" s="34">
        <f t="shared" si="0"/>
        <v>83503.569949147772</v>
      </c>
      <c r="I35" s="34">
        <f t="shared" si="1"/>
        <v>0</v>
      </c>
    </row>
    <row r="36" spans="1:9">
      <c r="A36" s="37" t="s">
        <v>64</v>
      </c>
      <c r="D36" s="38">
        <v>9311305.3461733498</v>
      </c>
      <c r="E36" s="38">
        <v>5376857</v>
      </c>
      <c r="H36" s="34">
        <f t="shared" si="0"/>
        <v>0</v>
      </c>
      <c r="I36" s="34">
        <f t="shared" si="1"/>
        <v>3934448.3461733498</v>
      </c>
    </row>
    <row r="37" spans="1:9">
      <c r="A37" s="36" t="s">
        <v>65</v>
      </c>
      <c r="D37" s="34">
        <v>0</v>
      </c>
      <c r="E37" s="34">
        <v>182193.37027680004</v>
      </c>
      <c r="F37" s="34">
        <v>0</v>
      </c>
      <c r="G37" s="34">
        <v>675630.71743200009</v>
      </c>
      <c r="H37" s="34">
        <f t="shared" si="0"/>
        <v>-675630.71743200009</v>
      </c>
      <c r="I37" s="34">
        <f t="shared" si="1"/>
        <v>-182193.37027680004</v>
      </c>
    </row>
    <row r="38" spans="1:9">
      <c r="A38" s="37" t="s">
        <v>66</v>
      </c>
      <c r="F38" s="34">
        <v>0</v>
      </c>
      <c r="G38" s="34">
        <v>675630.71743200009</v>
      </c>
      <c r="H38" s="34">
        <f t="shared" si="0"/>
        <v>-675630.71743200009</v>
      </c>
      <c r="I38" s="34">
        <f t="shared" si="1"/>
        <v>0</v>
      </c>
    </row>
    <row r="39" spans="1:9">
      <c r="A39" s="37" t="s">
        <v>67</v>
      </c>
      <c r="D39" s="34">
        <v>0</v>
      </c>
      <c r="E39" s="34">
        <v>182193.37027680004</v>
      </c>
      <c r="H39" s="34">
        <f t="shared" si="0"/>
        <v>0</v>
      </c>
      <c r="I39" s="34">
        <f t="shared" si="1"/>
        <v>-182193.37027680004</v>
      </c>
    </row>
    <row r="40" spans="1:9">
      <c r="A40" s="33" t="s">
        <v>68</v>
      </c>
      <c r="B40" s="34">
        <v>2454916.4045611541</v>
      </c>
      <c r="C40" s="34">
        <v>3409536.2090000003</v>
      </c>
      <c r="F40" s="34">
        <v>1157983.6502800288</v>
      </c>
      <c r="G40" s="34">
        <v>1799334.2826188002</v>
      </c>
      <c r="H40" s="32"/>
      <c r="I40" s="32"/>
    </row>
    <row r="41" spans="1:9">
      <c r="A41" s="36" t="s">
        <v>69</v>
      </c>
      <c r="B41" s="34">
        <v>597487.02071904088</v>
      </c>
      <c r="C41" s="34">
        <v>590544.54400000011</v>
      </c>
      <c r="F41" s="34">
        <v>541105.886226309</v>
      </c>
      <c r="G41" s="34">
        <v>839899.11999999988</v>
      </c>
      <c r="H41" s="32"/>
      <c r="I41" s="32"/>
    </row>
    <row r="42" spans="1:9">
      <c r="A42" s="37" t="s">
        <v>70</v>
      </c>
      <c r="F42" s="34">
        <v>86443.338971100602</v>
      </c>
      <c r="G42" s="34">
        <v>149408.65400000001</v>
      </c>
      <c r="H42" s="34">
        <f>F42-G42</f>
        <v>-62965.315028899407</v>
      </c>
      <c r="I42" s="34">
        <f>B42-C42</f>
        <v>0</v>
      </c>
    </row>
    <row r="43" spans="1:9">
      <c r="A43" s="37" t="s">
        <v>71</v>
      </c>
      <c r="B43" s="34">
        <v>25296.926184213156</v>
      </c>
      <c r="C43" s="34">
        <v>103784.807</v>
      </c>
      <c r="H43" s="34">
        <f t="shared" ref="H43:H73" si="2">F43-G43</f>
        <v>0</v>
      </c>
      <c r="I43" s="34">
        <f t="shared" ref="I43:I73" si="3">B43-C43</f>
        <v>-78487.880815786848</v>
      </c>
    </row>
    <row r="44" spans="1:9">
      <c r="A44" s="37" t="s">
        <v>72</v>
      </c>
      <c r="F44" s="34">
        <v>339931.80432820966</v>
      </c>
      <c r="G44" s="34">
        <v>470774.36999999994</v>
      </c>
      <c r="H44" s="34">
        <f t="shared" si="2"/>
        <v>-130842.56567179027</v>
      </c>
      <c r="I44" s="34">
        <f t="shared" si="3"/>
        <v>0</v>
      </c>
    </row>
    <row r="45" spans="1:9">
      <c r="A45" s="37" t="s">
        <v>73</v>
      </c>
      <c r="B45" s="34">
        <v>204983.15356386045</v>
      </c>
      <c r="C45" s="34">
        <v>300403.17500000005</v>
      </c>
      <c r="H45" s="34">
        <f t="shared" si="2"/>
        <v>0</v>
      </c>
      <c r="I45" s="34">
        <f t="shared" si="3"/>
        <v>-95420.021436139592</v>
      </c>
    </row>
    <row r="46" spans="1:9">
      <c r="A46" s="37" t="s">
        <v>74</v>
      </c>
      <c r="B46" s="38">
        <v>120134.687945482</v>
      </c>
      <c r="C46" s="38">
        <v>0</v>
      </c>
      <c r="H46" s="34">
        <f t="shared" si="2"/>
        <v>0</v>
      </c>
      <c r="I46" s="34">
        <f t="shared" si="3"/>
        <v>120134.687945482</v>
      </c>
    </row>
    <row r="47" spans="1:9">
      <c r="A47" s="37" t="s">
        <v>75</v>
      </c>
      <c r="F47" s="34">
        <v>83769.41469394938</v>
      </c>
      <c r="G47" s="34">
        <v>136562.62599999999</v>
      </c>
      <c r="H47" s="34">
        <f t="shared" si="2"/>
        <v>-52793.211306050609</v>
      </c>
      <c r="I47" s="34">
        <f t="shared" si="3"/>
        <v>0</v>
      </c>
    </row>
    <row r="48" spans="1:9">
      <c r="A48" s="37" t="s">
        <v>76</v>
      </c>
      <c r="B48" s="38">
        <v>142150.28862875927</v>
      </c>
      <c r="C48" s="38">
        <v>0</v>
      </c>
      <c r="H48" s="34">
        <f t="shared" si="2"/>
        <v>0</v>
      </c>
      <c r="I48" s="34">
        <f t="shared" si="3"/>
        <v>142150.28862875927</v>
      </c>
    </row>
    <row r="49" spans="1:9">
      <c r="A49" s="37" t="s">
        <v>77</v>
      </c>
      <c r="B49" s="34">
        <v>104921.96439672601</v>
      </c>
      <c r="C49" s="34">
        <v>153840.6</v>
      </c>
      <c r="H49" s="34">
        <f t="shared" si="2"/>
        <v>0</v>
      </c>
      <c r="I49" s="34">
        <f t="shared" si="3"/>
        <v>-48918.635603274</v>
      </c>
    </row>
    <row r="50" spans="1:9">
      <c r="A50" s="37" t="s">
        <v>78</v>
      </c>
      <c r="F50" s="34">
        <v>0</v>
      </c>
      <c r="G50" s="34">
        <v>34548.879999999997</v>
      </c>
      <c r="H50" s="34">
        <f t="shared" si="2"/>
        <v>-34548.879999999997</v>
      </c>
      <c r="I50" s="34">
        <f t="shared" si="3"/>
        <v>0</v>
      </c>
    </row>
    <row r="51" spans="1:9">
      <c r="A51" s="37" t="s">
        <v>79</v>
      </c>
      <c r="B51" s="34">
        <v>0</v>
      </c>
      <c r="C51" s="34">
        <v>20501.354000000003</v>
      </c>
      <c r="H51" s="34">
        <f t="shared" si="2"/>
        <v>0</v>
      </c>
      <c r="I51" s="34">
        <f t="shared" si="3"/>
        <v>-20501.354000000003</v>
      </c>
    </row>
    <row r="52" spans="1:9">
      <c r="A52" s="37" t="s">
        <v>81</v>
      </c>
      <c r="F52" s="34">
        <v>30961.328233049331</v>
      </c>
      <c r="G52" s="34">
        <v>48604.59</v>
      </c>
      <c r="H52" s="34">
        <f t="shared" si="2"/>
        <v>-17643.261766950665</v>
      </c>
      <c r="I52" s="34">
        <f t="shared" si="3"/>
        <v>0</v>
      </c>
    </row>
    <row r="53" spans="1:9">
      <c r="A53" s="37" t="s">
        <v>82</v>
      </c>
      <c r="B53" s="34">
        <v>0</v>
      </c>
      <c r="C53" s="34">
        <v>12014.608000000002</v>
      </c>
      <c r="H53" s="34">
        <f t="shared" si="2"/>
        <v>0</v>
      </c>
      <c r="I53" s="34">
        <f t="shared" si="3"/>
        <v>-12014.608000000002</v>
      </c>
    </row>
    <row r="54" spans="1:9">
      <c r="A54" s="36" t="s">
        <v>83</v>
      </c>
      <c r="B54" s="34">
        <v>1857429.383842113</v>
      </c>
      <c r="C54" s="34">
        <v>2658876.9440000001</v>
      </c>
      <c r="F54" s="34">
        <v>505185.93441819254</v>
      </c>
      <c r="G54" s="34">
        <v>748239.62200000009</v>
      </c>
      <c r="H54" s="34">
        <f t="shared" si="2"/>
        <v>-243053.68758180755</v>
      </c>
      <c r="I54" s="34">
        <f t="shared" si="3"/>
        <v>-801447.56015788717</v>
      </c>
    </row>
    <row r="55" spans="1:9">
      <c r="A55" s="37" t="s">
        <v>84</v>
      </c>
      <c r="F55" s="38">
        <v>246615.06801213842</v>
      </c>
      <c r="G55" s="38">
        <v>219505.35800000004</v>
      </c>
      <c r="H55" s="34">
        <f t="shared" si="2"/>
        <v>27109.710012138385</v>
      </c>
      <c r="I55" s="34">
        <f t="shared" si="3"/>
        <v>0</v>
      </c>
    </row>
    <row r="56" spans="1:9">
      <c r="A56" s="37" t="s">
        <v>85</v>
      </c>
      <c r="B56" s="34">
        <v>13369.410015902231</v>
      </c>
      <c r="C56" s="34">
        <v>75720.010999999999</v>
      </c>
      <c r="H56" s="34">
        <f t="shared" si="2"/>
        <v>0</v>
      </c>
      <c r="I56" s="34">
        <f t="shared" si="3"/>
        <v>-62350.600984097764</v>
      </c>
    </row>
    <row r="57" spans="1:9">
      <c r="A57" s="37" t="s">
        <v>86</v>
      </c>
      <c r="F57" s="34">
        <v>0</v>
      </c>
      <c r="G57" s="34">
        <v>67667.11</v>
      </c>
      <c r="H57" s="34">
        <f t="shared" si="2"/>
        <v>-67667.11</v>
      </c>
      <c r="I57" s="34">
        <f t="shared" si="3"/>
        <v>0</v>
      </c>
    </row>
    <row r="58" spans="1:9">
      <c r="A58" s="37" t="s">
        <v>87</v>
      </c>
      <c r="B58" s="34">
        <v>0</v>
      </c>
      <c r="C58" s="34">
        <v>12647.287</v>
      </c>
      <c r="H58" s="34">
        <f t="shared" si="2"/>
        <v>0</v>
      </c>
      <c r="I58" s="34">
        <f t="shared" si="3"/>
        <v>-12647.287</v>
      </c>
    </row>
    <row r="59" spans="1:9">
      <c r="A59" s="37" t="s">
        <v>88</v>
      </c>
      <c r="F59" s="34">
        <v>0</v>
      </c>
      <c r="G59" s="34">
        <v>140151.12400000001</v>
      </c>
      <c r="H59" s="34">
        <f t="shared" si="2"/>
        <v>-140151.12400000001</v>
      </c>
      <c r="I59" s="34">
        <f t="shared" si="3"/>
        <v>0</v>
      </c>
    </row>
    <row r="60" spans="1:9">
      <c r="A60" s="37" t="s">
        <v>89</v>
      </c>
      <c r="B60" s="34">
        <v>0</v>
      </c>
      <c r="C60" s="34">
        <v>48659.025999999991</v>
      </c>
      <c r="H60" s="34">
        <f t="shared" si="2"/>
        <v>0</v>
      </c>
      <c r="I60" s="34">
        <f t="shared" si="3"/>
        <v>-48659.025999999991</v>
      </c>
    </row>
    <row r="61" spans="1:9">
      <c r="A61" s="37" t="s">
        <v>90</v>
      </c>
      <c r="F61" s="34">
        <v>16239.16351971171</v>
      </c>
      <c r="G61" s="34">
        <v>33263</v>
      </c>
      <c r="H61" s="34">
        <f t="shared" si="2"/>
        <v>-17023.83648028829</v>
      </c>
      <c r="I61" s="34">
        <f t="shared" si="3"/>
        <v>0</v>
      </c>
    </row>
    <row r="62" spans="1:9">
      <c r="A62" s="37" t="s">
        <v>91</v>
      </c>
      <c r="B62" s="34">
        <v>0</v>
      </c>
      <c r="C62" s="34">
        <v>28015.319999999996</v>
      </c>
      <c r="H62" s="34">
        <f t="shared" si="2"/>
        <v>0</v>
      </c>
      <c r="I62" s="34">
        <f t="shared" si="3"/>
        <v>-28015.319999999996</v>
      </c>
    </row>
    <row r="63" spans="1:9">
      <c r="A63" s="37" t="s">
        <v>92</v>
      </c>
      <c r="F63" s="34">
        <v>13987.034779202841</v>
      </c>
      <c r="G63" s="34">
        <v>41149.4</v>
      </c>
      <c r="H63" s="34">
        <f t="shared" si="2"/>
        <v>-27162.365220797161</v>
      </c>
      <c r="I63" s="34">
        <f t="shared" si="3"/>
        <v>0</v>
      </c>
    </row>
    <row r="64" spans="1:9">
      <c r="A64" s="37" t="s">
        <v>93</v>
      </c>
      <c r="B64" s="34">
        <v>34127.973826210808</v>
      </c>
      <c r="C64" s="34">
        <v>204569</v>
      </c>
      <c r="H64" s="34">
        <f t="shared" si="2"/>
        <v>0</v>
      </c>
      <c r="I64" s="34">
        <f t="shared" si="3"/>
        <v>-170441.0261737892</v>
      </c>
    </row>
    <row r="65" spans="1:9">
      <c r="A65" s="37" t="s">
        <v>94</v>
      </c>
      <c r="F65" s="34">
        <v>228344.66810713959</v>
      </c>
      <c r="G65" s="34">
        <v>246503.63</v>
      </c>
      <c r="H65" s="34">
        <f t="shared" si="2"/>
        <v>-18158.961892860418</v>
      </c>
      <c r="I65" s="34">
        <f t="shared" si="3"/>
        <v>0</v>
      </c>
    </row>
    <row r="66" spans="1:9">
      <c r="A66" s="37" t="s">
        <v>95</v>
      </c>
      <c r="B66" s="34">
        <v>1809932</v>
      </c>
      <c r="C66" s="34">
        <v>2289266.3000000003</v>
      </c>
      <c r="H66" s="34">
        <f t="shared" si="2"/>
        <v>0</v>
      </c>
      <c r="I66" s="34">
        <f t="shared" si="3"/>
        <v>-479334.30000000028</v>
      </c>
    </row>
    <row r="67" spans="1:9">
      <c r="A67" s="36" t="s">
        <v>96</v>
      </c>
      <c r="B67" s="34">
        <v>0</v>
      </c>
      <c r="C67" s="34">
        <v>160114.72099999999</v>
      </c>
      <c r="F67" s="34">
        <v>111691.82963552723</v>
      </c>
      <c r="G67" s="34">
        <v>211195.54061880001</v>
      </c>
      <c r="H67" s="34">
        <f t="shared" si="2"/>
        <v>-99503.710983272773</v>
      </c>
      <c r="I67" s="34">
        <f t="shared" si="3"/>
        <v>-160114.72099999999</v>
      </c>
    </row>
    <row r="68" spans="1:9">
      <c r="A68" s="37" t="s">
        <v>97</v>
      </c>
      <c r="F68" s="38">
        <v>111691.82963552723</v>
      </c>
      <c r="G68" s="38">
        <v>96034.590000000011</v>
      </c>
      <c r="H68" s="34">
        <f t="shared" si="2"/>
        <v>15657.239635527221</v>
      </c>
      <c r="I68" s="34">
        <f t="shared" si="3"/>
        <v>0</v>
      </c>
    </row>
    <row r="69" spans="1:9">
      <c r="A69" s="37" t="s">
        <v>98</v>
      </c>
      <c r="B69" s="34">
        <v>0</v>
      </c>
      <c r="C69" s="34">
        <v>141793.06999999998</v>
      </c>
      <c r="H69" s="34">
        <f t="shared" si="2"/>
        <v>0</v>
      </c>
      <c r="I69" s="34">
        <f t="shared" si="3"/>
        <v>-141793.06999999998</v>
      </c>
    </row>
    <row r="70" spans="1:9">
      <c r="A70" s="37" t="s">
        <v>80</v>
      </c>
      <c r="F70" s="34">
        <v>0</v>
      </c>
      <c r="G70" s="34">
        <v>33309.170618799995</v>
      </c>
      <c r="H70" s="34">
        <f t="shared" si="2"/>
        <v>-33309.170618799995</v>
      </c>
      <c r="I70" s="34">
        <f t="shared" si="3"/>
        <v>0</v>
      </c>
    </row>
    <row r="71" spans="1:9">
      <c r="A71" s="37" t="s">
        <v>128</v>
      </c>
      <c r="B71" s="34">
        <v>0</v>
      </c>
      <c r="C71" s="34">
        <v>0</v>
      </c>
      <c r="H71" s="34">
        <f t="shared" si="2"/>
        <v>0</v>
      </c>
      <c r="I71" s="34">
        <f t="shared" si="3"/>
        <v>0</v>
      </c>
    </row>
    <row r="72" spans="1:9">
      <c r="A72" s="37" t="s">
        <v>99</v>
      </c>
      <c r="F72" s="34">
        <v>0</v>
      </c>
      <c r="G72" s="34">
        <v>81851.78</v>
      </c>
      <c r="H72" s="34">
        <f t="shared" si="2"/>
        <v>-81851.78</v>
      </c>
      <c r="I72" s="34">
        <f t="shared" si="3"/>
        <v>0</v>
      </c>
    </row>
    <row r="73" spans="1:9">
      <c r="A73" s="37" t="s">
        <v>100</v>
      </c>
      <c r="B73" s="34">
        <v>0</v>
      </c>
      <c r="C73" s="34">
        <v>18321.651000000002</v>
      </c>
      <c r="H73" s="34">
        <f t="shared" si="2"/>
        <v>0</v>
      </c>
      <c r="I73" s="34">
        <f t="shared" si="3"/>
        <v>-18321.651000000002</v>
      </c>
    </row>
    <row r="74" spans="1:9">
      <c r="A74" s="33" t="s">
        <v>101</v>
      </c>
      <c r="B74" s="34">
        <v>94860.327800000028</v>
      </c>
      <c r="C74" s="34">
        <v>450366.83440000005</v>
      </c>
      <c r="D74" s="34">
        <v>309598</v>
      </c>
      <c r="E74" s="34">
        <v>106149.33206044999</v>
      </c>
      <c r="F74" s="34">
        <v>2397886</v>
      </c>
      <c r="G74" s="34">
        <v>3414591.0475445897</v>
      </c>
      <c r="H74" s="32"/>
      <c r="I74" s="32"/>
    </row>
    <row r="75" spans="1:9">
      <c r="A75" s="36" t="s">
        <v>102</v>
      </c>
      <c r="D75" s="34">
        <v>309598</v>
      </c>
      <c r="E75" s="34">
        <v>106149.33206044999</v>
      </c>
      <c r="F75" s="34">
        <v>769453</v>
      </c>
      <c r="G75" s="34">
        <v>712234.20724459016</v>
      </c>
      <c r="H75" s="34">
        <f>F75-G75</f>
        <v>57218.792755409842</v>
      </c>
      <c r="I75" s="34">
        <f>B75-C75</f>
        <v>0</v>
      </c>
    </row>
    <row r="76" spans="1:9">
      <c r="A76" s="37" t="s">
        <v>102</v>
      </c>
      <c r="F76" s="38">
        <v>769453</v>
      </c>
      <c r="G76" s="38">
        <v>712234.20724459016</v>
      </c>
      <c r="H76" s="34">
        <f t="shared" ref="H76:H98" si="4">F76-G76</f>
        <v>57218.792755409842</v>
      </c>
      <c r="I76" s="34">
        <f t="shared" ref="I76:I98" si="5">B76-C76</f>
        <v>0</v>
      </c>
    </row>
    <row r="77" spans="1:9">
      <c r="A77" s="37" t="s">
        <v>103</v>
      </c>
      <c r="D77" s="38">
        <v>309598</v>
      </c>
      <c r="E77" s="38">
        <v>106149.33206044999</v>
      </c>
      <c r="H77" s="34">
        <f t="shared" si="4"/>
        <v>0</v>
      </c>
      <c r="I77" s="34">
        <f>D77-E77</f>
        <v>203448.66793955001</v>
      </c>
    </row>
    <row r="78" spans="1:9">
      <c r="A78" s="36" t="s">
        <v>104</v>
      </c>
      <c r="B78" s="34">
        <v>0</v>
      </c>
      <c r="C78" s="34">
        <v>288327.43500000006</v>
      </c>
      <c r="F78" s="34">
        <v>751909</v>
      </c>
      <c r="G78" s="34">
        <v>1291341.673</v>
      </c>
      <c r="H78" s="34">
        <f t="shared" si="4"/>
        <v>-539432.67299999995</v>
      </c>
      <c r="I78" s="34">
        <f t="shared" si="5"/>
        <v>-288327.43500000006</v>
      </c>
    </row>
    <row r="79" spans="1:9">
      <c r="A79" s="37" t="s">
        <v>105</v>
      </c>
      <c r="F79" s="34">
        <v>375047</v>
      </c>
      <c r="G79" s="34">
        <v>791188.20000000007</v>
      </c>
      <c r="H79" s="34">
        <f t="shared" si="4"/>
        <v>-416141.20000000007</v>
      </c>
      <c r="I79" s="34">
        <f t="shared" si="5"/>
        <v>0</v>
      </c>
    </row>
    <row r="80" spans="1:9">
      <c r="A80" s="37" t="s">
        <v>106</v>
      </c>
      <c r="B80" s="34">
        <v>0</v>
      </c>
      <c r="C80" s="34">
        <v>208534.76800000004</v>
      </c>
      <c r="H80" s="34">
        <f t="shared" si="4"/>
        <v>0</v>
      </c>
      <c r="I80" s="34">
        <f t="shared" si="5"/>
        <v>-208534.76800000004</v>
      </c>
    </row>
    <row r="81" spans="1:9">
      <c r="A81" s="37" t="s">
        <v>107</v>
      </c>
      <c r="F81" s="34">
        <v>192227</v>
      </c>
      <c r="G81" s="34">
        <v>254714.6</v>
      </c>
      <c r="H81" s="34">
        <f t="shared" si="4"/>
        <v>-62487.600000000006</v>
      </c>
      <c r="I81" s="34">
        <f t="shared" si="5"/>
        <v>0</v>
      </c>
    </row>
    <row r="82" spans="1:9">
      <c r="A82" s="37" t="s">
        <v>108</v>
      </c>
      <c r="B82" s="34">
        <v>0</v>
      </c>
      <c r="C82" s="34">
        <v>39157.959999999992</v>
      </c>
      <c r="H82" s="34">
        <f t="shared" si="4"/>
        <v>0</v>
      </c>
      <c r="I82" s="34">
        <f t="shared" si="5"/>
        <v>-39157.959999999992</v>
      </c>
    </row>
    <row r="83" spans="1:9">
      <c r="A83" s="37" t="s">
        <v>109</v>
      </c>
      <c r="F83" s="34">
        <v>184635</v>
      </c>
      <c r="G83" s="34">
        <v>245438.87299999999</v>
      </c>
      <c r="H83" s="34">
        <f t="shared" si="4"/>
        <v>-60803.872999999992</v>
      </c>
      <c r="I83" s="34">
        <f t="shared" si="5"/>
        <v>0</v>
      </c>
    </row>
    <row r="84" spans="1:9">
      <c r="A84" s="37" t="s">
        <v>110</v>
      </c>
      <c r="B84" s="34">
        <v>0</v>
      </c>
      <c r="C84" s="34">
        <v>40634.707000000002</v>
      </c>
      <c r="H84" s="34">
        <f t="shared" si="4"/>
        <v>0</v>
      </c>
      <c r="I84" s="34">
        <f t="shared" si="5"/>
        <v>-40634.707000000002</v>
      </c>
    </row>
    <row r="85" spans="1:9">
      <c r="A85" s="36" t="s">
        <v>111</v>
      </c>
      <c r="B85" s="34">
        <v>94860.327800000028</v>
      </c>
      <c r="C85" s="34">
        <v>162039.39939999999</v>
      </c>
      <c r="F85" s="34">
        <v>876524</v>
      </c>
      <c r="G85" s="34">
        <v>706221.50900000008</v>
      </c>
      <c r="H85" s="34">
        <f t="shared" si="4"/>
        <v>170302.49099999992</v>
      </c>
      <c r="I85" s="34">
        <f t="shared" si="5"/>
        <v>-67179.071599999967</v>
      </c>
    </row>
    <row r="86" spans="1:9">
      <c r="A86" s="37" t="s">
        <v>112</v>
      </c>
      <c r="F86" s="38">
        <v>320120</v>
      </c>
      <c r="G86" s="38">
        <v>233175.18</v>
      </c>
      <c r="H86" s="34">
        <f t="shared" si="4"/>
        <v>86944.82</v>
      </c>
      <c r="I86" s="34">
        <f t="shared" si="5"/>
        <v>0</v>
      </c>
    </row>
    <row r="87" spans="1:9">
      <c r="A87" s="37" t="s">
        <v>113</v>
      </c>
      <c r="B87" s="34">
        <v>0</v>
      </c>
      <c r="C87" s="34">
        <v>94070.95699999998</v>
      </c>
      <c r="H87" s="34">
        <f t="shared" si="4"/>
        <v>0</v>
      </c>
      <c r="I87" s="34">
        <f t="shared" si="5"/>
        <v>-94070.95699999998</v>
      </c>
    </row>
    <row r="88" spans="1:9">
      <c r="A88" s="37" t="s">
        <v>114</v>
      </c>
      <c r="F88" s="38">
        <v>556404</v>
      </c>
      <c r="G88" s="38">
        <v>473046.32900000003</v>
      </c>
      <c r="H88" s="39">
        <f t="shared" si="4"/>
        <v>83357.670999999973</v>
      </c>
      <c r="I88" s="39">
        <f t="shared" si="5"/>
        <v>0</v>
      </c>
    </row>
    <row r="89" spans="1:9">
      <c r="A89" s="37" t="s">
        <v>115</v>
      </c>
      <c r="B89" s="38">
        <v>94860.327800000028</v>
      </c>
      <c r="C89" s="38">
        <v>67968.4424</v>
      </c>
      <c r="H89" s="39">
        <f t="shared" si="4"/>
        <v>0</v>
      </c>
      <c r="I89" s="39">
        <f t="shared" si="5"/>
        <v>26891.885400000028</v>
      </c>
    </row>
    <row r="90" spans="1:9">
      <c r="A90" s="36" t="s">
        <v>116</v>
      </c>
      <c r="B90" s="34">
        <v>0</v>
      </c>
      <c r="C90" s="34">
        <v>0</v>
      </c>
      <c r="F90" s="34">
        <v>0</v>
      </c>
      <c r="G90" s="34">
        <v>704793.65830000001</v>
      </c>
      <c r="H90" s="34">
        <f t="shared" si="4"/>
        <v>-704793.65830000001</v>
      </c>
      <c r="I90" s="34">
        <f t="shared" si="5"/>
        <v>0</v>
      </c>
    </row>
    <row r="91" spans="1:9">
      <c r="A91" s="37" t="s">
        <v>117</v>
      </c>
      <c r="F91" s="34">
        <v>0</v>
      </c>
      <c r="G91" s="34">
        <v>351477.37999999995</v>
      </c>
      <c r="H91" s="34">
        <f t="shared" si="4"/>
        <v>-351477.37999999995</v>
      </c>
      <c r="I91" s="34">
        <f t="shared" si="5"/>
        <v>0</v>
      </c>
    </row>
    <row r="92" spans="1:9">
      <c r="A92" s="37" t="s">
        <v>118</v>
      </c>
      <c r="B92" s="34">
        <v>0</v>
      </c>
      <c r="C92" s="34">
        <v>0</v>
      </c>
      <c r="H92" s="34">
        <f t="shared" si="4"/>
        <v>0</v>
      </c>
      <c r="I92" s="34">
        <f t="shared" si="5"/>
        <v>0</v>
      </c>
    </row>
    <row r="93" spans="1:9">
      <c r="A93" s="37" t="s">
        <v>129</v>
      </c>
      <c r="F93" s="34">
        <v>0</v>
      </c>
      <c r="G93" s="34">
        <v>0</v>
      </c>
      <c r="H93" s="34">
        <f t="shared" si="4"/>
        <v>0</v>
      </c>
      <c r="I93" s="34">
        <f t="shared" si="5"/>
        <v>0</v>
      </c>
    </row>
    <row r="94" spans="1:9">
      <c r="A94" s="37" t="s">
        <v>130</v>
      </c>
      <c r="B94" s="34">
        <v>0</v>
      </c>
      <c r="C94" s="34">
        <v>0</v>
      </c>
      <c r="H94" s="34">
        <f t="shared" si="4"/>
        <v>0</v>
      </c>
      <c r="I94" s="34">
        <f t="shared" si="5"/>
        <v>0</v>
      </c>
    </row>
    <row r="95" spans="1:9">
      <c r="A95" s="37" t="s">
        <v>119</v>
      </c>
      <c r="F95" s="34">
        <v>0</v>
      </c>
      <c r="G95" s="34">
        <v>138979.35500000001</v>
      </c>
      <c r="H95" s="34">
        <f t="shared" si="4"/>
        <v>-138979.35500000001</v>
      </c>
      <c r="I95" s="34">
        <f t="shared" si="5"/>
        <v>0</v>
      </c>
    </row>
    <row r="96" spans="1:9">
      <c r="A96" s="37" t="s">
        <v>131</v>
      </c>
      <c r="B96" s="34">
        <v>0</v>
      </c>
      <c r="C96" s="34">
        <v>0</v>
      </c>
      <c r="H96" s="34">
        <f t="shared" si="4"/>
        <v>0</v>
      </c>
      <c r="I96" s="34">
        <f t="shared" si="5"/>
        <v>0</v>
      </c>
    </row>
    <row r="97" spans="1:9">
      <c r="A97" s="37" t="s">
        <v>120</v>
      </c>
      <c r="F97" s="34">
        <v>0</v>
      </c>
      <c r="G97" s="34">
        <v>214336.92330000002</v>
      </c>
      <c r="H97" s="34">
        <f t="shared" si="4"/>
        <v>-214336.92330000002</v>
      </c>
      <c r="I97" s="34">
        <f t="shared" si="5"/>
        <v>0</v>
      </c>
    </row>
    <row r="98" spans="1:9">
      <c r="A98" s="37" t="s">
        <v>132</v>
      </c>
      <c r="B98" s="34">
        <v>0</v>
      </c>
      <c r="C98" s="34">
        <v>0</v>
      </c>
      <c r="H98" s="34">
        <f t="shared" si="4"/>
        <v>0</v>
      </c>
      <c r="I98" s="34">
        <f t="shared" si="5"/>
        <v>0</v>
      </c>
    </row>
    <row r="99" spans="1:9">
      <c r="A99" s="33" t="s">
        <v>121</v>
      </c>
      <c r="B99" s="34">
        <v>2549776.7323611542</v>
      </c>
      <c r="C99" s="34">
        <v>4577753.8924000012</v>
      </c>
      <c r="D99" s="34">
        <v>47023013.153727069</v>
      </c>
      <c r="E99" s="34">
        <v>56866027.742537245</v>
      </c>
      <c r="F99" s="34">
        <v>4750407.0800360646</v>
      </c>
      <c r="G99" s="34">
        <v>8802398.8547953907</v>
      </c>
      <c r="H99" s="32"/>
      <c r="I99" s="32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October Production by 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2018-11-15T12:00:29Z</dcterms:modified>
</cp:coreProperties>
</file>