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86A6FA71-C220-4A9C-BF7F-C7F993C9D655}" xr6:coauthVersionLast="31" xr6:coauthVersionMax="31" xr10:uidLastSave="{00000000-0000-0000-0000-000000000000}"/>
  <bookViews>
    <workbookView xWindow="0" yWindow="0" windowWidth="28800" windowHeight="12360" xr2:uid="{FF9B8E57-B727-43BB-A63A-A8696AA40007}"/>
  </bookViews>
  <sheets>
    <sheet name="FCF" sheetId="1" r:id="rId1"/>
    <sheet name="Details" sheetId="3" r:id="rId2"/>
    <sheet name="Development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/>
  <pivotCaches>
    <pivotCache cacheId="10" r:id="rId7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N87" i="3"/>
  <c r="C8" i="1"/>
  <c r="F7" i="5"/>
  <c r="F6" i="5"/>
  <c r="F5" i="5"/>
  <c r="F4" i="5"/>
  <c r="H7" i="5"/>
  <c r="H6" i="5"/>
  <c r="H5" i="5"/>
  <c r="H4" i="5"/>
  <c r="L60" i="3" l="1"/>
  <c r="L58" i="3"/>
  <c r="L54" i="3"/>
  <c r="L52" i="3" s="1"/>
  <c r="N52" i="3"/>
  <c r="C23" i="1" l="1"/>
  <c r="J14" i="1" l="1"/>
  <c r="J9" i="1"/>
  <c r="J10" i="1" s="1"/>
  <c r="F9" i="1"/>
  <c r="F10" i="1" s="1"/>
  <c r="F11" i="1" s="1"/>
  <c r="C9" i="1"/>
  <c r="C10" i="1" s="1"/>
  <c r="C11" i="1" s="1"/>
  <c r="C5" i="1"/>
  <c r="D4" i="1"/>
  <c r="J11" i="1" l="1"/>
  <c r="J15" i="1" s="1"/>
  <c r="C15" i="1"/>
  <c r="F15" i="1"/>
  <c r="C16" i="1" l="1"/>
  <c r="C18" i="1" s="1"/>
  <c r="C20" i="1" s="1"/>
  <c r="C24" i="1" s="1"/>
  <c r="C25" i="1" s="1"/>
  <c r="J16" i="1"/>
  <c r="J18" i="1" s="1"/>
  <c r="J20" i="1" s="1"/>
  <c r="J25" i="1" s="1"/>
  <c r="F16" i="1"/>
  <c r="F18" i="1" s="1"/>
  <c r="F20" i="1" s="1"/>
  <c r="F25" i="1" s="1"/>
  <c r="C27" i="1" l="1"/>
</calcChain>
</file>

<file path=xl/sharedStrings.xml><?xml version="1.0" encoding="utf-8"?>
<sst xmlns="http://schemas.openxmlformats.org/spreadsheetml/2006/main" count="210" uniqueCount="164">
  <si>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</si>
  <si>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</si>
  <si>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</si>
  <si>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</si>
  <si>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</si>
  <si>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</si>
  <si>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</si>
  <si>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</si>
  <si>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</si>
  <si>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</si>
  <si>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</si>
  <si>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</si>
  <si>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</si>
  <si>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</si>
  <si>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</si>
  <si>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</si>
  <si>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</si>
  <si>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</si>
  <si>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</si>
  <si>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</si>
  <si>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</si>
  <si>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</si>
  <si>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</si>
  <si>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</si>
  <si>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</si>
  <si>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</si>
  <si>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</si>
  <si>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</si>
  <si>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</si>
  <si>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</si>
  <si>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</si>
  <si>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Based on SPDC Minimum tax rate of 12.75%</t>
  </si>
  <si>
    <t>Total (Oil + Gas) SS</t>
  </si>
  <si>
    <t>FCF 100%</t>
  </si>
  <si>
    <t>FCF SS</t>
  </si>
  <si>
    <t>Column Labels</t>
  </si>
  <si>
    <t>NOV</t>
  </si>
  <si>
    <t>DomGas</t>
  </si>
  <si>
    <t>NLNG</t>
  </si>
  <si>
    <t>No Market</t>
  </si>
  <si>
    <t>Oil</t>
  </si>
  <si>
    <t>Row Labels</t>
  </si>
  <si>
    <t>Sum of Plan</t>
  </si>
  <si>
    <t>Sum of Actual</t>
  </si>
  <si>
    <t>EGBF1</t>
  </si>
  <si>
    <t>EGBF1_G</t>
  </si>
  <si>
    <t>EGWF1</t>
  </si>
  <si>
    <t>EGWF1_G</t>
  </si>
  <si>
    <t>IDUF1</t>
  </si>
  <si>
    <t>IDUF1_G</t>
  </si>
  <si>
    <t>OGNF1</t>
  </si>
  <si>
    <t>OGNF1_G</t>
  </si>
  <si>
    <t>SBAF1</t>
  </si>
  <si>
    <t>SBAF1_G</t>
  </si>
  <si>
    <t>TEDF1</t>
  </si>
  <si>
    <t>TEDF1_G</t>
  </si>
  <si>
    <t>Central East</t>
  </si>
  <si>
    <t>BNY/BNAG</t>
  </si>
  <si>
    <t>BNYF1</t>
  </si>
  <si>
    <t>BNYF1_G</t>
  </si>
  <si>
    <t>BNYG1</t>
  </si>
  <si>
    <t>BNYG1_G</t>
  </si>
  <si>
    <t>GBAR/KC</t>
  </si>
  <si>
    <t>ADIF1</t>
  </si>
  <si>
    <t>ADIF1_G</t>
  </si>
  <si>
    <t>ETEF1</t>
  </si>
  <si>
    <t>ETEF1_G</t>
  </si>
  <si>
    <t>GBRDG</t>
  </si>
  <si>
    <t>GBRDG_G</t>
  </si>
  <si>
    <t>GBRF2</t>
  </si>
  <si>
    <t>GBRF2_G</t>
  </si>
  <si>
    <t>KOLF1</t>
  </si>
  <si>
    <t>KOLF1_G</t>
  </si>
  <si>
    <t>UBIF1</t>
  </si>
  <si>
    <t>UBIF1_G</t>
  </si>
  <si>
    <t>NR/DBUC</t>
  </si>
  <si>
    <t>DIEF1</t>
  </si>
  <si>
    <t>DIEF1_G</t>
  </si>
  <si>
    <t>NUNF1</t>
  </si>
  <si>
    <t>NUNF1_G</t>
  </si>
  <si>
    <t>SOKU</t>
  </si>
  <si>
    <t>BELF1</t>
  </si>
  <si>
    <t>BELF1_G</t>
  </si>
  <si>
    <t>SOKF1</t>
  </si>
  <si>
    <t>SOKF1_G</t>
  </si>
  <si>
    <t>SOKG1</t>
  </si>
  <si>
    <t>SOKG1_G</t>
  </si>
  <si>
    <t>Land</t>
  </si>
  <si>
    <t>AGBD/OBGN</t>
  </si>
  <si>
    <t>AGBF1</t>
  </si>
  <si>
    <t>AGBF1_G</t>
  </si>
  <si>
    <t>AGBF2</t>
  </si>
  <si>
    <t>AGBF2_G</t>
  </si>
  <si>
    <t>AGBG1</t>
  </si>
  <si>
    <t>AGBG1_G</t>
  </si>
  <si>
    <t>OBIF1</t>
  </si>
  <si>
    <t>OBIF1_G</t>
  </si>
  <si>
    <t>OBIG1_G</t>
  </si>
  <si>
    <t>(blank)</t>
  </si>
  <si>
    <t>AHIA/RUMU</t>
  </si>
  <si>
    <t>AHIF1</t>
  </si>
  <si>
    <t>AHIF1_G</t>
  </si>
  <si>
    <t>OBLF1</t>
  </si>
  <si>
    <t>OBLF1_G</t>
  </si>
  <si>
    <t>OGUF1</t>
  </si>
  <si>
    <t>OGUF1_G</t>
  </si>
  <si>
    <t>RUMF1</t>
  </si>
  <si>
    <t>RUMF1_G</t>
  </si>
  <si>
    <t>UMUF1</t>
  </si>
  <si>
    <t>UMUF1_G</t>
  </si>
  <si>
    <t>IMOR/OKOL</t>
  </si>
  <si>
    <t>IMOF1</t>
  </si>
  <si>
    <t>IMOF1_G</t>
  </si>
  <si>
    <t>ISIF1</t>
  </si>
  <si>
    <t>ISIF1_G</t>
  </si>
  <si>
    <t>NKAF1</t>
  </si>
  <si>
    <t>NKAF1_G</t>
  </si>
  <si>
    <t>OKOF1</t>
  </si>
  <si>
    <t>OKOF1_G</t>
  </si>
  <si>
    <t>OKOG1</t>
  </si>
  <si>
    <t>OKOG1_G</t>
  </si>
  <si>
    <t>West</t>
  </si>
  <si>
    <t>EA</t>
  </si>
  <si>
    <t>EA_G</t>
  </si>
  <si>
    <t>FORCADOS</t>
  </si>
  <si>
    <t>ESTG1</t>
  </si>
  <si>
    <t>ESTG1_G</t>
  </si>
  <si>
    <t>NBKF1</t>
  </si>
  <si>
    <t>NBKF1_G</t>
  </si>
  <si>
    <t>SBKF1</t>
  </si>
  <si>
    <t>SBKF1_G</t>
  </si>
  <si>
    <t>YOKF1</t>
  </si>
  <si>
    <t>YOKF1_G</t>
  </si>
  <si>
    <t>OTUMARA</t>
  </si>
  <si>
    <t>ESCF1</t>
  </si>
  <si>
    <t>ESCF1_G</t>
  </si>
  <si>
    <t>OTUF1</t>
  </si>
  <si>
    <t>OTUF1_G</t>
  </si>
  <si>
    <t>TUNU</t>
  </si>
  <si>
    <t>BENF1</t>
  </si>
  <si>
    <t>BENF1_G</t>
  </si>
  <si>
    <t>OGBF1</t>
  </si>
  <si>
    <t>OGBF1_G</t>
  </si>
  <si>
    <t>OPUF1</t>
  </si>
  <si>
    <t>OPUF1_G</t>
  </si>
  <si>
    <t>TUNF1</t>
  </si>
  <si>
    <t>TUNF1_G</t>
  </si>
  <si>
    <t>TUNG1</t>
  </si>
  <si>
    <t>TUNG1_G</t>
  </si>
  <si>
    <t>Grand Total</t>
  </si>
  <si>
    <t>Candidates</t>
  </si>
  <si>
    <t>EA023</t>
  </si>
  <si>
    <t>EA024</t>
  </si>
  <si>
    <t>EA035</t>
  </si>
  <si>
    <t>EA043</t>
  </si>
  <si>
    <t>Jan Plan
bbl/d</t>
  </si>
  <si>
    <t>Jan Actual
bbl/d</t>
  </si>
  <si>
    <t>Actual Gains
bbl/d</t>
  </si>
  <si>
    <t>WAVE
bbl/d</t>
  </si>
  <si>
    <t>EA023 STOG Opportunity to unlock 50 bopd Potentia</t>
  </si>
  <si>
    <t>EA024 Beanup Opportunity by April 2019</t>
  </si>
  <si>
    <t>EA035 Beanup Opportunity by April 2019</t>
  </si>
  <si>
    <t>EA043 Beanup Opportunity by April 2019</t>
  </si>
  <si>
    <t xml:space="preserve">Descale EA-36 flowline on DP-A to achieve STOG of 230bpd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</si>
</sst>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79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</font>
    <font>
      <sz val="11"/>
      <name val="Calibri"/>
      <family val="2"/>
      <scheme val="minor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2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179" fontId="1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43" fontId="0" fillId="4" borderId="1" xfId="2" applyFont="1" applyFill="1" applyBorder="1"/>
    <xf numFmtId="165" fontId="1" fillId="5" borderId="1" xfId="1" applyNumberFormat="1" applyFont="1" applyFill="1" applyBorder="1"/>
    <xf numFmtId="164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164" fontId="0" fillId="0" borderId="0" xfId="0" applyNumberFormat="1"/>
    <xf numFmtId="164" fontId="0" fillId="0" borderId="0" xfId="0" applyNumberFormat="1" applyFill="1"/>
    <xf numFmtId="4" fontId="0" fillId="0" borderId="0" xfId="0" applyNumberFormat="1"/>
    <xf numFmtId="0" fontId="5" fillId="0" borderId="0" xfId="3"/>
    <xf numFmtId="3" fontId="5" fillId="0" borderId="0" xfId="3" applyNumberFormat="1"/>
    <xf numFmtId="3" fontId="5" fillId="0" borderId="0" xfId="3" applyNumberFormat="1" applyAlignment="1">
      <alignment wrapText="1"/>
    </xf>
    <xf numFmtId="0" fontId="5" fillId="0" borderId="0" xfId="3" applyAlignment="1">
      <alignment wrapText="1"/>
    </xf>
    <xf numFmtId="0" fontId="5" fillId="0" borderId="0" xfId="3" applyAlignment="1">
      <alignment horizontal="left"/>
    </xf>
    <xf numFmtId="0" fontId="5" fillId="0" borderId="0" xfId="3" applyAlignment="1">
      <alignment horizontal="left" indent="1"/>
    </xf>
    <xf numFmtId="0" fontId="5" fillId="0" borderId="0" xfId="3" applyAlignment="1">
      <alignment horizontal="left" indent="2"/>
    </xf>
    <xf numFmtId="3" fontId="5" fillId="6" borderId="0" xfId="3" applyNumberFormat="1" applyFill="1"/>
    <xf numFmtId="0" fontId="7" fillId="0" borderId="8" xfId="0" applyFont="1" applyBorder="1" applyAlignment="1">
      <alignment vertical="center"/>
    </xf>
    <xf numFmtId="0" fontId="0" fillId="0" borderId="0" xfId="0" applyAlignment="1">
      <alignment wrapText="1"/>
    </xf>
    <xf numFmtId="0" fontId="7" fillId="0" borderId="10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/>
    <xf numFmtId="179" fontId="6" fillId="0" borderId="0" xfId="4" applyNumberFormat="1" applyFont="1" applyFill="1"/>
    <xf numFmtId="0" fontId="8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0" fillId="0" borderId="0" xfId="0" applyFont="1"/>
    <xf numFmtId="0" fontId="9" fillId="6" borderId="10" xfId="0" applyFont="1" applyFill="1" applyBorder="1" applyAlignment="1">
      <alignment vertical="center"/>
    </xf>
    <xf numFmtId="0" fontId="0" fillId="0" borderId="0" xfId="0"/>
    <xf numFmtId="0" fontId="9" fillId="6" borderId="7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179" fontId="6" fillId="6" borderId="0" xfId="4" applyNumberFormat="1" applyFont="1" applyFill="1"/>
    <xf numFmtId="4" fontId="0" fillId="6" borderId="0" xfId="0" applyNumberFormat="1" applyFill="1"/>
    <xf numFmtId="0" fontId="0" fillId="6" borderId="0" xfId="0" applyFill="1"/>
    <xf numFmtId="0" fontId="10" fillId="6" borderId="0" xfId="0" applyFont="1" applyFill="1"/>
  </cellXfs>
  <cellStyles count="5">
    <cellStyle name="Comma 10 6" xfId="1" xr:uid="{52006BFE-9059-45E3-99D4-20161C221BFD}"/>
    <cellStyle name="Comma 10 6 2" xfId="4" xr:uid="{BF06D6A9-D617-41C0-817A-8B5D5B9D32F5}"/>
    <cellStyle name="Comma 2" xfId="2" xr:uid="{3F92C62A-CD5B-47EB-9B8B-455244283276}"/>
    <cellStyle name="Normal" xfId="0" builtinId="0"/>
    <cellStyle name="Normal 2" xfId="3" xr:uid="{2C54B063-4362-49D8-9655-229B2D03D0DF}"/>
  </cellStyles>
  <dxfs count="3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wrapText="1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externalLink" Target="externalLinks/externalLink71.xml"/><Relationship Id="rId79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externalLink" Target="externalLinks/externalLink70.xml"/><Relationship Id="rId78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77" Type="http://schemas.openxmlformats.org/officeDocument/2006/relationships/styles" Target="styles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Output Sheet Mapping"/>
      <sheetName val="Reports"/>
      <sheetName val="Grade Mapping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5"/>
      <sheetName val="Budget_Data5"/>
      <sheetName val="Exp_List5"/>
      <sheetName val="AWARDED_(2)5"/>
      <sheetName val="Mapping_Fields_to_AGG_node4"/>
      <sheetName val="Budget_Data4"/>
      <sheetName val="Exp_List4"/>
      <sheetName val="AWARDED_(2)4"/>
      <sheetName val="Mapping_Fields_to_AGG_node6"/>
      <sheetName val="Budget_Data6"/>
      <sheetName val="Exp_List6"/>
      <sheetName val="AWARDED_(2)6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Economics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 refreshError="1"/>
      <sheetData sheetId="18">
        <row r="7">
          <cell r="A7" t="str">
            <v>Air Transport Logistics</v>
          </cell>
        </row>
      </sheetData>
      <sheetData sheetId="19">
        <row r="9">
          <cell r="B9" t="str">
            <v>Business Travel (Local)</v>
          </cell>
        </row>
      </sheetData>
      <sheetData sheetId="20"/>
      <sheetData sheetId="21"/>
      <sheetData sheetId="22">
        <row r="7">
          <cell r="A7" t="str">
            <v>Air Transport Logistics</v>
          </cell>
        </row>
      </sheetData>
      <sheetData sheetId="23">
        <row r="7">
          <cell r="A7" t="str">
            <v>Air Transport Logistics</v>
          </cell>
        </row>
      </sheetData>
      <sheetData sheetId="24">
        <row r="9">
          <cell r="B9" t="str">
            <v>Business Travel (Local)</v>
          </cell>
        </row>
      </sheetData>
      <sheetData sheetId="25"/>
      <sheetData sheetId="26"/>
      <sheetData sheetId="27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WTR"/>
      <sheetName val="Sheet1_(2)2"/>
      <sheetName val="Budget,_LEE_&amp;_Commitments2"/>
      <sheetName val="Sheet1_(2)3"/>
      <sheetName val="Budget,_LEE_&amp;_Commitments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#REF"/>
      <sheetName val="forinput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#REF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68">
          <cell r="A168" t="str">
            <v>GPO</v>
          </cell>
        </row>
      </sheetData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>
        <row r="168">
          <cell r="A168" t="str">
            <v>GPO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168">
          <cell r="A168" t="str">
            <v>GPO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3"/>
      <sheetName val="Project_Data_3"/>
      <sheetName val="Project_Data_Input2"/>
      <sheetName val="Project_Data_2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5"/>
      <sheetName val="BASE_DATA5"/>
      <sheetName val="Budget_Data_SAP4"/>
      <sheetName val="BASE_DATA4"/>
      <sheetName val="DTU"/>
      <sheetName val="Budget_Data_SAP6"/>
      <sheetName val="BASE_DATA6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 refreshError="1"/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>
        <row r="1">
          <cell r="A1" t="str">
            <v>Short Item (final)</v>
          </cell>
        </row>
      </sheetData>
      <sheetData sheetId="3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3"/>
      <sheetName val="RPI_Components_for_charts3"/>
      <sheetName val="Component_Monthly_Growth_Rates3"/>
      <sheetName val="Monthly_Aggregates_(published)2"/>
      <sheetName val="RPI_Components_for_charts2"/>
      <sheetName val="Component_Monthly_Growth_Rates2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4"/>
      <sheetName val="RPI_Components_for_charts4"/>
      <sheetName val="Component_Monthly_Growth_Rates4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Vivaldi Hub 1.3 tcf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/>
      <sheetData sheetId="36"/>
      <sheetData sheetId="37">
        <row r="6">
          <cell r="G6" t="str">
            <v>Accomodation EA Techinicans training SO1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>
        <row r="6">
          <cell r="G6" t="str">
            <v>Accomodation EA Techinicans training SO1</v>
          </cell>
        </row>
      </sheetData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flash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  <sheetName val="2003_COMMITMENTS_3"/>
      <sheetName val="WALKER_Q_3"/>
      <sheetName val="YEKINI_M_3"/>
      <sheetName val="LIFTING_EQUIP_INSPECTN3"/>
      <sheetName val="2003_COMMITMENTS_2"/>
      <sheetName val="WALKER_Q_2"/>
      <sheetName val="YEKINI_M_2"/>
      <sheetName val="LIFTING_EQUIP_INSPECTN2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MASTER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20.%20M015%20-%20January%202019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laye, Olatunbosun M SPDC-UPO/G/PSI" refreshedDate="43515.478366203701" createdVersion="6" refreshedVersion="6" minRefreshableVersion="3" recordCount="96" xr:uid="{AA5BDC8A-C040-433D-81F6-3E270E0F8977}">
  <cacheSource type="worksheet">
    <worksheetSource ref="C3:J99" sheet="Sheet5" r:id="rId2"/>
  </cacheSource>
  <cacheFields count="8">
    <cacheField name="Facility Code" numFmtId="165">
      <sharedItems/>
    </cacheField>
    <cacheField name="Facility Code2" numFmtId="165">
      <sharedItems containsBlank="1" containsMixedTypes="1" containsNumber="1" containsInteger="1" minValue="0" maxValue="0" count="93">
        <s v="ADIF1"/>
        <s v="AGBF1"/>
        <s v="AGBF2"/>
        <s v="AHIF1"/>
        <s v="BELF1"/>
        <s v="BENF1"/>
        <s v="BNYF1"/>
        <s v="DIEF1"/>
        <s v="EGWF1"/>
        <s v="EGBF1"/>
        <s v="ESCF1"/>
        <s v="ETEF1"/>
        <s v="SBKF1"/>
        <s v="NBKF1"/>
        <s v="YOKF1"/>
        <s v="IDUF1"/>
        <s v="IMOF1"/>
        <s v="ISIF1"/>
        <s v="KOLF1"/>
        <s v="NKAF1"/>
        <s v="NUNF1"/>
        <s v="OBLF1"/>
        <s v="OBIF1"/>
        <s v="OGNF1"/>
        <s v="OGBF1"/>
        <s v="OGUF1"/>
        <s v="OKOF1"/>
        <s v="OPUF1"/>
        <s v="OTUF1"/>
        <s v="RUMF1"/>
        <s v="SBAF1"/>
        <s v="EA"/>
        <s v="SOKF1"/>
        <s v="TEDF1"/>
        <s v="TUNF1"/>
        <s v="UBIF1"/>
        <s v="UMUF1"/>
        <s v="AGBG1"/>
        <s v="BNYG1"/>
        <s v="ESTG1"/>
        <s v="GBRDG"/>
        <s v="GBRF2"/>
        <s v="OBIG1_G"/>
        <s v="OKOG1"/>
        <m/>
        <s v="SOKG1"/>
        <s v="TUNG1"/>
        <s v="ADIF1_G"/>
        <s v="AGBF1_G"/>
        <s v="AGBF2_G"/>
        <s v="AHIF1_G"/>
        <s v="BELF1_G"/>
        <s v="BENF1_G"/>
        <s v="BNYF1_G"/>
        <s v="DIEF1_G"/>
        <s v="EGWF1_G"/>
        <s v="EGBF1_G"/>
        <s v="ESCF1_G"/>
        <s v="ETEF1_G"/>
        <s v="SBKF1_G"/>
        <s v="NBKF1_G"/>
        <s v="YOKF1_G"/>
        <s v="IDUF1_G"/>
        <s v="IMOF1_G"/>
        <s v="ISIF1_G"/>
        <s v="KOLF1_G"/>
        <s v="NKAF1_G"/>
        <s v="NUNF1_G"/>
        <s v="OBLF1_G"/>
        <s v="OBIF1_G"/>
        <s v="OGNF1_G"/>
        <s v="OGBF1_G"/>
        <s v="OGUF1_G"/>
        <s v="OKOF1_G"/>
        <s v="OPUF1_G"/>
        <s v="OTUF1_G"/>
        <s v="RUMF1_G"/>
        <s v="SBAF1_G"/>
        <s v="EA_G"/>
        <s v="SOKF1_G"/>
        <s v="TEDF1_G"/>
        <s v="TUNF1_G"/>
        <s v="UBIF1_G"/>
        <s v="UMUF1_G"/>
        <s v="AGBG1_G"/>
        <s v="BNYG1_G"/>
        <s v="ESTG1_G"/>
        <s v="GBRDG_G"/>
        <s v="GBRF2_G"/>
        <s v="OKOG1_G"/>
        <s v="SOKG1_G"/>
        <s v="TUNG1_G"/>
        <n v="0" u="1"/>
      </sharedItems>
    </cacheField>
    <cacheField name="PU" numFmtId="0">
      <sharedItems containsBlank="1" count="13">
        <s v="GBAR/KC"/>
        <s v="AGBD/OBGN"/>
        <s v="AHIA/RUMU"/>
        <s v="SOKU"/>
        <s v="TUNU"/>
        <s v="BNY/BNAG"/>
        <s v="NR/DBUC"/>
        <s v="NOV"/>
        <s v="OTUMARA"/>
        <s v="FORCADOS"/>
        <s v="IMOR/OKOL"/>
        <s v="EA"/>
        <m/>
      </sharedItems>
    </cacheField>
    <cacheField name="Asset" numFmtId="0">
      <sharedItems count="4">
        <s v="Central East"/>
        <s v="Land"/>
        <s v="West"/>
        <s v="NOV"/>
      </sharedItems>
    </cacheField>
    <cacheField name="Product" numFmtId="165">
      <sharedItems/>
    </cacheField>
    <cacheField name="Market" numFmtId="0">
      <sharedItems count="5">
        <s v="Oil"/>
        <s v="NLNG"/>
        <s v="DomGas"/>
        <s v="No Market"/>
        <s v="NOV"/>
      </sharedItems>
    </cacheField>
    <cacheField name="Plan" numFmtId="168">
      <sharedItems containsSemiMixedTypes="0" containsString="0" containsNumber="1" minValue="0" maxValue="42947276.727279045"/>
    </cacheField>
    <cacheField name="Actual" numFmtId="168">
      <sharedItems containsSemiMixedTypes="0" containsString="0" containsNumber="1" minValue="0" maxValue="35658422.6868507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ADIB/1"/>
    <x v="0"/>
    <x v="0"/>
    <x v="0"/>
    <s v="Oil"/>
    <x v="0"/>
    <n v="190031.96894329845"/>
    <n v="120106.97030876561"/>
  </r>
  <r>
    <s v="AGBD/1"/>
    <x v="1"/>
    <x v="1"/>
    <x v="1"/>
    <s v="Oil"/>
    <x v="0"/>
    <n v="76100.040000000008"/>
    <n v="100876.35545595658"/>
  </r>
  <r>
    <s v="AGBD/2"/>
    <x v="2"/>
    <x v="1"/>
    <x v="1"/>
    <s v="Oil"/>
    <x v="0"/>
    <n v="375335.72011731297"/>
    <n v="545337.46761487285"/>
  </r>
  <r>
    <s v="AHIA/1"/>
    <x v="3"/>
    <x v="2"/>
    <x v="1"/>
    <s v="Oil"/>
    <x v="0"/>
    <n v="136826.81050345369"/>
    <n v="168573.72253925825"/>
  </r>
  <r>
    <s v="BELE/1"/>
    <x v="4"/>
    <x v="3"/>
    <x v="0"/>
    <s v="Oil"/>
    <x v="0"/>
    <n v="0"/>
    <n v="0"/>
  </r>
  <r>
    <s v="BENS/1"/>
    <x v="5"/>
    <x v="4"/>
    <x v="2"/>
    <s v="Oil"/>
    <x v="0"/>
    <n v="432225.36765536055"/>
    <n v="0"/>
  </r>
  <r>
    <s v="BONN/1"/>
    <x v="6"/>
    <x v="5"/>
    <x v="0"/>
    <s v="Oil"/>
    <x v="0"/>
    <n v="84297.060000000012"/>
    <n v="33306.698404882001"/>
  </r>
  <r>
    <s v="DBUC/1"/>
    <x v="7"/>
    <x v="6"/>
    <x v="0"/>
    <s v="Oil"/>
    <x v="0"/>
    <n v="192206.15166178389"/>
    <n v="24934.64629221052"/>
  </r>
  <r>
    <s v="EGBW/1"/>
    <x v="8"/>
    <x v="7"/>
    <x v="3"/>
    <s v="Oil"/>
    <x v="0"/>
    <n v="31783.392062793344"/>
    <n v="45981.731603402586"/>
  </r>
  <r>
    <s v="EGBM/1"/>
    <x v="9"/>
    <x v="7"/>
    <x v="3"/>
    <s v="Oil"/>
    <x v="0"/>
    <n v="17023.247000000003"/>
    <n v="43589.420999707523"/>
  </r>
  <r>
    <s v="ESCB/1"/>
    <x v="10"/>
    <x v="8"/>
    <x v="2"/>
    <s v="Oil"/>
    <x v="0"/>
    <n v="201331.09082436308"/>
    <n v="346584.80750336981"/>
  </r>
  <r>
    <s v="ETEL/1"/>
    <x v="11"/>
    <x v="0"/>
    <x v="0"/>
    <s v="Oil"/>
    <x v="0"/>
    <n v="47072.57"/>
    <n v="0"/>
  </r>
  <r>
    <s v="FORC/2"/>
    <x v="12"/>
    <x v="9"/>
    <x v="2"/>
    <s v="Oil"/>
    <x v="0"/>
    <n v="557516.54735508084"/>
    <n v="368727.27734386589"/>
  </r>
  <r>
    <s v="FORC/3"/>
    <x v="13"/>
    <x v="9"/>
    <x v="2"/>
    <s v="Oil"/>
    <x v="0"/>
    <n v="272933.82482325612"/>
    <n v="278478.17799397709"/>
  </r>
  <r>
    <s v="FORC/4"/>
    <x v="14"/>
    <x v="9"/>
    <x v="2"/>
    <s v="Oil"/>
    <x v="0"/>
    <n v="270123.43311055878"/>
    <n v="183753.83867632592"/>
  </r>
  <r>
    <s v="IDU_NAOC1_FS"/>
    <x v="15"/>
    <x v="7"/>
    <x v="3"/>
    <s v="Oil"/>
    <x v="0"/>
    <n v="98506.272310860862"/>
    <n v="0"/>
  </r>
  <r>
    <s v="IMOR/1"/>
    <x v="16"/>
    <x v="10"/>
    <x v="1"/>
    <s v="Oil"/>
    <x v="0"/>
    <n v="264361.56826434867"/>
    <n v="133346.71364978969"/>
  </r>
  <r>
    <s v="ISIM/1"/>
    <x v="17"/>
    <x v="10"/>
    <x v="1"/>
    <s v="Oil"/>
    <x v="0"/>
    <n v="18785.039000000001"/>
    <n v="23284.855875889072"/>
  </r>
  <r>
    <s v="KOCR/1"/>
    <x v="18"/>
    <x v="0"/>
    <x v="0"/>
    <s v="Oil"/>
    <x v="0"/>
    <n v="25232.760000000002"/>
    <n v="12739.2432147238"/>
  </r>
  <r>
    <s v="NKAL/1"/>
    <x v="19"/>
    <x v="10"/>
    <x v="1"/>
    <s v="Oil"/>
    <x v="0"/>
    <n v="43226.09"/>
    <n v="35949.989071911434"/>
  </r>
  <r>
    <s v="NUNR/1"/>
    <x v="20"/>
    <x v="6"/>
    <x v="0"/>
    <s v="Oil"/>
    <x v="0"/>
    <n v="115470.30151407892"/>
    <n v="51404.332971785654"/>
  </r>
  <r>
    <s v="OBEL/1"/>
    <x v="21"/>
    <x v="2"/>
    <x v="1"/>
    <s v="Oil"/>
    <x v="0"/>
    <n v="22440.59"/>
    <n v="0"/>
  </r>
  <r>
    <s v="OBGN/1"/>
    <x v="22"/>
    <x v="1"/>
    <x v="1"/>
    <s v="Oil"/>
    <x v="0"/>
    <n v="95975.565999999992"/>
    <n v="106965.64699257771"/>
  </r>
  <r>
    <s v="OGBN_NAOC1_FS"/>
    <x v="23"/>
    <x v="7"/>
    <x v="3"/>
    <s v="Oil"/>
    <x v="0"/>
    <n v="41098.574724999999"/>
    <n v="0"/>
  </r>
  <r>
    <s v="OGBO/1"/>
    <x v="24"/>
    <x v="4"/>
    <x v="2"/>
    <s v="Oil"/>
    <x v="0"/>
    <n v="186684.04798768679"/>
    <n v="0"/>
  </r>
  <r>
    <s v="OGUT/1"/>
    <x v="25"/>
    <x v="2"/>
    <x v="1"/>
    <s v="Oil"/>
    <x v="0"/>
    <n v="29641.1678674"/>
    <n v="13648.26344411332"/>
  </r>
  <r>
    <s v="OKOL/1"/>
    <x v="26"/>
    <x v="10"/>
    <x v="1"/>
    <s v="Oil"/>
    <x v="0"/>
    <n v="48542.59"/>
    <n v="0"/>
  </r>
  <r>
    <s v="OPUK/1"/>
    <x v="27"/>
    <x v="4"/>
    <x v="2"/>
    <s v="Oil"/>
    <x v="0"/>
    <n v="458830.58363408153"/>
    <n v="0"/>
  </r>
  <r>
    <s v="OTUM/1"/>
    <x v="28"/>
    <x v="8"/>
    <x v="2"/>
    <s v="Oil"/>
    <x v="0"/>
    <n v="319087.53813026304"/>
    <n v="524827.83621939283"/>
  </r>
  <r>
    <s v="RUMU/1"/>
    <x v="29"/>
    <x v="2"/>
    <x v="1"/>
    <s v="Oil"/>
    <x v="0"/>
    <n v="0"/>
    <n v="0"/>
  </r>
  <r>
    <s v="SBAR/1"/>
    <x v="30"/>
    <x v="7"/>
    <x v="3"/>
    <s v="Oil"/>
    <x v="0"/>
    <n v="140925.30249999999"/>
    <n v="0"/>
  </r>
  <r>
    <s v="EA"/>
    <x v="31"/>
    <x v="11"/>
    <x v="2"/>
    <s v="Oil"/>
    <x v="0"/>
    <n v="719690.94700000016"/>
    <n v="756609"/>
  </r>
  <r>
    <s v="SOKU/1"/>
    <x v="32"/>
    <x v="3"/>
    <x v="0"/>
    <s v="Oil"/>
    <x v="0"/>
    <n v="204065.250672411"/>
    <n v="44470.981222167597"/>
  </r>
  <r>
    <s v="TEBIDABA1_FS"/>
    <x v="33"/>
    <x v="7"/>
    <x v="3"/>
    <s v="Oil"/>
    <x v="0"/>
    <n v="5227.0228023956979"/>
    <n v="0"/>
  </r>
  <r>
    <s v="TUNU/1"/>
    <x v="34"/>
    <x v="4"/>
    <x v="2"/>
    <s v="Oil"/>
    <x v="0"/>
    <n v="276586.43183974613"/>
    <n v="0"/>
  </r>
  <r>
    <s v="UBIE/1"/>
    <x v="35"/>
    <x v="0"/>
    <x v="0"/>
    <s v="Oil"/>
    <x v="0"/>
    <n v="54018.851670450749"/>
    <n v="0"/>
  </r>
  <r>
    <s v="UMUE/1"/>
    <x v="36"/>
    <x v="2"/>
    <x v="1"/>
    <s v="Oil"/>
    <x v="0"/>
    <n v="33804.26"/>
    <n v="31580.017969157492"/>
  </r>
  <r>
    <s v="AGBD/GP"/>
    <x v="37"/>
    <x v="1"/>
    <x v="1"/>
    <s v="Oil"/>
    <x v="0"/>
    <n v="0"/>
    <n v="37062.159352565403"/>
  </r>
  <r>
    <s v="BONN/GP1"/>
    <x v="38"/>
    <x v="5"/>
    <x v="0"/>
    <s v="Oil"/>
    <x v="0"/>
    <n v="3427.8126000000002"/>
    <n v="10052.242536664295"/>
  </r>
  <r>
    <s v="FORC/GP"/>
    <x v="39"/>
    <x v="9"/>
    <x v="2"/>
    <s v="Oil"/>
    <x v="0"/>
    <n v="3285.07"/>
    <n v="3561.1099743474801"/>
  </r>
  <r>
    <s v="GBAR/DG"/>
    <x v="40"/>
    <x v="0"/>
    <x v="0"/>
    <s v="Oil"/>
    <x v="0"/>
    <n v="7832.46"/>
    <n v="0"/>
  </r>
  <r>
    <s v="GBAR/GP"/>
    <x v="41"/>
    <x v="0"/>
    <x v="0"/>
    <s v="Oil"/>
    <x v="0"/>
    <n v="1232867.6991366274"/>
    <n v="1125633.4930525345"/>
  </r>
  <r>
    <s v="OBGN/GP"/>
    <x v="42"/>
    <x v="1"/>
    <x v="1"/>
    <s v="Oil"/>
    <x v="0"/>
    <n v="4135.3379999999997"/>
    <n v="3211.310810368177"/>
  </r>
  <r>
    <s v="OKOL/GP"/>
    <x v="43"/>
    <x v="10"/>
    <x v="1"/>
    <s v="Oil"/>
    <x v="0"/>
    <n v="251969.71635424692"/>
    <n v="188774.67763693098"/>
  </r>
  <r>
    <s v="OKPO/GP"/>
    <x v="44"/>
    <x v="12"/>
    <x v="2"/>
    <s v="Oil"/>
    <x v="0"/>
    <n v="0"/>
    <n v="0"/>
  </r>
  <r>
    <s v="ASSA/GP"/>
    <x v="44"/>
    <x v="1"/>
    <x v="1"/>
    <s v="Oil"/>
    <x v="0"/>
    <n v="0"/>
    <n v="0"/>
  </r>
  <r>
    <s v="SOKU/GP"/>
    <x v="45"/>
    <x v="3"/>
    <x v="0"/>
    <s v="Oil"/>
    <x v="0"/>
    <n v="102039.03787079998"/>
    <n v="312765.35689943022"/>
  </r>
  <r>
    <s v="TUNU/GP"/>
    <x v="46"/>
    <x v="4"/>
    <x v="2"/>
    <s v="Oil"/>
    <x v="0"/>
    <n v="0"/>
    <n v="0"/>
  </r>
  <r>
    <s v="ADIB/1"/>
    <x v="47"/>
    <x v="0"/>
    <x v="0"/>
    <s v="Gas"/>
    <x v="1"/>
    <n v="52628.112437044518"/>
    <n v="0"/>
  </r>
  <r>
    <s v="AGBD/1"/>
    <x v="48"/>
    <x v="1"/>
    <x v="1"/>
    <s v="Gas"/>
    <x v="2"/>
    <n v="22620.393968139957"/>
    <n v="28351.523692285606"/>
  </r>
  <r>
    <s v="AGBD/2"/>
    <x v="49"/>
    <x v="1"/>
    <x v="1"/>
    <s v="Gas"/>
    <x v="2"/>
    <n v="488842.72975805058"/>
    <n v="314240.62411328161"/>
  </r>
  <r>
    <s v="AHIA/1"/>
    <x v="50"/>
    <x v="2"/>
    <x v="1"/>
    <s v="Gas"/>
    <x v="3"/>
    <n v="0"/>
    <n v="0"/>
  </r>
  <r>
    <s v="BELE/1"/>
    <x v="51"/>
    <x v="3"/>
    <x v="0"/>
    <s v="Gas"/>
    <x v="1"/>
    <n v="238149.37533159123"/>
    <n v="0"/>
  </r>
  <r>
    <s v="BENS/1"/>
    <x v="52"/>
    <x v="4"/>
    <x v="2"/>
    <s v="Gas"/>
    <x v="2"/>
    <n v="0"/>
    <n v="0"/>
  </r>
  <r>
    <s v="BONN/1"/>
    <x v="53"/>
    <x v="5"/>
    <x v="0"/>
    <s v="Gas"/>
    <x v="1"/>
    <n v="51811.672392415145"/>
    <n v="0"/>
  </r>
  <r>
    <s v="DBUC/1"/>
    <x v="54"/>
    <x v="6"/>
    <x v="0"/>
    <s v="Gas"/>
    <x v="3"/>
    <n v="0"/>
    <n v="0"/>
  </r>
  <r>
    <s v="EGBW/1"/>
    <x v="55"/>
    <x v="7"/>
    <x v="3"/>
    <s v="Gas"/>
    <x v="4"/>
    <n v="0"/>
    <n v="0"/>
  </r>
  <r>
    <s v="EGBW/1"/>
    <x v="56"/>
    <x v="7"/>
    <x v="3"/>
    <s v="Gas"/>
    <x v="4"/>
    <n v="0"/>
    <n v="0"/>
  </r>
  <r>
    <s v="ESCB/1"/>
    <x v="57"/>
    <x v="8"/>
    <x v="2"/>
    <s v="Gas"/>
    <x v="2"/>
    <n v="0"/>
    <n v="0"/>
  </r>
  <r>
    <s v="ETEL/1"/>
    <x v="58"/>
    <x v="0"/>
    <x v="0"/>
    <s v="Gas"/>
    <x v="3"/>
    <n v="0"/>
    <n v="0"/>
  </r>
  <r>
    <s v="FORC/2"/>
    <x v="59"/>
    <x v="9"/>
    <x v="2"/>
    <s v="Gas"/>
    <x v="2"/>
    <n v="177122.57922137444"/>
    <n v="0"/>
  </r>
  <r>
    <s v="FORC/3"/>
    <x v="60"/>
    <x v="9"/>
    <x v="2"/>
    <s v="Gas"/>
    <x v="2"/>
    <n v="63047.219191720913"/>
    <n v="0"/>
  </r>
  <r>
    <s v="FORC/4"/>
    <x v="61"/>
    <x v="9"/>
    <x v="2"/>
    <s v="Gas"/>
    <x v="2"/>
    <n v="58087.240657404938"/>
    <n v="0"/>
  </r>
  <r>
    <s v="IDU_NAOC1_FS"/>
    <x v="62"/>
    <x v="7"/>
    <x v="3"/>
    <s v="Gas"/>
    <x v="4"/>
    <n v="0"/>
    <n v="0"/>
  </r>
  <r>
    <s v="IMOR/1"/>
    <x v="63"/>
    <x v="10"/>
    <x v="1"/>
    <s v="Gas"/>
    <x v="2"/>
    <n v="21680.225103967259"/>
    <n v="29463.52583168658"/>
  </r>
  <r>
    <s v="ISIM/1"/>
    <x v="64"/>
    <x v="10"/>
    <x v="1"/>
    <s v="Gas"/>
    <x v="3"/>
    <n v="0"/>
    <n v="0"/>
  </r>
  <r>
    <s v="KOCR/1"/>
    <x v="65"/>
    <x v="0"/>
    <x v="0"/>
    <s v="Gas"/>
    <x v="3"/>
    <n v="0"/>
    <n v="0"/>
  </r>
  <r>
    <s v="NKAL/1"/>
    <x v="66"/>
    <x v="10"/>
    <x v="1"/>
    <s v="Gas"/>
    <x v="2"/>
    <n v="144335.55286285971"/>
    <n v="43543.38942725597"/>
  </r>
  <r>
    <s v="NUNR/1"/>
    <x v="67"/>
    <x v="6"/>
    <x v="0"/>
    <s v="Gas"/>
    <x v="3"/>
    <n v="0"/>
    <n v="0"/>
  </r>
  <r>
    <s v="OBEL/1"/>
    <x v="68"/>
    <x v="2"/>
    <x v="1"/>
    <s v="Gas"/>
    <x v="3"/>
    <n v="0"/>
    <n v="0"/>
  </r>
  <r>
    <s v="OBGN/1"/>
    <x v="69"/>
    <x v="1"/>
    <x v="1"/>
    <s v="Gas"/>
    <x v="2"/>
    <n v="47127.97876001463"/>
    <n v="151450.82444640249"/>
  </r>
  <r>
    <s v="OGBN_NAOC1_FS"/>
    <x v="70"/>
    <x v="7"/>
    <x v="3"/>
    <s v="Gas"/>
    <x v="4"/>
    <n v="0"/>
    <n v="0"/>
  </r>
  <r>
    <s v="OGBO/1"/>
    <x v="71"/>
    <x v="4"/>
    <x v="2"/>
    <s v="Gas"/>
    <x v="2"/>
    <n v="0"/>
    <n v="0"/>
  </r>
  <r>
    <s v="OGUT/1"/>
    <x v="72"/>
    <x v="2"/>
    <x v="1"/>
    <s v="Gas"/>
    <x v="3"/>
    <n v="0"/>
    <n v="0"/>
  </r>
  <r>
    <s v="OKOL/1"/>
    <x v="73"/>
    <x v="10"/>
    <x v="1"/>
    <s v="Gas"/>
    <x v="2"/>
    <n v="102071.34517307198"/>
    <n v="0"/>
  </r>
  <r>
    <s v="OPUK/1"/>
    <x v="74"/>
    <x v="4"/>
    <x v="2"/>
    <s v="Gas"/>
    <x v="2"/>
    <n v="0"/>
    <n v="0"/>
  </r>
  <r>
    <s v="OTUM/1"/>
    <x v="75"/>
    <x v="8"/>
    <x v="2"/>
    <s v="Gas"/>
    <x v="2"/>
    <n v="122864.11501414473"/>
    <n v="78439.559100000028"/>
  </r>
  <r>
    <s v="RUMU/1"/>
    <x v="76"/>
    <x v="2"/>
    <x v="1"/>
    <s v="Gas"/>
    <x v="3"/>
    <n v="0"/>
    <n v="0"/>
  </r>
  <r>
    <s v="SBAR/1"/>
    <x v="77"/>
    <x v="7"/>
    <x v="3"/>
    <s v="Gas"/>
    <x v="4"/>
    <n v="0"/>
    <n v="0"/>
  </r>
  <r>
    <s v="EA"/>
    <x v="78"/>
    <x v="11"/>
    <x v="2"/>
    <s v="Gas"/>
    <x v="1"/>
    <n v="88852.519876350168"/>
    <n v="430809"/>
  </r>
  <r>
    <s v="SOKU/1"/>
    <x v="79"/>
    <x v="3"/>
    <x v="0"/>
    <s v="Gas"/>
    <x v="1"/>
    <n v="3276.4901622127109"/>
    <n v="0"/>
  </r>
  <r>
    <s v="TEBIDABA1_FS"/>
    <x v="80"/>
    <x v="7"/>
    <x v="3"/>
    <s v="Gas"/>
    <x v="4"/>
    <n v="0"/>
    <n v="0"/>
  </r>
  <r>
    <s v="TUNU/1"/>
    <x v="81"/>
    <x v="4"/>
    <x v="2"/>
    <s v="Gas"/>
    <x v="2"/>
    <n v="0"/>
    <n v="0"/>
  </r>
  <r>
    <s v="UBIE/1"/>
    <x v="82"/>
    <x v="0"/>
    <x v="0"/>
    <s v="Gas"/>
    <x v="3"/>
    <n v="0"/>
    <n v="0"/>
  </r>
  <r>
    <s v="UMUE/1"/>
    <x v="83"/>
    <x v="2"/>
    <x v="1"/>
    <s v="Gas"/>
    <x v="3"/>
    <n v="0"/>
    <n v="0"/>
  </r>
  <r>
    <s v="AGBD/GP"/>
    <x v="84"/>
    <x v="1"/>
    <x v="1"/>
    <s v="Gas"/>
    <x v="2"/>
    <n v="0"/>
    <n v="190400.02858463299"/>
  </r>
  <r>
    <s v="BONN/GP1"/>
    <x v="85"/>
    <x v="5"/>
    <x v="0"/>
    <s v="Gas"/>
    <x v="1"/>
    <n v="9082396.284680035"/>
    <n v="8170831.9280422293"/>
  </r>
  <r>
    <s v="FORC/GP"/>
    <x v="86"/>
    <x v="9"/>
    <x v="2"/>
    <s v="Gas"/>
    <x v="2"/>
    <n v="0"/>
    <n v="0"/>
  </r>
  <r>
    <s v="GBAR/DG"/>
    <x v="87"/>
    <x v="0"/>
    <x v="0"/>
    <s v="Gas"/>
    <x v="2"/>
    <n v="376382.02301419596"/>
    <n v="0"/>
  </r>
  <r>
    <s v="GBAR/GP"/>
    <x v="88"/>
    <x v="0"/>
    <x v="0"/>
    <s v="Gas"/>
    <x v="1"/>
    <n v="42947276.727279045"/>
    <n v="35658422.686850749"/>
  </r>
  <r>
    <s v="OBGN/GP"/>
    <x v="42"/>
    <x v="1"/>
    <x v="1"/>
    <s v="Gas"/>
    <x v="2"/>
    <n v="249752.65047056761"/>
    <n v="129882.85010643999"/>
  </r>
  <r>
    <s v="OKOL/GP"/>
    <x v="89"/>
    <x v="10"/>
    <x v="1"/>
    <s v="Gas"/>
    <x v="2"/>
    <n v="2623850.8619125234"/>
    <n v="1317119"/>
  </r>
  <r>
    <s v="OKPO/GP"/>
    <x v="44"/>
    <x v="12"/>
    <x v="2"/>
    <s v="Gas"/>
    <x v="2"/>
    <n v="0"/>
    <n v="0"/>
  </r>
  <r>
    <s v="ASSA/GP"/>
    <x v="44"/>
    <x v="1"/>
    <x v="1"/>
    <s v="Gas"/>
    <x v="3"/>
    <n v="0"/>
    <n v="0"/>
  </r>
  <r>
    <s v="SOKU/GP"/>
    <x v="90"/>
    <x v="3"/>
    <x v="0"/>
    <s v="Gas"/>
    <x v="1"/>
    <n v="7652409.6571520623"/>
    <n v="12310832.064509457"/>
  </r>
  <r>
    <s v="TUNU/GP"/>
    <x v="91"/>
    <x v="4"/>
    <x v="2"/>
    <s v="Gas"/>
    <x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2D0044-6ED4-49A0-B6BF-4B9A310826FA}" name="PivotTable5" cacheId="1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K116" firstHeaderRow="1" firstDataRow="3" firstDataCol="1"/>
  <pivotFields count="8">
    <pivotField showAll="0"/>
    <pivotField axis="axisRow" showAll="0">
      <items count="94">
        <item m="1" x="92"/>
        <item x="0"/>
        <item x="47"/>
        <item x="1"/>
        <item x="48"/>
        <item x="2"/>
        <item x="49"/>
        <item x="37"/>
        <item x="84"/>
        <item x="3"/>
        <item x="50"/>
        <item x="4"/>
        <item x="51"/>
        <item x="5"/>
        <item x="52"/>
        <item x="6"/>
        <item x="53"/>
        <item x="38"/>
        <item x="85"/>
        <item x="7"/>
        <item x="54"/>
        <item x="31"/>
        <item x="78"/>
        <item x="9"/>
        <item x="56"/>
        <item x="8"/>
        <item x="55"/>
        <item x="10"/>
        <item x="57"/>
        <item x="39"/>
        <item x="86"/>
        <item x="11"/>
        <item x="58"/>
        <item x="40"/>
        <item x="87"/>
        <item x="41"/>
        <item x="88"/>
        <item x="15"/>
        <item x="62"/>
        <item x="16"/>
        <item x="63"/>
        <item x="17"/>
        <item x="64"/>
        <item x="18"/>
        <item x="65"/>
        <item x="13"/>
        <item x="60"/>
        <item x="19"/>
        <item x="66"/>
        <item x="20"/>
        <item x="67"/>
        <item x="22"/>
        <item x="69"/>
        <item x="42"/>
        <item x="21"/>
        <item x="68"/>
        <item x="24"/>
        <item x="71"/>
        <item x="23"/>
        <item x="70"/>
        <item x="25"/>
        <item x="72"/>
        <item x="26"/>
        <item x="73"/>
        <item x="43"/>
        <item x="89"/>
        <item x="27"/>
        <item x="74"/>
        <item x="28"/>
        <item x="75"/>
        <item x="29"/>
        <item x="76"/>
        <item x="30"/>
        <item x="77"/>
        <item x="12"/>
        <item x="59"/>
        <item x="32"/>
        <item x="79"/>
        <item x="45"/>
        <item x="90"/>
        <item x="33"/>
        <item x="80"/>
        <item x="34"/>
        <item x="81"/>
        <item x="46"/>
        <item x="91"/>
        <item x="35"/>
        <item x="82"/>
        <item x="36"/>
        <item x="83"/>
        <item x="14"/>
        <item x="61"/>
        <item x="44"/>
        <item t="default"/>
      </items>
    </pivotField>
    <pivotField axis="axisRow" showAll="0">
      <items count="14">
        <item x="7"/>
        <item x="1"/>
        <item x="2"/>
        <item x="5"/>
        <item x="11"/>
        <item x="9"/>
        <item x="0"/>
        <item x="10"/>
        <item x="6"/>
        <item x="8"/>
        <item x="3"/>
        <item x="4"/>
        <item x="12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axis="axisCol" showAll="0">
      <items count="6">
        <item x="4"/>
        <item x="2"/>
        <item x="1"/>
        <item x="3"/>
        <item x="0"/>
        <item t="default"/>
      </items>
    </pivotField>
    <pivotField dataField="1" numFmtId="168" showAll="0"/>
    <pivotField dataField="1" numFmtId="168" showAll="0"/>
  </pivotFields>
  <rowFields count="3">
    <field x="3"/>
    <field x="2"/>
    <field x="1"/>
  </rowFields>
  <rowItems count="111">
    <i>
      <x/>
    </i>
    <i r="1">
      <x/>
    </i>
    <i r="2">
      <x v="23"/>
    </i>
    <i r="2">
      <x v="24"/>
    </i>
    <i r="2">
      <x v="25"/>
    </i>
    <i r="2">
      <x v="26"/>
    </i>
    <i r="2">
      <x v="37"/>
    </i>
    <i r="2">
      <x v="38"/>
    </i>
    <i r="2">
      <x v="58"/>
    </i>
    <i r="2">
      <x v="59"/>
    </i>
    <i r="2">
      <x v="72"/>
    </i>
    <i r="2">
      <x v="73"/>
    </i>
    <i r="2">
      <x v="80"/>
    </i>
    <i r="2">
      <x v="81"/>
    </i>
    <i>
      <x v="1"/>
    </i>
    <i r="1">
      <x v="3"/>
    </i>
    <i r="2">
      <x v="15"/>
    </i>
    <i r="2">
      <x v="16"/>
    </i>
    <i r="2">
      <x v="17"/>
    </i>
    <i r="2">
      <x v="18"/>
    </i>
    <i r="1">
      <x v="6"/>
    </i>
    <i r="2">
      <x v="1"/>
    </i>
    <i r="2">
      <x v="2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43"/>
    </i>
    <i r="2">
      <x v="44"/>
    </i>
    <i r="2">
      <x v="86"/>
    </i>
    <i r="2">
      <x v="87"/>
    </i>
    <i r="1">
      <x v="8"/>
    </i>
    <i r="2">
      <x v="19"/>
    </i>
    <i r="2">
      <x v="20"/>
    </i>
    <i r="2">
      <x v="49"/>
    </i>
    <i r="2">
      <x v="50"/>
    </i>
    <i r="1">
      <x v="10"/>
    </i>
    <i r="2">
      <x v="11"/>
    </i>
    <i r="2">
      <x v="12"/>
    </i>
    <i r="2">
      <x v="76"/>
    </i>
    <i r="2">
      <x v="77"/>
    </i>
    <i r="2">
      <x v="78"/>
    </i>
    <i r="2">
      <x v="79"/>
    </i>
    <i>
      <x v="2"/>
    </i>
    <i r="1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51"/>
    </i>
    <i r="2">
      <x v="52"/>
    </i>
    <i r="2">
      <x v="53"/>
    </i>
    <i r="2">
      <x v="92"/>
    </i>
    <i r="1">
      <x v="2"/>
    </i>
    <i r="2">
      <x v="9"/>
    </i>
    <i r="2">
      <x v="10"/>
    </i>
    <i r="2">
      <x v="54"/>
    </i>
    <i r="2">
      <x v="55"/>
    </i>
    <i r="2">
      <x v="60"/>
    </i>
    <i r="2">
      <x v="61"/>
    </i>
    <i r="2">
      <x v="70"/>
    </i>
    <i r="2">
      <x v="71"/>
    </i>
    <i r="2">
      <x v="88"/>
    </i>
    <i r="2">
      <x v="89"/>
    </i>
    <i r="1">
      <x v="7"/>
    </i>
    <i r="2">
      <x v="39"/>
    </i>
    <i r="2">
      <x v="40"/>
    </i>
    <i r="2">
      <x v="41"/>
    </i>
    <i r="2">
      <x v="42"/>
    </i>
    <i r="2">
      <x v="47"/>
    </i>
    <i r="2">
      <x v="48"/>
    </i>
    <i r="2">
      <x v="62"/>
    </i>
    <i r="2">
      <x v="63"/>
    </i>
    <i r="2">
      <x v="64"/>
    </i>
    <i r="2">
      <x v="65"/>
    </i>
    <i>
      <x v="3"/>
    </i>
    <i r="1">
      <x v="4"/>
    </i>
    <i r="2">
      <x v="21"/>
    </i>
    <i r="2">
      <x v="22"/>
    </i>
    <i r="1">
      <x v="5"/>
    </i>
    <i r="2">
      <x v="29"/>
    </i>
    <i r="2">
      <x v="30"/>
    </i>
    <i r="2">
      <x v="45"/>
    </i>
    <i r="2">
      <x v="46"/>
    </i>
    <i r="2">
      <x v="74"/>
    </i>
    <i r="2">
      <x v="75"/>
    </i>
    <i r="2">
      <x v="90"/>
    </i>
    <i r="2">
      <x v="91"/>
    </i>
    <i r="1">
      <x v="9"/>
    </i>
    <i r="2">
      <x v="27"/>
    </i>
    <i r="2">
      <x v="28"/>
    </i>
    <i r="2">
      <x v="68"/>
    </i>
    <i r="2">
      <x v="69"/>
    </i>
    <i r="1">
      <x v="11"/>
    </i>
    <i r="2">
      <x v="13"/>
    </i>
    <i r="2">
      <x v="14"/>
    </i>
    <i r="2">
      <x v="56"/>
    </i>
    <i r="2">
      <x v="57"/>
    </i>
    <i r="2">
      <x v="66"/>
    </i>
    <i r="2">
      <x v="67"/>
    </i>
    <i r="2">
      <x v="82"/>
    </i>
    <i r="2">
      <x v="83"/>
    </i>
    <i r="2">
      <x v="84"/>
    </i>
    <i r="2">
      <x v="85"/>
    </i>
    <i r="1">
      <x v="12"/>
    </i>
    <i r="2">
      <x v="92"/>
    </i>
    <i t="grand">
      <x/>
    </i>
  </rowItems>
  <colFields count="2">
    <field x="5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</colItems>
  <dataFields count="2">
    <dataField name="Sum of Plan" fld="6" baseField="0" baseItem="0"/>
    <dataField name="Sum of Actual" fld="7" baseField="0" baseItem="0"/>
  </dataFields>
  <formats count="34">
    <format dxfId="2">
      <pivotArea outline="0" collapsedLevelsAreSubtotals="1" fieldPosition="0">
        <references count="1">
          <reference field="5" count="1" selected="0">
            <x v="4"/>
          </reference>
        </references>
      </pivotArea>
    </format>
    <format dxfId="3">
      <pivotArea outline="0" collapsedLevelsAreSubtotals="1" fieldPosition="0">
        <references count="2">
          <reference field="4294967294" count="2" selected="0">
            <x v="0"/>
            <x v="1"/>
          </reference>
          <reference field="5" count="4" selected="0">
            <x v="0"/>
            <x v="1"/>
            <x v="2"/>
            <x v="3"/>
          </reference>
        </references>
      </pivotArea>
    </format>
    <format dxfId="4">
      <pivotArea field="5" type="button" dataOnly="0" labelOnly="1" outline="0" axis="axisCol" fieldPosition="0"/>
    </format>
    <format dxfId="5">
      <pivotArea field="-2" type="button" dataOnly="0" labelOnly="1" outline="0" axis="axisCol" fieldPosition="1"/>
    </format>
    <format dxfId="6">
      <pivotArea type="topRight" dataOnly="0" labelOnly="1" outline="0" fieldPosition="0"/>
    </format>
    <format dxfId="7">
      <pivotArea dataOnly="0" labelOnly="1" fieldPosition="0">
        <references count="1">
          <reference field="5" count="4">
            <x v="0"/>
            <x v="1"/>
            <x v="2"/>
            <x v="3"/>
          </reference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0"/>
          </reference>
        </references>
      </pivotArea>
    </format>
    <format dxfId="9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1"/>
          </reference>
        </references>
      </pivotArea>
    </format>
    <format dxfId="10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2"/>
          </reference>
        </references>
      </pivotArea>
    </format>
    <format dxfId="11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3"/>
          </reference>
        </references>
      </pivotArea>
    </format>
    <format dxfId="12">
      <pivotArea dataOnly="0" labelOnly="1" outline="0" fieldPosition="0">
        <references count="2">
          <reference field="4294967294" count="1">
            <x v="1"/>
          </reference>
          <reference field="5" count="1" selected="0">
            <x v="0"/>
          </reference>
        </references>
      </pivotArea>
    </format>
    <format dxfId="13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1"/>
          </reference>
        </references>
      </pivotArea>
    </format>
    <format dxfId="14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2"/>
          </reference>
        </references>
      </pivotArea>
    </format>
    <format dxfId="15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3"/>
          </reference>
        </references>
      </pivotArea>
    </format>
    <format dxfId="16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4"/>
          </reference>
        </references>
      </pivotArea>
    </format>
    <format dxfId="17">
      <pivotArea collapsedLevelsAreSubtotals="1" fieldPosition="0">
        <references count="4">
          <reference field="1" count="1">
            <x v="45"/>
          </reference>
          <reference field="2" count="1" selected="0">
            <x v="5"/>
          </reference>
          <reference field="3" count="1" selected="0">
            <x v="3"/>
          </reference>
          <reference field="5" count="1" selected="0">
            <x v="4"/>
          </reference>
        </references>
      </pivotArea>
    </format>
    <format dxfId="18">
      <pivotArea collapsedLevelsAreSubtotals="1" fieldPosition="0">
        <references count="4">
          <reference field="1" count="1">
            <x v="27"/>
          </reference>
          <reference field="2" count="1" selected="0">
            <x v="9"/>
          </reference>
          <reference field="3" count="1" selected="0">
            <x v="3"/>
          </reference>
          <reference field="5" count="1" selected="0">
            <x v="4"/>
          </reference>
        </references>
      </pivotArea>
    </format>
    <format dxfId="19">
      <pivotArea collapsedLevelsAreSubtotals="1" fieldPosition="0">
        <references count="4">
          <reference field="1" count="1">
            <x v="9"/>
          </reference>
          <reference field="2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</references>
      </pivotArea>
    </format>
    <format dxfId="20">
      <pivotArea collapsedLevelsAreSubtotals="1" fieldPosition="0">
        <references count="4">
          <reference field="1" count="1">
            <x v="5"/>
          </reference>
          <reference field="2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</references>
      </pivotArea>
    </format>
    <format dxfId="21">
      <pivotArea collapsedLevelsAreSubtotals="1" fieldPosition="0">
        <references count="4">
          <reference field="1" count="1">
            <x v="3"/>
          </reference>
          <reference field="2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</references>
      </pivotArea>
    </format>
    <format dxfId="22">
      <pivotArea collapsedLevelsAreSubtotals="1" fieldPosition="0">
        <references count="4">
          <reference field="1" count="1">
            <x v="7"/>
          </reference>
          <reference field="2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</references>
      </pivotArea>
    </format>
    <format dxfId="23">
      <pivotArea collapsedLevelsAreSubtotals="1" fieldPosition="0">
        <references count="4">
          <reference field="1" count="1">
            <x v="51"/>
          </reference>
          <reference field="2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</references>
      </pivotArea>
    </format>
    <format dxfId="24">
      <pivotArea collapsedLevelsAreSubtotals="1" fieldPosition="0">
        <references count="4">
          <reference field="1" count="1">
            <x v="78"/>
          </reference>
          <reference field="2" count="1" selected="0">
            <x v="10"/>
          </reference>
          <reference field="3" count="1" selected="0">
            <x v="1"/>
          </reference>
          <reference field="5" count="1" selected="0">
            <x v="4"/>
          </reference>
        </references>
      </pivotArea>
    </format>
    <format dxfId="25">
      <pivotArea collapsedLevelsAreSubtotals="1" fieldPosition="0">
        <references count="4">
          <reference field="1" count="1">
            <x v="53"/>
          </reference>
          <reference field="2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</references>
      </pivotArea>
    </format>
    <format dxfId="26">
      <pivotArea collapsedLevelsAreSubtotals="1" fieldPosition="0">
        <references count="4">
          <reference field="1" count="1">
            <x v="21"/>
          </reference>
          <reference field="2" count="1" selected="0">
            <x v="4"/>
          </reference>
          <reference field="3" count="1" selected="0">
            <x v="3"/>
          </reference>
          <reference field="5" count="1" selected="0">
            <x v="4"/>
          </reference>
        </references>
      </pivotArea>
    </format>
    <format dxfId="27">
      <pivotArea collapsedLevelsAreSubtotals="1" fieldPosition="0">
        <references count="5">
          <reference field="4294967294" count="2" selected="0">
            <x v="0"/>
            <x v="1"/>
          </reference>
          <reference field="1" count="1">
            <x v="52"/>
          </reference>
          <reference field="2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</references>
      </pivotArea>
    </format>
    <format dxfId="28">
      <pivotArea collapsedLevelsAreSubtotals="1" fieldPosition="0">
        <references count="5">
          <reference field="4294967294" count="2" selected="0">
            <x v="0"/>
            <x v="1"/>
          </reference>
          <reference field="1" count="1">
            <x v="4"/>
          </reference>
          <reference field="2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</references>
      </pivotArea>
    </format>
    <format dxfId="29">
      <pivotArea collapsedLevelsAreSubtotals="1" fieldPosition="0">
        <references count="4">
          <reference field="1" count="1">
            <x v="68"/>
          </reference>
          <reference field="2" count="1" selected="0">
            <x v="9"/>
          </reference>
          <reference field="3" count="1" selected="0">
            <x v="3"/>
          </reference>
          <reference field="5" count="1" selected="0">
            <x v="4"/>
          </reference>
        </references>
      </pivotArea>
    </format>
    <format dxfId="30">
      <pivotArea collapsedLevelsAreSubtotals="1" fieldPosition="0">
        <references count="4">
          <reference field="1" count="1">
            <x v="29"/>
          </reference>
          <reference field="2" count="1" selected="0">
            <x v="5"/>
          </reference>
          <reference field="3" count="1" selected="0">
            <x v="3"/>
          </reference>
          <reference field="5" count="1" selected="0">
            <x v="4"/>
          </reference>
        </references>
      </pivotArea>
    </format>
    <format dxfId="31">
      <pivotArea dataOnly="0" labelOnly="1" outline="0" fieldPosition="0">
        <references count="2">
          <reference field="4294967294" count="1">
            <x v="0"/>
          </reference>
          <reference field="5" count="1" selected="0">
            <x v="0"/>
          </reference>
        </references>
      </pivotArea>
    </format>
    <format dxfId="32">
      <pivotArea collapsedLevelsAreSubtotals="1" fieldPosition="0">
        <references count="5">
          <reference field="4294967294" count="2" selected="0">
            <x v="0"/>
            <x v="1"/>
          </reference>
          <reference field="1" count="1">
            <x v="8"/>
          </reference>
          <reference field="2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</references>
      </pivotArea>
    </format>
    <format dxfId="33">
      <pivotArea collapsedLevelsAreSubtotals="1" fieldPosition="0">
        <references count="3">
          <reference field="2" count="1">
            <x v="1"/>
          </reference>
          <reference field="3" count="1" selected="0">
            <x v="2"/>
          </reference>
          <reference field="5" count="1" selected="0">
            <x v="4"/>
          </reference>
        </references>
      </pivotArea>
    </format>
    <format dxfId="1">
      <pivotArea collapsedLevelsAreSubtotals="1" fieldPosition="0">
        <references count="5">
          <reference field="4294967294" count="2" selected="0">
            <x v="0"/>
            <x v="1"/>
          </reference>
          <reference field="1" count="1">
            <x v="79"/>
          </reference>
          <reference field="2" count="1" selected="0">
            <x v="10"/>
          </reference>
          <reference field="3" count="1" selected="0">
            <x v="1"/>
          </reference>
          <reference field="5" count="1" selected="0">
            <x v="2"/>
          </reference>
        </references>
      </pivotArea>
    </format>
    <format dxfId="0">
      <pivotArea collapsedLevelsAreSubtotals="1" fieldPosition="0">
        <references count="4">
          <reference field="1" count="1">
            <x v="41"/>
          </reference>
          <reference field="2" count="1" selected="0">
            <x v="7"/>
          </reference>
          <reference field="3" count="1" selected="0">
            <x v="2"/>
          </reference>
          <reference field="5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A1:K43"/>
  <sheetViews>
    <sheetView tabSelected="1" zoomScale="85" zoomScaleNormal="85" workbookViewId="0">
      <selection activeCell="C38" sqref="C38"/>
    </sheetView>
  </sheetViews>
  <sheetFormatPr defaultRowHeight="14.5" x14ac:dyDescent="0.35"/>
  <cols>
    <col min="2" max="2" width="53.453125" customWidth="1"/>
    <col min="3" max="3" width="15.81640625" customWidth="1"/>
    <col min="4" max="4" width="56.54296875" customWidth="1"/>
    <col min="5" max="5" width="60.1796875" customWidth="1"/>
    <col min="6" max="6" width="19.54296875" bestFit="1" customWidth="1"/>
    <col min="7" max="7" width="16.81640625" customWidth="1"/>
    <col min="8" max="8" width="9.1796875" customWidth="1"/>
    <col min="9" max="9" width="60.1796875" customWidth="1"/>
    <col min="10" max="10" width="15.26953125" customWidth="1"/>
    <col min="11" max="11" width="31.81640625" customWidth="1"/>
    <col min="13" max="13" width="5.54296875" customWidth="1"/>
    <col min="14" max="14" width="10.54296875" customWidth="1"/>
  </cols>
  <sheetData>
    <row r="1" spans="2:11" ht="22.5" customHeight="1" x14ac:dyDescent="0.35">
      <c r="C1" s="1"/>
      <c r="F1" s="1"/>
      <c r="J1" s="1"/>
    </row>
    <row r="2" spans="2:11" ht="18.5" x14ac:dyDescent="0.45">
      <c r="B2" s="2" t="s">
        <v>0</v>
      </c>
      <c r="C2" s="3">
        <v>2019</v>
      </c>
      <c r="D2" s="4"/>
      <c r="E2" s="2" t="s">
        <v>1</v>
      </c>
      <c r="F2" s="3">
        <v>2019</v>
      </c>
      <c r="I2" s="2" t="s">
        <v>2</v>
      </c>
      <c r="J2" s="3">
        <v>2019</v>
      </c>
    </row>
    <row r="3" spans="2:11" x14ac:dyDescent="0.35">
      <c r="B3" s="5" t="s">
        <v>3</v>
      </c>
      <c r="E3" s="5" t="s">
        <v>3</v>
      </c>
      <c r="G3" s="4"/>
      <c r="I3" s="5" t="s">
        <v>3</v>
      </c>
    </row>
    <row r="4" spans="2:11" x14ac:dyDescent="0.35">
      <c r="B4" s="5" t="s">
        <v>4</v>
      </c>
      <c r="C4" s="6">
        <v>0</v>
      </c>
      <c r="D4">
        <f>680000*0.15*0.3</f>
        <v>30600</v>
      </c>
      <c r="E4" s="5"/>
      <c r="F4" s="6"/>
      <c r="G4" s="4"/>
      <c r="I4" s="5"/>
    </row>
    <row r="5" spans="2:11" x14ac:dyDescent="0.3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35">
      <c r="B6" s="7" t="s">
        <v>6</v>
      </c>
      <c r="C6" s="8">
        <v>66.247</v>
      </c>
      <c r="D6" t="s">
        <v>7</v>
      </c>
      <c r="E6" s="7" t="s">
        <v>8</v>
      </c>
      <c r="F6" s="9">
        <v>1.637</v>
      </c>
      <c r="G6" t="s">
        <v>7</v>
      </c>
      <c r="I6" s="7" t="s">
        <v>8</v>
      </c>
      <c r="J6" s="10">
        <v>2.5299999999999998</v>
      </c>
      <c r="K6" t="s">
        <v>7</v>
      </c>
    </row>
    <row r="7" spans="2:11" x14ac:dyDescent="0.35">
      <c r="B7" s="7" t="s">
        <v>9</v>
      </c>
      <c r="C7" s="11">
        <v>31</v>
      </c>
      <c r="E7" s="7" t="s">
        <v>9</v>
      </c>
      <c r="F7" s="11"/>
      <c r="I7" s="7" t="s">
        <v>9</v>
      </c>
      <c r="J7" s="11">
        <v>31</v>
      </c>
    </row>
    <row r="8" spans="2:11" x14ac:dyDescent="0.35">
      <c r="B8" s="7" t="s">
        <v>10</v>
      </c>
      <c r="C8" s="12">
        <f>Details!N87/1000/31</f>
        <v>1.1909049354838657</v>
      </c>
      <c r="D8" t="s">
        <v>11</v>
      </c>
      <c r="E8" s="7" t="s">
        <v>10</v>
      </c>
      <c r="F8" s="13"/>
      <c r="G8" t="s">
        <v>11</v>
      </c>
      <c r="I8" s="7" t="s">
        <v>10</v>
      </c>
      <c r="J8" s="13"/>
      <c r="K8" t="s">
        <v>11</v>
      </c>
    </row>
    <row r="9" spans="2:11" x14ac:dyDescent="0.35">
      <c r="B9" s="7" t="s">
        <v>12</v>
      </c>
      <c r="C9" s="15">
        <f>C8*C7*1000</f>
        <v>36918.05299999984</v>
      </c>
      <c r="E9" s="7" t="s">
        <v>13</v>
      </c>
      <c r="F9" s="15">
        <f>F8*F7*1000</f>
        <v>0</v>
      </c>
      <c r="I9" s="7" t="s">
        <v>13</v>
      </c>
      <c r="J9" s="14">
        <f t="shared" ref="J9" si="0">J8*J7*1000</f>
        <v>0</v>
      </c>
    </row>
    <row r="10" spans="2:11" x14ac:dyDescent="0.35">
      <c r="B10" s="7" t="s">
        <v>14</v>
      </c>
      <c r="C10" s="17">
        <f t="shared" ref="C10" si="1">+C9*C6</f>
        <v>2445710.2570909895</v>
      </c>
      <c r="E10" s="7" t="s">
        <v>14</v>
      </c>
      <c r="F10" s="17">
        <f>+F9*F6*5.8</f>
        <v>0</v>
      </c>
      <c r="I10" s="7" t="s">
        <v>14</v>
      </c>
      <c r="J10" s="17">
        <f>+J9*J6*5.8</f>
        <v>0</v>
      </c>
    </row>
    <row r="11" spans="2:11" x14ac:dyDescent="0.35">
      <c r="B11" s="7" t="s">
        <v>15</v>
      </c>
      <c r="C11" s="19">
        <f t="shared" ref="C11" si="2">-C10*0.2</f>
        <v>-489142.05141819792</v>
      </c>
      <c r="D11" t="s">
        <v>16</v>
      </c>
      <c r="E11" s="7" t="s">
        <v>17</v>
      </c>
      <c r="F11" s="19">
        <f>-F10*0.07</f>
        <v>0</v>
      </c>
      <c r="G11" t="s">
        <v>18</v>
      </c>
      <c r="I11" s="7" t="s">
        <v>17</v>
      </c>
      <c r="J11" s="19">
        <f>-J10*0.07</f>
        <v>0</v>
      </c>
      <c r="K11" t="s">
        <v>18</v>
      </c>
    </row>
    <row r="12" spans="2:11" x14ac:dyDescent="0.35">
      <c r="B12" s="7" t="s">
        <v>19</v>
      </c>
      <c r="C12" s="18"/>
      <c r="E12" s="7" t="s">
        <v>19</v>
      </c>
      <c r="F12" s="18">
        <v>0</v>
      </c>
      <c r="I12" s="7" t="s">
        <v>19</v>
      </c>
      <c r="J12" s="18">
        <v>0</v>
      </c>
    </row>
    <row r="13" spans="2:11" x14ac:dyDescent="0.35">
      <c r="B13" s="7" t="s">
        <v>20</v>
      </c>
      <c r="C13" s="18"/>
      <c r="E13" s="7" t="s">
        <v>20</v>
      </c>
      <c r="F13" s="18"/>
      <c r="I13" s="7" t="s">
        <v>20</v>
      </c>
      <c r="J13" s="18"/>
    </row>
    <row r="14" spans="2:11" x14ac:dyDescent="0.35">
      <c r="B14" s="7" t="s">
        <v>21</v>
      </c>
      <c r="C14" s="18"/>
      <c r="E14" s="7" t="s">
        <v>21</v>
      </c>
      <c r="F14" s="18"/>
      <c r="I14" s="7" t="s">
        <v>21</v>
      </c>
      <c r="J14" s="18">
        <f>-J8*J7*2706</f>
        <v>0</v>
      </c>
    </row>
    <row r="15" spans="2:11" x14ac:dyDescent="0.35">
      <c r="B15" s="7" t="s">
        <v>22</v>
      </c>
      <c r="C15" s="20">
        <f>+C10+C11+C12+C13+C14</f>
        <v>1956568.2056727917</v>
      </c>
      <c r="E15" s="7" t="s">
        <v>22</v>
      </c>
      <c r="F15" s="20">
        <f>+F10+F11+F12+F13+F14</f>
        <v>0</v>
      </c>
      <c r="I15" s="7" t="s">
        <v>22</v>
      </c>
      <c r="J15" s="20">
        <f>+J10+J11+J12+J13+J14</f>
        <v>0</v>
      </c>
    </row>
    <row r="16" spans="2:11" x14ac:dyDescent="0.35">
      <c r="B16" s="7" t="s">
        <v>23</v>
      </c>
      <c r="C16" s="18">
        <f>-C15*0.1275</f>
        <v>-249462.44622328095</v>
      </c>
      <c r="D16" t="s">
        <v>31</v>
      </c>
      <c r="E16" s="7" t="s">
        <v>24</v>
      </c>
      <c r="F16" s="18">
        <f>-F15*0.3</f>
        <v>0</v>
      </c>
      <c r="I16" s="7" t="s">
        <v>24</v>
      </c>
      <c r="J16" s="18">
        <f>-J15*0.3</f>
        <v>0</v>
      </c>
    </row>
    <row r="17" spans="1:11" x14ac:dyDescent="0.35">
      <c r="B17" s="21"/>
      <c r="C17" s="22"/>
      <c r="E17" s="21"/>
      <c r="F17" s="22"/>
      <c r="I17" s="21"/>
      <c r="J17" s="22"/>
    </row>
    <row r="18" spans="1:11" ht="15" thickBot="1" x14ac:dyDescent="0.4">
      <c r="B18" s="23" t="s">
        <v>25</v>
      </c>
      <c r="C18" s="16">
        <f t="shared" ref="C18" si="3">+C15+C16</f>
        <v>1707105.7594495108</v>
      </c>
      <c r="E18" s="23" t="s">
        <v>25</v>
      </c>
      <c r="F18" s="16">
        <f t="shared" ref="F18" si="4">+F15+F16</f>
        <v>0</v>
      </c>
      <c r="I18" s="23" t="s">
        <v>25</v>
      </c>
      <c r="J18" s="16">
        <f t="shared" ref="J18" si="5">+J15+J16</f>
        <v>0</v>
      </c>
    </row>
    <row r="19" spans="1:11" ht="15" thickTop="1" x14ac:dyDescent="0.35"/>
    <row r="20" spans="1:11" ht="15" thickBot="1" x14ac:dyDescent="0.4">
      <c r="B20" t="s">
        <v>26</v>
      </c>
      <c r="C20" s="24">
        <f>C18-C14</f>
        <v>1707105.7594495108</v>
      </c>
      <c r="D20" t="s">
        <v>27</v>
      </c>
      <c r="E20" t="s">
        <v>26</v>
      </c>
      <c r="F20" s="24">
        <f>F18-F14</f>
        <v>0</v>
      </c>
      <c r="G20" t="s">
        <v>27</v>
      </c>
      <c r="I20" t="s">
        <v>26</v>
      </c>
      <c r="J20" s="24">
        <f>J18-J14</f>
        <v>0</v>
      </c>
      <c r="K20" t="s">
        <v>27</v>
      </c>
    </row>
    <row r="21" spans="1:11" ht="15" thickTop="1" x14ac:dyDescent="0.35"/>
    <row r="22" spans="1:11" x14ac:dyDescent="0.35">
      <c r="B22" s="5" t="s">
        <v>4</v>
      </c>
      <c r="C22" s="6"/>
    </row>
    <row r="23" spans="1:11" x14ac:dyDescent="0.35">
      <c r="B23" s="5" t="s">
        <v>28</v>
      </c>
      <c r="C23" s="6">
        <f>(-0.2*C22*0.1275)</f>
        <v>0</v>
      </c>
    </row>
    <row r="24" spans="1:11" x14ac:dyDescent="0.35">
      <c r="B24" t="s">
        <v>33</v>
      </c>
      <c r="C24" s="25">
        <f>C23+C22+C20</f>
        <v>1707105.7594495108</v>
      </c>
    </row>
    <row r="25" spans="1:11" x14ac:dyDescent="0.35">
      <c r="B25" t="s">
        <v>34</v>
      </c>
      <c r="C25" s="26">
        <f>C24*0.3</f>
        <v>512131.72783485323</v>
      </c>
      <c r="E25" t="s">
        <v>30</v>
      </c>
      <c r="F25" s="26">
        <f>F20*0.3</f>
        <v>0</v>
      </c>
      <c r="I25" t="s">
        <v>29</v>
      </c>
      <c r="J25" s="26">
        <f>J20*0.3</f>
        <v>0</v>
      </c>
    </row>
    <row r="27" spans="1:11" x14ac:dyDescent="0.35">
      <c r="B27" t="s">
        <v>32</v>
      </c>
      <c r="C27" s="4">
        <f>C25+F25+J25</f>
        <v>512131.72783485323</v>
      </c>
    </row>
    <row r="29" spans="1:11" x14ac:dyDescent="0.35">
      <c r="C29" s="4"/>
    </row>
    <row r="30" spans="1:11" x14ac:dyDescent="0.35">
      <c r="C30" s="4"/>
    </row>
    <row r="31" spans="1:11" x14ac:dyDescent="0.35">
      <c r="C31" s="4"/>
    </row>
    <row r="32" spans="1:11" x14ac:dyDescent="0.35">
      <c r="A32" s="50">
        <v>14599</v>
      </c>
      <c r="B32" s="50" t="s">
        <v>161</v>
      </c>
      <c r="C32" s="4">
        <v>228588.60428357584</v>
      </c>
    </row>
    <row r="33" spans="1:3" x14ac:dyDescent="0.35">
      <c r="A33" s="50">
        <v>13671</v>
      </c>
      <c r="B33" s="50" t="s">
        <v>163</v>
      </c>
      <c r="C33" s="4">
        <f>C27-C32</f>
        <v>283543.12355127739</v>
      </c>
    </row>
    <row r="34" spans="1:3" x14ac:dyDescent="0.35">
      <c r="C34" s="26"/>
    </row>
    <row r="35" spans="1:3" x14ac:dyDescent="0.35">
      <c r="C35" s="26"/>
    </row>
    <row r="36" spans="1:3" x14ac:dyDescent="0.35">
      <c r="C36" s="26"/>
    </row>
    <row r="37" spans="1:3" x14ac:dyDescent="0.35">
      <c r="C37" s="26"/>
    </row>
    <row r="42" spans="1:3" x14ac:dyDescent="0.35">
      <c r="C42" s="4"/>
    </row>
    <row r="43" spans="1:3" x14ac:dyDescent="0.35">
      <c r="C43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7BBDA-5D0C-45BF-946F-A25AA31AB3B2}">
  <dimension ref="A3:N117"/>
  <sheetViews>
    <sheetView topLeftCell="A67" workbookViewId="0">
      <selection activeCell="N88" sqref="N88"/>
    </sheetView>
  </sheetViews>
  <sheetFormatPr defaultRowHeight="12.5" x14ac:dyDescent="0.25"/>
  <cols>
    <col min="1" max="1" width="16" style="28" bestFit="1" customWidth="1"/>
    <col min="2" max="2" width="8.26953125" style="29" customWidth="1"/>
    <col min="3" max="3" width="8.6328125" style="29" customWidth="1"/>
    <col min="4" max="5" width="8.90625" style="29" bestFit="1" customWidth="1"/>
    <col min="6" max="7" width="9.90625" style="29" bestFit="1" customWidth="1"/>
    <col min="8" max="8" width="9" style="29" customWidth="1"/>
    <col min="9" max="9" width="8.36328125" style="29" customWidth="1"/>
    <col min="10" max="10" width="9.26953125" style="29" customWidth="1"/>
    <col min="11" max="11" width="8.7265625" style="29" customWidth="1"/>
    <col min="12" max="12" width="16.1796875" style="28" bestFit="1" customWidth="1"/>
    <col min="13" max="13" width="9.81640625" style="28" customWidth="1"/>
    <col min="14" max="16384" width="8.7265625" style="28"/>
  </cols>
  <sheetData>
    <row r="3" spans="1:11" x14ac:dyDescent="0.25">
      <c r="B3" s="29" t="s">
        <v>35</v>
      </c>
    </row>
    <row r="4" spans="1:11" x14ac:dyDescent="0.25">
      <c r="B4" s="29" t="s">
        <v>36</v>
      </c>
      <c r="D4" s="29" t="s">
        <v>37</v>
      </c>
      <c r="F4" s="29" t="s">
        <v>38</v>
      </c>
      <c r="H4" s="29" t="s">
        <v>39</v>
      </c>
      <c r="J4" s="28" t="s">
        <v>40</v>
      </c>
      <c r="K4" s="28"/>
    </row>
    <row r="5" spans="1:11" ht="31" customHeight="1" x14ac:dyDescent="0.25">
      <c r="A5" s="28" t="s">
        <v>41</v>
      </c>
      <c r="B5" s="30" t="s">
        <v>42</v>
      </c>
      <c r="C5" s="30" t="s">
        <v>43</v>
      </c>
      <c r="D5" s="30" t="s">
        <v>42</v>
      </c>
      <c r="E5" s="30" t="s">
        <v>43</v>
      </c>
      <c r="F5" s="30" t="s">
        <v>42</v>
      </c>
      <c r="G5" s="30" t="s">
        <v>43</v>
      </c>
      <c r="H5" s="30" t="s">
        <v>42</v>
      </c>
      <c r="I5" s="30" t="s">
        <v>43</v>
      </c>
      <c r="J5" s="31" t="s">
        <v>42</v>
      </c>
      <c r="K5" s="31" t="s">
        <v>43</v>
      </c>
    </row>
    <row r="6" spans="1:11" x14ac:dyDescent="0.25">
      <c r="A6" s="32" t="s">
        <v>36</v>
      </c>
      <c r="B6" s="29">
        <v>0</v>
      </c>
      <c r="C6" s="29">
        <v>0</v>
      </c>
      <c r="J6" s="29">
        <v>334563.8114010499</v>
      </c>
      <c r="K6" s="29">
        <v>89571.152603110109</v>
      </c>
    </row>
    <row r="7" spans="1:11" x14ac:dyDescent="0.25">
      <c r="A7" s="33" t="s">
        <v>36</v>
      </c>
      <c r="B7" s="29">
        <v>0</v>
      </c>
      <c r="C7" s="29">
        <v>0</v>
      </c>
      <c r="J7" s="29">
        <v>334563.8114010499</v>
      </c>
      <c r="K7" s="29">
        <v>89571.152603110109</v>
      </c>
    </row>
    <row r="8" spans="1:11" x14ac:dyDescent="0.25">
      <c r="A8" s="34" t="s">
        <v>44</v>
      </c>
      <c r="J8" s="29">
        <v>17023.247000000003</v>
      </c>
      <c r="K8" s="29">
        <v>43589.420999707523</v>
      </c>
    </row>
    <row r="9" spans="1:11" x14ac:dyDescent="0.25">
      <c r="A9" s="34" t="s">
        <v>45</v>
      </c>
      <c r="B9" s="29">
        <v>0</v>
      </c>
      <c r="C9" s="29">
        <v>0</v>
      </c>
    </row>
    <row r="10" spans="1:11" x14ac:dyDescent="0.25">
      <c r="A10" s="34" t="s">
        <v>46</v>
      </c>
      <c r="J10" s="29">
        <v>31783.392062793344</v>
      </c>
      <c r="K10" s="29">
        <v>45981.731603402586</v>
      </c>
    </row>
    <row r="11" spans="1:11" x14ac:dyDescent="0.25">
      <c r="A11" s="34" t="s">
        <v>47</v>
      </c>
      <c r="B11" s="29">
        <v>0</v>
      </c>
      <c r="C11" s="29">
        <v>0</v>
      </c>
    </row>
    <row r="12" spans="1:11" x14ac:dyDescent="0.25">
      <c r="A12" s="34" t="s">
        <v>48</v>
      </c>
      <c r="J12" s="29">
        <v>98506.272310860862</v>
      </c>
      <c r="K12" s="29">
        <v>0</v>
      </c>
    </row>
    <row r="13" spans="1:11" x14ac:dyDescent="0.25">
      <c r="A13" s="34" t="s">
        <v>49</v>
      </c>
      <c r="B13" s="29">
        <v>0</v>
      </c>
      <c r="C13" s="29">
        <v>0</v>
      </c>
    </row>
    <row r="14" spans="1:11" x14ac:dyDescent="0.25">
      <c r="A14" s="34" t="s">
        <v>50</v>
      </c>
      <c r="J14" s="29">
        <v>41098.574724999999</v>
      </c>
      <c r="K14" s="29">
        <v>0</v>
      </c>
    </row>
    <row r="15" spans="1:11" x14ac:dyDescent="0.25">
      <c r="A15" s="34" t="s">
        <v>51</v>
      </c>
      <c r="B15" s="29">
        <v>0</v>
      </c>
      <c r="C15" s="29">
        <v>0</v>
      </c>
    </row>
    <row r="16" spans="1:11" x14ac:dyDescent="0.25">
      <c r="A16" s="34" t="s">
        <v>52</v>
      </c>
      <c r="J16" s="29">
        <v>140925.30249999999</v>
      </c>
      <c r="K16" s="29">
        <v>0</v>
      </c>
    </row>
    <row r="17" spans="1:11" x14ac:dyDescent="0.25">
      <c r="A17" s="34" t="s">
        <v>53</v>
      </c>
      <c r="B17" s="29">
        <v>0</v>
      </c>
      <c r="C17" s="29">
        <v>0</v>
      </c>
    </row>
    <row r="18" spans="1:11" x14ac:dyDescent="0.25">
      <c r="A18" s="34" t="s">
        <v>54</v>
      </c>
      <c r="J18" s="29">
        <v>5227.0228023956979</v>
      </c>
      <c r="K18" s="29">
        <v>0</v>
      </c>
    </row>
    <row r="19" spans="1:11" x14ac:dyDescent="0.25">
      <c r="A19" s="34" t="s">
        <v>55</v>
      </c>
      <c r="B19" s="29">
        <v>0</v>
      </c>
      <c r="C19" s="29">
        <v>0</v>
      </c>
    </row>
    <row r="20" spans="1:11" x14ac:dyDescent="0.25">
      <c r="A20" s="32" t="s">
        <v>56</v>
      </c>
      <c r="D20" s="29">
        <v>376382.02301419596</v>
      </c>
      <c r="E20" s="29">
        <v>0</v>
      </c>
      <c r="F20" s="29">
        <v>60027948.319434412</v>
      </c>
      <c r="G20" s="29">
        <v>56140086.679402433</v>
      </c>
      <c r="H20" s="29">
        <v>0</v>
      </c>
      <c r="I20" s="29">
        <v>0</v>
      </c>
      <c r="J20" s="29">
        <v>2258561.9240694507</v>
      </c>
      <c r="K20" s="29">
        <v>1735413.9649031644</v>
      </c>
    </row>
    <row r="21" spans="1:11" x14ac:dyDescent="0.25">
      <c r="A21" s="33" t="s">
        <v>57</v>
      </c>
      <c r="F21" s="29">
        <v>9134207.9570724498</v>
      </c>
      <c r="G21" s="29">
        <v>8170831.9280422293</v>
      </c>
      <c r="J21" s="29">
        <v>87724.872600000017</v>
      </c>
      <c r="K21" s="29">
        <v>43358.940941546294</v>
      </c>
    </row>
    <row r="22" spans="1:11" x14ac:dyDescent="0.25">
      <c r="A22" s="34" t="s">
        <v>58</v>
      </c>
      <c r="J22" s="29">
        <v>84297.060000000012</v>
      </c>
      <c r="K22" s="29">
        <v>33306.698404882001</v>
      </c>
    </row>
    <row r="23" spans="1:11" x14ac:dyDescent="0.25">
      <c r="A23" s="34" t="s">
        <v>59</v>
      </c>
      <c r="F23" s="29">
        <v>51811.672392415145</v>
      </c>
      <c r="G23" s="29">
        <v>0</v>
      </c>
    </row>
    <row r="24" spans="1:11" x14ac:dyDescent="0.25">
      <c r="A24" s="34" t="s">
        <v>60</v>
      </c>
      <c r="J24" s="29">
        <v>3427.8126000000002</v>
      </c>
      <c r="K24" s="29">
        <v>10052.242536664295</v>
      </c>
    </row>
    <row r="25" spans="1:11" x14ac:dyDescent="0.25">
      <c r="A25" s="34" t="s">
        <v>61</v>
      </c>
      <c r="F25" s="29">
        <v>9082396.284680035</v>
      </c>
      <c r="G25" s="29">
        <v>8170831.9280422293</v>
      </c>
    </row>
    <row r="26" spans="1:11" x14ac:dyDescent="0.25">
      <c r="A26" s="33" t="s">
        <v>62</v>
      </c>
      <c r="D26" s="29">
        <v>376382.02301419596</v>
      </c>
      <c r="E26" s="29">
        <v>0</v>
      </c>
      <c r="F26" s="29">
        <v>42999904.839716092</v>
      </c>
      <c r="G26" s="29">
        <v>35658422.686850749</v>
      </c>
      <c r="H26" s="29">
        <v>0</v>
      </c>
      <c r="I26" s="29">
        <v>0</v>
      </c>
      <c r="J26" s="29">
        <v>1557056.3097503765</v>
      </c>
      <c r="K26" s="29">
        <v>1258479.7065760239</v>
      </c>
    </row>
    <row r="27" spans="1:11" x14ac:dyDescent="0.25">
      <c r="A27" s="34" t="s">
        <v>63</v>
      </c>
      <c r="J27" s="29">
        <v>190031.96894329845</v>
      </c>
      <c r="K27" s="29">
        <v>120106.97030876561</v>
      </c>
    </row>
    <row r="28" spans="1:11" x14ac:dyDescent="0.25">
      <c r="A28" s="34" t="s">
        <v>64</v>
      </c>
      <c r="F28" s="29">
        <v>52628.112437044518</v>
      </c>
      <c r="G28" s="29">
        <v>0</v>
      </c>
    </row>
    <row r="29" spans="1:11" x14ac:dyDescent="0.25">
      <c r="A29" s="34" t="s">
        <v>65</v>
      </c>
      <c r="J29" s="29">
        <v>47072.57</v>
      </c>
      <c r="K29" s="29">
        <v>0</v>
      </c>
    </row>
    <row r="30" spans="1:11" x14ac:dyDescent="0.25">
      <c r="A30" s="34" t="s">
        <v>66</v>
      </c>
      <c r="H30" s="29">
        <v>0</v>
      </c>
      <c r="I30" s="29">
        <v>0</v>
      </c>
    </row>
    <row r="31" spans="1:11" x14ac:dyDescent="0.25">
      <c r="A31" s="34" t="s">
        <v>67</v>
      </c>
      <c r="J31" s="29">
        <v>7832.46</v>
      </c>
      <c r="K31" s="29">
        <v>0</v>
      </c>
    </row>
    <row r="32" spans="1:11" x14ac:dyDescent="0.25">
      <c r="A32" s="34" t="s">
        <v>68</v>
      </c>
      <c r="D32" s="29">
        <v>376382.02301419596</v>
      </c>
      <c r="E32" s="29">
        <v>0</v>
      </c>
    </row>
    <row r="33" spans="1:11" x14ac:dyDescent="0.25">
      <c r="A33" s="34" t="s">
        <v>69</v>
      </c>
      <c r="J33" s="29">
        <v>1232867.6991366274</v>
      </c>
      <c r="K33" s="29">
        <v>1125633.4930525345</v>
      </c>
    </row>
    <row r="34" spans="1:11" x14ac:dyDescent="0.25">
      <c r="A34" s="34" t="s">
        <v>70</v>
      </c>
      <c r="F34" s="29">
        <v>42947276.727279045</v>
      </c>
      <c r="G34" s="29">
        <v>35658422.686850749</v>
      </c>
    </row>
    <row r="35" spans="1:11" x14ac:dyDescent="0.25">
      <c r="A35" s="34" t="s">
        <v>71</v>
      </c>
      <c r="J35" s="29">
        <v>25232.760000000002</v>
      </c>
      <c r="K35" s="29">
        <v>12739.2432147238</v>
      </c>
    </row>
    <row r="36" spans="1:11" x14ac:dyDescent="0.25">
      <c r="A36" s="34" t="s">
        <v>72</v>
      </c>
      <c r="H36" s="29">
        <v>0</v>
      </c>
      <c r="I36" s="29">
        <v>0</v>
      </c>
    </row>
    <row r="37" spans="1:11" x14ac:dyDescent="0.25">
      <c r="A37" s="34" t="s">
        <v>73</v>
      </c>
      <c r="J37" s="29">
        <v>54018.851670450749</v>
      </c>
      <c r="K37" s="29">
        <v>0</v>
      </c>
    </row>
    <row r="38" spans="1:11" x14ac:dyDescent="0.25">
      <c r="A38" s="34" t="s">
        <v>74</v>
      </c>
      <c r="H38" s="29">
        <v>0</v>
      </c>
      <c r="I38" s="29">
        <v>0</v>
      </c>
    </row>
    <row r="39" spans="1:11" x14ac:dyDescent="0.25">
      <c r="A39" s="33" t="s">
        <v>75</v>
      </c>
      <c r="H39" s="29">
        <v>0</v>
      </c>
      <c r="I39" s="29">
        <v>0</v>
      </c>
      <c r="J39" s="29">
        <v>307676.45317586279</v>
      </c>
      <c r="K39" s="29">
        <v>76338.979263996182</v>
      </c>
    </row>
    <row r="40" spans="1:11" x14ac:dyDescent="0.25">
      <c r="A40" s="34" t="s">
        <v>76</v>
      </c>
      <c r="J40" s="29">
        <v>192206.15166178389</v>
      </c>
      <c r="K40" s="29">
        <v>24934.64629221052</v>
      </c>
    </row>
    <row r="41" spans="1:11" x14ac:dyDescent="0.25">
      <c r="A41" s="34" t="s">
        <v>77</v>
      </c>
      <c r="H41" s="29">
        <v>0</v>
      </c>
      <c r="I41" s="29">
        <v>0</v>
      </c>
    </row>
    <row r="42" spans="1:11" x14ac:dyDescent="0.25">
      <c r="A42" s="34" t="s">
        <v>78</v>
      </c>
      <c r="J42" s="29">
        <v>115470.30151407892</v>
      </c>
      <c r="K42" s="29">
        <v>51404.332971785654</v>
      </c>
    </row>
    <row r="43" spans="1:11" x14ac:dyDescent="0.25">
      <c r="A43" s="34" t="s">
        <v>79</v>
      </c>
      <c r="H43" s="29">
        <v>0</v>
      </c>
      <c r="I43" s="29">
        <v>0</v>
      </c>
    </row>
    <row r="44" spans="1:11" x14ac:dyDescent="0.25">
      <c r="A44" s="33" t="s">
        <v>80</v>
      </c>
      <c r="F44" s="29">
        <v>7893835.5226458665</v>
      </c>
      <c r="G44" s="29">
        <v>12310832.064509457</v>
      </c>
      <c r="J44" s="29">
        <v>306104.28854321095</v>
      </c>
      <c r="K44" s="29">
        <v>357236.33812159783</v>
      </c>
    </row>
    <row r="45" spans="1:11" x14ac:dyDescent="0.25">
      <c r="A45" s="34" t="s">
        <v>81</v>
      </c>
      <c r="J45" s="29">
        <v>0</v>
      </c>
      <c r="K45" s="29">
        <v>0</v>
      </c>
    </row>
    <row r="46" spans="1:11" x14ac:dyDescent="0.25">
      <c r="A46" s="34" t="s">
        <v>82</v>
      </c>
      <c r="F46" s="29">
        <v>238149.37533159123</v>
      </c>
      <c r="G46" s="29">
        <v>0</v>
      </c>
    </row>
    <row r="47" spans="1:11" x14ac:dyDescent="0.25">
      <c r="A47" s="34" t="s">
        <v>83</v>
      </c>
      <c r="J47" s="29">
        <v>204065.250672411</v>
      </c>
      <c r="K47" s="29">
        <v>44470.981222167597</v>
      </c>
    </row>
    <row r="48" spans="1:11" x14ac:dyDescent="0.25">
      <c r="A48" s="34" t="s">
        <v>84</v>
      </c>
      <c r="F48" s="29">
        <v>3276.4901622127109</v>
      </c>
      <c r="G48" s="29">
        <v>0</v>
      </c>
    </row>
    <row r="49" spans="1:14" x14ac:dyDescent="0.25">
      <c r="A49" s="34" t="s">
        <v>85</v>
      </c>
      <c r="J49" s="29">
        <v>102039.03787079998</v>
      </c>
      <c r="K49" s="29">
        <v>312765.35689943022</v>
      </c>
    </row>
    <row r="50" spans="1:14" x14ac:dyDescent="0.25">
      <c r="A50" s="34" t="s">
        <v>86</v>
      </c>
      <c r="F50" s="29">
        <v>7652409.6571520623</v>
      </c>
      <c r="G50" s="29">
        <v>12310832.064509457</v>
      </c>
    </row>
    <row r="51" spans="1:14" x14ac:dyDescent="0.25">
      <c r="A51" s="32" t="s">
        <v>87</v>
      </c>
      <c r="D51" s="29">
        <v>3700281.7380091948</v>
      </c>
      <c r="E51" s="29">
        <v>2204451.7662019851</v>
      </c>
      <c r="H51" s="29">
        <v>0</v>
      </c>
      <c r="I51" s="29">
        <v>0</v>
      </c>
      <c r="J51" s="29">
        <v>1401144.4961067624</v>
      </c>
      <c r="K51" s="29">
        <v>1388611.1804133907</v>
      </c>
    </row>
    <row r="52" spans="1:14" x14ac:dyDescent="0.25">
      <c r="A52" s="33" t="s">
        <v>88</v>
      </c>
      <c r="D52" s="29">
        <v>808343.75295677281</v>
      </c>
      <c r="E52" s="29">
        <v>814325.85094304266</v>
      </c>
      <c r="H52" s="29">
        <v>0</v>
      </c>
      <c r="I52" s="29">
        <v>0</v>
      </c>
      <c r="J52" s="35">
        <v>551546.66411731299</v>
      </c>
      <c r="K52" s="35">
        <v>793452.94022634067</v>
      </c>
      <c r="L52" s="29">
        <f>SUM(L53:L62)</f>
        <v>300454.00399516651</v>
      </c>
      <c r="N52" s="29">
        <f>K52-J52</f>
        <v>241906.27610902768</v>
      </c>
    </row>
    <row r="53" spans="1:14" x14ac:dyDescent="0.25">
      <c r="A53" s="34" t="s">
        <v>89</v>
      </c>
      <c r="J53" s="35">
        <v>76100.040000000008</v>
      </c>
      <c r="K53" s="35">
        <v>100876.35545595658</v>
      </c>
    </row>
    <row r="54" spans="1:14" x14ac:dyDescent="0.25">
      <c r="A54" s="34" t="s">
        <v>90</v>
      </c>
      <c r="D54" s="35">
        <v>22620.393968139957</v>
      </c>
      <c r="E54" s="35">
        <v>28351.523692285606</v>
      </c>
      <c r="L54" s="29">
        <f>E54-D54</f>
        <v>5731.1297241456487</v>
      </c>
    </row>
    <row r="55" spans="1:14" x14ac:dyDescent="0.25">
      <c r="A55" s="34" t="s">
        <v>91</v>
      </c>
      <c r="J55" s="35">
        <v>375335.72011731297</v>
      </c>
      <c r="K55" s="35">
        <v>545337.46761487285</v>
      </c>
    </row>
    <row r="56" spans="1:14" x14ac:dyDescent="0.25">
      <c r="A56" s="34" t="s">
        <v>92</v>
      </c>
      <c r="D56" s="29">
        <v>488842.72975805058</v>
      </c>
      <c r="E56" s="29">
        <v>314240.62411328161</v>
      </c>
    </row>
    <row r="57" spans="1:14" x14ac:dyDescent="0.25">
      <c r="A57" s="34" t="s">
        <v>93</v>
      </c>
      <c r="J57" s="35">
        <v>0</v>
      </c>
      <c r="K57" s="35">
        <v>37062.159352565403</v>
      </c>
    </row>
    <row r="58" spans="1:14" x14ac:dyDescent="0.25">
      <c r="A58" s="34" t="s">
        <v>94</v>
      </c>
      <c r="D58" s="35">
        <v>0</v>
      </c>
      <c r="E58" s="35">
        <v>190400.02858463299</v>
      </c>
      <c r="L58" s="29">
        <f>E58-D58</f>
        <v>190400.02858463299</v>
      </c>
    </row>
    <row r="59" spans="1:14" x14ac:dyDescent="0.25">
      <c r="A59" s="34" t="s">
        <v>95</v>
      </c>
      <c r="J59" s="35">
        <v>95975.565999999992</v>
      </c>
      <c r="K59" s="35">
        <v>106965.64699257771</v>
      </c>
    </row>
    <row r="60" spans="1:14" x14ac:dyDescent="0.25">
      <c r="A60" s="34" t="s">
        <v>96</v>
      </c>
      <c r="D60" s="35">
        <v>47127.97876001463</v>
      </c>
      <c r="E60" s="35">
        <v>151450.82444640249</v>
      </c>
      <c r="L60" s="29">
        <f>E60-D60</f>
        <v>104322.84568638785</v>
      </c>
    </row>
    <row r="61" spans="1:14" x14ac:dyDescent="0.25">
      <c r="A61" s="34" t="s">
        <v>97</v>
      </c>
      <c r="D61" s="29">
        <v>249752.65047056761</v>
      </c>
      <c r="E61" s="29">
        <v>129882.85010643999</v>
      </c>
      <c r="J61" s="35">
        <v>4135.3379999999997</v>
      </c>
      <c r="K61" s="35">
        <v>3211.310810368177</v>
      </c>
    </row>
    <row r="62" spans="1:14" x14ac:dyDescent="0.25">
      <c r="A62" s="34" t="s">
        <v>98</v>
      </c>
      <c r="H62" s="29">
        <v>0</v>
      </c>
      <c r="I62" s="29">
        <v>0</v>
      </c>
      <c r="J62" s="29">
        <v>0</v>
      </c>
      <c r="K62" s="29">
        <v>0</v>
      </c>
    </row>
    <row r="63" spans="1:14" x14ac:dyDescent="0.25">
      <c r="A63" s="33" t="s">
        <v>99</v>
      </c>
      <c r="H63" s="29">
        <v>0</v>
      </c>
      <c r="I63" s="29">
        <v>0</v>
      </c>
      <c r="J63" s="29">
        <v>222712.82837085368</v>
      </c>
      <c r="K63" s="29">
        <v>213802.00395252905</v>
      </c>
    </row>
    <row r="64" spans="1:14" x14ac:dyDescent="0.25">
      <c r="A64" s="34" t="s">
        <v>100</v>
      </c>
      <c r="J64" s="35">
        <v>136826.81050345369</v>
      </c>
      <c r="K64" s="35">
        <v>168573.72253925825</v>
      </c>
    </row>
    <row r="65" spans="1:11" x14ac:dyDescent="0.25">
      <c r="A65" s="34" t="s">
        <v>101</v>
      </c>
      <c r="H65" s="29">
        <v>0</v>
      </c>
      <c r="I65" s="29">
        <v>0</v>
      </c>
    </row>
    <row r="66" spans="1:11" x14ac:dyDescent="0.25">
      <c r="A66" s="34" t="s">
        <v>102</v>
      </c>
      <c r="J66" s="29">
        <v>22440.59</v>
      </c>
      <c r="K66" s="29">
        <v>0</v>
      </c>
    </row>
    <row r="67" spans="1:11" x14ac:dyDescent="0.25">
      <c r="A67" s="34" t="s">
        <v>103</v>
      </c>
      <c r="H67" s="29">
        <v>0</v>
      </c>
      <c r="I67" s="29">
        <v>0</v>
      </c>
    </row>
    <row r="68" spans="1:11" x14ac:dyDescent="0.25">
      <c r="A68" s="34" t="s">
        <v>104</v>
      </c>
      <c r="J68" s="29">
        <v>29641.1678674</v>
      </c>
      <c r="K68" s="29">
        <v>13648.26344411332</v>
      </c>
    </row>
    <row r="69" spans="1:11" x14ac:dyDescent="0.25">
      <c r="A69" s="34" t="s">
        <v>105</v>
      </c>
      <c r="H69" s="29">
        <v>0</v>
      </c>
      <c r="I69" s="29">
        <v>0</v>
      </c>
    </row>
    <row r="70" spans="1:11" x14ac:dyDescent="0.25">
      <c r="A70" s="34" t="s">
        <v>106</v>
      </c>
      <c r="J70" s="29">
        <v>0</v>
      </c>
      <c r="K70" s="29">
        <v>0</v>
      </c>
    </row>
    <row r="71" spans="1:11" x14ac:dyDescent="0.25">
      <c r="A71" s="34" t="s">
        <v>107</v>
      </c>
      <c r="H71" s="29">
        <v>0</v>
      </c>
      <c r="I71" s="29">
        <v>0</v>
      </c>
    </row>
    <row r="72" spans="1:11" x14ac:dyDescent="0.25">
      <c r="A72" s="34" t="s">
        <v>108</v>
      </c>
      <c r="J72" s="29">
        <v>33804.26</v>
      </c>
      <c r="K72" s="29">
        <v>31580.017969157492</v>
      </c>
    </row>
    <row r="73" spans="1:11" x14ac:dyDescent="0.25">
      <c r="A73" s="34" t="s">
        <v>109</v>
      </c>
      <c r="H73" s="29">
        <v>0</v>
      </c>
      <c r="I73" s="29">
        <v>0</v>
      </c>
    </row>
    <row r="74" spans="1:11" x14ac:dyDescent="0.25">
      <c r="A74" s="33" t="s">
        <v>110</v>
      </c>
      <c r="D74" s="29">
        <v>2891937.9850524226</v>
      </c>
      <c r="E74" s="29">
        <v>1390125.9152589426</v>
      </c>
      <c r="H74" s="29">
        <v>0</v>
      </c>
      <c r="I74" s="29">
        <v>0</v>
      </c>
      <c r="J74" s="29">
        <v>626885.00361859554</v>
      </c>
      <c r="K74" s="29">
        <v>381356.23623452114</v>
      </c>
    </row>
    <row r="75" spans="1:11" x14ac:dyDescent="0.25">
      <c r="A75" s="34" t="s">
        <v>111</v>
      </c>
      <c r="J75" s="29">
        <v>264361.56826434867</v>
      </c>
      <c r="K75" s="29">
        <v>133346.71364978969</v>
      </c>
    </row>
    <row r="76" spans="1:11" x14ac:dyDescent="0.25">
      <c r="A76" s="34" t="s">
        <v>112</v>
      </c>
      <c r="D76" s="29">
        <v>21680.225103967259</v>
      </c>
      <c r="E76" s="29">
        <v>29463.52583168658</v>
      </c>
    </row>
    <row r="77" spans="1:11" x14ac:dyDescent="0.25">
      <c r="A77" s="34" t="s">
        <v>113</v>
      </c>
      <c r="J77" s="29">
        <v>18785.039000000001</v>
      </c>
      <c r="K77" s="29">
        <v>23284.855875889072</v>
      </c>
    </row>
    <row r="78" spans="1:11" x14ac:dyDescent="0.25">
      <c r="A78" s="34" t="s">
        <v>114</v>
      </c>
      <c r="H78" s="29">
        <v>0</v>
      </c>
      <c r="I78" s="29">
        <v>0</v>
      </c>
    </row>
    <row r="79" spans="1:11" x14ac:dyDescent="0.25">
      <c r="A79" s="34" t="s">
        <v>115</v>
      </c>
      <c r="J79" s="29">
        <v>43226.09</v>
      </c>
      <c r="K79" s="29">
        <v>35949.989071911434</v>
      </c>
    </row>
    <row r="80" spans="1:11" x14ac:dyDescent="0.25">
      <c r="A80" s="34" t="s">
        <v>116</v>
      </c>
      <c r="D80" s="29">
        <v>144335.55286285971</v>
      </c>
      <c r="E80" s="29">
        <v>43543.38942725597</v>
      </c>
    </row>
    <row r="81" spans="1:14" x14ac:dyDescent="0.25">
      <c r="A81" s="34" t="s">
        <v>117</v>
      </c>
      <c r="J81" s="29">
        <v>48542.59</v>
      </c>
      <c r="K81" s="29">
        <v>0</v>
      </c>
    </row>
    <row r="82" spans="1:14" x14ac:dyDescent="0.25">
      <c r="A82" s="34" t="s">
        <v>118</v>
      </c>
      <c r="D82" s="29">
        <v>102071.34517307198</v>
      </c>
      <c r="E82" s="29">
        <v>0</v>
      </c>
    </row>
    <row r="83" spans="1:14" x14ac:dyDescent="0.25">
      <c r="A83" s="34" t="s">
        <v>119</v>
      </c>
      <c r="J83" s="29">
        <v>251969.71635424692</v>
      </c>
      <c r="K83" s="29">
        <v>188774.67763693098</v>
      </c>
    </row>
    <row r="84" spans="1:14" x14ac:dyDescent="0.25">
      <c r="A84" s="34" t="s">
        <v>120</v>
      </c>
      <c r="D84" s="29">
        <v>2623850.8619125234</v>
      </c>
      <c r="E84" s="29">
        <v>1317119</v>
      </c>
    </row>
    <row r="85" spans="1:14" x14ac:dyDescent="0.25">
      <c r="A85" s="32" t="s">
        <v>121</v>
      </c>
      <c r="D85" s="29">
        <v>421121.15408464504</v>
      </c>
      <c r="E85" s="29">
        <v>78439.559100000028</v>
      </c>
      <c r="F85" s="29">
        <v>88852.519876350168</v>
      </c>
      <c r="G85" s="29">
        <v>430809</v>
      </c>
      <c r="J85" s="29">
        <v>3698294.8823603974</v>
      </c>
      <c r="K85" s="29">
        <v>2462542.0477112792</v>
      </c>
    </row>
    <row r="86" spans="1:14" x14ac:dyDescent="0.25">
      <c r="A86" s="33" t="s">
        <v>122</v>
      </c>
      <c r="F86" s="29">
        <v>88852.519876350168</v>
      </c>
      <c r="G86" s="29">
        <v>430809</v>
      </c>
      <c r="J86" s="29">
        <v>719690.94700000016</v>
      </c>
      <c r="K86" s="29">
        <v>756609</v>
      </c>
    </row>
    <row r="87" spans="1:14" x14ac:dyDescent="0.25">
      <c r="A87" s="34" t="s">
        <v>122</v>
      </c>
      <c r="J87" s="35">
        <v>719690.94700000016</v>
      </c>
      <c r="K87" s="35">
        <v>756609</v>
      </c>
      <c r="N87" s="29">
        <f>K87-J87</f>
        <v>36918.05299999984</v>
      </c>
    </row>
    <row r="88" spans="1:14" x14ac:dyDescent="0.25">
      <c r="A88" s="34" t="s">
        <v>123</v>
      </c>
      <c r="F88" s="29">
        <v>88852.519876350168</v>
      </c>
      <c r="G88" s="29">
        <v>430809</v>
      </c>
    </row>
    <row r="89" spans="1:14" x14ac:dyDescent="0.25">
      <c r="A89" s="33" t="s">
        <v>124</v>
      </c>
      <c r="D89" s="29">
        <v>298257.03907050029</v>
      </c>
      <c r="E89" s="29">
        <v>0</v>
      </c>
      <c r="J89" s="29">
        <v>1103858.8752888958</v>
      </c>
      <c r="K89" s="29">
        <v>834520.40398851642</v>
      </c>
    </row>
    <row r="90" spans="1:14" x14ac:dyDescent="0.25">
      <c r="A90" s="34" t="s">
        <v>125</v>
      </c>
      <c r="J90" s="35">
        <v>3285.07</v>
      </c>
      <c r="K90" s="35">
        <v>3561.1099743474801</v>
      </c>
    </row>
    <row r="91" spans="1:14" x14ac:dyDescent="0.25">
      <c r="A91" s="34" t="s">
        <v>126</v>
      </c>
      <c r="D91" s="29">
        <v>0</v>
      </c>
      <c r="E91" s="29">
        <v>0</v>
      </c>
    </row>
    <row r="92" spans="1:14" x14ac:dyDescent="0.25">
      <c r="A92" s="34" t="s">
        <v>127</v>
      </c>
      <c r="J92" s="35">
        <v>272933.82482325612</v>
      </c>
      <c r="K92" s="35">
        <v>278478.17799397709</v>
      </c>
    </row>
    <row r="93" spans="1:14" x14ac:dyDescent="0.25">
      <c r="A93" s="34" t="s">
        <v>128</v>
      </c>
      <c r="D93" s="29">
        <v>63047.219191720913</v>
      </c>
      <c r="E93" s="29">
        <v>0</v>
      </c>
    </row>
    <row r="94" spans="1:14" x14ac:dyDescent="0.25">
      <c r="A94" s="34" t="s">
        <v>129</v>
      </c>
      <c r="J94" s="29">
        <v>557516.54735508084</v>
      </c>
      <c r="K94" s="29">
        <v>368727.27734386589</v>
      </c>
    </row>
    <row r="95" spans="1:14" x14ac:dyDescent="0.25">
      <c r="A95" s="34" t="s">
        <v>130</v>
      </c>
      <c r="D95" s="29">
        <v>177122.57922137444</v>
      </c>
      <c r="E95" s="29">
        <v>0</v>
      </c>
    </row>
    <row r="96" spans="1:14" x14ac:dyDescent="0.25">
      <c r="A96" s="34" t="s">
        <v>131</v>
      </c>
      <c r="J96" s="29">
        <v>270123.43311055878</v>
      </c>
      <c r="K96" s="29">
        <v>183753.83867632592</v>
      </c>
    </row>
    <row r="97" spans="1:11" x14ac:dyDescent="0.25">
      <c r="A97" s="34" t="s">
        <v>132</v>
      </c>
      <c r="D97" s="29">
        <v>58087.240657404938</v>
      </c>
      <c r="E97" s="29">
        <v>0</v>
      </c>
    </row>
    <row r="98" spans="1:11" x14ac:dyDescent="0.25">
      <c r="A98" s="33" t="s">
        <v>133</v>
      </c>
      <c r="D98" s="29">
        <v>122864.11501414473</v>
      </c>
      <c r="E98" s="29">
        <v>78439.559100000028</v>
      </c>
      <c r="J98" s="29">
        <v>520418.62895462615</v>
      </c>
      <c r="K98" s="29">
        <v>871412.64372276259</v>
      </c>
    </row>
    <row r="99" spans="1:11" x14ac:dyDescent="0.25">
      <c r="A99" s="34" t="s">
        <v>134</v>
      </c>
      <c r="J99" s="35">
        <v>201331.09082436308</v>
      </c>
      <c r="K99" s="35">
        <v>346584.80750336981</v>
      </c>
    </row>
    <row r="100" spans="1:11" x14ac:dyDescent="0.25">
      <c r="A100" s="34" t="s">
        <v>135</v>
      </c>
      <c r="D100" s="29">
        <v>0</v>
      </c>
      <c r="E100" s="29">
        <v>0</v>
      </c>
    </row>
    <row r="101" spans="1:11" x14ac:dyDescent="0.25">
      <c r="A101" s="34" t="s">
        <v>136</v>
      </c>
      <c r="J101" s="35">
        <v>319087.53813026304</v>
      </c>
      <c r="K101" s="35">
        <v>524827.83621939283</v>
      </c>
    </row>
    <row r="102" spans="1:11" x14ac:dyDescent="0.25">
      <c r="A102" s="34" t="s">
        <v>137</v>
      </c>
      <c r="D102" s="29">
        <v>122864.11501414473</v>
      </c>
      <c r="E102" s="29">
        <v>78439.559100000028</v>
      </c>
    </row>
    <row r="103" spans="1:11" x14ac:dyDescent="0.25">
      <c r="A103" s="33" t="s">
        <v>138</v>
      </c>
      <c r="D103" s="29">
        <v>0</v>
      </c>
      <c r="E103" s="29">
        <v>0</v>
      </c>
      <c r="J103" s="29">
        <v>1354326.431116875</v>
      </c>
      <c r="K103" s="29">
        <v>0</v>
      </c>
    </row>
    <row r="104" spans="1:11" x14ac:dyDescent="0.25">
      <c r="A104" s="34" t="s">
        <v>139</v>
      </c>
      <c r="J104" s="29">
        <v>432225.36765536055</v>
      </c>
      <c r="K104" s="29">
        <v>0</v>
      </c>
    </row>
    <row r="105" spans="1:11" x14ac:dyDescent="0.25">
      <c r="A105" s="34" t="s">
        <v>140</v>
      </c>
      <c r="D105" s="29">
        <v>0</v>
      </c>
      <c r="E105" s="29">
        <v>0</v>
      </c>
    </row>
    <row r="106" spans="1:11" x14ac:dyDescent="0.25">
      <c r="A106" s="34" t="s">
        <v>141</v>
      </c>
      <c r="J106" s="29">
        <v>186684.04798768679</v>
      </c>
      <c r="K106" s="29">
        <v>0</v>
      </c>
    </row>
    <row r="107" spans="1:11" x14ac:dyDescent="0.25">
      <c r="A107" s="34" t="s">
        <v>142</v>
      </c>
      <c r="D107" s="29">
        <v>0</v>
      </c>
      <c r="E107" s="29">
        <v>0</v>
      </c>
    </row>
    <row r="108" spans="1:11" x14ac:dyDescent="0.25">
      <c r="A108" s="34" t="s">
        <v>143</v>
      </c>
      <c r="J108" s="29">
        <v>458830.58363408153</v>
      </c>
      <c r="K108" s="29">
        <v>0</v>
      </c>
    </row>
    <row r="109" spans="1:11" x14ac:dyDescent="0.25">
      <c r="A109" s="34" t="s">
        <v>144</v>
      </c>
      <c r="D109" s="29">
        <v>0</v>
      </c>
      <c r="E109" s="29">
        <v>0</v>
      </c>
    </row>
    <row r="110" spans="1:11" x14ac:dyDescent="0.25">
      <c r="A110" s="34" t="s">
        <v>145</v>
      </c>
      <c r="J110" s="29">
        <v>276586.43183974613</v>
      </c>
      <c r="K110" s="29">
        <v>0</v>
      </c>
    </row>
    <row r="111" spans="1:11" x14ac:dyDescent="0.25">
      <c r="A111" s="34" t="s">
        <v>146</v>
      </c>
      <c r="D111" s="29">
        <v>0</v>
      </c>
      <c r="E111" s="29">
        <v>0</v>
      </c>
    </row>
    <row r="112" spans="1:11" x14ac:dyDescent="0.25">
      <c r="A112" s="34" t="s">
        <v>147</v>
      </c>
      <c r="J112" s="29">
        <v>0</v>
      </c>
      <c r="K112" s="29">
        <v>0</v>
      </c>
    </row>
    <row r="113" spans="1:11" x14ac:dyDescent="0.25">
      <c r="A113" s="34" t="s">
        <v>148</v>
      </c>
      <c r="D113" s="29">
        <v>0</v>
      </c>
      <c r="E113" s="29">
        <v>0</v>
      </c>
    </row>
    <row r="114" spans="1:11" x14ac:dyDescent="0.25">
      <c r="A114" s="33" t="s">
        <v>98</v>
      </c>
      <c r="D114" s="29">
        <v>0</v>
      </c>
      <c r="E114" s="29">
        <v>0</v>
      </c>
      <c r="J114" s="29">
        <v>0</v>
      </c>
      <c r="K114" s="29">
        <v>0</v>
      </c>
    </row>
    <row r="115" spans="1:11" x14ac:dyDescent="0.25">
      <c r="A115" s="34" t="s">
        <v>98</v>
      </c>
      <c r="D115" s="29">
        <v>0</v>
      </c>
      <c r="E115" s="29">
        <v>0</v>
      </c>
      <c r="J115" s="29">
        <v>0</v>
      </c>
      <c r="K115" s="29">
        <v>0</v>
      </c>
    </row>
    <row r="116" spans="1:11" x14ac:dyDescent="0.25">
      <c r="A116" s="32" t="s">
        <v>149</v>
      </c>
      <c r="B116" s="29">
        <v>0</v>
      </c>
      <c r="C116" s="29">
        <v>0</v>
      </c>
      <c r="D116" s="29">
        <v>4497784.9151080362</v>
      </c>
      <c r="E116" s="29">
        <v>2282891.3253019853</v>
      </c>
      <c r="F116" s="29">
        <v>60116800.839310765</v>
      </c>
      <c r="G116" s="29">
        <v>56570895.679402433</v>
      </c>
      <c r="H116" s="29">
        <v>0</v>
      </c>
      <c r="I116" s="29">
        <v>0</v>
      </c>
      <c r="J116" s="29">
        <v>7692565.1139376573</v>
      </c>
      <c r="K116" s="29">
        <v>5676138.3456309438</v>
      </c>
    </row>
    <row r="117" spans="1:11" x14ac:dyDescent="0.25">
      <c r="B117" s="28"/>
      <c r="C117" s="28"/>
      <c r="D117" s="28"/>
      <c r="E117" s="28"/>
      <c r="F117" s="28"/>
      <c r="G117" s="28"/>
      <c r="H117" s="28"/>
      <c r="I117" s="28"/>
      <c r="J117" s="28"/>
      <c r="K117" s="28"/>
    </row>
  </sheetData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E22B1-9338-4C42-AD9C-8C51D4EE0623}">
  <dimension ref="C2:H17"/>
  <sheetViews>
    <sheetView workbookViewId="0">
      <selection activeCell="H23" sqref="H23"/>
    </sheetView>
  </sheetViews>
  <sheetFormatPr defaultRowHeight="14.5" x14ac:dyDescent="0.35"/>
  <cols>
    <col min="5" max="5" width="11.08984375" bestFit="1" customWidth="1"/>
    <col min="6" max="6" width="8.08984375" style="44" customWidth="1"/>
    <col min="8" max="8" width="10.36328125" style="27" customWidth="1"/>
  </cols>
  <sheetData>
    <row r="2" spans="3:8" ht="15" thickBot="1" x14ac:dyDescent="0.4"/>
    <row r="3" spans="3:8" ht="33.5" customHeight="1" thickBot="1" x14ac:dyDescent="0.4">
      <c r="C3" s="36" t="s">
        <v>150</v>
      </c>
      <c r="D3" s="47" t="s">
        <v>158</v>
      </c>
      <c r="E3" s="46" t="s">
        <v>157</v>
      </c>
      <c r="F3" s="42"/>
      <c r="G3" s="37" t="s">
        <v>155</v>
      </c>
      <c r="H3" s="37" t="s">
        <v>156</v>
      </c>
    </row>
    <row r="4" spans="3:8" ht="15" thickBot="1" x14ac:dyDescent="0.4">
      <c r="C4" s="38" t="s">
        <v>151</v>
      </c>
      <c r="D4" s="39">
        <v>50</v>
      </c>
      <c r="E4" s="40">
        <v>48</v>
      </c>
      <c r="F4" s="43">
        <f>E4*31</f>
        <v>1488</v>
      </c>
      <c r="G4" s="45">
        <v>62.985999999999997</v>
      </c>
      <c r="H4" s="27">
        <f>7484.35/31</f>
        <v>241.43064516129033</v>
      </c>
    </row>
    <row r="5" spans="3:8" ht="15" thickBot="1" x14ac:dyDescent="0.4">
      <c r="C5" s="41" t="s">
        <v>152</v>
      </c>
      <c r="D5" s="40">
        <v>120</v>
      </c>
      <c r="E5" s="40">
        <v>50</v>
      </c>
      <c r="F5" s="43">
        <f t="shared" ref="F5:F7" si="0">E5*31</f>
        <v>1550</v>
      </c>
      <c r="G5" s="45">
        <v>427.91</v>
      </c>
      <c r="H5" s="27">
        <f>78597.75/31</f>
        <v>2535.4112903225805</v>
      </c>
    </row>
    <row r="6" spans="3:8" ht="15" thickBot="1" x14ac:dyDescent="0.4">
      <c r="C6" s="49" t="s">
        <v>153</v>
      </c>
      <c r="D6" s="51">
        <v>50</v>
      </c>
      <c r="E6" s="51">
        <v>157</v>
      </c>
      <c r="F6" s="52">
        <f t="shared" si="0"/>
        <v>4867</v>
      </c>
      <c r="G6" s="53">
        <v>49.877000000000002</v>
      </c>
      <c r="H6" s="54">
        <f>13830.85/31</f>
        <v>446.15645161290325</v>
      </c>
    </row>
    <row r="7" spans="3:8" ht="15" thickBot="1" x14ac:dyDescent="0.4">
      <c r="C7" s="41" t="s">
        <v>154</v>
      </c>
      <c r="D7" s="40">
        <v>80</v>
      </c>
      <c r="E7" s="40">
        <v>59</v>
      </c>
      <c r="F7" s="43">
        <f t="shared" si="0"/>
        <v>1829</v>
      </c>
      <c r="G7" s="45">
        <v>81.305000000000007</v>
      </c>
      <c r="H7" s="27">
        <f>45567.87/31</f>
        <v>1469.9312903225807</v>
      </c>
    </row>
    <row r="8" spans="3:8" x14ac:dyDescent="0.35">
      <c r="G8" s="45">
        <v>0</v>
      </c>
    </row>
    <row r="14" spans="3:8" ht="15.5" x14ac:dyDescent="0.35">
      <c r="C14">
        <v>13804</v>
      </c>
      <c r="D14" s="48" t="s">
        <v>159</v>
      </c>
    </row>
    <row r="15" spans="3:8" ht="15.5" x14ac:dyDescent="0.35">
      <c r="C15">
        <v>14595</v>
      </c>
      <c r="D15" s="48" t="s">
        <v>160</v>
      </c>
    </row>
    <row r="16" spans="3:8" ht="15.5" x14ac:dyDescent="0.35">
      <c r="C16" s="55">
        <v>14599</v>
      </c>
      <c r="D16" s="56" t="s">
        <v>161</v>
      </c>
      <c r="E16" s="55"/>
      <c r="F16" s="55"/>
      <c r="G16" s="55"/>
      <c r="H16" s="54"/>
    </row>
    <row r="17" spans="3:4" ht="15.5" x14ac:dyDescent="0.35">
      <c r="C17">
        <v>14603</v>
      </c>
      <c r="D17" s="48" t="s">
        <v>162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FCF</vt:lpstr>
      <vt:lpstr>Details</vt:lpstr>
      <vt:lpstr>Development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SPDC-UPO/G/PSI</cp:lastModifiedBy>
  <dcterms:created xsi:type="dcterms:W3CDTF">2019-01-23T14:03:59Z</dcterms:created>
  <dcterms:modified xsi:type="dcterms:W3CDTF">2019-02-21T11:15:48Z</dcterms:modified>
</cp:coreProperties>
</file>