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stina.Frank\Desktop\COST ESTIMATES 2020\"/>
    </mc:Choice>
  </mc:AlternateContent>
  <xr:revisionPtr revIDLastSave="0" documentId="13_ncr:1_{EF7E32E5-F0EE-4BDC-B814-B7A3BE838B29}" xr6:coauthVersionLast="45" xr6:coauthVersionMax="45" xr10:uidLastSave="{00000000-0000-0000-0000-000000000000}"/>
  <bookViews>
    <workbookView xWindow="-110" yWindow="-110" windowWidth="19420" windowHeight="10420" firstSheet="1" activeTab="1" xr2:uid="{7E3B5713-C0B7-4538-A8B7-C2E5A06B70B2}"/>
  </bookViews>
  <sheets>
    <sheet name="Company Estimate" sheetId="1" state="hidden" r:id="rId1"/>
    <sheet name="METS Estimate" sheetId="2" r:id="rId2"/>
    <sheet name="Mechanical" sheetId="3" state="hidden" r:id="rId3"/>
    <sheet name="Elect and PACO" sheetId="4" state="hidden" r:id="rId4"/>
    <sheet name="Eng and Design" sheetId="5" state="hidden" r:id="rId5"/>
    <sheet name="Site works" sheetId="6" state="hidden" r:id="rId6"/>
    <sheet name="Other components" sheetId="7" state="hidden" r:id="rId7"/>
    <sheet name="SUMMARY" sheetId="8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8" i="6" l="1"/>
  <c r="AG14" i="6" l="1"/>
  <c r="AG15" i="6"/>
  <c r="AG16" i="6"/>
  <c r="BA26" i="7"/>
  <c r="BA35" i="7"/>
  <c r="BA36" i="7"/>
  <c r="BA37" i="7"/>
  <c r="BA38" i="7"/>
  <c r="BA39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7" i="7"/>
  <c r="AX28" i="7"/>
  <c r="AX29" i="7"/>
  <c r="AX30" i="7"/>
  <c r="AX31" i="7"/>
  <c r="AX35" i="7"/>
  <c r="AX36" i="7"/>
  <c r="AX37" i="7"/>
  <c r="AX38" i="7"/>
  <c r="AX39" i="7"/>
  <c r="AW8" i="7"/>
  <c r="AW16" i="7"/>
  <c r="AW24" i="7"/>
  <c r="AW35" i="7"/>
  <c r="AW36" i="7"/>
  <c r="AW37" i="7"/>
  <c r="AW38" i="7"/>
  <c r="AW39" i="7"/>
  <c r="AX4" i="7"/>
  <c r="AU28" i="7"/>
  <c r="AU35" i="7"/>
  <c r="AU36" i="7"/>
  <c r="AU37" i="7"/>
  <c r="AU38" i="7"/>
  <c r="AU39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7" i="7"/>
  <c r="AV28" i="7"/>
  <c r="AV29" i="7"/>
  <c r="AV30" i="7"/>
  <c r="AV31" i="7"/>
  <c r="AV35" i="7"/>
  <c r="AV36" i="7"/>
  <c r="AV37" i="7"/>
  <c r="AV38" i="7"/>
  <c r="AV39" i="7"/>
  <c r="AV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7" i="7"/>
  <c r="AT28" i="7"/>
  <c r="AT29" i="7"/>
  <c r="AT30" i="7"/>
  <c r="AT31" i="7"/>
  <c r="AT35" i="7"/>
  <c r="AT36" i="7"/>
  <c r="AT37" i="7"/>
  <c r="AT38" i="7"/>
  <c r="AT39" i="7"/>
  <c r="AT4" i="7"/>
  <c r="J5" i="7"/>
  <c r="AW5" i="7" s="1"/>
  <c r="J6" i="7"/>
  <c r="AU6" i="7" s="1"/>
  <c r="J7" i="7"/>
  <c r="AW7" i="7" s="1"/>
  <c r="J8" i="7"/>
  <c r="AU8" i="7" s="1"/>
  <c r="J9" i="7"/>
  <c r="AW9" i="7" s="1"/>
  <c r="J10" i="7"/>
  <c r="AU10" i="7" s="1"/>
  <c r="J11" i="7"/>
  <c r="AW11" i="7" s="1"/>
  <c r="J12" i="7"/>
  <c r="AU12" i="7" s="1"/>
  <c r="J13" i="7"/>
  <c r="AW13" i="7" s="1"/>
  <c r="J14" i="7"/>
  <c r="AU14" i="7" s="1"/>
  <c r="J15" i="7"/>
  <c r="AW15" i="7" s="1"/>
  <c r="J16" i="7"/>
  <c r="AU16" i="7" s="1"/>
  <c r="J17" i="7"/>
  <c r="AW17" i="7" s="1"/>
  <c r="J18" i="7"/>
  <c r="AU18" i="7" s="1"/>
  <c r="J19" i="7"/>
  <c r="AW19" i="7" s="1"/>
  <c r="J20" i="7"/>
  <c r="AU20" i="7" s="1"/>
  <c r="J21" i="7"/>
  <c r="AW21" i="7" s="1"/>
  <c r="J22" i="7"/>
  <c r="AU22" i="7" s="1"/>
  <c r="J23" i="7"/>
  <c r="AW23" i="7" s="1"/>
  <c r="J24" i="7"/>
  <c r="AU24" i="7" s="1"/>
  <c r="J25" i="7"/>
  <c r="AW25" i="7" s="1"/>
  <c r="J26" i="7"/>
  <c r="J27" i="7"/>
  <c r="AW27" i="7" s="1"/>
  <c r="J28" i="7"/>
  <c r="AW28" i="7" s="1"/>
  <c r="J29" i="7"/>
  <c r="AU29" i="7" s="1"/>
  <c r="J30" i="7"/>
  <c r="AW30" i="7" s="1"/>
  <c r="J31" i="7"/>
  <c r="AW31" i="7" s="1"/>
  <c r="J4" i="7"/>
  <c r="AU4" i="7" s="1"/>
  <c r="AZ14" i="4"/>
  <c r="AZ15" i="4"/>
  <c r="AZ16" i="4"/>
  <c r="AZ17" i="4"/>
  <c r="AZ18" i="4"/>
  <c r="AZ38" i="4"/>
  <c r="AZ39" i="4"/>
  <c r="AZ40" i="4"/>
  <c r="AZ41" i="4"/>
  <c r="AZ46" i="4"/>
  <c r="AZ47" i="4"/>
  <c r="AZ48" i="4"/>
  <c r="AZ49" i="4"/>
  <c r="AZ50" i="4"/>
  <c r="AZ51" i="4"/>
  <c r="AZ56" i="4"/>
  <c r="AZ57" i="4"/>
  <c r="AZ58" i="4"/>
  <c r="AZ59" i="4"/>
  <c r="AZ60" i="4"/>
  <c r="AZ61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20" i="4"/>
  <c r="AW21" i="4"/>
  <c r="AW22" i="4"/>
  <c r="AW24" i="4"/>
  <c r="AW25" i="4"/>
  <c r="AW27" i="4"/>
  <c r="AW29" i="4"/>
  <c r="AW30" i="4"/>
  <c r="AW31" i="4"/>
  <c r="AW32" i="4"/>
  <c r="AW33" i="4"/>
  <c r="AW36" i="4"/>
  <c r="AW37" i="4"/>
  <c r="AW38" i="4"/>
  <c r="AW39" i="4"/>
  <c r="AW40" i="4"/>
  <c r="AW41" i="4"/>
  <c r="AW43" i="4"/>
  <c r="AW44" i="4"/>
  <c r="AW45" i="4"/>
  <c r="AW46" i="4"/>
  <c r="AW47" i="4"/>
  <c r="AW48" i="4"/>
  <c r="AW49" i="4"/>
  <c r="AW50" i="4"/>
  <c r="AW51" i="4"/>
  <c r="AW53" i="4"/>
  <c r="AW54" i="4"/>
  <c r="AW55" i="4"/>
  <c r="AW56" i="4"/>
  <c r="AW57" i="4"/>
  <c r="AW58" i="4"/>
  <c r="AW59" i="4"/>
  <c r="AW60" i="4"/>
  <c r="AW61" i="4"/>
  <c r="AV10" i="4"/>
  <c r="AV18" i="4"/>
  <c r="AV30" i="4"/>
  <c r="AV50" i="4"/>
  <c r="AV56" i="4"/>
  <c r="AV57" i="4"/>
  <c r="AV58" i="4"/>
  <c r="AV59" i="4"/>
  <c r="AV60" i="4"/>
  <c r="AV61" i="4"/>
  <c r="AW6" i="4"/>
  <c r="AT25" i="4"/>
  <c r="AT46" i="4"/>
  <c r="AT56" i="4"/>
  <c r="AT57" i="4"/>
  <c r="AT58" i="4"/>
  <c r="AT59" i="4"/>
  <c r="AT60" i="4"/>
  <c r="AT61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20" i="4"/>
  <c r="AU21" i="4"/>
  <c r="AU22" i="4"/>
  <c r="AU24" i="4"/>
  <c r="AU25" i="4"/>
  <c r="AU27" i="4"/>
  <c r="AU29" i="4"/>
  <c r="AU30" i="4"/>
  <c r="AU31" i="4"/>
  <c r="AU32" i="4"/>
  <c r="AU33" i="4"/>
  <c r="AU36" i="4"/>
  <c r="AU37" i="4"/>
  <c r="AU38" i="4"/>
  <c r="AU39" i="4"/>
  <c r="AU40" i="4"/>
  <c r="AU41" i="4"/>
  <c r="AU43" i="4"/>
  <c r="AU44" i="4"/>
  <c r="AU45" i="4"/>
  <c r="AU46" i="4"/>
  <c r="AU47" i="4"/>
  <c r="AU48" i="4"/>
  <c r="AU49" i="4"/>
  <c r="AU50" i="4"/>
  <c r="AU51" i="4"/>
  <c r="AU53" i="4"/>
  <c r="AU54" i="4"/>
  <c r="AU55" i="4"/>
  <c r="AU56" i="4"/>
  <c r="AU57" i="4"/>
  <c r="AU58" i="4"/>
  <c r="AU59" i="4"/>
  <c r="AU60" i="4"/>
  <c r="AU61" i="4"/>
  <c r="AU6" i="4"/>
  <c r="J7" i="4"/>
  <c r="AV7" i="4" s="1"/>
  <c r="J8" i="4"/>
  <c r="AT8" i="4" s="1"/>
  <c r="J9" i="4"/>
  <c r="AV9" i="4" s="1"/>
  <c r="J10" i="4"/>
  <c r="AT10" i="4" s="1"/>
  <c r="J11" i="4"/>
  <c r="AV11" i="4" s="1"/>
  <c r="J12" i="4"/>
  <c r="AT12" i="4" s="1"/>
  <c r="J13" i="4"/>
  <c r="AV13" i="4" s="1"/>
  <c r="J14" i="4"/>
  <c r="AT14" i="4" s="1"/>
  <c r="J15" i="4"/>
  <c r="AV15" i="4" s="1"/>
  <c r="J16" i="4"/>
  <c r="AT16" i="4" s="1"/>
  <c r="J17" i="4"/>
  <c r="AV17" i="4" s="1"/>
  <c r="J18" i="4"/>
  <c r="AT18" i="4" s="1"/>
  <c r="J19" i="4"/>
  <c r="J20" i="4"/>
  <c r="AV20" i="4" s="1"/>
  <c r="J21" i="4"/>
  <c r="AV21" i="4" s="1"/>
  <c r="J22" i="4"/>
  <c r="AV22" i="4" s="1"/>
  <c r="J23" i="4"/>
  <c r="J24" i="4"/>
  <c r="AT24" i="4" s="1"/>
  <c r="J25" i="4"/>
  <c r="AV25" i="4" s="1"/>
  <c r="J26" i="4"/>
  <c r="J27" i="4"/>
  <c r="AV27" i="4" s="1"/>
  <c r="J28" i="4"/>
  <c r="J29" i="4"/>
  <c r="AV29" i="4" s="1"/>
  <c r="J30" i="4"/>
  <c r="AT30" i="4" s="1"/>
  <c r="J31" i="4"/>
  <c r="AV31" i="4" s="1"/>
  <c r="J32" i="4"/>
  <c r="AT32" i="4" s="1"/>
  <c r="J33" i="4"/>
  <c r="AV33" i="4" s="1"/>
  <c r="J34" i="4"/>
  <c r="J35" i="4"/>
  <c r="J36" i="4"/>
  <c r="AT36" i="4" s="1"/>
  <c r="J37" i="4"/>
  <c r="AV37" i="4" s="1"/>
  <c r="J38" i="4"/>
  <c r="AT38" i="4" s="1"/>
  <c r="J39" i="4"/>
  <c r="AV39" i="4" s="1"/>
  <c r="J40" i="4"/>
  <c r="AT40" i="4" s="1"/>
  <c r="J41" i="4"/>
  <c r="AV41" i="4" s="1"/>
  <c r="J42" i="4"/>
  <c r="J43" i="4"/>
  <c r="AV43" i="4" s="1"/>
  <c r="J44" i="4"/>
  <c r="AV44" i="4" s="1"/>
  <c r="J45" i="4"/>
  <c r="AV45" i="4" s="1"/>
  <c r="J46" i="4"/>
  <c r="AV46" i="4" s="1"/>
  <c r="J47" i="4"/>
  <c r="AV47" i="4" s="1"/>
  <c r="J48" i="4"/>
  <c r="AT48" i="4" s="1"/>
  <c r="J49" i="4"/>
  <c r="AV49" i="4" s="1"/>
  <c r="J50" i="4"/>
  <c r="AT50" i="4" s="1"/>
  <c r="J51" i="4"/>
  <c r="AV51" i="4" s="1"/>
  <c r="J52" i="4"/>
  <c r="J53" i="4"/>
  <c r="AV53" i="4" s="1"/>
  <c r="J54" i="4"/>
  <c r="AT54" i="4" s="1"/>
  <c r="J55" i="4"/>
  <c r="AV55" i="4" s="1"/>
  <c r="J6" i="4"/>
  <c r="AT6" i="4" s="1"/>
  <c r="AS7" i="4"/>
  <c r="AS8" i="4"/>
  <c r="AS9" i="4"/>
  <c r="AS10" i="4"/>
  <c r="AS11" i="4"/>
  <c r="AS12" i="4"/>
  <c r="AS13" i="4"/>
  <c r="AS14" i="4"/>
  <c r="AS15" i="4"/>
  <c r="AS16" i="4"/>
  <c r="AS17" i="4"/>
  <c r="AS18" i="4"/>
  <c r="AS20" i="4"/>
  <c r="AS21" i="4"/>
  <c r="AS22" i="4"/>
  <c r="AS24" i="4"/>
  <c r="AS25" i="4"/>
  <c r="AS27" i="4"/>
  <c r="AS29" i="4"/>
  <c r="AS30" i="4"/>
  <c r="AS31" i="4"/>
  <c r="AS32" i="4"/>
  <c r="AS33" i="4"/>
  <c r="AS36" i="4"/>
  <c r="AS37" i="4"/>
  <c r="AS38" i="4"/>
  <c r="AS39" i="4"/>
  <c r="AS40" i="4"/>
  <c r="AS41" i="4"/>
  <c r="AS43" i="4"/>
  <c r="AS44" i="4"/>
  <c r="AS45" i="4"/>
  <c r="AS46" i="4"/>
  <c r="AS47" i="4"/>
  <c r="AS48" i="4"/>
  <c r="AS49" i="4"/>
  <c r="AS50" i="4"/>
  <c r="AS51" i="4"/>
  <c r="AS53" i="4"/>
  <c r="AS54" i="4"/>
  <c r="AS55" i="4"/>
  <c r="AS56" i="4"/>
  <c r="AS57" i="4"/>
  <c r="AS58" i="4"/>
  <c r="AS59" i="4"/>
  <c r="AS60" i="4"/>
  <c r="AS61" i="4"/>
  <c r="AS6" i="4"/>
  <c r="AV8" i="3"/>
  <c r="AV12" i="3"/>
  <c r="AV16" i="3"/>
  <c r="AV20" i="3"/>
  <c r="AV24" i="3"/>
  <c r="AV28" i="3"/>
  <c r="AV32" i="3"/>
  <c r="AV36" i="3"/>
  <c r="AV40" i="3"/>
  <c r="AV43" i="3"/>
  <c r="AV7" i="3"/>
  <c r="AT11" i="3"/>
  <c r="AT15" i="3"/>
  <c r="AT19" i="3"/>
  <c r="AT23" i="3"/>
  <c r="AT27" i="3"/>
  <c r="AT31" i="3"/>
  <c r="AT35" i="3"/>
  <c r="AT39" i="3"/>
  <c r="AT43" i="3"/>
  <c r="J8" i="3"/>
  <c r="AT8" i="3" s="1"/>
  <c r="J9" i="3"/>
  <c r="AV9" i="3" s="1"/>
  <c r="J10" i="3"/>
  <c r="AV10" i="3" s="1"/>
  <c r="J11" i="3"/>
  <c r="AV11" i="3" s="1"/>
  <c r="J12" i="3"/>
  <c r="AT12" i="3" s="1"/>
  <c r="J13" i="3"/>
  <c r="AV13" i="3" s="1"/>
  <c r="J14" i="3"/>
  <c r="AV14" i="3" s="1"/>
  <c r="J15" i="3"/>
  <c r="AV15" i="3" s="1"/>
  <c r="J16" i="3"/>
  <c r="AT16" i="3" s="1"/>
  <c r="J17" i="3"/>
  <c r="AV17" i="3" s="1"/>
  <c r="J18" i="3"/>
  <c r="AV18" i="3" s="1"/>
  <c r="J19" i="3"/>
  <c r="AV19" i="3" s="1"/>
  <c r="J20" i="3"/>
  <c r="AT20" i="3" s="1"/>
  <c r="J21" i="3"/>
  <c r="AV21" i="3" s="1"/>
  <c r="J22" i="3"/>
  <c r="AV22" i="3" s="1"/>
  <c r="J23" i="3"/>
  <c r="AV23" i="3" s="1"/>
  <c r="J24" i="3"/>
  <c r="AT24" i="3" s="1"/>
  <c r="J25" i="3"/>
  <c r="AV25" i="3" s="1"/>
  <c r="J26" i="3"/>
  <c r="AV26" i="3" s="1"/>
  <c r="J27" i="3"/>
  <c r="AV27" i="3" s="1"/>
  <c r="J28" i="3"/>
  <c r="AT28" i="3" s="1"/>
  <c r="J29" i="3"/>
  <c r="AV29" i="3" s="1"/>
  <c r="J30" i="3"/>
  <c r="AV30" i="3" s="1"/>
  <c r="J31" i="3"/>
  <c r="AV31" i="3" s="1"/>
  <c r="J32" i="3"/>
  <c r="AT32" i="3" s="1"/>
  <c r="J33" i="3"/>
  <c r="AV33" i="3" s="1"/>
  <c r="J34" i="3"/>
  <c r="AV34" i="3" s="1"/>
  <c r="J35" i="3"/>
  <c r="AV35" i="3" s="1"/>
  <c r="J36" i="3"/>
  <c r="AT36" i="3" s="1"/>
  <c r="J37" i="3"/>
  <c r="AV37" i="3" s="1"/>
  <c r="J38" i="3"/>
  <c r="AV38" i="3" s="1"/>
  <c r="J39" i="3"/>
  <c r="AV39" i="3" s="1"/>
  <c r="J40" i="3"/>
  <c r="AT40" i="3" s="1"/>
  <c r="J41" i="3"/>
  <c r="AV41" i="3" s="1"/>
  <c r="J42" i="3"/>
  <c r="AV42" i="3" s="1"/>
  <c r="J7" i="3"/>
  <c r="AT7" i="3" s="1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7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8" i="3"/>
  <c r="AU7" i="3"/>
  <c r="AZ17" i="3"/>
  <c r="AZ41" i="3"/>
  <c r="AZ42" i="3"/>
  <c r="AZ43" i="3"/>
  <c r="AS8" i="3"/>
  <c r="AS9" i="3"/>
  <c r="AS10" i="3"/>
  <c r="AS11" i="3"/>
  <c r="AS12" i="3"/>
  <c r="AS13" i="3"/>
  <c r="AS14" i="3"/>
  <c r="AS16" i="3"/>
  <c r="AS17" i="3"/>
  <c r="AS18" i="3"/>
  <c r="AS19" i="3"/>
  <c r="AS21" i="3"/>
  <c r="AS22" i="3"/>
  <c r="AS23" i="3"/>
  <c r="AS24" i="3"/>
  <c r="AS25" i="3"/>
  <c r="AS26" i="3"/>
  <c r="AS27" i="3"/>
  <c r="AS29" i="3"/>
  <c r="AS30" i="3"/>
  <c r="AS31" i="3"/>
  <c r="AS32" i="3"/>
  <c r="AS33" i="3"/>
  <c r="AS35" i="3"/>
  <c r="AS36" i="3"/>
  <c r="AS37" i="3"/>
  <c r="AS38" i="3"/>
  <c r="AS39" i="3"/>
  <c r="AS41" i="3"/>
  <c r="AS42" i="3"/>
  <c r="AS43" i="3"/>
  <c r="AS7" i="3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49" i="5"/>
  <c r="AP50" i="5"/>
  <c r="AP51" i="5"/>
  <c r="AP52" i="5"/>
  <c r="AP53" i="5"/>
  <c r="AP54" i="5"/>
  <c r="AP55" i="5"/>
  <c r="AP56" i="5"/>
  <c r="AP59" i="5"/>
  <c r="AW60" i="5"/>
  <c r="H48" i="5"/>
  <c r="E48" i="5"/>
  <c r="E5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" i="5"/>
  <c r="AT42" i="3" l="1"/>
  <c r="AT38" i="3"/>
  <c r="AT34" i="3"/>
  <c r="AT30" i="3"/>
  <c r="AT26" i="3"/>
  <c r="AT22" i="3"/>
  <c r="AT18" i="3"/>
  <c r="AT14" i="3"/>
  <c r="AT10" i="3"/>
  <c r="AT53" i="4"/>
  <c r="AT44" i="4"/>
  <c r="AT22" i="4"/>
  <c r="AV48" i="4"/>
  <c r="AV38" i="4"/>
  <c r="AV24" i="4"/>
  <c r="AV16" i="4"/>
  <c r="AV8" i="4"/>
  <c r="AW22" i="7"/>
  <c r="AW14" i="7"/>
  <c r="AW6" i="7"/>
  <c r="AT41" i="3"/>
  <c r="AT37" i="3"/>
  <c r="AT33" i="3"/>
  <c r="AT29" i="3"/>
  <c r="AT25" i="3"/>
  <c r="AT21" i="3"/>
  <c r="AT17" i="3"/>
  <c r="AT13" i="3"/>
  <c r="AT9" i="3"/>
  <c r="AT33" i="4"/>
  <c r="AT20" i="4"/>
  <c r="AV36" i="4"/>
  <c r="AV14" i="4"/>
  <c r="AW4" i="7"/>
  <c r="AW20" i="7"/>
  <c r="AW12" i="7"/>
  <c r="AV6" i="4"/>
  <c r="AV40" i="4"/>
  <c r="AT29" i="4"/>
  <c r="AV54" i="4"/>
  <c r="AV32" i="4"/>
  <c r="AV12" i="4"/>
  <c r="AU30" i="7"/>
  <c r="AW18" i="7"/>
  <c r="AW10" i="7"/>
  <c r="AU23" i="7"/>
  <c r="AU19" i="7"/>
  <c r="AU15" i="7"/>
  <c r="AU11" i="7"/>
  <c r="AU7" i="7"/>
  <c r="AW29" i="7"/>
  <c r="AU31" i="7"/>
  <c r="AU27" i="7"/>
  <c r="AU25" i="7"/>
  <c r="AU21" i="7"/>
  <c r="AU17" i="7"/>
  <c r="AU13" i="7"/>
  <c r="AU9" i="7"/>
  <c r="AU5" i="7"/>
  <c r="AT9" i="4"/>
  <c r="AT55" i="4"/>
  <c r="AT41" i="4"/>
  <c r="AT37" i="4"/>
  <c r="AT31" i="4"/>
  <c r="AT27" i="4"/>
  <c r="AT17" i="4"/>
  <c r="AT13" i="4"/>
  <c r="AT49" i="4"/>
  <c r="AT45" i="4"/>
  <c r="AT21" i="4"/>
  <c r="AT39" i="4"/>
  <c r="AT15" i="4"/>
  <c r="AT11" i="4"/>
  <c r="AT7" i="4"/>
  <c r="AT51" i="4"/>
  <c r="AT47" i="4"/>
  <c r="AT43" i="4"/>
  <c r="AQ27" i="4" l="1"/>
  <c r="AQ6" i="4"/>
  <c r="AQ25" i="4"/>
  <c r="AQ24" i="4"/>
  <c r="X14" i="6" l="1"/>
  <c r="X15" i="6"/>
  <c r="AQ36" i="7"/>
  <c r="AQ37" i="7"/>
  <c r="AQ38" i="7"/>
  <c r="AQ39" i="7"/>
  <c r="AQ35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4" i="7"/>
  <c r="I33" i="7"/>
  <c r="I32" i="7"/>
  <c r="I31" i="7"/>
  <c r="BA31" i="7" s="1"/>
  <c r="I30" i="7"/>
  <c r="BA30" i="7" s="1"/>
  <c r="I29" i="7"/>
  <c r="BA29" i="7" s="1"/>
  <c r="I28" i="7"/>
  <c r="BA28" i="7" s="1"/>
  <c r="I27" i="7"/>
  <c r="BA27" i="7" s="1"/>
  <c r="I25" i="7"/>
  <c r="BA25" i="7" s="1"/>
  <c r="I24" i="7"/>
  <c r="BA24" i="7" s="1"/>
  <c r="I23" i="7"/>
  <c r="BA23" i="7" s="1"/>
  <c r="I22" i="7"/>
  <c r="BA22" i="7" s="1"/>
  <c r="I21" i="7"/>
  <c r="BA21" i="7" s="1"/>
  <c r="I20" i="7"/>
  <c r="BA20" i="7" s="1"/>
  <c r="I19" i="7"/>
  <c r="BA19" i="7" s="1"/>
  <c r="I18" i="7"/>
  <c r="BA18" i="7" s="1"/>
  <c r="I17" i="7"/>
  <c r="BA17" i="7" s="1"/>
  <c r="I16" i="7"/>
  <c r="BA16" i="7" s="1"/>
  <c r="I15" i="7"/>
  <c r="BA15" i="7" s="1"/>
  <c r="I14" i="7"/>
  <c r="BA14" i="7" s="1"/>
  <c r="I13" i="7"/>
  <c r="BA13" i="7" s="1"/>
  <c r="I12" i="7"/>
  <c r="BA12" i="7" s="1"/>
  <c r="I11" i="7"/>
  <c r="BA11" i="7" s="1"/>
  <c r="I10" i="7"/>
  <c r="BA10" i="7" s="1"/>
  <c r="I9" i="7"/>
  <c r="BA9" i="7" s="1"/>
  <c r="I8" i="7"/>
  <c r="BA8" i="7" s="1"/>
  <c r="I7" i="7"/>
  <c r="BA7" i="7" s="1"/>
  <c r="I6" i="7"/>
  <c r="BA6" i="7" s="1"/>
  <c r="I5" i="7"/>
  <c r="BA5" i="7" s="1"/>
  <c r="I4" i="7"/>
  <c r="AP21" i="3"/>
  <c r="AP22" i="3"/>
  <c r="AP23" i="3"/>
  <c r="AP24" i="3"/>
  <c r="AP25" i="3"/>
  <c r="AP26" i="3"/>
  <c r="AP27" i="3"/>
  <c r="AP29" i="3"/>
  <c r="AP30" i="3"/>
  <c r="AP31" i="3"/>
  <c r="AP32" i="3"/>
  <c r="AP33" i="3"/>
  <c r="AP35" i="3"/>
  <c r="AP36" i="3"/>
  <c r="AP37" i="3"/>
  <c r="AP38" i="3"/>
  <c r="AP39" i="3"/>
  <c r="AP42" i="3"/>
  <c r="AP43" i="3"/>
  <c r="AP41" i="3"/>
  <c r="AP8" i="3"/>
  <c r="AP19" i="3"/>
  <c r="AP16" i="3"/>
  <c r="AP13" i="3"/>
  <c r="AP14" i="3"/>
  <c r="AP12" i="3"/>
  <c r="AP9" i="3"/>
  <c r="AP10" i="3"/>
  <c r="AP7" i="3"/>
  <c r="I10" i="6"/>
  <c r="AG10" i="6" s="1"/>
  <c r="I9" i="6"/>
  <c r="AG9" i="6" s="1"/>
  <c r="I8" i="6"/>
  <c r="I7" i="6"/>
  <c r="AG7" i="6" s="1"/>
  <c r="I6" i="6"/>
  <c r="AG6" i="6" s="1"/>
  <c r="I5" i="6"/>
  <c r="I4" i="6"/>
  <c r="I59" i="5"/>
  <c r="I56" i="5"/>
  <c r="I55" i="5"/>
  <c r="I54" i="5"/>
  <c r="I53" i="5"/>
  <c r="I52" i="5"/>
  <c r="I51" i="5"/>
  <c r="I50" i="5"/>
  <c r="I49" i="5"/>
  <c r="I8" i="5"/>
  <c r="I33" i="5"/>
  <c r="I32" i="5"/>
  <c r="I31" i="5"/>
  <c r="I30" i="5"/>
  <c r="I29" i="5"/>
  <c r="I28" i="5"/>
  <c r="I27" i="5"/>
  <c r="I26" i="5"/>
  <c r="I18" i="5"/>
  <c r="I16" i="5"/>
  <c r="I7" i="5"/>
  <c r="I9" i="5"/>
  <c r="I20" i="5"/>
  <c r="I19" i="5"/>
  <c r="I17" i="5"/>
  <c r="I15" i="5"/>
  <c r="I14" i="5"/>
  <c r="I13" i="5"/>
  <c r="I12" i="5"/>
  <c r="I25" i="5"/>
  <c r="I24" i="5"/>
  <c r="I11" i="5"/>
  <c r="I10" i="5"/>
  <c r="I23" i="5"/>
  <c r="I22" i="5"/>
  <c r="I6" i="5"/>
  <c r="I4" i="5"/>
  <c r="I55" i="4"/>
  <c r="AZ55" i="4" s="1"/>
  <c r="AR55" i="4" s="1"/>
  <c r="I54" i="4"/>
  <c r="AZ54" i="4" s="1"/>
  <c r="AR54" i="4" s="1"/>
  <c r="I53" i="4"/>
  <c r="I45" i="4"/>
  <c r="AZ45" i="4" s="1"/>
  <c r="AR45" i="4" s="1"/>
  <c r="I44" i="4"/>
  <c r="AZ44" i="4" s="1"/>
  <c r="AR44" i="4" s="1"/>
  <c r="I43" i="4"/>
  <c r="I37" i="4"/>
  <c r="AZ37" i="4" s="1"/>
  <c r="AR37" i="4" s="1"/>
  <c r="I36" i="4"/>
  <c r="I34" i="4"/>
  <c r="I33" i="4"/>
  <c r="AZ33" i="4" s="1"/>
  <c r="AR33" i="4" s="1"/>
  <c r="I32" i="4"/>
  <c r="AZ32" i="4" s="1"/>
  <c r="AR32" i="4" s="1"/>
  <c r="I31" i="4"/>
  <c r="AZ31" i="4" s="1"/>
  <c r="AR31" i="4" s="1"/>
  <c r="I30" i="4"/>
  <c r="AZ30" i="4" s="1"/>
  <c r="AR30" i="4" s="1"/>
  <c r="I29" i="4"/>
  <c r="I27" i="4"/>
  <c r="I25" i="4"/>
  <c r="AZ25" i="4" s="1"/>
  <c r="AR25" i="4" s="1"/>
  <c r="I24" i="4"/>
  <c r="I22" i="4"/>
  <c r="AZ22" i="4" s="1"/>
  <c r="AR22" i="4" s="1"/>
  <c r="I21" i="4"/>
  <c r="AZ21" i="4" s="1"/>
  <c r="AR21" i="4" s="1"/>
  <c r="I20" i="4"/>
  <c r="I13" i="4"/>
  <c r="AZ13" i="4" s="1"/>
  <c r="AR13" i="4" s="1"/>
  <c r="I12" i="4"/>
  <c r="AZ12" i="4" s="1"/>
  <c r="AR12" i="4" s="1"/>
  <c r="I11" i="4"/>
  <c r="AZ11" i="4" s="1"/>
  <c r="AR11" i="4" s="1"/>
  <c r="I10" i="4"/>
  <c r="AZ10" i="4" s="1"/>
  <c r="AR10" i="4" s="1"/>
  <c r="I9" i="4"/>
  <c r="AZ9" i="4" s="1"/>
  <c r="AR9" i="4" s="1"/>
  <c r="I8" i="4"/>
  <c r="AZ8" i="4" s="1"/>
  <c r="AR8" i="4" s="1"/>
  <c r="I7" i="4"/>
  <c r="AZ7" i="4" s="1"/>
  <c r="AR7" i="4" s="1"/>
  <c r="I6" i="4"/>
  <c r="I39" i="3"/>
  <c r="AZ39" i="3" s="1"/>
  <c r="I38" i="3"/>
  <c r="AZ38" i="3" s="1"/>
  <c r="I37" i="3"/>
  <c r="AZ37" i="3" s="1"/>
  <c r="I36" i="3"/>
  <c r="AZ36" i="3" s="1"/>
  <c r="I35" i="3"/>
  <c r="AZ35" i="3" s="1"/>
  <c r="I33" i="3"/>
  <c r="AZ33" i="3" s="1"/>
  <c r="I32" i="3"/>
  <c r="AZ32" i="3" s="1"/>
  <c r="I31" i="3"/>
  <c r="AZ31" i="3" s="1"/>
  <c r="I30" i="3"/>
  <c r="AZ30" i="3" s="1"/>
  <c r="I29" i="3"/>
  <c r="AZ29" i="3" s="1"/>
  <c r="I27" i="3"/>
  <c r="AZ27" i="3" s="1"/>
  <c r="I26" i="3"/>
  <c r="AZ26" i="3" s="1"/>
  <c r="I25" i="3"/>
  <c r="AZ25" i="3" s="1"/>
  <c r="I24" i="3"/>
  <c r="AZ24" i="3" s="1"/>
  <c r="I23" i="3"/>
  <c r="AZ23" i="3" s="1"/>
  <c r="I22" i="3"/>
  <c r="AZ22" i="3" s="1"/>
  <c r="I21" i="3"/>
  <c r="AZ21" i="3" s="1"/>
  <c r="I19" i="3"/>
  <c r="AZ19" i="3" s="1"/>
  <c r="I18" i="3"/>
  <c r="AZ18" i="3" s="1"/>
  <c r="I16" i="3"/>
  <c r="AZ16" i="3" s="1"/>
  <c r="I14" i="3"/>
  <c r="AZ14" i="3" s="1"/>
  <c r="I13" i="3"/>
  <c r="AZ13" i="3" s="1"/>
  <c r="I12" i="3"/>
  <c r="AZ12" i="3" s="1"/>
  <c r="I10" i="3"/>
  <c r="AZ10" i="3" s="1"/>
  <c r="I9" i="3"/>
  <c r="AZ9" i="3" s="1"/>
  <c r="I8" i="3"/>
  <c r="AZ8" i="3" s="1"/>
  <c r="I7" i="3"/>
  <c r="I180" i="1"/>
  <c r="I179" i="1"/>
  <c r="I178" i="1"/>
  <c r="I177" i="1"/>
  <c r="I176" i="1"/>
  <c r="I175" i="1"/>
  <c r="I174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2" i="1"/>
  <c r="I31" i="1"/>
  <c r="I30" i="1"/>
  <c r="I29" i="1"/>
  <c r="I28" i="1"/>
  <c r="I26" i="1"/>
  <c r="I25" i="1"/>
  <c r="I24" i="1"/>
  <c r="I23" i="1"/>
  <c r="I22" i="1"/>
  <c r="I21" i="1"/>
  <c r="I20" i="1"/>
  <c r="I18" i="1"/>
  <c r="I17" i="1"/>
  <c r="I16" i="1"/>
  <c r="I14" i="1"/>
  <c r="I13" i="1"/>
  <c r="I12" i="1"/>
  <c r="I10" i="1"/>
  <c r="I9" i="1"/>
  <c r="I8" i="1"/>
  <c r="I7" i="1"/>
  <c r="AQ19" i="3" l="1"/>
  <c r="AQ29" i="3"/>
  <c r="AQ38" i="3"/>
  <c r="I12" i="6"/>
  <c r="AG5" i="6"/>
  <c r="AS9" i="7"/>
  <c r="AS21" i="7"/>
  <c r="AS30" i="7"/>
  <c r="AQ14" i="3"/>
  <c r="AQ21" i="3"/>
  <c r="AQ25" i="3"/>
  <c r="AQ30" i="3"/>
  <c r="AQ35" i="3"/>
  <c r="AQ39" i="3"/>
  <c r="AZ24" i="4"/>
  <c r="AR24" i="4" s="1"/>
  <c r="I23" i="4"/>
  <c r="Y6" i="6"/>
  <c r="AS6" i="7"/>
  <c r="AS10" i="7"/>
  <c r="AS14" i="7"/>
  <c r="AS18" i="7"/>
  <c r="AS22" i="7"/>
  <c r="AS27" i="7"/>
  <c r="AS31" i="7"/>
  <c r="AQ13" i="3"/>
  <c r="AQ24" i="3"/>
  <c r="AQ33" i="3"/>
  <c r="AZ43" i="4"/>
  <c r="AR43" i="4" s="1"/>
  <c r="I42" i="4"/>
  <c r="Y9" i="6"/>
  <c r="AS17" i="7"/>
  <c r="AS25" i="7"/>
  <c r="AQ9" i="3"/>
  <c r="AQ10" i="3"/>
  <c r="AQ16" i="3"/>
  <c r="AQ22" i="3"/>
  <c r="AQ26" i="3"/>
  <c r="AQ31" i="3"/>
  <c r="AQ36" i="3"/>
  <c r="AZ6" i="4"/>
  <c r="I5" i="4"/>
  <c r="I4" i="4" s="1"/>
  <c r="AZ20" i="4"/>
  <c r="AR20" i="4" s="1"/>
  <c r="I19" i="4"/>
  <c r="AZ36" i="4"/>
  <c r="AR36" i="4" s="1"/>
  <c r="I35" i="4"/>
  <c r="Y7" i="6"/>
  <c r="AS7" i="7"/>
  <c r="AS11" i="7"/>
  <c r="AS15" i="7"/>
  <c r="AS19" i="7"/>
  <c r="AS23" i="7"/>
  <c r="AS28" i="7"/>
  <c r="AQ8" i="3"/>
  <c r="AZ29" i="4"/>
  <c r="AR29" i="4" s="1"/>
  <c r="I28" i="4"/>
  <c r="AS13" i="7"/>
  <c r="I182" i="1"/>
  <c r="AZ7" i="3"/>
  <c r="I5" i="3"/>
  <c r="AZ5" i="3" s="1"/>
  <c r="AQ5" i="3" s="1"/>
  <c r="AQ12" i="3"/>
  <c r="AQ18" i="3"/>
  <c r="AQ23" i="3"/>
  <c r="AQ27" i="3"/>
  <c r="AQ32" i="3"/>
  <c r="AQ37" i="3"/>
  <c r="AZ27" i="4"/>
  <c r="AR27" i="4" s="1"/>
  <c r="I26" i="4"/>
  <c r="AZ53" i="4"/>
  <c r="AR53" i="4" s="1"/>
  <c r="I52" i="4"/>
  <c r="AS8" i="7"/>
  <c r="AS12" i="7"/>
  <c r="AS16" i="7"/>
  <c r="AS20" i="7"/>
  <c r="AS24" i="7"/>
  <c r="AS29" i="7"/>
  <c r="AS5" i="7"/>
  <c r="BA4" i="7"/>
  <c r="I3" i="7"/>
  <c r="X6" i="6"/>
  <c r="X5" i="6"/>
  <c r="X10" i="6"/>
  <c r="AW59" i="5"/>
  <c r="I5" i="5"/>
  <c r="AW5" i="5" s="1"/>
  <c r="I48" i="5"/>
  <c r="AW48" i="5" s="1"/>
  <c r="Y5" i="6" l="1"/>
  <c r="AG12" i="6"/>
  <c r="X12" i="6"/>
  <c r="AZ45" i="3"/>
  <c r="AQ7" i="3"/>
  <c r="AR6" i="4"/>
  <c r="AZ63" i="4"/>
  <c r="BA41" i="7"/>
  <c r="AS4" i="7"/>
  <c r="AQ5" i="5"/>
  <c r="AW61" i="5"/>
  <c r="AQ48" i="5"/>
  <c r="I61" i="5"/>
  <c r="AQ59" i="5"/>
  <c r="E6" i="8" l="1"/>
  <c r="BB36" i="7"/>
  <c r="BB35" i="7"/>
  <c r="BB38" i="7"/>
  <c r="BB26" i="7"/>
  <c r="BB37" i="7"/>
  <c r="BB39" i="7"/>
  <c r="BB6" i="7"/>
  <c r="BB14" i="7"/>
  <c r="BB22" i="7"/>
  <c r="BB31" i="7"/>
  <c r="BB8" i="7"/>
  <c r="BB16" i="7"/>
  <c r="BB24" i="7"/>
  <c r="BB10" i="7"/>
  <c r="BB27" i="7"/>
  <c r="BB29" i="7"/>
  <c r="BB21" i="7"/>
  <c r="BB9" i="7"/>
  <c r="BB30" i="7"/>
  <c r="BB17" i="7"/>
  <c r="BB11" i="7"/>
  <c r="BB19" i="7"/>
  <c r="BB28" i="7"/>
  <c r="BB18" i="7"/>
  <c r="BB12" i="7"/>
  <c r="BB20" i="7"/>
  <c r="BB5" i="7"/>
  <c r="BB25" i="7"/>
  <c r="BB7" i="7"/>
  <c r="BB15" i="7"/>
  <c r="BB23" i="7"/>
  <c r="BB13" i="7"/>
  <c r="AG18" i="6"/>
  <c r="AH12" i="6"/>
  <c r="AQ61" i="5"/>
  <c r="E4" i="8"/>
  <c r="BB4" i="7"/>
  <c r="E2" i="8"/>
  <c r="E3" i="8"/>
  <c r="BA41" i="3"/>
  <c r="BA17" i="3"/>
  <c r="BA43" i="3"/>
  <c r="BA42" i="3"/>
  <c r="BA19" i="3"/>
  <c r="BA38" i="3"/>
  <c r="BA21" i="3"/>
  <c r="BA30" i="3"/>
  <c r="BA39" i="3"/>
  <c r="BA9" i="3"/>
  <c r="BA16" i="3"/>
  <c r="BA26" i="3"/>
  <c r="BA36" i="3"/>
  <c r="BA35" i="3"/>
  <c r="BA22" i="3"/>
  <c r="BA8" i="3"/>
  <c r="BA12" i="3"/>
  <c r="BA13" i="3"/>
  <c r="BA33" i="3"/>
  <c r="BA18" i="3"/>
  <c r="BA27" i="3"/>
  <c r="BA37" i="3"/>
  <c r="BA29" i="3"/>
  <c r="BA14" i="3"/>
  <c r="BA25" i="3"/>
  <c r="BA10" i="3"/>
  <c r="BA31" i="3"/>
  <c r="BA24" i="3"/>
  <c r="BA23" i="3"/>
  <c r="BA32" i="3"/>
  <c r="BA7" i="3"/>
  <c r="AX59" i="5"/>
  <c r="AX5" i="5"/>
  <c r="AX48" i="5"/>
  <c r="F3" i="8" l="1"/>
  <c r="E5" i="8"/>
  <c r="F5" i="8" s="1"/>
  <c r="AH15" i="6"/>
  <c r="AH14" i="6"/>
  <c r="Y18" i="6"/>
  <c r="AH10" i="6"/>
  <c r="AH6" i="6"/>
  <c r="AH7" i="6"/>
  <c r="AH9" i="6"/>
  <c r="AH5" i="6"/>
  <c r="F4" i="8"/>
  <c r="F6" i="8"/>
</calcChain>
</file>

<file path=xl/sharedStrings.xml><?xml version="1.0" encoding="utf-8"?>
<sst xmlns="http://schemas.openxmlformats.org/spreadsheetml/2006/main" count="2197" uniqueCount="554">
  <si>
    <t>Company Estimate</t>
  </si>
  <si>
    <t>ITEM NO.</t>
  </si>
  <si>
    <t>DESCRIPTION</t>
  </si>
  <si>
    <t>UoM</t>
  </si>
  <si>
    <t>QTY</t>
  </si>
  <si>
    <t>UNIT COST US$</t>
  </si>
  <si>
    <t>TOOLS &amp; EQUIPMENT$</t>
  </si>
  <si>
    <t>Man-power $</t>
  </si>
  <si>
    <t>Contractors Mark-UP $</t>
  </si>
  <si>
    <t>Total cost USD</t>
  </si>
  <si>
    <t>Procurement  and Installation of all Mechanical Materials to Complete the Tie-in of PIG Receiver AGB2-A-2301  &amp; 2302</t>
  </si>
  <si>
    <t>MECHANICAL SCOPE OF WORKS (PROCURE  &amp; INSTALL)</t>
  </si>
  <si>
    <t>1.1.1</t>
  </si>
  <si>
    <t>PIPES</t>
  </si>
  <si>
    <t>1.1.1.1</t>
  </si>
  <si>
    <t>2"- SCH.40 ASTM A106-B (Instrument  Air Line) (11412)</t>
  </si>
  <si>
    <t>M</t>
  </si>
  <si>
    <t>1.1.1.2</t>
  </si>
  <si>
    <t>3"- SCH.40 ASTM A106-B (61412)</t>
  </si>
  <si>
    <t>1.1.1.3</t>
  </si>
  <si>
    <t>4"- SCH.40 ASTM A333-6 (11492)</t>
  </si>
  <si>
    <t>1.1.1.4</t>
  </si>
  <si>
    <t>8"- 26mm Thickness ASTM A333-6 (151432)</t>
  </si>
  <si>
    <t>1.1.2</t>
  </si>
  <si>
    <t>TEE</t>
  </si>
  <si>
    <t>1.1.2.1</t>
  </si>
  <si>
    <t>10" X 3" Branch Outlet 61412</t>
  </si>
  <si>
    <t>PC</t>
  </si>
  <si>
    <t>1.1.2.2</t>
  </si>
  <si>
    <t>3" x 3" Equal Tee 61412 ASTM A234-WPB</t>
  </si>
  <si>
    <t>1.1.2.3</t>
  </si>
  <si>
    <t>3" x 3/4" Branch Outlet 61412</t>
  </si>
  <si>
    <t>1.1.3</t>
  </si>
  <si>
    <t>ELBOW</t>
  </si>
  <si>
    <t>1.1.3.1</t>
  </si>
  <si>
    <t>2" - 150#, Elbow 90 deg LR bw (ASTM A234-WPB)</t>
  </si>
  <si>
    <t>1.1.3.2</t>
  </si>
  <si>
    <t>4" - 150#, Elbow 90 deg LR bw (ASTM A420-WPL6)</t>
  </si>
  <si>
    <t>1.1.3.3</t>
  </si>
  <si>
    <t>8" - 1500#, Elbow 90 deg LR bw (ASTM A420-WPL6)</t>
  </si>
  <si>
    <t>1.1.4</t>
  </si>
  <si>
    <t>FLANGES</t>
  </si>
  <si>
    <t>1.1.4.1</t>
  </si>
  <si>
    <t>2" - 150#, SCH 40, WN, RF FLANGE, ASTM A105</t>
  </si>
  <si>
    <t>1.1.4.2</t>
  </si>
  <si>
    <t>3"-600#, SCH 40, WN, RF FLANGE, ASTM A105</t>
  </si>
  <si>
    <t>1.1.4.3</t>
  </si>
  <si>
    <t>4" - 150#, SCH 40, WN, RF FLANGE, ASTM A350-LF2 cl 1</t>
  </si>
  <si>
    <t>1.1.4.4</t>
  </si>
  <si>
    <t>8" - 1500#, 1.024" TH, WN, RF FLANGE, ASTM A105</t>
  </si>
  <si>
    <t>1.1.4.5</t>
  </si>
  <si>
    <t>3/4" - 600#, SCH 80, WN, RF FLANGE, ASTM A105</t>
  </si>
  <si>
    <t>1.1.4.6</t>
  </si>
  <si>
    <t>3/4" - 600#, SCH 80, Blind Flange, ASTM A105</t>
  </si>
  <si>
    <t>1.1.4.7</t>
  </si>
  <si>
    <t>3" 600# SPEC BLIND ASTM A516-60/65/70</t>
  </si>
  <si>
    <t>1.1.5</t>
  </si>
  <si>
    <t>GASKETS</t>
  </si>
  <si>
    <t>1.1.5.1</t>
  </si>
  <si>
    <t>2"-150#</t>
  </si>
  <si>
    <t>1.1.5.2</t>
  </si>
  <si>
    <t>3"-600#</t>
  </si>
  <si>
    <t>1.1.5.3</t>
  </si>
  <si>
    <t>4"-150#</t>
  </si>
  <si>
    <t>1.1.5.4</t>
  </si>
  <si>
    <t>8"-1500#</t>
  </si>
  <si>
    <t>1.1.5.5</t>
  </si>
  <si>
    <t>3/4"-600#</t>
  </si>
  <si>
    <t>1.1.1.6</t>
  </si>
  <si>
    <t>BOLTS &amp; NUTS</t>
  </si>
  <si>
    <t>1.1.1.6.1</t>
  </si>
  <si>
    <t>5/8" x 90mm (for 2" Class 150# Flanges, RF) (ASTM A193-B7/A194-2H)</t>
  </si>
  <si>
    <t>1.1.1.6.2</t>
  </si>
  <si>
    <t>5/8" x 130mm (for 3" Class 600# Flanges, RF) (ASTM A193-B7/A194-2H)</t>
  </si>
  <si>
    <t>1.1.1.6.3</t>
  </si>
  <si>
    <t>5/8" x 100mm (for 4" Class 150# Flanges, RF) (ASTM A320-L7/A194-4)</t>
  </si>
  <si>
    <t>1.1.1.6.4</t>
  </si>
  <si>
    <t>1-5/8" x 340mm (for 8" Class 1500# Flanges, RF) (ASTM A193-B7/A194-2H)</t>
  </si>
  <si>
    <t>1.1.1.6.5</t>
  </si>
  <si>
    <t>5/8" x 150mm (for 3" Class 600# Blind/Spacer,  RF) (ASTM A193-B7/A194-2H)</t>
  </si>
  <si>
    <t>ELECTRICAL,  INSTRUMENTATIONS AND CONTROLS  SCOPE OF WORKS (PROCURE  &amp; INSTALL)</t>
  </si>
  <si>
    <t>1.2.1</t>
  </si>
  <si>
    <t>Cables</t>
  </si>
  <si>
    <t>1.2.1.1</t>
  </si>
  <si>
    <t>Foundation Fieldbus cable, Type A (XLPE/MS/LSZH/SWA/LSZH) 1 X 0.8 mm²</t>
  </si>
  <si>
    <t>1.2.1.2</t>
  </si>
  <si>
    <t>1,000</t>
  </si>
  <si>
    <t>1.2.1.3</t>
  </si>
  <si>
    <t>Amoured collective screen (XLPE/MS/LSZH/SWA/LSZH) 5 X 1.0 mm²</t>
  </si>
  <si>
    <t>1.2.1.4</t>
  </si>
  <si>
    <t>Amoured collective screen (XLPE/MS/LSZH/SWA/LSZH) 5 X 2.5 mm²</t>
  </si>
  <si>
    <t>1.2.1.5</t>
  </si>
  <si>
    <t>Amoured collective screen (XLPE/MS/LSZH/SWA/LSZH) 1 X 1.0 mm²</t>
  </si>
  <si>
    <t>1.2.1.6</t>
  </si>
  <si>
    <t>Amoured collective screen (XLPE/MS/LSZH/SWA/LSZH) 2 X 1.0 mm²</t>
  </si>
  <si>
    <t>1.2.1.7</t>
  </si>
  <si>
    <t>Amoured collective screen (XLPE/MS/LSZH/SWA/LSZH) 20 X 1.0 mm²</t>
  </si>
  <si>
    <t>1.2.1.8</t>
  </si>
  <si>
    <t>1.2.2</t>
  </si>
  <si>
    <t>Junction Box</t>
  </si>
  <si>
    <t>1.2.2.1</t>
  </si>
  <si>
    <t>PAS Junction Box-1 Field barrier installed</t>
  </si>
  <si>
    <t>1.2.2.2</t>
  </si>
  <si>
    <t>SIS Junction Box</t>
  </si>
  <si>
    <t>1.2.2.3</t>
  </si>
  <si>
    <t>F &amp; G Junction Box</t>
  </si>
  <si>
    <t>1.2.3</t>
  </si>
  <si>
    <t>Cable Marker</t>
  </si>
  <si>
    <t>1.2.3.1</t>
  </si>
  <si>
    <t>PVC Conductor and cable markers, 3 -3.7 mm, 12 x 4.6 mm, White Cable Mark
( 0,1,A,B,C,D,E,G,I,M,P,S,T,V,X,Z,” -“)</t>
  </si>
  <si>
    <t>PCK</t>
  </si>
  <si>
    <t>1.2.3.2</t>
  </si>
  <si>
    <t>Stainless Steel Cable Markers (W *L: 15 mm * 90mm)</t>
  </si>
  <si>
    <t>1.2.4</t>
  </si>
  <si>
    <t>Cable Lugs</t>
  </si>
  <si>
    <t>1.2.4.1</t>
  </si>
  <si>
    <t>Wire end ferrules with plastic collar-Size _1.0mm², 2.5mm²</t>
  </si>
  <si>
    <t>1.2.5</t>
  </si>
  <si>
    <t>FIRE AND GAS</t>
  </si>
  <si>
    <t>1.2.5.1</t>
  </si>
  <si>
    <t>Point gas Detectors – Draeger_ PIR type 334 Part # 68 10 100</t>
  </si>
  <si>
    <t>1.2.5.2</t>
  </si>
  <si>
    <t>Open Path Gas Detector – Draeger_Pulsar2</t>
  </si>
  <si>
    <t>1.2.5.3</t>
  </si>
  <si>
    <t>Manual Call Point -MEDC_ BG2EDC4NR</t>
  </si>
  <si>
    <t>1.2.5.4</t>
  </si>
  <si>
    <t>Sounder -MEDC_ DBIPBS024ANTNR</t>
  </si>
  <si>
    <t>1.2.5.5</t>
  </si>
  <si>
    <t>Beacon -MEDC_ XB15B02406BND+TR</t>
  </si>
  <si>
    <t>1.2.6</t>
  </si>
  <si>
    <t>CONTROL SYSTEM</t>
  </si>
  <si>
    <t>1.2.6.1</t>
  </si>
  <si>
    <t>PAS</t>
  </si>
  <si>
    <t>1.2.6.1.1</t>
  </si>
  <si>
    <r>
      <t xml:space="preserve">Analog Input  </t>
    </r>
    <r>
      <rPr>
        <sz val="9"/>
        <color rgb="FFFF0000"/>
        <rFont val="Futura Light"/>
      </rPr>
      <t>- DeltaV Analog Input cards - Part No. - VE4003S2B3</t>
    </r>
  </si>
  <si>
    <t>Nos.</t>
  </si>
  <si>
    <t>1.2.6.1.2</t>
  </si>
  <si>
    <r>
      <t xml:space="preserve">Digital Input </t>
    </r>
    <r>
      <rPr>
        <sz val="9"/>
        <color rgb="FFFF0000"/>
        <rFont val="Futura Light"/>
      </rPr>
      <t>- DeltaV Digital Input cards - Part No. - VE4001S2T2B4</t>
    </r>
  </si>
  <si>
    <t>1.2.6.2</t>
  </si>
  <si>
    <t>SIS</t>
  </si>
  <si>
    <t>1.2.6.2.1</t>
  </si>
  <si>
    <r>
      <t>Analog Input</t>
    </r>
    <r>
      <rPr>
        <sz val="9"/>
        <color rgb="FFFF0000"/>
        <rFont val="Futura Light"/>
      </rPr>
      <t xml:space="preserve"> - DeltaV SLS Redundant Logic Solver - Part No. - VS3202</t>
    </r>
  </si>
  <si>
    <t>1.2.6.2.2</t>
  </si>
  <si>
    <r>
      <t xml:space="preserve">Digital Output  </t>
    </r>
    <r>
      <rPr>
        <sz val="9"/>
        <color rgb="FFFF0000"/>
        <rFont val="Futura Light"/>
      </rPr>
      <t>- DeltaV SLS Redundant Logic Solver - Part No. - VS3202</t>
    </r>
  </si>
  <si>
    <t>1.2.6.2.3</t>
  </si>
  <si>
    <r>
      <t>Digital Input -</t>
    </r>
    <r>
      <rPr>
        <sz val="9"/>
        <color rgb="FFFF0000"/>
        <rFont val="Futura Light"/>
      </rPr>
      <t xml:space="preserve"> DeltaV SLS Redundant Logic Solver - Part No. - VS3202</t>
    </r>
  </si>
  <si>
    <t>1.2.6.3</t>
  </si>
  <si>
    <t>FGS</t>
  </si>
  <si>
    <t>1.2.6.3.1</t>
  </si>
  <si>
    <t>1.2.6.3.2</t>
  </si>
  <si>
    <r>
      <t xml:space="preserve">Digital Output </t>
    </r>
    <r>
      <rPr>
        <sz val="9"/>
        <color rgb="FFFF0000"/>
        <rFont val="Futura Light"/>
      </rPr>
      <t>- DeltaV SLS Redundant Logic Solver - Part No. - VS3202</t>
    </r>
  </si>
  <si>
    <t>1.2.6.3.3</t>
  </si>
  <si>
    <r>
      <t>Digital Input</t>
    </r>
    <r>
      <rPr>
        <sz val="9"/>
        <color rgb="FFFF0000"/>
        <rFont val="Futura Light"/>
      </rPr>
      <t xml:space="preserve"> - DeltaV SLS Redundant Logic Solver - Part No. - VS3202</t>
    </r>
  </si>
  <si>
    <t>ENGINEERING &amp; DESIGN SCOPE OF WORKS</t>
  </si>
  <si>
    <t>MH</t>
  </si>
  <si>
    <t>1.3.1</t>
  </si>
  <si>
    <t>Instruments  &amp; Controls</t>
  </si>
  <si>
    <t>1.3.1.1</t>
  </si>
  <si>
    <t>Consolidated  Instrument Cable Schedule (SDA-S17893-AGBG1-IN-4308-00002)</t>
  </si>
  <si>
    <t>1.3.1.2</t>
  </si>
  <si>
    <t>Instrument Termination Diagram (SDA-S17893-AGBG1-IN-2389-00006-XXX</t>
  </si>
  <si>
    <t>1.3.1.3</t>
  </si>
  <si>
    <t>Instrument Location and Cable Routing Diagram (SDA-S17893-AGBG1-IN-8801-00001-001,002)</t>
  </si>
  <si>
    <t>1.3.1.4</t>
  </si>
  <si>
    <t>PAS Loop Wiring Drawing (SDA-S17893-AGBG1-IN-2347-00003-001)</t>
  </si>
  <si>
    <t>1.3.1.5</t>
  </si>
  <si>
    <t>SIS-FGS Loop Wiring (SDA-17893-AGBG1-IN-2347-00004-0001)</t>
  </si>
  <si>
    <t>1.3.1.6</t>
  </si>
  <si>
    <t>PAS System Cabinet &amp; Marshalling Layout Drawing (SDA-S17893-AGBG1-4004-00006-001)</t>
  </si>
  <si>
    <t>1.3.1.7</t>
  </si>
  <si>
    <t>SIS System Cabinet &amp; Marshalling Layout Drawing (SDA-S17893-AGBG1-4004-00007-001)</t>
  </si>
  <si>
    <t>1.3.1.8</t>
  </si>
  <si>
    <t>Emergeny &amp; Safety System Block Diagram (SDA-S17893-AGBG1-IN-0980-00001-XXX)</t>
  </si>
  <si>
    <t>1.3.1.9</t>
  </si>
  <si>
    <t>Overall System Architecture Drawing (SDA-17893-AGBG1-IN-0901-00003-001)</t>
  </si>
  <si>
    <t>1.3.1.10</t>
  </si>
  <si>
    <t>I/O Range, alarm and trip setting reports / consolidated,  alarm, trip and setting list (SDA-S17893-AGBG1-IN-4302-00001</t>
  </si>
  <si>
    <t>1.3.1.11</t>
  </si>
  <si>
    <t>Cause and Effect Matrix (SDA-S17893-AGBG1-IN-6604-00001-001)</t>
  </si>
  <si>
    <t>1.3.1.12</t>
  </si>
  <si>
    <t>Consolidated  Instrument Index (SDA-S17893-AGBG1-IN-6612-00005)</t>
  </si>
  <si>
    <t>1.3.1.13</t>
  </si>
  <si>
    <t>PAS I/O List</t>
  </si>
  <si>
    <t>1.3.1.14</t>
  </si>
  <si>
    <t>SIS-FGS I/O List</t>
  </si>
  <si>
    <t>1.3.1.15</t>
  </si>
  <si>
    <t>Field Auxiliary Under FAR Cable Route / Tray lay-out</t>
  </si>
  <si>
    <t>1.3.1.16</t>
  </si>
  <si>
    <t>Fire &amp; Gas Cable Schedule</t>
  </si>
  <si>
    <t>1.3.1.17</t>
  </si>
  <si>
    <t>Fire &amp; Gas &amp; Effect</t>
  </si>
  <si>
    <t>1.3.1.18</t>
  </si>
  <si>
    <t>Fire &amp; Gas Instrument Index</t>
  </si>
  <si>
    <t>1.3.1.19</t>
  </si>
  <si>
    <t>Fire &amp; Gas I/O List</t>
  </si>
  <si>
    <t>1.3.1.20</t>
  </si>
  <si>
    <t>Fire &amp; Gas Zone Lay-out</t>
  </si>
  <si>
    <t>1.3.1.21</t>
  </si>
  <si>
    <t>Fire &amp; Gas Detector Lay-out</t>
  </si>
  <si>
    <t>1.3.1.22</t>
  </si>
  <si>
    <t>Instrument Datasheet-Beacon</t>
  </si>
  <si>
    <t>1.3.1.23</t>
  </si>
  <si>
    <t>Instrument Datasheet-Sounder</t>
  </si>
  <si>
    <t>1.3.1.24</t>
  </si>
  <si>
    <t>Instrument Datasheet-Manual Call Point</t>
  </si>
  <si>
    <t>1.3.1.25</t>
  </si>
  <si>
    <t>Instrument Datasheet-Open Path Gas Detector</t>
  </si>
  <si>
    <t>1.3.1.26</t>
  </si>
  <si>
    <t>Instrument Datasheet-Pont Gas Detector</t>
  </si>
  <si>
    <t>1.3.1.27</t>
  </si>
  <si>
    <t>Fire &amp; Gas Junction Box Instrument Termination Diagram</t>
  </si>
  <si>
    <t>1.3.2</t>
  </si>
  <si>
    <t>Pipe Design Works</t>
  </si>
  <si>
    <t>1.3.2.1</t>
  </si>
  <si>
    <t>Isometrics</t>
  </si>
  <si>
    <t>1.3.2.2</t>
  </si>
  <si>
    <t>Piping GA</t>
  </si>
  <si>
    <t>1.3.2.3</t>
  </si>
  <si>
    <t>Pipe Support Drawings</t>
  </si>
  <si>
    <t>1.3.2.4</t>
  </si>
  <si>
    <t>3D Model</t>
  </si>
  <si>
    <t>1.3.2.5</t>
  </si>
  <si>
    <t>Plot Plan</t>
  </si>
  <si>
    <t>1.3.2.6</t>
  </si>
  <si>
    <t>Stress Analysis</t>
  </si>
  <si>
    <t>1.3.2.7</t>
  </si>
  <si>
    <t>Tie-in Schedule</t>
  </si>
  <si>
    <t>1.3.2.8</t>
  </si>
  <si>
    <t>MTO's</t>
  </si>
  <si>
    <t>1.3.3</t>
  </si>
  <si>
    <t>Civil Design Works</t>
  </si>
  <si>
    <t>Site Works - Civil and Fabrication Scope of Works</t>
  </si>
  <si>
    <t>1.4.1</t>
  </si>
  <si>
    <t>Survey works</t>
  </si>
  <si>
    <t>lot</t>
  </si>
  <si>
    <t>1.4.2</t>
  </si>
  <si>
    <t>Fabrication &amp; Installation of Pipe Support</t>
  </si>
  <si>
    <t>1.4.3</t>
  </si>
  <si>
    <t>Foundation Works</t>
  </si>
  <si>
    <t>Testing Inspection, Pre-com and Commissioning &amp; Pipe Stress Analysis</t>
  </si>
  <si>
    <t>1.5.1</t>
  </si>
  <si>
    <t>Testing Inspection, Pre-com and Commissioning</t>
  </si>
  <si>
    <t>1.5.2</t>
  </si>
  <si>
    <t>Pipe Stress Analysis</t>
  </si>
  <si>
    <t>PIG RECEIVER AND WELL SIGNAL SCOPE (ADDITIONAL  WORKS)</t>
  </si>
  <si>
    <t>INSTRUMENTATIONS AND CONTROLS SCOPE OF WORKS (PROCURE &amp; INSTALL)</t>
  </si>
  <si>
    <t>2.1.1</t>
  </si>
  <si>
    <t>CABLES</t>
  </si>
  <si>
    <t>2.1.1.1</t>
  </si>
  <si>
    <t>Turck Foundation Fieldbus cable, Type A ( PEI-MS-PE-SWA-PVC) 1x0.8mm² (Green)</t>
  </si>
  <si>
    <t>2.1.1.2</t>
  </si>
  <si>
    <t>Amoured collective screen ( PEI-MS-PE-SWA-PVC) 5x1.5mm² (Blue)</t>
  </si>
  <si>
    <t>2.1.1.3</t>
  </si>
  <si>
    <t>Amoured collective screen ( PEI-MS-PE-SWA-PVC) 5x1.5mm² (Green)</t>
  </si>
  <si>
    <t>2.1.1.4</t>
  </si>
  <si>
    <t>Amoured collective screen ( PEI-MS-PE-SWA-PVC) 20x1.5mm² (Black)</t>
  </si>
  <si>
    <t>2.1.1.5</t>
  </si>
  <si>
    <t>Amoured collective screen ( PEI-MS-PE-SWA-PVC) 5x1.5mm² (Black)</t>
  </si>
  <si>
    <t>2.1.2</t>
  </si>
  <si>
    <t>DCS</t>
  </si>
  <si>
    <t>2.1.2.1</t>
  </si>
  <si>
    <t>Redundant H1 Fieldbus I/O Interface Cards with Integrated Segment Power; Two wide Termination Block with Connections for 2 H1
Segments (Model No. SE4037P1)</t>
  </si>
  <si>
    <t>SET</t>
  </si>
  <si>
    <t>2.1.2.2</t>
  </si>
  <si>
    <t>Fieldbus Segment Protector R2, 12 Outputs, DIN rail mounted (Model No. R2-SP-N4)</t>
  </si>
  <si>
    <t>2.1.2.3</t>
  </si>
  <si>
    <t>NETWORK COMPONENT</t>
  </si>
  <si>
    <t>2.1.2.3.1</t>
  </si>
  <si>
    <t>Control Network Cable 100 meters (VE6102)</t>
  </si>
  <si>
    <t>ROLL</t>
  </si>
  <si>
    <t>2.1.2.3.2</t>
  </si>
  <si>
    <t>10BaseT Cable Connector Kit with Crimp Tool (VE6103C1)</t>
  </si>
  <si>
    <t>2.1.3</t>
  </si>
  <si>
    <t>2.1.3.1</t>
  </si>
  <si>
    <t>Redundant Logic Solver (VS3202)</t>
  </si>
  <si>
    <t>2.1.3.2</t>
  </si>
  <si>
    <t>SISNet Terminator Assembly (VS6051)</t>
  </si>
  <si>
    <t>2.1.3.3</t>
  </si>
  <si>
    <t>Redundant SISNet Repeater (VS6002)</t>
  </si>
  <si>
    <t>2.1.3.4</t>
  </si>
  <si>
    <t>2-Wide Power/Controller  Carrier (VE3051C0)</t>
  </si>
  <si>
    <t>2.1.3.5</t>
  </si>
  <si>
    <t>8-Wide I/O Interface Carrier with Carrier Shield Bar, Single Enhanced Carrier Extender Cable, and Redundant SISNet Coax Cables
(VE4050E1C2)</t>
  </si>
  <si>
    <t>2.1.3.6</t>
  </si>
  <si>
    <t>System Power Supply, 24 Vdc Input (SE5009)</t>
  </si>
  <si>
    <t>2.1.4</t>
  </si>
  <si>
    <t>2.1.4.1</t>
  </si>
  <si>
    <t>2.1.4.2</t>
  </si>
  <si>
    <t>2.1.4.3</t>
  </si>
  <si>
    <t>2.1.4.4</t>
  </si>
  <si>
    <t>2.1.4.5</t>
  </si>
  <si>
    <t>2.1.4.6</t>
  </si>
  <si>
    <t>2.1.5</t>
  </si>
  <si>
    <t>OTHER COMPONENTS</t>
  </si>
  <si>
    <t>2.1.5.1</t>
  </si>
  <si>
    <t>Control Cable, Lapp kabel 1.5 mm2, White, TBD</t>
  </si>
  <si>
    <t>2.1.5.2</t>
  </si>
  <si>
    <t>Non Ex Relay module, Output in fail-safe technology, Up to
SIL3, Single Channel, KFD0-RSH-1</t>
  </si>
  <si>
    <t>2.1.5.3</t>
  </si>
  <si>
    <t>DI 1-channel isolated barrier, 24v DC (Power Rail), Dry contact or NAMUR inputs, Relay contact output, LFD, Reversible mode of operation, upto SIL2, KFD2-SR2- Ex1.W.LB</t>
  </si>
  <si>
    <t>2.1.5.4</t>
  </si>
  <si>
    <t>K-System Intrinsic Safety Seperately Powered Isolated Barriers – Analog Input 2 /3 Wire Transmitters, KFD2-STC4-  Ex1-Y122583</t>
  </si>
  <si>
    <t>2.1.5.5</t>
  </si>
  <si>
    <t>AO 1-channel isolated barrier, 24v DC (Power Rail), Current output up to 700 Ω load, HART I/P and valve positioner, LFD, upto SIL2, KFD2
SCD2- Ex1.LK</t>
  </si>
  <si>
    <t>2.1.5.6</t>
  </si>
  <si>
    <t>Power Feed Module, KFD2-EB2</t>
  </si>
  <si>
    <t>2.1.5.7</t>
  </si>
  <si>
    <t>Universal Power Rail (2m, )UPR-03</t>
  </si>
  <si>
    <t>2.1.5.8</t>
  </si>
  <si>
    <t>End Cap for Universal power rail, UPR-E</t>
  </si>
  <si>
    <t>2.1.5.9</t>
  </si>
  <si>
    <t>Isolated FF power conditioner; 28 -30VDC @ 500 mA, HD2-FBPS- 1.500</t>
  </si>
  <si>
    <t>2.1.5.10</t>
  </si>
  <si>
    <t>Motherboard for Redundant Power Conditioners hub
(Power supply of four FOUNDATION  Fieldbus H1 segments), MB-FB-4R</t>
  </si>
  <si>
    <t>2.1.5.11</t>
  </si>
  <si>
    <t>Diagnostic Module, HD2-DM-B</t>
  </si>
  <si>
    <t>2.1.5.12</t>
  </si>
  <si>
    <t>Modular Surge Protector for Fieldbus System, DP-LBF-1.34</t>
  </si>
  <si>
    <t>2.1.5.13</t>
  </si>
  <si>
    <t>Base Module- Surge Protector, DB-LB</t>
  </si>
  <si>
    <t>2.1.5.14</t>
  </si>
  <si>
    <t>Surge Protector, SD32X</t>
  </si>
  <si>
    <t>2.1.5.15</t>
  </si>
  <si>
    <t>Surge Protector Dual Channel, SLP32D</t>
  </si>
  <si>
    <t>2.1.5.16</t>
  </si>
  <si>
    <t>ISP7000 Insulating SpacersI, SP7000</t>
  </si>
  <si>
    <t>2.1.5.17</t>
  </si>
  <si>
    <t>Relay socket mounting, PYF08A-E</t>
  </si>
  <si>
    <t>2.1.5.18</t>
  </si>
  <si>
    <t>Clip, PYC-A1</t>
  </si>
  <si>
    <t>2.1.5.19</t>
  </si>
  <si>
    <t>Endplate, PFP-M</t>
  </si>
  <si>
    <t>2.1.5.20</t>
  </si>
  <si>
    <t>Plug-in Relay, MY2N-D2- DC24S</t>
  </si>
  <si>
    <t>2.1.5.21</t>
  </si>
  <si>
    <t>24VDC 40 Amp  Bulk Power Supply for DeltaV, TBD</t>
  </si>
  <si>
    <t>2.1.5.22</t>
  </si>
  <si>
    <t>12VDC 40 Amp  Bulk Power Supply for DeltaV, TBD</t>
  </si>
  <si>
    <t>2.1.5.23</t>
  </si>
  <si>
    <t>Redundancy Module (Oring Diode)40 Amp  Bulk Power Supply for DeltaV &amp; SIS, TBD</t>
  </si>
  <si>
    <t>-</t>
  </si>
  <si>
    <t>2.1.5.24</t>
  </si>
  <si>
    <t>24VDC 40 Amp  Bulk Power Supply for DeltaVSIS/FGS, TBD</t>
  </si>
  <si>
    <t>2.1.5.25</t>
  </si>
  <si>
    <t>24-port singlemode LC/SC duplex fiber optic patch panel, TBD</t>
  </si>
  <si>
    <t>2.1.5.26</t>
  </si>
  <si>
    <t>27U cabinet to install the fiber optic patch panel, TBD</t>
  </si>
  <si>
    <t>2.1.5.27</t>
  </si>
  <si>
    <t>Fibre Optic to Ethernet converter, TBD</t>
  </si>
  <si>
    <t>2.1.5.28</t>
  </si>
  <si>
    <t>Network switch, TBD</t>
  </si>
  <si>
    <t>Testing Inspection &amp; Pre-com and Commissioning</t>
  </si>
  <si>
    <t>LOT</t>
  </si>
  <si>
    <t>TOTAL AMOUNT FOR THIS VARIATION</t>
  </si>
  <si>
    <t>UNIT COST</t>
  </si>
  <si>
    <t>Profit, O/H</t>
  </si>
  <si>
    <t>Total Unit Cost</t>
  </si>
  <si>
    <t>TOTAL COST, IN NAIRA</t>
  </si>
  <si>
    <t>TOTAL COST IN USD</t>
  </si>
  <si>
    <t>a</t>
  </si>
  <si>
    <t>b</t>
  </si>
  <si>
    <t>c</t>
  </si>
  <si>
    <t>d = b + c</t>
  </si>
  <si>
    <t>e = d x a</t>
  </si>
  <si>
    <t>f = e / 305</t>
  </si>
  <si>
    <t>PROCUREMENT</t>
  </si>
  <si>
    <t>MECHANICAL</t>
  </si>
  <si>
    <t>2"- SCH.40 ASTM A106-B (Instrument Air Line) (11412)</t>
  </si>
  <si>
    <t>3" - 600#, Elbow 90 deg LR bw (ASTM A234-WPLB)</t>
  </si>
  <si>
    <t>5/8" x 150mm (for 3" Class 600# Blind/Spacer, RF) (ASTM A193-B7/A194-2H)</t>
  </si>
  <si>
    <t>1.1.1.7</t>
  </si>
  <si>
    <t>VALVE</t>
  </si>
  <si>
    <t>1.1.1.7.1</t>
  </si>
  <si>
    <t>3/4" Ball Valve #61412</t>
  </si>
  <si>
    <t>1.1.1.7.2</t>
  </si>
  <si>
    <t>3" Ball Valve #61412</t>
  </si>
  <si>
    <t>1.1.1.7.3</t>
  </si>
  <si>
    <t>3" Check Valve #61412</t>
  </si>
  <si>
    <t>ELEC., INST. AND CONTROLS</t>
  </si>
  <si>
    <r>
      <rPr>
        <sz val="10"/>
        <rFont val="Arial"/>
        <family val="2"/>
      </rPr>
      <t>PVC Conductor and cable markers, 3 -3.7 mm, 12 x 4.6 mm, White Cable Mark ( 0,1,A,B,C,D,E,G,I,M,P,S,T,V,X,Z,” -“)</t>
    </r>
  </si>
  <si>
    <t>Amoured collective screen (XLPE/MS/LSZH/SWA/SZH) 10 x 1.5mm² (Blue)</t>
  </si>
  <si>
    <t>1.2.3.3</t>
  </si>
  <si>
    <t>Amoured collective screen (XLPE/MS/LSZH/SWA/SZH) 14 x 1.5mm² (Black)</t>
  </si>
  <si>
    <t>1.2.3.4</t>
  </si>
  <si>
    <t>Amoured collective screen (XLPE/MS/LSZH/SWA/SZH) 10 x 1.5mm² (Black)</t>
  </si>
  <si>
    <t>1.2.3.5</t>
  </si>
  <si>
    <t>Amoured collective screen (XLPE/MS/LSZH/SWA/SZH) 5 x 1.5mm² (Black)</t>
  </si>
  <si>
    <t>1.2.3.6</t>
  </si>
  <si>
    <t>70mm2 green/yellow PVC insulated stranded copper cable c/w 70mm2 "c" shape connectors, 70mm2 compression type lug and earth bosses</t>
  </si>
  <si>
    <t>Redundant H1 Fieldbus I/O Interface Cards with Integrated Segment Power; Two wide Termination Block with Connections for 2 H1 Segments (Model No. SE4037P1)</t>
  </si>
  <si>
    <t>1.2.4.2</t>
  </si>
  <si>
    <t>1.2.4.3</t>
  </si>
  <si>
    <t>1.2.4.4</t>
  </si>
  <si>
    <t>2-Wide Power/Controller Carrier (VE3051C0)</t>
  </si>
  <si>
    <t>8-Wide I/O Interface Carrier with Carrier Shield Bar, Single Enhanced Carrier Extender Cable, and Redundant SISNet Coax Cables (VE4050E1C2)</t>
  </si>
  <si>
    <t>1.2.5.6</t>
  </si>
  <si>
    <t>1.2.6.4</t>
  </si>
  <si>
    <t>1.2.6.5</t>
  </si>
  <si>
    <t>1.2.6.6</t>
  </si>
  <si>
    <t>1.2.7</t>
  </si>
  <si>
    <t>OTHER  COMPONENTS</t>
  </si>
  <si>
    <t>1.2.7.1</t>
  </si>
  <si>
    <t>1.2.7.2</t>
  </si>
  <si>
    <t>Non Ex Relay module, Output in fail-safe technology, Up to SIL3, Single Channel, KFD0-RSH-1</t>
  </si>
  <si>
    <t>1.2.7.3</t>
  </si>
  <si>
    <t>1.2.7.4</t>
  </si>
  <si>
    <r>
      <rPr>
        <sz val="10"/>
        <rFont val="Arial"/>
        <family val="2"/>
      </rPr>
      <t>K-System Intrinsic Safety Seperately Powered Isolated Barriers – Analog Input 2 /3 Wire Transmitters, KFD2-STC4-  Ex1-Y122583</t>
    </r>
  </si>
  <si>
    <t>1.2.7.5</t>
  </si>
  <si>
    <r>
      <rPr>
        <sz val="10"/>
        <rFont val="Arial"/>
        <family val="2"/>
      </rPr>
      <t>AO 1-channel isolated barrier, 24v DC (Power Rail), Current output up to 700 Ω load, HART I/P and valve positioner, LFD, upto SIL2, KFD2-SCD2- Ex1.LK</t>
    </r>
  </si>
  <si>
    <t>1.2.7.6</t>
  </si>
  <si>
    <t>1.2.7.7</t>
  </si>
  <si>
    <t>1.2.7.8</t>
  </si>
  <si>
    <t>1.2.7.9</t>
  </si>
  <si>
    <t>1.2.7.10</t>
  </si>
  <si>
    <r>
      <rPr>
        <sz val="10"/>
        <rFont val="Arial"/>
        <family val="2"/>
      </rPr>
      <t>Motherboard for Redundant Power Conditioners hub
(Power supply of four FOUNDATION Fieldbus H1 segments), MB-FB-4R</t>
    </r>
  </si>
  <si>
    <t>1.2.7.11</t>
  </si>
  <si>
    <t>1.2.7.12</t>
  </si>
  <si>
    <t>1.2.7.13</t>
  </si>
  <si>
    <t>1.2.7.14</t>
  </si>
  <si>
    <t>1.2.7.15</t>
  </si>
  <si>
    <t>1.2.7.16</t>
  </si>
  <si>
    <t>1.2.7.17</t>
  </si>
  <si>
    <t>1.2.7.18</t>
  </si>
  <si>
    <t>1.2.7.19</t>
  </si>
  <si>
    <t>1.2.7.20</t>
  </si>
  <si>
    <t>1.2.7.21</t>
  </si>
  <si>
    <t>24VDC 40 Amp Bulk Power Supply for DeltaV, TBD</t>
  </si>
  <si>
    <t>1.2.7.22</t>
  </si>
  <si>
    <t>12VDC 40 Amp Bulk Power Supply for DeltaV, TBD</t>
  </si>
  <si>
    <t>1.2.7.23</t>
  </si>
  <si>
    <t>Redundancy Module (Oring Diode)40 Amp Bulk Power Supply for DeltaV &amp; SIS</t>
  </si>
  <si>
    <t>1.2.7.24</t>
  </si>
  <si>
    <t>24VDC 40 Amp Bulk Power Supply for DeltaVSIS/FGS</t>
  </si>
  <si>
    <t>1.2.7.25</t>
  </si>
  <si>
    <t>24-port singlemode LC/SC duplex fiber optic patch panel</t>
  </si>
  <si>
    <t>1.2.7.26</t>
  </si>
  <si>
    <t>1.2.7.27</t>
  </si>
  <si>
    <t>Fibre Optic to Ethernet converter</t>
  </si>
  <si>
    <t>1.2.7.28</t>
  </si>
  <si>
    <t>Network switch</t>
  </si>
  <si>
    <t>1.2.7.29</t>
  </si>
  <si>
    <t>SERVER</t>
  </si>
  <si>
    <t>1.2.7.29.1</t>
  </si>
  <si>
    <r>
      <rPr>
        <sz val="10"/>
        <rFont val="Arial"/>
        <family val="2"/>
      </rPr>
      <t>Power Edge T610 Tower Server; English Win Server 2008 Std Image Included; Xeon 5530
2.4 GHz CPU; 20-inch LCD Monitor; 146GB Drive; Raid 0; 4 GB RAM; DVD+/- RW Drive; RD1000 Back-up Unit; 4 Ethernet Ports (AGG Control Room)</t>
    </r>
  </si>
  <si>
    <t>1.2.7.29.2</t>
  </si>
  <si>
    <t>Monitoring Module (Analog and Discrete)</t>
  </si>
  <si>
    <t>EA</t>
  </si>
  <si>
    <t>1.2.7.29.3</t>
  </si>
  <si>
    <t>Simple Control Module</t>
  </si>
  <si>
    <t>1.2.7.29.4</t>
  </si>
  <si>
    <t>Intermediate Control Modules</t>
  </si>
  <si>
    <t>1.2.7.29.5</t>
  </si>
  <si>
    <t>OPC SCADA Modules</t>
  </si>
  <si>
    <r>
      <rPr>
        <b/>
        <sz val="10"/>
        <rFont val="Arial"/>
        <family val="2"/>
      </rPr>
      <t xml:space="preserve">ENGINEERING &amp; DESIGN SCOPE OF WORKS, 1 man-day consits of the following:
</t>
    </r>
    <r>
      <rPr>
        <sz val="10"/>
        <rFont val="Arial"/>
        <family val="2"/>
      </rPr>
      <t>1 No. Engineering Manager x 10%
1 No. Discipline Lead x 20%
1 No. Discipline Engineer x 40%
1 No. Designer / AutoCAD Operator x 100%</t>
    </r>
  </si>
  <si>
    <t>MANDAYS</t>
  </si>
  <si>
    <t>EI&amp;C</t>
  </si>
  <si>
    <t>Consolidated Instrument Cable Schedule  (SDA-S17893-AGBG1-IN-4308-00002)</t>
  </si>
  <si>
    <t>Fire &amp; Gas Cable Schedule (SDA-S17893-AGBG1-IN-4308-00001)</t>
  </si>
  <si>
    <t>Controls  Narrative  (SDA-S17893-AGBG1-IN-5680-00001)</t>
  </si>
  <si>
    <t>Instrument Junction  Box Termination (SDA-S17893-AGBG1-IN-2389-00004)</t>
  </si>
  <si>
    <t>Cable Routing Diagram (SDA-S17893-AGBG1-IN-8801-00001-001, 002)</t>
  </si>
  <si>
    <t>2.1.6</t>
  </si>
  <si>
    <t>PAS Loop Wiring Diagram (SDA-S17893-AGBG1-2347-00003-001)</t>
  </si>
  <si>
    <t>2.1.7</t>
  </si>
  <si>
    <t>SIS-FGS Loop Wiring System Drawing (SDA-S17893-AGBG1-IN-2347-00004-001)</t>
  </si>
  <si>
    <t>2.1.8</t>
  </si>
  <si>
    <t>Emergeny &amp; Safety System Block Diagram (SDA-S17893-AGBG1-IN-0980-00001-001)</t>
  </si>
  <si>
    <t>2.1.9</t>
  </si>
  <si>
    <t>I/O Range, alarm and trip setting reports / consolidated, alarm, trip and setting list (SDA- S17893-AGBG1-IN-4302-00001</t>
  </si>
  <si>
    <t>Consolidated Cause and Effect Matrix (SDA-S17893-AGBG1-IN-6604-00001-001)</t>
  </si>
  <si>
    <t>Fire &amp; Gas Cause and Effect Matrix (SDA-S17893-AGBG1-IN-6604-00001-002)</t>
  </si>
  <si>
    <t>Consolidated  Instrument  Index (SDA-S17893-AGBG1-IN-6612-00003)</t>
  </si>
  <si>
    <t>PAS I/O List (SDA-S17893-AGBG1-IN-6612-00003)</t>
  </si>
  <si>
    <t>SIS I/O List (SDA-S17893-AGBG1-IN-6612-00004)</t>
  </si>
  <si>
    <t>Fire &amp; Gas Cable Device Instrument Details (SDA-S17893-AGBG1-IN8801-0001-001 to 009</t>
  </si>
  <si>
    <t>SIS, FGS, &amp; PAS Panel Wiring Drawing</t>
  </si>
  <si>
    <t>SIS, FGS, &amp; PAS Panel Layout Drawing</t>
  </si>
  <si>
    <t>Overall Earthing Layout Drawing</t>
  </si>
  <si>
    <t>Cable MCT Diagram</t>
  </si>
  <si>
    <t>Interface Detail Drawing between the AG Compressor, Agbada AG and Agbada Flowstation</t>
  </si>
  <si>
    <t>Cabinet Termination Drawing</t>
  </si>
  <si>
    <t>Cause &amp; Effect Matrix (AG Compressor &amp; AGG)</t>
  </si>
  <si>
    <t>Robershaw Hook up drawing update</t>
  </si>
  <si>
    <t>Instrument I/O List</t>
  </si>
  <si>
    <t>Building Overall Architectural Lay-out Drawings</t>
  </si>
  <si>
    <t>Building Structural Calculation Report</t>
  </si>
  <si>
    <t>Building Structural General Arrangement Drawing</t>
  </si>
  <si>
    <t>Structural Detailed Drawings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</si>
  <si>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</si>
  <si>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</si>
  <si>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</si>
  <si>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</si>
  <si>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</si>
  <si>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</si>
  <si>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</si>
  <si>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</si>
  <si>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</si>
  <si>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Review of critical Line List</t>
  </si>
  <si>
    <t>Site Visit / Report</t>
  </si>
  <si>
    <t>Site Works / Construction</t>
  </si>
  <si>
    <t>3.1.1</t>
  </si>
  <si>
    <t>3.1.2</t>
  </si>
  <si>
    <t>Fabrication &amp; Installation of Pipe Support (including manpower, equipment, tools &amp; materials)</t>
  </si>
  <si>
    <t>3.1.4</t>
  </si>
  <si>
    <t>Field Auxiliary Room (6x4.5M)</t>
  </si>
  <si>
    <t>Site Works - Mechanical Works</t>
  </si>
  <si>
    <t>3.2.2</t>
  </si>
  <si>
    <t>Fabrication &amp; Installation of Mechanical Bulks (equipment, tools &amp; manpower)</t>
  </si>
  <si>
    <t>Site Works - EI&amp;C</t>
  </si>
  <si>
    <t>3.3.1</t>
  </si>
  <si>
    <t>Fabrication &amp; Installation of El&amp;C Bulks (equipment tools &amp; materials)</t>
  </si>
  <si>
    <t>4.1.1</t>
  </si>
  <si>
    <t>4.1.2</t>
  </si>
  <si>
    <t>TOTAL AMOUNT FOR THIS VARIATION ORDER REQUEST NO. 052_Rev 4</t>
  </si>
  <si>
    <t>Qty Variance</t>
  </si>
  <si>
    <t>METS - SPDC</t>
  </si>
  <si>
    <r>
      <t xml:space="preserve">Analog Input  </t>
    </r>
    <r>
      <rPr>
        <sz val="10"/>
        <color rgb="FFFF0000"/>
        <rFont val="Futura Light"/>
      </rPr>
      <t>- DeltaV Analog Input cards - Part No. - VE4003S2B3</t>
    </r>
  </si>
  <si>
    <r>
      <t xml:space="preserve">Digital Input </t>
    </r>
    <r>
      <rPr>
        <sz val="10"/>
        <color rgb="FFFF0000"/>
        <rFont val="Futura Light"/>
      </rPr>
      <t>- DeltaV Digital Input cards - Part No. - VE4001S2T2B4</t>
    </r>
  </si>
  <si>
    <r>
      <t>Analog Input</t>
    </r>
    <r>
      <rPr>
        <sz val="10"/>
        <color rgb="FFFF0000"/>
        <rFont val="Futura Light"/>
      </rPr>
      <t xml:space="preserve"> - DeltaV SLS Redundant Logic Solver - Part No. - VS3202</t>
    </r>
  </si>
  <si>
    <r>
      <t xml:space="preserve">Digital Output  </t>
    </r>
    <r>
      <rPr>
        <sz val="10"/>
        <color rgb="FFFF0000"/>
        <rFont val="Futura Light"/>
      </rPr>
      <t>- DeltaV SLS Redundant Logic Solver - Part No. - VS3202</t>
    </r>
  </si>
  <si>
    <r>
      <t>Digital Input -</t>
    </r>
    <r>
      <rPr>
        <sz val="10"/>
        <color rgb="FFFF0000"/>
        <rFont val="Futura Light"/>
      </rPr>
      <t xml:space="preserve"> DeltaV SLS Redundant Logic Solver - Part No. - VS3202</t>
    </r>
  </si>
  <si>
    <r>
      <t xml:space="preserve">Digital Output </t>
    </r>
    <r>
      <rPr>
        <sz val="10"/>
        <color rgb="FFFF0000"/>
        <rFont val="Futura Light"/>
      </rPr>
      <t>- DeltaV SLS Redundant Logic Solver - Part No. - VS3202</t>
    </r>
  </si>
  <si>
    <r>
      <t>Digital Input</t>
    </r>
    <r>
      <rPr>
        <sz val="10"/>
        <color rgb="FFFF0000"/>
        <rFont val="Futura Light"/>
      </rPr>
      <t xml:space="preserve"> - DeltaV SLS Redundant Logic Solver - Part No. - VS3202</t>
    </r>
  </si>
  <si>
    <t>SPDC</t>
  </si>
  <si>
    <t>METS</t>
  </si>
  <si>
    <t>METS - SPDC
(USD)</t>
  </si>
  <si>
    <t>2.1.10</t>
  </si>
  <si>
    <t>2.1.11</t>
  </si>
  <si>
    <t>2.1.13</t>
  </si>
  <si>
    <t>2.1.12</t>
  </si>
  <si>
    <t>2.1.14</t>
  </si>
  <si>
    <t>2.1.15</t>
  </si>
  <si>
    <t>1.1.3.14</t>
  </si>
  <si>
    <t>2.1.16</t>
  </si>
  <si>
    <t>(METS - SPDC)/SPDC</t>
  </si>
  <si>
    <t>Qty Variance
(METS - SPDC)</t>
  </si>
  <si>
    <t>unit cost variance with out mark up</t>
  </si>
  <si>
    <t>unit cost variance with mark up</t>
  </si>
  <si>
    <t>Total Cost Variance NGN</t>
  </si>
  <si>
    <t>Variance USD</t>
  </si>
  <si>
    <t>Variance FUSD</t>
  </si>
  <si>
    <t>% of total variance (NGN)</t>
  </si>
  <si>
    <t>TOTAL VARIANCE IN USD</t>
  </si>
  <si>
    <t>TOTAL UNIT COST</t>
  </si>
  <si>
    <t>TOTAL VARIANCE USD</t>
  </si>
  <si>
    <t>Total Variance in Price FUSD</t>
  </si>
  <si>
    <t>total % variance</t>
  </si>
  <si>
    <t>Site Works/Construction/Testing/Pre-com</t>
  </si>
  <si>
    <t>Site Works/Construction/Pre-com</t>
  </si>
  <si>
    <t>Total Variance inUSD</t>
  </si>
  <si>
    <t>Total Variance</t>
  </si>
  <si>
    <t>% of total variance (USD)</t>
  </si>
  <si>
    <t>Other components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</si>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</sst>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"/>
    <numFmt numFmtId="167" formatCode="###0;###0"/>
    <numFmt numFmtId="168" formatCode="#,##0.00;#,##0.00"/>
    <numFmt numFmtId="169" formatCode="###0.0;###0.0"/>
    <numFmt numFmtId="170" formatCode="###0.00;###0.00"/>
    <numFmt numFmtId="171" formatCode="d\.m\.yy;@"/>
    <numFmt numFmtId="172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rgb="FF000000"/>
      <name val="Futura Bold"/>
    </font>
    <font>
      <b/>
      <sz val="9"/>
      <color rgb="FF000000"/>
      <name val="Futura Light"/>
    </font>
    <font>
      <sz val="9"/>
      <color rgb="FF000000"/>
      <name val="Futura Light"/>
    </font>
    <font>
      <sz val="9"/>
      <name val="Futura Light"/>
    </font>
    <font>
      <sz val="9"/>
      <color rgb="FFFF0000"/>
      <name val="Futura Light"/>
    </font>
    <font>
      <i/>
      <sz val="9"/>
      <color rgb="FF000000"/>
      <name val="Futura Light"/>
    </font>
    <font>
      <b/>
      <sz val="9"/>
      <color rgb="FFFF0000"/>
      <name val="Futura Light"/>
    </font>
    <font>
      <b/>
      <sz val="1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Futura Light"/>
    </font>
    <font>
      <sz val="10"/>
      <color rgb="FF000000"/>
      <name val="Futura Light"/>
    </font>
    <font>
      <sz val="10"/>
      <name val="Futura Light"/>
    </font>
    <font>
      <sz val="10"/>
      <color rgb="FFFF0000"/>
      <name val="Futura Light"/>
    </font>
    <font>
      <b/>
      <sz val="10"/>
      <color rgb="FF000000"/>
      <name val="Times New Roman"/>
      <family val="1"/>
    </font>
    <font>
      <i/>
      <sz val="10"/>
      <color rgb="FF000000"/>
      <name val="Futura Light"/>
    </font>
    <font>
      <i/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Futura Light"/>
    </font>
    <font>
      <b/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0"/>
      <color rgb="FFFF0000"/>
      <name val="Futura Light"/>
    </font>
    <font>
      <b/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1F1F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D9D9D9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5">
    <xf numFmtId="0" fontId="0" fillId="0" borderId="0" xfId="0"/>
    <xf numFmtId="0" fontId="3" fillId="2" borderId="2" xfId="0" applyFont="1" applyFill="1" applyBorder="1" applyAlignment="1">
      <alignment horizontal="left" vertical="top" wrapText="1"/>
    </xf>
    <xf numFmtId="1" fontId="3" fillId="3" borderId="2" xfId="0" applyNumberFormat="1" applyFont="1" applyFill="1" applyBorder="1" applyAlignment="1">
      <alignment horizontal="center" vertical="top"/>
    </xf>
    <xf numFmtId="0" fontId="3" fillId="4" borderId="5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1" fontId="4" fillId="0" borderId="2" xfId="1" applyNumberFormat="1" applyFont="1" applyBorder="1" applyAlignment="1">
      <alignment horizontal="left" vertical="top"/>
    </xf>
    <xf numFmtId="2" fontId="5" fillId="0" borderId="2" xfId="1" applyNumberFormat="1" applyFont="1" applyBorder="1" applyAlignment="1">
      <alignment horizontal="left" vertical="top"/>
    </xf>
    <xf numFmtId="10" fontId="5" fillId="0" borderId="2" xfId="1" applyNumberFormat="1" applyFont="1" applyFill="1" applyBorder="1" applyAlignment="1">
      <alignment horizontal="left" vertical="top"/>
    </xf>
    <xf numFmtId="2" fontId="4" fillId="0" borderId="2" xfId="1" applyNumberFormat="1" applyFont="1" applyBorder="1" applyAlignment="1">
      <alignment horizontal="left" vertical="top"/>
    </xf>
    <xf numFmtId="164" fontId="4" fillId="5" borderId="2" xfId="1" applyNumberFormat="1" applyFont="1" applyFill="1" applyBorder="1" applyAlignment="1">
      <alignment horizontal="center" vertical="top"/>
    </xf>
    <xf numFmtId="2" fontId="4" fillId="6" borderId="2" xfId="1" applyNumberFormat="1" applyFont="1" applyFill="1" applyBorder="1" applyAlignment="1">
      <alignment horizontal="center" vertical="top"/>
    </xf>
    <xf numFmtId="2" fontId="4" fillId="0" borderId="2" xfId="1" applyNumberFormat="1" applyFont="1" applyBorder="1" applyAlignment="1">
      <alignment horizontal="center" vertical="top"/>
    </xf>
    <xf numFmtId="43" fontId="4" fillId="0" borderId="2" xfId="1" applyFont="1" applyBorder="1" applyAlignment="1">
      <alignment horizontal="center" vertical="top"/>
    </xf>
    <xf numFmtId="43" fontId="4" fillId="6" borderId="2" xfId="1" applyFont="1" applyFill="1" applyBorder="1" applyAlignment="1">
      <alignment horizontal="center" vertical="top"/>
    </xf>
    <xf numFmtId="0" fontId="3" fillId="7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left" vertical="top"/>
    </xf>
    <xf numFmtId="2" fontId="4" fillId="4" borderId="2" xfId="1" applyNumberFormat="1" applyFont="1" applyFill="1" applyBorder="1" applyAlignment="1">
      <alignment horizontal="center" vertical="top"/>
    </xf>
    <xf numFmtId="43" fontId="4" fillId="4" borderId="2" xfId="1" applyFont="1" applyFill="1" applyBorder="1" applyAlignment="1">
      <alignment horizontal="center" vertical="top"/>
    </xf>
    <xf numFmtId="165" fontId="4" fillId="0" borderId="2" xfId="1" applyNumberFormat="1" applyFont="1" applyBorder="1" applyAlignment="1">
      <alignment horizontal="center" vertical="top"/>
    </xf>
    <xf numFmtId="0" fontId="4" fillId="0" borderId="2" xfId="0" applyFont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165" fontId="4" fillId="0" borderId="2" xfId="1" applyNumberFormat="1" applyFont="1" applyFill="1" applyBorder="1" applyAlignment="1">
      <alignment horizontal="center" vertical="top"/>
    </xf>
    <xf numFmtId="2" fontId="4" fillId="0" borderId="2" xfId="1" applyNumberFormat="1" applyFont="1" applyFill="1" applyBorder="1" applyAlignment="1">
      <alignment horizontal="center" vertical="top"/>
    </xf>
    <xf numFmtId="43" fontId="4" fillId="0" borderId="2" xfId="1" applyFont="1" applyFill="1" applyBorder="1" applyAlignment="1">
      <alignment horizontal="center" vertical="top"/>
    </xf>
    <xf numFmtId="164" fontId="3" fillId="5" borderId="2" xfId="1" applyNumberFormat="1" applyFont="1" applyFill="1" applyBorder="1" applyAlignment="1">
      <alignment horizontal="center" vertical="top"/>
    </xf>
    <xf numFmtId="164" fontId="7" fillId="5" borderId="2" xfId="1" applyNumberFormat="1" applyFont="1" applyFill="1" applyBorder="1" applyAlignment="1">
      <alignment horizontal="center" vertical="top"/>
    </xf>
    <xf numFmtId="2" fontId="7" fillId="6" borderId="2" xfId="1" applyNumberFormat="1" applyFont="1" applyFill="1" applyBorder="1" applyAlignment="1">
      <alignment horizontal="center" vertical="top"/>
    </xf>
    <xf numFmtId="2" fontId="3" fillId="6" borderId="2" xfId="1" applyNumberFormat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8" fillId="0" borderId="2" xfId="0" applyFont="1" applyBorder="1" applyAlignment="1">
      <alignment horizontal="left" vertical="top"/>
    </xf>
    <xf numFmtId="164" fontId="8" fillId="5" borderId="2" xfId="1" applyNumberFormat="1" applyFont="1" applyFill="1" applyBorder="1" applyAlignment="1">
      <alignment horizontal="center" vertical="top"/>
    </xf>
    <xf numFmtId="2" fontId="8" fillId="6" borderId="2" xfId="1" applyNumberFormat="1" applyFont="1" applyFill="1" applyBorder="1" applyAlignment="1">
      <alignment horizontal="center" vertical="top"/>
    </xf>
    <xf numFmtId="2" fontId="8" fillId="0" borderId="2" xfId="1" applyNumberFormat="1" applyFont="1" applyBorder="1" applyAlignment="1">
      <alignment horizontal="center" vertical="top"/>
    </xf>
    <xf numFmtId="43" fontId="8" fillId="0" borderId="2" xfId="1" applyFont="1" applyBorder="1" applyAlignment="1">
      <alignment horizontal="center" vertical="top"/>
    </xf>
    <xf numFmtId="1" fontId="3" fillId="8" borderId="2" xfId="0" applyNumberFormat="1" applyFont="1" applyFill="1" applyBorder="1" applyAlignment="1">
      <alignment horizontal="center" vertical="top"/>
    </xf>
    <xf numFmtId="166" fontId="4" fillId="0" borderId="2" xfId="1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left" vertical="top"/>
    </xf>
    <xf numFmtId="2" fontId="4" fillId="5" borderId="2" xfId="1" applyNumberFormat="1" applyFont="1" applyFill="1" applyBorder="1" applyAlignment="1">
      <alignment horizontal="center" vertical="top"/>
    </xf>
    <xf numFmtId="43" fontId="4" fillId="5" borderId="2" xfId="1" applyFont="1" applyFill="1" applyBorder="1" applyAlignment="1">
      <alignment horizontal="center" vertical="top"/>
    </xf>
    <xf numFmtId="43" fontId="3" fillId="4" borderId="2" xfId="1" applyFont="1" applyFill="1" applyBorder="1" applyAlignment="1">
      <alignment horizontal="center" vertical="top"/>
    </xf>
    <xf numFmtId="0" fontId="9" fillId="2" borderId="6" xfId="0" applyFont="1" applyFill="1" applyBorder="1" applyAlignment="1">
      <alignment horizontal="left" vertical="top" wrapText="1"/>
    </xf>
    <xf numFmtId="0" fontId="10" fillId="2" borderId="6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center" vertical="top" wrapText="1"/>
    </xf>
    <xf numFmtId="167" fontId="11" fillId="8" borderId="6" xfId="0" applyNumberFormat="1" applyFont="1" applyFill="1" applyBorder="1" applyAlignment="1">
      <alignment horizontal="center" vertical="top" wrapText="1"/>
    </xf>
    <xf numFmtId="0" fontId="10" fillId="8" borderId="6" xfId="0" applyFont="1" applyFill="1" applyBorder="1" applyAlignment="1">
      <alignment horizontal="left" vertical="top" wrapText="1"/>
    </xf>
    <xf numFmtId="168" fontId="11" fillId="8" borderId="6" xfId="0" applyNumberFormat="1" applyFont="1" applyFill="1" applyBorder="1" applyAlignment="1">
      <alignment horizontal="left" vertical="top" wrapText="1"/>
    </xf>
    <xf numFmtId="169" fontId="11" fillId="7" borderId="6" xfId="0" applyNumberFormat="1" applyFont="1" applyFill="1" applyBorder="1" applyAlignment="1">
      <alignment horizontal="center" vertical="top" wrapText="1"/>
    </xf>
    <xf numFmtId="0" fontId="10" fillId="7" borderId="6" xfId="0" applyFont="1" applyFill="1" applyBorder="1" applyAlignment="1">
      <alignment horizontal="left" vertical="top" wrapText="1"/>
    </xf>
    <xf numFmtId="168" fontId="11" fillId="7" borderId="6" xfId="0" applyNumberFormat="1" applyFont="1" applyFill="1" applyBorder="1" applyAlignment="1">
      <alignment horizontal="left" vertical="top" wrapText="1"/>
    </xf>
    <xf numFmtId="0" fontId="9" fillId="0" borderId="6" xfId="0" applyFont="1" applyFill="1" applyBorder="1" applyAlignment="1">
      <alignment horizontal="left" vertical="top" wrapText="1"/>
    </xf>
    <xf numFmtId="0" fontId="9" fillId="0" borderId="6" xfId="0" applyFont="1" applyFill="1" applyBorder="1" applyAlignment="1">
      <alignment horizontal="left" vertical="top" wrapText="1"/>
    </xf>
    <xf numFmtId="0" fontId="10" fillId="0" borderId="6" xfId="0" applyFont="1" applyFill="1" applyBorder="1" applyAlignment="1">
      <alignment horizontal="left" vertical="top" wrapText="1"/>
    </xf>
    <xf numFmtId="0" fontId="10" fillId="0" borderId="6" xfId="0" applyFont="1" applyFill="1" applyBorder="1" applyAlignment="1">
      <alignment horizontal="center" vertical="top" wrapText="1"/>
    </xf>
    <xf numFmtId="168" fontId="10" fillId="0" borderId="6" xfId="0" applyNumberFormat="1" applyFont="1" applyFill="1" applyBorder="1" applyAlignment="1">
      <alignment horizontal="left" vertical="top" wrapText="1"/>
    </xf>
    <xf numFmtId="168" fontId="11" fillId="0" borderId="6" xfId="0" applyNumberFormat="1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center" vertical="top" wrapText="1"/>
    </xf>
    <xf numFmtId="167" fontId="13" fillId="0" borderId="6" xfId="0" applyNumberFormat="1" applyFont="1" applyFill="1" applyBorder="1" applyAlignment="1">
      <alignment horizontal="center" vertical="top" wrapText="1"/>
    </xf>
    <xf numFmtId="168" fontId="13" fillId="0" borderId="6" xfId="0" applyNumberFormat="1" applyFont="1" applyFill="1" applyBorder="1" applyAlignment="1">
      <alignment horizontal="left" vertical="top" wrapText="1"/>
    </xf>
    <xf numFmtId="170" fontId="13" fillId="0" borderId="6" xfId="0" applyNumberFormat="1" applyFont="1" applyFill="1" applyBorder="1" applyAlignment="1">
      <alignment horizontal="left" vertical="top" wrapText="1"/>
    </xf>
    <xf numFmtId="170" fontId="11" fillId="0" borderId="6" xfId="0" applyNumberFormat="1" applyFont="1" applyFill="1" applyBorder="1" applyAlignment="1">
      <alignment horizontal="left" vertical="top" wrapText="1"/>
    </xf>
    <xf numFmtId="0" fontId="10" fillId="7" borderId="6" xfId="0" applyFont="1" applyFill="1" applyBorder="1" applyAlignment="1">
      <alignment horizontal="center" vertical="top" wrapText="1"/>
    </xf>
    <xf numFmtId="0" fontId="10" fillId="0" borderId="6" xfId="0" applyFont="1" applyFill="1" applyBorder="1" applyAlignment="1">
      <alignment horizontal="left" vertical="top" wrapText="1"/>
    </xf>
    <xf numFmtId="0" fontId="9" fillId="8" borderId="6" xfId="0" applyFont="1" applyFill="1" applyBorder="1" applyAlignment="1">
      <alignment horizontal="left" vertical="top" wrapText="1"/>
    </xf>
    <xf numFmtId="0" fontId="9" fillId="8" borderId="6" xfId="0" applyFont="1" applyFill="1" applyBorder="1" applyAlignment="1">
      <alignment horizontal="right" vertical="top" wrapText="1"/>
    </xf>
    <xf numFmtId="167" fontId="11" fillId="7" borderId="6" xfId="0" applyNumberFormat="1" applyFont="1" applyFill="1" applyBorder="1" applyAlignment="1">
      <alignment horizontal="left" vertical="top" wrapText="1"/>
    </xf>
    <xf numFmtId="167" fontId="11" fillId="7" borderId="6" xfId="0" applyNumberFormat="1" applyFont="1" applyFill="1" applyBorder="1" applyAlignment="1">
      <alignment horizontal="center" vertical="top" wrapText="1"/>
    </xf>
    <xf numFmtId="167" fontId="13" fillId="0" borderId="6" xfId="0" applyNumberFormat="1" applyFont="1" applyFill="1" applyBorder="1" applyAlignment="1">
      <alignment horizontal="left" vertical="top" wrapText="1"/>
    </xf>
    <xf numFmtId="167" fontId="14" fillId="0" borderId="6" xfId="0" applyNumberFormat="1" applyFont="1" applyFill="1" applyBorder="1" applyAlignment="1">
      <alignment horizontal="center" vertical="top" wrapText="1"/>
    </xf>
    <xf numFmtId="0" fontId="15" fillId="0" borderId="6" xfId="0" applyFont="1" applyFill="1" applyBorder="1" applyAlignment="1">
      <alignment horizontal="right" vertical="top" wrapText="1"/>
    </xf>
    <xf numFmtId="0" fontId="15" fillId="0" borderId="6" xfId="0" applyFont="1" applyFill="1" applyBorder="1" applyAlignment="1">
      <alignment horizontal="left" vertical="top" wrapText="1"/>
    </xf>
    <xf numFmtId="171" fontId="13" fillId="0" borderId="6" xfId="0" applyNumberFormat="1" applyFont="1" applyFill="1" applyBorder="1" applyAlignment="1">
      <alignment horizontal="left" vertical="top" wrapText="1"/>
    </xf>
    <xf numFmtId="0" fontId="10" fillId="8" borderId="6" xfId="0" applyFont="1" applyFill="1" applyBorder="1" applyAlignment="1">
      <alignment horizontal="center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center" vertical="top" wrapText="1"/>
    </xf>
    <xf numFmtId="0" fontId="10" fillId="9" borderId="6" xfId="0" applyFont="1" applyFill="1" applyBorder="1" applyAlignment="1">
      <alignment horizontal="left" vertical="top" wrapText="1"/>
    </xf>
    <xf numFmtId="0" fontId="10" fillId="9" borderId="6" xfId="0" applyFont="1" applyFill="1" applyBorder="1" applyAlignment="1">
      <alignment horizontal="center" vertical="top" wrapText="1"/>
    </xf>
    <xf numFmtId="168" fontId="11" fillId="9" borderId="6" xfId="0" applyNumberFormat="1" applyFont="1" applyFill="1" applyBorder="1" applyAlignment="1">
      <alignment horizontal="left" vertical="top" wrapText="1"/>
    </xf>
    <xf numFmtId="0" fontId="16" fillId="2" borderId="2" xfId="0" applyFont="1" applyFill="1" applyBorder="1" applyAlignment="1">
      <alignment horizontal="left" vertical="top" wrapText="1"/>
    </xf>
    <xf numFmtId="1" fontId="16" fillId="3" borderId="2" xfId="0" applyNumberFormat="1" applyFont="1" applyFill="1" applyBorder="1" applyAlignment="1">
      <alignment horizontal="center" vertical="top"/>
    </xf>
    <xf numFmtId="0" fontId="16" fillId="4" borderId="5" xfId="0" applyFont="1" applyFill="1" applyBorder="1" applyAlignment="1">
      <alignment horizontal="center" vertical="top" wrapText="1"/>
    </xf>
    <xf numFmtId="0" fontId="16" fillId="3" borderId="2" xfId="0" applyFont="1" applyFill="1" applyBorder="1" applyAlignment="1">
      <alignment horizontal="center" vertical="top"/>
    </xf>
    <xf numFmtId="0" fontId="16" fillId="4" borderId="2" xfId="0" applyFont="1" applyFill="1" applyBorder="1" applyAlignment="1">
      <alignment horizontal="left" vertical="top" wrapText="1"/>
    </xf>
    <xf numFmtId="0" fontId="17" fillId="4" borderId="2" xfId="0" applyFont="1" applyFill="1" applyBorder="1" applyAlignment="1">
      <alignment horizontal="left" vertical="top"/>
    </xf>
    <xf numFmtId="0" fontId="16" fillId="0" borderId="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1" fontId="17" fillId="0" borderId="2" xfId="1" applyNumberFormat="1" applyFont="1" applyBorder="1" applyAlignment="1">
      <alignment horizontal="left" vertical="top"/>
    </xf>
    <xf numFmtId="2" fontId="18" fillId="0" borderId="2" xfId="1" applyNumberFormat="1" applyFont="1" applyBorder="1" applyAlignment="1">
      <alignment horizontal="left" vertical="top"/>
    </xf>
    <xf numFmtId="10" fontId="18" fillId="0" borderId="2" xfId="1" applyNumberFormat="1" applyFont="1" applyFill="1" applyBorder="1" applyAlignment="1">
      <alignment horizontal="left" vertical="top"/>
    </xf>
    <xf numFmtId="2" fontId="17" fillId="0" borderId="2" xfId="1" applyNumberFormat="1" applyFont="1" applyBorder="1" applyAlignment="1">
      <alignment horizontal="left" vertical="top"/>
    </xf>
    <xf numFmtId="164" fontId="17" fillId="5" borderId="2" xfId="1" applyNumberFormat="1" applyFont="1" applyFill="1" applyBorder="1" applyAlignment="1">
      <alignment horizontal="center" vertical="top"/>
    </xf>
    <xf numFmtId="2" fontId="17" fillId="6" borderId="2" xfId="1" applyNumberFormat="1" applyFont="1" applyFill="1" applyBorder="1" applyAlignment="1">
      <alignment horizontal="center" vertical="top"/>
    </xf>
    <xf numFmtId="2" fontId="17" fillId="0" borderId="2" xfId="1" applyNumberFormat="1" applyFont="1" applyBorder="1" applyAlignment="1">
      <alignment horizontal="center" vertical="top"/>
    </xf>
    <xf numFmtId="43" fontId="17" fillId="0" borderId="2" xfId="1" applyFont="1" applyBorder="1" applyAlignment="1">
      <alignment horizontal="center" vertical="top"/>
    </xf>
    <xf numFmtId="43" fontId="17" fillId="6" borderId="2" xfId="1" applyFont="1" applyFill="1" applyBorder="1" applyAlignment="1">
      <alignment horizontal="center" vertical="top"/>
    </xf>
    <xf numFmtId="0" fontId="9" fillId="10" borderId="6" xfId="0" applyFont="1" applyFill="1" applyBorder="1" applyAlignment="1">
      <alignment horizontal="left" vertical="top" wrapText="1"/>
    </xf>
    <xf numFmtId="0" fontId="10" fillId="10" borderId="6" xfId="0" applyFont="1" applyFill="1" applyBorder="1" applyAlignment="1">
      <alignment horizontal="left" vertical="top" wrapText="1"/>
    </xf>
    <xf numFmtId="0" fontId="10" fillId="10" borderId="6" xfId="0" applyFont="1" applyFill="1" applyBorder="1" applyAlignment="1">
      <alignment horizontal="center" vertical="top" wrapText="1"/>
    </xf>
    <xf numFmtId="168" fontId="11" fillId="10" borderId="6" xfId="0" applyNumberFormat="1" applyFont="1" applyFill="1" applyBorder="1" applyAlignment="1">
      <alignment horizontal="left" vertical="top" wrapText="1"/>
    </xf>
    <xf numFmtId="0" fontId="12" fillId="10" borderId="6" xfId="0" applyFont="1" applyFill="1" applyBorder="1" applyAlignment="1">
      <alignment horizontal="left" vertical="top" wrapText="1"/>
    </xf>
    <xf numFmtId="0" fontId="12" fillId="10" borderId="6" xfId="0" applyFont="1" applyFill="1" applyBorder="1" applyAlignment="1">
      <alignment horizontal="center" vertical="top" wrapText="1"/>
    </xf>
    <xf numFmtId="167" fontId="13" fillId="10" borderId="6" xfId="0" applyNumberFormat="1" applyFont="1" applyFill="1" applyBorder="1" applyAlignment="1">
      <alignment horizontal="center" vertical="top" wrapText="1"/>
    </xf>
    <xf numFmtId="168" fontId="13" fillId="10" borderId="6" xfId="0" applyNumberFormat="1" applyFont="1" applyFill="1" applyBorder="1" applyAlignment="1">
      <alignment horizontal="left" vertical="top" wrapText="1"/>
    </xf>
    <xf numFmtId="170" fontId="13" fillId="10" borderId="6" xfId="0" applyNumberFormat="1" applyFont="1" applyFill="1" applyBorder="1" applyAlignment="1">
      <alignment horizontal="left" vertical="top" wrapText="1"/>
    </xf>
    <xf numFmtId="0" fontId="10" fillId="2" borderId="7" xfId="0" applyFont="1" applyFill="1" applyBorder="1" applyAlignment="1">
      <alignment horizontal="left" vertical="top" wrapText="1"/>
    </xf>
    <xf numFmtId="0" fontId="10" fillId="2" borderId="8" xfId="0" applyFont="1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 wrapText="1"/>
    </xf>
    <xf numFmtId="0" fontId="9" fillId="8" borderId="7" xfId="0" applyFont="1" applyFill="1" applyBorder="1" applyAlignment="1">
      <alignment horizontal="left" vertical="top" wrapText="1"/>
    </xf>
    <xf numFmtId="0" fontId="9" fillId="7" borderId="7" xfId="0" applyFont="1" applyFill="1" applyBorder="1" applyAlignment="1">
      <alignment horizontal="left" vertical="top" wrapText="1"/>
    </xf>
    <xf numFmtId="0" fontId="9" fillId="7" borderId="8" xfId="0" applyFont="1" applyFill="1" applyBorder="1" applyAlignment="1">
      <alignment horizontal="left" vertical="top" wrapText="1"/>
    </xf>
    <xf numFmtId="0" fontId="9" fillId="7" borderId="9" xfId="0" applyFont="1" applyFill="1" applyBorder="1" applyAlignment="1">
      <alignment horizontal="left" vertical="top" wrapText="1"/>
    </xf>
    <xf numFmtId="0" fontId="12" fillId="0" borderId="7" xfId="0" applyFont="1" applyFill="1" applyBorder="1" applyAlignment="1">
      <alignment horizontal="left" vertical="top" wrapText="1"/>
    </xf>
    <xf numFmtId="0" fontId="12" fillId="0" borderId="9" xfId="0" applyFont="1" applyFill="1" applyBorder="1" applyAlignment="1">
      <alignment horizontal="left" vertical="top" wrapText="1"/>
    </xf>
    <xf numFmtId="0" fontId="12" fillId="10" borderId="7" xfId="0" applyFont="1" applyFill="1" applyBorder="1" applyAlignment="1">
      <alignment horizontal="left" vertical="top" wrapText="1"/>
    </xf>
    <xf numFmtId="0" fontId="9" fillId="10" borderId="7" xfId="0" applyFont="1" applyFill="1" applyBorder="1" applyAlignment="1">
      <alignment horizontal="left" vertical="top" wrapText="1"/>
    </xf>
    <xf numFmtId="164" fontId="0" fillId="0" borderId="0" xfId="0" applyNumberFormat="1"/>
    <xf numFmtId="0" fontId="17" fillId="0" borderId="10" xfId="0" applyFont="1" applyBorder="1" applyAlignment="1">
      <alignment horizontal="left" vertical="top"/>
    </xf>
    <xf numFmtId="164" fontId="17" fillId="5" borderId="10" xfId="1" applyNumberFormat="1" applyFont="1" applyFill="1" applyBorder="1" applyAlignment="1">
      <alignment horizontal="center" vertical="top"/>
    </xf>
    <xf numFmtId="2" fontId="17" fillId="6" borderId="10" xfId="1" applyNumberFormat="1" applyFont="1" applyFill="1" applyBorder="1" applyAlignment="1">
      <alignment horizontal="center" vertical="top"/>
    </xf>
    <xf numFmtId="2" fontId="17" fillId="0" borderId="10" xfId="1" applyNumberFormat="1" applyFont="1" applyBorder="1" applyAlignment="1">
      <alignment horizontal="center" vertical="top"/>
    </xf>
    <xf numFmtId="43" fontId="17" fillId="0" borderId="10" xfId="1" applyFont="1" applyBorder="1" applyAlignment="1">
      <alignment horizontal="center" vertical="top"/>
    </xf>
    <xf numFmtId="0" fontId="17" fillId="0" borderId="11" xfId="0" applyFont="1" applyBorder="1" applyAlignment="1">
      <alignment horizontal="left" vertical="top"/>
    </xf>
    <xf numFmtId="164" fontId="17" fillId="5" borderId="11" xfId="1" applyNumberFormat="1" applyFont="1" applyFill="1" applyBorder="1" applyAlignment="1">
      <alignment horizontal="center" vertical="top"/>
    </xf>
    <xf numFmtId="2" fontId="17" fillId="6" borderId="11" xfId="1" applyNumberFormat="1" applyFont="1" applyFill="1" applyBorder="1" applyAlignment="1">
      <alignment horizontal="center" vertical="top"/>
    </xf>
    <xf numFmtId="2" fontId="17" fillId="0" borderId="11" xfId="1" applyNumberFormat="1" applyFont="1" applyBorder="1" applyAlignment="1">
      <alignment horizontal="center" vertical="top"/>
    </xf>
    <xf numFmtId="43" fontId="17" fillId="0" borderId="11" xfId="1" applyFont="1" applyBorder="1" applyAlignment="1">
      <alignment horizontal="center" vertical="top"/>
    </xf>
    <xf numFmtId="0" fontId="0" fillId="0" borderId="6" xfId="0" applyBorder="1"/>
    <xf numFmtId="0" fontId="16" fillId="0" borderId="11" xfId="0" applyFont="1" applyBorder="1" applyAlignment="1">
      <alignment horizontal="left" vertical="top"/>
    </xf>
    <xf numFmtId="164" fontId="0" fillId="10" borderId="6" xfId="0" applyNumberFormat="1" applyFill="1" applyBorder="1"/>
    <xf numFmtId="0" fontId="9" fillId="2" borderId="0" xfId="0" applyFont="1" applyFill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2" xfId="0" applyFont="1" applyBorder="1" applyAlignment="1">
      <alignment horizontal="left" vertical="top"/>
    </xf>
    <xf numFmtId="0" fontId="17" fillId="10" borderId="7" xfId="0" applyFont="1" applyFill="1" applyBorder="1" applyAlignment="1">
      <alignment horizontal="left" vertical="top"/>
    </xf>
    <xf numFmtId="0" fontId="16" fillId="0" borderId="13" xfId="0" applyFont="1" applyBorder="1" applyAlignment="1">
      <alignment horizontal="left" vertical="top"/>
    </xf>
    <xf numFmtId="0" fontId="0" fillId="10" borderId="6" xfId="0" applyFill="1" applyBorder="1"/>
    <xf numFmtId="0" fontId="16" fillId="7" borderId="2" xfId="0" applyFont="1" applyFill="1" applyBorder="1" applyAlignment="1">
      <alignment horizontal="center" vertical="top"/>
    </xf>
    <xf numFmtId="0" fontId="16" fillId="4" borderId="2" xfId="0" applyFont="1" applyFill="1" applyBorder="1" applyAlignment="1">
      <alignment horizontal="left" vertical="top"/>
    </xf>
    <xf numFmtId="2" fontId="17" fillId="4" borderId="2" xfId="1" applyNumberFormat="1" applyFont="1" applyFill="1" applyBorder="1" applyAlignment="1">
      <alignment horizontal="center" vertical="top"/>
    </xf>
    <xf numFmtId="43" fontId="17" fillId="4" borderId="2" xfId="1" applyFont="1" applyFill="1" applyBorder="1" applyAlignment="1">
      <alignment horizontal="center" vertical="top"/>
    </xf>
    <xf numFmtId="165" fontId="17" fillId="0" borderId="2" xfId="1" applyNumberFormat="1" applyFont="1" applyBorder="1" applyAlignment="1">
      <alignment horizontal="center" vertical="top"/>
    </xf>
    <xf numFmtId="0" fontId="17" fillId="0" borderId="2" xfId="0" applyFont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165" fontId="17" fillId="0" borderId="2" xfId="1" applyNumberFormat="1" applyFont="1" applyFill="1" applyBorder="1" applyAlignment="1">
      <alignment horizontal="center" vertical="top"/>
    </xf>
    <xf numFmtId="2" fontId="17" fillId="0" borderId="2" xfId="1" applyNumberFormat="1" applyFont="1" applyFill="1" applyBorder="1" applyAlignment="1">
      <alignment horizontal="center" vertical="top"/>
    </xf>
    <xf numFmtId="43" fontId="17" fillId="0" borderId="2" xfId="1" applyFont="1" applyFill="1" applyBorder="1" applyAlignment="1">
      <alignment horizontal="center" vertical="top"/>
    </xf>
    <xf numFmtId="0" fontId="16" fillId="5" borderId="2" xfId="0" applyFont="1" applyFill="1" applyBorder="1" applyAlignment="1">
      <alignment horizontal="left" vertical="top" wrapText="1"/>
    </xf>
    <xf numFmtId="0" fontId="17" fillId="5" borderId="2" xfId="0" applyFont="1" applyFill="1" applyBorder="1" applyAlignment="1">
      <alignment horizontal="left" vertical="top"/>
    </xf>
    <xf numFmtId="2" fontId="17" fillId="5" borderId="2" xfId="1" applyNumberFormat="1" applyFont="1" applyFill="1" applyBorder="1" applyAlignment="1">
      <alignment horizontal="center" vertical="top"/>
    </xf>
    <xf numFmtId="166" fontId="17" fillId="0" borderId="2" xfId="1" applyNumberFormat="1" applyFont="1" applyBorder="1" applyAlignment="1">
      <alignment horizontal="center" vertical="top"/>
    </xf>
    <xf numFmtId="43" fontId="17" fillId="5" borderId="2" xfId="1" applyFont="1" applyFill="1" applyBorder="1" applyAlignment="1">
      <alignment horizontal="center" vertical="top"/>
    </xf>
    <xf numFmtId="164" fontId="16" fillId="5" borderId="2" xfId="1" applyNumberFormat="1" applyFont="1" applyFill="1" applyBorder="1" applyAlignment="1">
      <alignment horizontal="center" vertical="top"/>
    </xf>
    <xf numFmtId="43" fontId="16" fillId="4" borderId="2" xfId="1" applyFont="1" applyFill="1" applyBorder="1" applyAlignment="1">
      <alignment horizontal="center" vertical="top"/>
    </xf>
    <xf numFmtId="0" fontId="20" fillId="2" borderId="6" xfId="0" applyFont="1" applyFill="1" applyBorder="1" applyAlignment="1">
      <alignment horizontal="left" vertical="top" wrapText="1"/>
    </xf>
    <xf numFmtId="0" fontId="16" fillId="7" borderId="10" xfId="0" applyFont="1" applyFill="1" applyBorder="1" applyAlignment="1">
      <alignment horizontal="center" vertical="top"/>
    </xf>
    <xf numFmtId="0" fontId="16" fillId="4" borderId="10" xfId="0" applyFont="1" applyFill="1" applyBorder="1" applyAlignment="1">
      <alignment horizontal="left" vertical="top"/>
    </xf>
    <xf numFmtId="164" fontId="16" fillId="5" borderId="10" xfId="1" applyNumberFormat="1" applyFont="1" applyFill="1" applyBorder="1" applyAlignment="1">
      <alignment horizontal="center" vertical="top"/>
    </xf>
    <xf numFmtId="43" fontId="16" fillId="4" borderId="10" xfId="1" applyFont="1" applyFill="1" applyBorder="1" applyAlignment="1">
      <alignment horizontal="center" vertical="top"/>
    </xf>
    <xf numFmtId="164" fontId="21" fillId="5" borderId="2" xfId="1" applyNumberFormat="1" applyFont="1" applyFill="1" applyBorder="1" applyAlignment="1">
      <alignment horizontal="center" vertical="top"/>
    </xf>
    <xf numFmtId="2" fontId="21" fillId="6" borderId="2" xfId="1" applyNumberFormat="1" applyFont="1" applyFill="1" applyBorder="1" applyAlignment="1">
      <alignment horizontal="center" vertical="top"/>
    </xf>
    <xf numFmtId="168" fontId="11" fillId="0" borderId="0" xfId="0" applyNumberFormat="1" applyFont="1" applyFill="1" applyBorder="1" applyAlignment="1">
      <alignment horizontal="left" vertical="top" wrapText="1"/>
    </xf>
    <xf numFmtId="168" fontId="13" fillId="0" borderId="0" xfId="0" applyNumberFormat="1" applyFont="1" applyFill="1" applyBorder="1" applyAlignment="1">
      <alignment horizontal="left" vertical="top" wrapText="1"/>
    </xf>
    <xf numFmtId="170" fontId="13" fillId="0" borderId="0" xfId="0" applyNumberFormat="1" applyFont="1" applyFill="1" applyBorder="1" applyAlignment="1">
      <alignment horizontal="left" vertical="top" wrapText="1"/>
    </xf>
    <xf numFmtId="0" fontId="9" fillId="0" borderId="14" xfId="0" applyFont="1" applyFill="1" applyBorder="1" applyAlignment="1">
      <alignment horizontal="left" vertical="top" wrapText="1"/>
    </xf>
    <xf numFmtId="0" fontId="9" fillId="8" borderId="8" xfId="0" applyFont="1" applyFill="1" applyBorder="1" applyAlignment="1">
      <alignment vertical="top" wrapText="1"/>
    </xf>
    <xf numFmtId="0" fontId="9" fillId="8" borderId="9" xfId="0" applyFont="1" applyFill="1" applyBorder="1" applyAlignment="1">
      <alignment vertical="top" wrapText="1"/>
    </xf>
    <xf numFmtId="0" fontId="9" fillId="7" borderId="8" xfId="0" applyFont="1" applyFill="1" applyBorder="1" applyAlignment="1">
      <alignment vertical="top" wrapText="1"/>
    </xf>
    <xf numFmtId="0" fontId="9" fillId="7" borderId="9" xfId="0" applyFont="1" applyFill="1" applyBorder="1" applyAlignment="1">
      <alignment vertical="top" wrapText="1"/>
    </xf>
    <xf numFmtId="167" fontId="11" fillId="8" borderId="6" xfId="0" applyNumberFormat="1" applyFont="1" applyFill="1" applyBorder="1" applyAlignment="1">
      <alignment horizontal="center" vertical="center" wrapText="1"/>
    </xf>
    <xf numFmtId="169" fontId="11" fillId="7" borderId="6" xfId="0" applyNumberFormat="1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left" vertical="center" wrapText="1"/>
    </xf>
    <xf numFmtId="43" fontId="0" fillId="0" borderId="0" xfId="0" applyNumberFormat="1"/>
    <xf numFmtId="0" fontId="12" fillId="10" borderId="6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wrapText="1"/>
    </xf>
    <xf numFmtId="0" fontId="12" fillId="0" borderId="6" xfId="0" applyFont="1" applyFill="1" applyBorder="1" applyAlignment="1">
      <alignment horizontal="left" vertical="top" wrapText="1"/>
    </xf>
    <xf numFmtId="0" fontId="9" fillId="0" borderId="6" xfId="0" applyFont="1" applyFill="1" applyBorder="1" applyAlignment="1">
      <alignment horizontal="left" vertical="top" wrapText="1"/>
    </xf>
    <xf numFmtId="0" fontId="10" fillId="0" borderId="6" xfId="0" applyFont="1" applyFill="1" applyBorder="1" applyAlignment="1">
      <alignment horizontal="left" vertical="top" wrapText="1"/>
    </xf>
    <xf numFmtId="0" fontId="12" fillId="0" borderId="7" xfId="0" applyFont="1" applyFill="1" applyBorder="1" applyAlignment="1">
      <alignment horizontal="left" vertical="top" wrapText="1"/>
    </xf>
    <xf numFmtId="0" fontId="9" fillId="2" borderId="15" xfId="0" applyFont="1" applyFill="1" applyBorder="1" applyAlignment="1">
      <alignment horizontal="left" vertical="top" wrapText="1"/>
    </xf>
    <xf numFmtId="0" fontId="0" fillId="10" borderId="0" xfId="0" applyFill="1"/>
    <xf numFmtId="167" fontId="22" fillId="0" borderId="6" xfId="0" applyNumberFormat="1" applyFont="1" applyFill="1" applyBorder="1" applyAlignment="1">
      <alignment horizontal="center" vertical="top" wrapText="1"/>
    </xf>
    <xf numFmtId="167" fontId="13" fillId="10" borderId="6" xfId="0" applyNumberFormat="1" applyFont="1" applyFill="1" applyBorder="1" applyAlignment="1">
      <alignment horizontal="left" vertical="top" wrapText="1"/>
    </xf>
    <xf numFmtId="167" fontId="14" fillId="10" borderId="6" xfId="0" applyNumberFormat="1" applyFont="1" applyFill="1" applyBorder="1" applyAlignment="1">
      <alignment horizontal="center" vertical="top" wrapText="1"/>
    </xf>
    <xf numFmtId="0" fontId="15" fillId="10" borderId="6" xfId="0" applyFont="1" applyFill="1" applyBorder="1" applyAlignment="1">
      <alignment horizontal="right" vertical="top" wrapText="1"/>
    </xf>
    <xf numFmtId="0" fontId="15" fillId="10" borderId="6" xfId="0" applyFont="1" applyFill="1" applyBorder="1" applyAlignment="1">
      <alignment horizontal="left" vertical="top" wrapText="1"/>
    </xf>
    <xf numFmtId="171" fontId="13" fillId="10" borderId="6" xfId="0" applyNumberFormat="1" applyFont="1" applyFill="1" applyBorder="1" applyAlignment="1">
      <alignment horizontal="left" vertical="top" wrapText="1"/>
    </xf>
    <xf numFmtId="0" fontId="17" fillId="0" borderId="10" xfId="0" applyFont="1" applyFill="1" applyBorder="1" applyAlignment="1">
      <alignment horizontal="left" vertical="top"/>
    </xf>
    <xf numFmtId="164" fontId="21" fillId="5" borderId="10" xfId="1" applyNumberFormat="1" applyFont="1" applyFill="1" applyBorder="1" applyAlignment="1">
      <alignment horizontal="center" vertical="top"/>
    </xf>
    <xf numFmtId="2" fontId="21" fillId="6" borderId="10" xfId="1" applyNumberFormat="1" applyFont="1" applyFill="1" applyBorder="1" applyAlignment="1">
      <alignment horizontal="center" vertical="top"/>
    </xf>
    <xf numFmtId="164" fontId="21" fillId="5" borderId="11" xfId="1" applyNumberFormat="1" applyFont="1" applyFill="1" applyBorder="1" applyAlignment="1">
      <alignment horizontal="center" vertical="top"/>
    </xf>
    <xf numFmtId="2" fontId="21" fillId="6" borderId="11" xfId="1" applyNumberFormat="1" applyFont="1" applyFill="1" applyBorder="1" applyAlignment="1">
      <alignment horizontal="center" vertical="top"/>
    </xf>
    <xf numFmtId="0" fontId="16" fillId="5" borderId="2" xfId="0" applyFont="1" applyFill="1" applyBorder="1" applyAlignment="1">
      <alignment horizontal="left" vertical="top"/>
    </xf>
    <xf numFmtId="43" fontId="16" fillId="5" borderId="2" xfId="1" applyFont="1" applyFill="1" applyBorder="1" applyAlignment="1">
      <alignment horizontal="center" vertical="top"/>
    </xf>
    <xf numFmtId="2" fontId="0" fillId="0" borderId="6" xfId="0" applyNumberFormat="1" applyBorder="1"/>
    <xf numFmtId="43" fontId="0" fillId="0" borderId="6" xfId="0" applyNumberFormat="1" applyBorder="1"/>
    <xf numFmtId="2" fontId="24" fillId="5" borderId="2" xfId="1" applyNumberFormat="1" applyFont="1" applyFill="1" applyBorder="1" applyAlignment="1">
      <alignment horizontal="center" vertical="top"/>
    </xf>
    <xf numFmtId="43" fontId="24" fillId="5" borderId="2" xfId="1" applyFont="1" applyFill="1" applyBorder="1" applyAlignment="1">
      <alignment horizontal="center" vertical="top"/>
    </xf>
    <xf numFmtId="169" fontId="11" fillId="5" borderId="6" xfId="0" applyNumberFormat="1" applyFont="1" applyFill="1" applyBorder="1" applyAlignment="1">
      <alignment horizontal="center" vertical="top" wrapText="1"/>
    </xf>
    <xf numFmtId="167" fontId="11" fillId="5" borderId="6" xfId="0" applyNumberFormat="1" applyFont="1" applyFill="1" applyBorder="1" applyAlignment="1">
      <alignment horizontal="left" vertical="top" wrapText="1"/>
    </xf>
    <xf numFmtId="0" fontId="10" fillId="5" borderId="6" xfId="0" applyFont="1" applyFill="1" applyBorder="1" applyAlignment="1">
      <alignment horizontal="left" vertical="top" wrapText="1"/>
    </xf>
    <xf numFmtId="167" fontId="11" fillId="5" borderId="6" xfId="0" applyNumberFormat="1" applyFont="1" applyFill="1" applyBorder="1" applyAlignment="1">
      <alignment horizontal="center" vertical="top" wrapText="1"/>
    </xf>
    <xf numFmtId="168" fontId="11" fillId="5" borderId="6" xfId="0" applyNumberFormat="1" applyFont="1" applyFill="1" applyBorder="1" applyAlignment="1">
      <alignment horizontal="left" vertical="top" wrapText="1"/>
    </xf>
    <xf numFmtId="0" fontId="0" fillId="5" borderId="0" xfId="0" applyFill="1"/>
    <xf numFmtId="2" fontId="16" fillId="5" borderId="2" xfId="1" applyNumberFormat="1" applyFont="1" applyFill="1" applyBorder="1" applyAlignment="1">
      <alignment horizontal="center" vertical="top"/>
    </xf>
    <xf numFmtId="43" fontId="23" fillId="0" borderId="0" xfId="0" applyNumberFormat="1" applyFont="1"/>
    <xf numFmtId="0" fontId="20" fillId="11" borderId="0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left" vertical="top" wrapText="1"/>
    </xf>
    <xf numFmtId="0" fontId="25" fillId="11" borderId="6" xfId="0" applyFont="1" applyFill="1" applyBorder="1" applyAlignment="1">
      <alignment horizontal="left" vertical="top" wrapText="1"/>
    </xf>
    <xf numFmtId="9" fontId="23" fillId="12" borderId="6" xfId="2" applyFont="1" applyFill="1" applyBorder="1"/>
    <xf numFmtId="0" fontId="0" fillId="12" borderId="6" xfId="0" applyFill="1" applyBorder="1"/>
    <xf numFmtId="43" fontId="23" fillId="12" borderId="6" xfId="0" applyNumberFormat="1" applyFont="1" applyFill="1" applyBorder="1"/>
    <xf numFmtId="164" fontId="0" fillId="12" borderId="6" xfId="0" applyNumberFormat="1" applyFill="1" applyBorder="1"/>
    <xf numFmtId="9" fontId="0" fillId="12" borderId="6" xfId="2" applyFont="1" applyFill="1" applyBorder="1"/>
    <xf numFmtId="10" fontId="0" fillId="12" borderId="6" xfId="2" applyNumberFormat="1" applyFont="1" applyFill="1" applyBorder="1"/>
    <xf numFmtId="9" fontId="23" fillId="13" borderId="6" xfId="2" applyFont="1" applyFill="1" applyBorder="1"/>
    <xf numFmtId="0" fontId="17" fillId="0" borderId="6" xfId="0" applyFont="1" applyBorder="1" applyAlignment="1">
      <alignment horizontal="left" vertical="top"/>
    </xf>
    <xf numFmtId="164" fontId="17" fillId="5" borderId="6" xfId="1" applyNumberFormat="1" applyFont="1" applyFill="1" applyBorder="1" applyAlignment="1">
      <alignment horizontal="center" vertical="top"/>
    </xf>
    <xf numFmtId="2" fontId="17" fillId="6" borderId="6" xfId="1" applyNumberFormat="1" applyFont="1" applyFill="1" applyBorder="1" applyAlignment="1">
      <alignment horizontal="center" vertical="top"/>
    </xf>
    <xf numFmtId="2" fontId="17" fillId="0" borderId="6" xfId="1" applyNumberFormat="1" applyFont="1" applyBorder="1" applyAlignment="1">
      <alignment horizontal="center" vertical="top"/>
    </xf>
    <xf numFmtId="43" fontId="17" fillId="0" borderId="6" xfId="1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 applyBorder="1" applyAlignment="1">
      <alignment horizontal="center" wrapText="1"/>
    </xf>
    <xf numFmtId="0" fontId="16" fillId="2" borderId="0" xfId="0" applyFont="1" applyFill="1" applyBorder="1" applyAlignment="1">
      <alignment horizontal="left" vertical="top" wrapText="1"/>
    </xf>
    <xf numFmtId="0" fontId="16" fillId="4" borderId="0" xfId="0" applyFont="1" applyFill="1" applyBorder="1" applyAlignment="1">
      <alignment horizontal="center" vertical="top" wrapText="1"/>
    </xf>
    <xf numFmtId="0" fontId="17" fillId="4" borderId="0" xfId="0" applyFont="1" applyFill="1" applyBorder="1" applyAlignment="1">
      <alignment horizontal="left" vertical="top"/>
    </xf>
    <xf numFmtId="2" fontId="17" fillId="0" borderId="0" xfId="1" applyNumberFormat="1" applyFont="1" applyBorder="1" applyAlignment="1">
      <alignment horizontal="left" vertical="top"/>
    </xf>
    <xf numFmtId="43" fontId="17" fillId="0" borderId="0" xfId="1" applyFont="1" applyBorder="1" applyAlignment="1">
      <alignment horizontal="center" vertical="top"/>
    </xf>
    <xf numFmtId="0" fontId="0" fillId="0" borderId="0" xfId="0" applyBorder="1"/>
    <xf numFmtId="43" fontId="16" fillId="4" borderId="2" xfId="1" applyFont="1" applyFill="1" applyBorder="1" applyAlignment="1">
      <alignment horizontal="left" vertical="top"/>
    </xf>
    <xf numFmtId="0" fontId="0" fillId="0" borderId="7" xfId="0" applyBorder="1"/>
    <xf numFmtId="164" fontId="0" fillId="0" borderId="7" xfId="0" applyNumberFormat="1" applyBorder="1"/>
    <xf numFmtId="0" fontId="0" fillId="10" borderId="7" xfId="0" applyFill="1" applyBorder="1"/>
    <xf numFmtId="164" fontId="0" fillId="10" borderId="16" xfId="0" applyNumberFormat="1" applyFill="1" applyBorder="1"/>
    <xf numFmtId="164" fontId="0" fillId="10" borderId="7" xfId="0" applyNumberFormat="1" applyFill="1" applyBorder="1"/>
    <xf numFmtId="0" fontId="0" fillId="11" borderId="17" xfId="0" applyFill="1" applyBorder="1"/>
    <xf numFmtId="0" fontId="9" fillId="11" borderId="17" xfId="0" applyFont="1" applyFill="1" applyBorder="1" applyAlignment="1">
      <alignment horizontal="left" vertical="top" wrapText="1"/>
    </xf>
    <xf numFmtId="2" fontId="25" fillId="11" borderId="17" xfId="0" applyNumberFormat="1" applyFont="1" applyFill="1" applyBorder="1" applyAlignment="1">
      <alignment horizontal="left" vertical="top" wrapText="1"/>
    </xf>
    <xf numFmtId="0" fontId="25" fillId="11" borderId="17" xfId="0" applyFont="1" applyFill="1" applyBorder="1" applyAlignment="1">
      <alignment horizontal="left" vertical="top" wrapText="1"/>
    </xf>
    <xf numFmtId="10" fontId="0" fillId="13" borderId="6" xfId="2" applyNumberFormat="1" applyFont="1" applyFill="1" applyBorder="1"/>
    <xf numFmtId="10" fontId="0" fillId="0" borderId="6" xfId="2" applyNumberFormat="1" applyFont="1" applyBorder="1"/>
    <xf numFmtId="43" fontId="26" fillId="0" borderId="6" xfId="0" applyNumberFormat="1" applyFont="1" applyBorder="1"/>
    <xf numFmtId="2" fontId="23" fillId="0" borderId="0" xfId="0" applyNumberFormat="1" applyFont="1"/>
    <xf numFmtId="0" fontId="23" fillId="0" borderId="0" xfId="0" applyFont="1"/>
    <xf numFmtId="2" fontId="0" fillId="12" borderId="6" xfId="0" applyNumberFormat="1" applyFill="1" applyBorder="1"/>
    <xf numFmtId="43" fontId="0" fillId="12" borderId="6" xfId="0" applyNumberFormat="1" applyFill="1" applyBorder="1"/>
    <xf numFmtId="0" fontId="17" fillId="10" borderId="2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 wrapText="1"/>
    </xf>
    <xf numFmtId="43" fontId="17" fillId="4" borderId="0" xfId="1" applyFont="1" applyFill="1" applyBorder="1" applyAlignment="1">
      <alignment horizontal="center" vertical="top"/>
    </xf>
    <xf numFmtId="10" fontId="0" fillId="10" borderId="6" xfId="2" applyNumberFormat="1" applyFont="1" applyFill="1" applyBorder="1"/>
    <xf numFmtId="43" fontId="0" fillId="10" borderId="6" xfId="0" applyNumberFormat="1" applyFill="1" applyBorder="1"/>
    <xf numFmtId="2" fontId="0" fillId="10" borderId="6" xfId="0" applyNumberFormat="1" applyFill="1" applyBorder="1"/>
    <xf numFmtId="0" fontId="0" fillId="0" borderId="0" xfId="0" applyFill="1"/>
    <xf numFmtId="43" fontId="16" fillId="0" borderId="2" xfId="1" applyFont="1" applyBorder="1" applyAlignment="1">
      <alignment horizontal="center" vertical="top"/>
    </xf>
    <xf numFmtId="43" fontId="16" fillId="0" borderId="2" xfId="1" applyFont="1" applyFill="1" applyBorder="1" applyAlignment="1">
      <alignment horizontal="center" vertical="top"/>
    </xf>
    <xf numFmtId="43" fontId="17" fillId="5" borderId="0" xfId="1" applyFont="1" applyFill="1" applyBorder="1" applyAlignment="1">
      <alignment horizontal="center" vertical="top"/>
    </xf>
    <xf numFmtId="43" fontId="16" fillId="4" borderId="0" xfId="1" applyFont="1" applyFill="1" applyBorder="1" applyAlignment="1">
      <alignment horizontal="center" vertical="top"/>
    </xf>
    <xf numFmtId="0" fontId="27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 wrapText="1"/>
    </xf>
    <xf numFmtId="164" fontId="27" fillId="5" borderId="2" xfId="1" applyNumberFormat="1" applyFont="1" applyFill="1" applyBorder="1" applyAlignment="1">
      <alignment horizontal="center" vertical="top"/>
    </xf>
    <xf numFmtId="2" fontId="27" fillId="6" borderId="2" xfId="1" applyNumberFormat="1" applyFont="1" applyFill="1" applyBorder="1" applyAlignment="1">
      <alignment horizontal="center" vertical="top"/>
    </xf>
    <xf numFmtId="166" fontId="27" fillId="0" borderId="2" xfId="1" applyNumberFormat="1" applyFont="1" applyBorder="1" applyAlignment="1">
      <alignment horizontal="center" vertical="top"/>
    </xf>
    <xf numFmtId="2" fontId="27" fillId="0" borderId="2" xfId="1" applyNumberFormat="1" applyFont="1" applyBorder="1" applyAlignment="1">
      <alignment horizontal="center" vertical="top"/>
    </xf>
    <xf numFmtId="43" fontId="27" fillId="0" borderId="2" xfId="1" applyFont="1" applyBorder="1" applyAlignment="1">
      <alignment horizontal="center" vertical="top"/>
    </xf>
    <xf numFmtId="9" fontId="28" fillId="12" borderId="6" xfId="2" applyFont="1" applyFill="1" applyBorder="1"/>
    <xf numFmtId="0" fontId="4" fillId="10" borderId="2" xfId="0" applyFont="1" applyFill="1" applyBorder="1" applyAlignment="1">
      <alignment horizontal="left" vertical="top"/>
    </xf>
    <xf numFmtId="0" fontId="4" fillId="10" borderId="2" xfId="0" applyFont="1" applyFill="1" applyBorder="1" applyAlignment="1">
      <alignment horizontal="left" vertical="top" wrapText="1"/>
    </xf>
    <xf numFmtId="164" fontId="4" fillId="10" borderId="2" xfId="1" applyNumberFormat="1" applyFont="1" applyFill="1" applyBorder="1" applyAlignment="1">
      <alignment horizontal="center" vertical="top"/>
    </xf>
    <xf numFmtId="43" fontId="4" fillId="10" borderId="2" xfId="1" applyFont="1" applyFill="1" applyBorder="1" applyAlignment="1">
      <alignment horizontal="center" vertical="top"/>
    </xf>
    <xf numFmtId="2" fontId="4" fillId="10" borderId="2" xfId="1" applyNumberFormat="1" applyFont="1" applyFill="1" applyBorder="1" applyAlignment="1">
      <alignment horizontal="center" vertical="top"/>
    </xf>
    <xf numFmtId="164" fontId="4" fillId="0" borderId="2" xfId="1" applyNumberFormat="1" applyFont="1" applyFill="1" applyBorder="1" applyAlignment="1">
      <alignment horizontal="center" vertical="top"/>
    </xf>
    <xf numFmtId="0" fontId="8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top" wrapText="1"/>
    </xf>
    <xf numFmtId="164" fontId="8" fillId="0" borderId="2" xfId="1" applyNumberFormat="1" applyFont="1" applyFill="1" applyBorder="1" applyAlignment="1">
      <alignment horizontal="center" vertical="top"/>
    </xf>
    <xf numFmtId="2" fontId="8" fillId="0" borderId="2" xfId="1" applyNumberFormat="1" applyFont="1" applyFill="1" applyBorder="1" applyAlignment="1">
      <alignment horizontal="center" vertical="top"/>
    </xf>
    <xf numFmtId="43" fontId="8" fillId="0" borderId="2" xfId="1" applyFont="1" applyFill="1" applyBorder="1" applyAlignment="1">
      <alignment horizontal="center" vertical="top"/>
    </xf>
    <xf numFmtId="0" fontId="0" fillId="14" borderId="6" xfId="0" applyFill="1" applyBorder="1"/>
    <xf numFmtId="43" fontId="0" fillId="14" borderId="6" xfId="0" applyNumberFormat="1" applyFill="1" applyBorder="1"/>
    <xf numFmtId="9" fontId="0" fillId="14" borderId="6" xfId="2" applyFont="1" applyFill="1" applyBorder="1"/>
    <xf numFmtId="172" fontId="23" fillId="13" borderId="0" xfId="2" applyNumberFormat="1" applyFont="1" applyFill="1" applyAlignment="1"/>
    <xf numFmtId="0" fontId="12" fillId="0" borderId="6" xfId="0" applyFont="1" applyFill="1" applyBorder="1" applyAlignment="1">
      <alignment horizontal="left" vertical="top" wrapText="1"/>
    </xf>
    <xf numFmtId="9" fontId="29" fillId="13" borderId="6" xfId="2" applyFont="1" applyFill="1" applyBorder="1" applyAlignment="1">
      <alignment vertical="center"/>
    </xf>
    <xf numFmtId="0" fontId="23" fillId="5" borderId="0" xfId="0" applyFont="1" applyFill="1"/>
    <xf numFmtId="168" fontId="23" fillId="5" borderId="0" xfId="0" applyNumberFormat="1" applyFont="1" applyFill="1"/>
    <xf numFmtId="43" fontId="23" fillId="5" borderId="0" xfId="0" applyNumberFormat="1" applyFont="1" applyFill="1"/>
    <xf numFmtId="9" fontId="0" fillId="15" borderId="6" xfId="2" applyFont="1" applyFill="1" applyBorder="1"/>
    <xf numFmtId="0" fontId="17" fillId="5" borderId="3" xfId="0" applyFont="1" applyFill="1" applyBorder="1" applyAlignment="1">
      <alignment horizontal="left" vertical="top"/>
    </xf>
    <xf numFmtId="164" fontId="0" fillId="5" borderId="7" xfId="0" applyNumberFormat="1" applyFill="1" applyBorder="1"/>
    <xf numFmtId="10" fontId="0" fillId="5" borderId="6" xfId="2" applyNumberFormat="1" applyFont="1" applyFill="1" applyBorder="1"/>
    <xf numFmtId="0" fontId="0" fillId="5" borderId="6" xfId="0" applyFill="1" applyBorder="1"/>
    <xf numFmtId="164" fontId="0" fillId="5" borderId="6" xfId="0" applyNumberFormat="1" applyFill="1" applyBorder="1"/>
    <xf numFmtId="2" fontId="0" fillId="5" borderId="6" xfId="0" applyNumberFormat="1" applyFill="1" applyBorder="1"/>
    <xf numFmtId="43" fontId="0" fillId="5" borderId="6" xfId="0" applyNumberFormat="1" applyFill="1" applyBorder="1"/>
    <xf numFmtId="0" fontId="17" fillId="5" borderId="7" xfId="0" applyFont="1" applyFill="1" applyBorder="1" applyAlignment="1">
      <alignment horizontal="left" vertical="top"/>
    </xf>
    <xf numFmtId="0" fontId="20" fillId="11" borderId="6" xfId="0" applyFont="1" applyFill="1" applyBorder="1" applyAlignment="1">
      <alignment horizontal="center" vertical="center" wrapText="1"/>
    </xf>
    <xf numFmtId="10" fontId="0" fillId="15" borderId="6" xfId="2" applyNumberFormat="1" applyFont="1" applyFill="1" applyBorder="1"/>
    <xf numFmtId="0" fontId="25" fillId="0" borderId="0" xfId="0" applyFont="1" applyFill="1" applyBorder="1" applyAlignment="1">
      <alignment vertical="top"/>
    </xf>
    <xf numFmtId="10" fontId="0" fillId="12" borderId="6" xfId="0" applyNumberFormat="1" applyFill="1" applyBorder="1"/>
    <xf numFmtId="9" fontId="0" fillId="5" borderId="6" xfId="2" applyFont="1" applyFill="1" applyBorder="1"/>
    <xf numFmtId="10" fontId="0" fillId="14" borderId="6" xfId="2" applyNumberFormat="1" applyFont="1" applyFill="1" applyBorder="1"/>
    <xf numFmtId="0" fontId="12" fillId="0" borderId="14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6" xfId="0" quotePrefix="1" applyBorder="1" applyAlignment="1">
      <alignment horizontal="center" vertical="center"/>
    </xf>
    <xf numFmtId="43" fontId="0" fillId="0" borderId="6" xfId="0" applyNumberFormat="1" applyBorder="1" applyAlignment="1">
      <alignment wrapText="1"/>
    </xf>
    <xf numFmtId="10" fontId="0" fillId="0" borderId="6" xfId="2" applyNumberFormat="1" applyFont="1" applyBorder="1" applyAlignment="1">
      <alignment wrapText="1"/>
    </xf>
    <xf numFmtId="0" fontId="0" fillId="0" borderId="6" xfId="0" applyBorder="1" applyAlignment="1">
      <alignment wrapText="1"/>
    </xf>
    <xf numFmtId="0" fontId="0" fillId="16" borderId="6" xfId="0" applyFill="1" applyBorder="1" applyAlignment="1">
      <alignment vertical="center"/>
    </xf>
    <xf numFmtId="0" fontId="0" fillId="16" borderId="6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3" fillId="4" borderId="3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left" vertical="top"/>
    </xf>
    <xf numFmtId="0" fontId="9" fillId="9" borderId="6" xfId="0" applyFont="1" applyFill="1" applyBorder="1" applyAlignment="1">
      <alignment horizontal="left" vertical="top" wrapText="1"/>
    </xf>
    <xf numFmtId="0" fontId="9" fillId="7" borderId="6" xfId="0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0" fontId="9" fillId="8" borderId="6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12" fillId="8" borderId="6" xfId="0" applyFont="1" applyFill="1" applyBorder="1" applyAlignment="1">
      <alignment horizontal="left" vertical="top" wrapText="1"/>
    </xf>
    <xf numFmtId="0" fontId="10" fillId="8" borderId="6" xfId="0" applyFont="1" applyFill="1" applyBorder="1" applyAlignment="1">
      <alignment horizontal="left" vertical="top" wrapText="1"/>
    </xf>
    <xf numFmtId="0" fontId="9" fillId="0" borderId="6" xfId="0" applyFont="1" applyFill="1" applyBorder="1" applyAlignment="1">
      <alignment horizontal="left" vertical="top" wrapText="1"/>
    </xf>
    <xf numFmtId="0" fontId="10" fillId="0" borderId="6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center" vertical="top" wrapText="1"/>
    </xf>
    <xf numFmtId="0" fontId="10" fillId="2" borderId="6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2" fillId="10" borderId="7" xfId="0" applyFont="1" applyFill="1" applyBorder="1" applyAlignment="1">
      <alignment horizontal="left" vertical="top" wrapText="1"/>
    </xf>
    <xf numFmtId="0" fontId="12" fillId="10" borderId="8" xfId="0" applyFont="1" applyFill="1" applyBorder="1" applyAlignment="1">
      <alignment horizontal="left" vertical="top" wrapText="1"/>
    </xf>
    <xf numFmtId="0" fontId="12" fillId="10" borderId="9" xfId="0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top" wrapText="1"/>
    </xf>
    <xf numFmtId="0" fontId="9" fillId="0" borderId="8" xfId="0" applyFont="1" applyFill="1" applyBorder="1" applyAlignment="1">
      <alignment horizontal="left" vertical="top" wrapText="1"/>
    </xf>
    <xf numFmtId="0" fontId="9" fillId="0" borderId="9" xfId="0" applyFont="1" applyFill="1" applyBorder="1" applyAlignment="1">
      <alignment horizontal="left" vertical="top" wrapText="1"/>
    </xf>
    <xf numFmtId="0" fontId="9" fillId="8" borderId="7" xfId="0" applyFont="1" applyFill="1" applyBorder="1" applyAlignment="1">
      <alignment horizontal="center" vertical="top" wrapText="1"/>
    </xf>
    <xf numFmtId="0" fontId="9" fillId="8" borderId="8" xfId="0" applyFont="1" applyFill="1" applyBorder="1" applyAlignment="1">
      <alignment horizontal="center" vertical="top" wrapText="1"/>
    </xf>
    <xf numFmtId="0" fontId="9" fillId="8" borderId="9" xfId="0" applyFont="1" applyFill="1" applyBorder="1" applyAlignment="1">
      <alignment horizontal="center" vertical="top" wrapText="1"/>
    </xf>
    <xf numFmtId="0" fontId="12" fillId="0" borderId="7" xfId="0" applyFont="1" applyFill="1" applyBorder="1" applyAlignment="1">
      <alignment horizontal="left" vertical="top" wrapText="1"/>
    </xf>
    <xf numFmtId="0" fontId="12" fillId="0" borderId="8" xfId="0" applyFont="1" applyFill="1" applyBorder="1" applyAlignment="1">
      <alignment horizontal="left" vertical="top" wrapText="1"/>
    </xf>
    <xf numFmtId="0" fontId="12" fillId="0" borderId="9" xfId="0" applyFont="1" applyFill="1" applyBorder="1" applyAlignment="1">
      <alignment horizontal="left" vertical="top" wrapText="1"/>
    </xf>
    <xf numFmtId="0" fontId="16" fillId="4" borderId="3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4" borderId="5" xfId="0" applyFont="1" applyFill="1" applyBorder="1" applyAlignment="1">
      <alignment horizontal="center" vertical="top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5" fillId="0" borderId="0" xfId="0" applyFont="1" applyFill="1" applyBorder="1" applyAlignment="1">
      <alignment horizontal="center" vertical="top"/>
    </xf>
    <xf numFmtId="0" fontId="12" fillId="10" borderId="6" xfId="0" applyFont="1" applyFill="1" applyBorder="1" applyAlignment="1">
      <alignment horizontal="left" vertical="top" wrapText="1"/>
    </xf>
    <xf numFmtId="0" fontId="23" fillId="0" borderId="0" xfId="0" applyFont="1" applyAlignment="1">
      <alignment horizontal="center"/>
    </xf>
    <xf numFmtId="0" fontId="9" fillId="5" borderId="6" xfId="0" applyFont="1" applyFill="1" applyBorder="1" applyAlignment="1">
      <alignment horizontal="left" vertical="top" wrapText="1"/>
    </xf>
    <xf numFmtId="0" fontId="25" fillId="14" borderId="6" xfId="0" applyFont="1" applyFill="1" applyBorder="1" applyAlignment="1">
      <alignment horizontal="center" vertical="top"/>
    </xf>
    <xf numFmtId="0" fontId="0" fillId="17" borderId="0" xfId="0" applyFill="1"/>
    <xf numFmtId="0" fontId="12" fillId="18" borderId="6" xfId="0" applyFont="1" applyFill="1" applyBorder="1" applyAlignment="1">
      <alignment horizontal="left" vertical="top" wrapText="1"/>
    </xf>
    <xf numFmtId="0" fontId="12" fillId="18" borderId="6" xfId="0" applyFont="1" applyFill="1" applyBorder="1" applyAlignment="1">
      <alignment horizontal="left" vertical="top" wrapText="1"/>
    </xf>
    <xf numFmtId="0" fontId="10" fillId="18" borderId="6" xfId="0" applyFont="1" applyFill="1" applyBorder="1" applyAlignment="1">
      <alignment horizontal="left" vertical="top" wrapText="1"/>
    </xf>
    <xf numFmtId="0" fontId="12" fillId="18" borderId="6" xfId="0" applyFont="1" applyFill="1" applyBorder="1" applyAlignment="1">
      <alignment horizontal="center" vertical="top" wrapText="1"/>
    </xf>
    <xf numFmtId="167" fontId="13" fillId="18" borderId="6" xfId="0" applyNumberFormat="1" applyFont="1" applyFill="1" applyBorder="1" applyAlignment="1">
      <alignment horizontal="center" vertical="top" wrapText="1"/>
    </xf>
    <xf numFmtId="168" fontId="13" fillId="18" borderId="6" xfId="0" applyNumberFormat="1" applyFont="1" applyFill="1" applyBorder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A8AE-6F6B-48A8-A7E4-0B9C05990446}">
  <dimension ref="A2:I182"/>
  <sheetViews>
    <sheetView zoomScale="70" zoomScaleNormal="70" workbookViewId="0">
      <selection activeCell="A2" sqref="A2:I2"/>
    </sheetView>
  </sheetViews>
  <sheetFormatPr defaultRowHeight="14.5" x14ac:dyDescent="0.35"/>
  <cols>
    <col min="2" max="2" width="67.54296875" customWidth="1"/>
    <col min="3" max="3" width="7.54296875" bestFit="1" customWidth="1"/>
    <col min="4" max="4" width="6.453125" bestFit="1" customWidth="1"/>
    <col min="5" max="5" width="14.54296875" bestFit="1" customWidth="1"/>
    <col min="6" max="6" width="13.81640625" customWidth="1"/>
    <col min="7" max="7" width="13" customWidth="1"/>
    <col min="8" max="8" width="14.54296875" bestFit="1" customWidth="1"/>
    <col min="9" max="9" width="15" bestFit="1" customWidth="1"/>
  </cols>
  <sheetData>
    <row r="2" spans="1:9" ht="28" x14ac:dyDescent="0.7">
      <c r="A2" s="318" t="s">
        <v>0</v>
      </c>
      <c r="B2" s="318"/>
      <c r="C2" s="318"/>
      <c r="D2" s="318"/>
      <c r="E2" s="318"/>
      <c r="F2" s="318"/>
      <c r="G2" s="318"/>
      <c r="H2" s="318"/>
      <c r="I2" s="318"/>
    </row>
    <row r="3" spans="1:9" ht="24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35">
      <c r="A4" s="2">
        <v>1</v>
      </c>
      <c r="B4" s="319" t="s">
        <v>10</v>
      </c>
      <c r="C4" s="320"/>
      <c r="D4" s="320"/>
      <c r="E4" s="320"/>
      <c r="F4" s="320"/>
      <c r="G4" s="320"/>
      <c r="H4" s="321"/>
      <c r="I4" s="3"/>
    </row>
    <row r="5" spans="1:9" x14ac:dyDescent="0.35">
      <c r="A5" s="4">
        <v>1.1000000000000001</v>
      </c>
      <c r="B5" s="5" t="s">
        <v>11</v>
      </c>
      <c r="C5" s="6"/>
      <c r="D5" s="6"/>
      <c r="E5" s="6"/>
      <c r="F5" s="6"/>
      <c r="G5" s="6"/>
      <c r="H5" s="6"/>
      <c r="I5" s="6"/>
    </row>
    <row r="6" spans="1:9" x14ac:dyDescent="0.35">
      <c r="A6" s="7" t="s">
        <v>12</v>
      </c>
      <c r="B6" s="7" t="s">
        <v>13</v>
      </c>
      <c r="C6" s="8"/>
      <c r="D6" s="9"/>
      <c r="E6" s="9"/>
      <c r="F6" s="10"/>
      <c r="G6" s="10"/>
      <c r="H6" s="11"/>
      <c r="I6" s="12"/>
    </row>
    <row r="7" spans="1:9" x14ac:dyDescent="0.35">
      <c r="A7" s="8" t="s">
        <v>14</v>
      </c>
      <c r="B7" s="8" t="s">
        <v>15</v>
      </c>
      <c r="C7" s="8" t="s">
        <v>16</v>
      </c>
      <c r="D7" s="13">
        <v>30</v>
      </c>
      <c r="E7" s="14">
        <v>6.0672512000000003</v>
      </c>
      <c r="F7" s="15">
        <v>0.31830493119430647</v>
      </c>
      <c r="G7" s="15">
        <v>0.47745739679145971</v>
      </c>
      <c r="H7" s="15">
        <v>0.91008767999999995</v>
      </c>
      <c r="I7" s="16">
        <f>(E7+F7+G7+H7)*D7</f>
        <v>233.19303623957299</v>
      </c>
    </row>
    <row r="8" spans="1:9" x14ac:dyDescent="0.35">
      <c r="A8" s="8" t="s">
        <v>17</v>
      </c>
      <c r="B8" s="8" t="s">
        <v>18</v>
      </c>
      <c r="C8" s="8" t="s">
        <v>16</v>
      </c>
      <c r="D8" s="13">
        <v>370</v>
      </c>
      <c r="E8" s="14">
        <v>12.7507076</v>
      </c>
      <c r="F8" s="15">
        <v>0.66893770696303467</v>
      </c>
      <c r="G8" s="15">
        <v>1.0034065604445519</v>
      </c>
      <c r="H8" s="15">
        <v>1.9126061399999998</v>
      </c>
      <c r="I8" s="16">
        <f t="shared" ref="I8:I14" si="0">(E8+F8+G8+H8)*D8</f>
        <v>6044.1934627408073</v>
      </c>
    </row>
    <row r="9" spans="1:9" x14ac:dyDescent="0.35">
      <c r="A9" s="8" t="s">
        <v>19</v>
      </c>
      <c r="B9" s="8" t="s">
        <v>20</v>
      </c>
      <c r="C9" s="8" t="s">
        <v>16</v>
      </c>
      <c r="D9" s="13">
        <v>61</v>
      </c>
      <c r="E9" s="14">
        <v>18.1780534</v>
      </c>
      <c r="F9" s="15">
        <v>0.95367141494544172</v>
      </c>
      <c r="G9" s="15">
        <v>1.4305071224181625</v>
      </c>
      <c r="H9" s="15">
        <v>2.7267080099999998</v>
      </c>
      <c r="I9" s="16">
        <f t="shared" si="0"/>
        <v>1420.62533678918</v>
      </c>
    </row>
    <row r="10" spans="1:9" x14ac:dyDescent="0.35">
      <c r="A10" s="8" t="s">
        <v>21</v>
      </c>
      <c r="B10" s="8" t="s">
        <v>22</v>
      </c>
      <c r="C10" s="8" t="s">
        <v>16</v>
      </c>
      <c r="D10" s="13">
        <v>29</v>
      </c>
      <c r="E10" s="14">
        <v>139.38087620000002</v>
      </c>
      <c r="F10" s="15">
        <v>7.3123097670067061</v>
      </c>
      <c r="G10" s="15">
        <v>10.968464650510057</v>
      </c>
      <c r="H10" s="15">
        <v>20.907131430000003</v>
      </c>
      <c r="I10" s="16">
        <f t="shared" si="0"/>
        <v>5178.4946793779864</v>
      </c>
    </row>
    <row r="11" spans="1:9" x14ac:dyDescent="0.35">
      <c r="A11" s="7" t="s">
        <v>23</v>
      </c>
      <c r="B11" s="7" t="s">
        <v>24</v>
      </c>
      <c r="C11" s="8"/>
      <c r="D11" s="13"/>
      <c r="E11" s="14"/>
      <c r="F11" s="15">
        <v>0</v>
      </c>
      <c r="G11" s="15">
        <v>0</v>
      </c>
      <c r="H11" s="15"/>
      <c r="I11" s="16"/>
    </row>
    <row r="12" spans="1:9" x14ac:dyDescent="0.35">
      <c r="A12" s="8" t="s">
        <v>25</v>
      </c>
      <c r="B12" s="8" t="s">
        <v>26</v>
      </c>
      <c r="C12" s="8" t="s">
        <v>27</v>
      </c>
      <c r="D12" s="13">
        <v>1</v>
      </c>
      <c r="E12" s="14">
        <v>131.96721311475409</v>
      </c>
      <c r="F12" s="15">
        <v>6.923368310577974</v>
      </c>
      <c r="G12" s="15">
        <v>10.385052465866959</v>
      </c>
      <c r="H12" s="15">
        <v>19.795081967213111</v>
      </c>
      <c r="I12" s="16">
        <f t="shared" si="0"/>
        <v>169.07071585841214</v>
      </c>
    </row>
    <row r="13" spans="1:9" x14ac:dyDescent="0.35">
      <c r="A13" s="8" t="s">
        <v>28</v>
      </c>
      <c r="B13" s="8" t="s">
        <v>29</v>
      </c>
      <c r="C13" s="8" t="s">
        <v>27</v>
      </c>
      <c r="D13" s="13">
        <v>1</v>
      </c>
      <c r="E13" s="14">
        <v>6.5859804000000004</v>
      </c>
      <c r="F13" s="15">
        <v>0.34551891276053498</v>
      </c>
      <c r="G13" s="15">
        <v>0.51827836914080239</v>
      </c>
      <c r="H13" s="15">
        <v>0.98789705999999999</v>
      </c>
      <c r="I13" s="16">
        <f t="shared" si="0"/>
        <v>8.437674741901338</v>
      </c>
    </row>
    <row r="14" spans="1:9" x14ac:dyDescent="0.35">
      <c r="A14" s="8" t="s">
        <v>30</v>
      </c>
      <c r="B14" s="8" t="s">
        <v>31</v>
      </c>
      <c r="C14" s="8" t="s">
        <v>27</v>
      </c>
      <c r="D14" s="13">
        <v>2</v>
      </c>
      <c r="E14" s="14">
        <v>37.704918032786885</v>
      </c>
      <c r="F14" s="15">
        <v>1.9781052315937069</v>
      </c>
      <c r="G14" s="15">
        <v>2.9671578473905602</v>
      </c>
      <c r="H14" s="15">
        <v>5.6557377049180326</v>
      </c>
      <c r="I14" s="16">
        <f t="shared" si="0"/>
        <v>96.611837633378371</v>
      </c>
    </row>
    <row r="15" spans="1:9" x14ac:dyDescent="0.35">
      <c r="A15" s="7" t="s">
        <v>32</v>
      </c>
      <c r="B15" s="7" t="s">
        <v>33</v>
      </c>
      <c r="C15" s="8"/>
      <c r="D15" s="13"/>
      <c r="E15" s="14"/>
      <c r="F15" s="15">
        <v>0</v>
      </c>
      <c r="G15" s="15">
        <v>0</v>
      </c>
      <c r="H15" s="15"/>
      <c r="I15" s="16"/>
    </row>
    <row r="16" spans="1:9" x14ac:dyDescent="0.35">
      <c r="A16" s="8" t="s">
        <v>34</v>
      </c>
      <c r="B16" s="8" t="s">
        <v>35</v>
      </c>
      <c r="C16" s="8" t="s">
        <v>27</v>
      </c>
      <c r="D16" s="13">
        <v>7</v>
      </c>
      <c r="E16" s="14">
        <v>5.6557377049180317</v>
      </c>
      <c r="F16" s="15">
        <v>0.29671578473905597</v>
      </c>
      <c r="G16" s="15">
        <v>0.44507367710858387</v>
      </c>
      <c r="H16" s="15">
        <v>0.84836065573770469</v>
      </c>
      <c r="I16" s="16">
        <f>(E16+F16+G16+H16)*D16</f>
        <v>50.721214757523633</v>
      </c>
    </row>
    <row r="17" spans="1:9" x14ac:dyDescent="0.35">
      <c r="A17" s="8" t="s">
        <v>36</v>
      </c>
      <c r="B17" s="8" t="s">
        <v>37</v>
      </c>
      <c r="C17" s="8" t="s">
        <v>27</v>
      </c>
      <c r="D17" s="13">
        <v>14</v>
      </c>
      <c r="E17" s="14">
        <v>22.622950819672127</v>
      </c>
      <c r="F17" s="15">
        <v>1.1868631389562239</v>
      </c>
      <c r="G17" s="15">
        <v>1.7802947084343355</v>
      </c>
      <c r="H17" s="15">
        <v>3.3934426229508188</v>
      </c>
      <c r="I17" s="16">
        <f t="shared" ref="I17:I80" si="1">(E17+F17+G17+H17)*D17</f>
        <v>405.76971806018906</v>
      </c>
    </row>
    <row r="18" spans="1:9" x14ac:dyDescent="0.35">
      <c r="A18" s="8" t="s">
        <v>38</v>
      </c>
      <c r="B18" s="8" t="s">
        <v>39</v>
      </c>
      <c r="C18" s="8" t="s">
        <v>27</v>
      </c>
      <c r="D18" s="13">
        <v>14</v>
      </c>
      <c r="E18" s="14">
        <v>149.5</v>
      </c>
      <c r="F18" s="15">
        <v>7.843187243269047</v>
      </c>
      <c r="G18" s="15">
        <v>11.764780864903569</v>
      </c>
      <c r="H18" s="15">
        <v>22.425000000000001</v>
      </c>
      <c r="I18" s="16">
        <f t="shared" si="1"/>
        <v>2681.4615535144171</v>
      </c>
    </row>
    <row r="19" spans="1:9" x14ac:dyDescent="0.35">
      <c r="A19" s="7" t="s">
        <v>40</v>
      </c>
      <c r="B19" s="7" t="s">
        <v>41</v>
      </c>
      <c r="C19" s="8"/>
      <c r="D19" s="13"/>
      <c r="E19" s="14"/>
      <c r="F19" s="15">
        <v>0</v>
      </c>
      <c r="G19" s="15">
        <v>0</v>
      </c>
      <c r="H19" s="15"/>
      <c r="I19" s="16"/>
    </row>
    <row r="20" spans="1:9" x14ac:dyDescent="0.35">
      <c r="A20" s="8" t="s">
        <v>42</v>
      </c>
      <c r="B20" s="8" t="s">
        <v>43</v>
      </c>
      <c r="C20" s="8" t="s">
        <v>27</v>
      </c>
      <c r="D20" s="13">
        <v>2</v>
      </c>
      <c r="E20" s="14">
        <v>9.0116810000000012</v>
      </c>
      <c r="F20" s="15">
        <v>0.47277793618468267</v>
      </c>
      <c r="G20" s="15">
        <v>0.70916690427702389</v>
      </c>
      <c r="H20" s="15">
        <v>1.35175215</v>
      </c>
      <c r="I20" s="16">
        <f t="shared" si="1"/>
        <v>23.090755980923415</v>
      </c>
    </row>
    <row r="21" spans="1:9" x14ac:dyDescent="0.35">
      <c r="A21" s="8" t="s">
        <v>44</v>
      </c>
      <c r="B21" s="8" t="s">
        <v>45</v>
      </c>
      <c r="C21" s="8" t="s">
        <v>27</v>
      </c>
      <c r="D21" s="13">
        <v>14</v>
      </c>
      <c r="E21" s="14">
        <v>16.695324800000002</v>
      </c>
      <c r="F21" s="15">
        <v>0.87588333440530686</v>
      </c>
      <c r="G21" s="15">
        <v>1.3138250016079602</v>
      </c>
      <c r="H21" s="15">
        <v>2.50429872</v>
      </c>
      <c r="I21" s="16">
        <f t="shared" si="1"/>
        <v>299.45064598418577</v>
      </c>
    </row>
    <row r="22" spans="1:9" x14ac:dyDescent="0.35">
      <c r="A22" s="8" t="s">
        <v>46</v>
      </c>
      <c r="B22" s="8" t="s">
        <v>47</v>
      </c>
      <c r="C22" s="8" t="s">
        <v>27</v>
      </c>
      <c r="D22" s="13">
        <v>4</v>
      </c>
      <c r="E22" s="14">
        <v>17.969156399999999</v>
      </c>
      <c r="F22" s="15">
        <v>0.94271209530960776</v>
      </c>
      <c r="G22" s="15">
        <v>1.4140681429644115</v>
      </c>
      <c r="H22" s="15">
        <v>2.6953734599999999</v>
      </c>
      <c r="I22" s="16">
        <f t="shared" si="1"/>
        <v>92.085240393096072</v>
      </c>
    </row>
    <row r="23" spans="1:9" x14ac:dyDescent="0.35">
      <c r="A23" s="8" t="s">
        <v>48</v>
      </c>
      <c r="B23" s="8" t="s">
        <v>49</v>
      </c>
      <c r="C23" s="8" t="s">
        <v>27</v>
      </c>
      <c r="D23" s="13">
        <v>4</v>
      </c>
      <c r="E23" s="14">
        <v>237.5018364</v>
      </c>
      <c r="F23" s="15">
        <v>12.46000918732744</v>
      </c>
      <c r="G23" s="15">
        <v>18.690013780991158</v>
      </c>
      <c r="H23" s="15">
        <v>35.625275459999997</v>
      </c>
      <c r="I23" s="16">
        <f t="shared" si="1"/>
        <v>1217.1085393132744</v>
      </c>
    </row>
    <row r="24" spans="1:9" x14ac:dyDescent="0.35">
      <c r="A24" s="8" t="s">
        <v>50</v>
      </c>
      <c r="B24" s="8" t="s">
        <v>51</v>
      </c>
      <c r="C24" s="8" t="s">
        <v>27</v>
      </c>
      <c r="D24" s="13">
        <v>2</v>
      </c>
      <c r="E24" s="14">
        <v>4.1060742000000001</v>
      </c>
      <c r="F24" s="15">
        <v>0.21541611227662982</v>
      </c>
      <c r="G24" s="15">
        <v>0.32312416841494473</v>
      </c>
      <c r="H24" s="15">
        <v>0.61591112999999997</v>
      </c>
      <c r="I24" s="16">
        <f t="shared" si="1"/>
        <v>10.52105122138315</v>
      </c>
    </row>
    <row r="25" spans="1:9" x14ac:dyDescent="0.35">
      <c r="A25" s="8" t="s">
        <v>52</v>
      </c>
      <c r="B25" s="8" t="s">
        <v>53</v>
      </c>
      <c r="C25" s="8" t="s">
        <v>27</v>
      </c>
      <c r="D25" s="13">
        <v>2</v>
      </c>
      <c r="E25" s="14">
        <v>18.402801199999999</v>
      </c>
      <c r="F25" s="15">
        <v>0.96546231178766773</v>
      </c>
      <c r="G25" s="15">
        <v>1.4481934676815014</v>
      </c>
      <c r="H25" s="15">
        <v>2.7604201799999997</v>
      </c>
      <c r="I25" s="16">
        <f t="shared" si="1"/>
        <v>47.15375431893834</v>
      </c>
    </row>
    <row r="26" spans="1:9" x14ac:dyDescent="0.35">
      <c r="A26" s="8" t="s">
        <v>54</v>
      </c>
      <c r="B26" s="8" t="s">
        <v>55</v>
      </c>
      <c r="C26" s="8" t="s">
        <v>27</v>
      </c>
      <c r="D26" s="13">
        <v>2</v>
      </c>
      <c r="E26" s="14">
        <v>30.382238800000003</v>
      </c>
      <c r="F26" s="15">
        <v>1.5939370419940728</v>
      </c>
      <c r="G26" s="15">
        <v>2.3909055629911089</v>
      </c>
      <c r="H26" s="15">
        <v>4.5573358200000005</v>
      </c>
      <c r="I26" s="16">
        <f t="shared" si="1"/>
        <v>77.848834449970369</v>
      </c>
    </row>
    <row r="27" spans="1:9" x14ac:dyDescent="0.35">
      <c r="A27" s="7" t="s">
        <v>56</v>
      </c>
      <c r="B27" s="7" t="s">
        <v>57</v>
      </c>
      <c r="C27" s="8"/>
      <c r="D27" s="13"/>
      <c r="E27" s="17"/>
      <c r="F27" s="15">
        <v>0</v>
      </c>
      <c r="G27" s="15">
        <v>0</v>
      </c>
      <c r="H27" s="15"/>
      <c r="I27" s="16"/>
    </row>
    <row r="28" spans="1:9" x14ac:dyDescent="0.35">
      <c r="A28" s="8" t="s">
        <v>58</v>
      </c>
      <c r="B28" s="8" t="s">
        <v>59</v>
      </c>
      <c r="C28" s="8" t="s">
        <v>27</v>
      </c>
      <c r="D28" s="13">
        <v>2</v>
      </c>
      <c r="E28" s="14">
        <v>4.918032786885246</v>
      </c>
      <c r="F28" s="15">
        <v>0.25801372586004873</v>
      </c>
      <c r="G28" s="15">
        <v>0.38702058879007301</v>
      </c>
      <c r="H28" s="15">
        <v>0.73770491803278693</v>
      </c>
      <c r="I28" s="16">
        <f t="shared" si="1"/>
        <v>12.601544039136309</v>
      </c>
    </row>
    <row r="29" spans="1:9" x14ac:dyDescent="0.35">
      <c r="A29" s="8" t="s">
        <v>60</v>
      </c>
      <c r="B29" s="8" t="s">
        <v>61</v>
      </c>
      <c r="C29" s="8" t="s">
        <v>27</v>
      </c>
      <c r="D29" s="13">
        <v>14</v>
      </c>
      <c r="E29" s="14">
        <v>11.475409836065573</v>
      </c>
      <c r="F29" s="15">
        <v>0.60203202700678016</v>
      </c>
      <c r="G29" s="15">
        <v>0.90304804051017007</v>
      </c>
      <c r="H29" s="15">
        <v>1.721311475409836</v>
      </c>
      <c r="I29" s="16">
        <f t="shared" si="1"/>
        <v>205.82521930589303</v>
      </c>
    </row>
    <row r="30" spans="1:9" x14ac:dyDescent="0.35">
      <c r="A30" s="8" t="s">
        <v>62</v>
      </c>
      <c r="B30" s="8" t="s">
        <v>63</v>
      </c>
      <c r="C30" s="8" t="s">
        <v>27</v>
      </c>
      <c r="D30" s="13">
        <v>4</v>
      </c>
      <c r="E30" s="14">
        <v>9.8360655737704921</v>
      </c>
      <c r="F30" s="15">
        <v>0.51602745172009745</v>
      </c>
      <c r="G30" s="15">
        <v>0.77404117758014601</v>
      </c>
      <c r="H30" s="15">
        <v>1.4754098360655739</v>
      </c>
      <c r="I30" s="16">
        <f t="shared" si="1"/>
        <v>50.406176156545236</v>
      </c>
    </row>
    <row r="31" spans="1:9" x14ac:dyDescent="0.35">
      <c r="A31" s="8" t="s">
        <v>64</v>
      </c>
      <c r="B31" s="8" t="s">
        <v>65</v>
      </c>
      <c r="C31" s="8" t="s">
        <v>27</v>
      </c>
      <c r="D31" s="13">
        <v>4</v>
      </c>
      <c r="E31" s="14">
        <v>25.57377049180328</v>
      </c>
      <c r="F31" s="15">
        <v>1.3416713744722533</v>
      </c>
      <c r="G31" s="15">
        <v>2.0125070617083796</v>
      </c>
      <c r="H31" s="15">
        <v>3.8360655737704921</v>
      </c>
      <c r="I31" s="16">
        <f t="shared" si="1"/>
        <v>131.05605800701761</v>
      </c>
    </row>
    <row r="32" spans="1:9" x14ac:dyDescent="0.35">
      <c r="A32" s="8" t="s">
        <v>66</v>
      </c>
      <c r="B32" s="8" t="s">
        <v>67</v>
      </c>
      <c r="C32" s="8" t="s">
        <v>27</v>
      </c>
      <c r="D32" s="13">
        <v>4</v>
      </c>
      <c r="E32" s="14">
        <v>0.62841530054644801</v>
      </c>
      <c r="F32" s="15">
        <v>3.2968420526561772E-2</v>
      </c>
      <c r="G32" s="15">
        <v>4.9452630789842654E-2</v>
      </c>
      <c r="H32" s="15">
        <v>9.4262295081967193E-2</v>
      </c>
      <c r="I32" s="16">
        <f t="shared" si="1"/>
        <v>3.2203945877792783</v>
      </c>
    </row>
    <row r="33" spans="1:9" x14ac:dyDescent="0.35">
      <c r="A33" s="7" t="s">
        <v>68</v>
      </c>
      <c r="B33" s="7" t="s">
        <v>69</v>
      </c>
      <c r="C33" s="8"/>
      <c r="D33" s="13"/>
      <c r="E33" s="14"/>
      <c r="F33" s="15">
        <v>0</v>
      </c>
      <c r="G33" s="15">
        <v>0</v>
      </c>
      <c r="H33" s="15"/>
      <c r="I33" s="16"/>
    </row>
    <row r="34" spans="1:9" x14ac:dyDescent="0.35">
      <c r="A34" s="8" t="s">
        <v>70</v>
      </c>
      <c r="B34" s="8" t="s">
        <v>71</v>
      </c>
      <c r="C34" s="8" t="s">
        <v>27</v>
      </c>
      <c r="D34" s="13">
        <v>24</v>
      </c>
      <c r="E34" s="14">
        <v>3.1498775856000001</v>
      </c>
      <c r="F34" s="15">
        <v>0.16525136921228781</v>
      </c>
      <c r="G34" s="15">
        <v>0.2478770538184317</v>
      </c>
      <c r="H34" s="15">
        <v>0.47248163783999997</v>
      </c>
      <c r="I34" s="16">
        <f t="shared" si="1"/>
        <v>96.85170351529726</v>
      </c>
    </row>
    <row r="35" spans="1:9" x14ac:dyDescent="0.35">
      <c r="A35" s="8" t="s">
        <v>72</v>
      </c>
      <c r="B35" s="8" t="s">
        <v>73</v>
      </c>
      <c r="C35" s="8" t="s">
        <v>27</v>
      </c>
      <c r="D35" s="13">
        <v>96</v>
      </c>
      <c r="E35" s="14">
        <v>4.5498231791999997</v>
      </c>
      <c r="F35" s="15">
        <v>0.23869642219552678</v>
      </c>
      <c r="G35" s="15">
        <v>0.35804463329329017</v>
      </c>
      <c r="H35" s="15">
        <v>0.68247347687999993</v>
      </c>
      <c r="I35" s="16">
        <f t="shared" si="1"/>
        <v>559.58762031060644</v>
      </c>
    </row>
    <row r="36" spans="1:9" x14ac:dyDescent="0.35">
      <c r="A36" s="8" t="s">
        <v>74</v>
      </c>
      <c r="B36" s="8" t="s">
        <v>75</v>
      </c>
      <c r="C36" s="8" t="s">
        <v>27</v>
      </c>
      <c r="D36" s="13">
        <v>32</v>
      </c>
      <c r="E36" s="14">
        <v>3.1498775856000001</v>
      </c>
      <c r="F36" s="15">
        <v>0.16525136921228781</v>
      </c>
      <c r="G36" s="15">
        <v>0.2478770538184317</v>
      </c>
      <c r="H36" s="15">
        <v>0.47248163783999997</v>
      </c>
      <c r="I36" s="16">
        <f t="shared" si="1"/>
        <v>129.13560468706302</v>
      </c>
    </row>
    <row r="37" spans="1:9" x14ac:dyDescent="0.35">
      <c r="A37" s="8" t="s">
        <v>76</v>
      </c>
      <c r="B37" s="8" t="s">
        <v>77</v>
      </c>
      <c r="C37" s="8" t="s">
        <v>27</v>
      </c>
      <c r="D37" s="13">
        <v>48</v>
      </c>
      <c r="E37" s="14">
        <v>41.0566518288</v>
      </c>
      <c r="F37" s="15">
        <v>2.1539465409697853</v>
      </c>
      <c r="G37" s="15">
        <v>3.2309198114546782</v>
      </c>
      <c r="H37" s="15">
        <v>6.1584977743199998</v>
      </c>
      <c r="I37" s="16">
        <f t="shared" si="1"/>
        <v>2524.800765866134</v>
      </c>
    </row>
    <row r="38" spans="1:9" x14ac:dyDescent="0.35">
      <c r="A38" s="8" t="s">
        <v>78</v>
      </c>
      <c r="B38" s="8" t="s">
        <v>79</v>
      </c>
      <c r="C38" s="8" t="s">
        <v>27</v>
      </c>
      <c r="D38" s="13">
        <v>16</v>
      </c>
      <c r="E38" s="14">
        <v>4.7248163783999999</v>
      </c>
      <c r="F38" s="15">
        <v>0.24787705381843173</v>
      </c>
      <c r="G38" s="15">
        <v>0.37181558072764753</v>
      </c>
      <c r="H38" s="15">
        <v>0.70872245676000001</v>
      </c>
      <c r="I38" s="16">
        <f t="shared" si="1"/>
        <v>96.85170351529726</v>
      </c>
    </row>
    <row r="39" spans="1:9" ht="24" x14ac:dyDescent="0.35">
      <c r="A39" s="18">
        <v>1.2</v>
      </c>
      <c r="B39" s="5" t="s">
        <v>80</v>
      </c>
      <c r="C39" s="6"/>
      <c r="D39" s="13"/>
      <c r="E39" s="17"/>
      <c r="F39" s="20">
        <v>0</v>
      </c>
      <c r="G39" s="20">
        <v>0</v>
      </c>
      <c r="H39" s="20">
        <v>0</v>
      </c>
      <c r="I39" s="21">
        <f t="shared" si="1"/>
        <v>0</v>
      </c>
    </row>
    <row r="40" spans="1:9" x14ac:dyDescent="0.35">
      <c r="A40" s="7" t="s">
        <v>81</v>
      </c>
      <c r="B40" s="7" t="s">
        <v>82</v>
      </c>
      <c r="C40" s="8"/>
      <c r="D40" s="13"/>
      <c r="E40" s="17"/>
      <c r="F40" s="15">
        <v>0</v>
      </c>
      <c r="G40" s="15">
        <v>0</v>
      </c>
      <c r="H40" s="15">
        <v>0</v>
      </c>
      <c r="I40" s="16">
        <f t="shared" si="1"/>
        <v>0</v>
      </c>
    </row>
    <row r="41" spans="1:9" x14ac:dyDescent="0.35">
      <c r="A41" s="8" t="s">
        <v>83</v>
      </c>
      <c r="B41" s="8" t="s">
        <v>84</v>
      </c>
      <c r="C41" s="8" t="s">
        <v>16</v>
      </c>
      <c r="D41" s="13">
        <v>300</v>
      </c>
      <c r="E41" s="14">
        <v>1.6471639</v>
      </c>
      <c r="F41" s="22">
        <v>8.811932064016488E-2</v>
      </c>
      <c r="G41" s="22">
        <v>3.7765423131499234E-2</v>
      </c>
      <c r="H41" s="15">
        <v>0.24707458499999999</v>
      </c>
      <c r="I41" s="16">
        <f t="shared" si="1"/>
        <v>606.03696863149924</v>
      </c>
    </row>
    <row r="42" spans="1:9" x14ac:dyDescent="0.35">
      <c r="A42" s="8" t="s">
        <v>85</v>
      </c>
      <c r="B42" s="8" t="s">
        <v>84</v>
      </c>
      <c r="C42" s="8" t="s">
        <v>16</v>
      </c>
      <c r="D42" s="13" t="s">
        <v>86</v>
      </c>
      <c r="E42" s="14">
        <v>1.6471639</v>
      </c>
      <c r="F42" s="22">
        <v>8.8119320640164853E-2</v>
      </c>
      <c r="G42" s="22">
        <v>3.7765423131499228E-2</v>
      </c>
      <c r="H42" s="15">
        <v>0.24707458499999999</v>
      </c>
      <c r="I42" s="16">
        <f t="shared" si="1"/>
        <v>2020.1232287716641</v>
      </c>
    </row>
    <row r="43" spans="1:9" x14ac:dyDescent="0.35">
      <c r="A43" s="8" t="s">
        <v>87</v>
      </c>
      <c r="B43" s="8" t="s">
        <v>88</v>
      </c>
      <c r="C43" s="8" t="s">
        <v>16</v>
      </c>
      <c r="D43" s="13" t="s">
        <v>86</v>
      </c>
      <c r="E43" s="14">
        <v>1.8604657000000002</v>
      </c>
      <c r="F43" s="22">
        <v>9.9530455687092678E-2</v>
      </c>
      <c r="G43" s="22">
        <v>4.2655909580182581E-2</v>
      </c>
      <c r="H43" s="15">
        <v>0.27906985500000003</v>
      </c>
      <c r="I43" s="16">
        <f t="shared" si="1"/>
        <v>2281.7219202672754</v>
      </c>
    </row>
    <row r="44" spans="1:9" x14ac:dyDescent="0.35">
      <c r="A44" s="8" t="s">
        <v>89</v>
      </c>
      <c r="B44" s="8" t="s">
        <v>90</v>
      </c>
      <c r="C44" s="8" t="s">
        <v>16</v>
      </c>
      <c r="D44" s="13" t="s">
        <v>86</v>
      </c>
      <c r="E44" s="14">
        <v>2.2870693000000002</v>
      </c>
      <c r="F44" s="22">
        <v>0.12235272578094834</v>
      </c>
      <c r="G44" s="22">
        <v>5.2436882477549296E-2</v>
      </c>
      <c r="H44" s="15">
        <v>0.34306039500000002</v>
      </c>
      <c r="I44" s="16">
        <f t="shared" si="1"/>
        <v>2804.9193032584981</v>
      </c>
    </row>
    <row r="45" spans="1:9" x14ac:dyDescent="0.35">
      <c r="A45" s="8" t="s">
        <v>91</v>
      </c>
      <c r="B45" s="8" t="s">
        <v>92</v>
      </c>
      <c r="C45" s="8" t="s">
        <v>16</v>
      </c>
      <c r="D45" s="13">
        <v>300</v>
      </c>
      <c r="E45" s="14">
        <v>1.6471639</v>
      </c>
      <c r="F45" s="22">
        <v>8.811932064016488E-2</v>
      </c>
      <c r="G45" s="22">
        <v>3.7765423131499234E-2</v>
      </c>
      <c r="H45" s="15">
        <v>0.24707458499999999</v>
      </c>
      <c r="I45" s="16">
        <f t="shared" si="1"/>
        <v>606.03696863149924</v>
      </c>
    </row>
    <row r="46" spans="1:9" x14ac:dyDescent="0.35">
      <c r="A46" s="8" t="s">
        <v>93</v>
      </c>
      <c r="B46" s="8" t="s">
        <v>94</v>
      </c>
      <c r="C46" s="8" t="s">
        <v>16</v>
      </c>
      <c r="D46" s="13">
        <v>300</v>
      </c>
      <c r="E46" s="14">
        <v>1.6945643000000001</v>
      </c>
      <c r="F46" s="22">
        <v>9.0655128428371048E-2</v>
      </c>
      <c r="G46" s="22">
        <v>3.8852197897873308E-2</v>
      </c>
      <c r="H46" s="15">
        <v>0.25418464499999999</v>
      </c>
      <c r="I46" s="16">
        <f t="shared" si="1"/>
        <v>623.47688139787329</v>
      </c>
    </row>
    <row r="47" spans="1:9" x14ac:dyDescent="0.35">
      <c r="A47" s="8" t="s">
        <v>95</v>
      </c>
      <c r="B47" s="8" t="s">
        <v>96</v>
      </c>
      <c r="C47" s="8" t="s">
        <v>16</v>
      </c>
      <c r="D47" s="13">
        <v>500</v>
      </c>
      <c r="E47" s="14">
        <v>2.5951719</v>
      </c>
      <c r="F47" s="22">
        <v>0.1388354764042885</v>
      </c>
      <c r="G47" s="22">
        <v>5.9500918458980791E-2</v>
      </c>
      <c r="H47" s="15">
        <v>0.38927578499999999</v>
      </c>
      <c r="I47" s="16">
        <f t="shared" si="1"/>
        <v>1591.3920399316346</v>
      </c>
    </row>
    <row r="48" spans="1:9" x14ac:dyDescent="0.35">
      <c r="A48" s="8" t="s">
        <v>97</v>
      </c>
      <c r="B48" s="8" t="s">
        <v>88</v>
      </c>
      <c r="C48" s="8" t="s">
        <v>16</v>
      </c>
      <c r="D48" s="13" t="s">
        <v>86</v>
      </c>
      <c r="E48" s="14">
        <v>1.8604657000000002</v>
      </c>
      <c r="F48" s="22">
        <v>9.9530455687092678E-2</v>
      </c>
      <c r="G48" s="22">
        <v>4.2655909580182581E-2</v>
      </c>
      <c r="H48" s="15">
        <v>0.27906985500000003</v>
      </c>
      <c r="I48" s="16">
        <f t="shared" si="1"/>
        <v>2281.7219202672754</v>
      </c>
    </row>
    <row r="49" spans="1:9" x14ac:dyDescent="0.35">
      <c r="A49" s="7" t="s">
        <v>98</v>
      </c>
      <c r="B49" s="7" t="s">
        <v>99</v>
      </c>
      <c r="C49" s="8"/>
      <c r="D49" s="13"/>
      <c r="E49" s="14"/>
      <c r="F49" s="22">
        <v>0</v>
      </c>
      <c r="G49" s="22">
        <v>0</v>
      </c>
      <c r="H49" s="15">
        <v>0</v>
      </c>
      <c r="I49" s="16">
        <f t="shared" si="1"/>
        <v>0</v>
      </c>
    </row>
    <row r="50" spans="1:9" x14ac:dyDescent="0.35">
      <c r="A50" s="8" t="s">
        <v>100</v>
      </c>
      <c r="B50" s="8" t="s">
        <v>101</v>
      </c>
      <c r="C50" s="8" t="s">
        <v>27</v>
      </c>
      <c r="D50" s="13">
        <v>2</v>
      </c>
      <c r="E50" s="14">
        <v>606.55737704918033</v>
      </c>
      <c r="F50" s="22">
        <v>32.4493658432255</v>
      </c>
      <c r="G50" s="22">
        <v>13.906871075668072</v>
      </c>
      <c r="H50" s="15">
        <v>90.983606557377044</v>
      </c>
      <c r="I50" s="16">
        <f t="shared" si="1"/>
        <v>1487.7944410509017</v>
      </c>
    </row>
    <row r="51" spans="1:9" x14ac:dyDescent="0.35">
      <c r="A51" s="8" t="s">
        <v>102</v>
      </c>
      <c r="B51" s="8" t="s">
        <v>103</v>
      </c>
      <c r="C51" s="8" t="s">
        <v>27</v>
      </c>
      <c r="D51" s="13">
        <v>2</v>
      </c>
      <c r="E51" s="14">
        <v>606.55737704918033</v>
      </c>
      <c r="F51" s="22">
        <v>32.4493658432255</v>
      </c>
      <c r="G51" s="22">
        <v>13.906871075668072</v>
      </c>
      <c r="H51" s="15">
        <v>90.983606557377044</v>
      </c>
      <c r="I51" s="16">
        <f t="shared" si="1"/>
        <v>1487.7944410509017</v>
      </c>
    </row>
    <row r="52" spans="1:9" x14ac:dyDescent="0.35">
      <c r="A52" s="8" t="s">
        <v>104</v>
      </c>
      <c r="B52" s="8" t="s">
        <v>105</v>
      </c>
      <c r="C52" s="8" t="s">
        <v>27</v>
      </c>
      <c r="D52" s="13">
        <v>2</v>
      </c>
      <c r="E52" s="14">
        <v>606.55737704918033</v>
      </c>
      <c r="F52" s="22">
        <v>32.4493658432255</v>
      </c>
      <c r="G52" s="22">
        <v>13.906871075668072</v>
      </c>
      <c r="H52" s="15">
        <v>90.983606557377044</v>
      </c>
      <c r="I52" s="16">
        <f t="shared" si="1"/>
        <v>1487.7944410509017</v>
      </c>
    </row>
    <row r="53" spans="1:9" x14ac:dyDescent="0.35">
      <c r="A53" s="7" t="s">
        <v>106</v>
      </c>
      <c r="B53" s="7" t="s">
        <v>107</v>
      </c>
      <c r="C53" s="8"/>
      <c r="D53" s="13"/>
      <c r="E53" s="14"/>
      <c r="F53" s="22">
        <v>0</v>
      </c>
      <c r="G53" s="22">
        <v>0</v>
      </c>
      <c r="H53" s="15">
        <v>0</v>
      </c>
      <c r="I53" s="16">
        <f t="shared" si="1"/>
        <v>0</v>
      </c>
    </row>
    <row r="54" spans="1:9" ht="24" x14ac:dyDescent="0.35">
      <c r="A54" s="8" t="s">
        <v>108</v>
      </c>
      <c r="B54" s="23" t="s">
        <v>109</v>
      </c>
      <c r="C54" s="8" t="s">
        <v>110</v>
      </c>
      <c r="D54" s="13">
        <v>20</v>
      </c>
      <c r="E54" s="14">
        <v>11.783526404494383</v>
      </c>
      <c r="F54" s="22">
        <v>0.63039041925912132</v>
      </c>
      <c r="G54" s="22">
        <v>0.27016732253962344</v>
      </c>
      <c r="H54" s="15">
        <v>1.7675289606741573</v>
      </c>
      <c r="I54" s="16">
        <f t="shared" si="1"/>
        <v>289.03226213934573</v>
      </c>
    </row>
    <row r="55" spans="1:9" x14ac:dyDescent="0.35">
      <c r="A55" s="8" t="s">
        <v>111</v>
      </c>
      <c r="B55" s="8" t="s">
        <v>112</v>
      </c>
      <c r="C55" s="8" t="s">
        <v>110</v>
      </c>
      <c r="D55" s="13">
        <v>1</v>
      </c>
      <c r="E55" s="14">
        <v>8.7508430769230774</v>
      </c>
      <c r="F55" s="22">
        <v>0.46814913013037229</v>
      </c>
      <c r="G55" s="22">
        <v>0.20063534148444526</v>
      </c>
      <c r="H55" s="15">
        <v>1.3126264615384615</v>
      </c>
      <c r="I55" s="16">
        <f t="shared" si="1"/>
        <v>10.732254010076357</v>
      </c>
    </row>
    <row r="56" spans="1:9" x14ac:dyDescent="0.35">
      <c r="A56" s="7" t="s">
        <v>113</v>
      </c>
      <c r="B56" s="7" t="s">
        <v>114</v>
      </c>
      <c r="C56" s="8"/>
      <c r="D56" s="13"/>
      <c r="E56" s="14"/>
      <c r="F56" s="22">
        <v>0</v>
      </c>
      <c r="G56" s="22">
        <v>0</v>
      </c>
      <c r="H56" s="15">
        <v>0</v>
      </c>
      <c r="I56" s="16">
        <f t="shared" si="1"/>
        <v>0</v>
      </c>
    </row>
    <row r="57" spans="1:9" x14ac:dyDescent="0.35">
      <c r="A57" s="8" t="s">
        <v>115</v>
      </c>
      <c r="B57" s="8" t="s">
        <v>116</v>
      </c>
      <c r="C57" s="8" t="s">
        <v>110</v>
      </c>
      <c r="D57" s="13">
        <v>2</v>
      </c>
      <c r="E57" s="14">
        <v>1.1850100000000001</v>
      </c>
      <c r="F57" s="22">
        <v>6.3395194705154576E-2</v>
      </c>
      <c r="G57" s="22">
        <v>2.7169369159351964E-2</v>
      </c>
      <c r="H57" s="15">
        <v>0.17775150000000001</v>
      </c>
      <c r="I57" s="16">
        <f t="shared" si="1"/>
        <v>2.9066521277290134</v>
      </c>
    </row>
    <row r="58" spans="1:9" x14ac:dyDescent="0.35">
      <c r="A58" s="7" t="s">
        <v>117</v>
      </c>
      <c r="B58" s="7" t="s">
        <v>118</v>
      </c>
      <c r="C58" s="8"/>
      <c r="D58" s="13"/>
      <c r="E58" s="14"/>
      <c r="F58" s="22">
        <v>0</v>
      </c>
      <c r="G58" s="22">
        <v>0</v>
      </c>
      <c r="H58" s="15">
        <v>0</v>
      </c>
      <c r="I58" s="16">
        <f t="shared" si="1"/>
        <v>0</v>
      </c>
    </row>
    <row r="59" spans="1:9" x14ac:dyDescent="0.35">
      <c r="A59" s="8" t="s">
        <v>119</v>
      </c>
      <c r="B59" s="8" t="s">
        <v>120</v>
      </c>
      <c r="C59" s="8" t="s">
        <v>27</v>
      </c>
      <c r="D59" s="13">
        <v>4</v>
      </c>
      <c r="E59" s="14">
        <v>3800</v>
      </c>
      <c r="F59" s="22">
        <v>203.29089195836943</v>
      </c>
      <c r="G59" s="22">
        <v>87.124667982158329</v>
      </c>
      <c r="H59" s="15">
        <v>570</v>
      </c>
      <c r="I59" s="16">
        <f>(E59+F59+G59+H59)*D59</f>
        <v>18641.66223976211</v>
      </c>
    </row>
    <row r="60" spans="1:9" x14ac:dyDescent="0.35">
      <c r="A60" s="8" t="s">
        <v>121</v>
      </c>
      <c r="B60" s="8" t="s">
        <v>122</v>
      </c>
      <c r="C60" s="8" t="s">
        <v>27</v>
      </c>
      <c r="D60" s="13">
        <v>2</v>
      </c>
      <c r="E60" s="14">
        <v>15000</v>
      </c>
      <c r="F60" s="22">
        <v>802.46404720409009</v>
      </c>
      <c r="G60" s="22">
        <v>343.91316308746718</v>
      </c>
      <c r="H60" s="15">
        <v>2250</v>
      </c>
      <c r="I60" s="16">
        <f t="shared" si="1"/>
        <v>36792.754420583115</v>
      </c>
    </row>
    <row r="61" spans="1:9" x14ac:dyDescent="0.35">
      <c r="A61" s="8" t="s">
        <v>123</v>
      </c>
      <c r="B61" s="8" t="s">
        <v>124</v>
      </c>
      <c r="C61" s="8" t="s">
        <v>27</v>
      </c>
      <c r="D61" s="13">
        <v>2</v>
      </c>
      <c r="E61" s="14">
        <v>800</v>
      </c>
      <c r="F61" s="22">
        <v>42.798082517551464</v>
      </c>
      <c r="G61" s="22">
        <v>18.342035364664913</v>
      </c>
      <c r="H61" s="15">
        <v>120</v>
      </c>
      <c r="I61" s="16">
        <f t="shared" si="1"/>
        <v>1962.2802357644327</v>
      </c>
    </row>
    <row r="62" spans="1:9" x14ac:dyDescent="0.35">
      <c r="A62" s="8" t="s">
        <v>125</v>
      </c>
      <c r="B62" s="8" t="s">
        <v>126</v>
      </c>
      <c r="C62" s="8" t="s">
        <v>27</v>
      </c>
      <c r="D62" s="13">
        <v>2</v>
      </c>
      <c r="E62" s="14">
        <v>1500</v>
      </c>
      <c r="F62" s="22">
        <v>80.246404720409004</v>
      </c>
      <c r="G62" s="22">
        <v>34.391316308746717</v>
      </c>
      <c r="H62" s="15">
        <v>225</v>
      </c>
      <c r="I62" s="16">
        <f t="shared" si="1"/>
        <v>3679.2754420583115</v>
      </c>
    </row>
    <row r="63" spans="1:9" x14ac:dyDescent="0.35">
      <c r="A63" s="8" t="s">
        <v>127</v>
      </c>
      <c r="B63" s="8" t="s">
        <v>128</v>
      </c>
      <c r="C63" s="8" t="s">
        <v>27</v>
      </c>
      <c r="D63" s="13">
        <v>2</v>
      </c>
      <c r="E63" s="14">
        <v>9500</v>
      </c>
      <c r="F63" s="22">
        <v>508.22722989592364</v>
      </c>
      <c r="G63" s="22">
        <v>217.81166995539587</v>
      </c>
      <c r="H63" s="15">
        <v>1425</v>
      </c>
      <c r="I63" s="16">
        <f t="shared" si="1"/>
        <v>23302.077799702638</v>
      </c>
    </row>
    <row r="64" spans="1:9" x14ac:dyDescent="0.35">
      <c r="A64" s="7" t="s">
        <v>129</v>
      </c>
      <c r="B64" s="7" t="s">
        <v>130</v>
      </c>
      <c r="C64" s="8"/>
      <c r="D64" s="13"/>
      <c r="E64" s="14"/>
      <c r="F64" s="22">
        <v>0</v>
      </c>
      <c r="G64" s="22">
        <v>0</v>
      </c>
      <c r="H64" s="15">
        <v>0</v>
      </c>
      <c r="I64" s="16">
        <f t="shared" si="1"/>
        <v>0</v>
      </c>
    </row>
    <row r="65" spans="1:9" x14ac:dyDescent="0.35">
      <c r="A65" s="24" t="s">
        <v>131</v>
      </c>
      <c r="B65" s="24" t="s">
        <v>132</v>
      </c>
      <c r="C65" s="25"/>
      <c r="D65" s="13"/>
      <c r="E65" s="14"/>
      <c r="F65" s="26">
        <v>0</v>
      </c>
      <c r="G65" s="26">
        <v>0</v>
      </c>
      <c r="H65" s="27">
        <v>0</v>
      </c>
      <c r="I65" s="28">
        <f t="shared" si="1"/>
        <v>0</v>
      </c>
    </row>
    <row r="66" spans="1:9" x14ac:dyDescent="0.35">
      <c r="A66" s="25" t="s">
        <v>133</v>
      </c>
      <c r="B66" s="25" t="s">
        <v>134</v>
      </c>
      <c r="C66" s="25" t="s">
        <v>135</v>
      </c>
      <c r="D66" s="13">
        <v>6</v>
      </c>
      <c r="E66" s="17">
        <v>2079.6925500000002</v>
      </c>
      <c r="F66" s="26">
        <v>111.25856670754631</v>
      </c>
      <c r="G66" s="26">
        <v>47.682242874662705</v>
      </c>
      <c r="H66" s="27">
        <v>311.95388250000002</v>
      </c>
      <c r="I66" s="28">
        <f t="shared" si="1"/>
        <v>15303.523452493257</v>
      </c>
    </row>
    <row r="67" spans="1:9" x14ac:dyDescent="0.35">
      <c r="A67" s="25" t="s">
        <v>136</v>
      </c>
      <c r="B67" s="25" t="s">
        <v>137</v>
      </c>
      <c r="C67" s="25" t="s">
        <v>135</v>
      </c>
      <c r="D67" s="13">
        <v>4</v>
      </c>
      <c r="E67" s="17">
        <v>2002.6669000000002</v>
      </c>
      <c r="F67" s="26">
        <v>107.13787905171125</v>
      </c>
      <c r="G67" s="26">
        <v>45.916233879304819</v>
      </c>
      <c r="H67" s="27">
        <v>300.400035</v>
      </c>
      <c r="I67" s="28">
        <f t="shared" si="1"/>
        <v>9824.4841917240647</v>
      </c>
    </row>
    <row r="68" spans="1:9" x14ac:dyDescent="0.35">
      <c r="A68" s="24" t="s">
        <v>138</v>
      </c>
      <c r="B68" s="24" t="s">
        <v>139</v>
      </c>
      <c r="C68" s="25"/>
      <c r="D68" s="13"/>
      <c r="E68" s="17"/>
      <c r="F68" s="26">
        <v>0</v>
      </c>
      <c r="G68" s="26">
        <v>0</v>
      </c>
      <c r="H68" s="27">
        <v>0</v>
      </c>
      <c r="I68" s="28">
        <f t="shared" si="1"/>
        <v>0</v>
      </c>
    </row>
    <row r="69" spans="1:9" x14ac:dyDescent="0.35">
      <c r="A69" s="25" t="s">
        <v>140</v>
      </c>
      <c r="B69" s="25" t="s">
        <v>141</v>
      </c>
      <c r="C69" s="25" t="s">
        <v>135</v>
      </c>
      <c r="D69" s="13">
        <v>2</v>
      </c>
      <c r="E69" s="17">
        <v>4396.3871000000008</v>
      </c>
      <c r="F69" s="26">
        <v>235.19617235612355</v>
      </c>
      <c r="G69" s="26">
        <v>100.79835958119581</v>
      </c>
      <c r="H69" s="27">
        <v>659.45806500000015</v>
      </c>
      <c r="I69" s="28">
        <f t="shared" si="1"/>
        <v>10783.67939387464</v>
      </c>
    </row>
    <row r="70" spans="1:9" x14ac:dyDescent="0.35">
      <c r="A70" s="25" t="s">
        <v>142</v>
      </c>
      <c r="B70" s="25" t="s">
        <v>143</v>
      </c>
      <c r="C70" s="25" t="s">
        <v>135</v>
      </c>
      <c r="D70" s="13">
        <v>2</v>
      </c>
      <c r="E70" s="17">
        <v>4396.3871000000008</v>
      </c>
      <c r="F70" s="26">
        <v>235.19617235612355</v>
      </c>
      <c r="G70" s="26">
        <v>100.79835958119581</v>
      </c>
      <c r="H70" s="27">
        <v>659.45806500000015</v>
      </c>
      <c r="I70" s="28">
        <f t="shared" si="1"/>
        <v>10783.67939387464</v>
      </c>
    </row>
    <row r="71" spans="1:9" x14ac:dyDescent="0.35">
      <c r="A71" s="25" t="s">
        <v>144</v>
      </c>
      <c r="B71" s="25" t="s">
        <v>145</v>
      </c>
      <c r="C71" s="25" t="s">
        <v>135</v>
      </c>
      <c r="D71" s="13">
        <v>2</v>
      </c>
      <c r="E71" s="17">
        <v>4396.3871000000008</v>
      </c>
      <c r="F71" s="26">
        <v>235.19617235612355</v>
      </c>
      <c r="G71" s="26">
        <v>100.79835958119581</v>
      </c>
      <c r="H71" s="27">
        <v>659.45806500000015</v>
      </c>
      <c r="I71" s="28">
        <f t="shared" si="1"/>
        <v>10783.67939387464</v>
      </c>
    </row>
    <row r="72" spans="1:9" x14ac:dyDescent="0.35">
      <c r="A72" s="24" t="s">
        <v>146</v>
      </c>
      <c r="B72" s="24" t="s">
        <v>147</v>
      </c>
      <c r="C72" s="25"/>
      <c r="D72" s="13"/>
      <c r="E72" s="17"/>
      <c r="F72" s="26">
        <v>0</v>
      </c>
      <c r="G72" s="26">
        <v>0</v>
      </c>
      <c r="H72" s="27">
        <v>0</v>
      </c>
      <c r="I72" s="28">
        <f t="shared" si="1"/>
        <v>0</v>
      </c>
    </row>
    <row r="73" spans="1:9" x14ac:dyDescent="0.35">
      <c r="A73" s="25" t="s">
        <v>148</v>
      </c>
      <c r="B73" s="25" t="s">
        <v>141</v>
      </c>
      <c r="C73" s="25" t="s">
        <v>135</v>
      </c>
      <c r="D73" s="13">
        <v>6</v>
      </c>
      <c r="E73" s="17">
        <v>4396.3871000000008</v>
      </c>
      <c r="F73" s="26">
        <v>235.1961723561235</v>
      </c>
      <c r="G73" s="26">
        <v>100.7983595811958</v>
      </c>
      <c r="H73" s="27">
        <v>659.45806500000015</v>
      </c>
      <c r="I73" s="28">
        <f t="shared" si="1"/>
        <v>32351.038181623917</v>
      </c>
    </row>
    <row r="74" spans="1:9" x14ac:dyDescent="0.35">
      <c r="A74" s="25" t="s">
        <v>149</v>
      </c>
      <c r="B74" s="25" t="s">
        <v>150</v>
      </c>
      <c r="C74" s="25" t="s">
        <v>135</v>
      </c>
      <c r="D74" s="13">
        <v>4</v>
      </c>
      <c r="E74" s="17">
        <v>4396.3871000000008</v>
      </c>
      <c r="F74" s="26">
        <v>235.19617235612355</v>
      </c>
      <c r="G74" s="26">
        <v>100.79835958119581</v>
      </c>
      <c r="H74" s="27">
        <v>659.45806500000015</v>
      </c>
      <c r="I74" s="28">
        <f t="shared" si="1"/>
        <v>21567.358787749279</v>
      </c>
    </row>
    <row r="75" spans="1:9" x14ac:dyDescent="0.35">
      <c r="A75" s="25" t="s">
        <v>151</v>
      </c>
      <c r="B75" s="25" t="s">
        <v>152</v>
      </c>
      <c r="C75" s="25" t="s">
        <v>135</v>
      </c>
      <c r="D75" s="13">
        <v>2</v>
      </c>
      <c r="E75" s="17">
        <v>4396.3871000000008</v>
      </c>
      <c r="F75" s="26">
        <v>235.19617235612355</v>
      </c>
      <c r="G75" s="26">
        <v>100.79835958119581</v>
      </c>
      <c r="H75" s="27">
        <v>659.45806500000015</v>
      </c>
      <c r="I75" s="28">
        <f t="shared" si="1"/>
        <v>10783.67939387464</v>
      </c>
    </row>
    <row r="76" spans="1:9" x14ac:dyDescent="0.35">
      <c r="A76" s="18">
        <v>1.3</v>
      </c>
      <c r="B76" s="19" t="s">
        <v>153</v>
      </c>
      <c r="C76" s="19" t="s">
        <v>154</v>
      </c>
      <c r="D76" s="29">
        <v>566</v>
      </c>
      <c r="E76" s="17"/>
      <c r="F76" s="21"/>
      <c r="G76" s="21"/>
      <c r="H76" s="21"/>
      <c r="I76" s="21">
        <f t="shared" si="1"/>
        <v>0</v>
      </c>
    </row>
    <row r="77" spans="1:9" x14ac:dyDescent="0.35">
      <c r="A77" s="7" t="s">
        <v>155</v>
      </c>
      <c r="B77" s="7" t="s">
        <v>156</v>
      </c>
      <c r="C77" s="8"/>
      <c r="D77" s="29">
        <v>266</v>
      </c>
      <c r="E77" s="17"/>
      <c r="F77" s="16"/>
      <c r="G77" s="16"/>
      <c r="H77" s="16"/>
      <c r="I77" s="16">
        <f t="shared" si="1"/>
        <v>0</v>
      </c>
    </row>
    <row r="78" spans="1:9" x14ac:dyDescent="0.35">
      <c r="A78" s="8" t="s">
        <v>157</v>
      </c>
      <c r="B78" s="8" t="s">
        <v>158</v>
      </c>
      <c r="C78" s="8"/>
      <c r="D78" s="30">
        <v>10</v>
      </c>
      <c r="E78" s="31">
        <v>33.259016393442622</v>
      </c>
      <c r="F78" s="15"/>
      <c r="G78" s="15"/>
      <c r="H78" s="15">
        <v>4.9888524590163934</v>
      </c>
      <c r="I78" s="16">
        <f t="shared" si="1"/>
        <v>382.47868852459015</v>
      </c>
    </row>
    <row r="79" spans="1:9" x14ac:dyDescent="0.35">
      <c r="A79" s="8" t="s">
        <v>159</v>
      </c>
      <c r="B79" s="8" t="s">
        <v>160</v>
      </c>
      <c r="C79" s="8"/>
      <c r="D79" s="30">
        <v>8</v>
      </c>
      <c r="E79" s="31">
        <v>31.980327868852459</v>
      </c>
      <c r="F79" s="15"/>
      <c r="G79" s="15"/>
      <c r="H79" s="15">
        <v>4.7970491803278685</v>
      </c>
      <c r="I79" s="16">
        <f t="shared" si="1"/>
        <v>294.21901639344264</v>
      </c>
    </row>
    <row r="80" spans="1:9" x14ac:dyDescent="0.35">
      <c r="A80" s="8" t="s">
        <v>161</v>
      </c>
      <c r="B80" s="8" t="s">
        <v>162</v>
      </c>
      <c r="C80" s="8"/>
      <c r="D80" s="30">
        <v>12</v>
      </c>
      <c r="E80" s="31">
        <v>31.980327868852459</v>
      </c>
      <c r="F80" s="15"/>
      <c r="G80" s="15"/>
      <c r="H80" s="15">
        <v>4.7970491803278685</v>
      </c>
      <c r="I80" s="16">
        <f t="shared" si="1"/>
        <v>441.32852459016397</v>
      </c>
    </row>
    <row r="81" spans="1:9" x14ac:dyDescent="0.35">
      <c r="A81" s="8" t="s">
        <v>163</v>
      </c>
      <c r="B81" s="8" t="s">
        <v>164</v>
      </c>
      <c r="C81" s="8"/>
      <c r="D81" s="30">
        <v>12</v>
      </c>
      <c r="E81" s="31">
        <v>31.980327868852459</v>
      </c>
      <c r="F81" s="15"/>
      <c r="G81" s="15"/>
      <c r="H81" s="15">
        <v>4.7970491803278685</v>
      </c>
      <c r="I81" s="16">
        <f t="shared" ref="I81:I144" si="2">(E81+F81+G81+H81)*D81</f>
        <v>441.32852459016397</v>
      </c>
    </row>
    <row r="82" spans="1:9" x14ac:dyDescent="0.35">
      <c r="A82" s="8" t="s">
        <v>165</v>
      </c>
      <c r="B82" s="8" t="s">
        <v>166</v>
      </c>
      <c r="C82" s="8"/>
      <c r="D82" s="30">
        <v>8</v>
      </c>
      <c r="E82" s="31">
        <v>31.980327868852459</v>
      </c>
      <c r="F82" s="15"/>
      <c r="G82" s="15"/>
      <c r="H82" s="15">
        <v>4.7970491803278685</v>
      </c>
      <c r="I82" s="16">
        <f t="shared" si="2"/>
        <v>294.21901639344264</v>
      </c>
    </row>
    <row r="83" spans="1:9" x14ac:dyDescent="0.35">
      <c r="A83" s="8" t="s">
        <v>167</v>
      </c>
      <c r="B83" s="8" t="s">
        <v>168</v>
      </c>
      <c r="C83" s="8"/>
      <c r="D83" s="30">
        <v>8</v>
      </c>
      <c r="E83" s="31">
        <v>31.980327868852459</v>
      </c>
      <c r="F83" s="15"/>
      <c r="G83" s="15"/>
      <c r="H83" s="15">
        <v>4.7970491803278685</v>
      </c>
      <c r="I83" s="16">
        <f t="shared" si="2"/>
        <v>294.21901639344264</v>
      </c>
    </row>
    <row r="84" spans="1:9" x14ac:dyDescent="0.35">
      <c r="A84" s="8" t="s">
        <v>169</v>
      </c>
      <c r="B84" s="8" t="s">
        <v>170</v>
      </c>
      <c r="C84" s="8"/>
      <c r="D84" s="30">
        <v>24</v>
      </c>
      <c r="E84" s="31">
        <v>31.980327868852459</v>
      </c>
      <c r="F84" s="15"/>
      <c r="G84" s="15"/>
      <c r="H84" s="15">
        <v>4.7970491803278685</v>
      </c>
      <c r="I84" s="16">
        <f t="shared" si="2"/>
        <v>882.65704918032793</v>
      </c>
    </row>
    <row r="85" spans="1:9" x14ac:dyDescent="0.35">
      <c r="A85" s="8" t="s">
        <v>171</v>
      </c>
      <c r="B85" s="8" t="s">
        <v>172</v>
      </c>
      <c r="C85" s="8"/>
      <c r="D85" s="30">
        <v>16</v>
      </c>
      <c r="E85" s="31">
        <v>31.980327868852459</v>
      </c>
      <c r="F85" s="15"/>
      <c r="G85" s="15"/>
      <c r="H85" s="15">
        <v>4.7970491803278685</v>
      </c>
      <c r="I85" s="16">
        <f t="shared" si="2"/>
        <v>588.43803278688529</v>
      </c>
    </row>
    <row r="86" spans="1:9" x14ac:dyDescent="0.35">
      <c r="A86" s="8" t="s">
        <v>173</v>
      </c>
      <c r="B86" s="8" t="s">
        <v>174</v>
      </c>
      <c r="C86" s="8"/>
      <c r="D86" s="30">
        <v>16</v>
      </c>
      <c r="E86" s="31">
        <v>31.980327868852459</v>
      </c>
      <c r="F86" s="15"/>
      <c r="G86" s="15"/>
      <c r="H86" s="15">
        <v>4.7970491803278685</v>
      </c>
      <c r="I86" s="16">
        <f t="shared" si="2"/>
        <v>588.43803278688529</v>
      </c>
    </row>
    <row r="87" spans="1:9" x14ac:dyDescent="0.35">
      <c r="A87" s="8" t="s">
        <v>175</v>
      </c>
      <c r="B87" s="8" t="s">
        <v>176</v>
      </c>
      <c r="C87" s="8"/>
      <c r="D87" s="30">
        <v>8</v>
      </c>
      <c r="E87" s="31">
        <v>33.259016393442622</v>
      </c>
      <c r="F87" s="15"/>
      <c r="G87" s="15"/>
      <c r="H87" s="15">
        <v>4.9888524590163934</v>
      </c>
      <c r="I87" s="16">
        <f t="shared" si="2"/>
        <v>305.98295081967211</v>
      </c>
    </row>
    <row r="88" spans="1:9" x14ac:dyDescent="0.35">
      <c r="A88" s="8" t="s">
        <v>177</v>
      </c>
      <c r="B88" s="8" t="s">
        <v>178</v>
      </c>
      <c r="C88" s="8"/>
      <c r="D88" s="30">
        <v>8</v>
      </c>
      <c r="E88" s="31">
        <v>33.259016393442622</v>
      </c>
      <c r="F88" s="15"/>
      <c r="G88" s="15"/>
      <c r="H88" s="15">
        <v>4.9888524590163934</v>
      </c>
      <c r="I88" s="16">
        <f t="shared" si="2"/>
        <v>305.98295081967211</v>
      </c>
    </row>
    <row r="89" spans="1:9" x14ac:dyDescent="0.35">
      <c r="A89" s="8" t="s">
        <v>179</v>
      </c>
      <c r="B89" s="8" t="s">
        <v>180</v>
      </c>
      <c r="C89" s="8"/>
      <c r="D89" s="30">
        <v>8</v>
      </c>
      <c r="E89" s="31">
        <v>33.259016393442622</v>
      </c>
      <c r="F89" s="15"/>
      <c r="G89" s="15"/>
      <c r="H89" s="15">
        <v>4.9888524590163934</v>
      </c>
      <c r="I89" s="16">
        <f t="shared" si="2"/>
        <v>305.98295081967211</v>
      </c>
    </row>
    <row r="90" spans="1:9" x14ac:dyDescent="0.35">
      <c r="A90" s="8" t="s">
        <v>181</v>
      </c>
      <c r="B90" s="8" t="s">
        <v>182</v>
      </c>
      <c r="C90" s="8"/>
      <c r="D90" s="30">
        <v>8</v>
      </c>
      <c r="E90" s="31">
        <v>33.259016393442622</v>
      </c>
      <c r="F90" s="15"/>
      <c r="G90" s="15"/>
      <c r="H90" s="15">
        <v>4.9888524590163934</v>
      </c>
      <c r="I90" s="16">
        <f t="shared" si="2"/>
        <v>305.98295081967211</v>
      </c>
    </row>
    <row r="91" spans="1:9" x14ac:dyDescent="0.35">
      <c r="A91" s="8" t="s">
        <v>183</v>
      </c>
      <c r="B91" s="8" t="s">
        <v>184</v>
      </c>
      <c r="C91" s="8"/>
      <c r="D91" s="30">
        <v>8</v>
      </c>
      <c r="E91" s="31">
        <v>33.259016393442622</v>
      </c>
      <c r="F91" s="15"/>
      <c r="G91" s="15"/>
      <c r="H91" s="15">
        <v>4.9888524590163934</v>
      </c>
      <c r="I91" s="16">
        <f t="shared" si="2"/>
        <v>305.98295081967211</v>
      </c>
    </row>
    <row r="92" spans="1:9" x14ac:dyDescent="0.35">
      <c r="A92" s="8" t="s">
        <v>185</v>
      </c>
      <c r="B92" s="8" t="s">
        <v>186</v>
      </c>
      <c r="C92" s="8"/>
      <c r="D92" s="30">
        <v>8</v>
      </c>
      <c r="E92" s="31">
        <v>33.259016393442622</v>
      </c>
      <c r="F92" s="15"/>
      <c r="G92" s="15"/>
      <c r="H92" s="15">
        <v>4.9888524590163934</v>
      </c>
      <c r="I92" s="16">
        <f t="shared" si="2"/>
        <v>305.98295081967211</v>
      </c>
    </row>
    <row r="93" spans="1:9" x14ac:dyDescent="0.35">
      <c r="A93" s="8" t="s">
        <v>187</v>
      </c>
      <c r="B93" s="8" t="s">
        <v>188</v>
      </c>
      <c r="C93" s="8"/>
      <c r="D93" s="30">
        <v>8</v>
      </c>
      <c r="E93" s="31">
        <v>33.259016393442622</v>
      </c>
      <c r="F93" s="15"/>
      <c r="G93" s="15"/>
      <c r="H93" s="15">
        <v>4.9888524590163934</v>
      </c>
      <c r="I93" s="16">
        <f t="shared" si="2"/>
        <v>305.98295081967211</v>
      </c>
    </row>
    <row r="94" spans="1:9" x14ac:dyDescent="0.35">
      <c r="A94" s="8" t="s">
        <v>189</v>
      </c>
      <c r="B94" s="8" t="s">
        <v>190</v>
      </c>
      <c r="C94" s="8"/>
      <c r="D94" s="30">
        <v>8</v>
      </c>
      <c r="E94" s="31">
        <v>33.259016393442622</v>
      </c>
      <c r="F94" s="15"/>
      <c r="G94" s="15"/>
      <c r="H94" s="15">
        <v>4.9888524590163934</v>
      </c>
      <c r="I94" s="16">
        <f t="shared" si="2"/>
        <v>305.98295081967211</v>
      </c>
    </row>
    <row r="95" spans="1:9" x14ac:dyDescent="0.35">
      <c r="A95" s="8" t="s">
        <v>191</v>
      </c>
      <c r="B95" s="8" t="s">
        <v>192</v>
      </c>
      <c r="C95" s="8"/>
      <c r="D95" s="30">
        <v>8</v>
      </c>
      <c r="E95" s="31">
        <v>33.259016393442622</v>
      </c>
      <c r="F95" s="15"/>
      <c r="G95" s="15"/>
      <c r="H95" s="15">
        <v>4.9888524590163934</v>
      </c>
      <c r="I95" s="16">
        <f t="shared" si="2"/>
        <v>305.98295081967211</v>
      </c>
    </row>
    <row r="96" spans="1:9" x14ac:dyDescent="0.35">
      <c r="A96" s="8" t="s">
        <v>193</v>
      </c>
      <c r="B96" s="8" t="s">
        <v>194</v>
      </c>
      <c r="C96" s="8"/>
      <c r="D96" s="30">
        <v>8</v>
      </c>
      <c r="E96" s="31">
        <v>33.259016393442622</v>
      </c>
      <c r="F96" s="15"/>
      <c r="G96" s="15"/>
      <c r="H96" s="15">
        <v>4.9888524590163934</v>
      </c>
      <c r="I96" s="16">
        <f t="shared" si="2"/>
        <v>305.98295081967211</v>
      </c>
    </row>
    <row r="97" spans="1:9" x14ac:dyDescent="0.35">
      <c r="A97" s="8" t="s">
        <v>195</v>
      </c>
      <c r="B97" s="8" t="s">
        <v>196</v>
      </c>
      <c r="C97" s="8"/>
      <c r="D97" s="30">
        <v>8</v>
      </c>
      <c r="E97" s="31">
        <v>31.980327868852459</v>
      </c>
      <c r="F97" s="15"/>
      <c r="G97" s="15"/>
      <c r="H97" s="15">
        <v>4.7970491803278685</v>
      </c>
      <c r="I97" s="16">
        <f t="shared" si="2"/>
        <v>294.21901639344264</v>
      </c>
    </row>
    <row r="98" spans="1:9" x14ac:dyDescent="0.35">
      <c r="A98" s="8" t="s">
        <v>197</v>
      </c>
      <c r="B98" s="8" t="s">
        <v>198</v>
      </c>
      <c r="C98" s="8"/>
      <c r="D98" s="30">
        <v>8</v>
      </c>
      <c r="E98" s="31">
        <v>31.980327868852459</v>
      </c>
      <c r="F98" s="15"/>
      <c r="G98" s="15"/>
      <c r="H98" s="15">
        <v>4.7970491803278685</v>
      </c>
      <c r="I98" s="16">
        <f t="shared" si="2"/>
        <v>294.21901639344264</v>
      </c>
    </row>
    <row r="99" spans="1:9" x14ac:dyDescent="0.35">
      <c r="A99" s="8" t="s">
        <v>199</v>
      </c>
      <c r="B99" s="8" t="s">
        <v>200</v>
      </c>
      <c r="C99" s="8"/>
      <c r="D99" s="30">
        <v>8</v>
      </c>
      <c r="E99" s="31">
        <v>33.259016393442622</v>
      </c>
      <c r="F99" s="15"/>
      <c r="G99" s="15"/>
      <c r="H99" s="15">
        <v>4.9888524590163934</v>
      </c>
      <c r="I99" s="16">
        <f t="shared" si="2"/>
        <v>305.98295081967211</v>
      </c>
    </row>
    <row r="100" spans="1:9" x14ac:dyDescent="0.35">
      <c r="A100" s="8" t="s">
        <v>201</v>
      </c>
      <c r="B100" s="8" t="s">
        <v>202</v>
      </c>
      <c r="C100" s="8"/>
      <c r="D100" s="30">
        <v>8</v>
      </c>
      <c r="E100" s="31">
        <v>33.259016393442622</v>
      </c>
      <c r="F100" s="15"/>
      <c r="G100" s="15"/>
      <c r="H100" s="15">
        <v>4.9888524590163934</v>
      </c>
      <c r="I100" s="16">
        <f t="shared" si="2"/>
        <v>305.98295081967211</v>
      </c>
    </row>
    <row r="101" spans="1:9" x14ac:dyDescent="0.35">
      <c r="A101" s="8" t="s">
        <v>203</v>
      </c>
      <c r="B101" s="8" t="s">
        <v>204</v>
      </c>
      <c r="C101" s="8"/>
      <c r="D101" s="30">
        <v>8</v>
      </c>
      <c r="E101" s="31">
        <v>33.259016393442622</v>
      </c>
      <c r="F101" s="15"/>
      <c r="G101" s="15"/>
      <c r="H101" s="15">
        <v>4.9888524590163934</v>
      </c>
      <c r="I101" s="16">
        <f t="shared" si="2"/>
        <v>305.98295081967211</v>
      </c>
    </row>
    <row r="102" spans="1:9" x14ac:dyDescent="0.35">
      <c r="A102" s="8" t="s">
        <v>205</v>
      </c>
      <c r="B102" s="8" t="s">
        <v>206</v>
      </c>
      <c r="C102" s="8"/>
      <c r="D102" s="30">
        <v>8</v>
      </c>
      <c r="E102" s="31">
        <v>33.259016393442622</v>
      </c>
      <c r="F102" s="15"/>
      <c r="G102" s="15"/>
      <c r="H102" s="15">
        <v>4.9888524590163934</v>
      </c>
      <c r="I102" s="16">
        <f t="shared" si="2"/>
        <v>305.98295081967211</v>
      </c>
    </row>
    <row r="103" spans="1:9" x14ac:dyDescent="0.35">
      <c r="A103" s="8" t="s">
        <v>207</v>
      </c>
      <c r="B103" s="8" t="s">
        <v>208</v>
      </c>
      <c r="C103" s="8"/>
      <c r="D103" s="30">
        <v>8</v>
      </c>
      <c r="E103" s="31">
        <v>33.259016393442622</v>
      </c>
      <c r="F103" s="15"/>
      <c r="G103" s="15"/>
      <c r="H103" s="15">
        <v>4.9888524590163934</v>
      </c>
      <c r="I103" s="16">
        <f t="shared" si="2"/>
        <v>305.98295081967211</v>
      </c>
    </row>
    <row r="104" spans="1:9" x14ac:dyDescent="0.35">
      <c r="A104" s="8" t="s">
        <v>209</v>
      </c>
      <c r="B104" s="8" t="s">
        <v>210</v>
      </c>
      <c r="C104" s="8"/>
      <c r="D104" s="30">
        <v>16</v>
      </c>
      <c r="E104" s="31">
        <v>31.980327868852459</v>
      </c>
      <c r="F104" s="15"/>
      <c r="G104" s="15"/>
      <c r="H104" s="15">
        <v>4.7970491803278685</v>
      </c>
      <c r="I104" s="16">
        <f t="shared" si="2"/>
        <v>588.43803278688529</v>
      </c>
    </row>
    <row r="105" spans="1:9" x14ac:dyDescent="0.35">
      <c r="A105" s="7" t="s">
        <v>211</v>
      </c>
      <c r="B105" s="7" t="s">
        <v>212</v>
      </c>
      <c r="C105" s="8"/>
      <c r="D105" s="29">
        <v>200</v>
      </c>
      <c r="E105" s="14"/>
      <c r="F105" s="15"/>
      <c r="G105" s="15"/>
      <c r="H105" s="15">
        <v>0</v>
      </c>
      <c r="I105" s="16">
        <f t="shared" si="2"/>
        <v>0</v>
      </c>
    </row>
    <row r="106" spans="1:9" x14ac:dyDescent="0.35">
      <c r="A106" s="8" t="s">
        <v>213</v>
      </c>
      <c r="B106" s="8" t="s">
        <v>214</v>
      </c>
      <c r="C106" s="8"/>
      <c r="D106" s="30">
        <v>50</v>
      </c>
      <c r="E106" s="31">
        <v>31.980327868852459</v>
      </c>
      <c r="F106" s="15"/>
      <c r="G106" s="15"/>
      <c r="H106" s="15">
        <v>4.7970491803278685</v>
      </c>
      <c r="I106" s="16">
        <f t="shared" si="2"/>
        <v>1838.8688524590166</v>
      </c>
    </row>
    <row r="107" spans="1:9" x14ac:dyDescent="0.35">
      <c r="A107" s="8" t="s">
        <v>215</v>
      </c>
      <c r="B107" s="8" t="s">
        <v>216</v>
      </c>
      <c r="C107" s="8"/>
      <c r="D107" s="30">
        <v>20</v>
      </c>
      <c r="E107" s="31">
        <v>31.980327868852459</v>
      </c>
      <c r="F107" s="15"/>
      <c r="G107" s="15"/>
      <c r="H107" s="15">
        <v>4.7970491803278685</v>
      </c>
      <c r="I107" s="16">
        <f t="shared" si="2"/>
        <v>735.54754098360661</v>
      </c>
    </row>
    <row r="108" spans="1:9" x14ac:dyDescent="0.35">
      <c r="A108" s="8" t="s">
        <v>217</v>
      </c>
      <c r="B108" s="8" t="s">
        <v>218</v>
      </c>
      <c r="C108" s="8"/>
      <c r="D108" s="30">
        <v>10</v>
      </c>
      <c r="E108" s="31">
        <v>31.980327868852459</v>
      </c>
      <c r="F108" s="15"/>
      <c r="G108" s="15"/>
      <c r="H108" s="15">
        <v>4.7970491803278685</v>
      </c>
      <c r="I108" s="16">
        <f t="shared" si="2"/>
        <v>367.7737704918033</v>
      </c>
    </row>
    <row r="109" spans="1:9" x14ac:dyDescent="0.35">
      <c r="A109" s="8" t="s">
        <v>219</v>
      </c>
      <c r="B109" s="8" t="s">
        <v>220</v>
      </c>
      <c r="C109" s="8"/>
      <c r="D109" s="30">
        <v>40</v>
      </c>
      <c r="E109" s="31">
        <v>31.980327868852459</v>
      </c>
      <c r="F109" s="15"/>
      <c r="G109" s="15"/>
      <c r="H109" s="15">
        <v>4.7970491803278685</v>
      </c>
      <c r="I109" s="16">
        <f t="shared" si="2"/>
        <v>1471.0950819672132</v>
      </c>
    </row>
    <row r="110" spans="1:9" x14ac:dyDescent="0.35">
      <c r="A110" s="8" t="s">
        <v>221</v>
      </c>
      <c r="B110" s="8" t="s">
        <v>222</v>
      </c>
      <c r="C110" s="8"/>
      <c r="D110" s="30">
        <v>16</v>
      </c>
      <c r="E110" s="31">
        <v>31.980327868852459</v>
      </c>
      <c r="F110" s="15"/>
      <c r="G110" s="15"/>
      <c r="H110" s="15">
        <v>4.7970491803278685</v>
      </c>
      <c r="I110" s="16">
        <f t="shared" si="2"/>
        <v>588.43803278688529</v>
      </c>
    </row>
    <row r="111" spans="1:9" x14ac:dyDescent="0.35">
      <c r="A111" s="8" t="s">
        <v>223</v>
      </c>
      <c r="B111" s="8" t="s">
        <v>224</v>
      </c>
      <c r="C111" s="8"/>
      <c r="D111" s="30">
        <v>40</v>
      </c>
      <c r="E111" s="31">
        <v>31.980327868852459</v>
      </c>
      <c r="F111" s="15"/>
      <c r="G111" s="15"/>
      <c r="H111" s="15">
        <v>4.7970491803278685</v>
      </c>
      <c r="I111" s="16">
        <f t="shared" si="2"/>
        <v>1471.0950819672132</v>
      </c>
    </row>
    <row r="112" spans="1:9" x14ac:dyDescent="0.35">
      <c r="A112" s="8" t="s">
        <v>225</v>
      </c>
      <c r="B112" s="8" t="s">
        <v>226</v>
      </c>
      <c r="C112" s="8"/>
      <c r="D112" s="30">
        <v>8</v>
      </c>
      <c r="E112" s="31">
        <v>31.980327868852459</v>
      </c>
      <c r="F112" s="15"/>
      <c r="G112" s="15"/>
      <c r="H112" s="15">
        <v>4.7970491803278685</v>
      </c>
      <c r="I112" s="16">
        <f t="shared" si="2"/>
        <v>294.21901639344264</v>
      </c>
    </row>
    <row r="113" spans="1:9" x14ac:dyDescent="0.35">
      <c r="A113" s="8" t="s">
        <v>227</v>
      </c>
      <c r="B113" s="8" t="s">
        <v>228</v>
      </c>
      <c r="C113" s="8"/>
      <c r="D113" s="30">
        <v>16</v>
      </c>
      <c r="E113" s="31">
        <v>31.980327868852459</v>
      </c>
      <c r="F113" s="15"/>
      <c r="G113" s="15"/>
      <c r="H113" s="15">
        <v>4.7970491803278685</v>
      </c>
      <c r="I113" s="16">
        <f t="shared" si="2"/>
        <v>588.43803278688529</v>
      </c>
    </row>
    <row r="114" spans="1:9" x14ac:dyDescent="0.35">
      <c r="A114" s="7" t="s">
        <v>229</v>
      </c>
      <c r="B114" s="7" t="s">
        <v>230</v>
      </c>
      <c r="C114" s="8"/>
      <c r="D114" s="29">
        <v>100</v>
      </c>
      <c r="E114" s="32">
        <v>31.980327868852459</v>
      </c>
      <c r="F114" s="15"/>
      <c r="G114" s="15"/>
      <c r="H114" s="15">
        <v>4.7970491803278685</v>
      </c>
      <c r="I114" s="16">
        <f t="shared" si="2"/>
        <v>3677.7377049180332</v>
      </c>
    </row>
    <row r="115" spans="1:9" x14ac:dyDescent="0.35">
      <c r="A115" s="18">
        <v>1.4</v>
      </c>
      <c r="B115" s="19" t="s">
        <v>231</v>
      </c>
      <c r="C115" s="6"/>
      <c r="D115" s="13"/>
      <c r="E115" s="17"/>
      <c r="F115" s="21"/>
      <c r="G115" s="21"/>
      <c r="H115" s="21"/>
      <c r="I115" s="21">
        <f t="shared" si="2"/>
        <v>0</v>
      </c>
    </row>
    <row r="116" spans="1:9" x14ac:dyDescent="0.35">
      <c r="A116" s="25" t="s">
        <v>232</v>
      </c>
      <c r="B116" s="25" t="s">
        <v>233</v>
      </c>
      <c r="C116" s="25" t="s">
        <v>234</v>
      </c>
      <c r="D116" s="13">
        <v>1</v>
      </c>
      <c r="E116" s="17">
        <v>568.06557377049182</v>
      </c>
      <c r="F116" s="27"/>
      <c r="G116" s="27"/>
      <c r="H116" s="27"/>
      <c r="I116" s="28">
        <f t="shared" si="2"/>
        <v>568.06557377049182</v>
      </c>
    </row>
    <row r="117" spans="1:9" x14ac:dyDescent="0.35">
      <c r="A117" s="25" t="s">
        <v>235</v>
      </c>
      <c r="B117" s="25" t="s">
        <v>236</v>
      </c>
      <c r="C117" s="25" t="s">
        <v>234</v>
      </c>
      <c r="D117" s="13">
        <v>1</v>
      </c>
      <c r="E117" s="17">
        <v>4718.8172786326877</v>
      </c>
      <c r="F117" s="28">
        <v>6445.8196721311479</v>
      </c>
      <c r="G117" s="28">
        <v>4234.7540983606559</v>
      </c>
      <c r="H117" s="27">
        <v>707.82259179490313</v>
      </c>
      <c r="I117" s="28">
        <f>(E117+F117+G117+H117)*D117</f>
        <v>16107.213640919395</v>
      </c>
    </row>
    <row r="118" spans="1:9" x14ac:dyDescent="0.35">
      <c r="A118" s="25" t="s">
        <v>237</v>
      </c>
      <c r="B118" s="25" t="s">
        <v>238</v>
      </c>
      <c r="C118" s="25" t="s">
        <v>234</v>
      </c>
      <c r="D118" s="13">
        <v>1</v>
      </c>
      <c r="E118" s="17">
        <v>3342.314100391035</v>
      </c>
      <c r="F118" s="27"/>
      <c r="G118" s="27"/>
      <c r="H118" s="27"/>
      <c r="I118" s="28">
        <f>(E118+F118+G118+H118)*D118</f>
        <v>3342.314100391035</v>
      </c>
    </row>
    <row r="119" spans="1:9" x14ac:dyDescent="0.35">
      <c r="A119" s="33">
        <v>1.5</v>
      </c>
      <c r="B119" s="24" t="s">
        <v>239</v>
      </c>
      <c r="C119" s="25"/>
      <c r="D119" s="13"/>
      <c r="E119" s="17"/>
      <c r="F119" s="28"/>
      <c r="G119" s="28"/>
      <c r="H119" s="28"/>
      <c r="I119" s="28">
        <f t="shared" si="2"/>
        <v>0</v>
      </c>
    </row>
    <row r="120" spans="1:9" x14ac:dyDescent="0.35">
      <c r="A120" s="25" t="s">
        <v>240</v>
      </c>
      <c r="B120" s="25" t="s">
        <v>241</v>
      </c>
      <c r="C120" s="25" t="s">
        <v>234</v>
      </c>
      <c r="D120" s="13">
        <v>1</v>
      </c>
      <c r="E120" s="17">
        <v>5850.4262295081971</v>
      </c>
      <c r="F120" s="28"/>
      <c r="G120" s="28"/>
      <c r="H120" s="28">
        <v>877.56393442622959</v>
      </c>
      <c r="I120" s="28">
        <f>(E120+F120+G120+H120)*D120</f>
        <v>6727.9901639344271</v>
      </c>
    </row>
    <row r="121" spans="1:9" x14ac:dyDescent="0.35">
      <c r="A121" s="34" t="s">
        <v>242</v>
      </c>
      <c r="B121" s="34" t="s">
        <v>243</v>
      </c>
      <c r="C121" s="34" t="s">
        <v>234</v>
      </c>
      <c r="D121" s="35">
        <v>1</v>
      </c>
      <c r="E121" s="36"/>
      <c r="F121" s="37"/>
      <c r="G121" s="37"/>
      <c r="H121" s="37">
        <v>0</v>
      </c>
      <c r="I121" s="38">
        <f t="shared" si="2"/>
        <v>0</v>
      </c>
    </row>
    <row r="122" spans="1:9" x14ac:dyDescent="0.35">
      <c r="A122" s="39">
        <v>2</v>
      </c>
      <c r="B122" s="19" t="s">
        <v>244</v>
      </c>
      <c r="C122" s="6"/>
      <c r="D122" s="13"/>
      <c r="E122" s="17"/>
      <c r="F122" s="21"/>
      <c r="G122" s="21"/>
      <c r="H122" s="21"/>
      <c r="I122" s="21">
        <f t="shared" si="2"/>
        <v>0</v>
      </c>
    </row>
    <row r="123" spans="1:9" x14ac:dyDescent="0.35">
      <c r="A123" s="18">
        <v>2.1</v>
      </c>
      <c r="B123" s="19" t="s">
        <v>245</v>
      </c>
      <c r="C123" s="6"/>
      <c r="D123" s="13"/>
      <c r="E123" s="17"/>
      <c r="F123" s="21"/>
      <c r="G123" s="21"/>
      <c r="H123" s="21"/>
      <c r="I123" s="21">
        <f t="shared" si="2"/>
        <v>0</v>
      </c>
    </row>
    <row r="124" spans="1:9" x14ac:dyDescent="0.35">
      <c r="A124" s="7" t="s">
        <v>246</v>
      </c>
      <c r="B124" s="7" t="s">
        <v>247</v>
      </c>
      <c r="C124" s="8"/>
      <c r="D124" s="13"/>
      <c r="E124" s="17"/>
      <c r="F124" s="16"/>
      <c r="G124" s="16"/>
      <c r="H124" s="16"/>
      <c r="I124" s="16">
        <f t="shared" si="2"/>
        <v>0</v>
      </c>
    </row>
    <row r="125" spans="1:9" x14ac:dyDescent="0.35">
      <c r="A125" s="8" t="s">
        <v>248</v>
      </c>
      <c r="B125" s="23" t="s">
        <v>249</v>
      </c>
      <c r="C125" s="8" t="s">
        <v>16</v>
      </c>
      <c r="D125" s="13">
        <v>700</v>
      </c>
      <c r="E125" s="14">
        <v>1.6471639</v>
      </c>
      <c r="F125" s="40">
        <v>0.21600221231754393</v>
      </c>
      <c r="G125" s="40">
        <v>0.11630888355560057</v>
      </c>
      <c r="H125" s="15">
        <v>0.24707458499999999</v>
      </c>
      <c r="I125" s="16">
        <f t="shared" si="2"/>
        <v>1558.5847066112012</v>
      </c>
    </row>
    <row r="126" spans="1:9" x14ac:dyDescent="0.35">
      <c r="A126" s="8" t="s">
        <v>250</v>
      </c>
      <c r="B126" s="23" t="s">
        <v>251</v>
      </c>
      <c r="C126" s="8" t="s">
        <v>16</v>
      </c>
      <c r="D126" s="13">
        <v>700</v>
      </c>
      <c r="E126" s="14">
        <v>1.8604657000000002</v>
      </c>
      <c r="F126" s="40">
        <v>0.2439737218262906</v>
      </c>
      <c r="G126" s="40">
        <v>0.13137046559877183</v>
      </c>
      <c r="H126" s="15">
        <v>0.27906985500000003</v>
      </c>
      <c r="I126" s="16">
        <f t="shared" si="2"/>
        <v>1760.4158196975441</v>
      </c>
    </row>
    <row r="127" spans="1:9" x14ac:dyDescent="0.35">
      <c r="A127" s="8" t="s">
        <v>252</v>
      </c>
      <c r="B127" s="23" t="s">
        <v>253</v>
      </c>
      <c r="C127" s="8" t="s">
        <v>16</v>
      </c>
      <c r="D127" s="13">
        <v>700</v>
      </c>
      <c r="E127" s="14">
        <v>1.8604657000000002</v>
      </c>
      <c r="F127" s="40">
        <v>0.2439737218262906</v>
      </c>
      <c r="G127" s="40">
        <v>0.13137046559877183</v>
      </c>
      <c r="H127" s="15">
        <v>0.27906985500000003</v>
      </c>
      <c r="I127" s="16">
        <f t="shared" si="2"/>
        <v>1760.4158196975441</v>
      </c>
    </row>
    <row r="128" spans="1:9" x14ac:dyDescent="0.35">
      <c r="A128" s="8" t="s">
        <v>254</v>
      </c>
      <c r="B128" s="23" t="s">
        <v>255</v>
      </c>
      <c r="C128" s="8" t="s">
        <v>16</v>
      </c>
      <c r="D128" s="13">
        <v>700</v>
      </c>
      <c r="E128" s="14">
        <v>2.5951719</v>
      </c>
      <c r="F128" s="40">
        <v>0.34032003235641811</v>
      </c>
      <c r="G128" s="40">
        <v>0.18324924819191743</v>
      </c>
      <c r="H128" s="15">
        <v>0.38927578499999999</v>
      </c>
      <c r="I128" s="16">
        <f t="shared" si="2"/>
        <v>2455.6118758838347</v>
      </c>
    </row>
    <row r="129" spans="1:9" x14ac:dyDescent="0.35">
      <c r="A129" s="8" t="s">
        <v>256</v>
      </c>
      <c r="B129" s="23" t="s">
        <v>257</v>
      </c>
      <c r="C129" s="8" t="s">
        <v>16</v>
      </c>
      <c r="D129" s="13">
        <v>700</v>
      </c>
      <c r="E129" s="14">
        <v>1.8604657000000002</v>
      </c>
      <c r="F129" s="40">
        <v>0.2439737218262906</v>
      </c>
      <c r="G129" s="40">
        <v>0.13137046559877183</v>
      </c>
      <c r="H129" s="15">
        <v>0.27906985500000003</v>
      </c>
      <c r="I129" s="16">
        <f t="shared" si="2"/>
        <v>1760.4158196975441</v>
      </c>
    </row>
    <row r="130" spans="1:9" x14ac:dyDescent="0.35">
      <c r="A130" s="7" t="s">
        <v>258</v>
      </c>
      <c r="B130" s="41" t="s">
        <v>259</v>
      </c>
      <c r="C130" s="8"/>
      <c r="D130" s="13"/>
      <c r="E130" s="14"/>
      <c r="F130" s="40">
        <v>0</v>
      </c>
      <c r="G130" s="40">
        <v>0</v>
      </c>
      <c r="H130" s="15">
        <v>0</v>
      </c>
      <c r="I130" s="16">
        <f t="shared" si="2"/>
        <v>0</v>
      </c>
    </row>
    <row r="131" spans="1:9" ht="36" x14ac:dyDescent="0.35">
      <c r="A131" s="8" t="s">
        <v>260</v>
      </c>
      <c r="B131" s="23" t="s">
        <v>261</v>
      </c>
      <c r="C131" s="8" t="s">
        <v>262</v>
      </c>
      <c r="D131" s="13">
        <v>1</v>
      </c>
      <c r="E131" s="14">
        <v>1185.0100000000002</v>
      </c>
      <c r="F131" s="40">
        <v>155.39727504859275</v>
      </c>
      <c r="G131" s="40">
        <v>83.67545579539609</v>
      </c>
      <c r="H131" s="15">
        <v>177.75150000000002</v>
      </c>
      <c r="I131" s="16">
        <f t="shared" si="2"/>
        <v>1601.8342308439892</v>
      </c>
    </row>
    <row r="132" spans="1:9" x14ac:dyDescent="0.35">
      <c r="A132" s="8" t="s">
        <v>263</v>
      </c>
      <c r="B132" s="23" t="s">
        <v>264</v>
      </c>
      <c r="C132" s="8" t="s">
        <v>262</v>
      </c>
      <c r="D132" s="13">
        <v>1</v>
      </c>
      <c r="E132" s="14">
        <v>177.49079780000002</v>
      </c>
      <c r="F132" s="40">
        <v>23.275403856778226</v>
      </c>
      <c r="G132" s="40">
        <v>12.532909769034427</v>
      </c>
      <c r="H132" s="15">
        <v>26.623619670000004</v>
      </c>
      <c r="I132" s="16">
        <f t="shared" si="2"/>
        <v>239.92273109581271</v>
      </c>
    </row>
    <row r="133" spans="1:9" x14ac:dyDescent="0.35">
      <c r="A133" s="8" t="s">
        <v>265</v>
      </c>
      <c r="B133" s="41" t="s">
        <v>266</v>
      </c>
      <c r="C133" s="8"/>
      <c r="D133" s="13"/>
      <c r="E133" s="14"/>
      <c r="F133" s="40">
        <v>0</v>
      </c>
      <c r="G133" s="40">
        <v>0</v>
      </c>
      <c r="H133" s="15">
        <v>0</v>
      </c>
      <c r="I133" s="16">
        <f t="shared" si="2"/>
        <v>0</v>
      </c>
    </row>
    <row r="134" spans="1:9" x14ac:dyDescent="0.35">
      <c r="A134" s="8" t="s">
        <v>267</v>
      </c>
      <c r="B134" s="23" t="s">
        <v>268</v>
      </c>
      <c r="C134" s="8" t="s">
        <v>269</v>
      </c>
      <c r="D134" s="13">
        <v>2</v>
      </c>
      <c r="E134" s="17">
        <v>164.71638999999999</v>
      </c>
      <c r="F134" s="40">
        <v>21.600221231754389</v>
      </c>
      <c r="G134" s="40">
        <v>11.630888355560055</v>
      </c>
      <c r="H134" s="15">
        <v>24.707458499999998</v>
      </c>
      <c r="I134" s="16">
        <f t="shared" si="2"/>
        <v>445.30991617462888</v>
      </c>
    </row>
    <row r="135" spans="1:9" x14ac:dyDescent="0.35">
      <c r="A135" s="8" t="s">
        <v>270</v>
      </c>
      <c r="B135" s="23" t="s">
        <v>271</v>
      </c>
      <c r="C135" s="8" t="s">
        <v>262</v>
      </c>
      <c r="D135" s="13">
        <v>2</v>
      </c>
      <c r="E135" s="14">
        <v>15.143225918400001</v>
      </c>
      <c r="F135" s="40">
        <v>1.9858195653746242</v>
      </c>
      <c r="G135" s="40">
        <v>1.0692874582786436</v>
      </c>
      <c r="H135" s="15">
        <v>2.2714838877600001</v>
      </c>
      <c r="I135" s="16">
        <f t="shared" si="2"/>
        <v>40.939633659626537</v>
      </c>
    </row>
    <row r="136" spans="1:9" x14ac:dyDescent="0.35">
      <c r="A136" s="7" t="s">
        <v>272</v>
      </c>
      <c r="B136" s="42" t="s">
        <v>139</v>
      </c>
      <c r="C136" s="43"/>
      <c r="D136" s="13"/>
      <c r="E136" s="44"/>
      <c r="F136" s="40">
        <v>0</v>
      </c>
      <c r="G136" s="40">
        <v>0</v>
      </c>
      <c r="H136" s="44">
        <v>0</v>
      </c>
      <c r="I136" s="45">
        <f t="shared" si="2"/>
        <v>0</v>
      </c>
    </row>
    <row r="137" spans="1:9" x14ac:dyDescent="0.35">
      <c r="A137" s="8" t="s">
        <v>273</v>
      </c>
      <c r="B137" s="23" t="s">
        <v>274</v>
      </c>
      <c r="C137" s="8" t="s">
        <v>27</v>
      </c>
      <c r="D137" s="13">
        <v>1</v>
      </c>
      <c r="E137" s="17">
        <v>4396.3871000000008</v>
      </c>
      <c r="F137" s="40">
        <v>576.52389043027915</v>
      </c>
      <c r="G137" s="40">
        <v>310.43594100091951</v>
      </c>
      <c r="H137" s="15">
        <v>659.45806500000015</v>
      </c>
      <c r="I137" s="16">
        <f t="shared" si="2"/>
        <v>5942.8049964311995</v>
      </c>
    </row>
    <row r="138" spans="1:9" x14ac:dyDescent="0.35">
      <c r="A138" s="8" t="s">
        <v>275</v>
      </c>
      <c r="B138" s="23" t="s">
        <v>276</v>
      </c>
      <c r="C138" s="8" t="s">
        <v>262</v>
      </c>
      <c r="D138" s="13">
        <v>1</v>
      </c>
      <c r="E138" s="17">
        <v>2097.4677000000001</v>
      </c>
      <c r="F138" s="40">
        <v>275.05317683600919</v>
      </c>
      <c r="G138" s="40">
        <v>148.1055567578511</v>
      </c>
      <c r="H138" s="15">
        <v>314.62015500000001</v>
      </c>
      <c r="I138" s="16">
        <f t="shared" si="2"/>
        <v>2835.2465885938605</v>
      </c>
    </row>
    <row r="139" spans="1:9" x14ac:dyDescent="0.35">
      <c r="A139" s="8" t="s">
        <v>277</v>
      </c>
      <c r="B139" s="23" t="s">
        <v>278</v>
      </c>
      <c r="C139" s="8" t="s">
        <v>27</v>
      </c>
      <c r="D139" s="13">
        <v>1</v>
      </c>
      <c r="E139" s="14">
        <v>6219.2254038202254</v>
      </c>
      <c r="F139" s="40">
        <v>815.56331226457723</v>
      </c>
      <c r="G139" s="40">
        <v>439.14947583477232</v>
      </c>
      <c r="H139" s="15">
        <v>932.88381057303377</v>
      </c>
      <c r="I139" s="16">
        <f t="shared" si="2"/>
        <v>8406.8220024926086</v>
      </c>
    </row>
    <row r="140" spans="1:9" x14ac:dyDescent="0.35">
      <c r="A140" s="8" t="s">
        <v>279</v>
      </c>
      <c r="B140" s="23" t="s">
        <v>280</v>
      </c>
      <c r="C140" s="8" t="s">
        <v>27</v>
      </c>
      <c r="D140" s="13">
        <v>1</v>
      </c>
      <c r="E140" s="14">
        <v>1901.9410500000001</v>
      </c>
      <c r="F140" s="40">
        <v>249.41262645299136</v>
      </c>
      <c r="G140" s="40">
        <v>134.29910655161072</v>
      </c>
      <c r="H140" s="15">
        <v>285.2911575</v>
      </c>
      <c r="I140" s="16">
        <f t="shared" si="2"/>
        <v>2570.9439405046019</v>
      </c>
    </row>
    <row r="141" spans="1:9" ht="36" x14ac:dyDescent="0.35">
      <c r="A141" s="8" t="s">
        <v>281</v>
      </c>
      <c r="B141" s="23" t="s">
        <v>282</v>
      </c>
      <c r="C141" s="8" t="s">
        <v>27</v>
      </c>
      <c r="D141" s="13">
        <v>1</v>
      </c>
      <c r="E141" s="14">
        <v>1824.9154000000001</v>
      </c>
      <c r="F141" s="40">
        <v>239.31180357483279</v>
      </c>
      <c r="G141" s="40">
        <v>128.86020192490994</v>
      </c>
      <c r="H141" s="15">
        <v>273.73730999999998</v>
      </c>
      <c r="I141" s="16">
        <f t="shared" si="2"/>
        <v>2466.824715499743</v>
      </c>
    </row>
    <row r="142" spans="1:9" x14ac:dyDescent="0.35">
      <c r="A142" s="8" t="s">
        <v>283</v>
      </c>
      <c r="B142" s="23" t="s">
        <v>284</v>
      </c>
      <c r="C142" s="8" t="s">
        <v>27</v>
      </c>
      <c r="D142" s="13">
        <v>1</v>
      </c>
      <c r="E142" s="14">
        <v>232.5821982192</v>
      </c>
      <c r="F142" s="40">
        <v>30.499860615585806</v>
      </c>
      <c r="G142" s="40">
        <v>16.423001869930818</v>
      </c>
      <c r="H142" s="15">
        <v>34.887329732879998</v>
      </c>
      <c r="I142" s="16">
        <f t="shared" si="2"/>
        <v>314.39239043759665</v>
      </c>
    </row>
    <row r="143" spans="1:9" x14ac:dyDescent="0.35">
      <c r="A143" s="7" t="s">
        <v>285</v>
      </c>
      <c r="B143" s="42" t="s">
        <v>147</v>
      </c>
      <c r="C143" s="43"/>
      <c r="D143" s="13"/>
      <c r="E143" s="44"/>
      <c r="F143" s="40">
        <v>0</v>
      </c>
      <c r="G143" s="40">
        <v>0</v>
      </c>
      <c r="H143" s="44">
        <v>0</v>
      </c>
      <c r="I143" s="45">
        <f t="shared" si="2"/>
        <v>0</v>
      </c>
    </row>
    <row r="144" spans="1:9" x14ac:dyDescent="0.35">
      <c r="A144" s="8" t="s">
        <v>286</v>
      </c>
      <c r="B144" s="23" t="s">
        <v>274</v>
      </c>
      <c r="C144" s="8" t="s">
        <v>27</v>
      </c>
      <c r="D144" s="13">
        <v>1</v>
      </c>
      <c r="E144" s="14">
        <v>4396.3871000000008</v>
      </c>
      <c r="F144" s="40">
        <v>576.52389043027915</v>
      </c>
      <c r="G144" s="40">
        <v>310.43594100091951</v>
      </c>
      <c r="H144" s="15">
        <v>659.45806500000015</v>
      </c>
      <c r="I144" s="16">
        <f t="shared" si="2"/>
        <v>5942.8049964311995</v>
      </c>
    </row>
    <row r="145" spans="1:9" x14ac:dyDescent="0.35">
      <c r="A145" s="8" t="s">
        <v>287</v>
      </c>
      <c r="B145" s="23" t="s">
        <v>276</v>
      </c>
      <c r="C145" s="8" t="s">
        <v>262</v>
      </c>
      <c r="D145" s="13">
        <v>1</v>
      </c>
      <c r="E145" s="14">
        <v>2097.4677000000001</v>
      </c>
      <c r="F145" s="40">
        <v>275.05317683600919</v>
      </c>
      <c r="G145" s="40">
        <v>148.1055567578511</v>
      </c>
      <c r="H145" s="15">
        <v>314.62015500000001</v>
      </c>
      <c r="I145" s="16">
        <f t="shared" ref="I145:I178" si="3">(E145+F145+G145+H145)*D145</f>
        <v>2835.2465885938605</v>
      </c>
    </row>
    <row r="146" spans="1:9" x14ac:dyDescent="0.35">
      <c r="A146" s="8" t="s">
        <v>288</v>
      </c>
      <c r="B146" s="23" t="s">
        <v>278</v>
      </c>
      <c r="C146" s="8" t="s">
        <v>27</v>
      </c>
      <c r="D146" s="13">
        <v>1</v>
      </c>
      <c r="E146" s="14">
        <v>6219.2254038202254</v>
      </c>
      <c r="F146" s="40">
        <v>815.56331226457723</v>
      </c>
      <c r="G146" s="40">
        <v>439.14947583477232</v>
      </c>
      <c r="H146" s="15">
        <v>932.88381057303377</v>
      </c>
      <c r="I146" s="16">
        <f t="shared" si="3"/>
        <v>8406.8220024926086</v>
      </c>
    </row>
    <row r="147" spans="1:9" x14ac:dyDescent="0.35">
      <c r="A147" s="8" t="s">
        <v>289</v>
      </c>
      <c r="B147" s="23" t="s">
        <v>280</v>
      </c>
      <c r="C147" s="8" t="s">
        <v>27</v>
      </c>
      <c r="D147" s="13">
        <v>1</v>
      </c>
      <c r="E147" s="14">
        <v>1901.9410500000001</v>
      </c>
      <c r="F147" s="40">
        <v>249.41262645299136</v>
      </c>
      <c r="G147" s="40">
        <v>134.29910655161072</v>
      </c>
      <c r="H147" s="15">
        <v>285.2911575</v>
      </c>
      <c r="I147" s="16">
        <f t="shared" si="3"/>
        <v>2570.9439405046019</v>
      </c>
    </row>
    <row r="148" spans="1:9" ht="36" x14ac:dyDescent="0.35">
      <c r="A148" s="8" t="s">
        <v>290</v>
      </c>
      <c r="B148" s="23" t="s">
        <v>282</v>
      </c>
      <c r="C148" s="8" t="s">
        <v>27</v>
      </c>
      <c r="D148" s="13">
        <v>1</v>
      </c>
      <c r="E148" s="14">
        <v>1824.9154000000001</v>
      </c>
      <c r="F148" s="40">
        <v>239.31180357483279</v>
      </c>
      <c r="G148" s="40">
        <v>128.86020192490994</v>
      </c>
      <c r="H148" s="15">
        <v>273.73730999999998</v>
      </c>
      <c r="I148" s="16">
        <f t="shared" si="3"/>
        <v>2466.824715499743</v>
      </c>
    </row>
    <row r="149" spans="1:9" x14ac:dyDescent="0.35">
      <c r="A149" s="8" t="s">
        <v>291</v>
      </c>
      <c r="B149" s="23" t="s">
        <v>284</v>
      </c>
      <c r="C149" s="8" t="s">
        <v>27</v>
      </c>
      <c r="D149" s="13">
        <v>1</v>
      </c>
      <c r="E149" s="14">
        <v>232.5821982192</v>
      </c>
      <c r="F149" s="40">
        <v>30.499860615585806</v>
      </c>
      <c r="G149" s="40">
        <v>16.423001869930818</v>
      </c>
      <c r="H149" s="15">
        <v>34.887329732879998</v>
      </c>
      <c r="I149" s="16">
        <f t="shared" si="3"/>
        <v>314.39239043759665</v>
      </c>
    </row>
    <row r="150" spans="1:9" x14ac:dyDescent="0.35">
      <c r="A150" s="7" t="s">
        <v>292</v>
      </c>
      <c r="B150" s="42" t="s">
        <v>293</v>
      </c>
      <c r="C150" s="43"/>
      <c r="D150" s="13"/>
      <c r="E150" s="44"/>
      <c r="F150" s="40">
        <v>0</v>
      </c>
      <c r="G150" s="40">
        <v>0</v>
      </c>
      <c r="H150" s="44">
        <v>0</v>
      </c>
      <c r="I150" s="45">
        <f t="shared" si="3"/>
        <v>0</v>
      </c>
    </row>
    <row r="151" spans="1:9" x14ac:dyDescent="0.35">
      <c r="A151" s="8" t="s">
        <v>294</v>
      </c>
      <c r="B151" s="23" t="s">
        <v>295</v>
      </c>
      <c r="C151" s="8" t="s">
        <v>269</v>
      </c>
      <c r="D151" s="13">
        <v>200</v>
      </c>
      <c r="E151" s="14">
        <v>1.6471638999999998</v>
      </c>
      <c r="F151" s="40">
        <v>0.21600221231754391</v>
      </c>
      <c r="G151" s="40">
        <v>0.11630888355560055</v>
      </c>
      <c r="H151" s="15">
        <v>0.24707458499999996</v>
      </c>
      <c r="I151" s="16">
        <f t="shared" si="3"/>
        <v>445.30991617462882</v>
      </c>
    </row>
    <row r="152" spans="1:9" ht="24" x14ac:dyDescent="0.35">
      <c r="A152" s="8" t="s">
        <v>296</v>
      </c>
      <c r="B152" s="23" t="s">
        <v>297</v>
      </c>
      <c r="C152" s="8" t="s">
        <v>27</v>
      </c>
      <c r="D152" s="13">
        <v>8</v>
      </c>
      <c r="E152" s="14">
        <v>472.81899000000004</v>
      </c>
      <c r="F152" s="40">
        <v>62.003512744388509</v>
      </c>
      <c r="G152" s="40">
        <v>33.386506862363042</v>
      </c>
      <c r="H152" s="15">
        <v>70.922848500000001</v>
      </c>
      <c r="I152" s="16">
        <f t="shared" si="3"/>
        <v>5113.0548648540125</v>
      </c>
    </row>
    <row r="153" spans="1:9" ht="24" x14ac:dyDescent="0.35">
      <c r="A153" s="8" t="s">
        <v>298</v>
      </c>
      <c r="B153" s="23" t="s">
        <v>299</v>
      </c>
      <c r="C153" s="8" t="s">
        <v>27</v>
      </c>
      <c r="D153" s="13">
        <v>30</v>
      </c>
      <c r="E153" s="14">
        <v>87.690740000000005</v>
      </c>
      <c r="F153" s="40">
        <v>11.499398353595863</v>
      </c>
      <c r="G153" s="40">
        <v>6.1919837288593103</v>
      </c>
      <c r="H153" s="15">
        <v>13.153611</v>
      </c>
      <c r="I153" s="16">
        <f t="shared" si="3"/>
        <v>3556.0719924736554</v>
      </c>
    </row>
    <row r="154" spans="1:9" ht="24" x14ac:dyDescent="0.35">
      <c r="A154" s="8" t="s">
        <v>300</v>
      </c>
      <c r="B154" s="23" t="s">
        <v>301</v>
      </c>
      <c r="C154" s="8" t="s">
        <v>27</v>
      </c>
      <c r="D154" s="13">
        <v>38</v>
      </c>
      <c r="E154" s="14">
        <v>106.65090000000001</v>
      </c>
      <c r="F154" s="40">
        <v>13.985754754373348</v>
      </c>
      <c r="G154" s="40">
        <v>7.5307910215856477</v>
      </c>
      <c r="H154" s="15">
        <v>15.997635000000001</v>
      </c>
      <c r="I154" s="16">
        <f t="shared" si="3"/>
        <v>5478.2730694864422</v>
      </c>
    </row>
    <row r="155" spans="1:9" ht="36" x14ac:dyDescent="0.35">
      <c r="A155" s="8" t="s">
        <v>302</v>
      </c>
      <c r="B155" s="23" t="s">
        <v>303</v>
      </c>
      <c r="C155" s="8" t="s">
        <v>27</v>
      </c>
      <c r="D155" s="13">
        <v>5</v>
      </c>
      <c r="E155" s="14">
        <v>655.08417977528109</v>
      </c>
      <c r="F155" s="40">
        <v>85.905010476300717</v>
      </c>
      <c r="G155" s="40">
        <v>46.256544102623458</v>
      </c>
      <c r="H155" s="15">
        <v>98.26262696629216</v>
      </c>
      <c r="I155" s="16">
        <f t="shared" si="3"/>
        <v>4427.5418066024868</v>
      </c>
    </row>
    <row r="156" spans="1:9" x14ac:dyDescent="0.35">
      <c r="A156" s="8" t="s">
        <v>304</v>
      </c>
      <c r="B156" s="23" t="s">
        <v>305</v>
      </c>
      <c r="C156" s="8" t="s">
        <v>27</v>
      </c>
      <c r="D156" s="13">
        <v>3</v>
      </c>
      <c r="E156" s="14">
        <v>187.23158000000001</v>
      </c>
      <c r="F156" s="40">
        <v>24.552769457677659</v>
      </c>
      <c r="G156" s="40">
        <v>13.220722015672584</v>
      </c>
      <c r="H156" s="15">
        <v>28.084737000000001</v>
      </c>
      <c r="I156" s="16">
        <f t="shared" si="3"/>
        <v>759.26942542005077</v>
      </c>
    </row>
    <row r="157" spans="1:9" x14ac:dyDescent="0.35">
      <c r="A157" s="8" t="s">
        <v>306</v>
      </c>
      <c r="B157" s="23" t="s">
        <v>307</v>
      </c>
      <c r="C157" s="8" t="s">
        <v>27</v>
      </c>
      <c r="D157" s="13">
        <v>3</v>
      </c>
      <c r="E157" s="14">
        <v>396.97835000000003</v>
      </c>
      <c r="F157" s="40">
        <v>52.058087141278563</v>
      </c>
      <c r="G157" s="40">
        <v>28.031277691457685</v>
      </c>
      <c r="H157" s="15">
        <v>59.546752500000004</v>
      </c>
      <c r="I157" s="16">
        <f t="shared" si="3"/>
        <v>1609.8434019982087</v>
      </c>
    </row>
    <row r="158" spans="1:9" x14ac:dyDescent="0.35">
      <c r="A158" s="8" t="s">
        <v>308</v>
      </c>
      <c r="B158" s="23" t="s">
        <v>309</v>
      </c>
      <c r="C158" s="8" t="s">
        <v>27</v>
      </c>
      <c r="D158" s="13">
        <v>3</v>
      </c>
      <c r="E158" s="14">
        <v>42.736322179487182</v>
      </c>
      <c r="F158" s="40">
        <v>5.6042632655345042</v>
      </c>
      <c r="G158" s="40">
        <v>3.0176802199031942</v>
      </c>
      <c r="H158" s="15">
        <v>6.4104483269230768</v>
      </c>
      <c r="I158" s="16">
        <f t="shared" si="3"/>
        <v>173.30614197554385</v>
      </c>
    </row>
    <row r="159" spans="1:9" x14ac:dyDescent="0.35">
      <c r="A159" s="8" t="s">
        <v>310</v>
      </c>
      <c r="B159" s="23" t="s">
        <v>311</v>
      </c>
      <c r="C159" s="8" t="s">
        <v>27</v>
      </c>
      <c r="D159" s="13">
        <v>22</v>
      </c>
      <c r="E159" s="14">
        <v>1074.8040700000001</v>
      </c>
      <c r="F159" s="40">
        <v>140.94532846907362</v>
      </c>
      <c r="G159" s="40">
        <v>75.893638406424245</v>
      </c>
      <c r="H159" s="15">
        <v>161.22061050000002</v>
      </c>
      <c r="I159" s="16">
        <f t="shared" si="3"/>
        <v>31963.000242260954</v>
      </c>
    </row>
    <row r="160" spans="1:9" ht="24" x14ac:dyDescent="0.35">
      <c r="A160" s="8" t="s">
        <v>312</v>
      </c>
      <c r="B160" s="23" t="s">
        <v>313</v>
      </c>
      <c r="C160" s="8" t="s">
        <v>27</v>
      </c>
      <c r="D160" s="13">
        <v>1</v>
      </c>
      <c r="E160" s="14">
        <v>1232.8014533</v>
      </c>
      <c r="F160" s="40">
        <v>161.66444715130251</v>
      </c>
      <c r="G160" s="40">
        <v>87.05008692762442</v>
      </c>
      <c r="H160" s="15">
        <v>184.920217995</v>
      </c>
      <c r="I160" s="16">
        <f t="shared" si="3"/>
        <v>1666.4362053739271</v>
      </c>
    </row>
    <row r="161" spans="1:9" x14ac:dyDescent="0.35">
      <c r="A161" s="8" t="s">
        <v>314</v>
      </c>
      <c r="B161" s="23" t="s">
        <v>315</v>
      </c>
      <c r="C161" s="8" t="s">
        <v>27</v>
      </c>
      <c r="D161" s="13">
        <v>1</v>
      </c>
      <c r="E161" s="14">
        <v>217.50925123595511</v>
      </c>
      <c r="F161" s="40">
        <v>28.523257137009118</v>
      </c>
      <c r="G161" s="40">
        <v>15.358676919927985</v>
      </c>
      <c r="H161" s="15">
        <v>32.626387685393262</v>
      </c>
      <c r="I161" s="16">
        <f t="shared" si="3"/>
        <v>294.01757297828544</v>
      </c>
    </row>
    <row r="162" spans="1:9" x14ac:dyDescent="0.35">
      <c r="A162" s="8" t="s">
        <v>316</v>
      </c>
      <c r="B162" s="23" t="s">
        <v>317</v>
      </c>
      <c r="C162" s="8" t="s">
        <v>27</v>
      </c>
      <c r="D162" s="13">
        <v>2</v>
      </c>
      <c r="E162" s="14">
        <v>13.17891305683564</v>
      </c>
      <c r="F162" s="40">
        <v>1.7282277593729825</v>
      </c>
      <c r="G162" s="40">
        <v>0.93058417812391359</v>
      </c>
      <c r="H162" s="15">
        <v>1.9768369585253458</v>
      </c>
      <c r="I162" s="16">
        <f t="shared" si="3"/>
        <v>35.629123905715765</v>
      </c>
    </row>
    <row r="163" spans="1:9" x14ac:dyDescent="0.35">
      <c r="A163" s="8" t="s">
        <v>318</v>
      </c>
      <c r="B163" s="23" t="s">
        <v>319</v>
      </c>
      <c r="C163" s="8" t="s">
        <v>27</v>
      </c>
      <c r="D163" s="13">
        <v>2</v>
      </c>
      <c r="E163" s="14">
        <v>60.062697865168552</v>
      </c>
      <c r="F163" s="40">
        <v>7.8763719971258661</v>
      </c>
      <c r="G163" s="40">
        <v>4.2411233830677739</v>
      </c>
      <c r="H163" s="15">
        <v>9.0094046797752831</v>
      </c>
      <c r="I163" s="16">
        <f t="shared" si="3"/>
        <v>162.37919585027495</v>
      </c>
    </row>
    <row r="164" spans="1:9" x14ac:dyDescent="0.35">
      <c r="A164" s="8" t="s">
        <v>320</v>
      </c>
      <c r="B164" s="23" t="s">
        <v>321</v>
      </c>
      <c r="C164" s="8" t="s">
        <v>27</v>
      </c>
      <c r="D164" s="13">
        <v>100</v>
      </c>
      <c r="E164" s="14">
        <v>154.96284615384619</v>
      </c>
      <c r="F164" s="40">
        <v>20.321182121739053</v>
      </c>
      <c r="G164" s="40">
        <v>10.94217498862872</v>
      </c>
      <c r="H164" s="15">
        <v>23.244426923076926</v>
      </c>
      <c r="I164" s="16">
        <f t="shared" si="3"/>
        <v>20947.063018729088</v>
      </c>
    </row>
    <row r="165" spans="1:9" x14ac:dyDescent="0.35">
      <c r="A165" s="8" t="s">
        <v>322</v>
      </c>
      <c r="B165" s="23" t="s">
        <v>323</v>
      </c>
      <c r="C165" s="8" t="s">
        <v>27</v>
      </c>
      <c r="D165" s="13">
        <v>50</v>
      </c>
      <c r="E165" s="14">
        <v>267.99456923076929</v>
      </c>
      <c r="F165" s="40">
        <v>35.143691434066369</v>
      </c>
      <c r="G165" s="40">
        <v>18.923526156804964</v>
      </c>
      <c r="H165" s="15">
        <v>40.19918538461539</v>
      </c>
      <c r="I165" s="16">
        <f t="shared" si="3"/>
        <v>18113.048610312802</v>
      </c>
    </row>
    <row r="166" spans="1:9" x14ac:dyDescent="0.35">
      <c r="A166" s="8" t="s">
        <v>324</v>
      </c>
      <c r="B166" s="23" t="s">
        <v>325</v>
      </c>
      <c r="C166" s="8" t="s">
        <v>27</v>
      </c>
      <c r="D166" s="13">
        <v>25</v>
      </c>
      <c r="E166" s="14">
        <v>43.845370000000003</v>
      </c>
      <c r="F166" s="40">
        <v>5.7496991767979315</v>
      </c>
      <c r="G166" s="40">
        <v>3.0959918644296551</v>
      </c>
      <c r="H166" s="15">
        <v>6.5768054999999999</v>
      </c>
      <c r="I166" s="16">
        <f t="shared" si="3"/>
        <v>1481.6966635306899</v>
      </c>
    </row>
    <row r="167" spans="1:9" x14ac:dyDescent="0.35">
      <c r="A167" s="8" t="s">
        <v>326</v>
      </c>
      <c r="B167" s="23" t="s">
        <v>327</v>
      </c>
      <c r="C167" s="8" t="s">
        <v>27</v>
      </c>
      <c r="D167" s="13">
        <v>8</v>
      </c>
      <c r="E167" s="14">
        <v>5.2717752564102573</v>
      </c>
      <c r="F167" s="40">
        <v>0.69131864669053444</v>
      </c>
      <c r="G167" s="40">
        <v>0.3722485020641339</v>
      </c>
      <c r="H167" s="15">
        <v>0.79076628846153862</v>
      </c>
      <c r="I167" s="16">
        <f t="shared" si="3"/>
        <v>57.00886954901172</v>
      </c>
    </row>
    <row r="168" spans="1:9" x14ac:dyDescent="0.35">
      <c r="A168" s="8" t="s">
        <v>328</v>
      </c>
      <c r="B168" s="23" t="s">
        <v>329</v>
      </c>
      <c r="C168" s="8" t="s">
        <v>27</v>
      </c>
      <c r="D168" s="13">
        <v>8</v>
      </c>
      <c r="E168" s="14">
        <v>0.71632335256410262</v>
      </c>
      <c r="F168" s="40">
        <v>9.3935660494117293E-2</v>
      </c>
      <c r="G168" s="40">
        <v>5.058074026606315E-2</v>
      </c>
      <c r="H168" s="15">
        <v>0.1074485028846154</v>
      </c>
      <c r="I168" s="16">
        <f t="shared" si="3"/>
        <v>7.7463060496711877</v>
      </c>
    </row>
    <row r="169" spans="1:9" x14ac:dyDescent="0.35">
      <c r="A169" s="8" t="s">
        <v>330</v>
      </c>
      <c r="B169" s="23" t="s">
        <v>331</v>
      </c>
      <c r="C169" s="8" t="s">
        <v>27</v>
      </c>
      <c r="D169" s="13">
        <v>6</v>
      </c>
      <c r="E169" s="14">
        <v>1.3490883076923077</v>
      </c>
      <c r="F169" s="40">
        <v>0.17691382082455176</v>
      </c>
      <c r="G169" s="40">
        <v>9.5261288136297084E-2</v>
      </c>
      <c r="H169" s="15">
        <v>0.20236324615384615</v>
      </c>
      <c r="I169" s="16">
        <f t="shared" si="3"/>
        <v>10.941759976842015</v>
      </c>
    </row>
    <row r="170" spans="1:9" x14ac:dyDescent="0.35">
      <c r="A170" s="8" t="s">
        <v>332</v>
      </c>
      <c r="B170" s="23" t="s">
        <v>333</v>
      </c>
      <c r="C170" s="8" t="s">
        <v>27</v>
      </c>
      <c r="D170" s="13">
        <v>8</v>
      </c>
      <c r="E170" s="14">
        <v>20.265002471910115</v>
      </c>
      <c r="F170" s="40">
        <v>2.6574680070107664</v>
      </c>
      <c r="G170" s="40">
        <v>1.4309443114673355</v>
      </c>
      <c r="H170" s="15">
        <v>3.0397503707865172</v>
      </c>
      <c r="I170" s="16">
        <f t="shared" si="3"/>
        <v>219.14532128939788</v>
      </c>
    </row>
    <row r="171" spans="1:9" x14ac:dyDescent="0.35">
      <c r="A171" s="8" t="s">
        <v>334</v>
      </c>
      <c r="B171" s="23" t="s">
        <v>335</v>
      </c>
      <c r="C171" s="8" t="s">
        <v>27</v>
      </c>
      <c r="D171" s="13">
        <v>1</v>
      </c>
      <c r="E171" s="14">
        <v>232.5821982192</v>
      </c>
      <c r="F171" s="40">
        <v>30.499860615585806</v>
      </c>
      <c r="G171" s="40">
        <v>16.423001869930818</v>
      </c>
      <c r="H171" s="15">
        <v>34.887329732879998</v>
      </c>
      <c r="I171" s="16">
        <f t="shared" si="3"/>
        <v>314.39239043759665</v>
      </c>
    </row>
    <row r="172" spans="1:9" x14ac:dyDescent="0.35">
      <c r="A172" s="8" t="s">
        <v>336</v>
      </c>
      <c r="B172" s="23" t="s">
        <v>337</v>
      </c>
      <c r="C172" s="8" t="s">
        <v>27</v>
      </c>
      <c r="D172" s="13">
        <v>1</v>
      </c>
      <c r="E172" s="14">
        <v>232.5821982192</v>
      </c>
      <c r="F172" s="40">
        <v>30.499860615585806</v>
      </c>
      <c r="G172" s="40">
        <v>16.423001869930818</v>
      </c>
      <c r="H172" s="15">
        <v>34.887329732879998</v>
      </c>
      <c r="I172" s="16">
        <f t="shared" si="3"/>
        <v>314.39239043759665</v>
      </c>
    </row>
    <row r="173" spans="1:9" x14ac:dyDescent="0.35">
      <c r="A173" s="8" t="s">
        <v>338</v>
      </c>
      <c r="B173" s="23" t="s">
        <v>339</v>
      </c>
      <c r="C173" s="8" t="s">
        <v>27</v>
      </c>
      <c r="D173" s="13" t="s">
        <v>340</v>
      </c>
      <c r="E173" s="14">
        <v>193.33438150000003</v>
      </c>
      <c r="F173" s="40">
        <v>0</v>
      </c>
      <c r="G173" s="40">
        <v>0</v>
      </c>
      <c r="H173" s="15"/>
      <c r="I173" s="16"/>
    </row>
    <row r="174" spans="1:9" x14ac:dyDescent="0.35">
      <c r="A174" s="8" t="s">
        <v>341</v>
      </c>
      <c r="B174" s="23" t="s">
        <v>342</v>
      </c>
      <c r="C174" s="8" t="s">
        <v>27</v>
      </c>
      <c r="D174" s="13">
        <v>1</v>
      </c>
      <c r="E174" s="14">
        <v>232.5821982192</v>
      </c>
      <c r="F174" s="40">
        <v>30.499860615585806</v>
      </c>
      <c r="G174" s="40">
        <v>16.423001869930818</v>
      </c>
      <c r="H174" s="15">
        <v>34.887329732879998</v>
      </c>
      <c r="I174" s="16">
        <f t="shared" si="3"/>
        <v>314.39239043759665</v>
      </c>
    </row>
    <row r="175" spans="1:9" x14ac:dyDescent="0.35">
      <c r="A175" s="8" t="s">
        <v>343</v>
      </c>
      <c r="B175" s="23" t="s">
        <v>344</v>
      </c>
      <c r="C175" s="8" t="s">
        <v>27</v>
      </c>
      <c r="D175" s="13">
        <v>1</v>
      </c>
      <c r="E175" s="14">
        <v>135.95347929599998</v>
      </c>
      <c r="F175" s="40">
        <v>17.828372938602769</v>
      </c>
      <c r="G175" s="40">
        <v>9.5998931207861062</v>
      </c>
      <c r="H175" s="15">
        <v>20.393021894399997</v>
      </c>
      <c r="I175" s="16">
        <f t="shared" si="3"/>
        <v>183.77476724978885</v>
      </c>
    </row>
    <row r="176" spans="1:9" x14ac:dyDescent="0.35">
      <c r="A176" s="8" t="s">
        <v>345</v>
      </c>
      <c r="B176" s="23" t="s">
        <v>346</v>
      </c>
      <c r="C176" s="8" t="s">
        <v>27</v>
      </c>
      <c r="D176" s="13">
        <v>1</v>
      </c>
      <c r="E176" s="14">
        <v>860.31726000000003</v>
      </c>
      <c r="F176" s="40">
        <v>112.81842168527832</v>
      </c>
      <c r="G176" s="40">
        <v>60.748380907457552</v>
      </c>
      <c r="H176" s="15">
        <v>129.04758899999999</v>
      </c>
      <c r="I176" s="16">
        <f t="shared" si="3"/>
        <v>1162.931651592736</v>
      </c>
    </row>
    <row r="177" spans="1:9" x14ac:dyDescent="0.35">
      <c r="A177" s="8" t="s">
        <v>347</v>
      </c>
      <c r="B177" s="23" t="s">
        <v>348</v>
      </c>
      <c r="C177" s="8" t="s">
        <v>27</v>
      </c>
      <c r="D177" s="13">
        <v>1</v>
      </c>
      <c r="E177" s="14">
        <v>594.41762066399997</v>
      </c>
      <c r="F177" s="40">
        <v>77.949450630841653</v>
      </c>
      <c r="G177" s="40">
        <v>41.972781108914731</v>
      </c>
      <c r="H177" s="15">
        <v>89.16264309959999</v>
      </c>
      <c r="I177" s="16">
        <f t="shared" si="3"/>
        <v>803.50249550335639</v>
      </c>
    </row>
    <row r="178" spans="1:9" x14ac:dyDescent="0.35">
      <c r="A178" s="8" t="s">
        <v>349</v>
      </c>
      <c r="B178" s="23" t="s">
        <v>350</v>
      </c>
      <c r="C178" s="8" t="s">
        <v>27</v>
      </c>
      <c r="D178" s="13">
        <v>1</v>
      </c>
      <c r="E178" s="14">
        <v>55.695470000000007</v>
      </c>
      <c r="F178" s="40">
        <v>7.3036719272838599</v>
      </c>
      <c r="G178" s="40">
        <v>3.9327464223836164</v>
      </c>
      <c r="H178" s="15">
        <v>8.3543205</v>
      </c>
      <c r="I178" s="16">
        <f t="shared" si="3"/>
        <v>75.286208849667489</v>
      </c>
    </row>
    <row r="179" spans="1:9" x14ac:dyDescent="0.35">
      <c r="A179" s="18">
        <v>2.2000000000000002</v>
      </c>
      <c r="B179" s="19" t="s">
        <v>153</v>
      </c>
      <c r="C179" s="19" t="s">
        <v>154</v>
      </c>
      <c r="D179" s="29">
        <v>445</v>
      </c>
      <c r="E179" s="46">
        <v>159.90163934426229</v>
      </c>
      <c r="F179" s="46">
        <v>0</v>
      </c>
      <c r="G179" s="46">
        <v>0</v>
      </c>
      <c r="H179" s="46">
        <v>23.985245901639342</v>
      </c>
      <c r="I179" s="46">
        <f>(E179+F179+G179+H179)*D179</f>
        <v>81829.663934426222</v>
      </c>
    </row>
    <row r="180" spans="1:9" x14ac:dyDescent="0.35">
      <c r="A180" s="18">
        <v>2.2999999999999998</v>
      </c>
      <c r="B180" s="19" t="s">
        <v>351</v>
      </c>
      <c r="C180" s="19" t="s">
        <v>352</v>
      </c>
      <c r="D180" s="29">
        <v>1</v>
      </c>
      <c r="E180" s="46">
        <v>8025.6393442622948</v>
      </c>
      <c r="F180" s="46">
        <v>0</v>
      </c>
      <c r="G180" s="46">
        <v>0</v>
      </c>
      <c r="H180" s="46">
        <v>1203.8459016393442</v>
      </c>
      <c r="I180" s="46">
        <f>(E180+F180+G180+H180)*D180</f>
        <v>9229.4852459016383</v>
      </c>
    </row>
    <row r="181" spans="1:9" x14ac:dyDescent="0.35">
      <c r="A181" s="8"/>
      <c r="B181" s="8"/>
      <c r="C181" s="8"/>
      <c r="D181" s="16"/>
      <c r="E181" s="16"/>
      <c r="F181" s="16"/>
      <c r="G181" s="16"/>
      <c r="H181" s="16"/>
      <c r="I181" s="16"/>
    </row>
    <row r="182" spans="1:9" x14ac:dyDescent="0.35">
      <c r="A182" s="322" t="s">
        <v>353</v>
      </c>
      <c r="B182" s="322"/>
      <c r="C182" s="6"/>
      <c r="D182" s="21"/>
      <c r="E182" s="21"/>
      <c r="F182" s="21"/>
      <c r="G182" s="21"/>
      <c r="H182" s="21"/>
      <c r="I182" s="21">
        <f>SUM(I6:I180)</f>
        <v>541205.6985190995</v>
      </c>
    </row>
  </sheetData>
  <mergeCells count="3">
    <mergeCell ref="A2:I2"/>
    <mergeCell ref="B4:H4"/>
    <mergeCell ref="A182:B1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8969-4553-458E-B537-785856FCD346}">
  <dimension ref="A1:AB169"/>
  <sheetViews>
    <sheetView tabSelected="1" topLeftCell="A139" zoomScale="70" zoomScaleNormal="70" workbookViewId="0">
      <selection activeCell="AG155" sqref="AG155"/>
    </sheetView>
  </sheetViews>
  <sheetFormatPr defaultRowHeight="14.5" x14ac:dyDescent="0.35"/>
  <cols>
    <col min="2" max="20" width="3.453125" customWidth="1"/>
    <col min="21" max="21" width="5" bestFit="1" customWidth="1"/>
    <col min="22" max="22" width="7.26953125" customWidth="1"/>
    <col min="23" max="23" width="5.453125" customWidth="1"/>
    <col min="24" max="24" width="13.81640625" bestFit="1" customWidth="1"/>
    <col min="25" max="25" width="11.81640625" bestFit="1" customWidth="1"/>
    <col min="26" max="26" width="14.26953125" bestFit="1" customWidth="1"/>
    <col min="27" max="27" width="22.7265625" bestFit="1" customWidth="1"/>
    <col min="28" max="28" width="20.1796875" bestFit="1" customWidth="1"/>
  </cols>
  <sheetData>
    <row r="1" spans="1:28" ht="26" x14ac:dyDescent="0.35">
      <c r="A1" s="47" t="s">
        <v>1</v>
      </c>
      <c r="B1" s="332" t="s">
        <v>2</v>
      </c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48"/>
      <c r="V1" s="47" t="s">
        <v>3</v>
      </c>
      <c r="W1" s="47" t="s">
        <v>4</v>
      </c>
      <c r="X1" s="47" t="s">
        <v>354</v>
      </c>
      <c r="Y1" s="47" t="s">
        <v>355</v>
      </c>
      <c r="Z1" s="47" t="s">
        <v>356</v>
      </c>
      <c r="AA1" s="47" t="s">
        <v>357</v>
      </c>
      <c r="AB1" s="47" t="s">
        <v>358</v>
      </c>
    </row>
    <row r="2" spans="1:28" x14ac:dyDescent="0.35">
      <c r="A2" s="48"/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  <c r="S2" s="333"/>
      <c r="T2" s="333"/>
      <c r="U2" s="48"/>
      <c r="V2" s="48"/>
      <c r="W2" s="49" t="s">
        <v>359</v>
      </c>
      <c r="X2" s="49" t="s">
        <v>360</v>
      </c>
      <c r="Y2" s="49" t="s">
        <v>361</v>
      </c>
      <c r="Z2" s="47" t="s">
        <v>362</v>
      </c>
      <c r="AA2" s="47" t="s">
        <v>363</v>
      </c>
      <c r="AB2" s="47" t="s">
        <v>364</v>
      </c>
    </row>
    <row r="3" spans="1:28" x14ac:dyDescent="0.35">
      <c r="A3" s="50">
        <v>1</v>
      </c>
      <c r="B3" s="326" t="s">
        <v>365</v>
      </c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51"/>
      <c r="V3" s="51"/>
      <c r="W3" s="51"/>
      <c r="X3" s="51"/>
      <c r="Y3" s="51"/>
      <c r="Z3" s="51"/>
      <c r="AA3" s="52">
        <v>578966448.92999995</v>
      </c>
      <c r="AB3" s="52">
        <v>1898250.65</v>
      </c>
    </row>
    <row r="4" spans="1:28" x14ac:dyDescent="0.35">
      <c r="A4" s="53">
        <v>1.1000000000000001</v>
      </c>
      <c r="B4" s="324" t="s">
        <v>366</v>
      </c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54"/>
      <c r="V4" s="54"/>
      <c r="W4" s="54"/>
      <c r="X4" s="54"/>
      <c r="Y4" s="54"/>
      <c r="Z4" s="54"/>
      <c r="AA4" s="55">
        <v>10518630.59</v>
      </c>
      <c r="AB4" s="55">
        <v>34487.31</v>
      </c>
    </row>
    <row r="5" spans="1:28" x14ac:dyDescent="0.35">
      <c r="A5" s="56" t="s">
        <v>12</v>
      </c>
      <c r="B5" s="330" t="s">
        <v>13</v>
      </c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0"/>
      <c r="P5" s="330"/>
      <c r="Q5" s="330"/>
      <c r="R5" s="330"/>
      <c r="S5" s="330"/>
      <c r="T5" s="330"/>
      <c r="U5" s="58"/>
      <c r="V5" s="58"/>
      <c r="W5" s="59"/>
      <c r="X5" s="58"/>
      <c r="Y5" s="58"/>
      <c r="Z5" s="60"/>
      <c r="AA5" s="61">
        <v>6260162.2199999997</v>
      </c>
      <c r="AB5" s="61">
        <v>20525.12</v>
      </c>
    </row>
    <row r="6" spans="1:28" x14ac:dyDescent="0.35">
      <c r="A6" s="62" t="s">
        <v>14</v>
      </c>
      <c r="B6" s="325" t="s">
        <v>367</v>
      </c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5"/>
      <c r="P6" s="325"/>
      <c r="Q6" s="325"/>
      <c r="R6" s="325"/>
      <c r="S6" s="325"/>
      <c r="T6" s="325"/>
      <c r="U6" s="58"/>
      <c r="V6" s="64" t="s">
        <v>16</v>
      </c>
      <c r="W6" s="65">
        <v>30</v>
      </c>
      <c r="X6" s="66">
        <v>3568.5</v>
      </c>
      <c r="Y6" s="66">
        <v>1070.55</v>
      </c>
      <c r="Z6" s="66">
        <v>4639.05</v>
      </c>
      <c r="AA6" s="66">
        <v>139171.5</v>
      </c>
      <c r="AB6" s="67">
        <v>456.3</v>
      </c>
    </row>
    <row r="7" spans="1:28" x14ac:dyDescent="0.35">
      <c r="A7" s="62" t="s">
        <v>17</v>
      </c>
      <c r="B7" s="325" t="s">
        <v>18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5"/>
      <c r="U7" s="58"/>
      <c r="V7" s="64" t="s">
        <v>16</v>
      </c>
      <c r="W7" s="65">
        <v>191</v>
      </c>
      <c r="X7" s="66">
        <v>7417.8</v>
      </c>
      <c r="Y7" s="66">
        <v>2225.34</v>
      </c>
      <c r="Z7" s="66">
        <v>9643.14</v>
      </c>
      <c r="AA7" s="66">
        <v>1841839.74</v>
      </c>
      <c r="AB7" s="66">
        <v>6038.82</v>
      </c>
    </row>
    <row r="8" spans="1:28" x14ac:dyDescent="0.35">
      <c r="A8" s="62" t="s">
        <v>19</v>
      </c>
      <c r="B8" s="325" t="s">
        <v>20</v>
      </c>
      <c r="C8" s="325"/>
      <c r="D8" s="325"/>
      <c r="E8" s="325"/>
      <c r="F8" s="325"/>
      <c r="G8" s="325"/>
      <c r="H8" s="325"/>
      <c r="I8" s="325"/>
      <c r="J8" s="325"/>
      <c r="K8" s="325"/>
      <c r="L8" s="325"/>
      <c r="M8" s="325"/>
      <c r="N8" s="325"/>
      <c r="O8" s="325"/>
      <c r="P8" s="325"/>
      <c r="Q8" s="325"/>
      <c r="R8" s="325"/>
      <c r="S8" s="325"/>
      <c r="T8" s="325"/>
      <c r="U8" s="58"/>
      <c r="V8" s="64" t="s">
        <v>16</v>
      </c>
      <c r="W8" s="65">
        <v>59</v>
      </c>
      <c r="X8" s="66">
        <v>18345.599999999999</v>
      </c>
      <c r="Y8" s="66">
        <v>5503.68</v>
      </c>
      <c r="Z8" s="66">
        <v>23849.279999999999</v>
      </c>
      <c r="AA8" s="66">
        <v>1407107.52</v>
      </c>
      <c r="AB8" s="66">
        <v>4613.47</v>
      </c>
    </row>
    <row r="9" spans="1:28" x14ac:dyDescent="0.35">
      <c r="A9" s="62" t="s">
        <v>21</v>
      </c>
      <c r="B9" s="325" t="s">
        <v>22</v>
      </c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58"/>
      <c r="V9" s="64" t="s">
        <v>16</v>
      </c>
      <c r="W9" s="65">
        <v>33</v>
      </c>
      <c r="X9" s="66">
        <v>66947.399999999994</v>
      </c>
      <c r="Y9" s="66">
        <v>20084.22</v>
      </c>
      <c r="Z9" s="66">
        <v>87031.62</v>
      </c>
      <c r="AA9" s="66">
        <v>2872043.46</v>
      </c>
      <c r="AB9" s="66">
        <v>9416.5400000000009</v>
      </c>
    </row>
    <row r="10" spans="1:28" x14ac:dyDescent="0.35">
      <c r="A10" s="56" t="s">
        <v>23</v>
      </c>
      <c r="B10" s="330" t="s">
        <v>24</v>
      </c>
      <c r="C10" s="330"/>
      <c r="D10" s="330"/>
      <c r="E10" s="330"/>
      <c r="F10" s="330"/>
      <c r="G10" s="330"/>
      <c r="H10" s="330"/>
      <c r="I10" s="330"/>
      <c r="J10" s="330"/>
      <c r="K10" s="330"/>
      <c r="L10" s="330"/>
      <c r="M10" s="330"/>
      <c r="N10" s="330"/>
      <c r="O10" s="330"/>
      <c r="P10" s="330"/>
      <c r="Q10" s="330"/>
      <c r="R10" s="330"/>
      <c r="S10" s="330"/>
      <c r="T10" s="330"/>
      <c r="U10" s="58"/>
      <c r="V10" s="58"/>
      <c r="W10" s="59"/>
      <c r="X10" s="58"/>
      <c r="Y10" s="58"/>
      <c r="Z10" s="58"/>
      <c r="AA10" s="61">
        <v>82803.240000000005</v>
      </c>
      <c r="AB10" s="68">
        <v>271.49</v>
      </c>
    </row>
    <row r="11" spans="1:28" x14ac:dyDescent="0.35">
      <c r="A11" s="62" t="s">
        <v>25</v>
      </c>
      <c r="B11" s="325" t="s">
        <v>26</v>
      </c>
      <c r="C11" s="325"/>
      <c r="D11" s="325"/>
      <c r="E11" s="325"/>
      <c r="F11" s="325"/>
      <c r="G11" s="325"/>
      <c r="H11" s="325"/>
      <c r="I11" s="325"/>
      <c r="J11" s="325"/>
      <c r="K11" s="325"/>
      <c r="L11" s="325"/>
      <c r="M11" s="325"/>
      <c r="N11" s="325"/>
      <c r="O11" s="325"/>
      <c r="P11" s="325"/>
      <c r="Q11" s="325"/>
      <c r="R11" s="325"/>
      <c r="S11" s="325"/>
      <c r="T11" s="325"/>
      <c r="U11" s="58"/>
      <c r="V11" s="64" t="s">
        <v>27</v>
      </c>
      <c r="W11" s="65">
        <v>1</v>
      </c>
      <c r="X11" s="66">
        <v>45793.8</v>
      </c>
      <c r="Y11" s="66">
        <v>13738.14</v>
      </c>
      <c r="Z11" s="66">
        <v>59531.94</v>
      </c>
      <c r="AA11" s="66">
        <v>59531.94</v>
      </c>
      <c r="AB11" s="67">
        <v>195.19</v>
      </c>
    </row>
    <row r="12" spans="1:28" x14ac:dyDescent="0.35">
      <c r="A12" s="62" t="s">
        <v>28</v>
      </c>
      <c r="B12" s="325" t="s">
        <v>29</v>
      </c>
      <c r="C12" s="325"/>
      <c r="D12" s="325"/>
      <c r="E12" s="325"/>
      <c r="F12" s="325"/>
      <c r="G12" s="325"/>
      <c r="H12" s="325"/>
      <c r="I12" s="325"/>
      <c r="J12" s="325"/>
      <c r="K12" s="325"/>
      <c r="L12" s="325"/>
      <c r="M12" s="325"/>
      <c r="N12" s="325"/>
      <c r="O12" s="325"/>
      <c r="P12" s="325"/>
      <c r="Q12" s="325"/>
      <c r="R12" s="325"/>
      <c r="S12" s="325"/>
      <c r="T12" s="325"/>
      <c r="U12" s="58"/>
      <c r="V12" s="64" t="s">
        <v>27</v>
      </c>
      <c r="W12" s="65">
        <v>1</v>
      </c>
      <c r="X12" s="66">
        <v>4475.25</v>
      </c>
      <c r="Y12" s="66">
        <v>1342.58</v>
      </c>
      <c r="Z12" s="66">
        <v>5817.83</v>
      </c>
      <c r="AA12" s="66">
        <v>5817.83</v>
      </c>
      <c r="AB12" s="67">
        <v>19.07</v>
      </c>
    </row>
    <row r="13" spans="1:28" x14ac:dyDescent="0.35">
      <c r="A13" s="62" t="s">
        <v>30</v>
      </c>
      <c r="B13" s="325" t="s">
        <v>31</v>
      </c>
      <c r="C13" s="325"/>
      <c r="D13" s="325"/>
      <c r="E13" s="325"/>
      <c r="F13" s="325"/>
      <c r="G13" s="325"/>
      <c r="H13" s="325"/>
      <c r="I13" s="325"/>
      <c r="J13" s="325"/>
      <c r="K13" s="325"/>
      <c r="L13" s="325"/>
      <c r="M13" s="325"/>
      <c r="N13" s="325"/>
      <c r="O13" s="325"/>
      <c r="P13" s="325"/>
      <c r="Q13" s="325"/>
      <c r="R13" s="325"/>
      <c r="S13" s="325"/>
      <c r="T13" s="325"/>
      <c r="U13" s="58"/>
      <c r="V13" s="64" t="s">
        <v>27</v>
      </c>
      <c r="W13" s="65">
        <v>3</v>
      </c>
      <c r="X13" s="66">
        <v>4475.25</v>
      </c>
      <c r="Y13" s="66">
        <v>1342.58</v>
      </c>
      <c r="Z13" s="66">
        <v>5817.83</v>
      </c>
      <c r="AA13" s="66">
        <v>17453.48</v>
      </c>
      <c r="AB13" s="67">
        <v>57.22</v>
      </c>
    </row>
    <row r="14" spans="1:28" x14ac:dyDescent="0.35">
      <c r="A14" s="56" t="s">
        <v>32</v>
      </c>
      <c r="B14" s="330" t="s">
        <v>33</v>
      </c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58"/>
      <c r="V14" s="58"/>
      <c r="W14" s="59"/>
      <c r="X14" s="58"/>
      <c r="Y14" s="58"/>
      <c r="Z14" s="58"/>
      <c r="AA14" s="61">
        <v>1122828.82</v>
      </c>
      <c r="AB14" s="61">
        <v>3681.41</v>
      </c>
    </row>
    <row r="15" spans="1:28" x14ac:dyDescent="0.35">
      <c r="A15" s="62" t="s">
        <v>34</v>
      </c>
      <c r="B15" s="325" t="s">
        <v>35</v>
      </c>
      <c r="C15" s="325"/>
      <c r="D15" s="325"/>
      <c r="E15" s="325"/>
      <c r="F15" s="325"/>
      <c r="G15" s="325"/>
      <c r="H15" s="325"/>
      <c r="I15" s="325"/>
      <c r="J15" s="325"/>
      <c r="K15" s="325"/>
      <c r="L15" s="325"/>
      <c r="M15" s="325"/>
      <c r="N15" s="325"/>
      <c r="O15" s="325"/>
      <c r="P15" s="325"/>
      <c r="Q15" s="325"/>
      <c r="R15" s="325"/>
      <c r="S15" s="325"/>
      <c r="T15" s="325"/>
      <c r="U15" s="58"/>
      <c r="V15" s="64" t="s">
        <v>27</v>
      </c>
      <c r="W15" s="65">
        <v>9</v>
      </c>
      <c r="X15" s="66">
        <v>2237.63</v>
      </c>
      <c r="Y15" s="67">
        <v>671.29</v>
      </c>
      <c r="Z15" s="66">
        <v>2908.91</v>
      </c>
      <c r="AA15" s="66">
        <v>26180.21</v>
      </c>
      <c r="AB15" s="67">
        <v>85.84</v>
      </c>
    </row>
    <row r="16" spans="1:28" x14ac:dyDescent="0.35">
      <c r="A16" s="62" t="s">
        <v>36</v>
      </c>
      <c r="B16" s="325" t="s">
        <v>368</v>
      </c>
      <c r="C16" s="325"/>
      <c r="D16" s="325"/>
      <c r="E16" s="325"/>
      <c r="F16" s="325"/>
      <c r="G16" s="325"/>
      <c r="H16" s="325"/>
      <c r="I16" s="325"/>
      <c r="J16" s="325"/>
      <c r="K16" s="325"/>
      <c r="L16" s="325"/>
      <c r="M16" s="325"/>
      <c r="N16" s="325"/>
      <c r="O16" s="325"/>
      <c r="P16" s="325"/>
      <c r="Q16" s="325"/>
      <c r="R16" s="325"/>
      <c r="S16" s="325"/>
      <c r="T16" s="325"/>
      <c r="U16" s="58"/>
      <c r="V16" s="64" t="s">
        <v>27</v>
      </c>
      <c r="W16" s="65">
        <v>11</v>
      </c>
      <c r="X16" s="66">
        <v>8950.5</v>
      </c>
      <c r="Y16" s="66">
        <v>2685.15</v>
      </c>
      <c r="Z16" s="66">
        <v>11635.65</v>
      </c>
      <c r="AA16" s="66">
        <v>127992.15</v>
      </c>
      <c r="AB16" s="67">
        <v>419.65</v>
      </c>
    </row>
    <row r="17" spans="1:28" x14ac:dyDescent="0.35">
      <c r="A17" s="62" t="s">
        <v>36</v>
      </c>
      <c r="B17" s="325" t="s">
        <v>37</v>
      </c>
      <c r="C17" s="325"/>
      <c r="D17" s="325"/>
      <c r="E17" s="325"/>
      <c r="F17" s="325"/>
      <c r="G17" s="325"/>
      <c r="H17" s="325"/>
      <c r="I17" s="325"/>
      <c r="J17" s="325"/>
      <c r="K17" s="325"/>
      <c r="L17" s="325"/>
      <c r="M17" s="325"/>
      <c r="N17" s="325"/>
      <c r="O17" s="325"/>
      <c r="P17" s="325"/>
      <c r="Q17" s="325"/>
      <c r="R17" s="325"/>
      <c r="S17" s="325"/>
      <c r="T17" s="325"/>
      <c r="U17" s="58"/>
      <c r="V17" s="64" t="s">
        <v>27</v>
      </c>
      <c r="W17" s="65">
        <v>12</v>
      </c>
      <c r="X17" s="66">
        <v>15856.43</v>
      </c>
      <c r="Y17" s="66">
        <v>4756.93</v>
      </c>
      <c r="Z17" s="66">
        <v>20613.349999999999</v>
      </c>
      <c r="AA17" s="66">
        <v>247360.23</v>
      </c>
      <c r="AB17" s="67">
        <v>811.02</v>
      </c>
    </row>
    <row r="18" spans="1:28" x14ac:dyDescent="0.35">
      <c r="A18" s="62" t="s">
        <v>38</v>
      </c>
      <c r="B18" s="325" t="s">
        <v>39</v>
      </c>
      <c r="C18" s="325"/>
      <c r="D18" s="325"/>
      <c r="E18" s="325"/>
      <c r="F18" s="325"/>
      <c r="G18" s="325"/>
      <c r="H18" s="325"/>
      <c r="I18" s="325"/>
      <c r="J18" s="325"/>
      <c r="K18" s="325"/>
      <c r="L18" s="325"/>
      <c r="M18" s="325"/>
      <c r="N18" s="325"/>
      <c r="O18" s="325"/>
      <c r="P18" s="325"/>
      <c r="Q18" s="325"/>
      <c r="R18" s="325"/>
      <c r="S18" s="325"/>
      <c r="T18" s="325"/>
      <c r="U18" s="58"/>
      <c r="V18" s="64" t="s">
        <v>27</v>
      </c>
      <c r="W18" s="65">
        <v>10</v>
      </c>
      <c r="X18" s="66">
        <v>55484.33</v>
      </c>
      <c r="Y18" s="66">
        <v>16645.3</v>
      </c>
      <c r="Z18" s="66">
        <v>72129.62</v>
      </c>
      <c r="AA18" s="66">
        <v>721296.23</v>
      </c>
      <c r="AB18" s="66">
        <v>2364.91</v>
      </c>
    </row>
    <row r="19" spans="1:28" x14ac:dyDescent="0.35">
      <c r="A19" s="56" t="s">
        <v>40</v>
      </c>
      <c r="B19" s="330" t="s">
        <v>41</v>
      </c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58"/>
      <c r="V19" s="58"/>
      <c r="W19" s="59"/>
      <c r="X19" s="58"/>
      <c r="Y19" s="58"/>
      <c r="Z19" s="58"/>
      <c r="AA19" s="61">
        <v>542750.78</v>
      </c>
      <c r="AB19" s="61">
        <v>1779.51</v>
      </c>
    </row>
    <row r="20" spans="1:28" x14ac:dyDescent="0.35">
      <c r="A20" s="62" t="s">
        <v>42</v>
      </c>
      <c r="B20" s="325" t="s">
        <v>43</v>
      </c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58"/>
      <c r="V20" s="64" t="s">
        <v>27</v>
      </c>
      <c r="W20" s="65">
        <v>2</v>
      </c>
      <c r="X20" s="66">
        <v>5896.8</v>
      </c>
      <c r="Y20" s="66">
        <v>1769.04</v>
      </c>
      <c r="Z20" s="66">
        <v>7665.84</v>
      </c>
      <c r="AA20" s="66">
        <v>15331.68</v>
      </c>
      <c r="AB20" s="67">
        <v>50.27</v>
      </c>
    </row>
    <row r="21" spans="1:28" x14ac:dyDescent="0.35">
      <c r="A21" s="62" t="s">
        <v>44</v>
      </c>
      <c r="B21" s="325" t="s">
        <v>45</v>
      </c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58"/>
      <c r="V21" s="64" t="s">
        <v>27</v>
      </c>
      <c r="W21" s="65">
        <v>10</v>
      </c>
      <c r="X21" s="66">
        <v>16461.900000000001</v>
      </c>
      <c r="Y21" s="66">
        <v>4938.57</v>
      </c>
      <c r="Z21" s="66">
        <v>21400.47</v>
      </c>
      <c r="AA21" s="66">
        <v>214004.7</v>
      </c>
      <c r="AB21" s="67">
        <v>701.65</v>
      </c>
    </row>
    <row r="22" spans="1:28" x14ac:dyDescent="0.35">
      <c r="A22" s="62" t="s">
        <v>46</v>
      </c>
      <c r="B22" s="325" t="s">
        <v>47</v>
      </c>
      <c r="C22" s="325"/>
      <c r="D22" s="325"/>
      <c r="E22" s="325"/>
      <c r="F22" s="325"/>
      <c r="G22" s="325"/>
      <c r="H22" s="325"/>
      <c r="I22" s="325"/>
      <c r="J22" s="325"/>
      <c r="K22" s="325"/>
      <c r="L22" s="325"/>
      <c r="M22" s="325"/>
      <c r="N22" s="325"/>
      <c r="O22" s="325"/>
      <c r="P22" s="325"/>
      <c r="Q22" s="325"/>
      <c r="R22" s="325"/>
      <c r="S22" s="325"/>
      <c r="T22" s="325"/>
      <c r="U22" s="58"/>
      <c r="V22" s="64" t="s">
        <v>27</v>
      </c>
      <c r="W22" s="65">
        <v>4</v>
      </c>
      <c r="X22" s="66">
        <v>19919.25</v>
      </c>
      <c r="Y22" s="66">
        <v>5975.78</v>
      </c>
      <c r="Z22" s="66">
        <v>25895.03</v>
      </c>
      <c r="AA22" s="66">
        <v>103580.1</v>
      </c>
      <c r="AB22" s="67">
        <v>339.61</v>
      </c>
    </row>
    <row r="23" spans="1:28" x14ac:dyDescent="0.35">
      <c r="A23" s="62" t="s">
        <v>48</v>
      </c>
      <c r="B23" s="325" t="s">
        <v>49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  <c r="Q23" s="325"/>
      <c r="R23" s="325"/>
      <c r="S23" s="325"/>
      <c r="T23" s="325"/>
      <c r="U23" s="58"/>
      <c r="V23" s="64" t="s">
        <v>27</v>
      </c>
      <c r="W23" s="65">
        <v>4</v>
      </c>
      <c r="X23" s="66">
        <v>35000</v>
      </c>
      <c r="Y23" s="66">
        <v>10500</v>
      </c>
      <c r="Z23" s="66">
        <v>45500</v>
      </c>
      <c r="AA23" s="66">
        <v>182000</v>
      </c>
      <c r="AB23" s="67">
        <v>596.72</v>
      </c>
    </row>
    <row r="24" spans="1:28" x14ac:dyDescent="0.35">
      <c r="A24" s="62" t="s">
        <v>50</v>
      </c>
      <c r="B24" s="325" t="s">
        <v>51</v>
      </c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25"/>
      <c r="P24" s="325"/>
      <c r="Q24" s="325"/>
      <c r="R24" s="325"/>
      <c r="S24" s="325"/>
      <c r="T24" s="325"/>
      <c r="U24" s="58"/>
      <c r="V24" s="64" t="s">
        <v>27</v>
      </c>
      <c r="W24" s="65">
        <v>1</v>
      </c>
      <c r="X24" s="66">
        <v>4475.25</v>
      </c>
      <c r="Y24" s="66">
        <v>1342.58</v>
      </c>
      <c r="Z24" s="66">
        <v>5817.83</v>
      </c>
      <c r="AA24" s="66">
        <v>5817.83</v>
      </c>
      <c r="AB24" s="67">
        <v>19.07</v>
      </c>
    </row>
    <row r="25" spans="1:28" x14ac:dyDescent="0.35">
      <c r="A25" s="62" t="s">
        <v>52</v>
      </c>
      <c r="B25" s="325" t="s">
        <v>53</v>
      </c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58"/>
      <c r="V25" s="64" t="s">
        <v>27</v>
      </c>
      <c r="W25" s="65">
        <v>1</v>
      </c>
      <c r="X25" s="66">
        <v>5961.15</v>
      </c>
      <c r="Y25" s="66">
        <v>1788.35</v>
      </c>
      <c r="Z25" s="66">
        <v>7749.5</v>
      </c>
      <c r="AA25" s="66">
        <v>7749.5</v>
      </c>
      <c r="AB25" s="67">
        <v>25.41</v>
      </c>
    </row>
    <row r="26" spans="1:28" x14ac:dyDescent="0.35">
      <c r="A26" s="62" t="s">
        <v>54</v>
      </c>
      <c r="B26" s="325" t="s">
        <v>55</v>
      </c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58"/>
      <c r="V26" s="64" t="s">
        <v>27</v>
      </c>
      <c r="W26" s="65">
        <v>1</v>
      </c>
      <c r="X26" s="66">
        <v>10974.6</v>
      </c>
      <c r="Y26" s="66">
        <v>3292.38</v>
      </c>
      <c r="Z26" s="66">
        <v>14266.98</v>
      </c>
      <c r="AA26" s="66">
        <v>14266.98</v>
      </c>
      <c r="AB26" s="67">
        <v>46.78</v>
      </c>
    </row>
    <row r="27" spans="1:28" x14ac:dyDescent="0.35">
      <c r="A27" s="56" t="s">
        <v>56</v>
      </c>
      <c r="B27" s="330" t="s">
        <v>57</v>
      </c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58"/>
      <c r="V27" s="58"/>
      <c r="W27" s="59"/>
      <c r="X27" s="58"/>
      <c r="Y27" s="58"/>
      <c r="Z27" s="58"/>
      <c r="AA27" s="61">
        <v>290718.38</v>
      </c>
      <c r="AB27" s="68">
        <v>953.18</v>
      </c>
    </row>
    <row r="28" spans="1:28" x14ac:dyDescent="0.35">
      <c r="A28" s="62" t="s">
        <v>58</v>
      </c>
      <c r="B28" s="325" t="s">
        <v>59</v>
      </c>
      <c r="C28" s="325"/>
      <c r="D28" s="325"/>
      <c r="E28" s="325"/>
      <c r="F28" s="325"/>
      <c r="G28" s="325"/>
      <c r="H28" s="325"/>
      <c r="I28" s="325"/>
      <c r="J28" s="325"/>
      <c r="K28" s="325"/>
      <c r="L28" s="325"/>
      <c r="M28" s="325"/>
      <c r="N28" s="325"/>
      <c r="O28" s="325"/>
      <c r="P28" s="325"/>
      <c r="Q28" s="325"/>
      <c r="R28" s="325"/>
      <c r="S28" s="325"/>
      <c r="T28" s="325"/>
      <c r="U28" s="58"/>
      <c r="V28" s="64" t="s">
        <v>27</v>
      </c>
      <c r="W28" s="65">
        <v>4</v>
      </c>
      <c r="X28" s="66">
        <v>2827.91</v>
      </c>
      <c r="Y28" s="67">
        <v>848.37</v>
      </c>
      <c r="Z28" s="66">
        <v>3676.29</v>
      </c>
      <c r="AA28" s="66">
        <v>14705.15</v>
      </c>
      <c r="AB28" s="67">
        <v>48.21</v>
      </c>
    </row>
    <row r="29" spans="1:28" x14ac:dyDescent="0.35">
      <c r="A29" s="62" t="s">
        <v>60</v>
      </c>
      <c r="B29" s="325" t="s">
        <v>61</v>
      </c>
      <c r="C29" s="325"/>
      <c r="D29" s="325"/>
      <c r="E29" s="325"/>
      <c r="F29" s="325"/>
      <c r="G29" s="325"/>
      <c r="H29" s="325"/>
      <c r="I29" s="325"/>
      <c r="J29" s="325"/>
      <c r="K29" s="325"/>
      <c r="L29" s="325"/>
      <c r="M29" s="325"/>
      <c r="N29" s="325"/>
      <c r="O29" s="325"/>
      <c r="P29" s="325"/>
      <c r="Q29" s="325"/>
      <c r="R29" s="325"/>
      <c r="S29" s="325"/>
      <c r="T29" s="325"/>
      <c r="U29" s="58"/>
      <c r="V29" s="64" t="s">
        <v>27</v>
      </c>
      <c r="W29" s="65">
        <v>22</v>
      </c>
      <c r="X29" s="66">
        <v>4642.3100000000004</v>
      </c>
      <c r="Y29" s="66">
        <v>1392.69</v>
      </c>
      <c r="Z29" s="66">
        <v>6035.01</v>
      </c>
      <c r="AA29" s="66">
        <v>132770.14000000001</v>
      </c>
      <c r="AB29" s="67">
        <v>435.31</v>
      </c>
    </row>
    <row r="30" spans="1:28" x14ac:dyDescent="0.35">
      <c r="A30" s="62" t="s">
        <v>62</v>
      </c>
      <c r="B30" s="325" t="s">
        <v>63</v>
      </c>
      <c r="C30" s="325"/>
      <c r="D30" s="325"/>
      <c r="E30" s="325"/>
      <c r="F30" s="325"/>
      <c r="G30" s="325"/>
      <c r="H30" s="325"/>
      <c r="I30" s="325"/>
      <c r="J30" s="325"/>
      <c r="K30" s="325"/>
      <c r="L30" s="325"/>
      <c r="M30" s="325"/>
      <c r="N30" s="325"/>
      <c r="O30" s="325"/>
      <c r="P30" s="325"/>
      <c r="Q30" s="325"/>
      <c r="R30" s="325"/>
      <c r="S30" s="325"/>
      <c r="T30" s="325"/>
      <c r="U30" s="58"/>
      <c r="V30" s="64" t="s">
        <v>27</v>
      </c>
      <c r="W30" s="65">
        <v>8</v>
      </c>
      <c r="X30" s="66">
        <v>6095.25</v>
      </c>
      <c r="Y30" s="66">
        <v>1828.58</v>
      </c>
      <c r="Z30" s="66">
        <v>7923.83</v>
      </c>
      <c r="AA30" s="66">
        <v>63390.6</v>
      </c>
      <c r="AB30" s="67">
        <v>207.84</v>
      </c>
    </row>
    <row r="31" spans="1:28" x14ac:dyDescent="0.35">
      <c r="A31" s="62" t="s">
        <v>64</v>
      </c>
      <c r="B31" s="325" t="s">
        <v>65</v>
      </c>
      <c r="C31" s="325"/>
      <c r="D31" s="325"/>
      <c r="E31" s="325"/>
      <c r="F31" s="325"/>
      <c r="G31" s="325"/>
      <c r="H31" s="325"/>
      <c r="I31" s="325"/>
      <c r="J31" s="325"/>
      <c r="K31" s="325"/>
      <c r="L31" s="325"/>
      <c r="M31" s="325"/>
      <c r="N31" s="325"/>
      <c r="O31" s="325"/>
      <c r="P31" s="325"/>
      <c r="Q31" s="325"/>
      <c r="R31" s="325"/>
      <c r="S31" s="325"/>
      <c r="T31" s="325"/>
      <c r="U31" s="58"/>
      <c r="V31" s="64" t="s">
        <v>27</v>
      </c>
      <c r="W31" s="65">
        <v>8</v>
      </c>
      <c r="X31" s="66">
        <v>7087.5</v>
      </c>
      <c r="Y31" s="66">
        <v>2126.25</v>
      </c>
      <c r="Z31" s="66">
        <v>9213.75</v>
      </c>
      <c r="AA31" s="66">
        <v>73710</v>
      </c>
      <c r="AB31" s="67">
        <v>241.67</v>
      </c>
    </row>
    <row r="32" spans="1:28" x14ac:dyDescent="0.35">
      <c r="A32" s="62" t="s">
        <v>66</v>
      </c>
      <c r="B32" s="325" t="s">
        <v>67</v>
      </c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25"/>
      <c r="P32" s="325"/>
      <c r="Q32" s="325"/>
      <c r="R32" s="325"/>
      <c r="S32" s="325"/>
      <c r="T32" s="325"/>
      <c r="U32" s="58"/>
      <c r="V32" s="64" t="s">
        <v>27</v>
      </c>
      <c r="W32" s="65">
        <v>4</v>
      </c>
      <c r="X32" s="66">
        <v>1181.25</v>
      </c>
      <c r="Y32" s="67">
        <v>354.38</v>
      </c>
      <c r="Z32" s="66">
        <v>1535.63</v>
      </c>
      <c r="AA32" s="66">
        <v>6142.5</v>
      </c>
      <c r="AB32" s="67">
        <v>20.14</v>
      </c>
    </row>
    <row r="33" spans="1:28" x14ac:dyDescent="0.35">
      <c r="A33" s="56" t="s">
        <v>68</v>
      </c>
      <c r="B33" s="330" t="s">
        <v>69</v>
      </c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0"/>
      <c r="P33" s="330"/>
      <c r="Q33" s="330"/>
      <c r="R33" s="330"/>
      <c r="S33" s="330"/>
      <c r="T33" s="330"/>
      <c r="U33" s="58"/>
      <c r="V33" s="58"/>
      <c r="W33" s="59"/>
      <c r="X33" s="58"/>
      <c r="Y33" s="58"/>
      <c r="Z33" s="58"/>
      <c r="AA33" s="61">
        <v>970392.15</v>
      </c>
      <c r="AB33" s="61">
        <v>3181.61</v>
      </c>
    </row>
    <row r="34" spans="1:28" x14ac:dyDescent="0.35">
      <c r="A34" s="62" t="s">
        <v>70</v>
      </c>
      <c r="B34" s="325" t="s">
        <v>71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58"/>
      <c r="V34" s="64" t="s">
        <v>27</v>
      </c>
      <c r="W34" s="65">
        <v>36</v>
      </c>
      <c r="X34" s="67">
        <v>826.88</v>
      </c>
      <c r="Y34" s="67">
        <v>248.06</v>
      </c>
      <c r="Z34" s="66">
        <v>1074.94</v>
      </c>
      <c r="AA34" s="66">
        <v>38697.75</v>
      </c>
      <c r="AB34" s="67">
        <v>126.88</v>
      </c>
    </row>
    <row r="35" spans="1:28" x14ac:dyDescent="0.35">
      <c r="A35" s="62" t="s">
        <v>72</v>
      </c>
      <c r="B35" s="325" t="s">
        <v>73</v>
      </c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58"/>
      <c r="V35" s="64" t="s">
        <v>27</v>
      </c>
      <c r="W35" s="65">
        <v>108</v>
      </c>
      <c r="X35" s="66">
        <v>1157.6300000000001</v>
      </c>
      <c r="Y35" s="67">
        <v>347.29</v>
      </c>
      <c r="Z35" s="66">
        <v>1504.91</v>
      </c>
      <c r="AA35" s="66">
        <v>162530.54999999999</v>
      </c>
      <c r="AB35" s="67">
        <v>532.89</v>
      </c>
    </row>
    <row r="36" spans="1:28" x14ac:dyDescent="0.35">
      <c r="A36" s="62" t="s">
        <v>74</v>
      </c>
      <c r="B36" s="325" t="s">
        <v>75</v>
      </c>
      <c r="C36" s="325"/>
      <c r="D36" s="325"/>
      <c r="E36" s="325"/>
      <c r="F36" s="325"/>
      <c r="G36" s="325"/>
      <c r="H36" s="325"/>
      <c r="I36" s="325"/>
      <c r="J36" s="325"/>
      <c r="K36" s="325"/>
      <c r="L36" s="325"/>
      <c r="M36" s="325"/>
      <c r="N36" s="325"/>
      <c r="O36" s="325"/>
      <c r="P36" s="325"/>
      <c r="Q36" s="325"/>
      <c r="R36" s="325"/>
      <c r="S36" s="325"/>
      <c r="T36" s="325"/>
      <c r="U36" s="58"/>
      <c r="V36" s="64" t="s">
        <v>27</v>
      </c>
      <c r="W36" s="65">
        <v>48</v>
      </c>
      <c r="X36" s="67">
        <v>921.38</v>
      </c>
      <c r="Y36" s="67">
        <v>276.41000000000003</v>
      </c>
      <c r="Z36" s="66">
        <v>1197.79</v>
      </c>
      <c r="AA36" s="66">
        <v>57493.8</v>
      </c>
      <c r="AB36" s="67">
        <v>188.5</v>
      </c>
    </row>
    <row r="37" spans="1:28" x14ac:dyDescent="0.35">
      <c r="A37" s="62" t="s">
        <v>76</v>
      </c>
      <c r="B37" s="325" t="s">
        <v>77</v>
      </c>
      <c r="C37" s="325"/>
      <c r="D37" s="325"/>
      <c r="E37" s="325"/>
      <c r="F37" s="325"/>
      <c r="G37" s="325"/>
      <c r="H37" s="325"/>
      <c r="I37" s="325"/>
      <c r="J37" s="325"/>
      <c r="K37" s="325"/>
      <c r="L37" s="325"/>
      <c r="M37" s="325"/>
      <c r="N37" s="325"/>
      <c r="O37" s="325"/>
      <c r="P37" s="325"/>
      <c r="Q37" s="325"/>
      <c r="R37" s="325"/>
      <c r="S37" s="325"/>
      <c r="T37" s="325"/>
      <c r="U37" s="58"/>
      <c r="V37" s="64" t="s">
        <v>27</v>
      </c>
      <c r="W37" s="65">
        <v>72</v>
      </c>
      <c r="X37" s="66">
        <v>7371</v>
      </c>
      <c r="Y37" s="66">
        <v>2211.3000000000002</v>
      </c>
      <c r="Z37" s="66">
        <v>9582.2999999999993</v>
      </c>
      <c r="AA37" s="66">
        <v>689925.6</v>
      </c>
      <c r="AB37" s="66">
        <v>2262.0500000000002</v>
      </c>
    </row>
    <row r="38" spans="1:28" x14ac:dyDescent="0.35">
      <c r="A38" s="62" t="s">
        <v>78</v>
      </c>
      <c r="B38" s="325" t="s">
        <v>369</v>
      </c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58"/>
      <c r="V38" s="64" t="s">
        <v>27</v>
      </c>
      <c r="W38" s="65">
        <v>12</v>
      </c>
      <c r="X38" s="66">
        <v>1393.88</v>
      </c>
      <c r="Y38" s="67">
        <v>418.16</v>
      </c>
      <c r="Z38" s="66">
        <v>1812.04</v>
      </c>
      <c r="AA38" s="66">
        <v>21744.45</v>
      </c>
      <c r="AB38" s="67">
        <v>71.290000000000006</v>
      </c>
    </row>
    <row r="39" spans="1:28" x14ac:dyDescent="0.35">
      <c r="A39" s="56" t="s">
        <v>370</v>
      </c>
      <c r="B39" s="330" t="s">
        <v>371</v>
      </c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330"/>
      <c r="U39" s="58"/>
      <c r="V39" s="58"/>
      <c r="W39" s="59"/>
      <c r="X39" s="58"/>
      <c r="Y39" s="58"/>
      <c r="Z39" s="58"/>
      <c r="AA39" s="61">
        <v>1248975</v>
      </c>
      <c r="AB39" s="61">
        <v>4095</v>
      </c>
    </row>
    <row r="40" spans="1:28" x14ac:dyDescent="0.35">
      <c r="A40" s="62" t="s">
        <v>372</v>
      </c>
      <c r="B40" s="325" t="s">
        <v>373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58"/>
      <c r="V40" s="64" t="s">
        <v>27</v>
      </c>
      <c r="W40" s="65">
        <v>1</v>
      </c>
      <c r="X40" s="66">
        <v>45750</v>
      </c>
      <c r="Y40" s="66">
        <v>13725</v>
      </c>
      <c r="Z40" s="66">
        <v>59475</v>
      </c>
      <c r="AA40" s="66">
        <v>59475</v>
      </c>
      <c r="AB40" s="67">
        <v>195</v>
      </c>
    </row>
    <row r="41" spans="1:28" x14ac:dyDescent="0.35">
      <c r="A41" s="62" t="s">
        <v>374</v>
      </c>
      <c r="B41" s="325" t="s">
        <v>375</v>
      </c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58"/>
      <c r="V41" s="64" t="s">
        <v>27</v>
      </c>
      <c r="W41" s="65">
        <v>2</v>
      </c>
      <c r="X41" s="66">
        <v>228750</v>
      </c>
      <c r="Y41" s="66">
        <v>68625</v>
      </c>
      <c r="Z41" s="66">
        <v>297375</v>
      </c>
      <c r="AA41" s="66">
        <v>594750</v>
      </c>
      <c r="AB41" s="66">
        <v>1950</v>
      </c>
    </row>
    <row r="42" spans="1:28" x14ac:dyDescent="0.35">
      <c r="A42" s="62" t="s">
        <v>376</v>
      </c>
      <c r="B42" s="325" t="s">
        <v>377</v>
      </c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58"/>
      <c r="V42" s="64" t="s">
        <v>27</v>
      </c>
      <c r="W42" s="65">
        <v>2</v>
      </c>
      <c r="X42" s="66">
        <v>228750</v>
      </c>
      <c r="Y42" s="66">
        <v>68625</v>
      </c>
      <c r="Z42" s="66">
        <v>297375</v>
      </c>
      <c r="AA42" s="66">
        <v>594750</v>
      </c>
      <c r="AB42" s="66">
        <v>1950</v>
      </c>
    </row>
    <row r="43" spans="1:28" x14ac:dyDescent="0.35">
      <c r="A43" s="53">
        <v>1.2</v>
      </c>
      <c r="B43" s="324" t="s">
        <v>378</v>
      </c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54"/>
      <c r="V43" s="54"/>
      <c r="W43" s="69"/>
      <c r="X43" s="54"/>
      <c r="Y43" s="54"/>
      <c r="Z43" s="54"/>
      <c r="AA43" s="55">
        <v>568447818.34000003</v>
      </c>
      <c r="AB43" s="55">
        <v>1863763.34</v>
      </c>
    </row>
    <row r="44" spans="1:28" x14ac:dyDescent="0.35">
      <c r="A44" s="56" t="s">
        <v>81</v>
      </c>
      <c r="B44" s="330" t="s">
        <v>107</v>
      </c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58"/>
      <c r="V44" s="58"/>
      <c r="W44" s="59"/>
      <c r="X44" s="58"/>
      <c r="Y44" s="58"/>
      <c r="Z44" s="58"/>
      <c r="AA44" s="61">
        <v>1033760</v>
      </c>
      <c r="AB44" s="61">
        <v>3389.38</v>
      </c>
    </row>
    <row r="45" spans="1:28" x14ac:dyDescent="0.35">
      <c r="A45" s="62" t="s">
        <v>83</v>
      </c>
      <c r="B45" s="331" t="s">
        <v>379</v>
      </c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  <c r="Q45" s="331"/>
      <c r="R45" s="331"/>
      <c r="S45" s="331"/>
      <c r="T45" s="331"/>
      <c r="U45" s="58"/>
      <c r="V45" s="62" t="s">
        <v>110</v>
      </c>
      <c r="W45" s="65">
        <v>20</v>
      </c>
      <c r="X45" s="66">
        <v>35000</v>
      </c>
      <c r="Y45" s="66">
        <v>10500</v>
      </c>
      <c r="Z45" s="66">
        <v>45500</v>
      </c>
      <c r="AA45" s="66">
        <v>910000</v>
      </c>
      <c r="AB45" s="66">
        <v>2983.61</v>
      </c>
    </row>
    <row r="46" spans="1:28" x14ac:dyDescent="0.35">
      <c r="A46" s="62" t="s">
        <v>85</v>
      </c>
      <c r="B46" s="325" t="s">
        <v>112</v>
      </c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58"/>
      <c r="V46" s="62" t="s">
        <v>110</v>
      </c>
      <c r="W46" s="65">
        <v>1</v>
      </c>
      <c r="X46" s="66">
        <v>95200</v>
      </c>
      <c r="Y46" s="66">
        <v>28560</v>
      </c>
      <c r="Z46" s="66">
        <v>123760</v>
      </c>
      <c r="AA46" s="66">
        <v>123760</v>
      </c>
      <c r="AB46" s="67">
        <v>405.77</v>
      </c>
    </row>
    <row r="47" spans="1:28" x14ac:dyDescent="0.35">
      <c r="A47" s="56" t="s">
        <v>98</v>
      </c>
      <c r="B47" s="330" t="s">
        <v>114</v>
      </c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58"/>
      <c r="V47" s="58"/>
      <c r="W47" s="59"/>
      <c r="X47" s="58"/>
      <c r="Y47" s="58"/>
      <c r="Z47" s="58"/>
      <c r="AA47" s="61">
        <v>39000</v>
      </c>
      <c r="AB47" s="68">
        <v>127.87</v>
      </c>
    </row>
    <row r="48" spans="1:28" x14ac:dyDescent="0.35">
      <c r="A48" s="62" t="s">
        <v>100</v>
      </c>
      <c r="B48" s="325" t="s">
        <v>116</v>
      </c>
      <c r="C48" s="325"/>
      <c r="D48" s="325"/>
      <c r="E48" s="325"/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58"/>
      <c r="V48" s="62" t="s">
        <v>110</v>
      </c>
      <c r="W48" s="65">
        <v>2</v>
      </c>
      <c r="X48" s="66">
        <v>15000</v>
      </c>
      <c r="Y48" s="66">
        <v>4500</v>
      </c>
      <c r="Z48" s="66">
        <v>19500</v>
      </c>
      <c r="AA48" s="66">
        <v>39000</v>
      </c>
      <c r="AB48" s="67">
        <v>127.87</v>
      </c>
    </row>
    <row r="49" spans="1:28" x14ac:dyDescent="0.35">
      <c r="A49" s="56" t="s">
        <v>106</v>
      </c>
      <c r="B49" s="330" t="s">
        <v>247</v>
      </c>
      <c r="C49" s="330"/>
      <c r="D49" s="330"/>
      <c r="E49" s="330"/>
      <c r="F49" s="330"/>
      <c r="G49" s="330"/>
      <c r="H49" s="330"/>
      <c r="I49" s="330"/>
      <c r="J49" s="330"/>
      <c r="K49" s="330"/>
      <c r="L49" s="330"/>
      <c r="M49" s="330"/>
      <c r="N49" s="330"/>
      <c r="O49" s="330"/>
      <c r="P49" s="330"/>
      <c r="Q49" s="330"/>
      <c r="R49" s="330"/>
      <c r="S49" s="330"/>
      <c r="T49" s="330"/>
      <c r="U49" s="58"/>
      <c r="V49" s="58"/>
      <c r="W49" s="59"/>
      <c r="X49" s="58"/>
      <c r="Y49" s="58"/>
      <c r="Z49" s="58"/>
      <c r="AA49" s="61">
        <v>19947689.129999999</v>
      </c>
      <c r="AB49" s="61">
        <v>65402.26</v>
      </c>
    </row>
    <row r="50" spans="1:28" x14ac:dyDescent="0.35">
      <c r="A50" s="62" t="s">
        <v>108</v>
      </c>
      <c r="B50" s="325" t="s">
        <v>249</v>
      </c>
      <c r="C50" s="325"/>
      <c r="D50" s="325"/>
      <c r="E50" s="325"/>
      <c r="F50" s="325"/>
      <c r="G50" s="325"/>
      <c r="H50" s="325"/>
      <c r="I50" s="325"/>
      <c r="J50" s="325"/>
      <c r="K50" s="325"/>
      <c r="L50" s="325"/>
      <c r="M50" s="325"/>
      <c r="N50" s="325"/>
      <c r="O50" s="325"/>
      <c r="P50" s="325"/>
      <c r="Q50" s="325"/>
      <c r="R50" s="325"/>
      <c r="S50" s="325"/>
      <c r="T50" s="325"/>
      <c r="U50" s="58"/>
      <c r="V50" s="64" t="s">
        <v>16</v>
      </c>
      <c r="W50" s="65">
        <v>700</v>
      </c>
      <c r="X50" s="66">
        <v>6917.4</v>
      </c>
      <c r="Y50" s="66">
        <v>2075.2199999999998</v>
      </c>
      <c r="Z50" s="66">
        <v>8992.6200000000008</v>
      </c>
      <c r="AA50" s="66">
        <v>6294834</v>
      </c>
      <c r="AB50" s="66">
        <v>20638.8</v>
      </c>
    </row>
    <row r="51" spans="1:28" x14ac:dyDescent="0.35">
      <c r="A51" s="62" t="s">
        <v>111</v>
      </c>
      <c r="B51" s="325" t="s">
        <v>380</v>
      </c>
      <c r="C51" s="325"/>
      <c r="D51" s="325"/>
      <c r="E51" s="325"/>
      <c r="F51" s="325"/>
      <c r="G51" s="325"/>
      <c r="H51" s="325"/>
      <c r="I51" s="325"/>
      <c r="J51" s="325"/>
      <c r="K51" s="325"/>
      <c r="L51" s="325"/>
      <c r="M51" s="325"/>
      <c r="N51" s="325"/>
      <c r="O51" s="325"/>
      <c r="P51" s="325"/>
      <c r="Q51" s="325"/>
      <c r="R51" s="325"/>
      <c r="S51" s="325"/>
      <c r="T51" s="325"/>
      <c r="U51" s="58"/>
      <c r="V51" s="64" t="s">
        <v>16</v>
      </c>
      <c r="W51" s="65">
        <v>700</v>
      </c>
      <c r="X51" s="66">
        <v>3900</v>
      </c>
      <c r="Y51" s="66">
        <v>1170</v>
      </c>
      <c r="Z51" s="66">
        <v>5070</v>
      </c>
      <c r="AA51" s="66">
        <v>3549000</v>
      </c>
      <c r="AB51" s="66">
        <v>11636.07</v>
      </c>
    </row>
    <row r="52" spans="1:28" x14ac:dyDescent="0.35">
      <c r="A52" s="62" t="s">
        <v>381</v>
      </c>
      <c r="B52" s="325" t="s">
        <v>382</v>
      </c>
      <c r="C52" s="325"/>
      <c r="D52" s="325"/>
      <c r="E52" s="325"/>
      <c r="F52" s="325"/>
      <c r="G52" s="325"/>
      <c r="H52" s="325"/>
      <c r="I52" s="325"/>
      <c r="J52" s="325"/>
      <c r="K52" s="325"/>
      <c r="L52" s="325"/>
      <c r="M52" s="325"/>
      <c r="N52" s="325"/>
      <c r="O52" s="325"/>
      <c r="P52" s="325"/>
      <c r="Q52" s="325"/>
      <c r="R52" s="325"/>
      <c r="S52" s="325"/>
      <c r="T52" s="325"/>
      <c r="U52" s="58"/>
      <c r="V52" s="64" t="s">
        <v>16</v>
      </c>
      <c r="W52" s="65">
        <v>700</v>
      </c>
      <c r="X52" s="66">
        <v>4465</v>
      </c>
      <c r="Y52" s="66">
        <v>1339.5</v>
      </c>
      <c r="Z52" s="66">
        <v>5804.5</v>
      </c>
      <c r="AA52" s="66">
        <v>4063150</v>
      </c>
      <c r="AB52" s="66">
        <v>13321.8</v>
      </c>
    </row>
    <row r="53" spans="1:28" x14ac:dyDescent="0.35">
      <c r="A53" s="62" t="s">
        <v>383</v>
      </c>
      <c r="B53" s="325" t="s">
        <v>384</v>
      </c>
      <c r="C53" s="325"/>
      <c r="D53" s="325"/>
      <c r="E53" s="325"/>
      <c r="F53" s="325"/>
      <c r="G53" s="325"/>
      <c r="H53" s="325"/>
      <c r="I53" s="325"/>
      <c r="J53" s="325"/>
      <c r="K53" s="325"/>
      <c r="L53" s="325"/>
      <c r="M53" s="325"/>
      <c r="N53" s="325"/>
      <c r="O53" s="325"/>
      <c r="P53" s="325"/>
      <c r="Q53" s="325"/>
      <c r="R53" s="325"/>
      <c r="S53" s="325"/>
      <c r="T53" s="325"/>
      <c r="U53" s="58"/>
      <c r="V53" s="64" t="s">
        <v>16</v>
      </c>
      <c r="W53" s="65">
        <v>700</v>
      </c>
      <c r="X53" s="66">
        <v>3900</v>
      </c>
      <c r="Y53" s="66">
        <v>1170</v>
      </c>
      <c r="Z53" s="66">
        <v>5070</v>
      </c>
      <c r="AA53" s="66">
        <v>3549000</v>
      </c>
      <c r="AB53" s="66">
        <v>11636.07</v>
      </c>
    </row>
    <row r="54" spans="1:28" x14ac:dyDescent="0.35">
      <c r="A54" s="62" t="s">
        <v>385</v>
      </c>
      <c r="B54" s="325" t="s">
        <v>386</v>
      </c>
      <c r="C54" s="325"/>
      <c r="D54" s="325"/>
      <c r="E54" s="325"/>
      <c r="F54" s="325"/>
      <c r="G54" s="325"/>
      <c r="H54" s="325"/>
      <c r="I54" s="325"/>
      <c r="J54" s="325"/>
      <c r="K54" s="325"/>
      <c r="L54" s="325"/>
      <c r="M54" s="325"/>
      <c r="N54" s="325"/>
      <c r="O54" s="325"/>
      <c r="P54" s="325"/>
      <c r="Q54" s="325"/>
      <c r="R54" s="325"/>
      <c r="S54" s="325"/>
      <c r="T54" s="325"/>
      <c r="U54" s="58"/>
      <c r="V54" s="64" t="s">
        <v>16</v>
      </c>
      <c r="W54" s="65">
        <v>700</v>
      </c>
      <c r="X54" s="66">
        <v>2738.14</v>
      </c>
      <c r="Y54" s="67">
        <v>821.44</v>
      </c>
      <c r="Z54" s="66">
        <v>3559.58</v>
      </c>
      <c r="AA54" s="66">
        <v>2491705.13</v>
      </c>
      <c r="AB54" s="66">
        <v>8169.53</v>
      </c>
    </row>
    <row r="55" spans="1:28" x14ac:dyDescent="0.35">
      <c r="A55" s="62" t="s">
        <v>387</v>
      </c>
      <c r="B55" s="325" t="s">
        <v>388</v>
      </c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5"/>
      <c r="N55" s="325"/>
      <c r="O55" s="325"/>
      <c r="P55" s="325"/>
      <c r="Q55" s="325"/>
      <c r="R55" s="325"/>
      <c r="S55" s="325"/>
      <c r="T55" s="325"/>
      <c r="U55" s="58"/>
      <c r="V55" s="64" t="s">
        <v>16</v>
      </c>
      <c r="W55" s="65">
        <v>700</v>
      </c>
      <c r="X55" s="66">
        <v>7500</v>
      </c>
      <c r="Y55" s="66">
        <v>2250</v>
      </c>
      <c r="Z55" s="66">
        <v>9750</v>
      </c>
      <c r="AA55" s="66">
        <v>6825000</v>
      </c>
      <c r="AB55" s="66">
        <v>22377.05</v>
      </c>
    </row>
    <row r="56" spans="1:28" x14ac:dyDescent="0.35">
      <c r="A56" s="56" t="s">
        <v>113</v>
      </c>
      <c r="B56" s="330" t="s">
        <v>259</v>
      </c>
      <c r="C56" s="330"/>
      <c r="D56" s="330"/>
      <c r="E56" s="330"/>
      <c r="F56" s="330"/>
      <c r="G56" s="330"/>
      <c r="H56" s="330"/>
      <c r="I56" s="330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58"/>
      <c r="V56" s="58"/>
      <c r="W56" s="59"/>
      <c r="X56" s="58"/>
      <c r="Y56" s="58"/>
      <c r="Z56" s="58"/>
      <c r="AA56" s="61">
        <v>11692654.16</v>
      </c>
      <c r="AB56" s="61">
        <v>38336.57</v>
      </c>
    </row>
    <row r="57" spans="1:28" x14ac:dyDescent="0.35">
      <c r="A57" s="62" t="s">
        <v>115</v>
      </c>
      <c r="B57" s="325" t="s">
        <v>389</v>
      </c>
      <c r="C57" s="325"/>
      <c r="D57" s="325"/>
      <c r="E57" s="325"/>
      <c r="F57" s="325"/>
      <c r="G57" s="325"/>
      <c r="H57" s="325"/>
      <c r="I57" s="325"/>
      <c r="J57" s="325"/>
      <c r="K57" s="325"/>
      <c r="L57" s="325"/>
      <c r="M57" s="325"/>
      <c r="N57" s="325"/>
      <c r="O57" s="325"/>
      <c r="P57" s="325"/>
      <c r="Q57" s="325"/>
      <c r="R57" s="325"/>
      <c r="S57" s="325"/>
      <c r="T57" s="325"/>
      <c r="U57" s="58"/>
      <c r="V57" s="64" t="s">
        <v>262</v>
      </c>
      <c r="W57" s="65">
        <v>1</v>
      </c>
      <c r="X57" s="66">
        <v>7493850</v>
      </c>
      <c r="Y57" s="66">
        <v>2248155</v>
      </c>
      <c r="Z57" s="66">
        <v>9742005</v>
      </c>
      <c r="AA57" s="66">
        <v>9742005</v>
      </c>
      <c r="AB57" s="66">
        <v>31941</v>
      </c>
    </row>
    <row r="58" spans="1:28" x14ac:dyDescent="0.35">
      <c r="A58" s="62" t="s">
        <v>390</v>
      </c>
      <c r="B58" s="325" t="s">
        <v>264</v>
      </c>
      <c r="C58" s="325"/>
      <c r="D58" s="325"/>
      <c r="E58" s="325"/>
      <c r="F58" s="325"/>
      <c r="G58" s="325"/>
      <c r="H58" s="325"/>
      <c r="I58" s="325"/>
      <c r="J58" s="325"/>
      <c r="K58" s="325"/>
      <c r="L58" s="325"/>
      <c r="M58" s="325"/>
      <c r="N58" s="325"/>
      <c r="O58" s="325"/>
      <c r="P58" s="325"/>
      <c r="Q58" s="325"/>
      <c r="R58" s="325"/>
      <c r="S58" s="325"/>
      <c r="T58" s="325"/>
      <c r="U58" s="58"/>
      <c r="V58" s="64" t="s">
        <v>262</v>
      </c>
      <c r="W58" s="65">
        <v>1</v>
      </c>
      <c r="X58" s="66">
        <v>691740</v>
      </c>
      <c r="Y58" s="66">
        <v>207522</v>
      </c>
      <c r="Z58" s="66">
        <v>899262</v>
      </c>
      <c r="AA58" s="66">
        <v>899262</v>
      </c>
      <c r="AB58" s="66">
        <v>2948.4</v>
      </c>
    </row>
    <row r="59" spans="1:28" x14ac:dyDescent="0.35">
      <c r="A59" s="62" t="s">
        <v>391</v>
      </c>
      <c r="B59" s="325" t="s">
        <v>268</v>
      </c>
      <c r="C59" s="325"/>
      <c r="D59" s="325"/>
      <c r="E59" s="325"/>
      <c r="F59" s="325"/>
      <c r="G59" s="325"/>
      <c r="H59" s="325"/>
      <c r="I59" s="325"/>
      <c r="J59" s="325"/>
      <c r="K59" s="325"/>
      <c r="L59" s="325"/>
      <c r="M59" s="325"/>
      <c r="N59" s="325"/>
      <c r="O59" s="325"/>
      <c r="P59" s="325"/>
      <c r="Q59" s="325"/>
      <c r="R59" s="325"/>
      <c r="S59" s="325"/>
      <c r="T59" s="325"/>
      <c r="U59" s="58"/>
      <c r="V59" s="62" t="s">
        <v>269</v>
      </c>
      <c r="W59" s="65">
        <v>2</v>
      </c>
      <c r="X59" s="67">
        <v>864.68</v>
      </c>
      <c r="Y59" s="67">
        <v>259.39999999999998</v>
      </c>
      <c r="Z59" s="66">
        <v>1124.08</v>
      </c>
      <c r="AA59" s="66">
        <v>2248.16</v>
      </c>
      <c r="AB59" s="67">
        <v>7.37</v>
      </c>
    </row>
    <row r="60" spans="1:28" x14ac:dyDescent="0.35">
      <c r="A60" s="62" t="s">
        <v>392</v>
      </c>
      <c r="B60" s="325" t="s">
        <v>271</v>
      </c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25"/>
      <c r="P60" s="325"/>
      <c r="Q60" s="325"/>
      <c r="R60" s="325"/>
      <c r="S60" s="325"/>
      <c r="T60" s="325"/>
      <c r="U60" s="58"/>
      <c r="V60" s="64" t="s">
        <v>262</v>
      </c>
      <c r="W60" s="65">
        <v>2</v>
      </c>
      <c r="X60" s="66">
        <v>403515</v>
      </c>
      <c r="Y60" s="66">
        <v>121054.5</v>
      </c>
      <c r="Z60" s="66">
        <v>524569.5</v>
      </c>
      <c r="AA60" s="66">
        <v>1049139</v>
      </c>
      <c r="AB60" s="66">
        <v>3439.8</v>
      </c>
    </row>
    <row r="61" spans="1:28" x14ac:dyDescent="0.35">
      <c r="A61" s="56" t="s">
        <v>117</v>
      </c>
      <c r="B61" s="330" t="s">
        <v>139</v>
      </c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58"/>
      <c r="V61" s="58"/>
      <c r="W61" s="59"/>
      <c r="X61" s="58"/>
      <c r="Y61" s="58"/>
      <c r="Z61" s="58"/>
      <c r="AA61" s="61">
        <v>15684628.050000001</v>
      </c>
      <c r="AB61" s="61">
        <v>51425.01</v>
      </c>
    </row>
    <row r="62" spans="1:28" x14ac:dyDescent="0.35">
      <c r="A62" s="62" t="s">
        <v>119</v>
      </c>
      <c r="B62" s="325" t="s">
        <v>274</v>
      </c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58"/>
      <c r="V62" s="64" t="s">
        <v>27</v>
      </c>
      <c r="W62" s="65">
        <v>1</v>
      </c>
      <c r="X62" s="66">
        <v>5533920</v>
      </c>
      <c r="Y62" s="66">
        <v>1660176</v>
      </c>
      <c r="Z62" s="66">
        <v>7194096</v>
      </c>
      <c r="AA62" s="66">
        <v>7194096</v>
      </c>
      <c r="AB62" s="66">
        <v>23587.200000000001</v>
      </c>
    </row>
    <row r="63" spans="1:28" x14ac:dyDescent="0.35">
      <c r="A63" s="62" t="s">
        <v>121</v>
      </c>
      <c r="B63" s="325" t="s">
        <v>276</v>
      </c>
      <c r="C63" s="325"/>
      <c r="D63" s="325"/>
      <c r="E63" s="325"/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58"/>
      <c r="V63" s="64" t="s">
        <v>262</v>
      </c>
      <c r="W63" s="65">
        <v>1</v>
      </c>
      <c r="X63" s="66">
        <v>190228.5</v>
      </c>
      <c r="Y63" s="66">
        <v>57068.55</v>
      </c>
      <c r="Z63" s="66">
        <v>247297.05</v>
      </c>
      <c r="AA63" s="66">
        <v>247297.05</v>
      </c>
      <c r="AB63" s="67">
        <v>810.81</v>
      </c>
    </row>
    <row r="64" spans="1:28" x14ac:dyDescent="0.35">
      <c r="A64" s="62" t="s">
        <v>123</v>
      </c>
      <c r="B64" s="325" t="s">
        <v>278</v>
      </c>
      <c r="C64" s="325"/>
      <c r="D64" s="325"/>
      <c r="E64" s="325"/>
      <c r="F64" s="325"/>
      <c r="G64" s="325"/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325"/>
      <c r="S64" s="325"/>
      <c r="T64" s="325"/>
      <c r="U64" s="58"/>
      <c r="V64" s="64" t="s">
        <v>27</v>
      </c>
      <c r="W64" s="65">
        <v>1</v>
      </c>
      <c r="X64" s="66">
        <v>3746925</v>
      </c>
      <c r="Y64" s="66">
        <v>1124077.5</v>
      </c>
      <c r="Z64" s="66">
        <v>4871002.5</v>
      </c>
      <c r="AA64" s="66">
        <v>4871002.5</v>
      </c>
      <c r="AB64" s="66">
        <v>15970.5</v>
      </c>
    </row>
    <row r="65" spans="1:28" x14ac:dyDescent="0.35">
      <c r="A65" s="62" t="s">
        <v>125</v>
      </c>
      <c r="B65" s="325" t="s">
        <v>393</v>
      </c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25"/>
      <c r="P65" s="325"/>
      <c r="Q65" s="325"/>
      <c r="R65" s="325"/>
      <c r="S65" s="325"/>
      <c r="T65" s="325"/>
      <c r="U65" s="58"/>
      <c r="V65" s="64" t="s">
        <v>27</v>
      </c>
      <c r="W65" s="65">
        <v>1</v>
      </c>
      <c r="X65" s="66">
        <v>317047.5</v>
      </c>
      <c r="Y65" s="66">
        <v>95114.25</v>
      </c>
      <c r="Z65" s="66">
        <v>412161.75</v>
      </c>
      <c r="AA65" s="66">
        <v>412161.75</v>
      </c>
      <c r="AB65" s="66">
        <v>1351.35</v>
      </c>
    </row>
    <row r="66" spans="1:28" x14ac:dyDescent="0.35">
      <c r="A66" s="62" t="s">
        <v>127</v>
      </c>
      <c r="B66" s="325" t="s">
        <v>394</v>
      </c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25"/>
      <c r="P66" s="325"/>
      <c r="Q66" s="325"/>
      <c r="R66" s="325"/>
      <c r="S66" s="325"/>
      <c r="T66" s="325"/>
      <c r="U66" s="58"/>
      <c r="V66" s="64" t="s">
        <v>27</v>
      </c>
      <c r="W66" s="65">
        <v>1</v>
      </c>
      <c r="X66" s="66">
        <v>1268190</v>
      </c>
      <c r="Y66" s="66">
        <v>380457</v>
      </c>
      <c r="Z66" s="66">
        <v>1648647</v>
      </c>
      <c r="AA66" s="66">
        <v>1648647</v>
      </c>
      <c r="AB66" s="66">
        <v>5405.4</v>
      </c>
    </row>
    <row r="67" spans="1:28" x14ac:dyDescent="0.35">
      <c r="A67" s="62" t="s">
        <v>395</v>
      </c>
      <c r="B67" s="325" t="s">
        <v>284</v>
      </c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58"/>
      <c r="V67" s="64" t="s">
        <v>27</v>
      </c>
      <c r="W67" s="65">
        <v>1</v>
      </c>
      <c r="X67" s="66">
        <v>1008787.5</v>
      </c>
      <c r="Y67" s="66">
        <v>302636.25</v>
      </c>
      <c r="Z67" s="66">
        <v>1311423.75</v>
      </c>
      <c r="AA67" s="66">
        <v>1311423.75</v>
      </c>
      <c r="AB67" s="66">
        <v>4299.75</v>
      </c>
    </row>
    <row r="68" spans="1:28" x14ac:dyDescent="0.35">
      <c r="A68" s="56" t="s">
        <v>129</v>
      </c>
      <c r="B68" s="330" t="s">
        <v>147</v>
      </c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58"/>
      <c r="V68" s="58"/>
      <c r="W68" s="59"/>
      <c r="X68" s="58"/>
      <c r="Y68" s="58"/>
      <c r="Z68" s="58"/>
      <c r="AA68" s="61">
        <v>15699615.75</v>
      </c>
      <c r="AB68" s="61">
        <v>51474.15</v>
      </c>
    </row>
    <row r="69" spans="1:28" x14ac:dyDescent="0.35">
      <c r="A69" s="62" t="s">
        <v>131</v>
      </c>
      <c r="B69" s="325" t="s">
        <v>274</v>
      </c>
      <c r="C69" s="325"/>
      <c r="D69" s="325"/>
      <c r="E69" s="325"/>
      <c r="F69" s="325"/>
      <c r="G69" s="325"/>
      <c r="H69" s="325"/>
      <c r="I69" s="325"/>
      <c r="J69" s="325"/>
      <c r="K69" s="325"/>
      <c r="L69" s="325"/>
      <c r="M69" s="325"/>
      <c r="N69" s="325"/>
      <c r="O69" s="325"/>
      <c r="P69" s="325"/>
      <c r="Q69" s="325"/>
      <c r="R69" s="325"/>
      <c r="S69" s="325"/>
      <c r="T69" s="325"/>
      <c r="U69" s="58"/>
      <c r="V69" s="64" t="s">
        <v>27</v>
      </c>
      <c r="W69" s="65">
        <v>1</v>
      </c>
      <c r="X69" s="66">
        <v>5533920</v>
      </c>
      <c r="Y69" s="66">
        <v>1660176</v>
      </c>
      <c r="Z69" s="66">
        <v>7194096</v>
      </c>
      <c r="AA69" s="66">
        <v>7194096</v>
      </c>
      <c r="AB69" s="66">
        <v>23587.200000000001</v>
      </c>
    </row>
    <row r="70" spans="1:28" x14ac:dyDescent="0.35">
      <c r="A70" s="62" t="s">
        <v>138</v>
      </c>
      <c r="B70" s="325" t="s">
        <v>276</v>
      </c>
      <c r="C70" s="325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25"/>
      <c r="P70" s="325"/>
      <c r="Q70" s="325"/>
      <c r="R70" s="325"/>
      <c r="S70" s="325"/>
      <c r="T70" s="325"/>
      <c r="U70" s="58"/>
      <c r="V70" s="64" t="s">
        <v>262</v>
      </c>
      <c r="W70" s="65">
        <v>1</v>
      </c>
      <c r="X70" s="66">
        <v>201757.5</v>
      </c>
      <c r="Y70" s="66">
        <v>60527.25</v>
      </c>
      <c r="Z70" s="66">
        <v>262284.75</v>
      </c>
      <c r="AA70" s="66">
        <v>262284.75</v>
      </c>
      <c r="AB70" s="67">
        <v>859.95</v>
      </c>
    </row>
    <row r="71" spans="1:28" x14ac:dyDescent="0.35">
      <c r="A71" s="62" t="s">
        <v>146</v>
      </c>
      <c r="B71" s="325" t="s">
        <v>278</v>
      </c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25"/>
      <c r="P71" s="325"/>
      <c r="Q71" s="325"/>
      <c r="R71" s="325"/>
      <c r="S71" s="325"/>
      <c r="T71" s="325"/>
      <c r="U71" s="58"/>
      <c r="V71" s="64" t="s">
        <v>27</v>
      </c>
      <c r="W71" s="65">
        <v>1</v>
      </c>
      <c r="X71" s="66">
        <v>3746925</v>
      </c>
      <c r="Y71" s="66">
        <v>1124077.5</v>
      </c>
      <c r="Z71" s="66">
        <v>4871002.5</v>
      </c>
      <c r="AA71" s="66">
        <v>4871002.5</v>
      </c>
      <c r="AB71" s="66">
        <v>15970.5</v>
      </c>
    </row>
    <row r="72" spans="1:28" x14ac:dyDescent="0.35">
      <c r="A72" s="62" t="s">
        <v>396</v>
      </c>
      <c r="B72" s="325" t="s">
        <v>393</v>
      </c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58"/>
      <c r="V72" s="64" t="s">
        <v>27</v>
      </c>
      <c r="W72" s="65">
        <v>1</v>
      </c>
      <c r="X72" s="66">
        <v>317047.5</v>
      </c>
      <c r="Y72" s="66">
        <v>95114.25</v>
      </c>
      <c r="Z72" s="66">
        <v>412161.75</v>
      </c>
      <c r="AA72" s="66">
        <v>412161.75</v>
      </c>
      <c r="AB72" s="66">
        <v>1351.35</v>
      </c>
    </row>
    <row r="73" spans="1:28" x14ac:dyDescent="0.35">
      <c r="A73" s="62" t="s">
        <v>397</v>
      </c>
      <c r="B73" s="325" t="s">
        <v>394</v>
      </c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58"/>
      <c r="V73" s="64" t="s">
        <v>27</v>
      </c>
      <c r="W73" s="65">
        <v>1</v>
      </c>
      <c r="X73" s="66">
        <v>1268190</v>
      </c>
      <c r="Y73" s="66">
        <v>380457</v>
      </c>
      <c r="Z73" s="66">
        <v>1648647</v>
      </c>
      <c r="AA73" s="66">
        <v>1648647</v>
      </c>
      <c r="AB73" s="66">
        <v>5405.4</v>
      </c>
    </row>
    <row r="74" spans="1:28" x14ac:dyDescent="0.35">
      <c r="A74" s="62" t="s">
        <v>398</v>
      </c>
      <c r="B74" s="325" t="s">
        <v>284</v>
      </c>
      <c r="C74" s="325"/>
      <c r="D74" s="325"/>
      <c r="E74" s="325"/>
      <c r="F74" s="325"/>
      <c r="G74" s="325"/>
      <c r="H74" s="325"/>
      <c r="I74" s="325"/>
      <c r="J74" s="325"/>
      <c r="K74" s="325"/>
      <c r="L74" s="325"/>
      <c r="M74" s="325"/>
      <c r="N74" s="325"/>
      <c r="O74" s="325"/>
      <c r="P74" s="325"/>
      <c r="Q74" s="325"/>
      <c r="R74" s="325"/>
      <c r="S74" s="325"/>
      <c r="T74" s="325"/>
      <c r="U74" s="58"/>
      <c r="V74" s="64" t="s">
        <v>27</v>
      </c>
      <c r="W74" s="65">
        <v>1</v>
      </c>
      <c r="X74" s="66">
        <v>1008787.5</v>
      </c>
      <c r="Y74" s="66">
        <v>302636.25</v>
      </c>
      <c r="Z74" s="66">
        <v>1311423.75</v>
      </c>
      <c r="AA74" s="66">
        <v>1311423.75</v>
      </c>
      <c r="AB74" s="66">
        <v>4299.75</v>
      </c>
    </row>
    <row r="75" spans="1:28" x14ac:dyDescent="0.35">
      <c r="A75" s="56" t="s">
        <v>399</v>
      </c>
      <c r="B75" s="330" t="s">
        <v>400</v>
      </c>
      <c r="C75" s="330"/>
      <c r="D75" s="330"/>
      <c r="E75" s="330"/>
      <c r="F75" s="330"/>
      <c r="G75" s="330"/>
      <c r="H75" s="330"/>
      <c r="I75" s="330"/>
      <c r="J75" s="330"/>
      <c r="K75" s="330"/>
      <c r="L75" s="330"/>
      <c r="M75" s="330"/>
      <c r="N75" s="330"/>
      <c r="O75" s="330"/>
      <c r="P75" s="330"/>
      <c r="Q75" s="330"/>
      <c r="R75" s="330"/>
      <c r="S75" s="330"/>
      <c r="T75" s="330"/>
      <c r="U75" s="58"/>
      <c r="V75" s="58"/>
      <c r="W75" s="59"/>
      <c r="X75" s="58"/>
      <c r="Y75" s="58"/>
      <c r="Z75" s="58"/>
      <c r="AA75" s="61">
        <v>497525471.25999999</v>
      </c>
      <c r="AB75" s="61">
        <v>1631231.05</v>
      </c>
    </row>
    <row r="76" spans="1:28" x14ac:dyDescent="0.35">
      <c r="A76" s="62" t="s">
        <v>401</v>
      </c>
      <c r="B76" s="325" t="s">
        <v>295</v>
      </c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25"/>
      <c r="P76" s="325"/>
      <c r="Q76" s="325"/>
      <c r="R76" s="325"/>
      <c r="S76" s="325"/>
      <c r="T76" s="325"/>
      <c r="U76" s="58"/>
      <c r="V76" s="62" t="s">
        <v>269</v>
      </c>
      <c r="W76" s="65">
        <v>200</v>
      </c>
      <c r="X76" s="66">
        <v>28822.5</v>
      </c>
      <c r="Y76" s="66">
        <v>8646.75</v>
      </c>
      <c r="Z76" s="66">
        <v>37469.25</v>
      </c>
      <c r="AA76" s="66">
        <v>7493850</v>
      </c>
      <c r="AB76" s="66">
        <v>24570</v>
      </c>
    </row>
    <row r="77" spans="1:28" x14ac:dyDescent="0.35">
      <c r="A77" s="62" t="s">
        <v>402</v>
      </c>
      <c r="B77" s="325" t="s">
        <v>403</v>
      </c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25"/>
      <c r="P77" s="325"/>
      <c r="Q77" s="325"/>
      <c r="R77" s="325"/>
      <c r="S77" s="325"/>
      <c r="T77" s="325"/>
      <c r="U77" s="58"/>
      <c r="V77" s="64" t="s">
        <v>27</v>
      </c>
      <c r="W77" s="65">
        <v>8</v>
      </c>
      <c r="X77" s="66">
        <v>1671705</v>
      </c>
      <c r="Y77" s="66">
        <v>501511.5</v>
      </c>
      <c r="Z77" s="66">
        <v>2173216.5</v>
      </c>
      <c r="AA77" s="66">
        <v>17385732</v>
      </c>
      <c r="AB77" s="66">
        <v>57002.400000000001</v>
      </c>
    </row>
    <row r="78" spans="1:28" x14ac:dyDescent="0.35">
      <c r="A78" s="62" t="s">
        <v>404</v>
      </c>
      <c r="B78" s="325" t="s">
        <v>299</v>
      </c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58"/>
      <c r="V78" s="64" t="s">
        <v>27</v>
      </c>
      <c r="W78" s="65">
        <v>38</v>
      </c>
      <c r="X78" s="66">
        <v>1959930</v>
      </c>
      <c r="Y78" s="66">
        <v>587979</v>
      </c>
      <c r="Z78" s="66">
        <v>2547909</v>
      </c>
      <c r="AA78" s="66">
        <v>96820542</v>
      </c>
      <c r="AB78" s="66">
        <v>317444.40000000002</v>
      </c>
    </row>
    <row r="79" spans="1:28" x14ac:dyDescent="0.35">
      <c r="A79" s="62" t="s">
        <v>405</v>
      </c>
      <c r="B79" s="331" t="s">
        <v>406</v>
      </c>
      <c r="C79" s="331"/>
      <c r="D79" s="331"/>
      <c r="E79" s="331"/>
      <c r="F79" s="331"/>
      <c r="G79" s="331"/>
      <c r="H79" s="331"/>
      <c r="I79" s="331"/>
      <c r="J79" s="331"/>
      <c r="K79" s="331"/>
      <c r="L79" s="331"/>
      <c r="M79" s="331"/>
      <c r="N79" s="331"/>
      <c r="O79" s="331"/>
      <c r="P79" s="331"/>
      <c r="Q79" s="331"/>
      <c r="R79" s="331"/>
      <c r="S79" s="331"/>
      <c r="T79" s="331"/>
      <c r="U79" s="58"/>
      <c r="V79" s="64" t="s">
        <v>27</v>
      </c>
      <c r="W79" s="65">
        <v>45</v>
      </c>
      <c r="X79" s="66">
        <v>3228120</v>
      </c>
      <c r="Y79" s="66">
        <v>968436</v>
      </c>
      <c r="Z79" s="66">
        <v>4196556</v>
      </c>
      <c r="AA79" s="66">
        <v>188845020</v>
      </c>
      <c r="AB79" s="66">
        <v>619164</v>
      </c>
    </row>
    <row r="80" spans="1:28" x14ac:dyDescent="0.35">
      <c r="A80" s="62" t="s">
        <v>407</v>
      </c>
      <c r="B80" s="331" t="s">
        <v>408</v>
      </c>
      <c r="C80" s="331"/>
      <c r="D80" s="331"/>
      <c r="E80" s="331"/>
      <c r="F80" s="331"/>
      <c r="G80" s="331"/>
      <c r="H80" s="331"/>
      <c r="I80" s="331"/>
      <c r="J80" s="331"/>
      <c r="K80" s="331"/>
      <c r="L80" s="331"/>
      <c r="M80" s="331"/>
      <c r="N80" s="331"/>
      <c r="O80" s="331"/>
      <c r="P80" s="331"/>
      <c r="Q80" s="331"/>
      <c r="R80" s="331"/>
      <c r="S80" s="331"/>
      <c r="T80" s="331"/>
      <c r="U80" s="58"/>
      <c r="V80" s="64" t="s">
        <v>27</v>
      </c>
      <c r="W80" s="65">
        <v>5</v>
      </c>
      <c r="X80" s="66">
        <v>864675</v>
      </c>
      <c r="Y80" s="66">
        <v>259402.5</v>
      </c>
      <c r="Z80" s="66">
        <v>1124077.5</v>
      </c>
      <c r="AA80" s="66">
        <v>5620387.5</v>
      </c>
      <c r="AB80" s="66">
        <v>18427.5</v>
      </c>
    </row>
    <row r="81" spans="1:28" x14ac:dyDescent="0.35">
      <c r="A81" s="62" t="s">
        <v>409</v>
      </c>
      <c r="B81" s="325" t="s">
        <v>305</v>
      </c>
      <c r="C81" s="325"/>
      <c r="D81" s="325"/>
      <c r="E81" s="325"/>
      <c r="F81" s="325"/>
      <c r="G81" s="325"/>
      <c r="H81" s="325"/>
      <c r="I81" s="325"/>
      <c r="J81" s="325"/>
      <c r="K81" s="325"/>
      <c r="L81" s="325"/>
      <c r="M81" s="325"/>
      <c r="N81" s="325"/>
      <c r="O81" s="325"/>
      <c r="P81" s="325"/>
      <c r="Q81" s="325"/>
      <c r="R81" s="325"/>
      <c r="S81" s="325"/>
      <c r="T81" s="325"/>
      <c r="U81" s="58"/>
      <c r="V81" s="64" t="s">
        <v>27</v>
      </c>
      <c r="W81" s="65">
        <v>3</v>
      </c>
      <c r="X81" s="66">
        <v>224815.5</v>
      </c>
      <c r="Y81" s="66">
        <v>67444.649999999994</v>
      </c>
      <c r="Z81" s="66">
        <v>292260.15000000002</v>
      </c>
      <c r="AA81" s="66">
        <v>876780.45</v>
      </c>
      <c r="AB81" s="66">
        <v>2874.69</v>
      </c>
    </row>
    <row r="82" spans="1:28" x14ac:dyDescent="0.35">
      <c r="A82" s="62" t="s">
        <v>410</v>
      </c>
      <c r="B82" s="325" t="s">
        <v>307</v>
      </c>
      <c r="C82" s="325"/>
      <c r="D82" s="325"/>
      <c r="E82" s="325"/>
      <c r="F82" s="325"/>
      <c r="G82" s="325"/>
      <c r="H82" s="325"/>
      <c r="I82" s="325"/>
      <c r="J82" s="325"/>
      <c r="K82" s="325"/>
      <c r="L82" s="325"/>
      <c r="M82" s="325"/>
      <c r="N82" s="325"/>
      <c r="O82" s="325"/>
      <c r="P82" s="325"/>
      <c r="Q82" s="325"/>
      <c r="R82" s="325"/>
      <c r="S82" s="325"/>
      <c r="T82" s="325"/>
      <c r="U82" s="58"/>
      <c r="V82" s="64" t="s">
        <v>27</v>
      </c>
      <c r="W82" s="65">
        <v>3</v>
      </c>
      <c r="X82" s="66">
        <v>247873.5</v>
      </c>
      <c r="Y82" s="66">
        <v>74362.05</v>
      </c>
      <c r="Z82" s="66">
        <v>322235.55</v>
      </c>
      <c r="AA82" s="66">
        <v>966706.65</v>
      </c>
      <c r="AB82" s="66">
        <v>3169.53</v>
      </c>
    </row>
    <row r="83" spans="1:28" x14ac:dyDescent="0.35">
      <c r="A83" s="62" t="s">
        <v>411</v>
      </c>
      <c r="B83" s="325" t="s">
        <v>309</v>
      </c>
      <c r="C83" s="325"/>
      <c r="D83" s="325"/>
      <c r="E83" s="325"/>
      <c r="F83" s="325"/>
      <c r="G83" s="325"/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58"/>
      <c r="V83" s="64" t="s">
        <v>27</v>
      </c>
      <c r="W83" s="65">
        <v>3</v>
      </c>
      <c r="X83" s="66">
        <v>28822.5</v>
      </c>
      <c r="Y83" s="66">
        <v>8646.75</v>
      </c>
      <c r="Z83" s="66">
        <v>37469.25</v>
      </c>
      <c r="AA83" s="66">
        <v>112407.75</v>
      </c>
      <c r="AB83" s="67">
        <v>368.55</v>
      </c>
    </row>
    <row r="84" spans="1:28" x14ac:dyDescent="0.35">
      <c r="A84" s="62" t="s">
        <v>412</v>
      </c>
      <c r="B84" s="325" t="s">
        <v>311</v>
      </c>
      <c r="C84" s="325"/>
      <c r="D84" s="325"/>
      <c r="E84" s="325"/>
      <c r="F84" s="325"/>
      <c r="G84" s="325"/>
      <c r="H84" s="325"/>
      <c r="I84" s="325"/>
      <c r="J84" s="325"/>
      <c r="K84" s="325"/>
      <c r="L84" s="325"/>
      <c r="M84" s="325"/>
      <c r="N84" s="325"/>
      <c r="O84" s="325"/>
      <c r="P84" s="325"/>
      <c r="Q84" s="325"/>
      <c r="R84" s="325"/>
      <c r="S84" s="325"/>
      <c r="T84" s="325"/>
      <c r="U84" s="58"/>
      <c r="V84" s="64" t="s">
        <v>27</v>
      </c>
      <c r="W84" s="65">
        <v>22</v>
      </c>
      <c r="X84" s="66">
        <v>3746925</v>
      </c>
      <c r="Y84" s="66">
        <v>1124077.5</v>
      </c>
      <c r="Z84" s="66">
        <v>4871002.5</v>
      </c>
      <c r="AA84" s="66">
        <v>107162055</v>
      </c>
      <c r="AB84" s="66">
        <v>351351</v>
      </c>
    </row>
    <row r="85" spans="1:28" x14ac:dyDescent="0.35">
      <c r="A85" s="62" t="s">
        <v>413</v>
      </c>
      <c r="B85" s="331" t="s">
        <v>414</v>
      </c>
      <c r="C85" s="331"/>
      <c r="D85" s="331"/>
      <c r="E85" s="331"/>
      <c r="F85" s="331"/>
      <c r="G85" s="331"/>
      <c r="H85" s="331"/>
      <c r="I85" s="331"/>
      <c r="J85" s="331"/>
      <c r="K85" s="331"/>
      <c r="L85" s="331"/>
      <c r="M85" s="331"/>
      <c r="N85" s="331"/>
      <c r="O85" s="331"/>
      <c r="P85" s="331"/>
      <c r="Q85" s="331"/>
      <c r="R85" s="331"/>
      <c r="S85" s="331"/>
      <c r="T85" s="331"/>
      <c r="U85" s="58"/>
      <c r="V85" s="64" t="s">
        <v>27</v>
      </c>
      <c r="W85" s="65">
        <v>1</v>
      </c>
      <c r="X85" s="66">
        <v>259402.5</v>
      </c>
      <c r="Y85" s="66">
        <v>77820.75</v>
      </c>
      <c r="Z85" s="66">
        <v>337223.25</v>
      </c>
      <c r="AA85" s="66">
        <v>337223.25</v>
      </c>
      <c r="AB85" s="66">
        <v>1105.6500000000001</v>
      </c>
    </row>
    <row r="86" spans="1:28" x14ac:dyDescent="0.35">
      <c r="A86" s="62" t="s">
        <v>415</v>
      </c>
      <c r="B86" s="325" t="s">
        <v>315</v>
      </c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25"/>
      <c r="P86" s="325"/>
      <c r="Q86" s="325"/>
      <c r="R86" s="325"/>
      <c r="S86" s="325"/>
      <c r="T86" s="325"/>
      <c r="U86" s="58"/>
      <c r="V86" s="64" t="s">
        <v>27</v>
      </c>
      <c r="W86" s="65">
        <v>1</v>
      </c>
      <c r="X86" s="66">
        <v>51880.5</v>
      </c>
      <c r="Y86" s="66">
        <v>15564.15</v>
      </c>
      <c r="Z86" s="66">
        <v>67444.649999999994</v>
      </c>
      <c r="AA86" s="66">
        <v>67444.649999999994</v>
      </c>
      <c r="AB86" s="67">
        <v>221.13</v>
      </c>
    </row>
    <row r="87" spans="1:28" x14ac:dyDescent="0.35">
      <c r="A87" s="62" t="s">
        <v>416</v>
      </c>
      <c r="B87" s="325" t="s">
        <v>317</v>
      </c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25"/>
      <c r="P87" s="325"/>
      <c r="Q87" s="325"/>
      <c r="R87" s="325"/>
      <c r="S87" s="325"/>
      <c r="T87" s="325"/>
      <c r="U87" s="58"/>
      <c r="V87" s="64" t="s">
        <v>27</v>
      </c>
      <c r="W87" s="65">
        <v>2</v>
      </c>
      <c r="X87" s="66">
        <v>172935</v>
      </c>
      <c r="Y87" s="66">
        <v>51880.5</v>
      </c>
      <c r="Z87" s="66">
        <v>224815.5</v>
      </c>
      <c r="AA87" s="66">
        <v>449631</v>
      </c>
      <c r="AB87" s="66">
        <v>1474.2</v>
      </c>
    </row>
    <row r="88" spans="1:28" x14ac:dyDescent="0.35">
      <c r="A88" s="62" t="s">
        <v>417</v>
      </c>
      <c r="B88" s="325" t="s">
        <v>319</v>
      </c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58"/>
      <c r="V88" s="64" t="s">
        <v>27</v>
      </c>
      <c r="W88" s="65">
        <v>2</v>
      </c>
      <c r="X88" s="66">
        <v>63409.5</v>
      </c>
      <c r="Y88" s="66">
        <v>19022.849999999999</v>
      </c>
      <c r="Z88" s="66">
        <v>82432.350000000006</v>
      </c>
      <c r="AA88" s="66">
        <v>164864.70000000001</v>
      </c>
      <c r="AB88" s="67">
        <v>540.54</v>
      </c>
    </row>
    <row r="89" spans="1:28" x14ac:dyDescent="0.35">
      <c r="A89" s="62" t="s">
        <v>418</v>
      </c>
      <c r="B89" s="325" t="s">
        <v>321</v>
      </c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58"/>
      <c r="V89" s="64" t="s">
        <v>27</v>
      </c>
      <c r="W89" s="65">
        <v>100</v>
      </c>
      <c r="X89" s="66">
        <v>86467.5</v>
      </c>
      <c r="Y89" s="66">
        <v>25940.25</v>
      </c>
      <c r="Z89" s="66">
        <v>112407.75</v>
      </c>
      <c r="AA89" s="66">
        <v>11240775</v>
      </c>
      <c r="AB89" s="66">
        <v>36855</v>
      </c>
    </row>
    <row r="90" spans="1:28" x14ac:dyDescent="0.35">
      <c r="A90" s="62" t="s">
        <v>419</v>
      </c>
      <c r="B90" s="325" t="s">
        <v>323</v>
      </c>
      <c r="C90" s="325"/>
      <c r="D90" s="325"/>
      <c r="E90" s="325"/>
      <c r="F90" s="325"/>
      <c r="G90" s="325"/>
      <c r="H90" s="325"/>
      <c r="I90" s="325"/>
      <c r="J90" s="325"/>
      <c r="K90" s="325"/>
      <c r="L90" s="325"/>
      <c r="M90" s="325"/>
      <c r="N90" s="325"/>
      <c r="O90" s="325"/>
      <c r="P90" s="325"/>
      <c r="Q90" s="325"/>
      <c r="R90" s="325"/>
      <c r="S90" s="325"/>
      <c r="T90" s="325"/>
      <c r="U90" s="58"/>
      <c r="V90" s="64" t="s">
        <v>27</v>
      </c>
      <c r="W90" s="65">
        <v>50</v>
      </c>
      <c r="X90" s="66">
        <v>209827.8</v>
      </c>
      <c r="Y90" s="66">
        <v>62948.34</v>
      </c>
      <c r="Z90" s="66">
        <v>272776.14</v>
      </c>
      <c r="AA90" s="66">
        <v>13638807</v>
      </c>
      <c r="AB90" s="66">
        <v>44717.4</v>
      </c>
    </row>
    <row r="91" spans="1:28" x14ac:dyDescent="0.35">
      <c r="A91" s="62" t="s">
        <v>420</v>
      </c>
      <c r="B91" s="325" t="s">
        <v>325</v>
      </c>
      <c r="C91" s="325"/>
      <c r="D91" s="325"/>
      <c r="E91" s="325"/>
      <c r="F91" s="325"/>
      <c r="G91" s="325"/>
      <c r="H91" s="325"/>
      <c r="I91" s="325"/>
      <c r="J91" s="325"/>
      <c r="K91" s="325"/>
      <c r="L91" s="325"/>
      <c r="M91" s="325"/>
      <c r="N91" s="325"/>
      <c r="O91" s="325"/>
      <c r="P91" s="325"/>
      <c r="Q91" s="325"/>
      <c r="R91" s="325"/>
      <c r="S91" s="325"/>
      <c r="T91" s="325"/>
      <c r="U91" s="58"/>
      <c r="V91" s="64" t="s">
        <v>27</v>
      </c>
      <c r="W91" s="65">
        <v>25</v>
      </c>
      <c r="X91" s="66">
        <v>99149.4</v>
      </c>
      <c r="Y91" s="66">
        <v>29744.82</v>
      </c>
      <c r="Z91" s="66">
        <v>128894.22</v>
      </c>
      <c r="AA91" s="66">
        <v>3222355.5</v>
      </c>
      <c r="AB91" s="66">
        <v>10565.1</v>
      </c>
    </row>
    <row r="92" spans="1:28" x14ac:dyDescent="0.35">
      <c r="A92" s="62" t="s">
        <v>421</v>
      </c>
      <c r="B92" s="325" t="s">
        <v>327</v>
      </c>
      <c r="C92" s="325"/>
      <c r="D92" s="325"/>
      <c r="E92" s="325"/>
      <c r="F92" s="325"/>
      <c r="G92" s="325"/>
      <c r="H92" s="325"/>
      <c r="I92" s="325"/>
      <c r="J92" s="325"/>
      <c r="K92" s="325"/>
      <c r="L92" s="325"/>
      <c r="M92" s="325"/>
      <c r="N92" s="325"/>
      <c r="O92" s="325"/>
      <c r="P92" s="325"/>
      <c r="Q92" s="325"/>
      <c r="R92" s="325"/>
      <c r="S92" s="325"/>
      <c r="T92" s="325"/>
      <c r="U92" s="58"/>
      <c r="V92" s="64" t="s">
        <v>27</v>
      </c>
      <c r="W92" s="65">
        <v>8</v>
      </c>
      <c r="X92" s="66">
        <v>14411.25</v>
      </c>
      <c r="Y92" s="66">
        <v>4323.38</v>
      </c>
      <c r="Z92" s="66">
        <v>18734.63</v>
      </c>
      <c r="AA92" s="66">
        <v>149877</v>
      </c>
      <c r="AB92" s="67">
        <v>491.4</v>
      </c>
    </row>
    <row r="93" spans="1:28" x14ac:dyDescent="0.35">
      <c r="A93" s="62" t="s">
        <v>422</v>
      </c>
      <c r="B93" s="325" t="s">
        <v>329</v>
      </c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58"/>
      <c r="V93" s="64" t="s">
        <v>27</v>
      </c>
      <c r="W93" s="65">
        <v>8</v>
      </c>
      <c r="X93" s="67">
        <v>720.56</v>
      </c>
      <c r="Y93" s="67">
        <v>216.17</v>
      </c>
      <c r="Z93" s="67">
        <v>936.73</v>
      </c>
      <c r="AA93" s="66">
        <v>7493.85</v>
      </c>
      <c r="AB93" s="67">
        <v>24.57</v>
      </c>
    </row>
    <row r="94" spans="1:28" x14ac:dyDescent="0.35">
      <c r="A94" s="62" t="s">
        <v>423</v>
      </c>
      <c r="B94" s="325" t="s">
        <v>331</v>
      </c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25"/>
      <c r="P94" s="325"/>
      <c r="Q94" s="325"/>
      <c r="R94" s="325"/>
      <c r="S94" s="325"/>
      <c r="T94" s="325"/>
      <c r="U94" s="58"/>
      <c r="V94" s="64" t="s">
        <v>27</v>
      </c>
      <c r="W94" s="65">
        <v>6</v>
      </c>
      <c r="X94" s="66">
        <v>1919.58</v>
      </c>
      <c r="Y94" s="67">
        <v>575.87</v>
      </c>
      <c r="Z94" s="66">
        <v>2495.4499999999998</v>
      </c>
      <c r="AA94" s="66">
        <v>14972.71</v>
      </c>
      <c r="AB94" s="67">
        <v>49.09</v>
      </c>
    </row>
    <row r="95" spans="1:28" x14ac:dyDescent="0.35">
      <c r="A95" s="62" t="s">
        <v>424</v>
      </c>
      <c r="B95" s="325" t="s">
        <v>333</v>
      </c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58"/>
      <c r="V95" s="64" t="s">
        <v>27</v>
      </c>
      <c r="W95" s="65">
        <v>8</v>
      </c>
      <c r="X95" s="66">
        <v>21616.880000000001</v>
      </c>
      <c r="Y95" s="66">
        <v>6485.06</v>
      </c>
      <c r="Z95" s="66">
        <v>28101.94</v>
      </c>
      <c r="AA95" s="66">
        <v>224815.5</v>
      </c>
      <c r="AB95" s="67">
        <v>737.1</v>
      </c>
    </row>
    <row r="96" spans="1:28" x14ac:dyDescent="0.35">
      <c r="A96" s="62" t="s">
        <v>425</v>
      </c>
      <c r="B96" s="325" t="s">
        <v>426</v>
      </c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58"/>
      <c r="V96" s="64" t="s">
        <v>27</v>
      </c>
      <c r="W96" s="65">
        <v>1</v>
      </c>
      <c r="X96" s="66">
        <v>749385</v>
      </c>
      <c r="Y96" s="66">
        <v>224815.5</v>
      </c>
      <c r="Z96" s="66">
        <v>974200.5</v>
      </c>
      <c r="AA96" s="66">
        <v>974200.5</v>
      </c>
      <c r="AB96" s="66">
        <v>3194.1</v>
      </c>
    </row>
    <row r="97" spans="1:28" x14ac:dyDescent="0.35">
      <c r="A97" s="62" t="s">
        <v>427</v>
      </c>
      <c r="B97" s="325" t="s">
        <v>428</v>
      </c>
      <c r="C97" s="325"/>
      <c r="D97" s="325"/>
      <c r="E97" s="325"/>
      <c r="F97" s="325"/>
      <c r="G97" s="325"/>
      <c r="H97" s="325"/>
      <c r="I97" s="325"/>
      <c r="J97" s="325"/>
      <c r="K97" s="325"/>
      <c r="L97" s="325"/>
      <c r="M97" s="325"/>
      <c r="N97" s="325"/>
      <c r="O97" s="325"/>
      <c r="P97" s="325"/>
      <c r="Q97" s="325"/>
      <c r="R97" s="325"/>
      <c r="S97" s="325"/>
      <c r="T97" s="325"/>
      <c r="U97" s="58"/>
      <c r="V97" s="64" t="s">
        <v>27</v>
      </c>
      <c r="W97" s="65">
        <v>1</v>
      </c>
      <c r="X97" s="66">
        <v>317047.5</v>
      </c>
      <c r="Y97" s="66">
        <v>95114.25</v>
      </c>
      <c r="Z97" s="66">
        <v>412161.75</v>
      </c>
      <c r="AA97" s="66">
        <v>412161.75</v>
      </c>
      <c r="AB97" s="66">
        <v>1351.35</v>
      </c>
    </row>
    <row r="98" spans="1:28" ht="26" x14ac:dyDescent="0.35">
      <c r="A98" s="47" t="s">
        <v>1</v>
      </c>
      <c r="B98" s="332" t="s">
        <v>2</v>
      </c>
      <c r="C98" s="332"/>
      <c r="D98" s="332"/>
      <c r="E98" s="332"/>
      <c r="F98" s="332"/>
      <c r="G98" s="332"/>
      <c r="H98" s="332"/>
      <c r="I98" s="332"/>
      <c r="J98" s="332"/>
      <c r="K98" s="332"/>
      <c r="L98" s="332"/>
      <c r="M98" s="332"/>
      <c r="N98" s="332"/>
      <c r="O98" s="332"/>
      <c r="P98" s="332"/>
      <c r="Q98" s="332"/>
      <c r="R98" s="332"/>
      <c r="S98" s="332"/>
      <c r="T98" s="332"/>
      <c r="U98" s="48"/>
      <c r="V98" s="47" t="s">
        <v>3</v>
      </c>
      <c r="W98" s="49" t="s">
        <v>4</v>
      </c>
      <c r="X98" s="47" t="s">
        <v>354</v>
      </c>
      <c r="Y98" s="47" t="s">
        <v>355</v>
      </c>
      <c r="Z98" s="47" t="s">
        <v>356</v>
      </c>
      <c r="AA98" s="47" t="s">
        <v>357</v>
      </c>
      <c r="AB98" s="47" t="s">
        <v>358</v>
      </c>
    </row>
    <row r="99" spans="1:28" x14ac:dyDescent="0.35">
      <c r="A99" s="48"/>
      <c r="B99" s="333"/>
      <c r="C99" s="333"/>
      <c r="D99" s="333"/>
      <c r="E99" s="333"/>
      <c r="F99" s="333"/>
      <c r="G99" s="333"/>
      <c r="H99" s="333"/>
      <c r="I99" s="333"/>
      <c r="J99" s="333"/>
      <c r="K99" s="333"/>
      <c r="L99" s="333"/>
      <c r="M99" s="333"/>
      <c r="N99" s="333"/>
      <c r="O99" s="333"/>
      <c r="P99" s="333"/>
      <c r="Q99" s="333"/>
      <c r="R99" s="333"/>
      <c r="S99" s="333"/>
      <c r="T99" s="333"/>
      <c r="U99" s="48"/>
      <c r="V99" s="48"/>
      <c r="W99" s="49" t="s">
        <v>359</v>
      </c>
      <c r="X99" s="49" t="s">
        <v>360</v>
      </c>
      <c r="Y99" s="49" t="s">
        <v>361</v>
      </c>
      <c r="Z99" s="47" t="s">
        <v>362</v>
      </c>
      <c r="AA99" s="47" t="s">
        <v>363</v>
      </c>
      <c r="AB99" s="47" t="s">
        <v>364</v>
      </c>
    </row>
    <row r="100" spans="1:28" x14ac:dyDescent="0.35">
      <c r="A100" s="62" t="s">
        <v>429</v>
      </c>
      <c r="B100" s="325" t="s">
        <v>430</v>
      </c>
      <c r="C100" s="325"/>
      <c r="D100" s="325"/>
      <c r="E100" s="325"/>
      <c r="F100" s="325"/>
      <c r="G100" s="325"/>
      <c r="H100" s="325"/>
      <c r="I100" s="325"/>
      <c r="J100" s="325"/>
      <c r="K100" s="325"/>
      <c r="L100" s="325"/>
      <c r="M100" s="325"/>
      <c r="N100" s="325"/>
      <c r="O100" s="325"/>
      <c r="P100" s="325"/>
      <c r="Q100" s="325"/>
      <c r="R100" s="325"/>
      <c r="S100" s="325"/>
      <c r="T100" s="325"/>
      <c r="U100" s="58"/>
      <c r="V100" s="64" t="s">
        <v>27</v>
      </c>
      <c r="W100" s="65">
        <v>1</v>
      </c>
      <c r="X100" s="66">
        <v>500000</v>
      </c>
      <c r="Y100" s="66">
        <v>150000</v>
      </c>
      <c r="Z100" s="66">
        <v>650000</v>
      </c>
      <c r="AA100" s="66">
        <v>650000</v>
      </c>
      <c r="AB100" s="66">
        <v>2131.15</v>
      </c>
    </row>
    <row r="101" spans="1:28" x14ac:dyDescent="0.35">
      <c r="A101" s="62" t="s">
        <v>431</v>
      </c>
      <c r="B101" s="325" t="s">
        <v>432</v>
      </c>
      <c r="C101" s="325"/>
      <c r="D101" s="325"/>
      <c r="E101" s="325"/>
      <c r="F101" s="325"/>
      <c r="G101" s="325"/>
      <c r="H101" s="325"/>
      <c r="I101" s="325"/>
      <c r="J101" s="325"/>
      <c r="K101" s="325"/>
      <c r="L101" s="325"/>
      <c r="M101" s="325"/>
      <c r="N101" s="325"/>
      <c r="O101" s="325"/>
      <c r="P101" s="325"/>
      <c r="Q101" s="325"/>
      <c r="R101" s="325"/>
      <c r="S101" s="325"/>
      <c r="T101" s="325"/>
      <c r="U101" s="58"/>
      <c r="V101" s="64" t="s">
        <v>27</v>
      </c>
      <c r="W101" s="65">
        <v>1</v>
      </c>
      <c r="X101" s="66">
        <v>396500</v>
      </c>
      <c r="Y101" s="66">
        <v>118950</v>
      </c>
      <c r="Z101" s="66">
        <v>515450</v>
      </c>
      <c r="AA101" s="66">
        <v>515450</v>
      </c>
      <c r="AB101" s="66">
        <v>1690</v>
      </c>
    </row>
    <row r="102" spans="1:28" x14ac:dyDescent="0.35">
      <c r="A102" s="62" t="s">
        <v>433</v>
      </c>
      <c r="B102" s="325" t="s">
        <v>434</v>
      </c>
      <c r="C102" s="325"/>
      <c r="D102" s="325"/>
      <c r="E102" s="325"/>
      <c r="F102" s="325"/>
      <c r="G102" s="325"/>
      <c r="H102" s="325"/>
      <c r="I102" s="325"/>
      <c r="J102" s="325"/>
      <c r="K102" s="325"/>
      <c r="L102" s="325"/>
      <c r="M102" s="325"/>
      <c r="N102" s="325"/>
      <c r="O102" s="325"/>
      <c r="P102" s="325"/>
      <c r="Q102" s="325"/>
      <c r="R102" s="325"/>
      <c r="S102" s="325"/>
      <c r="T102" s="325"/>
      <c r="U102" s="58"/>
      <c r="V102" s="64" t="s">
        <v>27</v>
      </c>
      <c r="W102" s="65">
        <v>1</v>
      </c>
      <c r="X102" s="66">
        <v>366000</v>
      </c>
      <c r="Y102" s="66">
        <v>109800</v>
      </c>
      <c r="Z102" s="66">
        <v>475800</v>
      </c>
      <c r="AA102" s="66">
        <v>475800</v>
      </c>
      <c r="AB102" s="66">
        <v>1560</v>
      </c>
    </row>
    <row r="103" spans="1:28" x14ac:dyDescent="0.35">
      <c r="A103" s="62" t="s">
        <v>435</v>
      </c>
      <c r="B103" s="325" t="s">
        <v>346</v>
      </c>
      <c r="C103" s="325"/>
      <c r="D103" s="325"/>
      <c r="E103" s="325"/>
      <c r="F103" s="325"/>
      <c r="G103" s="325"/>
      <c r="H103" s="325"/>
      <c r="I103" s="325"/>
      <c r="J103" s="325"/>
      <c r="K103" s="325"/>
      <c r="L103" s="325"/>
      <c r="M103" s="325"/>
      <c r="N103" s="325"/>
      <c r="O103" s="325"/>
      <c r="P103" s="325"/>
      <c r="Q103" s="325"/>
      <c r="R103" s="325"/>
      <c r="S103" s="325"/>
      <c r="T103" s="325"/>
      <c r="U103" s="58"/>
      <c r="V103" s="64" t="s">
        <v>27</v>
      </c>
      <c r="W103" s="65">
        <v>1</v>
      </c>
      <c r="X103" s="66">
        <v>640500</v>
      </c>
      <c r="Y103" s="66">
        <v>192150</v>
      </c>
      <c r="Z103" s="66">
        <v>832650</v>
      </c>
      <c r="AA103" s="66">
        <v>832650</v>
      </c>
      <c r="AB103" s="66">
        <v>2730</v>
      </c>
    </row>
    <row r="104" spans="1:28" x14ac:dyDescent="0.35">
      <c r="A104" s="62" t="s">
        <v>436</v>
      </c>
      <c r="B104" s="325" t="s">
        <v>437</v>
      </c>
      <c r="C104" s="325"/>
      <c r="D104" s="325"/>
      <c r="E104" s="325"/>
      <c r="F104" s="325"/>
      <c r="G104" s="325"/>
      <c r="H104" s="325"/>
      <c r="I104" s="325"/>
      <c r="J104" s="325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58"/>
      <c r="V104" s="64" t="s">
        <v>27</v>
      </c>
      <c r="W104" s="65">
        <v>1</v>
      </c>
      <c r="X104" s="66">
        <v>122000</v>
      </c>
      <c r="Y104" s="66">
        <v>36600</v>
      </c>
      <c r="Z104" s="66">
        <v>158600</v>
      </c>
      <c r="AA104" s="66">
        <v>158600</v>
      </c>
      <c r="AB104" s="67">
        <v>520</v>
      </c>
    </row>
    <row r="105" spans="1:28" x14ac:dyDescent="0.35">
      <c r="A105" s="62" t="s">
        <v>438</v>
      </c>
      <c r="B105" s="325" t="s">
        <v>439</v>
      </c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58"/>
      <c r="V105" s="64" t="s">
        <v>27</v>
      </c>
      <c r="W105" s="65">
        <v>1</v>
      </c>
      <c r="X105" s="66">
        <v>114375</v>
      </c>
      <c r="Y105" s="66">
        <v>34312.5</v>
      </c>
      <c r="Z105" s="66">
        <v>148687.5</v>
      </c>
      <c r="AA105" s="66">
        <v>148687.5</v>
      </c>
      <c r="AB105" s="67">
        <v>487.5</v>
      </c>
    </row>
    <row r="106" spans="1:28" x14ac:dyDescent="0.35">
      <c r="A106" s="56" t="s">
        <v>440</v>
      </c>
      <c r="B106" s="330" t="s">
        <v>441</v>
      </c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58"/>
      <c r="V106" s="58"/>
      <c r="W106" s="59"/>
      <c r="X106" s="58"/>
      <c r="Y106" s="58"/>
      <c r="Z106" s="58"/>
      <c r="AA106" s="61">
        <v>38556180</v>
      </c>
      <c r="AB106" s="61">
        <v>126413.7</v>
      </c>
    </row>
    <row r="107" spans="1:28" ht="25" x14ac:dyDescent="0.35">
      <c r="A107" s="62" t="s">
        <v>442</v>
      </c>
      <c r="B107" s="331" t="s">
        <v>443</v>
      </c>
      <c r="C107" s="331"/>
      <c r="D107" s="331"/>
      <c r="E107" s="331"/>
      <c r="F107" s="331"/>
      <c r="G107" s="331"/>
      <c r="H107" s="331"/>
      <c r="I107" s="331"/>
      <c r="J107" s="331"/>
      <c r="K107" s="331"/>
      <c r="L107" s="331"/>
      <c r="M107" s="331"/>
      <c r="N107" s="331"/>
      <c r="O107" s="331"/>
      <c r="P107" s="331"/>
      <c r="Q107" s="331"/>
      <c r="R107" s="331"/>
      <c r="S107" s="331"/>
      <c r="T107" s="331"/>
      <c r="U107" s="58"/>
      <c r="V107" s="64" t="s">
        <v>262</v>
      </c>
      <c r="W107" s="65">
        <v>1</v>
      </c>
      <c r="X107" s="66">
        <v>648000</v>
      </c>
      <c r="Y107" s="66">
        <v>194400</v>
      </c>
      <c r="Z107" s="66">
        <v>842400</v>
      </c>
      <c r="AA107" s="66">
        <v>842400</v>
      </c>
      <c r="AB107" s="66">
        <v>2761.97</v>
      </c>
    </row>
    <row r="108" spans="1:28" ht="25" x14ac:dyDescent="0.35">
      <c r="A108" s="62" t="s">
        <v>444</v>
      </c>
      <c r="B108" s="325" t="s">
        <v>445</v>
      </c>
      <c r="C108" s="325"/>
      <c r="D108" s="325"/>
      <c r="E108" s="325"/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58"/>
      <c r="V108" s="64" t="s">
        <v>446</v>
      </c>
      <c r="W108" s="65">
        <v>100</v>
      </c>
      <c r="X108" s="66">
        <v>198000</v>
      </c>
      <c r="Y108" s="66">
        <v>59400</v>
      </c>
      <c r="Z108" s="66">
        <v>257400</v>
      </c>
      <c r="AA108" s="66">
        <v>25740000</v>
      </c>
      <c r="AB108" s="66">
        <v>84393.44</v>
      </c>
    </row>
    <row r="109" spans="1:28" ht="25" x14ac:dyDescent="0.35">
      <c r="A109" s="62" t="s">
        <v>447</v>
      </c>
      <c r="B109" s="325" t="s">
        <v>448</v>
      </c>
      <c r="C109" s="325"/>
      <c r="D109" s="325"/>
      <c r="E109" s="325"/>
      <c r="F109" s="325"/>
      <c r="G109" s="325"/>
      <c r="H109" s="325"/>
      <c r="I109" s="325"/>
      <c r="J109" s="325"/>
      <c r="K109" s="325"/>
      <c r="L109" s="325"/>
      <c r="M109" s="325"/>
      <c r="N109" s="325"/>
      <c r="O109" s="325"/>
      <c r="P109" s="325"/>
      <c r="Q109" s="325"/>
      <c r="R109" s="325"/>
      <c r="S109" s="325"/>
      <c r="T109" s="325"/>
      <c r="U109" s="58"/>
      <c r="V109" s="64" t="s">
        <v>446</v>
      </c>
      <c r="W109" s="65">
        <v>25</v>
      </c>
      <c r="X109" s="66">
        <v>81000</v>
      </c>
      <c r="Y109" s="66">
        <v>24300</v>
      </c>
      <c r="Z109" s="66">
        <v>105300</v>
      </c>
      <c r="AA109" s="66">
        <v>2632500</v>
      </c>
      <c r="AB109" s="66">
        <v>8631.15</v>
      </c>
    </row>
    <row r="110" spans="1:28" ht="25" x14ac:dyDescent="0.35">
      <c r="A110" s="62" t="s">
        <v>449</v>
      </c>
      <c r="B110" s="325" t="s">
        <v>450</v>
      </c>
      <c r="C110" s="325"/>
      <c r="D110" s="325"/>
      <c r="E110" s="325"/>
      <c r="F110" s="325"/>
      <c r="G110" s="325"/>
      <c r="H110" s="325"/>
      <c r="I110" s="325"/>
      <c r="J110" s="325"/>
      <c r="K110" s="325"/>
      <c r="L110" s="325"/>
      <c r="M110" s="325"/>
      <c r="N110" s="325"/>
      <c r="O110" s="325"/>
      <c r="P110" s="325"/>
      <c r="Q110" s="325"/>
      <c r="R110" s="325"/>
      <c r="S110" s="325"/>
      <c r="T110" s="325"/>
      <c r="U110" s="58"/>
      <c r="V110" s="64" t="s">
        <v>446</v>
      </c>
      <c r="W110" s="65">
        <v>20</v>
      </c>
      <c r="X110" s="66">
        <v>35280</v>
      </c>
      <c r="Y110" s="66">
        <v>10584</v>
      </c>
      <c r="Z110" s="66">
        <v>45864</v>
      </c>
      <c r="AA110" s="66">
        <v>917280</v>
      </c>
      <c r="AB110" s="66">
        <v>3007.48</v>
      </c>
    </row>
    <row r="111" spans="1:28" ht="25" x14ac:dyDescent="0.35">
      <c r="A111" s="62" t="s">
        <v>451</v>
      </c>
      <c r="B111" s="325" t="s">
        <v>452</v>
      </c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25"/>
      <c r="P111" s="325"/>
      <c r="Q111" s="325"/>
      <c r="R111" s="325"/>
      <c r="S111" s="325"/>
      <c r="T111" s="325"/>
      <c r="U111" s="58"/>
      <c r="V111" s="64" t="s">
        <v>446</v>
      </c>
      <c r="W111" s="65">
        <v>100</v>
      </c>
      <c r="X111" s="66">
        <v>64800</v>
      </c>
      <c r="Y111" s="66">
        <v>19440</v>
      </c>
      <c r="Z111" s="66">
        <v>84240</v>
      </c>
      <c r="AA111" s="66">
        <v>8424000</v>
      </c>
      <c r="AB111" s="66">
        <v>27619.67</v>
      </c>
    </row>
    <row r="112" spans="1:28" ht="26" x14ac:dyDescent="0.35">
      <c r="A112" s="50">
        <v>2</v>
      </c>
      <c r="B112" s="328" t="s">
        <v>453</v>
      </c>
      <c r="C112" s="329"/>
      <c r="D112" s="329"/>
      <c r="E112" s="329"/>
      <c r="F112" s="329"/>
      <c r="G112" s="329"/>
      <c r="H112" s="329"/>
      <c r="I112" s="329"/>
      <c r="J112" s="329"/>
      <c r="K112" s="329"/>
      <c r="L112" s="329"/>
      <c r="M112" s="329"/>
      <c r="N112" s="329"/>
      <c r="O112" s="329"/>
      <c r="P112" s="329"/>
      <c r="Q112" s="329"/>
      <c r="R112" s="329"/>
      <c r="S112" s="329"/>
      <c r="T112" s="329"/>
      <c r="U112" s="71" t="s">
        <v>154</v>
      </c>
      <c r="V112" s="71" t="s">
        <v>454</v>
      </c>
      <c r="W112" s="50">
        <v>399</v>
      </c>
      <c r="X112" s="72" t="s">
        <v>340</v>
      </c>
      <c r="Y112" s="51"/>
      <c r="Z112" s="51"/>
      <c r="AA112" s="52">
        <v>12582763</v>
      </c>
      <c r="AB112" s="52">
        <v>41254.959999999999</v>
      </c>
    </row>
    <row r="113" spans="1:28" x14ac:dyDescent="0.35">
      <c r="A113" s="53">
        <v>2.1</v>
      </c>
      <c r="B113" s="324" t="s">
        <v>455</v>
      </c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73">
        <v>1665</v>
      </c>
      <c r="V113" s="54"/>
      <c r="W113" s="74">
        <v>208</v>
      </c>
      <c r="X113" s="55">
        <v>31516</v>
      </c>
      <c r="Y113" s="54"/>
      <c r="Z113" s="54"/>
      <c r="AA113" s="55">
        <v>6559267.5</v>
      </c>
      <c r="AB113" s="55">
        <v>21505.8</v>
      </c>
    </row>
    <row r="114" spans="1:28" x14ac:dyDescent="0.35">
      <c r="A114" s="62" t="s">
        <v>246</v>
      </c>
      <c r="B114" s="325" t="s">
        <v>456</v>
      </c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75">
        <v>32</v>
      </c>
      <c r="V114" s="58"/>
      <c r="W114" s="76">
        <v>4</v>
      </c>
      <c r="X114" s="58"/>
      <c r="Y114" s="58"/>
      <c r="Z114" s="58"/>
      <c r="AA114" s="77" t="s">
        <v>340</v>
      </c>
      <c r="AB114" s="78" t="s">
        <v>340</v>
      </c>
    </row>
    <row r="115" spans="1:28" x14ac:dyDescent="0.35">
      <c r="A115" s="62" t="s">
        <v>258</v>
      </c>
      <c r="B115" s="325" t="s">
        <v>457</v>
      </c>
      <c r="C115" s="325"/>
      <c r="D115" s="325"/>
      <c r="E115" s="325"/>
      <c r="F115" s="325"/>
      <c r="G115" s="325"/>
      <c r="H115" s="325"/>
      <c r="I115" s="325"/>
      <c r="J115" s="325"/>
      <c r="K115" s="325"/>
      <c r="L115" s="325"/>
      <c r="M115" s="325"/>
      <c r="N115" s="325"/>
      <c r="O115" s="325"/>
      <c r="P115" s="325"/>
      <c r="Q115" s="325"/>
      <c r="R115" s="325"/>
      <c r="S115" s="325"/>
      <c r="T115" s="325"/>
      <c r="U115" s="65">
        <v>8</v>
      </c>
      <c r="V115" s="58"/>
      <c r="W115" s="76">
        <v>1</v>
      </c>
      <c r="X115" s="58"/>
      <c r="Y115" s="58"/>
      <c r="Z115" s="58"/>
      <c r="AA115" s="77" t="s">
        <v>340</v>
      </c>
      <c r="AB115" s="78" t="s">
        <v>340</v>
      </c>
    </row>
    <row r="116" spans="1:28" x14ac:dyDescent="0.35">
      <c r="A116" s="62" t="s">
        <v>272</v>
      </c>
      <c r="B116" s="325" t="s">
        <v>458</v>
      </c>
      <c r="C116" s="325"/>
      <c r="D116" s="325"/>
      <c r="E116" s="325"/>
      <c r="F116" s="325"/>
      <c r="G116" s="325"/>
      <c r="H116" s="325"/>
      <c r="I116" s="325"/>
      <c r="J116" s="325"/>
      <c r="K116" s="325"/>
      <c r="L116" s="325"/>
      <c r="M116" s="325"/>
      <c r="N116" s="325"/>
      <c r="O116" s="325"/>
      <c r="P116" s="325"/>
      <c r="Q116" s="325"/>
      <c r="R116" s="325"/>
      <c r="S116" s="325"/>
      <c r="T116" s="325"/>
      <c r="U116" s="75">
        <v>16</v>
      </c>
      <c r="V116" s="58"/>
      <c r="W116" s="76">
        <v>2</v>
      </c>
      <c r="X116" s="58"/>
      <c r="Y116" s="58"/>
      <c r="Z116" s="58"/>
      <c r="AA116" s="77" t="s">
        <v>340</v>
      </c>
      <c r="AB116" s="78" t="s">
        <v>340</v>
      </c>
    </row>
    <row r="117" spans="1:28" x14ac:dyDescent="0.35">
      <c r="A117" s="62" t="s">
        <v>285</v>
      </c>
      <c r="B117" s="325" t="s">
        <v>459</v>
      </c>
      <c r="C117" s="325"/>
      <c r="D117" s="325"/>
      <c r="E117" s="325"/>
      <c r="F117" s="325"/>
      <c r="G117" s="325"/>
      <c r="H117" s="325"/>
      <c r="I117" s="325"/>
      <c r="J117" s="325"/>
      <c r="K117" s="325"/>
      <c r="L117" s="325"/>
      <c r="M117" s="325"/>
      <c r="N117" s="325"/>
      <c r="O117" s="325"/>
      <c r="P117" s="325"/>
      <c r="Q117" s="325"/>
      <c r="R117" s="325"/>
      <c r="S117" s="325"/>
      <c r="T117" s="325"/>
      <c r="U117" s="75">
        <v>25</v>
      </c>
      <c r="V117" s="58"/>
      <c r="W117" s="76">
        <v>3</v>
      </c>
      <c r="X117" s="58"/>
      <c r="Y117" s="58"/>
      <c r="Z117" s="58"/>
      <c r="AA117" s="77" t="s">
        <v>340</v>
      </c>
      <c r="AB117" s="78" t="s">
        <v>340</v>
      </c>
    </row>
    <row r="118" spans="1:28" x14ac:dyDescent="0.35">
      <c r="A118" s="62" t="s">
        <v>292</v>
      </c>
      <c r="B118" s="325" t="s">
        <v>460</v>
      </c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25"/>
      <c r="P118" s="325"/>
      <c r="Q118" s="325"/>
      <c r="R118" s="325"/>
      <c r="S118" s="325"/>
      <c r="T118" s="325"/>
      <c r="U118" s="75">
        <v>80</v>
      </c>
      <c r="V118" s="58"/>
      <c r="W118" s="76">
        <v>10</v>
      </c>
      <c r="X118" s="58"/>
      <c r="Y118" s="58"/>
      <c r="Z118" s="58"/>
      <c r="AA118" s="77" t="s">
        <v>340</v>
      </c>
      <c r="AB118" s="78" t="s">
        <v>340</v>
      </c>
    </row>
    <row r="119" spans="1:28" x14ac:dyDescent="0.35">
      <c r="A119" s="62" t="s">
        <v>461</v>
      </c>
      <c r="B119" s="325" t="s">
        <v>462</v>
      </c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5"/>
      <c r="N119" s="325"/>
      <c r="O119" s="325"/>
      <c r="P119" s="325"/>
      <c r="Q119" s="325"/>
      <c r="R119" s="325"/>
      <c r="S119" s="325"/>
      <c r="T119" s="325"/>
      <c r="U119" s="75">
        <v>100</v>
      </c>
      <c r="V119" s="58"/>
      <c r="W119" s="76">
        <v>13</v>
      </c>
      <c r="X119" s="58"/>
      <c r="Y119" s="58"/>
      <c r="Z119" s="58"/>
      <c r="AA119" s="77" t="s">
        <v>340</v>
      </c>
      <c r="AB119" s="78" t="s">
        <v>340</v>
      </c>
    </row>
    <row r="120" spans="1:28" x14ac:dyDescent="0.35">
      <c r="A120" s="62" t="s">
        <v>463</v>
      </c>
      <c r="B120" s="325" t="s">
        <v>464</v>
      </c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25"/>
      <c r="P120" s="325"/>
      <c r="Q120" s="325"/>
      <c r="R120" s="325"/>
      <c r="S120" s="325"/>
      <c r="T120" s="325"/>
      <c r="U120" s="75">
        <v>50</v>
      </c>
      <c r="V120" s="58"/>
      <c r="W120" s="76">
        <v>6</v>
      </c>
      <c r="X120" s="58"/>
      <c r="Y120" s="58"/>
      <c r="Z120" s="58"/>
      <c r="AA120" s="77" t="s">
        <v>340</v>
      </c>
      <c r="AB120" s="78" t="s">
        <v>340</v>
      </c>
    </row>
    <row r="121" spans="1:28" x14ac:dyDescent="0.35">
      <c r="A121" s="62" t="s">
        <v>465</v>
      </c>
      <c r="B121" s="325" t="s">
        <v>466</v>
      </c>
      <c r="C121" s="325"/>
      <c r="D121" s="325"/>
      <c r="E121" s="325"/>
      <c r="F121" s="325"/>
      <c r="G121" s="325"/>
      <c r="H121" s="325"/>
      <c r="I121" s="325"/>
      <c r="J121" s="325"/>
      <c r="K121" s="325"/>
      <c r="L121" s="325"/>
      <c r="M121" s="325"/>
      <c r="N121" s="325"/>
      <c r="O121" s="325"/>
      <c r="P121" s="325"/>
      <c r="Q121" s="325"/>
      <c r="R121" s="325"/>
      <c r="S121" s="325"/>
      <c r="T121" s="325"/>
      <c r="U121" s="75">
        <v>32</v>
      </c>
      <c r="V121" s="58"/>
      <c r="W121" s="76">
        <v>4</v>
      </c>
      <c r="X121" s="58"/>
      <c r="Y121" s="58"/>
      <c r="Z121" s="58"/>
      <c r="AA121" s="77" t="s">
        <v>340</v>
      </c>
      <c r="AB121" s="78" t="s">
        <v>340</v>
      </c>
    </row>
    <row r="122" spans="1:28" x14ac:dyDescent="0.35">
      <c r="A122" s="62" t="s">
        <v>467</v>
      </c>
      <c r="B122" s="325" t="s">
        <v>174</v>
      </c>
      <c r="C122" s="325"/>
      <c r="D122" s="325"/>
      <c r="E122" s="325"/>
      <c r="F122" s="325"/>
      <c r="G122" s="325"/>
      <c r="H122" s="325"/>
      <c r="I122" s="325"/>
      <c r="J122" s="325"/>
      <c r="K122" s="325"/>
      <c r="L122" s="325"/>
      <c r="M122" s="325"/>
      <c r="N122" s="325"/>
      <c r="O122" s="325"/>
      <c r="P122" s="325"/>
      <c r="Q122" s="325"/>
      <c r="R122" s="325"/>
      <c r="S122" s="325"/>
      <c r="T122" s="325"/>
      <c r="U122" s="75">
        <v>32</v>
      </c>
      <c r="V122" s="58"/>
      <c r="W122" s="76">
        <v>4</v>
      </c>
      <c r="X122" s="58"/>
      <c r="Y122" s="58"/>
      <c r="Z122" s="58"/>
      <c r="AA122" s="77" t="s">
        <v>340</v>
      </c>
      <c r="AB122" s="78" t="s">
        <v>340</v>
      </c>
    </row>
    <row r="123" spans="1:28" x14ac:dyDescent="0.35">
      <c r="A123" s="79">
        <v>40180</v>
      </c>
      <c r="B123" s="325" t="s">
        <v>468</v>
      </c>
      <c r="C123" s="325"/>
      <c r="D123" s="325"/>
      <c r="E123" s="325"/>
      <c r="F123" s="325"/>
      <c r="G123" s="325"/>
      <c r="H123" s="325"/>
      <c r="I123" s="325"/>
      <c r="J123" s="325"/>
      <c r="K123" s="325"/>
      <c r="L123" s="325"/>
      <c r="M123" s="325"/>
      <c r="N123" s="325"/>
      <c r="O123" s="325"/>
      <c r="P123" s="325"/>
      <c r="Q123" s="325"/>
      <c r="R123" s="325"/>
      <c r="S123" s="325"/>
      <c r="T123" s="325"/>
      <c r="U123" s="75">
        <v>16</v>
      </c>
      <c r="V123" s="58"/>
      <c r="W123" s="76">
        <v>2</v>
      </c>
      <c r="X123" s="58"/>
      <c r="Y123" s="58"/>
      <c r="Z123" s="58"/>
      <c r="AA123" s="77" t="s">
        <v>340</v>
      </c>
      <c r="AB123" s="78" t="s">
        <v>340</v>
      </c>
    </row>
    <row r="124" spans="1:28" x14ac:dyDescent="0.35">
      <c r="A124" s="79">
        <v>40545</v>
      </c>
      <c r="B124" s="325" t="s">
        <v>469</v>
      </c>
      <c r="C124" s="325"/>
      <c r="D124" s="325"/>
      <c r="E124" s="325"/>
      <c r="F124" s="325"/>
      <c r="G124" s="325"/>
      <c r="H124" s="325"/>
      <c r="I124" s="325"/>
      <c r="J124" s="325"/>
      <c r="K124" s="325"/>
      <c r="L124" s="325"/>
      <c r="M124" s="325"/>
      <c r="N124" s="325"/>
      <c r="O124" s="325"/>
      <c r="P124" s="325"/>
      <c r="Q124" s="325"/>
      <c r="R124" s="325"/>
      <c r="S124" s="325"/>
      <c r="T124" s="325"/>
      <c r="U124" s="75">
        <v>20</v>
      </c>
      <c r="V124" s="58"/>
      <c r="W124" s="76">
        <v>3</v>
      </c>
      <c r="X124" s="58"/>
      <c r="Y124" s="58"/>
      <c r="Z124" s="58"/>
      <c r="AA124" s="77" t="s">
        <v>340</v>
      </c>
      <c r="AB124" s="78" t="s">
        <v>340</v>
      </c>
    </row>
    <row r="125" spans="1:28" x14ac:dyDescent="0.35">
      <c r="A125" s="79">
        <v>40910</v>
      </c>
      <c r="B125" s="325" t="s">
        <v>470</v>
      </c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25"/>
      <c r="P125" s="325"/>
      <c r="Q125" s="325"/>
      <c r="R125" s="325"/>
      <c r="S125" s="325"/>
      <c r="T125" s="325"/>
      <c r="U125" s="75">
        <v>20</v>
      </c>
      <c r="V125" s="58"/>
      <c r="W125" s="76">
        <v>3</v>
      </c>
      <c r="X125" s="58"/>
      <c r="Y125" s="58"/>
      <c r="Z125" s="58"/>
      <c r="AA125" s="77" t="s">
        <v>340</v>
      </c>
      <c r="AB125" s="78" t="s">
        <v>340</v>
      </c>
    </row>
    <row r="126" spans="1:28" x14ac:dyDescent="0.35">
      <c r="A126" s="79">
        <v>41276</v>
      </c>
      <c r="B126" s="325" t="s">
        <v>471</v>
      </c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25"/>
      <c r="P126" s="325"/>
      <c r="Q126" s="325"/>
      <c r="R126" s="325"/>
      <c r="S126" s="325"/>
      <c r="T126" s="325"/>
      <c r="U126" s="75">
        <v>20</v>
      </c>
      <c r="V126" s="58"/>
      <c r="W126" s="76">
        <v>3</v>
      </c>
      <c r="X126" s="58"/>
      <c r="Y126" s="58"/>
      <c r="Z126" s="58"/>
      <c r="AA126" s="77" t="s">
        <v>340</v>
      </c>
      <c r="AB126" s="78" t="s">
        <v>340</v>
      </c>
    </row>
    <row r="127" spans="1:28" x14ac:dyDescent="0.35">
      <c r="A127" s="79">
        <v>41641</v>
      </c>
      <c r="B127" s="325" t="s">
        <v>192</v>
      </c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75">
        <v>16</v>
      </c>
      <c r="V127" s="58"/>
      <c r="W127" s="76">
        <v>2</v>
      </c>
      <c r="X127" s="58"/>
      <c r="Y127" s="58"/>
      <c r="Z127" s="58"/>
      <c r="AA127" s="77" t="s">
        <v>340</v>
      </c>
      <c r="AB127" s="78" t="s">
        <v>340</v>
      </c>
    </row>
    <row r="128" spans="1:28" x14ac:dyDescent="0.35">
      <c r="A128" s="79">
        <v>42006</v>
      </c>
      <c r="B128" s="325" t="s">
        <v>472</v>
      </c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5"/>
      <c r="P128" s="325"/>
      <c r="Q128" s="325"/>
      <c r="R128" s="325"/>
      <c r="S128" s="325"/>
      <c r="T128" s="325"/>
      <c r="U128" s="75">
        <v>16</v>
      </c>
      <c r="V128" s="58"/>
      <c r="W128" s="76">
        <v>2</v>
      </c>
      <c r="X128" s="58"/>
      <c r="Y128" s="58"/>
      <c r="Z128" s="58"/>
      <c r="AA128" s="77" t="s">
        <v>340</v>
      </c>
      <c r="AB128" s="78" t="s">
        <v>340</v>
      </c>
    </row>
    <row r="129" spans="1:28" x14ac:dyDescent="0.35">
      <c r="A129" s="79">
        <v>42371</v>
      </c>
      <c r="B129" s="325" t="s">
        <v>473</v>
      </c>
      <c r="C129" s="325"/>
      <c r="D129" s="325"/>
      <c r="E129" s="325"/>
      <c r="F129" s="325"/>
      <c r="G129" s="325"/>
      <c r="H129" s="325"/>
      <c r="I129" s="325"/>
      <c r="J129" s="325"/>
      <c r="K129" s="325"/>
      <c r="L129" s="325"/>
      <c r="M129" s="325"/>
      <c r="N129" s="325"/>
      <c r="O129" s="325"/>
      <c r="P129" s="325"/>
      <c r="Q129" s="325"/>
      <c r="R129" s="325"/>
      <c r="S129" s="325"/>
      <c r="T129" s="325"/>
      <c r="U129" s="75">
        <v>20</v>
      </c>
      <c r="V129" s="58"/>
      <c r="W129" s="76">
        <v>3</v>
      </c>
      <c r="X129" s="58"/>
      <c r="Y129" s="58"/>
      <c r="Z129" s="58"/>
      <c r="AA129" s="77" t="s">
        <v>340</v>
      </c>
      <c r="AB129" s="78" t="s">
        <v>340</v>
      </c>
    </row>
    <row r="130" spans="1:28" x14ac:dyDescent="0.35">
      <c r="A130" s="79">
        <v>42737</v>
      </c>
      <c r="B130" s="325" t="s">
        <v>474</v>
      </c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25"/>
      <c r="P130" s="325"/>
      <c r="Q130" s="325"/>
      <c r="R130" s="325"/>
      <c r="S130" s="325"/>
      <c r="T130" s="325"/>
      <c r="U130" s="75">
        <v>40</v>
      </c>
      <c r="V130" s="58"/>
      <c r="W130" s="76">
        <v>5</v>
      </c>
      <c r="X130" s="58"/>
      <c r="Y130" s="58"/>
      <c r="Z130" s="58"/>
      <c r="AA130" s="77" t="s">
        <v>340</v>
      </c>
      <c r="AB130" s="78" t="s">
        <v>340</v>
      </c>
    </row>
    <row r="131" spans="1:28" x14ac:dyDescent="0.35">
      <c r="A131" s="79">
        <v>43102</v>
      </c>
      <c r="B131" s="325" t="s">
        <v>475</v>
      </c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25"/>
      <c r="P131" s="325"/>
      <c r="Q131" s="325"/>
      <c r="R131" s="325"/>
      <c r="S131" s="325"/>
      <c r="T131" s="325"/>
      <c r="U131" s="75">
        <v>40</v>
      </c>
      <c r="V131" s="58"/>
      <c r="W131" s="76">
        <v>5</v>
      </c>
      <c r="X131" s="58"/>
      <c r="Y131" s="58"/>
      <c r="Z131" s="58"/>
      <c r="AA131" s="77" t="s">
        <v>340</v>
      </c>
      <c r="AB131" s="78" t="s">
        <v>340</v>
      </c>
    </row>
    <row r="132" spans="1:28" x14ac:dyDescent="0.35">
      <c r="A132" s="79">
        <v>43467</v>
      </c>
      <c r="B132" s="325" t="s">
        <v>476</v>
      </c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75">
        <v>40</v>
      </c>
      <c r="V132" s="58"/>
      <c r="W132" s="76">
        <v>5</v>
      </c>
      <c r="X132" s="58"/>
      <c r="Y132" s="58"/>
      <c r="Z132" s="58"/>
      <c r="AA132" s="77" t="s">
        <v>340</v>
      </c>
      <c r="AB132" s="78" t="s">
        <v>340</v>
      </c>
    </row>
    <row r="133" spans="1:28" x14ac:dyDescent="0.35">
      <c r="A133" s="79">
        <v>43832</v>
      </c>
      <c r="B133" s="325" t="s">
        <v>477</v>
      </c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75">
        <v>120</v>
      </c>
      <c r="V133" s="58"/>
      <c r="W133" s="76">
        <v>15</v>
      </c>
      <c r="X133" s="58"/>
      <c r="Y133" s="58"/>
      <c r="Z133" s="58"/>
      <c r="AA133" s="77" t="s">
        <v>340</v>
      </c>
      <c r="AB133" s="78" t="s">
        <v>340</v>
      </c>
    </row>
    <row r="134" spans="1:28" x14ac:dyDescent="0.35">
      <c r="A134" s="79">
        <v>44198</v>
      </c>
      <c r="B134" s="325" t="s">
        <v>478</v>
      </c>
      <c r="C134" s="325"/>
      <c r="D134" s="325"/>
      <c r="E134" s="325"/>
      <c r="F134" s="325"/>
      <c r="G134" s="325"/>
      <c r="H134" s="325"/>
      <c r="I134" s="325"/>
      <c r="J134" s="325"/>
      <c r="K134" s="325"/>
      <c r="L134" s="325"/>
      <c r="M134" s="325"/>
      <c r="N134" s="325"/>
      <c r="O134" s="325"/>
      <c r="P134" s="325"/>
      <c r="Q134" s="325"/>
      <c r="R134" s="325"/>
      <c r="S134" s="325"/>
      <c r="T134" s="325"/>
      <c r="U134" s="75">
        <v>60</v>
      </c>
      <c r="V134" s="58"/>
      <c r="W134" s="76">
        <v>8</v>
      </c>
      <c r="X134" s="58"/>
      <c r="Y134" s="58"/>
      <c r="Z134" s="58"/>
      <c r="AA134" s="77" t="s">
        <v>340</v>
      </c>
      <c r="AB134" s="78" t="s">
        <v>340</v>
      </c>
    </row>
    <row r="135" spans="1:28" x14ac:dyDescent="0.35">
      <c r="A135" s="79">
        <v>44563</v>
      </c>
      <c r="B135" s="325" t="s">
        <v>479</v>
      </c>
      <c r="C135" s="325"/>
      <c r="D135" s="325"/>
      <c r="E135" s="325"/>
      <c r="F135" s="325"/>
      <c r="G135" s="325"/>
      <c r="H135" s="325"/>
      <c r="I135" s="325"/>
      <c r="J135" s="325"/>
      <c r="K135" s="325"/>
      <c r="L135" s="325"/>
      <c r="M135" s="325"/>
      <c r="N135" s="325"/>
      <c r="O135" s="325"/>
      <c r="P135" s="325"/>
      <c r="Q135" s="325"/>
      <c r="R135" s="325"/>
      <c r="S135" s="325"/>
      <c r="T135" s="325"/>
      <c r="U135" s="75">
        <v>50</v>
      </c>
      <c r="V135" s="58"/>
      <c r="W135" s="76">
        <v>6</v>
      </c>
      <c r="X135" s="58"/>
      <c r="Y135" s="58"/>
      <c r="Z135" s="58"/>
      <c r="AA135" s="77" t="s">
        <v>340</v>
      </c>
      <c r="AB135" s="78" t="s">
        <v>340</v>
      </c>
    </row>
    <row r="136" spans="1:28" x14ac:dyDescent="0.35">
      <c r="A136" s="79">
        <v>44928</v>
      </c>
      <c r="B136" s="325" t="s">
        <v>480</v>
      </c>
      <c r="C136" s="325"/>
      <c r="D136" s="325"/>
      <c r="E136" s="325"/>
      <c r="F136" s="325"/>
      <c r="G136" s="325"/>
      <c r="H136" s="325"/>
      <c r="I136" s="325"/>
      <c r="J136" s="325"/>
      <c r="K136" s="325"/>
      <c r="L136" s="325"/>
      <c r="M136" s="325"/>
      <c r="N136" s="325"/>
      <c r="O136" s="325"/>
      <c r="P136" s="325"/>
      <c r="Q136" s="325"/>
      <c r="R136" s="325"/>
      <c r="S136" s="325"/>
      <c r="T136" s="325"/>
      <c r="U136" s="75">
        <v>60</v>
      </c>
      <c r="V136" s="58"/>
      <c r="W136" s="76">
        <v>8</v>
      </c>
      <c r="X136" s="58"/>
      <c r="Y136" s="58"/>
      <c r="Z136" s="58"/>
      <c r="AA136" s="77" t="s">
        <v>340</v>
      </c>
      <c r="AB136" s="78" t="s">
        <v>340</v>
      </c>
    </row>
    <row r="137" spans="1:28" x14ac:dyDescent="0.35">
      <c r="A137" s="79">
        <v>45293</v>
      </c>
      <c r="B137" s="325" t="s">
        <v>481</v>
      </c>
      <c r="C137" s="325"/>
      <c r="D137" s="325"/>
      <c r="E137" s="325"/>
      <c r="F137" s="325"/>
      <c r="G137" s="325"/>
      <c r="H137" s="325"/>
      <c r="I137" s="325"/>
      <c r="J137" s="325"/>
      <c r="K137" s="325"/>
      <c r="L137" s="325"/>
      <c r="M137" s="325"/>
      <c r="N137" s="325"/>
      <c r="O137" s="325"/>
      <c r="P137" s="325"/>
      <c r="Q137" s="325"/>
      <c r="R137" s="325"/>
      <c r="S137" s="325"/>
      <c r="T137" s="325"/>
      <c r="U137" s="75">
        <v>70</v>
      </c>
      <c r="V137" s="58"/>
      <c r="W137" s="76">
        <v>9</v>
      </c>
      <c r="X137" s="58"/>
      <c r="Y137" s="58"/>
      <c r="Z137" s="58"/>
      <c r="AA137" s="77" t="s">
        <v>340</v>
      </c>
      <c r="AB137" s="78" t="s">
        <v>340</v>
      </c>
    </row>
    <row r="138" spans="1:28" x14ac:dyDescent="0.35">
      <c r="A138" s="79">
        <v>45659</v>
      </c>
      <c r="B138" s="325" t="s">
        <v>482</v>
      </c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75">
        <v>60</v>
      </c>
      <c r="V138" s="58"/>
      <c r="W138" s="76">
        <v>8</v>
      </c>
      <c r="X138" s="58"/>
      <c r="Y138" s="58"/>
      <c r="Z138" s="58"/>
      <c r="AA138" s="77" t="s">
        <v>340</v>
      </c>
      <c r="AB138" s="78" t="s">
        <v>340</v>
      </c>
    </row>
    <row r="139" spans="1:28" x14ac:dyDescent="0.35">
      <c r="A139" s="79">
        <v>46024</v>
      </c>
      <c r="B139" s="325" t="s">
        <v>483</v>
      </c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25"/>
      <c r="P139" s="325"/>
      <c r="Q139" s="325"/>
      <c r="R139" s="325"/>
      <c r="S139" s="325"/>
      <c r="T139" s="325"/>
      <c r="U139" s="75">
        <v>30</v>
      </c>
      <c r="V139" s="58"/>
      <c r="W139" s="76">
        <v>4</v>
      </c>
      <c r="X139" s="58"/>
      <c r="Y139" s="58"/>
      <c r="Z139" s="58"/>
      <c r="AA139" s="77" t="s">
        <v>340</v>
      </c>
      <c r="AB139" s="78" t="s">
        <v>340</v>
      </c>
    </row>
    <row r="140" spans="1:28" x14ac:dyDescent="0.35">
      <c r="A140" s="79">
        <v>46389</v>
      </c>
      <c r="B140" s="325" t="s">
        <v>484</v>
      </c>
      <c r="C140" s="325"/>
      <c r="D140" s="325"/>
      <c r="E140" s="325"/>
      <c r="F140" s="325"/>
      <c r="G140" s="325"/>
      <c r="H140" s="325"/>
      <c r="I140" s="325"/>
      <c r="J140" s="325"/>
      <c r="K140" s="325"/>
      <c r="L140" s="325"/>
      <c r="M140" s="325"/>
      <c r="N140" s="325"/>
      <c r="O140" s="325"/>
      <c r="P140" s="325"/>
      <c r="Q140" s="325"/>
      <c r="R140" s="325"/>
      <c r="S140" s="325"/>
      <c r="T140" s="325"/>
      <c r="U140" s="75">
        <v>160</v>
      </c>
      <c r="V140" s="58"/>
      <c r="W140" s="76">
        <v>20</v>
      </c>
      <c r="X140" s="58"/>
      <c r="Y140" s="58"/>
      <c r="Z140" s="58"/>
      <c r="AA140" s="77" t="s">
        <v>340</v>
      </c>
      <c r="AB140" s="78" t="s">
        <v>340</v>
      </c>
    </row>
    <row r="141" spans="1:28" x14ac:dyDescent="0.35">
      <c r="A141" s="79">
        <v>46754</v>
      </c>
      <c r="B141" s="325" t="s">
        <v>485</v>
      </c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25"/>
      <c r="P141" s="325"/>
      <c r="Q141" s="325"/>
      <c r="R141" s="325"/>
      <c r="S141" s="325"/>
      <c r="T141" s="325"/>
      <c r="U141" s="75">
        <v>120</v>
      </c>
      <c r="V141" s="58"/>
      <c r="W141" s="76">
        <v>15</v>
      </c>
      <c r="X141" s="58"/>
      <c r="Y141" s="58"/>
      <c r="Z141" s="58"/>
      <c r="AA141" s="77" t="s">
        <v>340</v>
      </c>
      <c r="AB141" s="78" t="s">
        <v>340</v>
      </c>
    </row>
    <row r="142" spans="1:28" x14ac:dyDescent="0.35">
      <c r="A142" s="79">
        <v>44198</v>
      </c>
      <c r="B142" s="325" t="s">
        <v>486</v>
      </c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25"/>
      <c r="P142" s="325"/>
      <c r="Q142" s="325"/>
      <c r="R142" s="325"/>
      <c r="S142" s="325"/>
      <c r="T142" s="325"/>
      <c r="U142" s="75">
        <v>120</v>
      </c>
      <c r="V142" s="58"/>
      <c r="W142" s="76">
        <v>15</v>
      </c>
      <c r="X142" s="58"/>
      <c r="Y142" s="58"/>
      <c r="Z142" s="58"/>
      <c r="AA142" s="77" t="s">
        <v>340</v>
      </c>
      <c r="AB142" s="78" t="s">
        <v>340</v>
      </c>
    </row>
    <row r="143" spans="1:28" x14ac:dyDescent="0.35">
      <c r="A143" s="79">
        <v>44563</v>
      </c>
      <c r="B143" s="325" t="s">
        <v>487</v>
      </c>
      <c r="C143" s="325"/>
      <c r="D143" s="325"/>
      <c r="E143" s="325"/>
      <c r="F143" s="325"/>
      <c r="G143" s="325"/>
      <c r="H143" s="325"/>
      <c r="I143" s="325"/>
      <c r="J143" s="325"/>
      <c r="K143" s="325"/>
      <c r="L143" s="325"/>
      <c r="M143" s="325"/>
      <c r="N143" s="325"/>
      <c r="O143" s="325"/>
      <c r="P143" s="325"/>
      <c r="Q143" s="325"/>
      <c r="R143" s="325"/>
      <c r="S143" s="325"/>
      <c r="T143" s="325"/>
      <c r="U143" s="75">
        <v>192</v>
      </c>
      <c r="V143" s="58"/>
      <c r="W143" s="76">
        <v>24</v>
      </c>
      <c r="X143" s="58"/>
      <c r="Y143" s="58"/>
      <c r="Z143" s="58"/>
      <c r="AA143" s="77" t="s">
        <v>340</v>
      </c>
      <c r="AB143" s="78" t="s">
        <v>340</v>
      </c>
    </row>
    <row r="144" spans="1:28" x14ac:dyDescent="0.35">
      <c r="A144" s="53">
        <v>2.2000000000000002</v>
      </c>
      <c r="B144" s="324" t="s">
        <v>212</v>
      </c>
      <c r="C144" s="324"/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24"/>
      <c r="R144" s="324"/>
      <c r="S144" s="324"/>
      <c r="T144" s="324"/>
      <c r="U144" s="54"/>
      <c r="V144" s="54"/>
      <c r="W144" s="74">
        <v>176</v>
      </c>
      <c r="X144" s="55">
        <v>31516</v>
      </c>
      <c r="Y144" s="54"/>
      <c r="Z144" s="54"/>
      <c r="AA144" s="55">
        <v>5550755.5</v>
      </c>
      <c r="AB144" s="55">
        <v>18199.2</v>
      </c>
    </row>
    <row r="145" spans="1:28" x14ac:dyDescent="0.35">
      <c r="A145" s="62" t="s">
        <v>488</v>
      </c>
      <c r="B145" s="325" t="s">
        <v>214</v>
      </c>
      <c r="C145" s="325"/>
      <c r="D145" s="325"/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75">
        <v>378</v>
      </c>
      <c r="V145" s="58"/>
      <c r="W145" s="76">
        <v>47</v>
      </c>
      <c r="X145" s="58"/>
      <c r="Y145" s="58"/>
      <c r="Z145" s="58"/>
      <c r="AA145" s="77" t="s">
        <v>340</v>
      </c>
      <c r="AB145" s="78" t="s">
        <v>340</v>
      </c>
    </row>
    <row r="146" spans="1:28" x14ac:dyDescent="0.35">
      <c r="A146" s="62" t="s">
        <v>489</v>
      </c>
      <c r="B146" s="325" t="s">
        <v>216</v>
      </c>
      <c r="C146" s="325"/>
      <c r="D146" s="325"/>
      <c r="E146" s="325"/>
      <c r="F146" s="325"/>
      <c r="G146" s="325"/>
      <c r="H146" s="325"/>
      <c r="I146" s="325"/>
      <c r="J146" s="325"/>
      <c r="K146" s="325"/>
      <c r="L146" s="325"/>
      <c r="M146" s="325"/>
      <c r="N146" s="325"/>
      <c r="O146" s="325"/>
      <c r="P146" s="325"/>
      <c r="Q146" s="325"/>
      <c r="R146" s="325"/>
      <c r="S146" s="325"/>
      <c r="T146" s="325"/>
      <c r="U146" s="75">
        <v>322</v>
      </c>
      <c r="V146" s="58"/>
      <c r="W146" s="76">
        <v>40</v>
      </c>
      <c r="X146" s="58"/>
      <c r="Y146" s="58"/>
      <c r="Z146" s="58"/>
      <c r="AA146" s="77" t="s">
        <v>340</v>
      </c>
      <c r="AB146" s="78" t="s">
        <v>340</v>
      </c>
    </row>
    <row r="147" spans="1:28" x14ac:dyDescent="0.35">
      <c r="A147" s="62" t="s">
        <v>490</v>
      </c>
      <c r="B147" s="325" t="s">
        <v>218</v>
      </c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25"/>
      <c r="P147" s="325"/>
      <c r="Q147" s="325"/>
      <c r="R147" s="325"/>
      <c r="S147" s="325"/>
      <c r="T147" s="325"/>
      <c r="U147" s="75">
        <v>322</v>
      </c>
      <c r="V147" s="58"/>
      <c r="W147" s="76">
        <v>40</v>
      </c>
      <c r="X147" s="58"/>
      <c r="Y147" s="58"/>
      <c r="Z147" s="58"/>
      <c r="AA147" s="77" t="s">
        <v>340</v>
      </c>
      <c r="AB147" s="78" t="s">
        <v>340</v>
      </c>
    </row>
    <row r="148" spans="1:28" x14ac:dyDescent="0.35">
      <c r="A148" s="62" t="s">
        <v>491</v>
      </c>
      <c r="B148" s="325" t="s">
        <v>220</v>
      </c>
      <c r="C148" s="325"/>
      <c r="D148" s="325"/>
      <c r="E148" s="325"/>
      <c r="F148" s="325"/>
      <c r="G148" s="325"/>
      <c r="H148" s="325"/>
      <c r="I148" s="325"/>
      <c r="J148" s="325"/>
      <c r="K148" s="325"/>
      <c r="L148" s="325"/>
      <c r="M148" s="325"/>
      <c r="N148" s="325"/>
      <c r="O148" s="325"/>
      <c r="P148" s="325"/>
      <c r="Q148" s="325"/>
      <c r="R148" s="325"/>
      <c r="S148" s="325"/>
      <c r="T148" s="325"/>
      <c r="U148" s="75">
        <v>72</v>
      </c>
      <c r="V148" s="58"/>
      <c r="W148" s="76">
        <v>9</v>
      </c>
      <c r="X148" s="58"/>
      <c r="Y148" s="58"/>
      <c r="Z148" s="58"/>
      <c r="AA148" s="77" t="s">
        <v>340</v>
      </c>
      <c r="AB148" s="78" t="s">
        <v>340</v>
      </c>
    </row>
    <row r="149" spans="1:28" x14ac:dyDescent="0.35">
      <c r="A149" s="62" t="s">
        <v>492</v>
      </c>
      <c r="B149" s="325" t="s">
        <v>222</v>
      </c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5"/>
      <c r="P149" s="325"/>
      <c r="Q149" s="325"/>
      <c r="R149" s="325"/>
      <c r="S149" s="325"/>
      <c r="T149" s="325"/>
      <c r="U149" s="75">
        <v>35</v>
      </c>
      <c r="V149" s="58"/>
      <c r="W149" s="76">
        <v>4</v>
      </c>
      <c r="X149" s="58"/>
      <c r="Y149" s="58"/>
      <c r="Z149" s="58"/>
      <c r="AA149" s="77" t="s">
        <v>340</v>
      </c>
      <c r="AB149" s="78" t="s">
        <v>340</v>
      </c>
    </row>
    <row r="150" spans="1:28" x14ac:dyDescent="0.35">
      <c r="A150" s="62" t="s">
        <v>493</v>
      </c>
      <c r="B150" s="325" t="s">
        <v>224</v>
      </c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5"/>
      <c r="P150" s="325"/>
      <c r="Q150" s="325"/>
      <c r="R150" s="325"/>
      <c r="S150" s="325"/>
      <c r="T150" s="325"/>
      <c r="U150" s="75">
        <v>80</v>
      </c>
      <c r="V150" s="58"/>
      <c r="W150" s="76">
        <v>10</v>
      </c>
      <c r="X150" s="58"/>
      <c r="Y150" s="58"/>
      <c r="Z150" s="58"/>
      <c r="AA150" s="77" t="s">
        <v>340</v>
      </c>
      <c r="AB150" s="78" t="s">
        <v>340</v>
      </c>
    </row>
    <row r="151" spans="1:28" x14ac:dyDescent="0.35">
      <c r="A151" s="62" t="s">
        <v>494</v>
      </c>
      <c r="B151" s="325" t="s">
        <v>226</v>
      </c>
      <c r="C151" s="325"/>
      <c r="D151" s="325"/>
      <c r="E151" s="325"/>
      <c r="F151" s="325"/>
      <c r="G151" s="325"/>
      <c r="H151" s="325"/>
      <c r="I151" s="325"/>
      <c r="J151" s="325"/>
      <c r="K151" s="325"/>
      <c r="L151" s="325"/>
      <c r="M151" s="325"/>
      <c r="N151" s="325"/>
      <c r="O151" s="325"/>
      <c r="P151" s="325"/>
      <c r="Q151" s="325"/>
      <c r="R151" s="325"/>
      <c r="S151" s="325"/>
      <c r="T151" s="325"/>
      <c r="U151" s="75">
        <v>28</v>
      </c>
      <c r="V151" s="58"/>
      <c r="W151" s="76">
        <v>4</v>
      </c>
      <c r="X151" s="58"/>
      <c r="Y151" s="58"/>
      <c r="Z151" s="58"/>
      <c r="AA151" s="77" t="s">
        <v>340</v>
      </c>
      <c r="AB151" s="78" t="s">
        <v>340</v>
      </c>
    </row>
    <row r="152" spans="1:28" x14ac:dyDescent="0.35">
      <c r="A152" s="62" t="s">
        <v>495</v>
      </c>
      <c r="B152" s="325" t="s">
        <v>228</v>
      </c>
      <c r="C152" s="325"/>
      <c r="D152" s="325"/>
      <c r="E152" s="325"/>
      <c r="F152" s="325"/>
      <c r="G152" s="325"/>
      <c r="H152" s="325"/>
      <c r="I152" s="325"/>
      <c r="J152" s="325"/>
      <c r="K152" s="325"/>
      <c r="L152" s="325"/>
      <c r="M152" s="325"/>
      <c r="N152" s="325"/>
      <c r="O152" s="325"/>
      <c r="P152" s="325"/>
      <c r="Q152" s="325"/>
      <c r="R152" s="325"/>
      <c r="S152" s="325"/>
      <c r="T152" s="325"/>
      <c r="U152" s="75">
        <v>50</v>
      </c>
      <c r="V152" s="58"/>
      <c r="W152" s="76">
        <v>6</v>
      </c>
      <c r="X152" s="58"/>
      <c r="Y152" s="58"/>
      <c r="Z152" s="58"/>
      <c r="AA152" s="77" t="s">
        <v>340</v>
      </c>
      <c r="AB152" s="78" t="s">
        <v>340</v>
      </c>
    </row>
    <row r="153" spans="1:28" x14ac:dyDescent="0.35">
      <c r="A153" s="62" t="s">
        <v>496</v>
      </c>
      <c r="B153" s="325" t="s">
        <v>497</v>
      </c>
      <c r="C153" s="325"/>
      <c r="D153" s="325"/>
      <c r="E153" s="325"/>
      <c r="F153" s="325"/>
      <c r="G153" s="325"/>
      <c r="H153" s="325"/>
      <c r="I153" s="325"/>
      <c r="J153" s="325"/>
      <c r="K153" s="325"/>
      <c r="L153" s="325"/>
      <c r="M153" s="325"/>
      <c r="N153" s="325"/>
      <c r="O153" s="325"/>
      <c r="P153" s="325"/>
      <c r="Q153" s="325"/>
      <c r="R153" s="325"/>
      <c r="S153" s="325"/>
      <c r="T153" s="325"/>
      <c r="U153" s="75">
        <v>10</v>
      </c>
      <c r="V153" s="58"/>
      <c r="W153" s="76">
        <v>1</v>
      </c>
      <c r="X153" s="58"/>
      <c r="Y153" s="58"/>
      <c r="Z153" s="58"/>
      <c r="AA153" s="77" t="s">
        <v>340</v>
      </c>
      <c r="AB153" s="78" t="s">
        <v>340</v>
      </c>
    </row>
    <row r="154" spans="1:28" x14ac:dyDescent="0.35">
      <c r="A154" s="79">
        <v>40211</v>
      </c>
      <c r="B154" s="325" t="s">
        <v>498</v>
      </c>
      <c r="C154" s="325"/>
      <c r="D154" s="325"/>
      <c r="E154" s="325"/>
      <c r="F154" s="325"/>
      <c r="G154" s="325"/>
      <c r="H154" s="325"/>
      <c r="I154" s="325"/>
      <c r="J154" s="325"/>
      <c r="K154" s="325"/>
      <c r="L154" s="325"/>
      <c r="M154" s="325"/>
      <c r="N154" s="325"/>
      <c r="O154" s="325"/>
      <c r="P154" s="325"/>
      <c r="Q154" s="325"/>
      <c r="R154" s="325"/>
      <c r="S154" s="325"/>
      <c r="T154" s="325"/>
      <c r="U154" s="75">
        <v>112</v>
      </c>
      <c r="V154" s="58"/>
      <c r="W154" s="76">
        <v>14</v>
      </c>
      <c r="X154" s="58"/>
      <c r="Y154" s="58"/>
      <c r="Z154" s="58"/>
      <c r="AA154" s="77" t="s">
        <v>340</v>
      </c>
      <c r="AB154" s="78" t="s">
        <v>340</v>
      </c>
    </row>
    <row r="155" spans="1:28" x14ac:dyDescent="0.35">
      <c r="A155" s="53">
        <v>2.2999999999999998</v>
      </c>
      <c r="B155" s="324" t="s">
        <v>230</v>
      </c>
      <c r="C155" s="324"/>
      <c r="D155" s="324"/>
      <c r="E155" s="324"/>
      <c r="F155" s="324"/>
      <c r="G155" s="324"/>
      <c r="H155" s="324"/>
      <c r="I155" s="324"/>
      <c r="J155" s="324"/>
      <c r="K155" s="324"/>
      <c r="L155" s="324"/>
      <c r="M155" s="324"/>
      <c r="N155" s="324"/>
      <c r="O155" s="324"/>
      <c r="P155" s="324"/>
      <c r="Q155" s="324"/>
      <c r="R155" s="324"/>
      <c r="S155" s="324"/>
      <c r="T155" s="324"/>
      <c r="U155" s="73">
        <v>120</v>
      </c>
      <c r="V155" s="54"/>
      <c r="W155" s="74">
        <v>15</v>
      </c>
      <c r="X155" s="55">
        <v>31516</v>
      </c>
      <c r="Y155" s="54"/>
      <c r="Z155" s="54"/>
      <c r="AA155" s="55">
        <v>472740</v>
      </c>
      <c r="AB155" s="55">
        <v>1549.97</v>
      </c>
    </row>
    <row r="156" spans="1:28" x14ac:dyDescent="0.35">
      <c r="A156" s="50">
        <v>3</v>
      </c>
      <c r="B156" s="326" t="s">
        <v>499</v>
      </c>
      <c r="C156" s="326"/>
      <c r="D156" s="326"/>
      <c r="E156" s="326"/>
      <c r="F156" s="326"/>
      <c r="G156" s="326"/>
      <c r="H156" s="326"/>
      <c r="I156" s="326"/>
      <c r="J156" s="326"/>
      <c r="K156" s="326"/>
      <c r="L156" s="326"/>
      <c r="M156" s="326"/>
      <c r="N156" s="326"/>
      <c r="O156" s="326"/>
      <c r="P156" s="326"/>
      <c r="Q156" s="326"/>
      <c r="R156" s="326"/>
      <c r="S156" s="326"/>
      <c r="T156" s="326"/>
      <c r="U156" s="51"/>
      <c r="V156" s="51"/>
      <c r="W156" s="80"/>
      <c r="X156" s="51"/>
      <c r="Y156" s="51"/>
      <c r="Z156" s="51"/>
      <c r="AA156" s="52">
        <v>192033933.66999999</v>
      </c>
      <c r="AB156" s="52">
        <v>629619.44999999995</v>
      </c>
    </row>
    <row r="157" spans="1:28" x14ac:dyDescent="0.35">
      <c r="A157" s="53">
        <v>3.1</v>
      </c>
      <c r="B157" s="324" t="s">
        <v>231</v>
      </c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54"/>
      <c r="V157" s="54"/>
      <c r="W157" s="69"/>
      <c r="X157" s="54"/>
      <c r="Y157" s="54"/>
      <c r="Z157" s="54"/>
      <c r="AA157" s="55">
        <v>14910852.99</v>
      </c>
      <c r="AB157" s="55">
        <v>48888.04</v>
      </c>
    </row>
    <row r="158" spans="1:28" x14ac:dyDescent="0.35">
      <c r="A158" s="62" t="s">
        <v>500</v>
      </c>
      <c r="B158" s="325" t="s">
        <v>233</v>
      </c>
      <c r="C158" s="325"/>
      <c r="D158" s="325"/>
      <c r="E158" s="325"/>
      <c r="F158" s="325"/>
      <c r="G158" s="325"/>
      <c r="H158" s="325"/>
      <c r="I158" s="325"/>
      <c r="J158" s="325"/>
      <c r="K158" s="325"/>
      <c r="L158" s="325"/>
      <c r="M158" s="325"/>
      <c r="N158" s="325"/>
      <c r="O158" s="325"/>
      <c r="P158" s="325"/>
      <c r="Q158" s="325"/>
      <c r="R158" s="325"/>
      <c r="S158" s="325"/>
      <c r="T158" s="325"/>
      <c r="U158" s="58"/>
      <c r="V158" s="64" t="s">
        <v>234</v>
      </c>
      <c r="W158" s="65">
        <v>1</v>
      </c>
      <c r="X158" s="66">
        <v>750000</v>
      </c>
      <c r="Y158" s="58"/>
      <c r="Z158" s="58"/>
      <c r="AA158" s="66">
        <v>750000</v>
      </c>
      <c r="AB158" s="66">
        <v>2459.02</v>
      </c>
    </row>
    <row r="159" spans="1:28" x14ac:dyDescent="0.35">
      <c r="A159" s="62" t="s">
        <v>501</v>
      </c>
      <c r="B159" s="325" t="s">
        <v>502</v>
      </c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25"/>
      <c r="P159" s="325"/>
      <c r="Q159" s="325"/>
      <c r="R159" s="325"/>
      <c r="S159" s="325"/>
      <c r="T159" s="325"/>
      <c r="U159" s="58"/>
      <c r="V159" s="64" t="s">
        <v>234</v>
      </c>
      <c r="W159" s="65">
        <v>1</v>
      </c>
      <c r="X159" s="66">
        <v>3400000</v>
      </c>
      <c r="Y159" s="58"/>
      <c r="Z159" s="58"/>
      <c r="AA159" s="66">
        <v>3400000</v>
      </c>
      <c r="AB159" s="66">
        <v>11147.54</v>
      </c>
    </row>
    <row r="160" spans="1:28" s="358" customFormat="1" x14ac:dyDescent="0.35">
      <c r="A160" s="359" t="s">
        <v>503</v>
      </c>
      <c r="B160" s="360" t="s">
        <v>504</v>
      </c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1"/>
      <c r="V160" s="362" t="s">
        <v>234</v>
      </c>
      <c r="W160" s="363">
        <v>1</v>
      </c>
      <c r="X160" s="364">
        <v>10760852.99</v>
      </c>
      <c r="Y160" s="361"/>
      <c r="Z160" s="361"/>
      <c r="AA160" s="364">
        <v>10760852.99</v>
      </c>
      <c r="AB160" s="364">
        <v>35281.49</v>
      </c>
    </row>
    <row r="161" spans="1:28" x14ac:dyDescent="0.35">
      <c r="A161" s="53">
        <v>3.2</v>
      </c>
      <c r="B161" s="324" t="s">
        <v>505</v>
      </c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4"/>
      <c r="P161" s="324"/>
      <c r="Q161" s="324"/>
      <c r="R161" s="324"/>
      <c r="S161" s="324"/>
      <c r="T161" s="324"/>
      <c r="U161" s="54"/>
      <c r="V161" s="54"/>
      <c r="W161" s="69"/>
      <c r="X161" s="54"/>
      <c r="Y161" s="54"/>
      <c r="Z161" s="54"/>
      <c r="AA161" s="55">
        <v>18155589.18</v>
      </c>
      <c r="AB161" s="55">
        <v>59526.52</v>
      </c>
    </row>
    <row r="162" spans="1:28" x14ac:dyDescent="0.35">
      <c r="A162" s="62" t="s">
        <v>506</v>
      </c>
      <c r="B162" s="325" t="s">
        <v>507</v>
      </c>
      <c r="C162" s="325"/>
      <c r="D162" s="325"/>
      <c r="E162" s="325"/>
      <c r="F162" s="325"/>
      <c r="G162" s="325"/>
      <c r="H162" s="325"/>
      <c r="I162" s="325"/>
      <c r="J162" s="325"/>
      <c r="K162" s="325"/>
      <c r="L162" s="325"/>
      <c r="M162" s="325"/>
      <c r="N162" s="325"/>
      <c r="O162" s="325"/>
      <c r="P162" s="325"/>
      <c r="Q162" s="325"/>
      <c r="R162" s="325"/>
      <c r="S162" s="325"/>
      <c r="T162" s="325"/>
      <c r="U162" s="58"/>
      <c r="V162" s="64" t="s">
        <v>234</v>
      </c>
      <c r="W162" s="65">
        <v>1</v>
      </c>
      <c r="X162" s="66">
        <v>18155589.18</v>
      </c>
      <c r="Y162" s="58"/>
      <c r="Z162" s="58"/>
      <c r="AA162" s="66">
        <v>18155589.18</v>
      </c>
      <c r="AB162" s="66">
        <v>59526.52</v>
      </c>
    </row>
    <row r="163" spans="1:28" x14ac:dyDescent="0.35">
      <c r="A163" s="53">
        <v>3.3</v>
      </c>
      <c r="B163" s="324" t="s">
        <v>508</v>
      </c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54"/>
      <c r="V163" s="54"/>
      <c r="W163" s="69"/>
      <c r="X163" s="54"/>
      <c r="Y163" s="54"/>
      <c r="Z163" s="54"/>
      <c r="AA163" s="55">
        <v>158967491.5</v>
      </c>
      <c r="AB163" s="55">
        <v>521204.89</v>
      </c>
    </row>
    <row r="164" spans="1:28" x14ac:dyDescent="0.35">
      <c r="A164" s="62" t="s">
        <v>509</v>
      </c>
      <c r="B164" s="325" t="s">
        <v>510</v>
      </c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58"/>
      <c r="V164" s="64" t="s">
        <v>234</v>
      </c>
      <c r="W164" s="65">
        <v>1</v>
      </c>
      <c r="X164" s="66">
        <v>158967491.5</v>
      </c>
      <c r="Y164" s="58"/>
      <c r="Z164" s="58"/>
      <c r="AA164" s="66">
        <v>158967491.5</v>
      </c>
      <c r="AB164" s="66">
        <v>521204.89</v>
      </c>
    </row>
    <row r="165" spans="1:28" x14ac:dyDescent="0.35">
      <c r="A165" s="50">
        <v>4</v>
      </c>
      <c r="B165" s="326" t="s">
        <v>239</v>
      </c>
      <c r="C165" s="326"/>
      <c r="D165" s="326"/>
      <c r="E165" s="326"/>
      <c r="F165" s="326"/>
      <c r="G165" s="326"/>
      <c r="H165" s="326"/>
      <c r="I165" s="326"/>
      <c r="J165" s="326"/>
      <c r="K165" s="326"/>
      <c r="L165" s="326"/>
      <c r="M165" s="326"/>
      <c r="N165" s="326"/>
      <c r="O165" s="326"/>
      <c r="P165" s="326"/>
      <c r="Q165" s="326"/>
      <c r="R165" s="326"/>
      <c r="S165" s="326"/>
      <c r="T165" s="326"/>
      <c r="U165" s="51"/>
      <c r="V165" s="51"/>
      <c r="W165" s="80"/>
      <c r="X165" s="51"/>
      <c r="Y165" s="51"/>
      <c r="Z165" s="51"/>
      <c r="AA165" s="52">
        <v>4200000</v>
      </c>
      <c r="AB165" s="52">
        <v>13770.49</v>
      </c>
    </row>
    <row r="166" spans="1:28" x14ac:dyDescent="0.35">
      <c r="A166" s="62" t="s">
        <v>511</v>
      </c>
      <c r="B166" s="325" t="s">
        <v>241</v>
      </c>
      <c r="C166" s="325"/>
      <c r="D166" s="325"/>
      <c r="E166" s="325"/>
      <c r="F166" s="325"/>
      <c r="G166" s="325"/>
      <c r="H166" s="325"/>
      <c r="I166" s="325"/>
      <c r="J166" s="325"/>
      <c r="K166" s="325"/>
      <c r="L166" s="325"/>
      <c r="M166" s="325"/>
      <c r="N166" s="325"/>
      <c r="O166" s="325"/>
      <c r="P166" s="325"/>
      <c r="Q166" s="325"/>
      <c r="R166" s="325"/>
      <c r="S166" s="325"/>
      <c r="T166" s="325"/>
      <c r="U166" s="58"/>
      <c r="V166" s="64" t="s">
        <v>234</v>
      </c>
      <c r="W166" s="65">
        <v>1</v>
      </c>
      <c r="X166" s="66">
        <v>3000000</v>
      </c>
      <c r="Y166" s="58"/>
      <c r="Z166" s="58"/>
      <c r="AA166" s="66">
        <v>3000000</v>
      </c>
      <c r="AB166" s="66">
        <v>9836.07</v>
      </c>
    </row>
    <row r="167" spans="1:28" x14ac:dyDescent="0.35">
      <c r="A167" s="62" t="s">
        <v>512</v>
      </c>
      <c r="B167" s="325" t="s">
        <v>243</v>
      </c>
      <c r="C167" s="325"/>
      <c r="D167" s="325"/>
      <c r="E167" s="325"/>
      <c r="F167" s="325"/>
      <c r="G167" s="325"/>
      <c r="H167" s="325"/>
      <c r="I167" s="325"/>
      <c r="J167" s="325"/>
      <c r="K167" s="325"/>
      <c r="L167" s="325"/>
      <c r="M167" s="325"/>
      <c r="N167" s="325"/>
      <c r="O167" s="325"/>
      <c r="P167" s="325"/>
      <c r="Q167" s="325"/>
      <c r="R167" s="325"/>
      <c r="S167" s="325"/>
      <c r="T167" s="325"/>
      <c r="U167" s="58"/>
      <c r="V167" s="64" t="s">
        <v>234</v>
      </c>
      <c r="W167" s="65">
        <v>1</v>
      </c>
      <c r="X167" s="66">
        <v>1200000</v>
      </c>
      <c r="Y167" s="58"/>
      <c r="Z167" s="58"/>
      <c r="AA167" s="66">
        <v>1200000</v>
      </c>
      <c r="AB167" s="66">
        <v>3934.43</v>
      </c>
    </row>
    <row r="168" spans="1:28" x14ac:dyDescent="0.35">
      <c r="A168" s="81"/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27"/>
      <c r="P168" s="327"/>
      <c r="Q168" s="327"/>
      <c r="R168" s="327"/>
      <c r="S168" s="327"/>
      <c r="T168" s="327"/>
      <c r="U168" s="81"/>
      <c r="V168" s="81"/>
      <c r="W168" s="82"/>
      <c r="X168" s="81"/>
      <c r="Y168" s="81"/>
      <c r="Z168" s="81"/>
      <c r="AA168" s="81"/>
      <c r="AB168" s="81"/>
    </row>
    <row r="169" spans="1:28" x14ac:dyDescent="0.35">
      <c r="A169" s="323" t="s">
        <v>513</v>
      </c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23"/>
      <c r="P169" s="323"/>
      <c r="Q169" s="323"/>
      <c r="R169" s="323"/>
      <c r="S169" s="323"/>
      <c r="T169" s="323"/>
      <c r="U169" s="83"/>
      <c r="V169" s="83"/>
      <c r="W169" s="84"/>
      <c r="X169" s="83"/>
      <c r="Y169" s="83"/>
      <c r="Z169" s="83"/>
      <c r="AA169" s="85">
        <v>787783145.60000002</v>
      </c>
      <c r="AB169" s="85">
        <v>2582895.56</v>
      </c>
    </row>
  </sheetData>
  <mergeCells count="169">
    <mergeCell ref="B7:T7"/>
    <mergeCell ref="B8:T8"/>
    <mergeCell ref="B9:T9"/>
    <mergeCell ref="B10:T10"/>
    <mergeCell ref="B11:T11"/>
    <mergeCell ref="B12:T12"/>
    <mergeCell ref="B1:T1"/>
    <mergeCell ref="B2:T2"/>
    <mergeCell ref="B3:T3"/>
    <mergeCell ref="B4:T4"/>
    <mergeCell ref="B5:T5"/>
    <mergeCell ref="B6:T6"/>
    <mergeCell ref="B19:T19"/>
    <mergeCell ref="B20:T20"/>
    <mergeCell ref="B21:T21"/>
    <mergeCell ref="B22:T22"/>
    <mergeCell ref="B23:T23"/>
    <mergeCell ref="B24:T24"/>
    <mergeCell ref="B13:T13"/>
    <mergeCell ref="B14:T14"/>
    <mergeCell ref="B15:T15"/>
    <mergeCell ref="B16:T16"/>
    <mergeCell ref="B17:T17"/>
    <mergeCell ref="B18:T18"/>
    <mergeCell ref="B31:T31"/>
    <mergeCell ref="B32:T32"/>
    <mergeCell ref="B33:T33"/>
    <mergeCell ref="B34:T34"/>
    <mergeCell ref="B35:T35"/>
    <mergeCell ref="B36:T36"/>
    <mergeCell ref="B25:T25"/>
    <mergeCell ref="B26:T26"/>
    <mergeCell ref="B27:T27"/>
    <mergeCell ref="B28:T28"/>
    <mergeCell ref="B29:T29"/>
    <mergeCell ref="B30:T30"/>
    <mergeCell ref="B43:T43"/>
    <mergeCell ref="B44:T44"/>
    <mergeCell ref="B45:T45"/>
    <mergeCell ref="B46:T46"/>
    <mergeCell ref="B47:T47"/>
    <mergeCell ref="B48:T48"/>
    <mergeCell ref="B37:T37"/>
    <mergeCell ref="B38:T38"/>
    <mergeCell ref="B39:T39"/>
    <mergeCell ref="B40:T40"/>
    <mergeCell ref="B41:T41"/>
    <mergeCell ref="B42:T42"/>
    <mergeCell ref="B55:T55"/>
    <mergeCell ref="B56:T56"/>
    <mergeCell ref="B57:T57"/>
    <mergeCell ref="B58:T58"/>
    <mergeCell ref="B59:T59"/>
    <mergeCell ref="B60:T60"/>
    <mergeCell ref="B49:T49"/>
    <mergeCell ref="B50:T50"/>
    <mergeCell ref="B51:T51"/>
    <mergeCell ref="B52:T52"/>
    <mergeCell ref="B53:T53"/>
    <mergeCell ref="B54:T54"/>
    <mergeCell ref="B67:T67"/>
    <mergeCell ref="B68:T68"/>
    <mergeCell ref="B69:T69"/>
    <mergeCell ref="B70:T70"/>
    <mergeCell ref="B71:T71"/>
    <mergeCell ref="B72:T72"/>
    <mergeCell ref="B61:T61"/>
    <mergeCell ref="B62:T62"/>
    <mergeCell ref="B63:T63"/>
    <mergeCell ref="B64:T64"/>
    <mergeCell ref="B65:T65"/>
    <mergeCell ref="B66:T66"/>
    <mergeCell ref="B79:T79"/>
    <mergeCell ref="B80:T80"/>
    <mergeCell ref="B81:T81"/>
    <mergeCell ref="B82:T82"/>
    <mergeCell ref="B83:T83"/>
    <mergeCell ref="B84:T84"/>
    <mergeCell ref="B73:T73"/>
    <mergeCell ref="B74:T74"/>
    <mergeCell ref="B75:T75"/>
    <mergeCell ref="B76:T76"/>
    <mergeCell ref="B77:T77"/>
    <mergeCell ref="B78:T78"/>
    <mergeCell ref="B91:T91"/>
    <mergeCell ref="B92:T92"/>
    <mergeCell ref="B93:T93"/>
    <mergeCell ref="B94:T94"/>
    <mergeCell ref="B95:T95"/>
    <mergeCell ref="B96:T96"/>
    <mergeCell ref="B85:T85"/>
    <mergeCell ref="B86:T86"/>
    <mergeCell ref="B87:T87"/>
    <mergeCell ref="B88:T88"/>
    <mergeCell ref="B89:T89"/>
    <mergeCell ref="B90:T90"/>
    <mergeCell ref="B103:T103"/>
    <mergeCell ref="B104:T104"/>
    <mergeCell ref="B105:T105"/>
    <mergeCell ref="B106:T106"/>
    <mergeCell ref="B107:T107"/>
    <mergeCell ref="B108:T108"/>
    <mergeCell ref="B97:T97"/>
    <mergeCell ref="B98:T98"/>
    <mergeCell ref="B99:T99"/>
    <mergeCell ref="B100:T100"/>
    <mergeCell ref="B101:T101"/>
    <mergeCell ref="B102:T102"/>
    <mergeCell ref="B115:T115"/>
    <mergeCell ref="B116:T116"/>
    <mergeCell ref="B117:T117"/>
    <mergeCell ref="B118:T118"/>
    <mergeCell ref="B119:T119"/>
    <mergeCell ref="B120:T120"/>
    <mergeCell ref="B109:T109"/>
    <mergeCell ref="B110:T110"/>
    <mergeCell ref="B111:T111"/>
    <mergeCell ref="B112:T112"/>
    <mergeCell ref="B113:T113"/>
    <mergeCell ref="B114:T114"/>
    <mergeCell ref="B127:T127"/>
    <mergeCell ref="B128:T128"/>
    <mergeCell ref="B129:T129"/>
    <mergeCell ref="B130:T130"/>
    <mergeCell ref="B131:T131"/>
    <mergeCell ref="B132:T132"/>
    <mergeCell ref="B121:T121"/>
    <mergeCell ref="B122:T122"/>
    <mergeCell ref="B123:T123"/>
    <mergeCell ref="B124:T124"/>
    <mergeCell ref="B125:T125"/>
    <mergeCell ref="B126:T126"/>
    <mergeCell ref="B139:T139"/>
    <mergeCell ref="B140:T140"/>
    <mergeCell ref="B141:T141"/>
    <mergeCell ref="B142:T142"/>
    <mergeCell ref="B143:T143"/>
    <mergeCell ref="B144:T144"/>
    <mergeCell ref="B133:T133"/>
    <mergeCell ref="B134:T134"/>
    <mergeCell ref="B135:T135"/>
    <mergeCell ref="B136:T136"/>
    <mergeCell ref="B137:T137"/>
    <mergeCell ref="B138:T138"/>
    <mergeCell ref="B151:T151"/>
    <mergeCell ref="B152:T152"/>
    <mergeCell ref="B153:T153"/>
    <mergeCell ref="B154:T154"/>
    <mergeCell ref="B155:T155"/>
    <mergeCell ref="B156:T156"/>
    <mergeCell ref="B145:T145"/>
    <mergeCell ref="B146:T146"/>
    <mergeCell ref="B147:T147"/>
    <mergeCell ref="B148:T148"/>
    <mergeCell ref="B149:T149"/>
    <mergeCell ref="B150:T150"/>
    <mergeCell ref="A169:T169"/>
    <mergeCell ref="B163:T163"/>
    <mergeCell ref="B164:T164"/>
    <mergeCell ref="B165:T165"/>
    <mergeCell ref="B166:T166"/>
    <mergeCell ref="B167:T167"/>
    <mergeCell ref="B168:T168"/>
    <mergeCell ref="B157:T157"/>
    <mergeCell ref="B158:T158"/>
    <mergeCell ref="B159:T159"/>
    <mergeCell ref="B160:T160"/>
    <mergeCell ref="B161:T161"/>
    <mergeCell ref="B162:T1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E8683-BE2A-4CCE-A9C6-25B1EBB9EBBD}">
  <dimension ref="A1:BA45"/>
  <sheetViews>
    <sheetView topLeftCell="T1" zoomScale="70" zoomScaleNormal="70" workbookViewId="0">
      <selection activeCell="AS47" sqref="AS47"/>
    </sheetView>
  </sheetViews>
  <sheetFormatPr defaultRowHeight="14.5" x14ac:dyDescent="0.35"/>
  <cols>
    <col min="2" max="2" width="67.54296875" customWidth="1"/>
    <col min="3" max="3" width="7.54296875" bestFit="1" customWidth="1"/>
    <col min="4" max="4" width="6.453125" bestFit="1" customWidth="1"/>
    <col min="5" max="5" width="14.54296875" bestFit="1" customWidth="1"/>
    <col min="6" max="6" width="13.81640625" customWidth="1"/>
    <col min="7" max="7" width="13" customWidth="1"/>
    <col min="8" max="8" width="14.54296875" bestFit="1" customWidth="1"/>
    <col min="9" max="9" width="15" bestFit="1" customWidth="1"/>
    <col min="10" max="10" width="15" customWidth="1"/>
    <col min="13" max="31" width="3.453125" customWidth="1"/>
    <col min="32" max="32" width="5" bestFit="1" customWidth="1"/>
    <col min="33" max="33" width="7.26953125" customWidth="1"/>
    <col min="34" max="34" width="5.453125" customWidth="1"/>
    <col min="35" max="35" width="13.81640625" bestFit="1" customWidth="1"/>
    <col min="36" max="36" width="11.81640625" bestFit="1" customWidth="1"/>
    <col min="37" max="37" width="14.26953125" bestFit="1" customWidth="1"/>
    <col min="38" max="38" width="22.7265625" bestFit="1" customWidth="1"/>
    <col min="39" max="39" width="20.1796875" bestFit="1" customWidth="1"/>
    <col min="40" max="40" width="6.26953125" customWidth="1"/>
    <col min="42" max="42" width="16.26953125" customWidth="1"/>
    <col min="43" max="43" width="12.81640625" customWidth="1"/>
    <col min="47" max="47" width="9.1796875" style="231"/>
    <col min="49" max="49" width="9.1796875" style="231"/>
    <col min="52" max="52" width="13.81640625" bestFit="1" customWidth="1"/>
    <col min="53" max="53" width="11" customWidth="1"/>
  </cols>
  <sheetData>
    <row r="1" spans="1:53" ht="28" x14ac:dyDescent="0.7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232"/>
      <c r="AP1" s="47" t="s">
        <v>514</v>
      </c>
    </row>
    <row r="2" spans="1:53" ht="25.5" customHeight="1" x14ac:dyDescent="0.35">
      <c r="L2" s="47" t="s">
        <v>1</v>
      </c>
      <c r="M2" s="332" t="s">
        <v>2</v>
      </c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332"/>
      <c r="AE2" s="332"/>
      <c r="AF2" s="48"/>
      <c r="AG2" s="47" t="s">
        <v>3</v>
      </c>
      <c r="AH2" s="47" t="s">
        <v>4</v>
      </c>
      <c r="AI2" s="47" t="s">
        <v>354</v>
      </c>
      <c r="AJ2" s="47" t="s">
        <v>355</v>
      </c>
      <c r="AK2" s="47" t="s">
        <v>356</v>
      </c>
      <c r="AL2" s="47" t="s">
        <v>357</v>
      </c>
      <c r="AM2" s="47" t="s">
        <v>358</v>
      </c>
      <c r="AP2" s="47" t="s">
        <v>515</v>
      </c>
    </row>
    <row r="3" spans="1:53" ht="57.75" customHeight="1" x14ac:dyDescent="0.35">
      <c r="A3" s="86" t="s">
        <v>1</v>
      </c>
      <c r="B3" s="86" t="s">
        <v>2</v>
      </c>
      <c r="C3" s="86" t="s">
        <v>3</v>
      </c>
      <c r="D3" s="86" t="s">
        <v>4</v>
      </c>
      <c r="E3" s="86" t="s">
        <v>5</v>
      </c>
      <c r="F3" s="86" t="s">
        <v>6</v>
      </c>
      <c r="G3" s="86" t="s">
        <v>7</v>
      </c>
      <c r="H3" s="86" t="s">
        <v>8</v>
      </c>
      <c r="I3" s="86" t="s">
        <v>9</v>
      </c>
      <c r="J3" s="233" t="s">
        <v>543</v>
      </c>
      <c r="L3" s="48"/>
      <c r="M3" s="112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4"/>
      <c r="AF3" s="48"/>
      <c r="AG3" s="48"/>
      <c r="AH3" s="49" t="s">
        <v>359</v>
      </c>
      <c r="AI3" s="49" t="s">
        <v>360</v>
      </c>
      <c r="AJ3" s="49" t="s">
        <v>361</v>
      </c>
      <c r="AK3" s="47" t="s">
        <v>362</v>
      </c>
      <c r="AL3" s="47" t="s">
        <v>363</v>
      </c>
      <c r="AM3" s="47" t="s">
        <v>364</v>
      </c>
      <c r="AQ3" s="304" t="s">
        <v>534</v>
      </c>
      <c r="AR3" s="245"/>
      <c r="AS3" s="246" t="s">
        <v>535</v>
      </c>
      <c r="AT3" s="246"/>
      <c r="AU3" s="247" t="s">
        <v>536</v>
      </c>
      <c r="AV3" s="248"/>
      <c r="AW3" s="247" t="s">
        <v>537</v>
      </c>
      <c r="AX3" s="248" t="s">
        <v>538</v>
      </c>
      <c r="AY3" s="248" t="s">
        <v>539</v>
      </c>
      <c r="AZ3" s="248" t="s">
        <v>540</v>
      </c>
      <c r="BA3" s="248" t="s">
        <v>541</v>
      </c>
    </row>
    <row r="4" spans="1:53" ht="15" customHeight="1" x14ac:dyDescent="0.35">
      <c r="A4" s="87">
        <v>1</v>
      </c>
      <c r="B4" s="347" t="s">
        <v>10</v>
      </c>
      <c r="C4" s="348"/>
      <c r="D4" s="348"/>
      <c r="E4" s="348"/>
      <c r="F4" s="348"/>
      <c r="G4" s="348"/>
      <c r="H4" s="349"/>
      <c r="I4" s="88"/>
      <c r="J4" s="234"/>
      <c r="L4" s="50">
        <v>1</v>
      </c>
      <c r="M4" s="341" t="s">
        <v>365</v>
      </c>
      <c r="N4" s="342"/>
      <c r="O4" s="342"/>
      <c r="P4" s="342"/>
      <c r="Q4" s="342"/>
      <c r="R4" s="342"/>
      <c r="S4" s="342"/>
      <c r="T4" s="342"/>
      <c r="U4" s="342"/>
      <c r="V4" s="342"/>
      <c r="W4" s="342"/>
      <c r="X4" s="342"/>
      <c r="Y4" s="342"/>
      <c r="Z4" s="342"/>
      <c r="AA4" s="342"/>
      <c r="AB4" s="342"/>
      <c r="AC4" s="342"/>
      <c r="AD4" s="342"/>
      <c r="AE4" s="343"/>
      <c r="AF4" s="51"/>
      <c r="AG4" s="51"/>
      <c r="AH4" s="51"/>
      <c r="AI4" s="51"/>
      <c r="AJ4" s="51"/>
      <c r="AK4" s="51"/>
      <c r="AL4" s="52">
        <v>578966448.92999995</v>
      </c>
      <c r="AM4" s="52">
        <v>1898250.65</v>
      </c>
      <c r="AQ4" s="134"/>
      <c r="AR4" s="134"/>
      <c r="AS4" s="134"/>
      <c r="AT4" s="134"/>
      <c r="AU4" s="204"/>
      <c r="AV4" s="134"/>
      <c r="AW4" s="204"/>
      <c r="AX4" s="134"/>
      <c r="AY4" s="134"/>
      <c r="AZ4" s="134"/>
      <c r="BA4" s="134"/>
    </row>
    <row r="5" spans="1:53" ht="15" customHeight="1" x14ac:dyDescent="0.35">
      <c r="A5" s="89">
        <v>1.1000000000000001</v>
      </c>
      <c r="B5" s="90" t="s">
        <v>11</v>
      </c>
      <c r="C5" s="91"/>
      <c r="D5" s="91"/>
      <c r="E5" s="91"/>
      <c r="F5" s="91"/>
      <c r="G5" s="91"/>
      <c r="H5" s="91"/>
      <c r="I5" s="239">
        <f>SUM(I6:I43)</f>
        <v>21866.174841365908</v>
      </c>
      <c r="J5" s="235"/>
      <c r="L5" s="53">
        <v>1.1000000000000001</v>
      </c>
      <c r="M5" s="116" t="s">
        <v>366</v>
      </c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8"/>
      <c r="AF5" s="54"/>
      <c r="AG5" s="54"/>
      <c r="AH5" s="54"/>
      <c r="AI5" s="54"/>
      <c r="AJ5" s="54"/>
      <c r="AK5" s="54"/>
      <c r="AL5" s="55">
        <v>10518630.59</v>
      </c>
      <c r="AM5" s="55">
        <v>34487.31</v>
      </c>
      <c r="AQ5" s="250">
        <f>AZ5/I5</f>
        <v>0.57719904145089551</v>
      </c>
      <c r="AR5" s="134"/>
      <c r="AS5" s="134"/>
      <c r="AT5" s="134"/>
      <c r="AU5" s="204"/>
      <c r="AV5" s="134"/>
      <c r="AW5" s="204"/>
      <c r="AX5" s="134"/>
      <c r="AY5" s="134"/>
      <c r="AZ5" s="251">
        <f>AM5-I5</f>
        <v>12621.13515863409</v>
      </c>
      <c r="BA5" s="250"/>
    </row>
    <row r="6" spans="1:53" ht="15" customHeight="1" x14ac:dyDescent="0.35">
      <c r="A6" s="92" t="s">
        <v>12</v>
      </c>
      <c r="B6" s="92" t="s">
        <v>13</v>
      </c>
      <c r="C6" s="93"/>
      <c r="D6" s="94"/>
      <c r="E6" s="94"/>
      <c r="F6" s="95"/>
      <c r="G6" s="95"/>
      <c r="H6" s="96"/>
      <c r="I6" s="97"/>
      <c r="J6" s="236"/>
      <c r="L6" s="56" t="s">
        <v>12</v>
      </c>
      <c r="M6" s="338" t="s">
        <v>13</v>
      </c>
      <c r="N6" s="339"/>
      <c r="O6" s="339"/>
      <c r="P6" s="339"/>
      <c r="Q6" s="339"/>
      <c r="R6" s="339"/>
      <c r="S6" s="339"/>
      <c r="T6" s="339"/>
      <c r="U6" s="339"/>
      <c r="V6" s="339"/>
      <c r="W6" s="339"/>
      <c r="X6" s="339"/>
      <c r="Y6" s="339"/>
      <c r="Z6" s="339"/>
      <c r="AA6" s="339"/>
      <c r="AB6" s="339"/>
      <c r="AC6" s="339"/>
      <c r="AD6" s="339"/>
      <c r="AE6" s="340"/>
      <c r="AF6" s="58"/>
      <c r="AG6" s="58"/>
      <c r="AH6" s="59"/>
      <c r="AI6" s="58"/>
      <c r="AJ6" s="58"/>
      <c r="AK6" s="60"/>
      <c r="AL6" s="61">
        <v>6260162.2199999997</v>
      </c>
      <c r="AM6" s="61">
        <v>20525.12</v>
      </c>
      <c r="AO6" s="138" t="s">
        <v>12</v>
      </c>
      <c r="AP6" s="240"/>
      <c r="AQ6" s="220"/>
      <c r="AR6" s="220"/>
      <c r="AS6" s="220"/>
      <c r="AT6" s="220"/>
      <c r="AU6" s="254"/>
      <c r="AV6" s="220"/>
      <c r="AW6" s="254"/>
      <c r="AX6" s="220"/>
      <c r="AY6" s="220"/>
      <c r="AZ6" s="255"/>
      <c r="BA6" s="220"/>
    </row>
    <row r="7" spans="1:53" ht="15" customHeight="1" x14ac:dyDescent="0.35">
      <c r="A7" s="93" t="s">
        <v>14</v>
      </c>
      <c r="B7" s="93" t="s">
        <v>15</v>
      </c>
      <c r="C7" s="93" t="s">
        <v>16</v>
      </c>
      <c r="D7" s="98">
        <v>30</v>
      </c>
      <c r="E7" s="99">
        <v>6.0672512000000003</v>
      </c>
      <c r="F7" s="100">
        <v>0.31830493119430647</v>
      </c>
      <c r="G7" s="100">
        <v>0.47745739679145971</v>
      </c>
      <c r="H7" s="100">
        <v>0.91008767999999995</v>
      </c>
      <c r="I7" s="101">
        <f>(E7+F7+G7+H7)*D7</f>
        <v>233.19303623957299</v>
      </c>
      <c r="J7" s="237">
        <f>SUM(E7:H7)</f>
        <v>7.773101207985766</v>
      </c>
      <c r="L7" s="62" t="s">
        <v>14</v>
      </c>
      <c r="M7" s="344" t="s">
        <v>367</v>
      </c>
      <c r="N7" s="345"/>
      <c r="O7" s="345"/>
      <c r="P7" s="345"/>
      <c r="Q7" s="345"/>
      <c r="R7" s="345"/>
      <c r="S7" s="345"/>
      <c r="T7" s="345"/>
      <c r="U7" s="345"/>
      <c r="V7" s="345"/>
      <c r="W7" s="345"/>
      <c r="X7" s="345"/>
      <c r="Y7" s="345"/>
      <c r="Z7" s="345"/>
      <c r="AA7" s="345"/>
      <c r="AB7" s="345"/>
      <c r="AC7" s="345"/>
      <c r="AD7" s="345"/>
      <c r="AE7" s="346"/>
      <c r="AF7" s="58"/>
      <c r="AG7" s="64" t="s">
        <v>16</v>
      </c>
      <c r="AH7" s="65">
        <v>30</v>
      </c>
      <c r="AI7" s="66">
        <v>3568.5</v>
      </c>
      <c r="AJ7" s="66">
        <v>1070.55</v>
      </c>
      <c r="AK7" s="66">
        <v>4639.05</v>
      </c>
      <c r="AL7" s="66">
        <v>139171.5</v>
      </c>
      <c r="AM7" s="67">
        <v>456.3</v>
      </c>
      <c r="AO7" s="139" t="s">
        <v>14</v>
      </c>
      <c r="AP7" s="241">
        <f>AH7-D7</f>
        <v>0</v>
      </c>
      <c r="AQ7" s="305">
        <f>AZ7/I7</f>
        <v>0.95674796879961732</v>
      </c>
      <c r="AR7" s="220"/>
      <c r="AS7" s="222">
        <f t="shared" ref="AS7:AS14" si="0">AH7-D7</f>
        <v>0</v>
      </c>
      <c r="AT7" s="222">
        <f>(AI7/305)-J7</f>
        <v>3.9268987920142333</v>
      </c>
      <c r="AU7" s="254">
        <f>(AI7/305)-E7</f>
        <v>5.632748799999999</v>
      </c>
      <c r="AV7" s="255">
        <f>(AK7/305)-J7</f>
        <v>7.4368987920142349</v>
      </c>
      <c r="AW7" s="254">
        <f>(AK7/305)-E7</f>
        <v>9.1427487999999997</v>
      </c>
      <c r="AX7" s="220"/>
      <c r="AY7" s="220"/>
      <c r="AZ7" s="255">
        <f>AM7-I7</f>
        <v>223.10696376042702</v>
      </c>
      <c r="BA7" s="224">
        <f>AZ7/$AZ$45</f>
        <v>1.7677236174389464E-2</v>
      </c>
    </row>
    <row r="8" spans="1:53" ht="15" customHeight="1" x14ac:dyDescent="0.35">
      <c r="A8" s="93" t="s">
        <v>17</v>
      </c>
      <c r="B8" s="93" t="s">
        <v>18</v>
      </c>
      <c r="C8" s="93" t="s">
        <v>16</v>
      </c>
      <c r="D8" s="98">
        <v>370</v>
      </c>
      <c r="E8" s="99">
        <v>12.7507076</v>
      </c>
      <c r="F8" s="100">
        <v>0.66893770696303467</v>
      </c>
      <c r="G8" s="100">
        <v>1.0034065604445519</v>
      </c>
      <c r="H8" s="100">
        <v>1.9126061399999998</v>
      </c>
      <c r="I8" s="101">
        <f t="shared" ref="I8:I14" si="1">(E8+F8+G8+H8)*D8</f>
        <v>6044.1934627408073</v>
      </c>
      <c r="J8" s="237">
        <f t="shared" ref="J8:J42" si="2">SUM(E8:H8)</f>
        <v>16.335658007407588</v>
      </c>
      <c r="L8" s="62" t="s">
        <v>17</v>
      </c>
      <c r="M8" s="344" t="s">
        <v>18</v>
      </c>
      <c r="N8" s="345"/>
      <c r="O8" s="345"/>
      <c r="P8" s="345"/>
      <c r="Q8" s="345"/>
      <c r="R8" s="345"/>
      <c r="S8" s="345"/>
      <c r="T8" s="345"/>
      <c r="U8" s="345"/>
      <c r="V8" s="345"/>
      <c r="W8" s="345"/>
      <c r="X8" s="345"/>
      <c r="Y8" s="345"/>
      <c r="Z8" s="345"/>
      <c r="AA8" s="345"/>
      <c r="AB8" s="345"/>
      <c r="AC8" s="345"/>
      <c r="AD8" s="345"/>
      <c r="AE8" s="346"/>
      <c r="AF8" s="58"/>
      <c r="AG8" s="64" t="s">
        <v>16</v>
      </c>
      <c r="AH8" s="65">
        <v>191</v>
      </c>
      <c r="AI8" s="66">
        <v>7417.8</v>
      </c>
      <c r="AJ8" s="66">
        <v>2225.34</v>
      </c>
      <c r="AK8" s="66">
        <v>9643.14</v>
      </c>
      <c r="AL8" s="66">
        <v>1841839.74</v>
      </c>
      <c r="AM8" s="66">
        <v>6038.82</v>
      </c>
      <c r="AO8" s="296" t="s">
        <v>17</v>
      </c>
      <c r="AP8" s="297">
        <f>AH8-D8</f>
        <v>-179</v>
      </c>
      <c r="AQ8" s="298">
        <f t="shared" ref="AQ8:AQ39" si="3">AZ8/I8</f>
        <v>-8.8902891244829502E-4</v>
      </c>
      <c r="AR8" s="299"/>
      <c r="AS8" s="300">
        <f t="shared" si="0"/>
        <v>-179</v>
      </c>
      <c r="AT8" s="300">
        <f t="shared" ref="AT8:AT43" si="4">(AI8/305)-J8</f>
        <v>7.9849977302973301</v>
      </c>
      <c r="AU8" s="301">
        <f>(AI8/305)-E8</f>
        <v>11.569948137704918</v>
      </c>
      <c r="AV8" s="302">
        <f t="shared" ref="AV8:AV43" si="5">(AK8/305)-J8</f>
        <v>15.281194451608805</v>
      </c>
      <c r="AW8" s="301">
        <f t="shared" ref="AW8:AW43" si="6">(AK8/305)-E8</f>
        <v>18.866144859016394</v>
      </c>
      <c r="AX8" s="299"/>
      <c r="AY8" s="299"/>
      <c r="AZ8" s="302">
        <f t="shared" ref="AZ8:AZ43" si="7">AM8-I8</f>
        <v>-5.3734627408075539</v>
      </c>
      <c r="BA8" s="224">
        <f t="shared" ref="BA8:BA43" si="8">AZ8/$AZ$45</f>
        <v>-4.2575080733712838E-4</v>
      </c>
    </row>
    <row r="9" spans="1:53" ht="15" customHeight="1" x14ac:dyDescent="0.35">
      <c r="A9" s="93" t="s">
        <v>19</v>
      </c>
      <c r="B9" s="93" t="s">
        <v>20</v>
      </c>
      <c r="C9" s="93" t="s">
        <v>16</v>
      </c>
      <c r="D9" s="98">
        <v>61</v>
      </c>
      <c r="E9" s="99">
        <v>18.1780534</v>
      </c>
      <c r="F9" s="100">
        <v>0.95367141494544172</v>
      </c>
      <c r="G9" s="100">
        <v>1.4305071224181625</v>
      </c>
      <c r="H9" s="100">
        <v>2.7267080099999998</v>
      </c>
      <c r="I9" s="101">
        <f t="shared" si="1"/>
        <v>1420.62533678918</v>
      </c>
      <c r="J9" s="237">
        <f t="shared" si="2"/>
        <v>23.288939947363605</v>
      </c>
      <c r="L9" s="62" t="s">
        <v>19</v>
      </c>
      <c r="M9" s="344" t="s">
        <v>20</v>
      </c>
      <c r="N9" s="345"/>
      <c r="O9" s="345"/>
      <c r="P9" s="345"/>
      <c r="Q9" s="345"/>
      <c r="R9" s="345"/>
      <c r="S9" s="345"/>
      <c r="T9" s="345"/>
      <c r="U9" s="345"/>
      <c r="V9" s="345"/>
      <c r="W9" s="345"/>
      <c r="X9" s="345"/>
      <c r="Y9" s="345"/>
      <c r="Z9" s="345"/>
      <c r="AA9" s="345"/>
      <c r="AB9" s="345"/>
      <c r="AC9" s="345"/>
      <c r="AD9" s="345"/>
      <c r="AE9" s="346"/>
      <c r="AF9" s="58"/>
      <c r="AG9" s="64" t="s">
        <v>16</v>
      </c>
      <c r="AH9" s="65">
        <v>59</v>
      </c>
      <c r="AI9" s="66">
        <v>18345.599999999999</v>
      </c>
      <c r="AJ9" s="66">
        <v>5503.68</v>
      </c>
      <c r="AK9" s="66">
        <v>23849.279999999999</v>
      </c>
      <c r="AL9" s="66">
        <v>1407107.52</v>
      </c>
      <c r="AM9" s="66">
        <v>4613.47</v>
      </c>
      <c r="AO9" s="139" t="s">
        <v>19</v>
      </c>
      <c r="AP9" s="241">
        <f>AH9-D9</f>
        <v>-2</v>
      </c>
      <c r="AQ9" s="305">
        <f t="shared" si="3"/>
        <v>2.247492410931593</v>
      </c>
      <c r="AR9" s="220"/>
      <c r="AS9" s="222">
        <f t="shared" si="0"/>
        <v>-2</v>
      </c>
      <c r="AT9" s="222">
        <f t="shared" si="4"/>
        <v>36.860568249357698</v>
      </c>
      <c r="AU9" s="254">
        <f t="shared" ref="AU9:AU43" si="9">(AI9/305)-E9</f>
        <v>41.971454796721304</v>
      </c>
      <c r="AV9" s="255">
        <f t="shared" si="5"/>
        <v>54.905420708374095</v>
      </c>
      <c r="AW9" s="254">
        <f t="shared" si="6"/>
        <v>60.016307255737701</v>
      </c>
      <c r="AX9" s="220"/>
      <c r="AY9" s="220"/>
      <c r="AZ9" s="255">
        <f t="shared" si="7"/>
        <v>3192.8446632108203</v>
      </c>
      <c r="BA9" s="305">
        <f t="shared" si="8"/>
        <v>0.25297582929918239</v>
      </c>
    </row>
    <row r="10" spans="1:53" ht="15" customHeight="1" x14ac:dyDescent="0.35">
      <c r="A10" s="93" t="s">
        <v>21</v>
      </c>
      <c r="B10" s="93" t="s">
        <v>22</v>
      </c>
      <c r="C10" s="93" t="s">
        <v>16</v>
      </c>
      <c r="D10" s="98">
        <v>29</v>
      </c>
      <c r="E10" s="99">
        <v>139.38087620000002</v>
      </c>
      <c r="F10" s="100">
        <v>7.3123097670067061</v>
      </c>
      <c r="G10" s="100">
        <v>10.968464650510057</v>
      </c>
      <c r="H10" s="100">
        <v>20.907131430000003</v>
      </c>
      <c r="I10" s="101">
        <f t="shared" si="1"/>
        <v>5178.4946793779864</v>
      </c>
      <c r="J10" s="237">
        <f t="shared" si="2"/>
        <v>178.56878204751678</v>
      </c>
      <c r="L10" s="62" t="s">
        <v>21</v>
      </c>
      <c r="M10" s="344" t="s">
        <v>22</v>
      </c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345"/>
      <c r="Y10" s="345"/>
      <c r="Z10" s="345"/>
      <c r="AA10" s="345"/>
      <c r="AB10" s="345"/>
      <c r="AC10" s="345"/>
      <c r="AD10" s="345"/>
      <c r="AE10" s="346"/>
      <c r="AF10" s="58"/>
      <c r="AG10" s="64" t="s">
        <v>16</v>
      </c>
      <c r="AH10" s="65">
        <v>33</v>
      </c>
      <c r="AI10" s="66">
        <v>66947.399999999994</v>
      </c>
      <c r="AJ10" s="66">
        <v>20084.22</v>
      </c>
      <c r="AK10" s="66">
        <v>87031.62</v>
      </c>
      <c r="AL10" s="66">
        <v>2872043.46</v>
      </c>
      <c r="AM10" s="66">
        <v>9416.5400000000009</v>
      </c>
      <c r="AO10" s="139" t="s">
        <v>21</v>
      </c>
      <c r="AP10" s="241">
        <f>AH10-D10</f>
        <v>4</v>
      </c>
      <c r="AQ10" s="305">
        <f t="shared" si="3"/>
        <v>0.81839329438706043</v>
      </c>
      <c r="AR10" s="220"/>
      <c r="AS10" s="222">
        <f t="shared" si="0"/>
        <v>4</v>
      </c>
      <c r="AT10" s="222">
        <f t="shared" si="4"/>
        <v>40.930890083630743</v>
      </c>
      <c r="AU10" s="254">
        <f t="shared" si="9"/>
        <v>80.118795931147503</v>
      </c>
      <c r="AV10" s="255">
        <f t="shared" si="5"/>
        <v>106.78079172297504</v>
      </c>
      <c r="AW10" s="254">
        <f t="shared" si="6"/>
        <v>145.9686975704918</v>
      </c>
      <c r="AX10" s="220"/>
      <c r="AY10" s="220"/>
      <c r="AZ10" s="255">
        <f t="shared" si="7"/>
        <v>4238.0453206220145</v>
      </c>
      <c r="BA10" s="305">
        <f t="shared" si="8"/>
        <v>0.33578928594468932</v>
      </c>
    </row>
    <row r="11" spans="1:53" ht="15" customHeight="1" x14ac:dyDescent="0.35">
      <c r="A11" s="92" t="s">
        <v>23</v>
      </c>
      <c r="B11" s="92" t="s">
        <v>24</v>
      </c>
      <c r="C11" s="93"/>
      <c r="D11" s="98"/>
      <c r="E11" s="99"/>
      <c r="F11" s="100">
        <v>0</v>
      </c>
      <c r="G11" s="100">
        <v>0</v>
      </c>
      <c r="H11" s="100"/>
      <c r="I11" s="101"/>
      <c r="J11" s="237">
        <f t="shared" si="2"/>
        <v>0</v>
      </c>
      <c r="L11" s="56" t="s">
        <v>23</v>
      </c>
      <c r="M11" s="344" t="s">
        <v>24</v>
      </c>
      <c r="N11" s="345"/>
      <c r="O11" s="345"/>
      <c r="P11" s="345"/>
      <c r="Q11" s="345"/>
      <c r="R11" s="345"/>
      <c r="S11" s="345"/>
      <c r="T11" s="345"/>
      <c r="U11" s="345"/>
      <c r="V11" s="345"/>
      <c r="W11" s="345"/>
      <c r="X11" s="345"/>
      <c r="Y11" s="345"/>
      <c r="Z11" s="345"/>
      <c r="AA11" s="345"/>
      <c r="AB11" s="345"/>
      <c r="AC11" s="345"/>
      <c r="AD11" s="345"/>
      <c r="AE11" s="346"/>
      <c r="AF11" s="58"/>
      <c r="AG11" s="58"/>
      <c r="AH11" s="59"/>
      <c r="AI11" s="58"/>
      <c r="AJ11" s="58"/>
      <c r="AK11" s="58"/>
      <c r="AL11" s="61">
        <v>82803.240000000005</v>
      </c>
      <c r="AM11" s="68">
        <v>271.49</v>
      </c>
      <c r="AO11" s="138" t="s">
        <v>23</v>
      </c>
      <c r="AP11" s="241"/>
      <c r="AQ11" s="224"/>
      <c r="AR11" s="220"/>
      <c r="AS11" s="222">
        <f t="shared" si="0"/>
        <v>0</v>
      </c>
      <c r="AT11" s="222">
        <f t="shared" si="4"/>
        <v>0</v>
      </c>
      <c r="AU11" s="254">
        <f t="shared" si="9"/>
        <v>0</v>
      </c>
      <c r="AV11" s="255">
        <f t="shared" si="5"/>
        <v>0</v>
      </c>
      <c r="AW11" s="254">
        <f t="shared" si="6"/>
        <v>0</v>
      </c>
      <c r="AX11" s="220"/>
      <c r="AY11" s="220"/>
      <c r="AZ11" s="255"/>
      <c r="BA11" s="224"/>
    </row>
    <row r="12" spans="1:53" ht="15" customHeight="1" x14ac:dyDescent="0.35">
      <c r="A12" s="93" t="s">
        <v>25</v>
      </c>
      <c r="B12" s="93" t="s">
        <v>26</v>
      </c>
      <c r="C12" s="93" t="s">
        <v>27</v>
      </c>
      <c r="D12" s="98">
        <v>1</v>
      </c>
      <c r="E12" s="99">
        <v>131.96721311475409</v>
      </c>
      <c r="F12" s="100">
        <v>6.923368310577974</v>
      </c>
      <c r="G12" s="100">
        <v>10.385052465866959</v>
      </c>
      <c r="H12" s="100">
        <v>19.795081967213111</v>
      </c>
      <c r="I12" s="101">
        <f t="shared" si="1"/>
        <v>169.07071585841214</v>
      </c>
      <c r="J12" s="237">
        <f t="shared" si="2"/>
        <v>169.07071585841214</v>
      </c>
      <c r="L12" s="62" t="s">
        <v>25</v>
      </c>
      <c r="M12" s="344" t="s">
        <v>26</v>
      </c>
      <c r="N12" s="345"/>
      <c r="O12" s="345"/>
      <c r="P12" s="345"/>
      <c r="Q12" s="345"/>
      <c r="R12" s="345"/>
      <c r="S12" s="345"/>
      <c r="T12" s="345"/>
      <c r="U12" s="345"/>
      <c r="V12" s="345"/>
      <c r="W12" s="345"/>
      <c r="X12" s="345"/>
      <c r="Y12" s="345"/>
      <c r="Z12" s="345"/>
      <c r="AA12" s="345"/>
      <c r="AB12" s="345"/>
      <c r="AC12" s="345"/>
      <c r="AD12" s="345"/>
      <c r="AE12" s="346"/>
      <c r="AF12" s="58"/>
      <c r="AG12" s="64" t="s">
        <v>27</v>
      </c>
      <c r="AH12" s="65">
        <v>1</v>
      </c>
      <c r="AI12" s="66">
        <v>45793.8</v>
      </c>
      <c r="AJ12" s="66">
        <v>13738.14</v>
      </c>
      <c r="AK12" s="66">
        <v>59531.94</v>
      </c>
      <c r="AL12" s="66">
        <v>59531.94</v>
      </c>
      <c r="AM12" s="67">
        <v>195.19</v>
      </c>
      <c r="AO12" s="139" t="s">
        <v>25</v>
      </c>
      <c r="AP12" s="241">
        <f>AH12-D12</f>
        <v>0</v>
      </c>
      <c r="AQ12" s="224">
        <f t="shared" si="3"/>
        <v>0.15448733394765646</v>
      </c>
      <c r="AR12" s="220"/>
      <c r="AS12" s="222">
        <f t="shared" si="0"/>
        <v>0</v>
      </c>
      <c r="AT12" s="222">
        <f t="shared" si="4"/>
        <v>-18.927109301035074</v>
      </c>
      <c r="AU12" s="254">
        <f t="shared" si="9"/>
        <v>18.176393442622981</v>
      </c>
      <c r="AV12" s="255">
        <f t="shared" si="5"/>
        <v>26.115972666178038</v>
      </c>
      <c r="AW12" s="254">
        <f t="shared" si="6"/>
        <v>63.219475409836093</v>
      </c>
      <c r="AX12" s="220"/>
      <c r="AY12" s="220"/>
      <c r="AZ12" s="255">
        <f t="shared" si="7"/>
        <v>26.119284141587855</v>
      </c>
      <c r="BA12" s="224">
        <f t="shared" si="8"/>
        <v>2.069486073830608E-3</v>
      </c>
    </row>
    <row r="13" spans="1:53" ht="15" customHeight="1" x14ac:dyDescent="0.35">
      <c r="A13" s="93" t="s">
        <v>28</v>
      </c>
      <c r="B13" s="93" t="s">
        <v>29</v>
      </c>
      <c r="C13" s="93" t="s">
        <v>27</v>
      </c>
      <c r="D13" s="98">
        <v>1</v>
      </c>
      <c r="E13" s="99">
        <v>6.5859804000000004</v>
      </c>
      <c r="F13" s="100">
        <v>0.34551891276053498</v>
      </c>
      <c r="G13" s="100">
        <v>0.51827836914080239</v>
      </c>
      <c r="H13" s="100">
        <v>0.98789705999999999</v>
      </c>
      <c r="I13" s="101">
        <f t="shared" si="1"/>
        <v>8.437674741901338</v>
      </c>
      <c r="J13" s="237">
        <f t="shared" si="2"/>
        <v>8.437674741901338</v>
      </c>
      <c r="L13" s="62" t="s">
        <v>28</v>
      </c>
      <c r="M13" s="344" t="s">
        <v>29</v>
      </c>
      <c r="N13" s="345"/>
      <c r="O13" s="345"/>
      <c r="P13" s="345"/>
      <c r="Q13" s="345"/>
      <c r="R13" s="345"/>
      <c r="S13" s="345"/>
      <c r="T13" s="345"/>
      <c r="U13" s="345"/>
      <c r="V13" s="345"/>
      <c r="W13" s="345"/>
      <c r="X13" s="345"/>
      <c r="Y13" s="345"/>
      <c r="Z13" s="345"/>
      <c r="AA13" s="345"/>
      <c r="AB13" s="345"/>
      <c r="AC13" s="345"/>
      <c r="AD13" s="345"/>
      <c r="AE13" s="346"/>
      <c r="AF13" s="58"/>
      <c r="AG13" s="64" t="s">
        <v>27</v>
      </c>
      <c r="AH13" s="65">
        <v>1</v>
      </c>
      <c r="AI13" s="66">
        <v>4475.25</v>
      </c>
      <c r="AJ13" s="66">
        <v>1342.58</v>
      </c>
      <c r="AK13" s="66">
        <v>5817.83</v>
      </c>
      <c r="AL13" s="66">
        <v>5817.83</v>
      </c>
      <c r="AM13" s="67">
        <v>19.07</v>
      </c>
      <c r="AO13" s="139" t="s">
        <v>28</v>
      </c>
      <c r="AP13" s="241">
        <f>AH13-D13</f>
        <v>0</v>
      </c>
      <c r="AQ13" s="305">
        <f t="shared" si="3"/>
        <v>1.2601013411074891</v>
      </c>
      <c r="AR13" s="220"/>
      <c r="AS13" s="222">
        <f t="shared" si="0"/>
        <v>0</v>
      </c>
      <c r="AT13" s="222">
        <f t="shared" si="4"/>
        <v>6.2352760777707932</v>
      </c>
      <c r="AU13" s="254">
        <f t="shared" si="9"/>
        <v>8.0869704196721308</v>
      </c>
      <c r="AV13" s="255">
        <f t="shared" si="5"/>
        <v>10.637177717115057</v>
      </c>
      <c r="AW13" s="254">
        <f t="shared" si="6"/>
        <v>12.488872059016394</v>
      </c>
      <c r="AX13" s="220"/>
      <c r="AY13" s="220"/>
      <c r="AZ13" s="255">
        <f t="shared" si="7"/>
        <v>10.632325258098662</v>
      </c>
      <c r="BA13" s="224">
        <f t="shared" si="8"/>
        <v>8.4242159680931301E-4</v>
      </c>
    </row>
    <row r="14" spans="1:53" ht="15" customHeight="1" x14ac:dyDescent="0.35">
      <c r="A14" s="93" t="s">
        <v>30</v>
      </c>
      <c r="B14" s="93" t="s">
        <v>31</v>
      </c>
      <c r="C14" s="93" t="s">
        <v>27</v>
      </c>
      <c r="D14" s="98">
        <v>2</v>
      </c>
      <c r="E14" s="99">
        <v>37.704918032786885</v>
      </c>
      <c r="F14" s="100">
        <v>1.9781052315937069</v>
      </c>
      <c r="G14" s="100">
        <v>2.9671578473905602</v>
      </c>
      <c r="H14" s="100">
        <v>5.6557377049180326</v>
      </c>
      <c r="I14" s="101">
        <f t="shared" si="1"/>
        <v>96.611837633378371</v>
      </c>
      <c r="J14" s="237">
        <f t="shared" si="2"/>
        <v>48.305918816689186</v>
      </c>
      <c r="L14" s="62" t="s">
        <v>30</v>
      </c>
      <c r="M14" s="344" t="s">
        <v>31</v>
      </c>
      <c r="N14" s="345"/>
      <c r="O14" s="345"/>
      <c r="P14" s="345"/>
      <c r="Q14" s="345"/>
      <c r="R14" s="345"/>
      <c r="S14" s="345"/>
      <c r="T14" s="345"/>
      <c r="U14" s="345"/>
      <c r="V14" s="345"/>
      <c r="W14" s="345"/>
      <c r="X14" s="345"/>
      <c r="Y14" s="345"/>
      <c r="Z14" s="345"/>
      <c r="AA14" s="345"/>
      <c r="AB14" s="345"/>
      <c r="AC14" s="345"/>
      <c r="AD14" s="345"/>
      <c r="AE14" s="346"/>
      <c r="AF14" s="58"/>
      <c r="AG14" s="64" t="s">
        <v>27</v>
      </c>
      <c r="AH14" s="65">
        <v>3</v>
      </c>
      <c r="AI14" s="66">
        <v>4475.25</v>
      </c>
      <c r="AJ14" s="66">
        <v>1342.58</v>
      </c>
      <c r="AK14" s="66">
        <v>5817.83</v>
      </c>
      <c r="AL14" s="66">
        <v>17453.48</v>
      </c>
      <c r="AM14" s="67">
        <v>57.22</v>
      </c>
      <c r="AO14" s="296" t="s">
        <v>30</v>
      </c>
      <c r="AP14" s="297">
        <f>AH14-D14</f>
        <v>1</v>
      </c>
      <c r="AQ14" s="298">
        <f t="shared" si="3"/>
        <v>-0.40773303353220669</v>
      </c>
      <c r="AR14" s="299"/>
      <c r="AS14" s="300">
        <f t="shared" si="0"/>
        <v>1</v>
      </c>
      <c r="AT14" s="300">
        <f t="shared" si="4"/>
        <v>-33.632967997017055</v>
      </c>
      <c r="AU14" s="301">
        <f t="shared" si="9"/>
        <v>-23.031967213114754</v>
      </c>
      <c r="AV14" s="302">
        <f t="shared" si="5"/>
        <v>-29.231066357672791</v>
      </c>
      <c r="AW14" s="301">
        <f t="shared" si="6"/>
        <v>-18.630065573770491</v>
      </c>
      <c r="AX14" s="299"/>
      <c r="AY14" s="299"/>
      <c r="AZ14" s="302">
        <f t="shared" si="7"/>
        <v>-39.391837633378373</v>
      </c>
      <c r="BA14" s="224">
        <f t="shared" si="8"/>
        <v>-3.1210985325234551E-3</v>
      </c>
    </row>
    <row r="15" spans="1:53" ht="15" customHeight="1" x14ac:dyDescent="0.35">
      <c r="A15" s="92" t="s">
        <v>32</v>
      </c>
      <c r="B15" s="92" t="s">
        <v>33</v>
      </c>
      <c r="C15" s="93"/>
      <c r="D15" s="98"/>
      <c r="E15" s="99"/>
      <c r="F15" s="100">
        <v>0</v>
      </c>
      <c r="G15" s="100">
        <v>0</v>
      </c>
      <c r="H15" s="100"/>
      <c r="I15" s="101"/>
      <c r="J15" s="237">
        <f t="shared" si="2"/>
        <v>0</v>
      </c>
      <c r="L15" s="56" t="s">
        <v>32</v>
      </c>
      <c r="M15" s="344" t="s">
        <v>33</v>
      </c>
      <c r="N15" s="345"/>
      <c r="O15" s="345"/>
      <c r="P15" s="345"/>
      <c r="Q15" s="345"/>
      <c r="R15" s="345"/>
      <c r="S15" s="345"/>
      <c r="T15" s="345"/>
      <c r="U15" s="345"/>
      <c r="V15" s="345"/>
      <c r="W15" s="345"/>
      <c r="X15" s="345"/>
      <c r="Y15" s="345"/>
      <c r="Z15" s="345"/>
      <c r="AA15" s="345"/>
      <c r="AB15" s="345"/>
      <c r="AC15" s="345"/>
      <c r="AD15" s="345"/>
      <c r="AE15" s="346"/>
      <c r="AF15" s="58"/>
      <c r="AG15" s="58"/>
      <c r="AH15" s="59"/>
      <c r="AI15" s="58"/>
      <c r="AJ15" s="58"/>
      <c r="AK15" s="58"/>
      <c r="AL15" s="61">
        <v>1122828.82</v>
      </c>
      <c r="AM15" s="61">
        <v>3681.41</v>
      </c>
      <c r="AO15" s="138" t="s">
        <v>32</v>
      </c>
      <c r="AP15" s="241"/>
      <c r="AQ15" s="224"/>
      <c r="AR15" s="220"/>
      <c r="AS15" s="222"/>
      <c r="AT15" s="222">
        <f t="shared" si="4"/>
        <v>0</v>
      </c>
      <c r="AU15" s="254">
        <f t="shared" si="9"/>
        <v>0</v>
      </c>
      <c r="AV15" s="255">
        <f t="shared" si="5"/>
        <v>0</v>
      </c>
      <c r="AW15" s="254">
        <f t="shared" si="6"/>
        <v>0</v>
      </c>
      <c r="AX15" s="220"/>
      <c r="AY15" s="220"/>
      <c r="AZ15" s="255"/>
      <c r="BA15" s="224"/>
    </row>
    <row r="16" spans="1:53" ht="15" customHeight="1" x14ac:dyDescent="0.35">
      <c r="A16" s="93" t="s">
        <v>34</v>
      </c>
      <c r="B16" s="93" t="s">
        <v>35</v>
      </c>
      <c r="C16" s="93" t="s">
        <v>27</v>
      </c>
      <c r="D16" s="98">
        <v>7</v>
      </c>
      <c r="E16" s="99">
        <v>5.6557377049180317</v>
      </c>
      <c r="F16" s="100">
        <v>0.29671578473905597</v>
      </c>
      <c r="G16" s="100">
        <v>0.44507367710858387</v>
      </c>
      <c r="H16" s="100">
        <v>0.84836065573770469</v>
      </c>
      <c r="I16" s="101">
        <f>(E16+F16+G16+H16)*D16</f>
        <v>50.721214757523633</v>
      </c>
      <c r="J16" s="237">
        <f t="shared" si="2"/>
        <v>7.2458878225033763</v>
      </c>
      <c r="L16" s="62" t="s">
        <v>34</v>
      </c>
      <c r="M16" s="344" t="s">
        <v>35</v>
      </c>
      <c r="N16" s="345"/>
      <c r="O16" s="345"/>
      <c r="P16" s="345"/>
      <c r="Q16" s="345"/>
      <c r="R16" s="345"/>
      <c r="S16" s="345"/>
      <c r="T16" s="345"/>
      <c r="U16" s="345"/>
      <c r="V16" s="345"/>
      <c r="W16" s="345"/>
      <c r="X16" s="345"/>
      <c r="Y16" s="345"/>
      <c r="Z16" s="345"/>
      <c r="AA16" s="345"/>
      <c r="AB16" s="345"/>
      <c r="AC16" s="345"/>
      <c r="AD16" s="345"/>
      <c r="AE16" s="346"/>
      <c r="AF16" s="58"/>
      <c r="AG16" s="64" t="s">
        <v>27</v>
      </c>
      <c r="AH16" s="65">
        <v>9</v>
      </c>
      <c r="AI16" s="66">
        <v>2237.63</v>
      </c>
      <c r="AJ16" s="67">
        <v>671.29</v>
      </c>
      <c r="AK16" s="66">
        <v>2908.91</v>
      </c>
      <c r="AL16" s="66">
        <v>26180.21</v>
      </c>
      <c r="AM16" s="67">
        <v>85.84</v>
      </c>
      <c r="AO16" s="139" t="s">
        <v>34</v>
      </c>
      <c r="AP16" s="241">
        <f>AH16-D16</f>
        <v>2</v>
      </c>
      <c r="AQ16" s="305">
        <f t="shared" si="3"/>
        <v>0.69238848892646232</v>
      </c>
      <c r="AR16" s="220"/>
      <c r="AS16" s="222">
        <f>AH16-D16</f>
        <v>2</v>
      </c>
      <c r="AT16" s="222">
        <f t="shared" si="4"/>
        <v>9.0603980775312287E-2</v>
      </c>
      <c r="AU16" s="254">
        <f t="shared" si="9"/>
        <v>1.6807540983606568</v>
      </c>
      <c r="AV16" s="255">
        <f t="shared" si="5"/>
        <v>2.2915220135621963</v>
      </c>
      <c r="AW16" s="254">
        <f t="shared" si="6"/>
        <v>3.8816721311475408</v>
      </c>
      <c r="AX16" s="220"/>
      <c r="AY16" s="220"/>
      <c r="AZ16" s="255">
        <f t="shared" si="7"/>
        <v>35.11878524247637</v>
      </c>
      <c r="BA16" s="224">
        <f t="shared" si="8"/>
        <v>2.7825355624288739E-3</v>
      </c>
    </row>
    <row r="17" spans="1:53" ht="15" customHeight="1" x14ac:dyDescent="0.35">
      <c r="A17" s="124"/>
      <c r="B17" s="124"/>
      <c r="C17" s="124"/>
      <c r="D17" s="125"/>
      <c r="E17" s="126"/>
      <c r="F17" s="127"/>
      <c r="G17" s="127"/>
      <c r="H17" s="127"/>
      <c r="I17" s="128"/>
      <c r="J17" s="237">
        <f t="shared" si="2"/>
        <v>0</v>
      </c>
      <c r="L17" s="107" t="s">
        <v>36</v>
      </c>
      <c r="M17" s="335" t="s">
        <v>368</v>
      </c>
      <c r="N17" s="336"/>
      <c r="O17" s="336"/>
      <c r="P17" s="336"/>
      <c r="Q17" s="336"/>
      <c r="R17" s="336"/>
      <c r="S17" s="336"/>
      <c r="T17" s="336"/>
      <c r="U17" s="336"/>
      <c r="V17" s="336"/>
      <c r="W17" s="336"/>
      <c r="X17" s="336"/>
      <c r="Y17" s="336"/>
      <c r="Z17" s="336"/>
      <c r="AA17" s="336"/>
      <c r="AB17" s="336"/>
      <c r="AC17" s="336"/>
      <c r="AD17" s="336"/>
      <c r="AE17" s="337"/>
      <c r="AF17" s="104"/>
      <c r="AG17" s="108" t="s">
        <v>27</v>
      </c>
      <c r="AH17" s="109">
        <v>11</v>
      </c>
      <c r="AI17" s="110">
        <v>8950.5</v>
      </c>
      <c r="AJ17" s="110">
        <v>2685.15</v>
      </c>
      <c r="AK17" s="110">
        <v>11635.65</v>
      </c>
      <c r="AL17" s="110">
        <v>127992.15</v>
      </c>
      <c r="AM17" s="111">
        <v>419.65</v>
      </c>
      <c r="AO17" s="140"/>
      <c r="AP17" s="241"/>
      <c r="AQ17" s="224"/>
      <c r="AR17" s="220"/>
      <c r="AS17" s="222">
        <f>AH17-D17</f>
        <v>11</v>
      </c>
      <c r="AT17" s="222">
        <f t="shared" si="4"/>
        <v>29.345901639344262</v>
      </c>
      <c r="AU17" s="254">
        <f t="shared" si="9"/>
        <v>29.345901639344262</v>
      </c>
      <c r="AV17" s="255">
        <f t="shared" si="5"/>
        <v>38.14967213114754</v>
      </c>
      <c r="AW17" s="254">
        <f t="shared" si="6"/>
        <v>38.14967213114754</v>
      </c>
      <c r="AX17" s="220"/>
      <c r="AY17" s="220"/>
      <c r="AZ17" s="255">
        <f t="shared" si="7"/>
        <v>419.65</v>
      </c>
      <c r="BA17" s="224">
        <f t="shared" si="8"/>
        <v>3.3249756240456403E-2</v>
      </c>
    </row>
    <row r="18" spans="1:53" ht="15" customHeight="1" x14ac:dyDescent="0.35">
      <c r="A18" s="226" t="s">
        <v>36</v>
      </c>
      <c r="B18" s="226" t="s">
        <v>37</v>
      </c>
      <c r="C18" s="226" t="s">
        <v>27</v>
      </c>
      <c r="D18" s="227">
        <v>14</v>
      </c>
      <c r="E18" s="228">
        <v>22.622950819672127</v>
      </c>
      <c r="F18" s="229">
        <v>1.1868631389562239</v>
      </c>
      <c r="G18" s="229">
        <v>1.7802947084343355</v>
      </c>
      <c r="H18" s="229">
        <v>3.3934426229508188</v>
      </c>
      <c r="I18" s="230">
        <f t="shared" ref="I18" si="10">(E18+F18+G18+H18)*D18</f>
        <v>405.76971806018906</v>
      </c>
      <c r="J18" s="237">
        <f t="shared" si="2"/>
        <v>28.983551290013505</v>
      </c>
      <c r="L18" s="62" t="s">
        <v>36</v>
      </c>
      <c r="M18" s="344" t="s">
        <v>37</v>
      </c>
      <c r="N18" s="345"/>
      <c r="O18" s="345"/>
      <c r="P18" s="345"/>
      <c r="Q18" s="345"/>
      <c r="R18" s="345"/>
      <c r="S18" s="345"/>
      <c r="T18" s="345"/>
      <c r="U18" s="345"/>
      <c r="V18" s="345"/>
      <c r="W18" s="345"/>
      <c r="X18" s="345"/>
      <c r="Y18" s="345"/>
      <c r="Z18" s="345"/>
      <c r="AA18" s="345"/>
      <c r="AB18" s="345"/>
      <c r="AC18" s="345"/>
      <c r="AD18" s="345"/>
      <c r="AE18" s="346"/>
      <c r="AF18" s="58"/>
      <c r="AG18" s="64" t="s">
        <v>27</v>
      </c>
      <c r="AH18" s="65">
        <v>12</v>
      </c>
      <c r="AI18" s="66">
        <v>15856.43</v>
      </c>
      <c r="AJ18" s="66">
        <v>4756.93</v>
      </c>
      <c r="AK18" s="66">
        <v>20613.349999999999</v>
      </c>
      <c r="AL18" s="66">
        <v>247360.23</v>
      </c>
      <c r="AM18" s="67">
        <v>811.02</v>
      </c>
      <c r="AO18" s="141" t="s">
        <v>36</v>
      </c>
      <c r="AP18" s="242"/>
      <c r="AQ18" s="305">
        <f t="shared" si="3"/>
        <v>0.99871987460557343</v>
      </c>
      <c r="AR18" s="220"/>
      <c r="AS18" s="222">
        <f>AH18-D18</f>
        <v>-2</v>
      </c>
      <c r="AT18" s="222">
        <f t="shared" si="4"/>
        <v>23.004743791953711</v>
      </c>
      <c r="AU18" s="254">
        <f t="shared" si="9"/>
        <v>29.365344262295089</v>
      </c>
      <c r="AV18" s="255">
        <f t="shared" si="5"/>
        <v>38.601202808347139</v>
      </c>
      <c r="AW18" s="254">
        <f t="shared" si="6"/>
        <v>44.961803278688521</v>
      </c>
      <c r="AX18" s="220"/>
      <c r="AY18" s="220"/>
      <c r="AZ18" s="255">
        <f t="shared" si="7"/>
        <v>405.25028193981092</v>
      </c>
      <c r="BA18" s="224">
        <f t="shared" si="8"/>
        <v>3.210883615125687E-2</v>
      </c>
    </row>
    <row r="19" spans="1:53" ht="15" customHeight="1" x14ac:dyDescent="0.35">
      <c r="A19" s="226" t="s">
        <v>38</v>
      </c>
      <c r="B19" s="226" t="s">
        <v>39</v>
      </c>
      <c r="C19" s="226" t="s">
        <v>27</v>
      </c>
      <c r="D19" s="227">
        <v>14</v>
      </c>
      <c r="E19" s="228">
        <v>149.5</v>
      </c>
      <c r="F19" s="229">
        <v>7.843187243269047</v>
      </c>
      <c r="G19" s="229">
        <v>11.764780864903569</v>
      </c>
      <c r="H19" s="229">
        <v>22.425000000000001</v>
      </c>
      <c r="I19" s="230">
        <f>(E19+F19+G19+H19)*D19</f>
        <v>2681.4615535144171</v>
      </c>
      <c r="J19" s="237">
        <f t="shared" si="2"/>
        <v>191.53296810817264</v>
      </c>
      <c r="L19" s="62" t="s">
        <v>38</v>
      </c>
      <c r="M19" s="344" t="s">
        <v>39</v>
      </c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345"/>
      <c r="Z19" s="345"/>
      <c r="AA19" s="345"/>
      <c r="AB19" s="345"/>
      <c r="AC19" s="345"/>
      <c r="AD19" s="345"/>
      <c r="AE19" s="346"/>
      <c r="AF19" s="58"/>
      <c r="AG19" s="64" t="s">
        <v>27</v>
      </c>
      <c r="AH19" s="65">
        <v>10</v>
      </c>
      <c r="AI19" s="66">
        <v>55484.33</v>
      </c>
      <c r="AJ19" s="66">
        <v>16645.3</v>
      </c>
      <c r="AK19" s="66">
        <v>72129.62</v>
      </c>
      <c r="AL19" s="66">
        <v>721296.23</v>
      </c>
      <c r="AM19" s="66">
        <v>2364.91</v>
      </c>
      <c r="AO19" s="303" t="s">
        <v>38</v>
      </c>
      <c r="AP19" s="297">
        <f>AH19-D19</f>
        <v>-4</v>
      </c>
      <c r="AQ19" s="298">
        <f t="shared" si="3"/>
        <v>-0.11805187104008028</v>
      </c>
      <c r="AR19" s="299"/>
      <c r="AS19" s="300">
        <f>AH19-D19</f>
        <v>-4</v>
      </c>
      <c r="AT19" s="300">
        <f t="shared" si="4"/>
        <v>-9.617132042598854</v>
      </c>
      <c r="AU19" s="301">
        <f t="shared" si="9"/>
        <v>32.415836065573785</v>
      </c>
      <c r="AV19" s="302">
        <f t="shared" si="5"/>
        <v>44.957589268876518</v>
      </c>
      <c r="AW19" s="301">
        <f t="shared" si="6"/>
        <v>86.990557377049157</v>
      </c>
      <c r="AX19" s="299"/>
      <c r="AY19" s="299"/>
      <c r="AZ19" s="302">
        <f t="shared" si="7"/>
        <v>-316.55155351441726</v>
      </c>
      <c r="BA19" s="224">
        <f t="shared" si="8"/>
        <v>-2.5081048473471139E-2</v>
      </c>
    </row>
    <row r="20" spans="1:53" ht="15" customHeight="1" x14ac:dyDescent="0.35">
      <c r="A20" s="135" t="s">
        <v>40</v>
      </c>
      <c r="B20" s="135" t="s">
        <v>41</v>
      </c>
      <c r="C20" s="129"/>
      <c r="D20" s="130"/>
      <c r="E20" s="131"/>
      <c r="F20" s="132">
        <v>0</v>
      </c>
      <c r="G20" s="132">
        <v>0</v>
      </c>
      <c r="H20" s="132"/>
      <c r="I20" s="133"/>
      <c r="J20" s="237">
        <f t="shared" si="2"/>
        <v>0</v>
      </c>
      <c r="L20" s="56" t="s">
        <v>40</v>
      </c>
      <c r="M20" s="338" t="s">
        <v>41</v>
      </c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339"/>
      <c r="Z20" s="339"/>
      <c r="AA20" s="339"/>
      <c r="AB20" s="339"/>
      <c r="AC20" s="339"/>
      <c r="AD20" s="339"/>
      <c r="AE20" s="340"/>
      <c r="AF20" s="58"/>
      <c r="AG20" s="58"/>
      <c r="AH20" s="59"/>
      <c r="AI20" s="58"/>
      <c r="AJ20" s="58"/>
      <c r="AK20" s="58"/>
      <c r="AL20" s="61">
        <v>542750.78</v>
      </c>
      <c r="AM20" s="61">
        <v>1779.51</v>
      </c>
      <c r="AO20" s="142" t="s">
        <v>40</v>
      </c>
      <c r="AP20" s="241"/>
      <c r="AQ20" s="224"/>
      <c r="AR20" s="220"/>
      <c r="AS20" s="222"/>
      <c r="AT20" s="222">
        <f t="shared" si="4"/>
        <v>0</v>
      </c>
      <c r="AU20" s="254">
        <f t="shared" si="9"/>
        <v>0</v>
      </c>
      <c r="AV20" s="255">
        <f t="shared" si="5"/>
        <v>0</v>
      </c>
      <c r="AW20" s="254">
        <f t="shared" si="6"/>
        <v>0</v>
      </c>
      <c r="AX20" s="220"/>
      <c r="AY20" s="220"/>
      <c r="AZ20" s="255"/>
      <c r="BA20" s="224"/>
    </row>
    <row r="21" spans="1:53" ht="15" customHeight="1" x14ac:dyDescent="0.35">
      <c r="A21" s="93" t="s">
        <v>42</v>
      </c>
      <c r="B21" s="93" t="s">
        <v>43</v>
      </c>
      <c r="C21" s="93" t="s">
        <v>27</v>
      </c>
      <c r="D21" s="98">
        <v>2</v>
      </c>
      <c r="E21" s="99">
        <v>9.0116810000000012</v>
      </c>
      <c r="F21" s="100">
        <v>0.47277793618468267</v>
      </c>
      <c r="G21" s="100">
        <v>0.70916690427702389</v>
      </c>
      <c r="H21" s="100">
        <v>1.35175215</v>
      </c>
      <c r="I21" s="101">
        <f t="shared" ref="I21:I27" si="11">(E21+F21+G21+H21)*D21</f>
        <v>23.090755980923415</v>
      </c>
      <c r="J21" s="237">
        <f t="shared" si="2"/>
        <v>11.545377990461708</v>
      </c>
      <c r="L21" s="62" t="s">
        <v>42</v>
      </c>
      <c r="M21" s="344" t="s">
        <v>43</v>
      </c>
      <c r="N21" s="345"/>
      <c r="O21" s="345"/>
      <c r="P21" s="345"/>
      <c r="Q21" s="345"/>
      <c r="R21" s="345"/>
      <c r="S21" s="345"/>
      <c r="T21" s="345"/>
      <c r="U21" s="345"/>
      <c r="V21" s="345"/>
      <c r="W21" s="345"/>
      <c r="X21" s="345"/>
      <c r="Y21" s="345"/>
      <c r="Z21" s="345"/>
      <c r="AA21" s="345"/>
      <c r="AB21" s="345"/>
      <c r="AC21" s="345"/>
      <c r="AD21" s="345"/>
      <c r="AE21" s="346"/>
      <c r="AF21" s="58"/>
      <c r="AG21" s="64" t="s">
        <v>27</v>
      </c>
      <c r="AH21" s="65">
        <v>2</v>
      </c>
      <c r="AI21" s="66">
        <v>5896.8</v>
      </c>
      <c r="AJ21" s="66">
        <v>1769.04</v>
      </c>
      <c r="AK21" s="66">
        <v>7665.84</v>
      </c>
      <c r="AL21" s="66">
        <v>15331.68</v>
      </c>
      <c r="AM21" s="67">
        <v>50.27</v>
      </c>
      <c r="AO21" s="139" t="s">
        <v>42</v>
      </c>
      <c r="AP21" s="241">
        <f t="shared" ref="AP21:AP39" si="12">AH21-D21</f>
        <v>0</v>
      </c>
      <c r="AQ21" s="305">
        <f t="shared" si="3"/>
        <v>1.1770616796405846</v>
      </c>
      <c r="AR21" s="220"/>
      <c r="AS21" s="222">
        <f t="shared" ref="AS21:AS27" si="13">AH21-D21</f>
        <v>0</v>
      </c>
      <c r="AT21" s="222">
        <f t="shared" si="4"/>
        <v>7.7883925013415709</v>
      </c>
      <c r="AU21" s="254">
        <f t="shared" si="9"/>
        <v>10.322089491803277</v>
      </c>
      <c r="AV21" s="255">
        <f t="shared" si="5"/>
        <v>13.588523648882555</v>
      </c>
      <c r="AW21" s="254">
        <f t="shared" si="6"/>
        <v>16.122220639344263</v>
      </c>
      <c r="AX21" s="220"/>
      <c r="AY21" s="220"/>
      <c r="AZ21" s="255">
        <f t="shared" si="7"/>
        <v>27.179244019076588</v>
      </c>
      <c r="BA21" s="224">
        <f t="shared" si="8"/>
        <v>2.1534689346697942E-3</v>
      </c>
    </row>
    <row r="22" spans="1:53" ht="15" customHeight="1" x14ac:dyDescent="0.35">
      <c r="A22" s="93" t="s">
        <v>44</v>
      </c>
      <c r="B22" s="93" t="s">
        <v>45</v>
      </c>
      <c r="C22" s="93" t="s">
        <v>27</v>
      </c>
      <c r="D22" s="98">
        <v>14</v>
      </c>
      <c r="E22" s="99">
        <v>16.695324800000002</v>
      </c>
      <c r="F22" s="100">
        <v>0.87588333440530686</v>
      </c>
      <c r="G22" s="100">
        <v>1.3138250016079602</v>
      </c>
      <c r="H22" s="100">
        <v>2.50429872</v>
      </c>
      <c r="I22" s="101">
        <f t="shared" si="11"/>
        <v>299.45064598418577</v>
      </c>
      <c r="J22" s="237">
        <f t="shared" si="2"/>
        <v>21.389331856013268</v>
      </c>
      <c r="L22" s="62" t="s">
        <v>44</v>
      </c>
      <c r="M22" s="344" t="s">
        <v>45</v>
      </c>
      <c r="N22" s="345"/>
      <c r="O22" s="345"/>
      <c r="P22" s="345"/>
      <c r="Q22" s="345"/>
      <c r="R22" s="345"/>
      <c r="S22" s="345"/>
      <c r="T22" s="345"/>
      <c r="U22" s="345"/>
      <c r="V22" s="345"/>
      <c r="W22" s="345"/>
      <c r="X22" s="345"/>
      <c r="Y22" s="345"/>
      <c r="Z22" s="345"/>
      <c r="AA22" s="345"/>
      <c r="AB22" s="345"/>
      <c r="AC22" s="345"/>
      <c r="AD22" s="345"/>
      <c r="AE22" s="346"/>
      <c r="AF22" s="58"/>
      <c r="AG22" s="64" t="s">
        <v>27</v>
      </c>
      <c r="AH22" s="65">
        <v>10</v>
      </c>
      <c r="AI22" s="66">
        <v>16461.900000000001</v>
      </c>
      <c r="AJ22" s="66">
        <v>4938.57</v>
      </c>
      <c r="AK22" s="66">
        <v>21400.47</v>
      </c>
      <c r="AL22" s="66">
        <v>214004.7</v>
      </c>
      <c r="AM22" s="67">
        <v>701.65</v>
      </c>
      <c r="AO22" s="139" t="s">
        <v>44</v>
      </c>
      <c r="AP22" s="241">
        <f t="shared" si="12"/>
        <v>-4</v>
      </c>
      <c r="AQ22" s="305">
        <f t="shared" si="3"/>
        <v>1.3431240152911699</v>
      </c>
      <c r="AR22" s="220"/>
      <c r="AS22" s="222">
        <f t="shared" si="13"/>
        <v>-4</v>
      </c>
      <c r="AT22" s="222">
        <f t="shared" si="4"/>
        <v>32.584110766937556</v>
      </c>
      <c r="AU22" s="254">
        <f t="shared" si="9"/>
        <v>37.278117822950826</v>
      </c>
      <c r="AV22" s="255">
        <f t="shared" si="5"/>
        <v>48.776143553822791</v>
      </c>
      <c r="AW22" s="254">
        <f t="shared" si="6"/>
        <v>53.470150609836061</v>
      </c>
      <c r="AX22" s="220"/>
      <c r="AY22" s="220"/>
      <c r="AZ22" s="255">
        <f t="shared" si="7"/>
        <v>402.19935401581421</v>
      </c>
      <c r="BA22" s="224">
        <f t="shared" si="8"/>
        <v>3.1867104685082456E-2</v>
      </c>
    </row>
    <row r="23" spans="1:53" ht="15" customHeight="1" x14ac:dyDescent="0.35">
      <c r="A23" s="93" t="s">
        <v>46</v>
      </c>
      <c r="B23" s="93" t="s">
        <v>47</v>
      </c>
      <c r="C23" s="93" t="s">
        <v>27</v>
      </c>
      <c r="D23" s="98">
        <v>4</v>
      </c>
      <c r="E23" s="99">
        <v>17.969156399999999</v>
      </c>
      <c r="F23" s="100">
        <v>0.94271209530960776</v>
      </c>
      <c r="G23" s="100">
        <v>1.4140681429644115</v>
      </c>
      <c r="H23" s="100">
        <v>2.6953734599999999</v>
      </c>
      <c r="I23" s="101">
        <f t="shared" si="11"/>
        <v>92.085240393096072</v>
      </c>
      <c r="J23" s="237">
        <f t="shared" si="2"/>
        <v>23.021310098274018</v>
      </c>
      <c r="L23" s="62" t="s">
        <v>46</v>
      </c>
      <c r="M23" s="344" t="s">
        <v>47</v>
      </c>
      <c r="N23" s="345"/>
      <c r="O23" s="345"/>
      <c r="P23" s="345"/>
      <c r="Q23" s="345"/>
      <c r="R23" s="345"/>
      <c r="S23" s="345"/>
      <c r="T23" s="345"/>
      <c r="U23" s="345"/>
      <c r="V23" s="345"/>
      <c r="W23" s="345"/>
      <c r="X23" s="345"/>
      <c r="Y23" s="345"/>
      <c r="Z23" s="345"/>
      <c r="AA23" s="345"/>
      <c r="AB23" s="345"/>
      <c r="AC23" s="345"/>
      <c r="AD23" s="345"/>
      <c r="AE23" s="346"/>
      <c r="AF23" s="58"/>
      <c r="AG23" s="64" t="s">
        <v>27</v>
      </c>
      <c r="AH23" s="65">
        <v>4</v>
      </c>
      <c r="AI23" s="66">
        <v>19919.25</v>
      </c>
      <c r="AJ23" s="66">
        <v>5975.78</v>
      </c>
      <c r="AK23" s="66">
        <v>25895.03</v>
      </c>
      <c r="AL23" s="66">
        <v>103580.1</v>
      </c>
      <c r="AM23" s="67">
        <v>339.61</v>
      </c>
      <c r="AO23" s="139" t="s">
        <v>46</v>
      </c>
      <c r="AP23" s="241">
        <f t="shared" si="12"/>
        <v>0</v>
      </c>
      <c r="AQ23" s="305">
        <f t="shared" si="3"/>
        <v>2.6879960192346055</v>
      </c>
      <c r="AR23" s="220"/>
      <c r="AS23" s="222">
        <f t="shared" si="13"/>
        <v>0</v>
      </c>
      <c r="AT23" s="222">
        <f t="shared" si="4"/>
        <v>42.287706295168604</v>
      </c>
      <c r="AU23" s="254">
        <f t="shared" si="9"/>
        <v>47.339859993442616</v>
      </c>
      <c r="AV23" s="255">
        <f t="shared" si="5"/>
        <v>61.88042760664402</v>
      </c>
      <c r="AW23" s="254">
        <f t="shared" si="6"/>
        <v>66.932581304918031</v>
      </c>
      <c r="AX23" s="220"/>
      <c r="AY23" s="220"/>
      <c r="AZ23" s="255">
        <f t="shared" si="7"/>
        <v>247.52475960690396</v>
      </c>
      <c r="BA23" s="224">
        <f t="shared" si="8"/>
        <v>1.9611909735272551E-2</v>
      </c>
    </row>
    <row r="24" spans="1:53" ht="15" customHeight="1" x14ac:dyDescent="0.35">
      <c r="A24" s="93" t="s">
        <v>48</v>
      </c>
      <c r="B24" s="93" t="s">
        <v>49</v>
      </c>
      <c r="C24" s="93" t="s">
        <v>27</v>
      </c>
      <c r="D24" s="98">
        <v>4</v>
      </c>
      <c r="E24" s="99">
        <v>237.5018364</v>
      </c>
      <c r="F24" s="100">
        <v>12.46000918732744</v>
      </c>
      <c r="G24" s="100">
        <v>18.690013780991158</v>
      </c>
      <c r="H24" s="100">
        <v>35.625275459999997</v>
      </c>
      <c r="I24" s="101">
        <f t="shared" si="11"/>
        <v>1217.1085393132744</v>
      </c>
      <c r="J24" s="237">
        <f t="shared" si="2"/>
        <v>304.27713482831859</v>
      </c>
      <c r="L24" s="62" t="s">
        <v>48</v>
      </c>
      <c r="M24" s="344" t="s">
        <v>49</v>
      </c>
      <c r="N24" s="345"/>
      <c r="O24" s="345"/>
      <c r="P24" s="345"/>
      <c r="Q24" s="345"/>
      <c r="R24" s="345"/>
      <c r="S24" s="345"/>
      <c r="T24" s="345"/>
      <c r="U24" s="345"/>
      <c r="V24" s="345"/>
      <c r="W24" s="345"/>
      <c r="X24" s="345"/>
      <c r="Y24" s="345"/>
      <c r="Z24" s="345"/>
      <c r="AA24" s="345"/>
      <c r="AB24" s="345"/>
      <c r="AC24" s="345"/>
      <c r="AD24" s="345"/>
      <c r="AE24" s="346"/>
      <c r="AF24" s="58"/>
      <c r="AG24" s="64" t="s">
        <v>27</v>
      </c>
      <c r="AH24" s="65">
        <v>4</v>
      </c>
      <c r="AI24" s="66">
        <v>35000</v>
      </c>
      <c r="AJ24" s="66">
        <v>10500</v>
      </c>
      <c r="AK24" s="66">
        <v>45500</v>
      </c>
      <c r="AL24" s="66">
        <v>182000</v>
      </c>
      <c r="AM24" s="67">
        <v>596.72</v>
      </c>
      <c r="AO24" s="296" t="s">
        <v>48</v>
      </c>
      <c r="AP24" s="297">
        <f t="shared" si="12"/>
        <v>0</v>
      </c>
      <c r="AQ24" s="298">
        <f t="shared" si="3"/>
        <v>-0.50972326565329529</v>
      </c>
      <c r="AR24" s="299"/>
      <c r="AS24" s="300">
        <f t="shared" si="13"/>
        <v>0</v>
      </c>
      <c r="AT24" s="300">
        <f t="shared" si="4"/>
        <v>-189.52303646766285</v>
      </c>
      <c r="AU24" s="301">
        <f t="shared" si="9"/>
        <v>-122.74773803934427</v>
      </c>
      <c r="AV24" s="302">
        <f t="shared" si="5"/>
        <v>-155.09680695946614</v>
      </c>
      <c r="AW24" s="301">
        <f t="shared" si="6"/>
        <v>-88.321508531147543</v>
      </c>
      <c r="AX24" s="299"/>
      <c r="AY24" s="299"/>
      <c r="AZ24" s="302">
        <f t="shared" si="7"/>
        <v>-620.38853931327435</v>
      </c>
      <c r="BA24" s="224">
        <f t="shared" si="8"/>
        <v>-4.9154694880350708E-2</v>
      </c>
    </row>
    <row r="25" spans="1:53" ht="15" customHeight="1" x14ac:dyDescent="0.35">
      <c r="A25" s="93" t="s">
        <v>50</v>
      </c>
      <c r="B25" s="93" t="s">
        <v>51</v>
      </c>
      <c r="C25" s="93" t="s">
        <v>27</v>
      </c>
      <c r="D25" s="98">
        <v>2</v>
      </c>
      <c r="E25" s="99">
        <v>4.1060742000000001</v>
      </c>
      <c r="F25" s="100">
        <v>0.21541611227662982</v>
      </c>
      <c r="G25" s="100">
        <v>0.32312416841494473</v>
      </c>
      <c r="H25" s="100">
        <v>0.61591112999999997</v>
      </c>
      <c r="I25" s="101">
        <f t="shared" si="11"/>
        <v>10.52105122138315</v>
      </c>
      <c r="J25" s="237">
        <f t="shared" si="2"/>
        <v>5.260525610691575</v>
      </c>
      <c r="L25" s="62" t="s">
        <v>50</v>
      </c>
      <c r="M25" s="344" t="s">
        <v>51</v>
      </c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345"/>
      <c r="AB25" s="345"/>
      <c r="AC25" s="345"/>
      <c r="AD25" s="345"/>
      <c r="AE25" s="346"/>
      <c r="AF25" s="58"/>
      <c r="AG25" s="64" t="s">
        <v>27</v>
      </c>
      <c r="AH25" s="65">
        <v>1</v>
      </c>
      <c r="AI25" s="66">
        <v>4475.25</v>
      </c>
      <c r="AJ25" s="66">
        <v>1342.58</v>
      </c>
      <c r="AK25" s="66">
        <v>5817.83</v>
      </c>
      <c r="AL25" s="66">
        <v>5817.83</v>
      </c>
      <c r="AM25" s="67">
        <v>19.07</v>
      </c>
      <c r="AO25" s="139" t="s">
        <v>50</v>
      </c>
      <c r="AP25" s="241">
        <f t="shared" si="12"/>
        <v>-1</v>
      </c>
      <c r="AQ25" s="224">
        <f t="shared" si="3"/>
        <v>0.81255652108620402</v>
      </c>
      <c r="AR25" s="220"/>
      <c r="AS25" s="222">
        <f t="shared" si="13"/>
        <v>-1</v>
      </c>
      <c r="AT25" s="222">
        <f t="shared" si="4"/>
        <v>9.4124252089805562</v>
      </c>
      <c r="AU25" s="254">
        <f t="shared" si="9"/>
        <v>10.566876619672131</v>
      </c>
      <c r="AV25" s="255">
        <f t="shared" si="5"/>
        <v>13.81432684832482</v>
      </c>
      <c r="AW25" s="254">
        <f t="shared" si="6"/>
        <v>14.968778259016394</v>
      </c>
      <c r="AX25" s="220"/>
      <c r="AY25" s="220"/>
      <c r="AZ25" s="255">
        <f t="shared" si="7"/>
        <v>8.5489487786168503</v>
      </c>
      <c r="BA25" s="224">
        <f t="shared" si="8"/>
        <v>6.7735127606614496E-4</v>
      </c>
    </row>
    <row r="26" spans="1:53" ht="15" customHeight="1" x14ac:dyDescent="0.35">
      <c r="A26" s="93" t="s">
        <v>52</v>
      </c>
      <c r="B26" s="93" t="s">
        <v>53</v>
      </c>
      <c r="C26" s="93" t="s">
        <v>27</v>
      </c>
      <c r="D26" s="98">
        <v>2</v>
      </c>
      <c r="E26" s="99">
        <v>18.402801199999999</v>
      </c>
      <c r="F26" s="100">
        <v>0.96546231178766773</v>
      </c>
      <c r="G26" s="100">
        <v>1.4481934676815014</v>
      </c>
      <c r="H26" s="100">
        <v>2.7604201799999997</v>
      </c>
      <c r="I26" s="101">
        <f t="shared" si="11"/>
        <v>47.15375431893834</v>
      </c>
      <c r="J26" s="237">
        <f t="shared" si="2"/>
        <v>23.57687715946917</v>
      </c>
      <c r="L26" s="62" t="s">
        <v>52</v>
      </c>
      <c r="M26" s="344" t="s">
        <v>53</v>
      </c>
      <c r="N26" s="345"/>
      <c r="O26" s="345"/>
      <c r="P26" s="345"/>
      <c r="Q26" s="345"/>
      <c r="R26" s="345"/>
      <c r="S26" s="345"/>
      <c r="T26" s="345"/>
      <c r="U26" s="345"/>
      <c r="V26" s="345"/>
      <c r="W26" s="345"/>
      <c r="X26" s="345"/>
      <c r="Y26" s="345"/>
      <c r="Z26" s="345"/>
      <c r="AA26" s="345"/>
      <c r="AB26" s="345"/>
      <c r="AC26" s="345"/>
      <c r="AD26" s="345"/>
      <c r="AE26" s="346"/>
      <c r="AF26" s="58"/>
      <c r="AG26" s="64" t="s">
        <v>27</v>
      </c>
      <c r="AH26" s="65">
        <v>1</v>
      </c>
      <c r="AI26" s="66">
        <v>5961.15</v>
      </c>
      <c r="AJ26" s="66">
        <v>1788.35</v>
      </c>
      <c r="AK26" s="66">
        <v>7749.5</v>
      </c>
      <c r="AL26" s="66">
        <v>7749.5</v>
      </c>
      <c r="AM26" s="67">
        <v>25.41</v>
      </c>
      <c r="AO26" s="296" t="s">
        <v>52</v>
      </c>
      <c r="AP26" s="297">
        <f t="shared" si="12"/>
        <v>-1</v>
      </c>
      <c r="AQ26" s="298">
        <f t="shared" si="3"/>
        <v>-0.46112456225368692</v>
      </c>
      <c r="AR26" s="299"/>
      <c r="AS26" s="300">
        <f t="shared" si="13"/>
        <v>-1</v>
      </c>
      <c r="AT26" s="300">
        <f t="shared" si="4"/>
        <v>-4.0321230611085142</v>
      </c>
      <c r="AU26" s="301">
        <f t="shared" si="9"/>
        <v>1.1419528983606568</v>
      </c>
      <c r="AV26" s="302">
        <f t="shared" si="5"/>
        <v>1.8313195618423066</v>
      </c>
      <c r="AW26" s="301">
        <f t="shared" si="6"/>
        <v>7.0053955213114776</v>
      </c>
      <c r="AX26" s="299"/>
      <c r="AY26" s="299"/>
      <c r="AZ26" s="302">
        <f t="shared" si="7"/>
        <v>-21.74375431893834</v>
      </c>
      <c r="BA26" s="224">
        <f t="shared" si="8"/>
        <v>-1.7228036002789728E-3</v>
      </c>
    </row>
    <row r="27" spans="1:53" ht="15" customHeight="1" x14ac:dyDescent="0.35">
      <c r="A27" s="93" t="s">
        <v>54</v>
      </c>
      <c r="B27" s="93" t="s">
        <v>55</v>
      </c>
      <c r="C27" s="93" t="s">
        <v>27</v>
      </c>
      <c r="D27" s="98">
        <v>2</v>
      </c>
      <c r="E27" s="99">
        <v>30.382238800000003</v>
      </c>
      <c r="F27" s="100">
        <v>1.5939370419940728</v>
      </c>
      <c r="G27" s="100">
        <v>2.3909055629911089</v>
      </c>
      <c r="H27" s="100">
        <v>4.5573358200000005</v>
      </c>
      <c r="I27" s="101">
        <f t="shared" si="11"/>
        <v>77.848834449970369</v>
      </c>
      <c r="J27" s="237">
        <f t="shared" si="2"/>
        <v>38.924417224985184</v>
      </c>
      <c r="L27" s="62" t="s">
        <v>54</v>
      </c>
      <c r="M27" s="344" t="s">
        <v>55</v>
      </c>
      <c r="N27" s="345"/>
      <c r="O27" s="345"/>
      <c r="P27" s="345"/>
      <c r="Q27" s="345"/>
      <c r="R27" s="345"/>
      <c r="S27" s="345"/>
      <c r="T27" s="345"/>
      <c r="U27" s="345"/>
      <c r="V27" s="345"/>
      <c r="W27" s="345"/>
      <c r="X27" s="345"/>
      <c r="Y27" s="345"/>
      <c r="Z27" s="345"/>
      <c r="AA27" s="345"/>
      <c r="AB27" s="345"/>
      <c r="AC27" s="345"/>
      <c r="AD27" s="345"/>
      <c r="AE27" s="346"/>
      <c r="AF27" s="58"/>
      <c r="AG27" s="64" t="s">
        <v>27</v>
      </c>
      <c r="AH27" s="65">
        <v>1</v>
      </c>
      <c r="AI27" s="66">
        <v>10974.6</v>
      </c>
      <c r="AJ27" s="66">
        <v>3292.38</v>
      </c>
      <c r="AK27" s="66">
        <v>14266.98</v>
      </c>
      <c r="AL27" s="66">
        <v>14266.98</v>
      </c>
      <c r="AM27" s="67">
        <v>46.78</v>
      </c>
      <c r="AO27" s="296" t="s">
        <v>54</v>
      </c>
      <c r="AP27" s="297">
        <f t="shared" si="12"/>
        <v>-1</v>
      </c>
      <c r="AQ27" s="298">
        <f t="shared" si="3"/>
        <v>-0.39909183829767914</v>
      </c>
      <c r="AR27" s="299"/>
      <c r="AS27" s="300">
        <f t="shared" si="13"/>
        <v>-1</v>
      </c>
      <c r="AT27" s="300">
        <f t="shared" si="4"/>
        <v>-2.9421221430179685</v>
      </c>
      <c r="AU27" s="301">
        <f t="shared" si="9"/>
        <v>5.6000562819672126</v>
      </c>
      <c r="AV27" s="302">
        <f t="shared" si="5"/>
        <v>7.8525663815721884</v>
      </c>
      <c r="AW27" s="301">
        <f t="shared" si="6"/>
        <v>16.39474480655737</v>
      </c>
      <c r="AX27" s="299"/>
      <c r="AY27" s="299"/>
      <c r="AZ27" s="302">
        <f t="shared" si="7"/>
        <v>-31.068834449970367</v>
      </c>
      <c r="BA27" s="224">
        <f t="shared" si="8"/>
        <v>-2.461649403399521E-3</v>
      </c>
    </row>
    <row r="28" spans="1:53" ht="15" customHeight="1" x14ac:dyDescent="0.35">
      <c r="A28" s="92" t="s">
        <v>56</v>
      </c>
      <c r="B28" s="92" t="s">
        <v>57</v>
      </c>
      <c r="C28" s="93"/>
      <c r="D28" s="98"/>
      <c r="E28" s="102"/>
      <c r="F28" s="100">
        <v>0</v>
      </c>
      <c r="G28" s="100">
        <v>0</v>
      </c>
      <c r="H28" s="100"/>
      <c r="I28" s="101"/>
      <c r="J28" s="237">
        <f t="shared" si="2"/>
        <v>0</v>
      </c>
      <c r="L28" s="56" t="s">
        <v>56</v>
      </c>
      <c r="M28" s="338" t="s">
        <v>57</v>
      </c>
      <c r="N28" s="339"/>
      <c r="O28" s="339"/>
      <c r="P28" s="339"/>
      <c r="Q28" s="339"/>
      <c r="R28" s="339"/>
      <c r="S28" s="339"/>
      <c r="T28" s="339"/>
      <c r="U28" s="339"/>
      <c r="V28" s="339"/>
      <c r="W28" s="339"/>
      <c r="X28" s="339"/>
      <c r="Y28" s="339"/>
      <c r="Z28" s="339"/>
      <c r="AA28" s="339"/>
      <c r="AB28" s="339"/>
      <c r="AC28" s="339"/>
      <c r="AD28" s="339"/>
      <c r="AE28" s="340"/>
      <c r="AF28" s="58"/>
      <c r="AG28" s="58"/>
      <c r="AH28" s="59"/>
      <c r="AI28" s="58"/>
      <c r="AJ28" s="58"/>
      <c r="AK28" s="58"/>
      <c r="AL28" s="61">
        <v>290718.38</v>
      </c>
      <c r="AM28" s="68">
        <v>953.18</v>
      </c>
      <c r="AO28" s="138" t="s">
        <v>56</v>
      </c>
      <c r="AP28" s="241"/>
      <c r="AQ28" s="224"/>
      <c r="AR28" s="220"/>
      <c r="AS28" s="222"/>
      <c r="AT28" s="222">
        <f t="shared" si="4"/>
        <v>0</v>
      </c>
      <c r="AU28" s="254">
        <f t="shared" si="9"/>
        <v>0</v>
      </c>
      <c r="AV28" s="255">
        <f t="shared" si="5"/>
        <v>0</v>
      </c>
      <c r="AW28" s="254">
        <f t="shared" si="6"/>
        <v>0</v>
      </c>
      <c r="AX28" s="220"/>
      <c r="AY28" s="220"/>
      <c r="AZ28" s="255"/>
      <c r="BA28" s="224"/>
    </row>
    <row r="29" spans="1:53" ht="15" customHeight="1" x14ac:dyDescent="0.35">
      <c r="A29" s="93" t="s">
        <v>58</v>
      </c>
      <c r="B29" s="93" t="s">
        <v>59</v>
      </c>
      <c r="C29" s="93" t="s">
        <v>27</v>
      </c>
      <c r="D29" s="98">
        <v>2</v>
      </c>
      <c r="E29" s="99">
        <v>4.918032786885246</v>
      </c>
      <c r="F29" s="100">
        <v>0.25801372586004873</v>
      </c>
      <c r="G29" s="100">
        <v>0.38702058879007301</v>
      </c>
      <c r="H29" s="100">
        <v>0.73770491803278693</v>
      </c>
      <c r="I29" s="101">
        <f>(E29+F29+G29+H29)*D29</f>
        <v>12.601544039136309</v>
      </c>
      <c r="J29" s="237">
        <f t="shared" si="2"/>
        <v>6.3007720195681545</v>
      </c>
      <c r="L29" s="62" t="s">
        <v>58</v>
      </c>
      <c r="M29" s="344" t="s">
        <v>59</v>
      </c>
      <c r="N29" s="345"/>
      <c r="O29" s="345"/>
      <c r="P29" s="345"/>
      <c r="Q29" s="345"/>
      <c r="R29" s="345"/>
      <c r="S29" s="345"/>
      <c r="T29" s="345"/>
      <c r="U29" s="345"/>
      <c r="V29" s="345"/>
      <c r="W29" s="345"/>
      <c r="X29" s="345"/>
      <c r="Y29" s="345"/>
      <c r="Z29" s="345"/>
      <c r="AA29" s="345"/>
      <c r="AB29" s="345"/>
      <c r="AC29" s="345"/>
      <c r="AD29" s="345"/>
      <c r="AE29" s="346"/>
      <c r="AF29" s="58"/>
      <c r="AG29" s="64" t="s">
        <v>27</v>
      </c>
      <c r="AH29" s="65">
        <v>4</v>
      </c>
      <c r="AI29" s="66">
        <v>2827.91</v>
      </c>
      <c r="AJ29" s="67">
        <v>848.37</v>
      </c>
      <c r="AK29" s="66">
        <v>3676.29</v>
      </c>
      <c r="AL29" s="66">
        <v>14705.15</v>
      </c>
      <c r="AM29" s="67">
        <v>48.21</v>
      </c>
      <c r="AO29" s="139" t="s">
        <v>58</v>
      </c>
      <c r="AP29" s="241">
        <f t="shared" si="12"/>
        <v>2</v>
      </c>
      <c r="AQ29" s="305">
        <f t="shared" si="3"/>
        <v>2.8257216615896734</v>
      </c>
      <c r="AR29" s="220"/>
      <c r="AS29" s="222">
        <f>AH29-D29</f>
        <v>2</v>
      </c>
      <c r="AT29" s="222">
        <f t="shared" si="4"/>
        <v>2.9710640460056164</v>
      </c>
      <c r="AU29" s="254">
        <f t="shared" si="9"/>
        <v>4.3538032786885248</v>
      </c>
      <c r="AV29" s="255">
        <f t="shared" si="5"/>
        <v>5.7526378164974199</v>
      </c>
      <c r="AW29" s="254">
        <f t="shared" si="6"/>
        <v>7.1353770491803283</v>
      </c>
      <c r="AX29" s="220"/>
      <c r="AY29" s="220"/>
      <c r="AZ29" s="255">
        <f t="shared" si="7"/>
        <v>35.608455960863694</v>
      </c>
      <c r="BA29" s="224">
        <f t="shared" si="8"/>
        <v>2.821333208144274E-3</v>
      </c>
    </row>
    <row r="30" spans="1:53" ht="15" customHeight="1" x14ac:dyDescent="0.35">
      <c r="A30" s="93" t="s">
        <v>60</v>
      </c>
      <c r="B30" s="93" t="s">
        <v>61</v>
      </c>
      <c r="C30" s="93" t="s">
        <v>27</v>
      </c>
      <c r="D30" s="98">
        <v>14</v>
      </c>
      <c r="E30" s="99">
        <v>11.475409836065573</v>
      </c>
      <c r="F30" s="100">
        <v>0.60203202700678016</v>
      </c>
      <c r="G30" s="100">
        <v>0.90304804051017007</v>
      </c>
      <c r="H30" s="100">
        <v>1.721311475409836</v>
      </c>
      <c r="I30" s="101">
        <f>(E30+F30+G30+H30)*D30</f>
        <v>205.82521930589303</v>
      </c>
      <c r="J30" s="237">
        <f t="shared" si="2"/>
        <v>14.701801378992359</v>
      </c>
      <c r="L30" s="62" t="s">
        <v>60</v>
      </c>
      <c r="M30" s="344" t="s">
        <v>61</v>
      </c>
      <c r="N30" s="345"/>
      <c r="O30" s="345"/>
      <c r="P30" s="345"/>
      <c r="Q30" s="345"/>
      <c r="R30" s="345"/>
      <c r="S30" s="345"/>
      <c r="T30" s="345"/>
      <c r="U30" s="345"/>
      <c r="V30" s="345"/>
      <c r="W30" s="345"/>
      <c r="X30" s="345"/>
      <c r="Y30" s="345"/>
      <c r="Z30" s="345"/>
      <c r="AA30" s="345"/>
      <c r="AB30" s="345"/>
      <c r="AC30" s="345"/>
      <c r="AD30" s="345"/>
      <c r="AE30" s="346"/>
      <c r="AF30" s="58"/>
      <c r="AG30" s="64" t="s">
        <v>27</v>
      </c>
      <c r="AH30" s="65">
        <v>22</v>
      </c>
      <c r="AI30" s="66">
        <v>4642.3100000000004</v>
      </c>
      <c r="AJ30" s="66">
        <v>1392.69</v>
      </c>
      <c r="AK30" s="66">
        <v>6035.01</v>
      </c>
      <c r="AL30" s="66">
        <v>132770.14000000001</v>
      </c>
      <c r="AM30" s="67">
        <v>435.31</v>
      </c>
      <c r="AO30" s="139" t="s">
        <v>60</v>
      </c>
      <c r="AP30" s="241">
        <f t="shared" si="12"/>
        <v>8</v>
      </c>
      <c r="AQ30" s="305">
        <f t="shared" si="3"/>
        <v>1.1149497688767265</v>
      </c>
      <c r="AR30" s="220"/>
      <c r="AS30" s="222">
        <f>AH30-D30</f>
        <v>8</v>
      </c>
      <c r="AT30" s="222">
        <f t="shared" si="4"/>
        <v>0.51888714559780702</v>
      </c>
      <c r="AU30" s="254">
        <f t="shared" si="9"/>
        <v>3.7452786885245928</v>
      </c>
      <c r="AV30" s="255">
        <f t="shared" si="5"/>
        <v>5.0851166537945272</v>
      </c>
      <c r="AW30" s="254">
        <f t="shared" si="6"/>
        <v>8.3115081967213129</v>
      </c>
      <c r="AX30" s="220"/>
      <c r="AY30" s="220"/>
      <c r="AZ30" s="255">
        <f t="shared" si="7"/>
        <v>229.48478069410697</v>
      </c>
      <c r="BA30" s="224">
        <f t="shared" si="8"/>
        <v>1.8182564086676165E-2</v>
      </c>
    </row>
    <row r="31" spans="1:53" ht="15" customHeight="1" x14ac:dyDescent="0.35">
      <c r="A31" s="93" t="s">
        <v>62</v>
      </c>
      <c r="B31" s="93" t="s">
        <v>63</v>
      </c>
      <c r="C31" s="93" t="s">
        <v>27</v>
      </c>
      <c r="D31" s="98">
        <v>4</v>
      </c>
      <c r="E31" s="99">
        <v>9.8360655737704921</v>
      </c>
      <c r="F31" s="100">
        <v>0.51602745172009745</v>
      </c>
      <c r="G31" s="100">
        <v>0.77404117758014601</v>
      </c>
      <c r="H31" s="100">
        <v>1.4754098360655739</v>
      </c>
      <c r="I31" s="101">
        <f>(E31+F31+G31+H31)*D31</f>
        <v>50.406176156545236</v>
      </c>
      <c r="J31" s="237">
        <f t="shared" si="2"/>
        <v>12.601544039136309</v>
      </c>
      <c r="L31" s="62" t="s">
        <v>62</v>
      </c>
      <c r="M31" s="344" t="s">
        <v>63</v>
      </c>
      <c r="N31" s="345"/>
      <c r="O31" s="345"/>
      <c r="P31" s="345"/>
      <c r="Q31" s="345"/>
      <c r="R31" s="345"/>
      <c r="S31" s="345"/>
      <c r="T31" s="345"/>
      <c r="U31" s="345"/>
      <c r="V31" s="345"/>
      <c r="W31" s="345"/>
      <c r="X31" s="345"/>
      <c r="Y31" s="345"/>
      <c r="Z31" s="345"/>
      <c r="AA31" s="345"/>
      <c r="AB31" s="345"/>
      <c r="AC31" s="345"/>
      <c r="AD31" s="345"/>
      <c r="AE31" s="346"/>
      <c r="AF31" s="58"/>
      <c r="AG31" s="64" t="s">
        <v>27</v>
      </c>
      <c r="AH31" s="65">
        <v>8</v>
      </c>
      <c r="AI31" s="66">
        <v>6095.25</v>
      </c>
      <c r="AJ31" s="66">
        <v>1828.58</v>
      </c>
      <c r="AK31" s="66">
        <v>7923.83</v>
      </c>
      <c r="AL31" s="66">
        <v>63390.6</v>
      </c>
      <c r="AM31" s="67">
        <v>207.84</v>
      </c>
      <c r="AO31" s="139" t="s">
        <v>62</v>
      </c>
      <c r="AP31" s="241">
        <f t="shared" si="12"/>
        <v>4</v>
      </c>
      <c r="AQ31" s="305">
        <f t="shared" si="3"/>
        <v>3.1233042426094051</v>
      </c>
      <c r="AR31" s="220"/>
      <c r="AS31" s="222">
        <f>AH31-D31</f>
        <v>4</v>
      </c>
      <c r="AT31" s="222">
        <f t="shared" si="4"/>
        <v>7.3828821903718893</v>
      </c>
      <c r="AU31" s="254">
        <f t="shared" si="9"/>
        <v>10.148360655737706</v>
      </c>
      <c r="AV31" s="255">
        <f t="shared" si="5"/>
        <v>13.37822645266697</v>
      </c>
      <c r="AW31" s="254">
        <f t="shared" si="6"/>
        <v>16.143704918032789</v>
      </c>
      <c r="AX31" s="220"/>
      <c r="AY31" s="220"/>
      <c r="AZ31" s="255">
        <f t="shared" si="7"/>
        <v>157.43382384345477</v>
      </c>
      <c r="BA31" s="224">
        <f t="shared" si="8"/>
        <v>1.2473814528292207E-2</v>
      </c>
    </row>
    <row r="32" spans="1:53" ht="15" customHeight="1" x14ac:dyDescent="0.35">
      <c r="A32" s="93" t="s">
        <v>64</v>
      </c>
      <c r="B32" s="93" t="s">
        <v>65</v>
      </c>
      <c r="C32" s="93" t="s">
        <v>27</v>
      </c>
      <c r="D32" s="98">
        <v>4</v>
      </c>
      <c r="E32" s="99">
        <v>25.57377049180328</v>
      </c>
      <c r="F32" s="100">
        <v>1.3416713744722533</v>
      </c>
      <c r="G32" s="100">
        <v>2.0125070617083796</v>
      </c>
      <c r="H32" s="100">
        <v>3.8360655737704921</v>
      </c>
      <c r="I32" s="101">
        <f>(E32+F32+G32+H32)*D32</f>
        <v>131.05605800701761</v>
      </c>
      <c r="J32" s="237">
        <f t="shared" si="2"/>
        <v>32.764014501754403</v>
      </c>
      <c r="L32" s="62" t="s">
        <v>64</v>
      </c>
      <c r="M32" s="344" t="s">
        <v>65</v>
      </c>
      <c r="N32" s="345"/>
      <c r="O32" s="345"/>
      <c r="P32" s="345"/>
      <c r="Q32" s="345"/>
      <c r="R32" s="345"/>
      <c r="S32" s="345"/>
      <c r="T32" s="345"/>
      <c r="U32" s="345"/>
      <c r="V32" s="345"/>
      <c r="W32" s="345"/>
      <c r="X32" s="345"/>
      <c r="Y32" s="345"/>
      <c r="Z32" s="345"/>
      <c r="AA32" s="345"/>
      <c r="AB32" s="345"/>
      <c r="AC32" s="345"/>
      <c r="AD32" s="345"/>
      <c r="AE32" s="346"/>
      <c r="AF32" s="58"/>
      <c r="AG32" s="64" t="s">
        <v>27</v>
      </c>
      <c r="AH32" s="65">
        <v>8</v>
      </c>
      <c r="AI32" s="66">
        <v>7087.5</v>
      </c>
      <c r="AJ32" s="66">
        <v>2126.25</v>
      </c>
      <c r="AK32" s="66">
        <v>9213.75</v>
      </c>
      <c r="AL32" s="66">
        <v>73710</v>
      </c>
      <c r="AM32" s="67">
        <v>241.67</v>
      </c>
      <c r="AO32" s="139" t="s">
        <v>64</v>
      </c>
      <c r="AP32" s="241">
        <f t="shared" si="12"/>
        <v>4</v>
      </c>
      <c r="AQ32" s="305">
        <f t="shared" si="3"/>
        <v>0.84402006038560518</v>
      </c>
      <c r="AR32" s="220"/>
      <c r="AS32" s="222">
        <f>AH32-D32</f>
        <v>4</v>
      </c>
      <c r="AT32" s="222">
        <f t="shared" si="4"/>
        <v>-9.5263095837216163</v>
      </c>
      <c r="AU32" s="254">
        <f t="shared" si="9"/>
        <v>-2.3360655737704938</v>
      </c>
      <c r="AV32" s="255">
        <f t="shared" si="5"/>
        <v>-2.5549981083117785</v>
      </c>
      <c r="AW32" s="254">
        <f t="shared" si="6"/>
        <v>4.6352459016393439</v>
      </c>
      <c r="AX32" s="220"/>
      <c r="AY32" s="220"/>
      <c r="AZ32" s="255">
        <f t="shared" si="7"/>
        <v>110.61394199298238</v>
      </c>
      <c r="BA32" s="224">
        <f t="shared" si="8"/>
        <v>8.7641763566368366E-3</v>
      </c>
    </row>
    <row r="33" spans="1:53" ht="15" customHeight="1" x14ac:dyDescent="0.35">
      <c r="A33" s="93" t="s">
        <v>66</v>
      </c>
      <c r="B33" s="93" t="s">
        <v>67</v>
      </c>
      <c r="C33" s="93" t="s">
        <v>27</v>
      </c>
      <c r="D33" s="98">
        <v>4</v>
      </c>
      <c r="E33" s="99">
        <v>0.62841530054644801</v>
      </c>
      <c r="F33" s="100">
        <v>3.2968420526561772E-2</v>
      </c>
      <c r="G33" s="100">
        <v>4.9452630789842654E-2</v>
      </c>
      <c r="H33" s="100">
        <v>9.4262295081967193E-2</v>
      </c>
      <c r="I33" s="101">
        <f>(E33+F33+G33+H33)*D33</f>
        <v>3.2203945877792783</v>
      </c>
      <c r="J33" s="237">
        <f t="shared" si="2"/>
        <v>0.80509864694481958</v>
      </c>
      <c r="L33" s="62" t="s">
        <v>66</v>
      </c>
      <c r="M33" s="344" t="s">
        <v>67</v>
      </c>
      <c r="N33" s="345"/>
      <c r="O33" s="345"/>
      <c r="P33" s="345"/>
      <c r="Q33" s="345"/>
      <c r="R33" s="345"/>
      <c r="S33" s="345"/>
      <c r="T33" s="345"/>
      <c r="U33" s="345"/>
      <c r="V33" s="345"/>
      <c r="W33" s="345"/>
      <c r="X33" s="345"/>
      <c r="Y33" s="345"/>
      <c r="Z33" s="345"/>
      <c r="AA33" s="345"/>
      <c r="AB33" s="345"/>
      <c r="AC33" s="345"/>
      <c r="AD33" s="345"/>
      <c r="AE33" s="346"/>
      <c r="AF33" s="58"/>
      <c r="AG33" s="64" t="s">
        <v>27</v>
      </c>
      <c r="AH33" s="65">
        <v>4</v>
      </c>
      <c r="AI33" s="66">
        <v>1181.25</v>
      </c>
      <c r="AJ33" s="67">
        <v>354.38</v>
      </c>
      <c r="AK33" s="66">
        <v>1535.63</v>
      </c>
      <c r="AL33" s="66">
        <v>6142.5</v>
      </c>
      <c r="AM33" s="67">
        <v>20.14</v>
      </c>
      <c r="AO33" s="139" t="s">
        <v>66</v>
      </c>
      <c r="AP33" s="241">
        <f t="shared" si="12"/>
        <v>0</v>
      </c>
      <c r="AQ33" s="305">
        <f t="shared" si="3"/>
        <v>5.2538920157259836</v>
      </c>
      <c r="AR33" s="220"/>
      <c r="AS33" s="222">
        <f>AH33-D33</f>
        <v>0</v>
      </c>
      <c r="AT33" s="222">
        <f t="shared" si="4"/>
        <v>3.0678521727273114</v>
      </c>
      <c r="AU33" s="254">
        <f t="shared" si="9"/>
        <v>3.2445355191256828</v>
      </c>
      <c r="AV33" s="255">
        <f t="shared" si="5"/>
        <v>4.2297538120715741</v>
      </c>
      <c r="AW33" s="254">
        <f t="shared" si="6"/>
        <v>4.406437158469946</v>
      </c>
      <c r="AX33" s="220"/>
      <c r="AY33" s="220"/>
      <c r="AZ33" s="255">
        <f t="shared" si="7"/>
        <v>16.919605412220722</v>
      </c>
      <c r="BA33" s="224">
        <f t="shared" si="8"/>
        <v>1.3405760887431094E-3</v>
      </c>
    </row>
    <row r="34" spans="1:53" ht="15" customHeight="1" x14ac:dyDescent="0.35">
      <c r="A34" s="92" t="s">
        <v>68</v>
      </c>
      <c r="B34" s="92" t="s">
        <v>69</v>
      </c>
      <c r="C34" s="93"/>
      <c r="D34" s="98"/>
      <c r="E34" s="99"/>
      <c r="F34" s="100">
        <v>0</v>
      </c>
      <c r="G34" s="100">
        <v>0</v>
      </c>
      <c r="H34" s="100"/>
      <c r="I34" s="101"/>
      <c r="J34" s="237">
        <f t="shared" si="2"/>
        <v>0</v>
      </c>
      <c r="L34" s="56" t="s">
        <v>68</v>
      </c>
      <c r="M34" s="338" t="s">
        <v>69</v>
      </c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339"/>
      <c r="Z34" s="339"/>
      <c r="AA34" s="339"/>
      <c r="AB34" s="339"/>
      <c r="AC34" s="339"/>
      <c r="AD34" s="339"/>
      <c r="AE34" s="340"/>
      <c r="AF34" s="58"/>
      <c r="AG34" s="58"/>
      <c r="AH34" s="59"/>
      <c r="AI34" s="58"/>
      <c r="AJ34" s="58"/>
      <c r="AK34" s="58"/>
      <c r="AL34" s="61">
        <v>970392.15</v>
      </c>
      <c r="AM34" s="61">
        <v>3181.61</v>
      </c>
      <c r="AO34" s="138" t="s">
        <v>68</v>
      </c>
      <c r="AP34" s="241"/>
      <c r="AQ34" s="224"/>
      <c r="AR34" s="220"/>
      <c r="AS34" s="222"/>
      <c r="AT34" s="222">
        <f t="shared" si="4"/>
        <v>0</v>
      </c>
      <c r="AU34" s="254">
        <f t="shared" si="9"/>
        <v>0</v>
      </c>
      <c r="AV34" s="255">
        <f t="shared" si="5"/>
        <v>0</v>
      </c>
      <c r="AW34" s="254">
        <f t="shared" si="6"/>
        <v>0</v>
      </c>
      <c r="AX34" s="220"/>
      <c r="AY34" s="220"/>
      <c r="AZ34" s="255"/>
      <c r="BA34" s="224"/>
    </row>
    <row r="35" spans="1:53" ht="15" customHeight="1" x14ac:dyDescent="0.35">
      <c r="A35" s="93" t="s">
        <v>70</v>
      </c>
      <c r="B35" s="93" t="s">
        <v>71</v>
      </c>
      <c r="C35" s="93" t="s">
        <v>27</v>
      </c>
      <c r="D35" s="98">
        <v>24</v>
      </c>
      <c r="E35" s="99">
        <v>3.1498775856000001</v>
      </c>
      <c r="F35" s="100">
        <v>0.16525136921228781</v>
      </c>
      <c r="G35" s="100">
        <v>0.2478770538184317</v>
      </c>
      <c r="H35" s="100">
        <v>0.47248163783999997</v>
      </c>
      <c r="I35" s="101">
        <f>(E35+F35+G35+H35)*D35</f>
        <v>96.85170351529726</v>
      </c>
      <c r="J35" s="237">
        <f t="shared" si="2"/>
        <v>4.0354876464707194</v>
      </c>
      <c r="L35" s="62" t="s">
        <v>70</v>
      </c>
      <c r="M35" s="344" t="s">
        <v>71</v>
      </c>
      <c r="N35" s="345"/>
      <c r="O35" s="345"/>
      <c r="P35" s="345"/>
      <c r="Q35" s="345"/>
      <c r="R35" s="345"/>
      <c r="S35" s="345"/>
      <c r="T35" s="345"/>
      <c r="U35" s="345"/>
      <c r="V35" s="345"/>
      <c r="W35" s="345"/>
      <c r="X35" s="345"/>
      <c r="Y35" s="345"/>
      <c r="Z35" s="345"/>
      <c r="AA35" s="345"/>
      <c r="AB35" s="345"/>
      <c r="AC35" s="345"/>
      <c r="AD35" s="345"/>
      <c r="AE35" s="346"/>
      <c r="AF35" s="58"/>
      <c r="AG35" s="64" t="s">
        <v>27</v>
      </c>
      <c r="AH35" s="65">
        <v>36</v>
      </c>
      <c r="AI35" s="67">
        <v>826.88</v>
      </c>
      <c r="AJ35" s="67">
        <v>248.06</v>
      </c>
      <c r="AK35" s="66">
        <v>1074.94</v>
      </c>
      <c r="AL35" s="66">
        <v>38697.75</v>
      </c>
      <c r="AM35" s="67">
        <v>126.88</v>
      </c>
      <c r="AO35" s="139" t="s">
        <v>70</v>
      </c>
      <c r="AP35" s="241">
        <f t="shared" si="12"/>
        <v>12</v>
      </c>
      <c r="AQ35" s="224">
        <f t="shared" si="3"/>
        <v>0.31004407144950125</v>
      </c>
      <c r="AR35" s="220"/>
      <c r="AS35" s="222">
        <f>AH35-D35</f>
        <v>12</v>
      </c>
      <c r="AT35" s="222">
        <f t="shared" si="4"/>
        <v>-1.3244056792576049</v>
      </c>
      <c r="AU35" s="254">
        <f t="shared" si="9"/>
        <v>-0.43879561838688552</v>
      </c>
      <c r="AV35" s="255">
        <f t="shared" si="5"/>
        <v>-0.51109420384776838</v>
      </c>
      <c r="AW35" s="254">
        <f t="shared" si="6"/>
        <v>0.37451585702295098</v>
      </c>
      <c r="AX35" s="220"/>
      <c r="AY35" s="220"/>
      <c r="AZ35" s="255">
        <f t="shared" si="7"/>
        <v>30.028296484702736</v>
      </c>
      <c r="BA35" s="224">
        <f t="shared" si="8"/>
        <v>2.3792053817050397E-3</v>
      </c>
    </row>
    <row r="36" spans="1:53" ht="15" customHeight="1" x14ac:dyDescent="0.35">
      <c r="A36" s="93" t="s">
        <v>72</v>
      </c>
      <c r="B36" s="93" t="s">
        <v>73</v>
      </c>
      <c r="C36" s="93" t="s">
        <v>27</v>
      </c>
      <c r="D36" s="98">
        <v>96</v>
      </c>
      <c r="E36" s="99">
        <v>4.5498231791999997</v>
      </c>
      <c r="F36" s="100">
        <v>0.23869642219552678</v>
      </c>
      <c r="G36" s="100">
        <v>0.35804463329329017</v>
      </c>
      <c r="H36" s="100">
        <v>0.68247347687999993</v>
      </c>
      <c r="I36" s="101">
        <f>(E36+F36+G36+H36)*D36</f>
        <v>559.58762031060644</v>
      </c>
      <c r="J36" s="237">
        <f t="shared" si="2"/>
        <v>5.8290377115688168</v>
      </c>
      <c r="L36" s="62" t="s">
        <v>72</v>
      </c>
      <c r="M36" s="344" t="s">
        <v>73</v>
      </c>
      <c r="N36" s="345"/>
      <c r="O36" s="345"/>
      <c r="P36" s="345"/>
      <c r="Q36" s="345"/>
      <c r="R36" s="345"/>
      <c r="S36" s="345"/>
      <c r="T36" s="345"/>
      <c r="U36" s="345"/>
      <c r="V36" s="345"/>
      <c r="W36" s="345"/>
      <c r="X36" s="345"/>
      <c r="Y36" s="345"/>
      <c r="Z36" s="345"/>
      <c r="AA36" s="345"/>
      <c r="AB36" s="345"/>
      <c r="AC36" s="345"/>
      <c r="AD36" s="345"/>
      <c r="AE36" s="346"/>
      <c r="AF36" s="58"/>
      <c r="AG36" s="64" t="s">
        <v>27</v>
      </c>
      <c r="AH36" s="65">
        <v>108</v>
      </c>
      <c r="AI36" s="66">
        <v>1157.6300000000001</v>
      </c>
      <c r="AJ36" s="67">
        <v>347.29</v>
      </c>
      <c r="AK36" s="66">
        <v>1504.91</v>
      </c>
      <c r="AL36" s="66">
        <v>162530.54999999999</v>
      </c>
      <c r="AM36" s="67">
        <v>532.89</v>
      </c>
      <c r="AO36" s="296" t="s">
        <v>72</v>
      </c>
      <c r="AP36" s="297">
        <f t="shared" si="12"/>
        <v>12</v>
      </c>
      <c r="AQ36" s="298">
        <f t="shared" si="3"/>
        <v>-4.7709454858539557E-2</v>
      </c>
      <c r="AR36" s="299"/>
      <c r="AS36" s="300">
        <f>AH36-D36</f>
        <v>12</v>
      </c>
      <c r="AT36" s="300">
        <f t="shared" si="4"/>
        <v>-2.0335295148475048</v>
      </c>
      <c r="AU36" s="301">
        <f t="shared" si="9"/>
        <v>-0.75431498247868767</v>
      </c>
      <c r="AV36" s="302">
        <f t="shared" si="5"/>
        <v>-0.89490656402783308</v>
      </c>
      <c r="AW36" s="301">
        <f t="shared" si="6"/>
        <v>0.38430796834098402</v>
      </c>
      <c r="AX36" s="299"/>
      <c r="AY36" s="299"/>
      <c r="AZ36" s="302">
        <f t="shared" si="7"/>
        <v>-26.697620310606453</v>
      </c>
      <c r="BA36" s="224">
        <f t="shared" si="8"/>
        <v>-2.1153088705538484E-3</v>
      </c>
    </row>
    <row r="37" spans="1:53" ht="15" customHeight="1" x14ac:dyDescent="0.35">
      <c r="A37" s="93" t="s">
        <v>74</v>
      </c>
      <c r="B37" s="93" t="s">
        <v>75</v>
      </c>
      <c r="C37" s="93" t="s">
        <v>27</v>
      </c>
      <c r="D37" s="98">
        <v>32</v>
      </c>
      <c r="E37" s="99">
        <v>3.1498775856000001</v>
      </c>
      <c r="F37" s="100">
        <v>0.16525136921228781</v>
      </c>
      <c r="G37" s="100">
        <v>0.2478770538184317</v>
      </c>
      <c r="H37" s="100">
        <v>0.47248163783999997</v>
      </c>
      <c r="I37" s="101">
        <f>(E37+F37+G37+H37)*D37</f>
        <v>129.13560468706302</v>
      </c>
      <c r="J37" s="237">
        <f t="shared" si="2"/>
        <v>4.0354876464707194</v>
      </c>
      <c r="L37" s="62" t="s">
        <v>74</v>
      </c>
      <c r="M37" s="344" t="s">
        <v>75</v>
      </c>
      <c r="N37" s="345"/>
      <c r="O37" s="345"/>
      <c r="P37" s="345"/>
      <c r="Q37" s="345"/>
      <c r="R37" s="345"/>
      <c r="S37" s="345"/>
      <c r="T37" s="345"/>
      <c r="U37" s="345"/>
      <c r="V37" s="345"/>
      <c r="W37" s="345"/>
      <c r="X37" s="345"/>
      <c r="Y37" s="345"/>
      <c r="Z37" s="345"/>
      <c r="AA37" s="345"/>
      <c r="AB37" s="345"/>
      <c r="AC37" s="345"/>
      <c r="AD37" s="345"/>
      <c r="AE37" s="346"/>
      <c r="AF37" s="58"/>
      <c r="AG37" s="64" t="s">
        <v>27</v>
      </c>
      <c r="AH37" s="65">
        <v>48</v>
      </c>
      <c r="AI37" s="67">
        <v>921.38</v>
      </c>
      <c r="AJ37" s="67">
        <v>276.41000000000003</v>
      </c>
      <c r="AK37" s="66">
        <v>1197.79</v>
      </c>
      <c r="AL37" s="66">
        <v>57493.8</v>
      </c>
      <c r="AM37" s="67">
        <v>188.5</v>
      </c>
      <c r="AO37" s="139" t="s">
        <v>74</v>
      </c>
      <c r="AP37" s="241">
        <f t="shared" si="12"/>
        <v>16</v>
      </c>
      <c r="AQ37" s="224">
        <f t="shared" si="3"/>
        <v>0.45970586854644729</v>
      </c>
      <c r="AR37" s="220"/>
      <c r="AS37" s="222">
        <f>AH37-D37</f>
        <v>16</v>
      </c>
      <c r="AT37" s="222">
        <f t="shared" si="4"/>
        <v>-1.0145696136838342</v>
      </c>
      <c r="AU37" s="254">
        <f t="shared" si="9"/>
        <v>-0.12895955281311489</v>
      </c>
      <c r="AV37" s="255">
        <f t="shared" si="5"/>
        <v>-0.10830731860186704</v>
      </c>
      <c r="AW37" s="254">
        <f t="shared" si="6"/>
        <v>0.77730274226885232</v>
      </c>
      <c r="AX37" s="220"/>
      <c r="AY37" s="220"/>
      <c r="AZ37" s="255">
        <f t="shared" si="7"/>
        <v>59.364395312936978</v>
      </c>
      <c r="BA37" s="224">
        <f t="shared" si="8"/>
        <v>4.7035664804414325E-3</v>
      </c>
    </row>
    <row r="38" spans="1:53" ht="15" customHeight="1" x14ac:dyDescent="0.35">
      <c r="A38" s="93" t="s">
        <v>76</v>
      </c>
      <c r="B38" s="93" t="s">
        <v>77</v>
      </c>
      <c r="C38" s="93" t="s">
        <v>27</v>
      </c>
      <c r="D38" s="98">
        <v>48</v>
      </c>
      <c r="E38" s="99">
        <v>41.0566518288</v>
      </c>
      <c r="F38" s="100">
        <v>2.1539465409697853</v>
      </c>
      <c r="G38" s="100">
        <v>3.2309198114546782</v>
      </c>
      <c r="H38" s="100">
        <v>6.1584977743199998</v>
      </c>
      <c r="I38" s="101">
        <f>(E38+F38+G38+H38)*D38</f>
        <v>2524.800765866134</v>
      </c>
      <c r="J38" s="237">
        <f t="shared" si="2"/>
        <v>52.600015955544457</v>
      </c>
      <c r="L38" s="62" t="s">
        <v>76</v>
      </c>
      <c r="M38" s="344" t="s">
        <v>77</v>
      </c>
      <c r="N38" s="345"/>
      <c r="O38" s="345"/>
      <c r="P38" s="345"/>
      <c r="Q38" s="345"/>
      <c r="R38" s="345"/>
      <c r="S38" s="345"/>
      <c r="T38" s="345"/>
      <c r="U38" s="345"/>
      <c r="V38" s="345"/>
      <c r="W38" s="345"/>
      <c r="X38" s="345"/>
      <c r="Y38" s="345"/>
      <c r="Z38" s="345"/>
      <c r="AA38" s="345"/>
      <c r="AB38" s="345"/>
      <c r="AC38" s="345"/>
      <c r="AD38" s="345"/>
      <c r="AE38" s="346"/>
      <c r="AF38" s="58"/>
      <c r="AG38" s="64" t="s">
        <v>27</v>
      </c>
      <c r="AH38" s="65">
        <v>72</v>
      </c>
      <c r="AI38" s="66">
        <v>7371</v>
      </c>
      <c r="AJ38" s="66">
        <v>2211.3000000000002</v>
      </c>
      <c r="AK38" s="66">
        <v>9582.2999999999993</v>
      </c>
      <c r="AL38" s="66">
        <v>689925.6</v>
      </c>
      <c r="AM38" s="66">
        <v>2262.0500000000002</v>
      </c>
      <c r="AO38" s="296" t="s">
        <v>76</v>
      </c>
      <c r="AP38" s="297">
        <f t="shared" si="12"/>
        <v>24</v>
      </c>
      <c r="AQ38" s="298">
        <f t="shared" si="3"/>
        <v>-0.10406792069234702</v>
      </c>
      <c r="AR38" s="299"/>
      <c r="AS38" s="300">
        <f>AH38-D38</f>
        <v>24</v>
      </c>
      <c r="AT38" s="300">
        <f t="shared" si="4"/>
        <v>-28.432802840790359</v>
      </c>
      <c r="AU38" s="301">
        <f t="shared" si="9"/>
        <v>-16.889438714045902</v>
      </c>
      <c r="AV38" s="302">
        <f t="shared" si="5"/>
        <v>-21.182638906364133</v>
      </c>
      <c r="AW38" s="301">
        <f t="shared" si="6"/>
        <v>-9.6392747796196758</v>
      </c>
      <c r="AX38" s="299"/>
      <c r="AY38" s="299"/>
      <c r="AZ38" s="302">
        <f t="shared" si="7"/>
        <v>-262.75076586613386</v>
      </c>
      <c r="BA38" s="224">
        <f t="shared" si="8"/>
        <v>-2.0818298384468446E-2</v>
      </c>
    </row>
    <row r="39" spans="1:53" ht="15" customHeight="1" x14ac:dyDescent="0.35">
      <c r="A39" s="93" t="s">
        <v>78</v>
      </c>
      <c r="B39" s="124" t="s">
        <v>79</v>
      </c>
      <c r="C39" s="124" t="s">
        <v>27</v>
      </c>
      <c r="D39" s="125">
        <v>16</v>
      </c>
      <c r="E39" s="126">
        <v>4.7248163783999999</v>
      </c>
      <c r="F39" s="127">
        <v>0.24787705381843173</v>
      </c>
      <c r="G39" s="127">
        <v>0.37181558072764753</v>
      </c>
      <c r="H39" s="127">
        <v>0.70872245676000001</v>
      </c>
      <c r="I39" s="128">
        <f>(E39+F39+G39+H39)*D39</f>
        <v>96.85170351529726</v>
      </c>
      <c r="J39" s="237">
        <f t="shared" si="2"/>
        <v>6.0532314697060787</v>
      </c>
      <c r="L39" s="62" t="s">
        <v>78</v>
      </c>
      <c r="M39" s="344" t="s">
        <v>369</v>
      </c>
      <c r="N39" s="345"/>
      <c r="O39" s="345"/>
      <c r="P39" s="345"/>
      <c r="Q39" s="345"/>
      <c r="R39" s="345"/>
      <c r="S39" s="345"/>
      <c r="T39" s="345"/>
      <c r="U39" s="345"/>
      <c r="V39" s="345"/>
      <c r="W39" s="345"/>
      <c r="X39" s="345"/>
      <c r="Y39" s="345"/>
      <c r="Z39" s="345"/>
      <c r="AA39" s="345"/>
      <c r="AB39" s="345"/>
      <c r="AC39" s="345"/>
      <c r="AD39" s="345"/>
      <c r="AE39" s="346"/>
      <c r="AF39" s="58"/>
      <c r="AG39" s="64" t="s">
        <v>27</v>
      </c>
      <c r="AH39" s="65">
        <v>12</v>
      </c>
      <c r="AI39" s="66">
        <v>1393.88</v>
      </c>
      <c r="AJ39" s="67">
        <v>418.16</v>
      </c>
      <c r="AK39" s="66">
        <v>1812.04</v>
      </c>
      <c r="AL39" s="66">
        <v>21744.45</v>
      </c>
      <c r="AM39" s="67">
        <v>71.290000000000006</v>
      </c>
      <c r="AO39" s="296" t="s">
        <v>78</v>
      </c>
      <c r="AP39" s="297">
        <f t="shared" si="12"/>
        <v>-4</v>
      </c>
      <c r="AQ39" s="298">
        <f t="shared" si="3"/>
        <v>-0.26392621489884177</v>
      </c>
      <c r="AR39" s="299"/>
      <c r="AS39" s="300">
        <f>AH39-D39</f>
        <v>-4</v>
      </c>
      <c r="AT39" s="300">
        <f t="shared" si="4"/>
        <v>-1.4831331090503408</v>
      </c>
      <c r="AU39" s="301">
        <f t="shared" si="9"/>
        <v>-0.15471801774426197</v>
      </c>
      <c r="AV39" s="302">
        <f t="shared" si="5"/>
        <v>-0.1121167156077183</v>
      </c>
      <c r="AW39" s="301">
        <f t="shared" si="6"/>
        <v>1.2162983756983605</v>
      </c>
      <c r="AX39" s="299"/>
      <c r="AY39" s="299"/>
      <c r="AZ39" s="302">
        <f t="shared" si="7"/>
        <v>-25.561703515297253</v>
      </c>
      <c r="BA39" s="224">
        <f t="shared" si="8"/>
        <v>-2.0253077826151585E-3</v>
      </c>
    </row>
    <row r="40" spans="1:53" ht="15" customHeight="1" x14ac:dyDescent="0.35">
      <c r="A40" s="103" t="s">
        <v>370</v>
      </c>
      <c r="B40" s="134"/>
      <c r="C40" s="134"/>
      <c r="D40" s="134"/>
      <c r="E40" s="134"/>
      <c r="F40" s="134"/>
      <c r="G40" s="134"/>
      <c r="H40" s="134"/>
      <c r="I40" s="134"/>
      <c r="J40" s="237">
        <f t="shared" si="2"/>
        <v>0</v>
      </c>
      <c r="L40" s="103" t="s">
        <v>370</v>
      </c>
      <c r="M40" s="335" t="s">
        <v>371</v>
      </c>
      <c r="N40" s="336"/>
      <c r="O40" s="336"/>
      <c r="P40" s="336"/>
      <c r="Q40" s="336"/>
      <c r="R40" s="336"/>
      <c r="S40" s="336"/>
      <c r="T40" s="336"/>
      <c r="U40" s="336"/>
      <c r="V40" s="336"/>
      <c r="W40" s="336"/>
      <c r="X40" s="336"/>
      <c r="Y40" s="336"/>
      <c r="Z40" s="336"/>
      <c r="AA40" s="336"/>
      <c r="AB40" s="336"/>
      <c r="AC40" s="336"/>
      <c r="AD40" s="336"/>
      <c r="AE40" s="337"/>
      <c r="AF40" s="104"/>
      <c r="AG40" s="104"/>
      <c r="AH40" s="105"/>
      <c r="AI40" s="104"/>
      <c r="AJ40" s="104"/>
      <c r="AK40" s="104"/>
      <c r="AL40" s="106">
        <v>1248975</v>
      </c>
      <c r="AM40" s="106">
        <v>4095</v>
      </c>
      <c r="AO40" s="122" t="s">
        <v>370</v>
      </c>
      <c r="AP40" s="241"/>
      <c r="AQ40" s="224"/>
      <c r="AR40" s="220"/>
      <c r="AS40" s="222"/>
      <c r="AT40" s="222">
        <f t="shared" si="4"/>
        <v>0</v>
      </c>
      <c r="AU40" s="254">
        <f t="shared" si="9"/>
        <v>0</v>
      </c>
      <c r="AV40" s="255">
        <f t="shared" si="5"/>
        <v>0</v>
      </c>
      <c r="AW40" s="254">
        <f t="shared" si="6"/>
        <v>0</v>
      </c>
      <c r="AX40" s="220"/>
      <c r="AY40" s="220"/>
      <c r="AZ40" s="255"/>
      <c r="BA40" s="224"/>
    </row>
    <row r="41" spans="1:53" ht="15" customHeight="1" x14ac:dyDescent="0.35">
      <c r="A41" s="107" t="s">
        <v>372</v>
      </c>
      <c r="B41" s="134"/>
      <c r="C41" s="134"/>
      <c r="D41" s="134"/>
      <c r="E41" s="134"/>
      <c r="F41" s="134"/>
      <c r="G41" s="134"/>
      <c r="H41" s="134"/>
      <c r="I41" s="134"/>
      <c r="J41" s="237">
        <f t="shared" si="2"/>
        <v>0</v>
      </c>
      <c r="L41" s="107" t="s">
        <v>372</v>
      </c>
      <c r="M41" s="335" t="s">
        <v>373</v>
      </c>
      <c r="N41" s="336"/>
      <c r="O41" s="336"/>
      <c r="P41" s="336"/>
      <c r="Q41" s="336"/>
      <c r="R41" s="336"/>
      <c r="S41" s="336"/>
      <c r="T41" s="336"/>
      <c r="U41" s="336"/>
      <c r="V41" s="336"/>
      <c r="W41" s="336"/>
      <c r="X41" s="336"/>
      <c r="Y41" s="336"/>
      <c r="Z41" s="336"/>
      <c r="AA41" s="336"/>
      <c r="AB41" s="336"/>
      <c r="AC41" s="336"/>
      <c r="AD41" s="336"/>
      <c r="AE41" s="337"/>
      <c r="AF41" s="104"/>
      <c r="AG41" s="108" t="s">
        <v>27</v>
      </c>
      <c r="AH41" s="109">
        <v>1</v>
      </c>
      <c r="AI41" s="110">
        <v>45750</v>
      </c>
      <c r="AJ41" s="110">
        <v>13725</v>
      </c>
      <c r="AK41" s="110">
        <v>59475</v>
      </c>
      <c r="AL41" s="110">
        <v>59475</v>
      </c>
      <c r="AM41" s="111">
        <v>195</v>
      </c>
      <c r="AO41" s="107" t="s">
        <v>372</v>
      </c>
      <c r="AP41" s="243">
        <f>AH41-D41</f>
        <v>1</v>
      </c>
      <c r="AQ41" s="224"/>
      <c r="AR41" s="220"/>
      <c r="AS41" s="222">
        <f>AH41-D41</f>
        <v>1</v>
      </c>
      <c r="AT41" s="222">
        <f t="shared" si="4"/>
        <v>150</v>
      </c>
      <c r="AU41" s="254">
        <f t="shared" si="9"/>
        <v>150</v>
      </c>
      <c r="AV41" s="255">
        <f t="shared" si="5"/>
        <v>195</v>
      </c>
      <c r="AW41" s="254">
        <f t="shared" si="6"/>
        <v>195</v>
      </c>
      <c r="AX41" s="220"/>
      <c r="AY41" s="220"/>
      <c r="AZ41" s="255">
        <f t="shared" si="7"/>
        <v>195</v>
      </c>
      <c r="BA41" s="224">
        <f t="shared" si="8"/>
        <v>1.5450262044296434E-2</v>
      </c>
    </row>
    <row r="42" spans="1:53" ht="15" customHeight="1" x14ac:dyDescent="0.35">
      <c r="A42" s="107" t="s">
        <v>374</v>
      </c>
      <c r="B42" s="134"/>
      <c r="C42" s="134"/>
      <c r="D42" s="134"/>
      <c r="E42" s="134"/>
      <c r="F42" s="134"/>
      <c r="G42" s="134"/>
      <c r="H42" s="134"/>
      <c r="I42" s="134"/>
      <c r="J42" s="237">
        <f t="shared" si="2"/>
        <v>0</v>
      </c>
      <c r="L42" s="107" t="s">
        <v>374</v>
      </c>
      <c r="M42" s="335" t="s">
        <v>375</v>
      </c>
      <c r="N42" s="336"/>
      <c r="O42" s="336"/>
      <c r="P42" s="336"/>
      <c r="Q42" s="336"/>
      <c r="R42" s="336"/>
      <c r="S42" s="336"/>
      <c r="T42" s="336"/>
      <c r="U42" s="336"/>
      <c r="V42" s="336"/>
      <c r="W42" s="336"/>
      <c r="X42" s="336"/>
      <c r="Y42" s="336"/>
      <c r="Z42" s="336"/>
      <c r="AA42" s="336"/>
      <c r="AB42" s="336"/>
      <c r="AC42" s="336"/>
      <c r="AD42" s="336"/>
      <c r="AE42" s="337"/>
      <c r="AF42" s="104"/>
      <c r="AG42" s="108" t="s">
        <v>27</v>
      </c>
      <c r="AH42" s="109">
        <v>2</v>
      </c>
      <c r="AI42" s="110">
        <v>228750</v>
      </c>
      <c r="AJ42" s="110">
        <v>68625</v>
      </c>
      <c r="AK42" s="110">
        <v>297375</v>
      </c>
      <c r="AL42" s="110">
        <v>594750</v>
      </c>
      <c r="AM42" s="110">
        <v>1950</v>
      </c>
      <c r="AO42" s="107" t="s">
        <v>374</v>
      </c>
      <c r="AP42" s="244">
        <f t="shared" ref="AP42:AP43" si="14">AH42-D42</f>
        <v>2</v>
      </c>
      <c r="AQ42" s="224"/>
      <c r="AR42" s="220"/>
      <c r="AS42" s="222">
        <f>AH42-D42</f>
        <v>2</v>
      </c>
      <c r="AT42" s="222">
        <f t="shared" si="4"/>
        <v>750</v>
      </c>
      <c r="AU42" s="254">
        <f t="shared" si="9"/>
        <v>750</v>
      </c>
      <c r="AV42" s="255">
        <f t="shared" si="5"/>
        <v>975</v>
      </c>
      <c r="AW42" s="254">
        <f t="shared" si="6"/>
        <v>975</v>
      </c>
      <c r="AX42" s="220"/>
      <c r="AY42" s="220"/>
      <c r="AZ42" s="255">
        <f t="shared" si="7"/>
        <v>1950</v>
      </c>
      <c r="BA42" s="305">
        <f t="shared" si="8"/>
        <v>0.15450262044296434</v>
      </c>
    </row>
    <row r="43" spans="1:53" ht="15" customHeight="1" x14ac:dyDescent="0.35">
      <c r="A43" s="107" t="s">
        <v>376</v>
      </c>
      <c r="B43" s="134"/>
      <c r="C43" s="134"/>
      <c r="D43" s="134"/>
      <c r="E43" s="134"/>
      <c r="F43" s="134"/>
      <c r="G43" s="134"/>
      <c r="H43" s="134"/>
      <c r="I43" s="134"/>
      <c r="J43" s="238"/>
      <c r="L43" s="107" t="s">
        <v>376</v>
      </c>
      <c r="M43" s="335" t="s">
        <v>377</v>
      </c>
      <c r="N43" s="336"/>
      <c r="O43" s="336"/>
      <c r="P43" s="336"/>
      <c r="Q43" s="336"/>
      <c r="R43" s="336"/>
      <c r="S43" s="336"/>
      <c r="T43" s="336"/>
      <c r="U43" s="336"/>
      <c r="V43" s="336"/>
      <c r="W43" s="336"/>
      <c r="X43" s="336"/>
      <c r="Y43" s="336"/>
      <c r="Z43" s="336"/>
      <c r="AA43" s="336"/>
      <c r="AB43" s="336"/>
      <c r="AC43" s="336"/>
      <c r="AD43" s="336"/>
      <c r="AE43" s="337"/>
      <c r="AF43" s="104"/>
      <c r="AG43" s="108" t="s">
        <v>27</v>
      </c>
      <c r="AH43" s="109">
        <v>2</v>
      </c>
      <c r="AI43" s="110">
        <v>228750</v>
      </c>
      <c r="AJ43" s="110">
        <v>68625</v>
      </c>
      <c r="AK43" s="110">
        <v>297375</v>
      </c>
      <c r="AL43" s="110">
        <v>594750</v>
      </c>
      <c r="AM43" s="110">
        <v>1950</v>
      </c>
      <c r="AO43" s="107" t="s">
        <v>376</v>
      </c>
      <c r="AP43" s="244">
        <f t="shared" si="14"/>
        <v>2</v>
      </c>
      <c r="AQ43" s="224"/>
      <c r="AR43" s="220"/>
      <c r="AS43" s="222">
        <f>AH43-D43</f>
        <v>2</v>
      </c>
      <c r="AT43" s="222">
        <f t="shared" si="4"/>
        <v>750</v>
      </c>
      <c r="AU43" s="254">
        <f t="shared" si="9"/>
        <v>750</v>
      </c>
      <c r="AV43" s="255">
        <f t="shared" si="5"/>
        <v>975</v>
      </c>
      <c r="AW43" s="254">
        <f t="shared" si="6"/>
        <v>975</v>
      </c>
      <c r="AX43" s="220"/>
      <c r="AY43" s="220"/>
      <c r="AZ43" s="255">
        <f t="shared" si="7"/>
        <v>1950</v>
      </c>
      <c r="BA43" s="305">
        <f t="shared" si="8"/>
        <v>0.15450262044296434</v>
      </c>
    </row>
    <row r="44" spans="1:53" x14ac:dyDescent="0.35">
      <c r="AU44" s="252"/>
      <c r="AV44" s="253"/>
      <c r="AW44" s="252"/>
    </row>
    <row r="45" spans="1:53" x14ac:dyDescent="0.35">
      <c r="AO45" s="334"/>
      <c r="AP45" s="334"/>
      <c r="AU45" s="252" t="s">
        <v>544</v>
      </c>
      <c r="AV45" s="253"/>
      <c r="AW45" s="252"/>
      <c r="AZ45" s="215">
        <f>SUM(AZ7:AZ44)</f>
        <v>12621.145158634092</v>
      </c>
    </row>
  </sheetData>
  <mergeCells count="43">
    <mergeCell ref="M12:AE12"/>
    <mergeCell ref="B4:H4"/>
    <mergeCell ref="M7:AE7"/>
    <mergeCell ref="M8:AE8"/>
    <mergeCell ref="M9:AE9"/>
    <mergeCell ref="M10:AE10"/>
    <mergeCell ref="M11:AE11"/>
    <mergeCell ref="M24:AE24"/>
    <mergeCell ref="M13:AE13"/>
    <mergeCell ref="M14:AE14"/>
    <mergeCell ref="M15:AE15"/>
    <mergeCell ref="M16:AE16"/>
    <mergeCell ref="M17:AE17"/>
    <mergeCell ref="M18:AE18"/>
    <mergeCell ref="M19:AE19"/>
    <mergeCell ref="M20:AE20"/>
    <mergeCell ref="M21:AE21"/>
    <mergeCell ref="M22:AE22"/>
    <mergeCell ref="M23:AE23"/>
    <mergeCell ref="M35:AE35"/>
    <mergeCell ref="M36:AE36"/>
    <mergeCell ref="M25:AE25"/>
    <mergeCell ref="M26:AE26"/>
    <mergeCell ref="M27:AE27"/>
    <mergeCell ref="M28:AE28"/>
    <mergeCell ref="M29:AE29"/>
    <mergeCell ref="M30:AE30"/>
    <mergeCell ref="AO45:AP45"/>
    <mergeCell ref="A1:I1"/>
    <mergeCell ref="M43:AE43"/>
    <mergeCell ref="M2:AE2"/>
    <mergeCell ref="M6:AE6"/>
    <mergeCell ref="M4:AE4"/>
    <mergeCell ref="M37:AE37"/>
    <mergeCell ref="M38:AE38"/>
    <mergeCell ref="M39:AE39"/>
    <mergeCell ref="M40:AE40"/>
    <mergeCell ref="M41:AE41"/>
    <mergeCell ref="M42:AE42"/>
    <mergeCell ref="M31:AE31"/>
    <mergeCell ref="M32:AE32"/>
    <mergeCell ref="M33:AE33"/>
    <mergeCell ref="M34:AE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1581-1AD5-4F81-A274-FFDA0B56009E}">
  <dimension ref="A1:BA63"/>
  <sheetViews>
    <sheetView zoomScale="59" zoomScaleNormal="59" workbookViewId="0">
      <selection activeCell="A37" sqref="A37:XFD37"/>
    </sheetView>
  </sheetViews>
  <sheetFormatPr defaultRowHeight="14.5" x14ac:dyDescent="0.35"/>
  <cols>
    <col min="2" max="2" width="67.54296875" customWidth="1"/>
    <col min="3" max="3" width="7.54296875" bestFit="1" customWidth="1"/>
    <col min="4" max="4" width="6.453125" bestFit="1" customWidth="1"/>
    <col min="5" max="5" width="14.54296875" bestFit="1" customWidth="1"/>
    <col min="6" max="6" width="13.81640625" customWidth="1"/>
    <col min="7" max="7" width="13" customWidth="1"/>
    <col min="8" max="8" width="14.54296875" bestFit="1" customWidth="1"/>
    <col min="9" max="9" width="16.7265625" customWidth="1"/>
    <col min="10" max="10" width="14" customWidth="1"/>
    <col min="11" max="11" width="15.54296875" customWidth="1"/>
    <col min="12" max="12" width="5.453125" customWidth="1"/>
    <col min="13" max="31" width="3.453125" customWidth="1"/>
    <col min="32" max="32" width="5" customWidth="1"/>
    <col min="33" max="33" width="7.26953125" customWidth="1"/>
    <col min="34" max="34" width="5.453125" customWidth="1"/>
    <col min="35" max="35" width="13.81640625" customWidth="1"/>
    <col min="36" max="36" width="12.7265625" customWidth="1"/>
    <col min="37" max="37" width="14.26953125" customWidth="1"/>
    <col min="38" max="38" width="22.7265625" customWidth="1"/>
    <col min="39" max="39" width="20.1796875" bestFit="1" customWidth="1"/>
    <col min="43" max="43" width="16.54296875" style="262" customWidth="1"/>
    <col min="44" max="44" width="14.1796875" customWidth="1"/>
    <col min="46" max="46" width="12.7265625" bestFit="1" customWidth="1"/>
    <col min="47" max="48" width="10.7265625" customWidth="1"/>
    <col min="52" max="52" width="13.26953125" bestFit="1" customWidth="1"/>
  </cols>
  <sheetData>
    <row r="1" spans="1:53" ht="28" x14ac:dyDescent="0.7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232"/>
    </row>
    <row r="2" spans="1:53" ht="26" x14ac:dyDescent="0.35">
      <c r="L2" s="47" t="s">
        <v>1</v>
      </c>
      <c r="M2" s="332" t="s">
        <v>2</v>
      </c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332"/>
      <c r="AE2" s="332"/>
      <c r="AF2" s="48"/>
      <c r="AG2" s="47" t="s">
        <v>3</v>
      </c>
      <c r="AH2" s="47" t="s">
        <v>4</v>
      </c>
      <c r="AI2" s="47" t="s">
        <v>354</v>
      </c>
      <c r="AJ2" s="47" t="s">
        <v>355</v>
      </c>
      <c r="AK2" s="47" t="s">
        <v>356</v>
      </c>
      <c r="AL2" s="47" t="s">
        <v>357</v>
      </c>
      <c r="AM2" s="47" t="s">
        <v>358</v>
      </c>
      <c r="AP2" s="134"/>
      <c r="AQ2" s="186" t="s">
        <v>514</v>
      </c>
    </row>
    <row r="3" spans="1:53" ht="66.75" customHeight="1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257"/>
      <c r="L3" s="48"/>
      <c r="M3" s="333"/>
      <c r="N3" s="333"/>
      <c r="O3" s="333"/>
      <c r="P3" s="333"/>
      <c r="Q3" s="333"/>
      <c r="R3" s="333"/>
      <c r="S3" s="333"/>
      <c r="T3" s="333"/>
      <c r="U3" s="333"/>
      <c r="V3" s="333"/>
      <c r="W3" s="333"/>
      <c r="X3" s="333"/>
      <c r="Y3" s="333"/>
      <c r="Z3" s="333"/>
      <c r="AA3" s="333"/>
      <c r="AB3" s="333"/>
      <c r="AC3" s="333"/>
      <c r="AD3" s="333"/>
      <c r="AE3" s="333"/>
      <c r="AF3" s="48"/>
      <c r="AG3" s="48"/>
      <c r="AH3" s="49" t="s">
        <v>359</v>
      </c>
      <c r="AI3" s="49" t="s">
        <v>360</v>
      </c>
      <c r="AJ3" s="49" t="s">
        <v>361</v>
      </c>
      <c r="AK3" s="47" t="s">
        <v>362</v>
      </c>
      <c r="AL3" s="47" t="s">
        <v>363</v>
      </c>
      <c r="AM3" s="47" t="s">
        <v>364</v>
      </c>
      <c r="AO3" s="189" t="s">
        <v>523</v>
      </c>
      <c r="AP3" s="189" t="s">
        <v>524</v>
      </c>
      <c r="AQ3" s="186" t="s">
        <v>515</v>
      </c>
      <c r="AR3" s="216" t="s">
        <v>534</v>
      </c>
      <c r="AS3" s="246" t="s">
        <v>535</v>
      </c>
      <c r="AT3" s="246"/>
      <c r="AU3" s="248" t="s">
        <v>536</v>
      </c>
      <c r="AV3" s="248"/>
      <c r="AW3" s="248" t="s">
        <v>537</v>
      </c>
      <c r="AX3" s="248" t="s">
        <v>538</v>
      </c>
      <c r="AY3" s="248" t="s">
        <v>539</v>
      </c>
      <c r="AZ3" s="248" t="s">
        <v>540</v>
      </c>
      <c r="BA3" s="248" t="s">
        <v>541</v>
      </c>
    </row>
    <row r="4" spans="1:53" ht="27" x14ac:dyDescent="0.35">
      <c r="A4" s="144">
        <v>1.2</v>
      </c>
      <c r="B4" s="90" t="s">
        <v>80</v>
      </c>
      <c r="C4" s="91"/>
      <c r="D4" s="98"/>
      <c r="E4" s="102"/>
      <c r="F4" s="146">
        <v>0</v>
      </c>
      <c r="G4" s="146">
        <v>0</v>
      </c>
      <c r="H4" s="146">
        <v>0</v>
      </c>
      <c r="I4" s="161">
        <f>I5+I19+I23+I26+I28+I35+I42+I52</f>
        <v>224140.65604954673</v>
      </c>
      <c r="J4" s="258"/>
      <c r="L4" s="53">
        <v>1.2</v>
      </c>
      <c r="M4" s="324" t="s">
        <v>378</v>
      </c>
      <c r="N4" s="324"/>
      <c r="O4" s="324"/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4"/>
      <c r="AA4" s="324"/>
      <c r="AB4" s="324"/>
      <c r="AC4" s="324"/>
      <c r="AD4" s="324"/>
      <c r="AE4" s="324"/>
      <c r="AF4" s="54"/>
      <c r="AG4" s="54"/>
      <c r="AH4" s="69"/>
      <c r="AI4" s="54"/>
      <c r="AJ4" s="54"/>
      <c r="AK4" s="54"/>
      <c r="AL4" s="55">
        <v>568447818.34000003</v>
      </c>
      <c r="AM4" s="55">
        <v>1863763.34</v>
      </c>
      <c r="AR4" s="220"/>
      <c r="AS4" s="220"/>
      <c r="AT4" s="220"/>
      <c r="AU4" s="220"/>
      <c r="AV4" s="220"/>
      <c r="AW4" s="220"/>
      <c r="AX4" s="220"/>
      <c r="AY4" s="220"/>
      <c r="AZ4" s="220"/>
      <c r="BA4" s="220"/>
    </row>
    <row r="5" spans="1:53" x14ac:dyDescent="0.35">
      <c r="A5" s="92" t="s">
        <v>81</v>
      </c>
      <c r="B5" s="92" t="s">
        <v>82</v>
      </c>
      <c r="C5" s="93"/>
      <c r="D5" s="98"/>
      <c r="E5" s="102"/>
      <c r="F5" s="100">
        <v>0</v>
      </c>
      <c r="G5" s="100">
        <v>0</v>
      </c>
      <c r="H5" s="100">
        <v>0</v>
      </c>
      <c r="I5" s="263">
        <f>SUM(I6:I18)</f>
        <v>12815.429231157219</v>
      </c>
      <c r="J5" s="237"/>
      <c r="L5" s="57" t="s">
        <v>106</v>
      </c>
      <c r="M5" s="330" t="s">
        <v>247</v>
      </c>
      <c r="N5" s="330"/>
      <c r="O5" s="330"/>
      <c r="P5" s="330"/>
      <c r="Q5" s="330"/>
      <c r="R5" s="330"/>
      <c r="S5" s="330"/>
      <c r="T5" s="330"/>
      <c r="U5" s="330"/>
      <c r="V5" s="330"/>
      <c r="W5" s="330"/>
      <c r="X5" s="330"/>
      <c r="Y5" s="330"/>
      <c r="Z5" s="330"/>
      <c r="AA5" s="330"/>
      <c r="AB5" s="330"/>
      <c r="AC5" s="330"/>
      <c r="AD5" s="330"/>
      <c r="AE5" s="330"/>
      <c r="AF5" s="70"/>
      <c r="AG5" s="70"/>
      <c r="AH5" s="59"/>
      <c r="AI5" s="70"/>
      <c r="AJ5" s="70"/>
      <c r="AK5" s="70"/>
      <c r="AL5" s="61">
        <v>19947689.129999999</v>
      </c>
      <c r="AM5" s="61">
        <v>65402.26</v>
      </c>
      <c r="AR5" s="220"/>
      <c r="AS5" s="220"/>
      <c r="AT5" s="220"/>
      <c r="AU5" s="220"/>
      <c r="AV5" s="220"/>
      <c r="AW5" s="220"/>
      <c r="AX5" s="220"/>
      <c r="AY5" s="220"/>
      <c r="AZ5" s="220"/>
      <c r="BA5" s="220"/>
    </row>
    <row r="6" spans="1:53" ht="25" x14ac:dyDescent="0.35">
      <c r="A6" s="93" t="s">
        <v>83</v>
      </c>
      <c r="B6" s="93" t="s">
        <v>84</v>
      </c>
      <c r="C6" s="93" t="s">
        <v>16</v>
      </c>
      <c r="D6" s="98">
        <v>300</v>
      </c>
      <c r="E6" s="99">
        <v>1.6471639</v>
      </c>
      <c r="F6" s="148">
        <v>8.811932064016488E-2</v>
      </c>
      <c r="G6" s="148">
        <v>3.7765423131499234E-2</v>
      </c>
      <c r="H6" s="100">
        <v>0.24707458499999999</v>
      </c>
      <c r="I6" s="101">
        <f t="shared" ref="I6:I55" si="0">(E6+F6+G6+H6)*D6</f>
        <v>606.03696863149924</v>
      </c>
      <c r="J6" s="237">
        <f>E6+F6+G6+H6</f>
        <v>2.0201232287716642</v>
      </c>
      <c r="L6" s="63" t="s">
        <v>108</v>
      </c>
      <c r="M6" s="325" t="s">
        <v>249</v>
      </c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25"/>
      <c r="AB6" s="325"/>
      <c r="AC6" s="325"/>
      <c r="AD6" s="325"/>
      <c r="AE6" s="325"/>
      <c r="AF6" s="70"/>
      <c r="AG6" s="64" t="s">
        <v>16</v>
      </c>
      <c r="AH6" s="65">
        <v>700</v>
      </c>
      <c r="AI6" s="66">
        <v>6917.4</v>
      </c>
      <c r="AJ6" s="66">
        <v>2075.2199999999998</v>
      </c>
      <c r="AK6" s="66">
        <v>8992.6200000000008</v>
      </c>
      <c r="AL6" s="66">
        <v>6294834</v>
      </c>
      <c r="AM6" s="66">
        <v>20638.8</v>
      </c>
      <c r="AO6" t="s">
        <v>83</v>
      </c>
      <c r="AP6" t="s">
        <v>108</v>
      </c>
      <c r="AQ6" s="262">
        <f>700-300</f>
        <v>400</v>
      </c>
      <c r="AR6" s="249">
        <f>AZ6/I6</f>
        <v>33.055348218450717</v>
      </c>
      <c r="AS6" s="222">
        <f t="shared" ref="AS6:AS18" si="1">AH6-D6</f>
        <v>400</v>
      </c>
      <c r="AT6" s="255">
        <f t="shared" ref="AT6:AT18" si="2">(AI6/305)-J6</f>
        <v>20.659876771228337</v>
      </c>
      <c r="AU6" s="254">
        <f t="shared" ref="AU6:AU18" si="3">(AI6/305)-E6</f>
        <v>21.032836100000001</v>
      </c>
      <c r="AV6" s="254">
        <f>(AK6/305)-J6</f>
        <v>27.463876771228339</v>
      </c>
      <c r="AW6" s="220">
        <f>(AK6/305)-E6</f>
        <v>27.836836100000003</v>
      </c>
      <c r="AX6" s="220"/>
      <c r="AY6" s="220"/>
      <c r="AZ6" s="255">
        <f>AM6-I6</f>
        <v>20032.7630313685</v>
      </c>
      <c r="BA6" s="220"/>
    </row>
    <row r="7" spans="1:53" x14ac:dyDescent="0.35">
      <c r="A7" s="93" t="s">
        <v>85</v>
      </c>
      <c r="B7" s="256" t="s">
        <v>84</v>
      </c>
      <c r="C7" s="93" t="s">
        <v>16</v>
      </c>
      <c r="D7" s="98" t="s">
        <v>86</v>
      </c>
      <c r="E7" s="99">
        <v>1.6471639</v>
      </c>
      <c r="F7" s="148">
        <v>8.8119320640164853E-2</v>
      </c>
      <c r="G7" s="148">
        <v>3.7765423131499228E-2</v>
      </c>
      <c r="H7" s="100">
        <v>0.24707458499999999</v>
      </c>
      <c r="I7" s="101">
        <f t="shared" si="0"/>
        <v>2020.1232287716641</v>
      </c>
      <c r="J7" s="237">
        <f t="shared" ref="J7:J55" si="4">E7+F7+G7+H7</f>
        <v>2.0201232287716642</v>
      </c>
      <c r="L7" s="134"/>
      <c r="M7" s="350"/>
      <c r="N7" s="351"/>
      <c r="O7" s="351"/>
      <c r="P7" s="351"/>
      <c r="Q7" s="351"/>
      <c r="R7" s="351"/>
      <c r="S7" s="351"/>
      <c r="T7" s="351"/>
      <c r="U7" s="351"/>
      <c r="V7" s="351"/>
      <c r="W7" s="351"/>
      <c r="X7" s="351"/>
      <c r="Y7" s="351"/>
      <c r="Z7" s="351"/>
      <c r="AA7" s="351"/>
      <c r="AB7" s="351"/>
      <c r="AC7" s="351"/>
      <c r="AD7" s="351"/>
      <c r="AE7" s="352"/>
      <c r="AF7" s="134"/>
      <c r="AG7" s="134"/>
      <c r="AH7" s="134"/>
      <c r="AI7" s="134"/>
      <c r="AJ7" s="134"/>
      <c r="AK7" s="134"/>
      <c r="AL7" s="134"/>
      <c r="AM7" s="134"/>
      <c r="AR7" s="259">
        <f t="shared" ref="AR7:AR55" si="5">AZ7/I7</f>
        <v>-1</v>
      </c>
      <c r="AS7" s="136">
        <f t="shared" si="1"/>
        <v>-1000</v>
      </c>
      <c r="AT7" s="260">
        <f t="shared" si="2"/>
        <v>-2.0201232287716642</v>
      </c>
      <c r="AU7" s="261">
        <f t="shared" si="3"/>
        <v>-1.6471639</v>
      </c>
      <c r="AV7" s="261">
        <f t="shared" ref="AV7:AV61" si="6">(AK7/305)-J7</f>
        <v>-2.0201232287716642</v>
      </c>
      <c r="AW7" s="143">
        <f t="shared" ref="AW7:AW61" si="7">(AK7/305)-E7</f>
        <v>-1.6471639</v>
      </c>
      <c r="AX7" s="143"/>
      <c r="AY7" s="143"/>
      <c r="AZ7" s="260">
        <f t="shared" ref="AZ7:AZ61" si="8">AM7-I7</f>
        <v>-2020.1232287716641</v>
      </c>
      <c r="BA7" s="220"/>
    </row>
    <row r="8" spans="1:53" ht="15" customHeight="1" x14ac:dyDescent="0.35">
      <c r="A8" s="93" t="s">
        <v>87</v>
      </c>
      <c r="B8" s="256" t="s">
        <v>88</v>
      </c>
      <c r="C8" s="93" t="s">
        <v>16</v>
      </c>
      <c r="D8" s="98" t="s">
        <v>86</v>
      </c>
      <c r="E8" s="99">
        <v>1.8604657000000002</v>
      </c>
      <c r="F8" s="148">
        <v>9.9530455687092678E-2</v>
      </c>
      <c r="G8" s="148">
        <v>4.2655909580182581E-2</v>
      </c>
      <c r="H8" s="100">
        <v>0.27906985500000003</v>
      </c>
      <c r="I8" s="101">
        <f t="shared" si="0"/>
        <v>2281.7219202672754</v>
      </c>
      <c r="J8" s="237">
        <f t="shared" si="4"/>
        <v>2.2817219202672754</v>
      </c>
      <c r="L8" s="134"/>
      <c r="M8" s="350"/>
      <c r="N8" s="351"/>
      <c r="O8" s="351"/>
      <c r="P8" s="351"/>
      <c r="Q8" s="351"/>
      <c r="R8" s="351"/>
      <c r="S8" s="351"/>
      <c r="T8" s="351"/>
      <c r="U8" s="351"/>
      <c r="V8" s="351"/>
      <c r="W8" s="351"/>
      <c r="X8" s="351"/>
      <c r="Y8" s="351"/>
      <c r="Z8" s="351"/>
      <c r="AA8" s="351"/>
      <c r="AB8" s="351"/>
      <c r="AC8" s="351"/>
      <c r="AD8" s="351"/>
      <c r="AE8" s="352"/>
      <c r="AF8" s="134"/>
      <c r="AG8" s="134"/>
      <c r="AH8" s="134"/>
      <c r="AI8" s="134"/>
      <c r="AJ8" s="134"/>
      <c r="AK8" s="134"/>
      <c r="AL8" s="134"/>
      <c r="AM8" s="134"/>
      <c r="AR8" s="259">
        <f t="shared" si="5"/>
        <v>-1</v>
      </c>
      <c r="AS8" s="136">
        <f t="shared" si="1"/>
        <v>-1000</v>
      </c>
      <c r="AT8" s="260">
        <f t="shared" si="2"/>
        <v>-2.2817219202672754</v>
      </c>
      <c r="AU8" s="261">
        <f t="shared" si="3"/>
        <v>-1.8604657000000002</v>
      </c>
      <c r="AV8" s="261">
        <f t="shared" si="6"/>
        <v>-2.2817219202672754</v>
      </c>
      <c r="AW8" s="143">
        <f t="shared" si="7"/>
        <v>-1.8604657000000002</v>
      </c>
      <c r="AX8" s="143"/>
      <c r="AY8" s="143"/>
      <c r="AZ8" s="260">
        <f t="shared" si="8"/>
        <v>-2281.7219202672754</v>
      </c>
      <c r="BA8" s="220"/>
    </row>
    <row r="9" spans="1:53" ht="15" customHeight="1" x14ac:dyDescent="0.35">
      <c r="A9" s="93" t="s">
        <v>89</v>
      </c>
      <c r="B9" s="256" t="s">
        <v>90</v>
      </c>
      <c r="C9" s="93" t="s">
        <v>16</v>
      </c>
      <c r="D9" s="98" t="s">
        <v>86</v>
      </c>
      <c r="E9" s="99">
        <v>2.2870693000000002</v>
      </c>
      <c r="F9" s="148">
        <v>0.12235272578094834</v>
      </c>
      <c r="G9" s="148">
        <v>5.2436882477549296E-2</v>
      </c>
      <c r="H9" s="100">
        <v>0.34306039500000002</v>
      </c>
      <c r="I9" s="101">
        <f t="shared" si="0"/>
        <v>2804.9193032584981</v>
      </c>
      <c r="J9" s="237">
        <f t="shared" si="4"/>
        <v>2.8049193032584983</v>
      </c>
      <c r="L9" s="134"/>
      <c r="M9" s="350"/>
      <c r="N9" s="351"/>
      <c r="O9" s="351"/>
      <c r="P9" s="351"/>
      <c r="Q9" s="351"/>
      <c r="R9" s="351"/>
      <c r="S9" s="351"/>
      <c r="T9" s="351"/>
      <c r="U9" s="351"/>
      <c r="V9" s="351"/>
      <c r="W9" s="351"/>
      <c r="X9" s="351"/>
      <c r="Y9" s="351"/>
      <c r="Z9" s="351"/>
      <c r="AA9" s="351"/>
      <c r="AB9" s="351"/>
      <c r="AC9" s="351"/>
      <c r="AD9" s="351"/>
      <c r="AE9" s="352"/>
      <c r="AF9" s="134"/>
      <c r="AG9" s="134"/>
      <c r="AH9" s="134"/>
      <c r="AI9" s="134"/>
      <c r="AJ9" s="134"/>
      <c r="AK9" s="134"/>
      <c r="AL9" s="134"/>
      <c r="AM9" s="134"/>
      <c r="AR9" s="259">
        <f t="shared" si="5"/>
        <v>-1</v>
      </c>
      <c r="AS9" s="136">
        <f t="shared" si="1"/>
        <v>-1000</v>
      </c>
      <c r="AT9" s="260">
        <f t="shared" si="2"/>
        <v>-2.8049193032584983</v>
      </c>
      <c r="AU9" s="261">
        <f t="shared" si="3"/>
        <v>-2.2870693000000002</v>
      </c>
      <c r="AV9" s="261">
        <f t="shared" si="6"/>
        <v>-2.8049193032584983</v>
      </c>
      <c r="AW9" s="143">
        <f t="shared" si="7"/>
        <v>-2.2870693000000002</v>
      </c>
      <c r="AX9" s="143"/>
      <c r="AY9" s="143"/>
      <c r="AZ9" s="260">
        <f t="shared" si="8"/>
        <v>-2804.9193032584981</v>
      </c>
      <c r="BA9" s="220"/>
    </row>
    <row r="10" spans="1:53" ht="15" customHeight="1" x14ac:dyDescent="0.35">
      <c r="A10" s="93" t="s">
        <v>91</v>
      </c>
      <c r="B10" s="256" t="s">
        <v>92</v>
      </c>
      <c r="C10" s="93" t="s">
        <v>16</v>
      </c>
      <c r="D10" s="98">
        <v>300</v>
      </c>
      <c r="E10" s="99">
        <v>1.6471639</v>
      </c>
      <c r="F10" s="148">
        <v>8.811932064016488E-2</v>
      </c>
      <c r="G10" s="148">
        <v>3.7765423131499234E-2</v>
      </c>
      <c r="H10" s="100">
        <v>0.24707458499999999</v>
      </c>
      <c r="I10" s="101">
        <f t="shared" si="0"/>
        <v>606.03696863149924</v>
      </c>
      <c r="J10" s="237">
        <f t="shared" si="4"/>
        <v>2.0201232287716642</v>
      </c>
      <c r="L10" s="134"/>
      <c r="M10" s="350"/>
      <c r="N10" s="351"/>
      <c r="O10" s="351"/>
      <c r="P10" s="351"/>
      <c r="Q10" s="351"/>
      <c r="R10" s="351"/>
      <c r="S10" s="351"/>
      <c r="T10" s="351"/>
      <c r="U10" s="351"/>
      <c r="V10" s="351"/>
      <c r="W10" s="351"/>
      <c r="X10" s="351"/>
      <c r="Y10" s="351"/>
      <c r="Z10" s="351"/>
      <c r="AA10" s="351"/>
      <c r="AB10" s="351"/>
      <c r="AC10" s="351"/>
      <c r="AD10" s="351"/>
      <c r="AE10" s="352"/>
      <c r="AF10" s="134"/>
      <c r="AG10" s="134"/>
      <c r="AH10" s="134"/>
      <c r="AI10" s="134"/>
      <c r="AJ10" s="134"/>
      <c r="AK10" s="134"/>
      <c r="AL10" s="134"/>
      <c r="AM10" s="134"/>
      <c r="AR10" s="259">
        <f t="shared" si="5"/>
        <v>-1</v>
      </c>
      <c r="AS10" s="136">
        <f t="shared" si="1"/>
        <v>-300</v>
      </c>
      <c r="AT10" s="260">
        <f t="shared" si="2"/>
        <v>-2.0201232287716642</v>
      </c>
      <c r="AU10" s="261">
        <f t="shared" si="3"/>
        <v>-1.6471639</v>
      </c>
      <c r="AV10" s="261">
        <f t="shared" si="6"/>
        <v>-2.0201232287716642</v>
      </c>
      <c r="AW10" s="143">
        <f t="shared" si="7"/>
        <v>-1.6471639</v>
      </c>
      <c r="AX10" s="143"/>
      <c r="AY10" s="143"/>
      <c r="AZ10" s="260">
        <f t="shared" si="8"/>
        <v>-606.03696863149924</v>
      </c>
      <c r="BA10" s="220"/>
    </row>
    <row r="11" spans="1:53" ht="15" customHeight="1" x14ac:dyDescent="0.35">
      <c r="A11" s="93" t="s">
        <v>93</v>
      </c>
      <c r="B11" s="256" t="s">
        <v>94</v>
      </c>
      <c r="C11" s="93" t="s">
        <v>16</v>
      </c>
      <c r="D11" s="98">
        <v>300</v>
      </c>
      <c r="E11" s="99">
        <v>1.6945643000000001</v>
      </c>
      <c r="F11" s="148">
        <v>9.0655128428371048E-2</v>
      </c>
      <c r="G11" s="148">
        <v>3.8852197897873308E-2</v>
      </c>
      <c r="H11" s="100">
        <v>0.25418464499999999</v>
      </c>
      <c r="I11" s="101">
        <f t="shared" si="0"/>
        <v>623.47688139787329</v>
      </c>
      <c r="J11" s="237">
        <f t="shared" si="4"/>
        <v>2.0782562713262442</v>
      </c>
      <c r="L11" s="134"/>
      <c r="M11" s="350"/>
      <c r="N11" s="351"/>
      <c r="O11" s="351"/>
      <c r="P11" s="351"/>
      <c r="Q11" s="351"/>
      <c r="R11" s="351"/>
      <c r="S11" s="351"/>
      <c r="T11" s="351"/>
      <c r="U11" s="351"/>
      <c r="V11" s="351"/>
      <c r="W11" s="351"/>
      <c r="X11" s="351"/>
      <c r="Y11" s="351"/>
      <c r="Z11" s="351"/>
      <c r="AA11" s="351"/>
      <c r="AB11" s="351"/>
      <c r="AC11" s="351"/>
      <c r="AD11" s="351"/>
      <c r="AE11" s="352"/>
      <c r="AF11" s="134"/>
      <c r="AG11" s="134"/>
      <c r="AH11" s="134"/>
      <c r="AI11" s="134"/>
      <c r="AJ11" s="134"/>
      <c r="AK11" s="134"/>
      <c r="AL11" s="134"/>
      <c r="AM11" s="134"/>
      <c r="AR11" s="259">
        <f t="shared" si="5"/>
        <v>-1</v>
      </c>
      <c r="AS11" s="136">
        <f t="shared" si="1"/>
        <v>-300</v>
      </c>
      <c r="AT11" s="260">
        <f t="shared" si="2"/>
        <v>-2.0782562713262442</v>
      </c>
      <c r="AU11" s="261">
        <f t="shared" si="3"/>
        <v>-1.6945643000000001</v>
      </c>
      <c r="AV11" s="261">
        <f t="shared" si="6"/>
        <v>-2.0782562713262442</v>
      </c>
      <c r="AW11" s="143">
        <f t="shared" si="7"/>
        <v>-1.6945643000000001</v>
      </c>
      <c r="AX11" s="143"/>
      <c r="AY11" s="143"/>
      <c r="AZ11" s="260">
        <f t="shared" si="8"/>
        <v>-623.47688139787329</v>
      </c>
      <c r="BA11" s="220"/>
    </row>
    <row r="12" spans="1:53" x14ac:dyDescent="0.35">
      <c r="A12" s="93" t="s">
        <v>95</v>
      </c>
      <c r="B12" s="256" t="s">
        <v>96</v>
      </c>
      <c r="C12" s="93" t="s">
        <v>16</v>
      </c>
      <c r="D12" s="98">
        <v>500</v>
      </c>
      <c r="E12" s="99">
        <v>2.5951719</v>
      </c>
      <c r="F12" s="148">
        <v>0.1388354764042885</v>
      </c>
      <c r="G12" s="148">
        <v>5.9500918458980791E-2</v>
      </c>
      <c r="H12" s="100">
        <v>0.38927578499999999</v>
      </c>
      <c r="I12" s="101">
        <f t="shared" si="0"/>
        <v>1591.3920399316346</v>
      </c>
      <c r="J12" s="237">
        <f t="shared" si="4"/>
        <v>3.1827840798632692</v>
      </c>
      <c r="L12" s="134"/>
      <c r="M12" s="350"/>
      <c r="N12" s="351"/>
      <c r="O12" s="351"/>
      <c r="P12" s="351"/>
      <c r="Q12" s="351"/>
      <c r="R12" s="351"/>
      <c r="S12" s="351"/>
      <c r="T12" s="351"/>
      <c r="U12" s="351"/>
      <c r="V12" s="351"/>
      <c r="W12" s="351"/>
      <c r="X12" s="351"/>
      <c r="Y12" s="351"/>
      <c r="Z12" s="351"/>
      <c r="AA12" s="351"/>
      <c r="AB12" s="351"/>
      <c r="AC12" s="351"/>
      <c r="AD12" s="351"/>
      <c r="AE12" s="352"/>
      <c r="AF12" s="134"/>
      <c r="AG12" s="134"/>
      <c r="AH12" s="134"/>
      <c r="AI12" s="134"/>
      <c r="AJ12" s="134"/>
      <c r="AK12" s="134"/>
      <c r="AL12" s="134"/>
      <c r="AM12" s="134"/>
      <c r="AR12" s="259">
        <f t="shared" si="5"/>
        <v>-1</v>
      </c>
      <c r="AS12" s="136">
        <f t="shared" si="1"/>
        <v>-500</v>
      </c>
      <c r="AT12" s="260">
        <f t="shared" si="2"/>
        <v>-3.1827840798632692</v>
      </c>
      <c r="AU12" s="261">
        <f t="shared" si="3"/>
        <v>-2.5951719</v>
      </c>
      <c r="AV12" s="261">
        <f t="shared" si="6"/>
        <v>-3.1827840798632692</v>
      </c>
      <c r="AW12" s="143">
        <f t="shared" si="7"/>
        <v>-2.5951719</v>
      </c>
      <c r="AX12" s="143"/>
      <c r="AY12" s="143"/>
      <c r="AZ12" s="260">
        <f t="shared" si="8"/>
        <v>-1591.3920399316346</v>
      </c>
      <c r="BA12" s="220"/>
    </row>
    <row r="13" spans="1:53" x14ac:dyDescent="0.35">
      <c r="A13" s="93" t="s">
        <v>97</v>
      </c>
      <c r="B13" s="256" t="s">
        <v>88</v>
      </c>
      <c r="C13" s="93" t="s">
        <v>16</v>
      </c>
      <c r="D13" s="98" t="s">
        <v>86</v>
      </c>
      <c r="E13" s="99">
        <v>1.8604657000000002</v>
      </c>
      <c r="F13" s="148">
        <v>9.9530455687092678E-2</v>
      </c>
      <c r="G13" s="148">
        <v>4.2655909580182581E-2</v>
      </c>
      <c r="H13" s="100">
        <v>0.27906985500000003</v>
      </c>
      <c r="I13" s="101">
        <f t="shared" si="0"/>
        <v>2281.7219202672754</v>
      </c>
      <c r="J13" s="237">
        <f t="shared" si="4"/>
        <v>2.2817219202672754</v>
      </c>
      <c r="L13" s="134"/>
      <c r="M13" s="350"/>
      <c r="N13" s="351"/>
      <c r="O13" s="351"/>
      <c r="P13" s="351"/>
      <c r="Q13" s="351"/>
      <c r="R13" s="351"/>
      <c r="S13" s="351"/>
      <c r="T13" s="351"/>
      <c r="U13" s="351"/>
      <c r="V13" s="351"/>
      <c r="W13" s="351"/>
      <c r="X13" s="351"/>
      <c r="Y13" s="351"/>
      <c r="Z13" s="351"/>
      <c r="AA13" s="351"/>
      <c r="AB13" s="351"/>
      <c r="AC13" s="351"/>
      <c r="AD13" s="351"/>
      <c r="AE13" s="352"/>
      <c r="AF13" s="134"/>
      <c r="AG13" s="134"/>
      <c r="AH13" s="134"/>
      <c r="AI13" s="134"/>
      <c r="AJ13" s="134"/>
      <c r="AK13" s="134"/>
      <c r="AL13" s="134"/>
      <c r="AM13" s="134"/>
      <c r="AR13" s="259">
        <f t="shared" si="5"/>
        <v>-1</v>
      </c>
      <c r="AS13" s="136">
        <f t="shared" si="1"/>
        <v>-1000</v>
      </c>
      <c r="AT13" s="260">
        <f t="shared" si="2"/>
        <v>-2.2817219202672754</v>
      </c>
      <c r="AU13" s="261">
        <f t="shared" si="3"/>
        <v>-1.8604657000000002</v>
      </c>
      <c r="AV13" s="261">
        <f t="shared" si="6"/>
        <v>-2.2817219202672754</v>
      </c>
      <c r="AW13" s="143">
        <f t="shared" si="7"/>
        <v>-1.8604657000000002</v>
      </c>
      <c r="AX13" s="143"/>
      <c r="AY13" s="143"/>
      <c r="AZ13" s="260">
        <f t="shared" si="8"/>
        <v>-2281.7219202672754</v>
      </c>
      <c r="BA13" s="220"/>
    </row>
    <row r="14" spans="1:53" ht="25" x14ac:dyDescent="0.35">
      <c r="A14" s="93"/>
      <c r="B14" s="151"/>
      <c r="C14" s="93"/>
      <c r="D14" s="98"/>
      <c r="E14" s="99"/>
      <c r="F14" s="148"/>
      <c r="G14" s="148"/>
      <c r="H14" s="100"/>
      <c r="I14" s="101"/>
      <c r="J14" s="237">
        <f t="shared" si="4"/>
        <v>0</v>
      </c>
      <c r="L14" s="107" t="s">
        <v>111</v>
      </c>
      <c r="M14" s="354" t="s">
        <v>380</v>
      </c>
      <c r="N14" s="354"/>
      <c r="O14" s="354"/>
      <c r="P14" s="354"/>
      <c r="Q14" s="354"/>
      <c r="R14" s="354"/>
      <c r="S14" s="354"/>
      <c r="T14" s="354"/>
      <c r="U14" s="354"/>
      <c r="V14" s="354"/>
      <c r="W14" s="354"/>
      <c r="X14" s="354"/>
      <c r="Y14" s="354"/>
      <c r="Z14" s="354"/>
      <c r="AA14" s="354"/>
      <c r="AB14" s="354"/>
      <c r="AC14" s="354"/>
      <c r="AD14" s="354"/>
      <c r="AE14" s="354"/>
      <c r="AF14" s="104"/>
      <c r="AG14" s="108" t="s">
        <v>16</v>
      </c>
      <c r="AH14" s="109">
        <v>700</v>
      </c>
      <c r="AI14" s="110">
        <v>3900</v>
      </c>
      <c r="AJ14" s="110">
        <v>1170</v>
      </c>
      <c r="AK14" s="110">
        <v>5070</v>
      </c>
      <c r="AL14" s="110">
        <v>3549000</v>
      </c>
      <c r="AM14" s="110">
        <v>11636.07</v>
      </c>
      <c r="AQ14" s="262">
        <v>700</v>
      </c>
      <c r="AR14" s="259"/>
      <c r="AS14" s="136">
        <f t="shared" si="1"/>
        <v>700</v>
      </c>
      <c r="AT14" s="260">
        <f t="shared" si="2"/>
        <v>12.78688524590164</v>
      </c>
      <c r="AU14" s="261">
        <f t="shared" si="3"/>
        <v>12.78688524590164</v>
      </c>
      <c r="AV14" s="261">
        <f t="shared" si="6"/>
        <v>16.622950819672131</v>
      </c>
      <c r="AW14" s="143">
        <f t="shared" si="7"/>
        <v>16.622950819672131</v>
      </c>
      <c r="AX14" s="143"/>
      <c r="AY14" s="143"/>
      <c r="AZ14" s="260">
        <f t="shared" si="8"/>
        <v>11636.07</v>
      </c>
      <c r="BA14" s="220"/>
    </row>
    <row r="15" spans="1:53" ht="25" x14ac:dyDescent="0.35">
      <c r="A15" s="93"/>
      <c r="B15" s="151"/>
      <c r="C15" s="93"/>
      <c r="D15" s="98"/>
      <c r="E15" s="99"/>
      <c r="F15" s="148"/>
      <c r="G15" s="148"/>
      <c r="H15" s="100"/>
      <c r="I15" s="101"/>
      <c r="J15" s="237">
        <f t="shared" si="4"/>
        <v>0</v>
      </c>
      <c r="L15" s="107" t="s">
        <v>381</v>
      </c>
      <c r="M15" s="335" t="s">
        <v>382</v>
      </c>
      <c r="N15" s="336"/>
      <c r="O15" s="336"/>
      <c r="P15" s="336"/>
      <c r="Q15" s="336"/>
      <c r="R15" s="336"/>
      <c r="S15" s="336"/>
      <c r="T15" s="336"/>
      <c r="U15" s="336"/>
      <c r="V15" s="336"/>
      <c r="W15" s="336"/>
      <c r="X15" s="336"/>
      <c r="Y15" s="336"/>
      <c r="Z15" s="336"/>
      <c r="AA15" s="336"/>
      <c r="AB15" s="336"/>
      <c r="AC15" s="336"/>
      <c r="AD15" s="336"/>
      <c r="AE15" s="337"/>
      <c r="AF15" s="104"/>
      <c r="AG15" s="108" t="s">
        <v>16</v>
      </c>
      <c r="AH15" s="109">
        <v>700</v>
      </c>
      <c r="AI15" s="110">
        <v>4465</v>
      </c>
      <c r="AJ15" s="110">
        <v>1339.5</v>
      </c>
      <c r="AK15" s="110">
        <v>5804.5</v>
      </c>
      <c r="AL15" s="110">
        <v>4063150</v>
      </c>
      <c r="AM15" s="110">
        <v>13321.8</v>
      </c>
      <c r="AQ15" s="262">
        <v>700</v>
      </c>
      <c r="AR15" s="259"/>
      <c r="AS15" s="136">
        <f t="shared" si="1"/>
        <v>700</v>
      </c>
      <c r="AT15" s="260">
        <f t="shared" si="2"/>
        <v>14.639344262295081</v>
      </c>
      <c r="AU15" s="261">
        <f t="shared" si="3"/>
        <v>14.639344262295081</v>
      </c>
      <c r="AV15" s="261">
        <f t="shared" si="6"/>
        <v>19.031147540983607</v>
      </c>
      <c r="AW15" s="143">
        <f t="shared" si="7"/>
        <v>19.031147540983607</v>
      </c>
      <c r="AX15" s="143"/>
      <c r="AY15" s="143"/>
      <c r="AZ15" s="260">
        <f t="shared" si="8"/>
        <v>13321.8</v>
      </c>
      <c r="BA15" s="220"/>
    </row>
    <row r="16" spans="1:53" ht="25" x14ac:dyDescent="0.35">
      <c r="A16" s="93"/>
      <c r="B16" s="151"/>
      <c r="C16" s="93"/>
      <c r="D16" s="98"/>
      <c r="E16" s="99"/>
      <c r="F16" s="148"/>
      <c r="G16" s="148"/>
      <c r="H16" s="100"/>
      <c r="I16" s="101"/>
      <c r="J16" s="237">
        <f t="shared" si="4"/>
        <v>0</v>
      </c>
      <c r="L16" s="107" t="s">
        <v>383</v>
      </c>
      <c r="M16" s="335" t="s">
        <v>384</v>
      </c>
      <c r="N16" s="336"/>
      <c r="O16" s="336"/>
      <c r="P16" s="336"/>
      <c r="Q16" s="336"/>
      <c r="R16" s="336"/>
      <c r="S16" s="336"/>
      <c r="T16" s="336"/>
      <c r="U16" s="336"/>
      <c r="V16" s="336"/>
      <c r="W16" s="336"/>
      <c r="X16" s="336"/>
      <c r="Y16" s="336"/>
      <c r="Z16" s="336"/>
      <c r="AA16" s="336"/>
      <c r="AB16" s="336"/>
      <c r="AC16" s="336"/>
      <c r="AD16" s="336"/>
      <c r="AE16" s="337"/>
      <c r="AF16" s="104"/>
      <c r="AG16" s="108" t="s">
        <v>16</v>
      </c>
      <c r="AH16" s="109">
        <v>700</v>
      </c>
      <c r="AI16" s="110">
        <v>3900</v>
      </c>
      <c r="AJ16" s="110">
        <v>1170</v>
      </c>
      <c r="AK16" s="110">
        <v>5070</v>
      </c>
      <c r="AL16" s="110">
        <v>3549000</v>
      </c>
      <c r="AM16" s="110">
        <v>11636.07</v>
      </c>
      <c r="AQ16" s="262">
        <v>700</v>
      </c>
      <c r="AR16" s="259"/>
      <c r="AS16" s="136">
        <f t="shared" si="1"/>
        <v>700</v>
      </c>
      <c r="AT16" s="260">
        <f t="shared" si="2"/>
        <v>12.78688524590164</v>
      </c>
      <c r="AU16" s="261">
        <f t="shared" si="3"/>
        <v>12.78688524590164</v>
      </c>
      <c r="AV16" s="261">
        <f t="shared" si="6"/>
        <v>16.622950819672131</v>
      </c>
      <c r="AW16" s="143">
        <f t="shared" si="7"/>
        <v>16.622950819672131</v>
      </c>
      <c r="AX16" s="143"/>
      <c r="AY16" s="143"/>
      <c r="AZ16" s="260">
        <f t="shared" si="8"/>
        <v>11636.07</v>
      </c>
      <c r="BA16" s="220"/>
    </row>
    <row r="17" spans="1:53" ht="25" x14ac:dyDescent="0.35">
      <c r="A17" s="93"/>
      <c r="B17" s="151"/>
      <c r="C17" s="93"/>
      <c r="D17" s="98"/>
      <c r="E17" s="99"/>
      <c r="F17" s="148"/>
      <c r="G17" s="148"/>
      <c r="H17" s="100"/>
      <c r="I17" s="101"/>
      <c r="J17" s="237">
        <f t="shared" si="4"/>
        <v>0</v>
      </c>
      <c r="L17" s="107" t="s">
        <v>385</v>
      </c>
      <c r="M17" s="335" t="s">
        <v>386</v>
      </c>
      <c r="N17" s="336"/>
      <c r="O17" s="336"/>
      <c r="P17" s="336"/>
      <c r="Q17" s="336"/>
      <c r="R17" s="336"/>
      <c r="S17" s="336"/>
      <c r="T17" s="336"/>
      <c r="U17" s="336"/>
      <c r="V17" s="336"/>
      <c r="W17" s="336"/>
      <c r="X17" s="336"/>
      <c r="Y17" s="336"/>
      <c r="Z17" s="336"/>
      <c r="AA17" s="336"/>
      <c r="AB17" s="336"/>
      <c r="AC17" s="336"/>
      <c r="AD17" s="336"/>
      <c r="AE17" s="337"/>
      <c r="AF17" s="104"/>
      <c r="AG17" s="108" t="s">
        <v>16</v>
      </c>
      <c r="AH17" s="109">
        <v>700</v>
      </c>
      <c r="AI17" s="110">
        <v>2738.14</v>
      </c>
      <c r="AJ17" s="111">
        <v>821.44</v>
      </c>
      <c r="AK17" s="110">
        <v>3559.58</v>
      </c>
      <c r="AL17" s="110">
        <v>2491705.13</v>
      </c>
      <c r="AM17" s="110">
        <v>8169.53</v>
      </c>
      <c r="AQ17" s="262">
        <v>700</v>
      </c>
      <c r="AR17" s="259"/>
      <c r="AS17" s="136">
        <f t="shared" si="1"/>
        <v>700</v>
      </c>
      <c r="AT17" s="260">
        <f t="shared" si="2"/>
        <v>8.9775081967213115</v>
      </c>
      <c r="AU17" s="261">
        <f t="shared" si="3"/>
        <v>8.9775081967213115</v>
      </c>
      <c r="AV17" s="261">
        <f t="shared" si="6"/>
        <v>11.670754098360655</v>
      </c>
      <c r="AW17" s="143">
        <f t="shared" si="7"/>
        <v>11.670754098360655</v>
      </c>
      <c r="AX17" s="143"/>
      <c r="AY17" s="143"/>
      <c r="AZ17" s="260">
        <f t="shared" si="8"/>
        <v>8169.53</v>
      </c>
      <c r="BA17" s="220"/>
    </row>
    <row r="18" spans="1:53" ht="25" x14ac:dyDescent="0.35">
      <c r="A18" s="93"/>
      <c r="B18" s="151"/>
      <c r="C18" s="93"/>
      <c r="D18" s="98"/>
      <c r="E18" s="99"/>
      <c r="F18" s="148"/>
      <c r="G18" s="148"/>
      <c r="H18" s="100"/>
      <c r="I18" s="101"/>
      <c r="J18" s="237">
        <f t="shared" si="4"/>
        <v>0</v>
      </c>
      <c r="L18" s="107" t="s">
        <v>387</v>
      </c>
      <c r="M18" s="335" t="s">
        <v>388</v>
      </c>
      <c r="N18" s="336"/>
      <c r="O18" s="336"/>
      <c r="P18" s="336"/>
      <c r="Q18" s="336"/>
      <c r="R18" s="336"/>
      <c r="S18" s="336"/>
      <c r="T18" s="336"/>
      <c r="U18" s="336"/>
      <c r="V18" s="336"/>
      <c r="W18" s="336"/>
      <c r="X18" s="336"/>
      <c r="Y18" s="336"/>
      <c r="Z18" s="336"/>
      <c r="AA18" s="336"/>
      <c r="AB18" s="336"/>
      <c r="AC18" s="336"/>
      <c r="AD18" s="336"/>
      <c r="AE18" s="337"/>
      <c r="AF18" s="104"/>
      <c r="AG18" s="108" t="s">
        <v>16</v>
      </c>
      <c r="AH18" s="109">
        <v>700</v>
      </c>
      <c r="AI18" s="110">
        <v>7500</v>
      </c>
      <c r="AJ18" s="110">
        <v>2250</v>
      </c>
      <c r="AK18" s="110">
        <v>9750</v>
      </c>
      <c r="AL18" s="110">
        <v>6825000</v>
      </c>
      <c r="AM18" s="110">
        <v>22377.05</v>
      </c>
      <c r="AQ18" s="262">
        <v>700</v>
      </c>
      <c r="AR18" s="259"/>
      <c r="AS18" s="136">
        <f t="shared" si="1"/>
        <v>700</v>
      </c>
      <c r="AT18" s="260">
        <f t="shared" si="2"/>
        <v>24.590163934426229</v>
      </c>
      <c r="AU18" s="261">
        <f t="shared" si="3"/>
        <v>24.590163934426229</v>
      </c>
      <c r="AV18" s="261">
        <f t="shared" si="6"/>
        <v>31.967213114754099</v>
      </c>
      <c r="AW18" s="143">
        <f t="shared" si="7"/>
        <v>31.967213114754099</v>
      </c>
      <c r="AX18" s="143"/>
      <c r="AY18" s="143"/>
      <c r="AZ18" s="260">
        <f t="shared" si="8"/>
        <v>22377.05</v>
      </c>
      <c r="BA18" s="220"/>
    </row>
    <row r="19" spans="1:53" x14ac:dyDescent="0.35">
      <c r="A19" s="92" t="s">
        <v>98</v>
      </c>
      <c r="B19" s="92" t="s">
        <v>99</v>
      </c>
      <c r="C19" s="93"/>
      <c r="D19" s="98"/>
      <c r="E19" s="99"/>
      <c r="F19" s="148">
        <v>0</v>
      </c>
      <c r="G19" s="148">
        <v>0</v>
      </c>
      <c r="H19" s="100">
        <v>0</v>
      </c>
      <c r="I19" s="263">
        <f>SUM(I20:I22)</f>
        <v>4463.3833231527051</v>
      </c>
      <c r="J19" s="237">
        <f t="shared" si="4"/>
        <v>0</v>
      </c>
      <c r="L19" s="134"/>
      <c r="M19" s="350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351"/>
      <c r="Z19" s="351"/>
      <c r="AA19" s="351"/>
      <c r="AB19" s="351"/>
      <c r="AC19" s="351"/>
      <c r="AD19" s="351"/>
      <c r="AE19" s="352"/>
      <c r="AF19" s="134"/>
      <c r="AG19" s="134"/>
      <c r="AH19" s="134"/>
      <c r="AI19" s="134"/>
      <c r="AJ19" s="134"/>
      <c r="AK19" s="134"/>
      <c r="AL19" s="134"/>
      <c r="AM19" s="134"/>
      <c r="AR19" s="259"/>
      <c r="AS19" s="136"/>
      <c r="AT19" s="260"/>
      <c r="AU19" s="261"/>
      <c r="AV19" s="261"/>
      <c r="AW19" s="143"/>
      <c r="AX19" s="143"/>
      <c r="AY19" s="143"/>
      <c r="AZ19" s="260"/>
      <c r="BA19" s="220"/>
    </row>
    <row r="20" spans="1:53" x14ac:dyDescent="0.35">
      <c r="A20" s="93" t="s">
        <v>100</v>
      </c>
      <c r="B20" s="256" t="s">
        <v>101</v>
      </c>
      <c r="C20" s="93" t="s">
        <v>27</v>
      </c>
      <c r="D20" s="98">
        <v>2</v>
      </c>
      <c r="E20" s="99">
        <v>606.55737704918033</v>
      </c>
      <c r="F20" s="148">
        <v>32.4493658432255</v>
      </c>
      <c r="G20" s="148">
        <v>13.906871075668072</v>
      </c>
      <c r="H20" s="100">
        <v>90.983606557377044</v>
      </c>
      <c r="I20" s="101">
        <f t="shared" si="0"/>
        <v>1487.7944410509017</v>
      </c>
      <c r="J20" s="237">
        <f t="shared" si="4"/>
        <v>743.89722052545085</v>
      </c>
      <c r="L20" s="134"/>
      <c r="M20" s="350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51"/>
      <c r="Z20" s="351"/>
      <c r="AA20" s="351"/>
      <c r="AB20" s="351"/>
      <c r="AC20" s="351"/>
      <c r="AD20" s="351"/>
      <c r="AE20" s="352"/>
      <c r="AF20" s="134"/>
      <c r="AG20" s="134"/>
      <c r="AH20" s="134"/>
      <c r="AI20" s="134"/>
      <c r="AJ20" s="134"/>
      <c r="AK20" s="134"/>
      <c r="AL20" s="134"/>
      <c r="AM20" s="134"/>
      <c r="AR20" s="259">
        <f t="shared" si="5"/>
        <v>-1</v>
      </c>
      <c r="AS20" s="136">
        <f>AH20-D20</f>
        <v>-2</v>
      </c>
      <c r="AT20" s="260">
        <f>(AI20/305)-J20</f>
        <v>-743.89722052545085</v>
      </c>
      <c r="AU20" s="261">
        <f>(AI20/305)-E20</f>
        <v>-606.55737704918033</v>
      </c>
      <c r="AV20" s="261">
        <f t="shared" si="6"/>
        <v>-743.89722052545085</v>
      </c>
      <c r="AW20" s="143">
        <f t="shared" si="7"/>
        <v>-606.55737704918033</v>
      </c>
      <c r="AX20" s="143"/>
      <c r="AY20" s="143"/>
      <c r="AZ20" s="260">
        <f t="shared" si="8"/>
        <v>-1487.7944410509017</v>
      </c>
      <c r="BA20" s="220"/>
    </row>
    <row r="21" spans="1:53" x14ac:dyDescent="0.35">
      <c r="A21" s="93" t="s">
        <v>102</v>
      </c>
      <c r="B21" s="256" t="s">
        <v>103</v>
      </c>
      <c r="C21" s="93" t="s">
        <v>27</v>
      </c>
      <c r="D21" s="98">
        <v>2</v>
      </c>
      <c r="E21" s="99">
        <v>606.55737704918033</v>
      </c>
      <c r="F21" s="148">
        <v>32.4493658432255</v>
      </c>
      <c r="G21" s="148">
        <v>13.906871075668072</v>
      </c>
      <c r="H21" s="100">
        <v>90.983606557377044</v>
      </c>
      <c r="I21" s="101">
        <f t="shared" si="0"/>
        <v>1487.7944410509017</v>
      </c>
      <c r="J21" s="237">
        <f t="shared" si="4"/>
        <v>743.89722052545085</v>
      </c>
      <c r="L21" s="134"/>
      <c r="M21" s="350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51"/>
      <c r="Z21" s="351"/>
      <c r="AA21" s="351"/>
      <c r="AB21" s="351"/>
      <c r="AC21" s="351"/>
      <c r="AD21" s="351"/>
      <c r="AE21" s="352"/>
      <c r="AF21" s="134"/>
      <c r="AG21" s="134"/>
      <c r="AH21" s="134"/>
      <c r="AI21" s="134"/>
      <c r="AJ21" s="134"/>
      <c r="AK21" s="134"/>
      <c r="AL21" s="134"/>
      <c r="AM21" s="134"/>
      <c r="AR21" s="259">
        <f t="shared" si="5"/>
        <v>-1</v>
      </c>
      <c r="AS21" s="136">
        <f>AH21-D21</f>
        <v>-2</v>
      </c>
      <c r="AT21" s="260">
        <f>(AI21/305)-J21</f>
        <v>-743.89722052545085</v>
      </c>
      <c r="AU21" s="261">
        <f>(AI21/305)-E21</f>
        <v>-606.55737704918033</v>
      </c>
      <c r="AV21" s="261">
        <f t="shared" si="6"/>
        <v>-743.89722052545085</v>
      </c>
      <c r="AW21" s="143">
        <f t="shared" si="7"/>
        <v>-606.55737704918033</v>
      </c>
      <c r="AX21" s="143"/>
      <c r="AY21" s="143"/>
      <c r="AZ21" s="260">
        <f t="shared" si="8"/>
        <v>-1487.7944410509017</v>
      </c>
      <c r="BA21" s="220"/>
    </row>
    <row r="22" spans="1:53" x14ac:dyDescent="0.35">
      <c r="A22" s="93" t="s">
        <v>104</v>
      </c>
      <c r="B22" s="256" t="s">
        <v>105</v>
      </c>
      <c r="C22" s="93" t="s">
        <v>27</v>
      </c>
      <c r="D22" s="98">
        <v>2</v>
      </c>
      <c r="E22" s="99">
        <v>606.55737704918033</v>
      </c>
      <c r="F22" s="148">
        <v>32.4493658432255</v>
      </c>
      <c r="G22" s="148">
        <v>13.906871075668072</v>
      </c>
      <c r="H22" s="100">
        <v>90.983606557377044</v>
      </c>
      <c r="I22" s="101">
        <f t="shared" si="0"/>
        <v>1487.7944410509017</v>
      </c>
      <c r="J22" s="237">
        <f t="shared" si="4"/>
        <v>743.89722052545085</v>
      </c>
      <c r="L22" s="134"/>
      <c r="M22" s="350"/>
      <c r="N22" s="351"/>
      <c r="O22" s="351"/>
      <c r="P22" s="351"/>
      <c r="Q22" s="351"/>
      <c r="R22" s="351"/>
      <c r="S22" s="351"/>
      <c r="T22" s="351"/>
      <c r="U22" s="351"/>
      <c r="V22" s="351"/>
      <c r="W22" s="351"/>
      <c r="X22" s="351"/>
      <c r="Y22" s="351"/>
      <c r="Z22" s="351"/>
      <c r="AA22" s="351"/>
      <c r="AB22" s="351"/>
      <c r="AC22" s="351"/>
      <c r="AD22" s="351"/>
      <c r="AE22" s="352"/>
      <c r="AF22" s="134"/>
      <c r="AG22" s="134"/>
      <c r="AH22" s="134"/>
      <c r="AI22" s="134"/>
      <c r="AJ22" s="134"/>
      <c r="AK22" s="134"/>
      <c r="AL22" s="134"/>
      <c r="AM22" s="134"/>
      <c r="AR22" s="259">
        <f t="shared" si="5"/>
        <v>-1</v>
      </c>
      <c r="AS22" s="136">
        <f>AH22-D22</f>
        <v>-2</v>
      </c>
      <c r="AT22" s="260">
        <f>(AI22/305)-J22</f>
        <v>-743.89722052545085</v>
      </c>
      <c r="AU22" s="261">
        <f>(AI22/305)-E22</f>
        <v>-606.55737704918033</v>
      </c>
      <c r="AV22" s="261">
        <f t="shared" si="6"/>
        <v>-743.89722052545085</v>
      </c>
      <c r="AW22" s="143">
        <f t="shared" si="7"/>
        <v>-606.55737704918033</v>
      </c>
      <c r="AX22" s="143"/>
      <c r="AY22" s="143"/>
      <c r="AZ22" s="260">
        <f t="shared" si="8"/>
        <v>-1487.7944410509017</v>
      </c>
      <c r="BA22" s="220"/>
    </row>
    <row r="23" spans="1:53" x14ac:dyDescent="0.35">
      <c r="A23" s="92" t="s">
        <v>106</v>
      </c>
      <c r="B23" s="92" t="s">
        <v>107</v>
      </c>
      <c r="C23" s="93"/>
      <c r="D23" s="98"/>
      <c r="E23" s="99"/>
      <c r="F23" s="148">
        <v>0</v>
      </c>
      <c r="G23" s="148">
        <v>0</v>
      </c>
      <c r="H23" s="100">
        <v>0</v>
      </c>
      <c r="I23" s="263">
        <f>I24+I25</f>
        <v>299.76451614942209</v>
      </c>
      <c r="J23" s="237">
        <f t="shared" si="4"/>
        <v>0</v>
      </c>
      <c r="L23" s="57" t="s">
        <v>81</v>
      </c>
      <c r="M23" s="330" t="s">
        <v>107</v>
      </c>
      <c r="N23" s="330"/>
      <c r="O23" s="330"/>
      <c r="P23" s="330"/>
      <c r="Q23" s="330"/>
      <c r="R23" s="330"/>
      <c r="S23" s="330"/>
      <c r="T23" s="330"/>
      <c r="U23" s="330"/>
      <c r="V23" s="330"/>
      <c r="W23" s="330"/>
      <c r="X23" s="330"/>
      <c r="Y23" s="330"/>
      <c r="Z23" s="330"/>
      <c r="AA23" s="330"/>
      <c r="AB23" s="330"/>
      <c r="AC23" s="330"/>
      <c r="AD23" s="330"/>
      <c r="AE23" s="330"/>
      <c r="AF23" s="70"/>
      <c r="AG23" s="70"/>
      <c r="AH23" s="59"/>
      <c r="AI23" s="70"/>
      <c r="AJ23" s="70"/>
      <c r="AK23" s="70"/>
      <c r="AL23" s="61">
        <v>1033760</v>
      </c>
      <c r="AM23" s="61">
        <v>3389.38</v>
      </c>
      <c r="AR23" s="224"/>
      <c r="AS23" s="222"/>
      <c r="AT23" s="255"/>
      <c r="AU23" s="254"/>
      <c r="AV23" s="254"/>
      <c r="AW23" s="220"/>
      <c r="AX23" s="220"/>
      <c r="AY23" s="220"/>
      <c r="AZ23" s="255"/>
      <c r="BA23" s="220"/>
    </row>
    <row r="24" spans="1:53" ht="33" customHeight="1" x14ac:dyDescent="0.35">
      <c r="A24" s="93" t="s">
        <v>108</v>
      </c>
      <c r="B24" s="149" t="s">
        <v>109</v>
      </c>
      <c r="C24" s="93" t="s">
        <v>110</v>
      </c>
      <c r="D24" s="98">
        <v>20</v>
      </c>
      <c r="E24" s="99">
        <v>11.783526404494383</v>
      </c>
      <c r="F24" s="148">
        <v>0.63039041925912132</v>
      </c>
      <c r="G24" s="148">
        <v>0.27016732253962344</v>
      </c>
      <c r="H24" s="100">
        <v>1.7675289606741573</v>
      </c>
      <c r="I24" s="101">
        <f t="shared" si="0"/>
        <v>289.03226213934573</v>
      </c>
      <c r="J24" s="237">
        <f t="shared" si="4"/>
        <v>14.451613106967287</v>
      </c>
      <c r="L24" s="63" t="s">
        <v>83</v>
      </c>
      <c r="M24" s="331" t="s">
        <v>379</v>
      </c>
      <c r="N24" s="331"/>
      <c r="O24" s="331"/>
      <c r="P24" s="331"/>
      <c r="Q24" s="331"/>
      <c r="R24" s="331"/>
      <c r="S24" s="331"/>
      <c r="T24" s="331"/>
      <c r="U24" s="331"/>
      <c r="V24" s="331"/>
      <c r="W24" s="331"/>
      <c r="X24" s="331"/>
      <c r="Y24" s="331"/>
      <c r="Z24" s="331"/>
      <c r="AA24" s="331"/>
      <c r="AB24" s="331"/>
      <c r="AC24" s="331"/>
      <c r="AD24" s="331"/>
      <c r="AE24" s="331"/>
      <c r="AF24" s="70"/>
      <c r="AG24" s="63" t="s">
        <v>110</v>
      </c>
      <c r="AH24" s="65">
        <v>20</v>
      </c>
      <c r="AI24" s="66">
        <v>35000</v>
      </c>
      <c r="AJ24" s="66">
        <v>10500</v>
      </c>
      <c r="AK24" s="66">
        <v>45500</v>
      </c>
      <c r="AL24" s="66">
        <v>910000</v>
      </c>
      <c r="AM24" s="66">
        <v>2983.61</v>
      </c>
      <c r="AO24" t="s">
        <v>108</v>
      </c>
      <c r="AP24" t="s">
        <v>83</v>
      </c>
      <c r="AQ24" s="262">
        <f>20-20</f>
        <v>0</v>
      </c>
      <c r="AR24" s="249">
        <f t="shared" si="5"/>
        <v>9.3227576669678758</v>
      </c>
      <c r="AS24" s="222">
        <f>AH24-D24</f>
        <v>0</v>
      </c>
      <c r="AT24" s="255">
        <f>(AI24/305)-J24</f>
        <v>100.30248525368845</v>
      </c>
      <c r="AU24" s="254">
        <f>(AI24/305)-E24</f>
        <v>102.97057195616135</v>
      </c>
      <c r="AV24" s="254">
        <f t="shared" si="6"/>
        <v>134.72871476188516</v>
      </c>
      <c r="AW24" s="220">
        <f t="shared" si="7"/>
        <v>137.39680146435808</v>
      </c>
      <c r="AX24" s="220"/>
      <c r="AY24" s="220"/>
      <c r="AZ24" s="255">
        <f t="shared" si="8"/>
        <v>2694.5777378606545</v>
      </c>
      <c r="BA24" s="220"/>
    </row>
    <row r="25" spans="1:53" ht="25" x14ac:dyDescent="0.35">
      <c r="A25" s="93" t="s">
        <v>111</v>
      </c>
      <c r="B25" s="93" t="s">
        <v>112</v>
      </c>
      <c r="C25" s="93" t="s">
        <v>110</v>
      </c>
      <c r="D25" s="98">
        <v>1</v>
      </c>
      <c r="E25" s="99">
        <v>8.7508430769230774</v>
      </c>
      <c r="F25" s="148">
        <v>0.46814913013037229</v>
      </c>
      <c r="G25" s="148">
        <v>0.20063534148444526</v>
      </c>
      <c r="H25" s="100">
        <v>1.3126264615384615</v>
      </c>
      <c r="I25" s="101">
        <f t="shared" si="0"/>
        <v>10.732254010076357</v>
      </c>
      <c r="J25" s="237">
        <f t="shared" si="4"/>
        <v>10.732254010076357</v>
      </c>
      <c r="L25" s="63" t="s">
        <v>85</v>
      </c>
      <c r="M25" s="325" t="s">
        <v>112</v>
      </c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325"/>
      <c r="AB25" s="325"/>
      <c r="AC25" s="325"/>
      <c r="AD25" s="325"/>
      <c r="AE25" s="325"/>
      <c r="AF25" s="70"/>
      <c r="AG25" s="63" t="s">
        <v>110</v>
      </c>
      <c r="AH25" s="65">
        <v>1</v>
      </c>
      <c r="AI25" s="66">
        <v>95200</v>
      </c>
      <c r="AJ25" s="66">
        <v>28560</v>
      </c>
      <c r="AK25" s="66">
        <v>123760</v>
      </c>
      <c r="AL25" s="66">
        <v>123760</v>
      </c>
      <c r="AM25" s="67">
        <v>405.77</v>
      </c>
      <c r="AO25" t="s">
        <v>111</v>
      </c>
      <c r="AP25" t="s">
        <v>85</v>
      </c>
      <c r="AQ25" s="262">
        <f>1-1</f>
        <v>0</v>
      </c>
      <c r="AR25" s="249">
        <f t="shared" si="5"/>
        <v>36.808460330796166</v>
      </c>
      <c r="AS25" s="222">
        <f>AH25-D25</f>
        <v>0</v>
      </c>
      <c r="AT25" s="255">
        <f>(AI25/305)-J25</f>
        <v>301.39889353090723</v>
      </c>
      <c r="AU25" s="254">
        <f>(AI25/305)-E25</f>
        <v>303.38030446406049</v>
      </c>
      <c r="AV25" s="254">
        <f t="shared" si="6"/>
        <v>395.03823779320231</v>
      </c>
      <c r="AW25" s="220">
        <f t="shared" si="7"/>
        <v>397.01964872635557</v>
      </c>
      <c r="AX25" s="220"/>
      <c r="AY25" s="220"/>
      <c r="AZ25" s="255">
        <f t="shared" si="8"/>
        <v>395.03774598992362</v>
      </c>
      <c r="BA25" s="220"/>
    </row>
    <row r="26" spans="1:53" x14ac:dyDescent="0.35">
      <c r="A26" s="92" t="s">
        <v>113</v>
      </c>
      <c r="B26" s="92" t="s">
        <v>114</v>
      </c>
      <c r="C26" s="93"/>
      <c r="D26" s="98"/>
      <c r="E26" s="99"/>
      <c r="F26" s="148">
        <v>0</v>
      </c>
      <c r="G26" s="148">
        <v>0</v>
      </c>
      <c r="H26" s="100">
        <v>0</v>
      </c>
      <c r="I26" s="263">
        <f>I27</f>
        <v>2.9066521277290134</v>
      </c>
      <c r="J26" s="237">
        <f t="shared" si="4"/>
        <v>0</v>
      </c>
      <c r="L26" s="57" t="s">
        <v>98</v>
      </c>
      <c r="M26" s="330" t="s">
        <v>114</v>
      </c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30"/>
      <c r="AB26" s="330"/>
      <c r="AC26" s="330"/>
      <c r="AD26" s="330"/>
      <c r="AE26" s="330"/>
      <c r="AF26" s="70"/>
      <c r="AG26" s="70"/>
      <c r="AH26" s="59"/>
      <c r="AI26" s="70"/>
      <c r="AJ26" s="70"/>
      <c r="AK26" s="70"/>
      <c r="AL26" s="61">
        <v>39000</v>
      </c>
      <c r="AM26" s="68">
        <v>127.87</v>
      </c>
      <c r="AR26" s="224"/>
      <c r="AS26" s="222"/>
      <c r="AT26" s="255"/>
      <c r="AU26" s="254"/>
      <c r="AV26" s="254"/>
      <c r="AW26" s="220"/>
      <c r="AX26" s="220"/>
      <c r="AY26" s="220"/>
      <c r="AZ26" s="255"/>
      <c r="BA26" s="220"/>
    </row>
    <row r="27" spans="1:53" ht="25" x14ac:dyDescent="0.35">
      <c r="A27" s="93" t="s">
        <v>115</v>
      </c>
      <c r="B27" s="93" t="s">
        <v>116</v>
      </c>
      <c r="C27" s="93" t="s">
        <v>110</v>
      </c>
      <c r="D27" s="98">
        <v>2</v>
      </c>
      <c r="E27" s="99">
        <v>1.1850100000000001</v>
      </c>
      <c r="F27" s="148">
        <v>6.3395194705154576E-2</v>
      </c>
      <c r="G27" s="148">
        <v>2.7169369159351964E-2</v>
      </c>
      <c r="H27" s="100">
        <v>0.17775150000000001</v>
      </c>
      <c r="I27" s="101">
        <f t="shared" si="0"/>
        <v>2.9066521277290134</v>
      </c>
      <c r="J27" s="237">
        <f t="shared" si="4"/>
        <v>1.4533260638645067</v>
      </c>
      <c r="L27" s="63" t="s">
        <v>100</v>
      </c>
      <c r="M27" s="325" t="s">
        <v>116</v>
      </c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5"/>
      <c r="AF27" s="70"/>
      <c r="AG27" s="63" t="s">
        <v>110</v>
      </c>
      <c r="AH27" s="65">
        <v>2</v>
      </c>
      <c r="AI27" s="66">
        <v>15000</v>
      </c>
      <c r="AJ27" s="66">
        <v>4500</v>
      </c>
      <c r="AK27" s="66">
        <v>19500</v>
      </c>
      <c r="AL27" s="66">
        <v>39000</v>
      </c>
      <c r="AM27" s="67">
        <v>127.87</v>
      </c>
      <c r="AO27" t="s">
        <v>115</v>
      </c>
      <c r="AP27" t="s">
        <v>100</v>
      </c>
      <c r="AQ27" s="262">
        <f>2-2</f>
        <v>0</v>
      </c>
      <c r="AR27" s="249">
        <f t="shared" si="5"/>
        <v>42.992192522847816</v>
      </c>
      <c r="AS27" s="222">
        <f>AH27-D27</f>
        <v>0</v>
      </c>
      <c r="AT27" s="255">
        <f>(AI27/305)-J27</f>
        <v>47.72700180498795</v>
      </c>
      <c r="AU27" s="254">
        <f>(AI27/305)-E27</f>
        <v>47.99531786885246</v>
      </c>
      <c r="AV27" s="254">
        <f t="shared" si="6"/>
        <v>62.481100165643689</v>
      </c>
      <c r="AW27" s="220">
        <f t="shared" si="7"/>
        <v>62.749416229508199</v>
      </c>
      <c r="AX27" s="220"/>
      <c r="AY27" s="220"/>
      <c r="AZ27" s="255">
        <f t="shared" si="8"/>
        <v>124.96334787227099</v>
      </c>
      <c r="BA27" s="220"/>
    </row>
    <row r="28" spans="1:53" x14ac:dyDescent="0.35">
      <c r="A28" s="92" t="s">
        <v>117</v>
      </c>
      <c r="B28" s="92" t="s">
        <v>118</v>
      </c>
      <c r="C28" s="93"/>
      <c r="D28" s="98"/>
      <c r="E28" s="99"/>
      <c r="F28" s="148">
        <v>0</v>
      </c>
      <c r="G28" s="148">
        <v>0</v>
      </c>
      <c r="H28" s="100">
        <v>0</v>
      </c>
      <c r="I28" s="263">
        <f>SUM(I29:I33)</f>
        <v>84378.050137870596</v>
      </c>
      <c r="J28" s="237">
        <f t="shared" si="4"/>
        <v>0</v>
      </c>
      <c r="L28" s="134"/>
      <c r="M28" s="350"/>
      <c r="N28" s="351"/>
      <c r="O28" s="351"/>
      <c r="P28" s="351"/>
      <c r="Q28" s="351"/>
      <c r="R28" s="351"/>
      <c r="S28" s="351"/>
      <c r="T28" s="351"/>
      <c r="U28" s="351"/>
      <c r="V28" s="351"/>
      <c r="W28" s="351"/>
      <c r="X28" s="351"/>
      <c r="Y28" s="351"/>
      <c r="Z28" s="351"/>
      <c r="AA28" s="351"/>
      <c r="AB28" s="351"/>
      <c r="AC28" s="351"/>
      <c r="AD28" s="351"/>
      <c r="AE28" s="352"/>
      <c r="AF28" s="134"/>
      <c r="AG28" s="134"/>
      <c r="AH28" s="134"/>
      <c r="AI28" s="134"/>
      <c r="AJ28" s="134"/>
      <c r="AK28" s="134"/>
      <c r="AL28" s="134"/>
      <c r="AM28" s="134"/>
      <c r="AR28" s="224"/>
      <c r="AS28" s="222"/>
      <c r="AT28" s="255"/>
      <c r="AU28" s="254"/>
      <c r="AV28" s="254"/>
      <c r="AW28" s="220"/>
      <c r="AX28" s="220"/>
      <c r="AY28" s="220"/>
      <c r="AZ28" s="255"/>
      <c r="BA28" s="220"/>
    </row>
    <row r="29" spans="1:53" x14ac:dyDescent="0.35">
      <c r="A29" s="93" t="s">
        <v>119</v>
      </c>
      <c r="B29" s="256" t="s">
        <v>120</v>
      </c>
      <c r="C29" s="93" t="s">
        <v>27</v>
      </c>
      <c r="D29" s="98">
        <v>4</v>
      </c>
      <c r="E29" s="99">
        <v>3800</v>
      </c>
      <c r="F29" s="148">
        <v>203.29089195836943</v>
      </c>
      <c r="G29" s="148">
        <v>87.124667982158329</v>
      </c>
      <c r="H29" s="100">
        <v>570</v>
      </c>
      <c r="I29" s="101">
        <f>(E29+F29+G29+H29)*D29</f>
        <v>18641.66223976211</v>
      </c>
      <c r="J29" s="237">
        <f t="shared" si="4"/>
        <v>4660.4155599405276</v>
      </c>
      <c r="L29" s="134"/>
      <c r="M29" s="350"/>
      <c r="N29" s="351"/>
      <c r="O29" s="351"/>
      <c r="P29" s="351"/>
      <c r="Q29" s="351"/>
      <c r="R29" s="351"/>
      <c r="S29" s="351"/>
      <c r="T29" s="351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52"/>
      <c r="AF29" s="134"/>
      <c r="AG29" s="134"/>
      <c r="AH29" s="134"/>
      <c r="AI29" s="134"/>
      <c r="AJ29" s="134"/>
      <c r="AK29" s="134"/>
      <c r="AL29" s="134"/>
      <c r="AM29" s="134"/>
      <c r="AR29" s="259">
        <f t="shared" si="5"/>
        <v>-1</v>
      </c>
      <c r="AS29" s="136">
        <f>AH29-D29</f>
        <v>-4</v>
      </c>
      <c r="AT29" s="260">
        <f>(AI29/305)-J29</f>
        <v>-4660.4155599405276</v>
      </c>
      <c r="AU29" s="261">
        <f>(AI29/305)-E29</f>
        <v>-3800</v>
      </c>
      <c r="AV29" s="261">
        <f t="shared" si="6"/>
        <v>-4660.4155599405276</v>
      </c>
      <c r="AW29" s="143">
        <f t="shared" si="7"/>
        <v>-3800</v>
      </c>
      <c r="AX29" s="143"/>
      <c r="AY29" s="143"/>
      <c r="AZ29" s="260">
        <f t="shared" si="8"/>
        <v>-18641.66223976211</v>
      </c>
      <c r="BA29" s="220"/>
    </row>
    <row r="30" spans="1:53" x14ac:dyDescent="0.35">
      <c r="A30" s="93" t="s">
        <v>121</v>
      </c>
      <c r="B30" s="256" t="s">
        <v>122</v>
      </c>
      <c r="C30" s="93" t="s">
        <v>27</v>
      </c>
      <c r="D30" s="98">
        <v>2</v>
      </c>
      <c r="E30" s="99">
        <v>15000</v>
      </c>
      <c r="F30" s="148">
        <v>802.46404720409009</v>
      </c>
      <c r="G30" s="148">
        <v>343.91316308746718</v>
      </c>
      <c r="H30" s="100">
        <v>2250</v>
      </c>
      <c r="I30" s="101">
        <f t="shared" si="0"/>
        <v>36792.754420583115</v>
      </c>
      <c r="J30" s="237">
        <f t="shared" si="4"/>
        <v>18396.377210291557</v>
      </c>
      <c r="L30" s="134"/>
      <c r="M30" s="350"/>
      <c r="N30" s="351"/>
      <c r="O30" s="351"/>
      <c r="P30" s="351"/>
      <c r="Q30" s="351"/>
      <c r="R30" s="351"/>
      <c r="S30" s="351"/>
      <c r="T30" s="351"/>
      <c r="U30" s="351"/>
      <c r="V30" s="351"/>
      <c r="W30" s="351"/>
      <c r="X30" s="351"/>
      <c r="Y30" s="351"/>
      <c r="Z30" s="351"/>
      <c r="AA30" s="351"/>
      <c r="AB30" s="351"/>
      <c r="AC30" s="351"/>
      <c r="AD30" s="351"/>
      <c r="AE30" s="352"/>
      <c r="AF30" s="134"/>
      <c r="AG30" s="134"/>
      <c r="AH30" s="134"/>
      <c r="AI30" s="134"/>
      <c r="AJ30" s="134"/>
      <c r="AK30" s="134"/>
      <c r="AL30" s="134"/>
      <c r="AM30" s="134"/>
      <c r="AR30" s="259">
        <f t="shared" si="5"/>
        <v>-1</v>
      </c>
      <c r="AS30" s="136">
        <f>AH30-D30</f>
        <v>-2</v>
      </c>
      <c r="AT30" s="260">
        <f>(AI30/305)-J30</f>
        <v>-18396.377210291557</v>
      </c>
      <c r="AU30" s="261">
        <f>(AI30/305)-E30</f>
        <v>-15000</v>
      </c>
      <c r="AV30" s="261">
        <f t="shared" si="6"/>
        <v>-18396.377210291557</v>
      </c>
      <c r="AW30" s="143">
        <f t="shared" si="7"/>
        <v>-15000</v>
      </c>
      <c r="AX30" s="143"/>
      <c r="AY30" s="143"/>
      <c r="AZ30" s="260">
        <f t="shared" si="8"/>
        <v>-36792.754420583115</v>
      </c>
      <c r="BA30" s="220"/>
    </row>
    <row r="31" spans="1:53" x14ac:dyDescent="0.35">
      <c r="A31" s="93" t="s">
        <v>123</v>
      </c>
      <c r="B31" s="256" t="s">
        <v>124</v>
      </c>
      <c r="C31" s="93" t="s">
        <v>27</v>
      </c>
      <c r="D31" s="98">
        <v>2</v>
      </c>
      <c r="E31" s="99">
        <v>800</v>
      </c>
      <c r="F31" s="148">
        <v>42.798082517551464</v>
      </c>
      <c r="G31" s="148">
        <v>18.342035364664913</v>
      </c>
      <c r="H31" s="100">
        <v>120</v>
      </c>
      <c r="I31" s="101">
        <f t="shared" si="0"/>
        <v>1962.2802357644327</v>
      </c>
      <c r="J31" s="237">
        <f t="shared" si="4"/>
        <v>981.14011788221637</v>
      </c>
      <c r="L31" s="134"/>
      <c r="M31" s="350"/>
      <c r="N31" s="351"/>
      <c r="O31" s="351"/>
      <c r="P31" s="351"/>
      <c r="Q31" s="351"/>
      <c r="R31" s="351"/>
      <c r="S31" s="351"/>
      <c r="T31" s="351"/>
      <c r="U31" s="351"/>
      <c r="V31" s="351"/>
      <c r="W31" s="351"/>
      <c r="X31" s="351"/>
      <c r="Y31" s="351"/>
      <c r="Z31" s="351"/>
      <c r="AA31" s="351"/>
      <c r="AB31" s="351"/>
      <c r="AC31" s="351"/>
      <c r="AD31" s="351"/>
      <c r="AE31" s="352"/>
      <c r="AF31" s="134"/>
      <c r="AG31" s="134"/>
      <c r="AH31" s="134"/>
      <c r="AI31" s="134"/>
      <c r="AJ31" s="134"/>
      <c r="AK31" s="134"/>
      <c r="AL31" s="134"/>
      <c r="AM31" s="134"/>
      <c r="AR31" s="259">
        <f t="shared" si="5"/>
        <v>-1</v>
      </c>
      <c r="AS31" s="136">
        <f>AH31-D31</f>
        <v>-2</v>
      </c>
      <c r="AT31" s="260">
        <f>(AI31/305)-J31</f>
        <v>-981.14011788221637</v>
      </c>
      <c r="AU31" s="261">
        <f>(AI31/305)-E31</f>
        <v>-800</v>
      </c>
      <c r="AV31" s="261">
        <f t="shared" si="6"/>
        <v>-981.14011788221637</v>
      </c>
      <c r="AW31" s="143">
        <f t="shared" si="7"/>
        <v>-800</v>
      </c>
      <c r="AX31" s="143"/>
      <c r="AY31" s="143"/>
      <c r="AZ31" s="260">
        <f t="shared" si="8"/>
        <v>-1962.2802357644327</v>
      </c>
      <c r="BA31" s="220"/>
    </row>
    <row r="32" spans="1:53" x14ac:dyDescent="0.35">
      <c r="A32" s="93" t="s">
        <v>125</v>
      </c>
      <c r="B32" s="256" t="s">
        <v>126</v>
      </c>
      <c r="C32" s="93" t="s">
        <v>27</v>
      </c>
      <c r="D32" s="98">
        <v>2</v>
      </c>
      <c r="E32" s="99">
        <v>1500</v>
      </c>
      <c r="F32" s="148">
        <v>80.246404720409004</v>
      </c>
      <c r="G32" s="148">
        <v>34.391316308746717</v>
      </c>
      <c r="H32" s="100">
        <v>225</v>
      </c>
      <c r="I32" s="101">
        <f t="shared" si="0"/>
        <v>3679.2754420583115</v>
      </c>
      <c r="J32" s="237">
        <f t="shared" si="4"/>
        <v>1839.6377210291557</v>
      </c>
      <c r="L32" s="134"/>
      <c r="M32" s="350"/>
      <c r="N32" s="351"/>
      <c r="O32" s="351"/>
      <c r="P32" s="351"/>
      <c r="Q32" s="351"/>
      <c r="R32" s="351"/>
      <c r="S32" s="351"/>
      <c r="T32" s="351"/>
      <c r="U32" s="351"/>
      <c r="V32" s="351"/>
      <c r="W32" s="351"/>
      <c r="X32" s="351"/>
      <c r="Y32" s="351"/>
      <c r="Z32" s="351"/>
      <c r="AA32" s="351"/>
      <c r="AB32" s="351"/>
      <c r="AC32" s="351"/>
      <c r="AD32" s="351"/>
      <c r="AE32" s="352"/>
      <c r="AF32" s="134"/>
      <c r="AG32" s="134"/>
      <c r="AH32" s="134"/>
      <c r="AI32" s="134"/>
      <c r="AJ32" s="134"/>
      <c r="AK32" s="134"/>
      <c r="AL32" s="134"/>
      <c r="AM32" s="134"/>
      <c r="AR32" s="259">
        <f t="shared" si="5"/>
        <v>-1</v>
      </c>
      <c r="AS32" s="136">
        <f>AH32-D32</f>
        <v>-2</v>
      </c>
      <c r="AT32" s="260">
        <f>(AI32/305)-J32</f>
        <v>-1839.6377210291557</v>
      </c>
      <c r="AU32" s="261">
        <f>(AI32/305)-E32</f>
        <v>-1500</v>
      </c>
      <c r="AV32" s="261">
        <f t="shared" si="6"/>
        <v>-1839.6377210291557</v>
      </c>
      <c r="AW32" s="143">
        <f t="shared" si="7"/>
        <v>-1500</v>
      </c>
      <c r="AX32" s="143"/>
      <c r="AY32" s="143"/>
      <c r="AZ32" s="260">
        <f t="shared" si="8"/>
        <v>-3679.2754420583115</v>
      </c>
      <c r="BA32" s="220"/>
    </row>
    <row r="33" spans="1:53" x14ac:dyDescent="0.35">
      <c r="A33" s="93" t="s">
        <v>127</v>
      </c>
      <c r="B33" s="256" t="s">
        <v>128</v>
      </c>
      <c r="C33" s="93" t="s">
        <v>27</v>
      </c>
      <c r="D33" s="98">
        <v>2</v>
      </c>
      <c r="E33" s="99">
        <v>9500</v>
      </c>
      <c r="F33" s="148">
        <v>508.22722989592364</v>
      </c>
      <c r="G33" s="148">
        <v>217.81166995539587</v>
      </c>
      <c r="H33" s="100">
        <v>1425</v>
      </c>
      <c r="I33" s="101">
        <f t="shared" si="0"/>
        <v>23302.077799702638</v>
      </c>
      <c r="J33" s="237">
        <f t="shared" si="4"/>
        <v>11651.038899851319</v>
      </c>
      <c r="L33" s="134"/>
      <c r="M33" s="350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51"/>
      <c r="AB33" s="351"/>
      <c r="AC33" s="351"/>
      <c r="AD33" s="351"/>
      <c r="AE33" s="352"/>
      <c r="AF33" s="134"/>
      <c r="AG33" s="134"/>
      <c r="AH33" s="134"/>
      <c r="AI33" s="134"/>
      <c r="AJ33" s="134"/>
      <c r="AK33" s="134"/>
      <c r="AL33" s="134"/>
      <c r="AM33" s="134"/>
      <c r="AR33" s="259">
        <f t="shared" si="5"/>
        <v>-1</v>
      </c>
      <c r="AS33" s="136">
        <f>AH33-D33</f>
        <v>-2</v>
      </c>
      <c r="AT33" s="260">
        <f>(AI33/305)-J33</f>
        <v>-11651.038899851319</v>
      </c>
      <c r="AU33" s="261">
        <f>(AI33/305)-E33</f>
        <v>-9500</v>
      </c>
      <c r="AV33" s="261">
        <f t="shared" si="6"/>
        <v>-11651.038899851319</v>
      </c>
      <c r="AW33" s="143">
        <f t="shared" si="7"/>
        <v>-9500</v>
      </c>
      <c r="AX33" s="143"/>
      <c r="AY33" s="143"/>
      <c r="AZ33" s="260">
        <f t="shared" si="8"/>
        <v>-23302.077799702638</v>
      </c>
      <c r="BA33" s="220"/>
    </row>
    <row r="34" spans="1:53" x14ac:dyDescent="0.35">
      <c r="A34" s="92" t="s">
        <v>129</v>
      </c>
      <c r="B34" s="92" t="s">
        <v>130</v>
      </c>
      <c r="C34" s="93"/>
      <c r="D34" s="98"/>
      <c r="E34" s="99"/>
      <c r="F34" s="148">
        <v>0</v>
      </c>
      <c r="G34" s="148">
        <v>0</v>
      </c>
      <c r="H34" s="100">
        <v>0</v>
      </c>
      <c r="I34" s="101">
        <f t="shared" si="0"/>
        <v>0</v>
      </c>
      <c r="J34" s="237">
        <f t="shared" si="4"/>
        <v>0</v>
      </c>
      <c r="L34" s="134"/>
      <c r="M34" s="350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  <c r="AC34" s="351"/>
      <c r="AD34" s="351"/>
      <c r="AE34" s="352"/>
      <c r="AF34" s="134"/>
      <c r="AG34" s="134"/>
      <c r="AH34" s="134"/>
      <c r="AI34" s="134"/>
      <c r="AJ34" s="134"/>
      <c r="AK34" s="134"/>
      <c r="AL34" s="134"/>
      <c r="AM34" s="134"/>
      <c r="AR34" s="224"/>
      <c r="AS34" s="222"/>
      <c r="AT34" s="255"/>
      <c r="AU34" s="254"/>
      <c r="AV34" s="254"/>
      <c r="AW34" s="220"/>
      <c r="AX34" s="220"/>
      <c r="AY34" s="220"/>
      <c r="AZ34" s="255"/>
      <c r="BA34" s="220"/>
    </row>
    <row r="35" spans="1:53" x14ac:dyDescent="0.35">
      <c r="A35" s="150" t="s">
        <v>131</v>
      </c>
      <c r="B35" s="150" t="s">
        <v>132</v>
      </c>
      <c r="C35" s="151"/>
      <c r="D35" s="98"/>
      <c r="E35" s="99"/>
      <c r="F35" s="152">
        <v>0</v>
      </c>
      <c r="G35" s="152">
        <v>0</v>
      </c>
      <c r="H35" s="153">
        <v>0</v>
      </c>
      <c r="I35" s="264">
        <f>SUM(I36:I41)</f>
        <v>25128.007644217323</v>
      </c>
      <c r="J35" s="237">
        <f t="shared" si="4"/>
        <v>0</v>
      </c>
      <c r="L35" s="57" t="s">
        <v>113</v>
      </c>
      <c r="M35" s="330" t="s">
        <v>259</v>
      </c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30"/>
      <c r="AB35" s="330"/>
      <c r="AC35" s="330"/>
      <c r="AD35" s="330"/>
      <c r="AE35" s="330"/>
      <c r="AF35" s="70"/>
      <c r="AG35" s="70"/>
      <c r="AH35" s="59"/>
      <c r="AI35" s="70"/>
      <c r="AJ35" s="70"/>
      <c r="AK35" s="70"/>
      <c r="AL35" s="61">
        <v>11692654.16</v>
      </c>
      <c r="AM35" s="61">
        <v>38336.57</v>
      </c>
      <c r="AR35" s="224"/>
      <c r="AS35" s="222"/>
      <c r="AT35" s="255"/>
      <c r="AU35" s="254"/>
      <c r="AV35" s="254"/>
      <c r="AW35" s="220"/>
      <c r="AX35" s="220"/>
      <c r="AY35" s="220"/>
      <c r="AZ35" s="255"/>
      <c r="BA35" s="220"/>
    </row>
    <row r="36" spans="1:53" x14ac:dyDescent="0.35">
      <c r="A36" s="151" t="s">
        <v>133</v>
      </c>
      <c r="B36" s="256" t="s">
        <v>516</v>
      </c>
      <c r="C36" s="151" t="s">
        <v>135</v>
      </c>
      <c r="D36" s="98">
        <v>6</v>
      </c>
      <c r="E36" s="102">
        <v>2079.6925500000002</v>
      </c>
      <c r="F36" s="152">
        <v>111.25856670754631</v>
      </c>
      <c r="G36" s="152">
        <v>47.682242874662705</v>
      </c>
      <c r="H36" s="153">
        <v>311.95388250000002</v>
      </c>
      <c r="I36" s="154">
        <f t="shared" si="0"/>
        <v>15303.523452493257</v>
      </c>
      <c r="J36" s="237">
        <f t="shared" si="4"/>
        <v>2550.5872420822093</v>
      </c>
      <c r="L36" s="134"/>
      <c r="M36" s="350"/>
      <c r="N36" s="351"/>
      <c r="O36" s="351"/>
      <c r="P36" s="351"/>
      <c r="Q36" s="351"/>
      <c r="R36" s="351"/>
      <c r="S36" s="351"/>
      <c r="T36" s="351"/>
      <c r="U36" s="351"/>
      <c r="V36" s="351"/>
      <c r="W36" s="351"/>
      <c r="X36" s="351"/>
      <c r="Y36" s="351"/>
      <c r="Z36" s="351"/>
      <c r="AA36" s="351"/>
      <c r="AB36" s="351"/>
      <c r="AC36" s="351"/>
      <c r="AD36" s="351"/>
      <c r="AE36" s="352"/>
      <c r="AF36" s="134"/>
      <c r="AG36" s="134"/>
      <c r="AH36" s="134"/>
      <c r="AI36" s="134"/>
      <c r="AJ36" s="134"/>
      <c r="AK36" s="134"/>
      <c r="AL36" s="134"/>
      <c r="AM36" s="134"/>
      <c r="AR36" s="259">
        <f t="shared" si="5"/>
        <v>-1</v>
      </c>
      <c r="AS36" s="136">
        <f t="shared" ref="AS36:AS41" si="9">AH36-D36</f>
        <v>-6</v>
      </c>
      <c r="AT36" s="260">
        <f t="shared" ref="AT36:AT41" si="10">(AI36/305)-J36</f>
        <v>-2550.5872420822093</v>
      </c>
      <c r="AU36" s="261">
        <f t="shared" ref="AU36:AU41" si="11">(AI36/305)-E36</f>
        <v>-2079.6925500000002</v>
      </c>
      <c r="AV36" s="261">
        <f t="shared" si="6"/>
        <v>-2550.5872420822093</v>
      </c>
      <c r="AW36" s="143">
        <f t="shared" si="7"/>
        <v>-2079.6925500000002</v>
      </c>
      <c r="AX36" s="143"/>
      <c r="AY36" s="143"/>
      <c r="AZ36" s="260">
        <f t="shared" si="8"/>
        <v>-15303.523452493257</v>
      </c>
      <c r="BA36" s="220"/>
    </row>
    <row r="37" spans="1:53" x14ac:dyDescent="0.35">
      <c r="A37" s="151" t="s">
        <v>136</v>
      </c>
      <c r="B37" s="256" t="s">
        <v>517</v>
      </c>
      <c r="C37" s="151" t="s">
        <v>135</v>
      </c>
      <c r="D37" s="98">
        <v>4</v>
      </c>
      <c r="E37" s="102">
        <v>2002.6669000000002</v>
      </c>
      <c r="F37" s="152">
        <v>107.13787905171125</v>
      </c>
      <c r="G37" s="152">
        <v>45.916233879304819</v>
      </c>
      <c r="H37" s="153">
        <v>300.400035</v>
      </c>
      <c r="I37" s="154">
        <f t="shared" si="0"/>
        <v>9824.4841917240647</v>
      </c>
      <c r="J37" s="237">
        <f t="shared" si="4"/>
        <v>2456.1210479310162</v>
      </c>
      <c r="L37" s="134"/>
      <c r="M37" s="350"/>
      <c r="N37" s="351"/>
      <c r="O37" s="351"/>
      <c r="P37" s="351"/>
      <c r="Q37" s="351"/>
      <c r="R37" s="351"/>
      <c r="S37" s="351"/>
      <c r="T37" s="351"/>
      <c r="U37" s="351"/>
      <c r="V37" s="351"/>
      <c r="W37" s="351"/>
      <c r="X37" s="351"/>
      <c r="Y37" s="351"/>
      <c r="Z37" s="351"/>
      <c r="AA37" s="351"/>
      <c r="AB37" s="351"/>
      <c r="AC37" s="351"/>
      <c r="AD37" s="351"/>
      <c r="AE37" s="352"/>
      <c r="AF37" s="134"/>
      <c r="AG37" s="134"/>
      <c r="AH37" s="134"/>
      <c r="AI37" s="134"/>
      <c r="AJ37" s="134"/>
      <c r="AK37" s="134"/>
      <c r="AL37" s="134"/>
      <c r="AM37" s="134"/>
      <c r="AR37" s="259">
        <f t="shared" si="5"/>
        <v>-1</v>
      </c>
      <c r="AS37" s="136">
        <f t="shared" si="9"/>
        <v>-4</v>
      </c>
      <c r="AT37" s="260">
        <f t="shared" si="10"/>
        <v>-2456.1210479310162</v>
      </c>
      <c r="AU37" s="261">
        <f t="shared" si="11"/>
        <v>-2002.6669000000002</v>
      </c>
      <c r="AV37" s="261">
        <f t="shared" si="6"/>
        <v>-2456.1210479310162</v>
      </c>
      <c r="AW37" s="143">
        <f t="shared" si="7"/>
        <v>-2002.6669000000002</v>
      </c>
      <c r="AX37" s="143"/>
      <c r="AY37" s="143"/>
      <c r="AZ37" s="260">
        <f t="shared" si="8"/>
        <v>-9824.4841917240647</v>
      </c>
      <c r="BA37" s="220"/>
    </row>
    <row r="38" spans="1:53" ht="25" x14ac:dyDescent="0.35">
      <c r="A38" s="151"/>
      <c r="B38" s="151"/>
      <c r="C38" s="151"/>
      <c r="D38" s="98"/>
      <c r="E38" s="102"/>
      <c r="F38" s="152"/>
      <c r="G38" s="152"/>
      <c r="H38" s="153"/>
      <c r="I38" s="154"/>
      <c r="J38" s="237">
        <f t="shared" si="4"/>
        <v>0</v>
      </c>
      <c r="L38" s="107" t="s">
        <v>115</v>
      </c>
      <c r="M38" s="354" t="s">
        <v>389</v>
      </c>
      <c r="N38" s="354"/>
      <c r="O38" s="354"/>
      <c r="P38" s="354"/>
      <c r="Q38" s="354"/>
      <c r="R38" s="354"/>
      <c r="S38" s="354"/>
      <c r="T38" s="354"/>
      <c r="U38" s="354"/>
      <c r="V38" s="354"/>
      <c r="W38" s="354"/>
      <c r="X38" s="354"/>
      <c r="Y38" s="354"/>
      <c r="Z38" s="354"/>
      <c r="AA38" s="354"/>
      <c r="AB38" s="354"/>
      <c r="AC38" s="354"/>
      <c r="AD38" s="354"/>
      <c r="AE38" s="354"/>
      <c r="AF38" s="104"/>
      <c r="AG38" s="108" t="s">
        <v>262</v>
      </c>
      <c r="AH38" s="109">
        <v>1</v>
      </c>
      <c r="AI38" s="110">
        <v>7493850</v>
      </c>
      <c r="AJ38" s="110">
        <v>2248155</v>
      </c>
      <c r="AK38" s="110">
        <v>9742005</v>
      </c>
      <c r="AL38" s="110">
        <v>9742005</v>
      </c>
      <c r="AM38" s="110">
        <v>31941</v>
      </c>
      <c r="AQ38" s="262">
        <v>1</v>
      </c>
      <c r="AR38" s="259"/>
      <c r="AS38" s="136">
        <f t="shared" si="9"/>
        <v>1</v>
      </c>
      <c r="AT38" s="260">
        <f t="shared" si="10"/>
        <v>24570</v>
      </c>
      <c r="AU38" s="261">
        <f t="shared" si="11"/>
        <v>24570</v>
      </c>
      <c r="AV38" s="261">
        <f t="shared" si="6"/>
        <v>31941</v>
      </c>
      <c r="AW38" s="143">
        <f t="shared" si="7"/>
        <v>31941</v>
      </c>
      <c r="AX38" s="143"/>
      <c r="AY38" s="143"/>
      <c r="AZ38" s="260">
        <f t="shared" si="8"/>
        <v>31941</v>
      </c>
      <c r="BA38" s="220"/>
    </row>
    <row r="39" spans="1:53" ht="25" x14ac:dyDescent="0.35">
      <c r="A39" s="151"/>
      <c r="B39" s="151"/>
      <c r="C39" s="151"/>
      <c r="D39" s="98"/>
      <c r="E39" s="102"/>
      <c r="F39" s="152"/>
      <c r="G39" s="152"/>
      <c r="H39" s="153"/>
      <c r="I39" s="154"/>
      <c r="J39" s="237">
        <f t="shared" si="4"/>
        <v>0</v>
      </c>
      <c r="L39" s="107" t="s">
        <v>390</v>
      </c>
      <c r="M39" s="354" t="s">
        <v>264</v>
      </c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54"/>
      <c r="Z39" s="354"/>
      <c r="AA39" s="354"/>
      <c r="AB39" s="354"/>
      <c r="AC39" s="354"/>
      <c r="AD39" s="354"/>
      <c r="AE39" s="354"/>
      <c r="AF39" s="104"/>
      <c r="AG39" s="108" t="s">
        <v>262</v>
      </c>
      <c r="AH39" s="109">
        <v>1</v>
      </c>
      <c r="AI39" s="110">
        <v>691740</v>
      </c>
      <c r="AJ39" s="110">
        <v>207522</v>
      </c>
      <c r="AK39" s="110">
        <v>899262</v>
      </c>
      <c r="AL39" s="110">
        <v>899262</v>
      </c>
      <c r="AM39" s="110">
        <v>2948.4</v>
      </c>
      <c r="AQ39" s="262">
        <v>1</v>
      </c>
      <c r="AR39" s="259"/>
      <c r="AS39" s="136">
        <f t="shared" si="9"/>
        <v>1</v>
      </c>
      <c r="AT39" s="260">
        <f t="shared" si="10"/>
        <v>2268</v>
      </c>
      <c r="AU39" s="261">
        <f t="shared" si="11"/>
        <v>2268</v>
      </c>
      <c r="AV39" s="261">
        <f t="shared" si="6"/>
        <v>2948.4</v>
      </c>
      <c r="AW39" s="143">
        <f t="shared" si="7"/>
        <v>2948.4</v>
      </c>
      <c r="AX39" s="143"/>
      <c r="AY39" s="143"/>
      <c r="AZ39" s="260">
        <f t="shared" si="8"/>
        <v>2948.4</v>
      </c>
      <c r="BA39" s="220"/>
    </row>
    <row r="40" spans="1:53" ht="25" x14ac:dyDescent="0.35">
      <c r="A40" s="151"/>
      <c r="B40" s="151"/>
      <c r="C40" s="151"/>
      <c r="D40" s="98"/>
      <c r="E40" s="102"/>
      <c r="F40" s="152"/>
      <c r="G40" s="152"/>
      <c r="H40" s="153"/>
      <c r="I40" s="154"/>
      <c r="J40" s="237">
        <f t="shared" si="4"/>
        <v>0</v>
      </c>
      <c r="L40" s="107" t="s">
        <v>391</v>
      </c>
      <c r="M40" s="354" t="s">
        <v>268</v>
      </c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54"/>
      <c r="Z40" s="354"/>
      <c r="AA40" s="354"/>
      <c r="AB40" s="354"/>
      <c r="AC40" s="354"/>
      <c r="AD40" s="354"/>
      <c r="AE40" s="354"/>
      <c r="AF40" s="104"/>
      <c r="AG40" s="107" t="s">
        <v>269</v>
      </c>
      <c r="AH40" s="109">
        <v>2</v>
      </c>
      <c r="AI40" s="111">
        <v>864.68</v>
      </c>
      <c r="AJ40" s="111">
        <v>259.39999999999998</v>
      </c>
      <c r="AK40" s="110">
        <v>1124.08</v>
      </c>
      <c r="AL40" s="110">
        <v>2248.16</v>
      </c>
      <c r="AM40" s="111">
        <v>7.37</v>
      </c>
      <c r="AQ40" s="262">
        <v>2</v>
      </c>
      <c r="AR40" s="259"/>
      <c r="AS40" s="136">
        <f t="shared" si="9"/>
        <v>2</v>
      </c>
      <c r="AT40" s="260">
        <f t="shared" si="10"/>
        <v>2.8350163934426229</v>
      </c>
      <c r="AU40" s="261">
        <f t="shared" si="11"/>
        <v>2.8350163934426229</v>
      </c>
      <c r="AV40" s="261">
        <f t="shared" si="6"/>
        <v>3.6855081967213112</v>
      </c>
      <c r="AW40" s="143">
        <f t="shared" si="7"/>
        <v>3.6855081967213112</v>
      </c>
      <c r="AX40" s="143"/>
      <c r="AY40" s="143"/>
      <c r="AZ40" s="260">
        <f t="shared" si="8"/>
        <v>7.37</v>
      </c>
      <c r="BA40" s="220"/>
    </row>
    <row r="41" spans="1:53" ht="25" x14ac:dyDescent="0.35">
      <c r="A41" s="151"/>
      <c r="B41" s="151"/>
      <c r="C41" s="151"/>
      <c r="D41" s="98"/>
      <c r="E41" s="102"/>
      <c r="F41" s="152"/>
      <c r="G41" s="152"/>
      <c r="H41" s="153"/>
      <c r="I41" s="154"/>
      <c r="J41" s="237">
        <f t="shared" si="4"/>
        <v>0</v>
      </c>
      <c r="L41" s="107" t="s">
        <v>392</v>
      </c>
      <c r="M41" s="354" t="s">
        <v>271</v>
      </c>
      <c r="N41" s="354"/>
      <c r="O41" s="354"/>
      <c r="P41" s="354"/>
      <c r="Q41" s="354"/>
      <c r="R41" s="354"/>
      <c r="S41" s="354"/>
      <c r="T41" s="354"/>
      <c r="U41" s="354"/>
      <c r="V41" s="354"/>
      <c r="W41" s="354"/>
      <c r="X41" s="354"/>
      <c r="Y41" s="354"/>
      <c r="Z41" s="354"/>
      <c r="AA41" s="354"/>
      <c r="AB41" s="354"/>
      <c r="AC41" s="354"/>
      <c r="AD41" s="354"/>
      <c r="AE41" s="354"/>
      <c r="AF41" s="104"/>
      <c r="AG41" s="108" t="s">
        <v>262</v>
      </c>
      <c r="AH41" s="109">
        <v>2</v>
      </c>
      <c r="AI41" s="110">
        <v>403515</v>
      </c>
      <c r="AJ41" s="110">
        <v>121054.5</v>
      </c>
      <c r="AK41" s="110">
        <v>524569.5</v>
      </c>
      <c r="AL41" s="110">
        <v>1049139</v>
      </c>
      <c r="AM41" s="110">
        <v>3439.8</v>
      </c>
      <c r="AQ41" s="262">
        <v>2</v>
      </c>
      <c r="AR41" s="259"/>
      <c r="AS41" s="136">
        <f t="shared" si="9"/>
        <v>2</v>
      </c>
      <c r="AT41" s="260">
        <f t="shared" si="10"/>
        <v>1323</v>
      </c>
      <c r="AU41" s="261">
        <f t="shared" si="11"/>
        <v>1323</v>
      </c>
      <c r="AV41" s="261">
        <f t="shared" si="6"/>
        <v>1719.9</v>
      </c>
      <c r="AW41" s="143">
        <f t="shared" si="7"/>
        <v>1719.9</v>
      </c>
      <c r="AX41" s="143"/>
      <c r="AY41" s="143"/>
      <c r="AZ41" s="260">
        <f t="shared" si="8"/>
        <v>3439.8</v>
      </c>
      <c r="BA41" s="220"/>
    </row>
    <row r="42" spans="1:53" x14ac:dyDescent="0.35">
      <c r="A42" s="150" t="s">
        <v>138</v>
      </c>
      <c r="B42" s="150" t="s">
        <v>139</v>
      </c>
      <c r="C42" s="151"/>
      <c r="D42" s="98"/>
      <c r="E42" s="102"/>
      <c r="F42" s="152">
        <v>0</v>
      </c>
      <c r="G42" s="152">
        <v>0</v>
      </c>
      <c r="H42" s="153">
        <v>0</v>
      </c>
      <c r="I42" s="264">
        <f>SUM(I43:I46)</f>
        <v>32351.038181623917</v>
      </c>
      <c r="J42" s="237">
        <f t="shared" si="4"/>
        <v>0</v>
      </c>
      <c r="L42" s="57" t="s">
        <v>117</v>
      </c>
      <c r="M42" s="330" t="s">
        <v>139</v>
      </c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0"/>
      <c r="AD42" s="330"/>
      <c r="AE42" s="330"/>
      <c r="AF42" s="70"/>
      <c r="AG42" s="70"/>
      <c r="AH42" s="59"/>
      <c r="AI42" s="70"/>
      <c r="AJ42" s="70"/>
      <c r="AK42" s="70"/>
      <c r="AL42" s="61">
        <v>15684628.050000001</v>
      </c>
      <c r="AM42" s="61">
        <v>51425.01</v>
      </c>
      <c r="AR42" s="224"/>
      <c r="AS42" s="222"/>
      <c r="AT42" s="255"/>
      <c r="AU42" s="254"/>
      <c r="AV42" s="254"/>
      <c r="AW42" s="220"/>
      <c r="AX42" s="220"/>
      <c r="AY42" s="220"/>
      <c r="AZ42" s="255"/>
      <c r="BA42" s="220"/>
    </row>
    <row r="43" spans="1:53" x14ac:dyDescent="0.35">
      <c r="A43" s="151" t="s">
        <v>140</v>
      </c>
      <c r="B43" s="256" t="s">
        <v>518</v>
      </c>
      <c r="C43" s="151" t="s">
        <v>135</v>
      </c>
      <c r="D43" s="98">
        <v>2</v>
      </c>
      <c r="E43" s="102">
        <v>4396.3871000000008</v>
      </c>
      <c r="F43" s="152">
        <v>235.19617235612355</v>
      </c>
      <c r="G43" s="152">
        <v>100.79835958119581</v>
      </c>
      <c r="H43" s="153">
        <v>659.45806500000015</v>
      </c>
      <c r="I43" s="154">
        <f t="shared" si="0"/>
        <v>10783.67939387464</v>
      </c>
      <c r="J43" s="237">
        <f t="shared" si="4"/>
        <v>5391.8396969373198</v>
      </c>
      <c r="L43" s="134"/>
      <c r="M43" s="350"/>
      <c r="N43" s="351"/>
      <c r="O43" s="351"/>
      <c r="P43" s="351"/>
      <c r="Q43" s="351"/>
      <c r="R43" s="351"/>
      <c r="S43" s="351"/>
      <c r="T43" s="351"/>
      <c r="U43" s="351"/>
      <c r="V43" s="351"/>
      <c r="W43" s="351"/>
      <c r="X43" s="351"/>
      <c r="Y43" s="351"/>
      <c r="Z43" s="351"/>
      <c r="AA43" s="351"/>
      <c r="AB43" s="351"/>
      <c r="AC43" s="351"/>
      <c r="AD43" s="351"/>
      <c r="AE43" s="352"/>
      <c r="AF43" s="134"/>
      <c r="AG43" s="134"/>
      <c r="AH43" s="134"/>
      <c r="AI43" s="134"/>
      <c r="AJ43" s="134"/>
      <c r="AK43" s="134"/>
      <c r="AL43" s="134"/>
      <c r="AM43" s="134"/>
      <c r="AR43" s="259">
        <f t="shared" si="5"/>
        <v>-1</v>
      </c>
      <c r="AS43" s="136">
        <f t="shared" ref="AS43:AS51" si="12">AH43-D43</f>
        <v>-2</v>
      </c>
      <c r="AT43" s="260">
        <f t="shared" ref="AT43:AT51" si="13">(AI43/305)-J43</f>
        <v>-5391.8396969373198</v>
      </c>
      <c r="AU43" s="261">
        <f t="shared" ref="AU43:AU51" si="14">(AI43/305)-E43</f>
        <v>-4396.3871000000008</v>
      </c>
      <c r="AV43" s="261">
        <f t="shared" si="6"/>
        <v>-5391.8396969373198</v>
      </c>
      <c r="AW43" s="143">
        <f t="shared" si="7"/>
        <v>-4396.3871000000008</v>
      </c>
      <c r="AX43" s="143"/>
      <c r="AY43" s="143"/>
      <c r="AZ43" s="260">
        <f t="shared" si="8"/>
        <v>-10783.67939387464</v>
      </c>
      <c r="BA43" s="220"/>
    </row>
    <row r="44" spans="1:53" x14ac:dyDescent="0.35">
      <c r="A44" s="151" t="s">
        <v>142</v>
      </c>
      <c r="B44" s="256" t="s">
        <v>519</v>
      </c>
      <c r="C44" s="151" t="s">
        <v>135</v>
      </c>
      <c r="D44" s="98">
        <v>2</v>
      </c>
      <c r="E44" s="102">
        <v>4396.3871000000008</v>
      </c>
      <c r="F44" s="152">
        <v>235.19617235612355</v>
      </c>
      <c r="G44" s="152">
        <v>100.79835958119581</v>
      </c>
      <c r="H44" s="153">
        <v>659.45806500000015</v>
      </c>
      <c r="I44" s="154">
        <f t="shared" si="0"/>
        <v>10783.67939387464</v>
      </c>
      <c r="J44" s="237">
        <f t="shared" si="4"/>
        <v>5391.8396969373198</v>
      </c>
      <c r="L44" s="134"/>
      <c r="M44" s="350"/>
      <c r="N44" s="351"/>
      <c r="O44" s="351"/>
      <c r="P44" s="351"/>
      <c r="Q44" s="351"/>
      <c r="R44" s="351"/>
      <c r="S44" s="351"/>
      <c r="T44" s="351"/>
      <c r="U44" s="351"/>
      <c r="V44" s="351"/>
      <c r="W44" s="351"/>
      <c r="X44" s="351"/>
      <c r="Y44" s="351"/>
      <c r="Z44" s="351"/>
      <c r="AA44" s="351"/>
      <c r="AB44" s="351"/>
      <c r="AC44" s="351"/>
      <c r="AD44" s="351"/>
      <c r="AE44" s="352"/>
      <c r="AF44" s="134"/>
      <c r="AG44" s="134"/>
      <c r="AH44" s="134"/>
      <c r="AI44" s="134"/>
      <c r="AJ44" s="134"/>
      <c r="AK44" s="134"/>
      <c r="AL44" s="134"/>
      <c r="AM44" s="134"/>
      <c r="AR44" s="259">
        <f t="shared" si="5"/>
        <v>-1</v>
      </c>
      <c r="AS44" s="136">
        <f t="shared" si="12"/>
        <v>-2</v>
      </c>
      <c r="AT44" s="260">
        <f t="shared" si="13"/>
        <v>-5391.8396969373198</v>
      </c>
      <c r="AU44" s="261">
        <f t="shared" si="14"/>
        <v>-4396.3871000000008</v>
      </c>
      <c r="AV44" s="261">
        <f t="shared" si="6"/>
        <v>-5391.8396969373198</v>
      </c>
      <c r="AW44" s="143">
        <f t="shared" si="7"/>
        <v>-4396.3871000000008</v>
      </c>
      <c r="AX44" s="143"/>
      <c r="AY44" s="143"/>
      <c r="AZ44" s="260">
        <f t="shared" si="8"/>
        <v>-10783.67939387464</v>
      </c>
      <c r="BA44" s="220"/>
    </row>
    <row r="45" spans="1:53" x14ac:dyDescent="0.35">
      <c r="A45" s="151" t="s">
        <v>144</v>
      </c>
      <c r="B45" s="256" t="s">
        <v>520</v>
      </c>
      <c r="C45" s="151" t="s">
        <v>135</v>
      </c>
      <c r="D45" s="98">
        <v>2</v>
      </c>
      <c r="E45" s="102">
        <v>4396.3871000000008</v>
      </c>
      <c r="F45" s="152">
        <v>235.19617235612355</v>
      </c>
      <c r="G45" s="152">
        <v>100.79835958119581</v>
      </c>
      <c r="H45" s="153">
        <v>659.45806500000015</v>
      </c>
      <c r="I45" s="154">
        <f t="shared" si="0"/>
        <v>10783.67939387464</v>
      </c>
      <c r="J45" s="237">
        <f t="shared" si="4"/>
        <v>5391.8396969373198</v>
      </c>
      <c r="L45" s="134"/>
      <c r="M45" s="350"/>
      <c r="N45" s="351"/>
      <c r="O45" s="351"/>
      <c r="P45" s="351"/>
      <c r="Q45" s="351"/>
      <c r="R45" s="351"/>
      <c r="S45" s="351"/>
      <c r="T45" s="351"/>
      <c r="U45" s="351"/>
      <c r="V45" s="351"/>
      <c r="W45" s="351"/>
      <c r="X45" s="351"/>
      <c r="Y45" s="351"/>
      <c r="Z45" s="351"/>
      <c r="AA45" s="351"/>
      <c r="AB45" s="351"/>
      <c r="AC45" s="351"/>
      <c r="AD45" s="351"/>
      <c r="AE45" s="352"/>
      <c r="AF45" s="134"/>
      <c r="AG45" s="134"/>
      <c r="AH45" s="134"/>
      <c r="AI45" s="134"/>
      <c r="AJ45" s="134"/>
      <c r="AK45" s="134"/>
      <c r="AL45" s="134"/>
      <c r="AM45" s="134"/>
      <c r="AR45" s="259">
        <f t="shared" si="5"/>
        <v>-1</v>
      </c>
      <c r="AS45" s="136">
        <f t="shared" si="12"/>
        <v>-2</v>
      </c>
      <c r="AT45" s="260">
        <f t="shared" si="13"/>
        <v>-5391.8396969373198</v>
      </c>
      <c r="AU45" s="261">
        <f t="shared" si="14"/>
        <v>-4396.3871000000008</v>
      </c>
      <c r="AV45" s="261">
        <f t="shared" si="6"/>
        <v>-5391.8396969373198</v>
      </c>
      <c r="AW45" s="143">
        <f t="shared" si="7"/>
        <v>-4396.3871000000008</v>
      </c>
      <c r="AX45" s="143"/>
      <c r="AY45" s="143"/>
      <c r="AZ45" s="260">
        <f t="shared" si="8"/>
        <v>-10783.67939387464</v>
      </c>
      <c r="BA45" s="220"/>
    </row>
    <row r="46" spans="1:53" ht="25" x14ac:dyDescent="0.35">
      <c r="A46" s="151"/>
      <c r="B46" s="151"/>
      <c r="C46" s="151"/>
      <c r="D46" s="98"/>
      <c r="E46" s="102"/>
      <c r="F46" s="152"/>
      <c r="G46" s="152"/>
      <c r="H46" s="153"/>
      <c r="I46" s="154"/>
      <c r="J46" s="237">
        <f t="shared" si="4"/>
        <v>0</v>
      </c>
      <c r="L46" s="107" t="s">
        <v>119</v>
      </c>
      <c r="M46" s="354" t="s">
        <v>274</v>
      </c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354"/>
      <c r="Y46" s="354"/>
      <c r="Z46" s="354"/>
      <c r="AA46" s="354"/>
      <c r="AB46" s="354"/>
      <c r="AC46" s="354"/>
      <c r="AD46" s="354"/>
      <c r="AE46" s="354"/>
      <c r="AF46" s="104"/>
      <c r="AG46" s="108" t="s">
        <v>27</v>
      </c>
      <c r="AH46" s="109">
        <v>1</v>
      </c>
      <c r="AI46" s="110">
        <v>5533920</v>
      </c>
      <c r="AJ46" s="110">
        <v>1660176</v>
      </c>
      <c r="AK46" s="110">
        <v>7194096</v>
      </c>
      <c r="AL46" s="110">
        <v>7194096</v>
      </c>
      <c r="AM46" s="110">
        <v>23587.200000000001</v>
      </c>
      <c r="AQ46" s="262">
        <v>1</v>
      </c>
      <c r="AR46" s="259"/>
      <c r="AS46" s="136">
        <f t="shared" si="12"/>
        <v>1</v>
      </c>
      <c r="AT46" s="260">
        <f t="shared" si="13"/>
        <v>18144</v>
      </c>
      <c r="AU46" s="261">
        <f t="shared" si="14"/>
        <v>18144</v>
      </c>
      <c r="AV46" s="261">
        <f t="shared" si="6"/>
        <v>23587.200000000001</v>
      </c>
      <c r="AW46" s="143">
        <f t="shared" si="7"/>
        <v>23587.200000000001</v>
      </c>
      <c r="AX46" s="143"/>
      <c r="AY46" s="143"/>
      <c r="AZ46" s="260">
        <f t="shared" si="8"/>
        <v>23587.200000000001</v>
      </c>
      <c r="BA46" s="220"/>
    </row>
    <row r="47" spans="1:53" ht="25" x14ac:dyDescent="0.35">
      <c r="A47" s="151"/>
      <c r="B47" s="151"/>
      <c r="C47" s="151"/>
      <c r="D47" s="98"/>
      <c r="E47" s="102"/>
      <c r="F47" s="152"/>
      <c r="G47" s="152"/>
      <c r="H47" s="153"/>
      <c r="I47" s="154"/>
      <c r="J47" s="237">
        <f t="shared" si="4"/>
        <v>0</v>
      </c>
      <c r="L47" s="107" t="s">
        <v>121</v>
      </c>
      <c r="M47" s="354" t="s">
        <v>276</v>
      </c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54"/>
      <c r="Z47" s="354"/>
      <c r="AA47" s="354"/>
      <c r="AB47" s="354"/>
      <c r="AC47" s="354"/>
      <c r="AD47" s="354"/>
      <c r="AE47" s="354"/>
      <c r="AF47" s="104"/>
      <c r="AG47" s="108" t="s">
        <v>262</v>
      </c>
      <c r="AH47" s="109">
        <v>1</v>
      </c>
      <c r="AI47" s="110">
        <v>190228.5</v>
      </c>
      <c r="AJ47" s="110">
        <v>57068.55</v>
      </c>
      <c r="AK47" s="110">
        <v>247297.05</v>
      </c>
      <c r="AL47" s="110">
        <v>247297.05</v>
      </c>
      <c r="AM47" s="111">
        <v>810.81</v>
      </c>
      <c r="AQ47" s="262">
        <v>1</v>
      </c>
      <c r="AR47" s="259"/>
      <c r="AS47" s="136">
        <f t="shared" si="12"/>
        <v>1</v>
      </c>
      <c r="AT47" s="260">
        <f t="shared" si="13"/>
        <v>623.70000000000005</v>
      </c>
      <c r="AU47" s="261">
        <f t="shared" si="14"/>
        <v>623.70000000000005</v>
      </c>
      <c r="AV47" s="261">
        <f t="shared" si="6"/>
        <v>810.81</v>
      </c>
      <c r="AW47" s="143">
        <f t="shared" si="7"/>
        <v>810.81</v>
      </c>
      <c r="AX47" s="143"/>
      <c r="AY47" s="143"/>
      <c r="AZ47" s="260">
        <f t="shared" si="8"/>
        <v>810.81</v>
      </c>
      <c r="BA47" s="220"/>
    </row>
    <row r="48" spans="1:53" ht="25" x14ac:dyDescent="0.35">
      <c r="A48" s="151"/>
      <c r="B48" s="151"/>
      <c r="C48" s="151"/>
      <c r="D48" s="98"/>
      <c r="E48" s="102"/>
      <c r="F48" s="152"/>
      <c r="G48" s="152"/>
      <c r="H48" s="153"/>
      <c r="I48" s="154"/>
      <c r="J48" s="237">
        <f t="shared" si="4"/>
        <v>0</v>
      </c>
      <c r="L48" s="107" t="s">
        <v>123</v>
      </c>
      <c r="M48" s="354" t="s">
        <v>278</v>
      </c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54"/>
      <c r="Z48" s="354"/>
      <c r="AA48" s="354"/>
      <c r="AB48" s="354"/>
      <c r="AC48" s="354"/>
      <c r="AD48" s="354"/>
      <c r="AE48" s="354"/>
      <c r="AF48" s="104"/>
      <c r="AG48" s="108" t="s">
        <v>27</v>
      </c>
      <c r="AH48" s="109">
        <v>1</v>
      </c>
      <c r="AI48" s="110">
        <v>3746925</v>
      </c>
      <c r="AJ48" s="110">
        <v>1124077.5</v>
      </c>
      <c r="AK48" s="110">
        <v>4871002.5</v>
      </c>
      <c r="AL48" s="110">
        <v>4871002.5</v>
      </c>
      <c r="AM48" s="110">
        <v>15970.5</v>
      </c>
      <c r="AQ48" s="262">
        <v>1</v>
      </c>
      <c r="AR48" s="259"/>
      <c r="AS48" s="136">
        <f t="shared" si="12"/>
        <v>1</v>
      </c>
      <c r="AT48" s="260">
        <f t="shared" si="13"/>
        <v>12285</v>
      </c>
      <c r="AU48" s="261">
        <f t="shared" si="14"/>
        <v>12285</v>
      </c>
      <c r="AV48" s="261">
        <f t="shared" si="6"/>
        <v>15970.5</v>
      </c>
      <c r="AW48" s="143">
        <f t="shared" si="7"/>
        <v>15970.5</v>
      </c>
      <c r="AX48" s="143"/>
      <c r="AY48" s="143"/>
      <c r="AZ48" s="260">
        <f t="shared" si="8"/>
        <v>15970.5</v>
      </c>
      <c r="BA48" s="220"/>
    </row>
    <row r="49" spans="1:53" ht="25" x14ac:dyDescent="0.35">
      <c r="A49" s="151"/>
      <c r="B49" s="151"/>
      <c r="C49" s="151"/>
      <c r="D49" s="98"/>
      <c r="E49" s="102"/>
      <c r="F49" s="152"/>
      <c r="G49" s="152"/>
      <c r="H49" s="153"/>
      <c r="I49" s="154"/>
      <c r="J49" s="237">
        <f t="shared" si="4"/>
        <v>0</v>
      </c>
      <c r="L49" s="107" t="s">
        <v>125</v>
      </c>
      <c r="M49" s="354" t="s">
        <v>393</v>
      </c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54"/>
      <c r="Z49" s="354"/>
      <c r="AA49" s="354"/>
      <c r="AB49" s="354"/>
      <c r="AC49" s="354"/>
      <c r="AD49" s="354"/>
      <c r="AE49" s="354"/>
      <c r="AF49" s="104"/>
      <c r="AG49" s="108" t="s">
        <v>27</v>
      </c>
      <c r="AH49" s="109">
        <v>1</v>
      </c>
      <c r="AI49" s="110">
        <v>317047.5</v>
      </c>
      <c r="AJ49" s="110">
        <v>95114.25</v>
      </c>
      <c r="AK49" s="110">
        <v>412161.75</v>
      </c>
      <c r="AL49" s="110">
        <v>412161.75</v>
      </c>
      <c r="AM49" s="110">
        <v>1351.35</v>
      </c>
      <c r="AQ49" s="262">
        <v>1</v>
      </c>
      <c r="AR49" s="259"/>
      <c r="AS49" s="136">
        <f t="shared" si="12"/>
        <v>1</v>
      </c>
      <c r="AT49" s="260">
        <f t="shared" si="13"/>
        <v>1039.5</v>
      </c>
      <c r="AU49" s="261">
        <f t="shared" si="14"/>
        <v>1039.5</v>
      </c>
      <c r="AV49" s="261">
        <f t="shared" si="6"/>
        <v>1351.35</v>
      </c>
      <c r="AW49" s="143">
        <f t="shared" si="7"/>
        <v>1351.35</v>
      </c>
      <c r="AX49" s="143"/>
      <c r="AY49" s="143"/>
      <c r="AZ49" s="260">
        <f t="shared" si="8"/>
        <v>1351.35</v>
      </c>
      <c r="BA49" s="220"/>
    </row>
    <row r="50" spans="1:53" ht="25" x14ac:dyDescent="0.35">
      <c r="A50" s="151"/>
      <c r="B50" s="151"/>
      <c r="C50" s="151"/>
      <c r="D50" s="98"/>
      <c r="E50" s="102"/>
      <c r="F50" s="152"/>
      <c r="G50" s="152"/>
      <c r="H50" s="153"/>
      <c r="I50" s="154"/>
      <c r="J50" s="237">
        <f t="shared" si="4"/>
        <v>0</v>
      </c>
      <c r="L50" s="107" t="s">
        <v>127</v>
      </c>
      <c r="M50" s="354" t="s">
        <v>394</v>
      </c>
      <c r="N50" s="354"/>
      <c r="O50" s="354"/>
      <c r="P50" s="354"/>
      <c r="Q50" s="354"/>
      <c r="R50" s="354"/>
      <c r="S50" s="354"/>
      <c r="T50" s="354"/>
      <c r="U50" s="354"/>
      <c r="V50" s="354"/>
      <c r="W50" s="354"/>
      <c r="X50" s="354"/>
      <c r="Y50" s="354"/>
      <c r="Z50" s="354"/>
      <c r="AA50" s="354"/>
      <c r="AB50" s="354"/>
      <c r="AC50" s="354"/>
      <c r="AD50" s="354"/>
      <c r="AE50" s="354"/>
      <c r="AF50" s="104"/>
      <c r="AG50" s="108" t="s">
        <v>27</v>
      </c>
      <c r="AH50" s="109">
        <v>1</v>
      </c>
      <c r="AI50" s="110">
        <v>1268190</v>
      </c>
      <c r="AJ50" s="110">
        <v>380457</v>
      </c>
      <c r="AK50" s="110">
        <v>1648647</v>
      </c>
      <c r="AL50" s="110">
        <v>1648647</v>
      </c>
      <c r="AM50" s="110">
        <v>5405.4</v>
      </c>
      <c r="AQ50" s="262">
        <v>1</v>
      </c>
      <c r="AR50" s="259"/>
      <c r="AS50" s="136">
        <f t="shared" si="12"/>
        <v>1</v>
      </c>
      <c r="AT50" s="260">
        <f t="shared" si="13"/>
        <v>4158</v>
      </c>
      <c r="AU50" s="261">
        <f t="shared" si="14"/>
        <v>4158</v>
      </c>
      <c r="AV50" s="261">
        <f t="shared" si="6"/>
        <v>5405.4</v>
      </c>
      <c r="AW50" s="143">
        <f t="shared" si="7"/>
        <v>5405.4</v>
      </c>
      <c r="AX50" s="143"/>
      <c r="AY50" s="143"/>
      <c r="AZ50" s="260">
        <f t="shared" si="8"/>
        <v>5405.4</v>
      </c>
      <c r="BA50" s="220"/>
    </row>
    <row r="51" spans="1:53" ht="25" x14ac:dyDescent="0.35">
      <c r="A51" s="151"/>
      <c r="B51" s="151"/>
      <c r="C51" s="151"/>
      <c r="D51" s="98"/>
      <c r="E51" s="102"/>
      <c r="F51" s="152"/>
      <c r="G51" s="152"/>
      <c r="H51" s="153"/>
      <c r="I51" s="154"/>
      <c r="J51" s="237">
        <f t="shared" si="4"/>
        <v>0</v>
      </c>
      <c r="L51" s="107" t="s">
        <v>395</v>
      </c>
      <c r="M51" s="354" t="s">
        <v>284</v>
      </c>
      <c r="N51" s="354"/>
      <c r="O51" s="354"/>
      <c r="P51" s="354"/>
      <c r="Q51" s="354"/>
      <c r="R51" s="354"/>
      <c r="S51" s="354"/>
      <c r="T51" s="354"/>
      <c r="U51" s="354"/>
      <c r="V51" s="354"/>
      <c r="W51" s="354"/>
      <c r="X51" s="354"/>
      <c r="Y51" s="354"/>
      <c r="Z51" s="354"/>
      <c r="AA51" s="354"/>
      <c r="AB51" s="354"/>
      <c r="AC51" s="354"/>
      <c r="AD51" s="354"/>
      <c r="AE51" s="354"/>
      <c r="AF51" s="104"/>
      <c r="AG51" s="108" t="s">
        <v>27</v>
      </c>
      <c r="AH51" s="109">
        <v>1</v>
      </c>
      <c r="AI51" s="110">
        <v>1008787.5</v>
      </c>
      <c r="AJ51" s="110">
        <v>302636.25</v>
      </c>
      <c r="AK51" s="110">
        <v>1311423.75</v>
      </c>
      <c r="AL51" s="110">
        <v>1311423.75</v>
      </c>
      <c r="AM51" s="110">
        <v>4299.75</v>
      </c>
      <c r="AQ51" s="262">
        <v>1</v>
      </c>
      <c r="AR51" s="259"/>
      <c r="AS51" s="136">
        <f t="shared" si="12"/>
        <v>1</v>
      </c>
      <c r="AT51" s="260">
        <f t="shared" si="13"/>
        <v>3307.5</v>
      </c>
      <c r="AU51" s="261">
        <f t="shared" si="14"/>
        <v>3307.5</v>
      </c>
      <c r="AV51" s="261">
        <f t="shared" si="6"/>
        <v>4299.75</v>
      </c>
      <c r="AW51" s="143">
        <f t="shared" si="7"/>
        <v>4299.75</v>
      </c>
      <c r="AX51" s="143"/>
      <c r="AY51" s="143"/>
      <c r="AZ51" s="260">
        <f t="shared" si="8"/>
        <v>4299.75</v>
      </c>
      <c r="BA51" s="220"/>
    </row>
    <row r="52" spans="1:53" x14ac:dyDescent="0.35">
      <c r="A52" s="150" t="s">
        <v>146</v>
      </c>
      <c r="B52" s="150" t="s">
        <v>147</v>
      </c>
      <c r="C52" s="151"/>
      <c r="D52" s="98"/>
      <c r="E52" s="102"/>
      <c r="F52" s="152">
        <v>0</v>
      </c>
      <c r="G52" s="152">
        <v>0</v>
      </c>
      <c r="H52" s="153">
        <v>0</v>
      </c>
      <c r="I52" s="264">
        <f>SUM(I53:I55)</f>
        <v>64702.076363247834</v>
      </c>
      <c r="J52" s="237">
        <f t="shared" si="4"/>
        <v>0</v>
      </c>
      <c r="L52" s="57" t="s">
        <v>129</v>
      </c>
      <c r="M52" s="330" t="s">
        <v>147</v>
      </c>
      <c r="N52" s="330"/>
      <c r="O52" s="330"/>
      <c r="P52" s="330"/>
      <c r="Q52" s="330"/>
      <c r="R52" s="330"/>
      <c r="S52" s="330"/>
      <c r="T52" s="330"/>
      <c r="U52" s="330"/>
      <c r="V52" s="330"/>
      <c r="W52" s="330"/>
      <c r="X52" s="330"/>
      <c r="Y52" s="330"/>
      <c r="Z52" s="330"/>
      <c r="AA52" s="330"/>
      <c r="AB52" s="330"/>
      <c r="AC52" s="330"/>
      <c r="AD52" s="330"/>
      <c r="AE52" s="330"/>
      <c r="AF52" s="70"/>
      <c r="AG52" s="70"/>
      <c r="AH52" s="59"/>
      <c r="AI52" s="70"/>
      <c r="AJ52" s="70"/>
      <c r="AK52" s="70"/>
      <c r="AL52" s="61">
        <v>15699615.75</v>
      </c>
      <c r="AM52" s="61">
        <v>51474.15</v>
      </c>
      <c r="AR52" s="224"/>
      <c r="AS52" s="222"/>
      <c r="AT52" s="255"/>
      <c r="AU52" s="254"/>
      <c r="AV52" s="254"/>
      <c r="AW52" s="220"/>
      <c r="AX52" s="220"/>
      <c r="AY52" s="220"/>
      <c r="AZ52" s="255"/>
      <c r="BA52" s="220"/>
    </row>
    <row r="53" spans="1:53" x14ac:dyDescent="0.35">
      <c r="A53" s="151" t="s">
        <v>148</v>
      </c>
      <c r="B53" s="256" t="s">
        <v>518</v>
      </c>
      <c r="C53" s="151" t="s">
        <v>135</v>
      </c>
      <c r="D53" s="98">
        <v>6</v>
      </c>
      <c r="E53" s="102">
        <v>4396.3871000000008</v>
      </c>
      <c r="F53" s="152">
        <v>235.1961723561235</v>
      </c>
      <c r="G53" s="152">
        <v>100.7983595811958</v>
      </c>
      <c r="H53" s="153">
        <v>659.45806500000015</v>
      </c>
      <c r="I53" s="154">
        <f t="shared" si="0"/>
        <v>32351.038181623917</v>
      </c>
      <c r="J53" s="237">
        <f t="shared" si="4"/>
        <v>5391.8396969373198</v>
      </c>
      <c r="L53" s="134"/>
      <c r="M53" s="350"/>
      <c r="N53" s="351"/>
      <c r="O53" s="351"/>
      <c r="P53" s="351"/>
      <c r="Q53" s="351"/>
      <c r="R53" s="351"/>
      <c r="S53" s="351"/>
      <c r="T53" s="351"/>
      <c r="U53" s="351"/>
      <c r="V53" s="351"/>
      <c r="W53" s="351"/>
      <c r="X53" s="351"/>
      <c r="Y53" s="351"/>
      <c r="Z53" s="351"/>
      <c r="AA53" s="351"/>
      <c r="AB53" s="351"/>
      <c r="AC53" s="351"/>
      <c r="AD53" s="351"/>
      <c r="AE53" s="352"/>
      <c r="AF53" s="134"/>
      <c r="AG53" s="134"/>
      <c r="AH53" s="134"/>
      <c r="AI53" s="134"/>
      <c r="AJ53" s="134"/>
      <c r="AK53" s="134"/>
      <c r="AL53" s="134"/>
      <c r="AM53" s="134"/>
      <c r="AR53" s="259">
        <f t="shared" si="5"/>
        <v>-1</v>
      </c>
      <c r="AS53" s="136">
        <f t="shared" ref="AS53:AS61" si="15">AH53-D53</f>
        <v>-6</v>
      </c>
      <c r="AT53" s="260">
        <f t="shared" ref="AT53:AT61" si="16">(AI53/305)-J53</f>
        <v>-5391.8396969373198</v>
      </c>
      <c r="AU53" s="261">
        <f t="shared" ref="AU53:AU61" si="17">(AI53/305)-E53</f>
        <v>-4396.3871000000008</v>
      </c>
      <c r="AV53" s="261">
        <f t="shared" si="6"/>
        <v>-5391.8396969373198</v>
      </c>
      <c r="AW53" s="143">
        <f t="shared" si="7"/>
        <v>-4396.3871000000008</v>
      </c>
      <c r="AX53" s="143"/>
      <c r="AY53" s="143"/>
      <c r="AZ53" s="260">
        <f t="shared" si="8"/>
        <v>-32351.038181623917</v>
      </c>
      <c r="BA53" s="220"/>
    </row>
    <row r="54" spans="1:53" x14ac:dyDescent="0.35">
      <c r="A54" s="151" t="s">
        <v>149</v>
      </c>
      <c r="B54" s="256" t="s">
        <v>521</v>
      </c>
      <c r="C54" s="151" t="s">
        <v>135</v>
      </c>
      <c r="D54" s="98">
        <v>4</v>
      </c>
      <c r="E54" s="102">
        <v>4396.3871000000008</v>
      </c>
      <c r="F54" s="152">
        <v>235.19617235612355</v>
      </c>
      <c r="G54" s="152">
        <v>100.79835958119581</v>
      </c>
      <c r="H54" s="153">
        <v>659.45806500000015</v>
      </c>
      <c r="I54" s="154">
        <f t="shared" si="0"/>
        <v>21567.358787749279</v>
      </c>
      <c r="J54" s="237">
        <f t="shared" si="4"/>
        <v>5391.8396969373198</v>
      </c>
      <c r="L54" s="134"/>
      <c r="M54" s="350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51"/>
      <c r="Z54" s="351"/>
      <c r="AA54" s="351"/>
      <c r="AB54" s="351"/>
      <c r="AC54" s="351"/>
      <c r="AD54" s="351"/>
      <c r="AE54" s="352"/>
      <c r="AF54" s="134"/>
      <c r="AG54" s="134"/>
      <c r="AH54" s="134"/>
      <c r="AI54" s="134"/>
      <c r="AJ54" s="134"/>
      <c r="AK54" s="134"/>
      <c r="AL54" s="134"/>
      <c r="AM54" s="134"/>
      <c r="AR54" s="259">
        <f t="shared" si="5"/>
        <v>-1</v>
      </c>
      <c r="AS54" s="136">
        <f t="shared" si="15"/>
        <v>-4</v>
      </c>
      <c r="AT54" s="260">
        <f t="shared" si="16"/>
        <v>-5391.8396969373198</v>
      </c>
      <c r="AU54" s="261">
        <f t="shared" si="17"/>
        <v>-4396.3871000000008</v>
      </c>
      <c r="AV54" s="261">
        <f t="shared" si="6"/>
        <v>-5391.8396969373198</v>
      </c>
      <c r="AW54" s="143">
        <f t="shared" si="7"/>
        <v>-4396.3871000000008</v>
      </c>
      <c r="AX54" s="143"/>
      <c r="AY54" s="143"/>
      <c r="AZ54" s="260">
        <f t="shared" si="8"/>
        <v>-21567.358787749279</v>
      </c>
      <c r="BA54" s="220"/>
    </row>
    <row r="55" spans="1:53" x14ac:dyDescent="0.35">
      <c r="A55" s="151" t="s">
        <v>151</v>
      </c>
      <c r="B55" s="256" t="s">
        <v>522</v>
      </c>
      <c r="C55" s="151" t="s">
        <v>135</v>
      </c>
      <c r="D55" s="98">
        <v>2</v>
      </c>
      <c r="E55" s="102">
        <v>4396.3871000000008</v>
      </c>
      <c r="F55" s="152">
        <v>235.19617235612355</v>
      </c>
      <c r="G55" s="152">
        <v>100.79835958119581</v>
      </c>
      <c r="H55" s="153">
        <v>659.45806500000015</v>
      </c>
      <c r="I55" s="154">
        <f t="shared" si="0"/>
        <v>10783.67939387464</v>
      </c>
      <c r="J55" s="237">
        <f t="shared" si="4"/>
        <v>5391.8396969373198</v>
      </c>
      <c r="L55" s="134"/>
      <c r="M55" s="350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51"/>
      <c r="Z55" s="351"/>
      <c r="AA55" s="351"/>
      <c r="AB55" s="351"/>
      <c r="AC55" s="351"/>
      <c r="AD55" s="351"/>
      <c r="AE55" s="352"/>
      <c r="AF55" s="134"/>
      <c r="AG55" s="134"/>
      <c r="AH55" s="134"/>
      <c r="AI55" s="134"/>
      <c r="AJ55" s="134"/>
      <c r="AK55" s="134"/>
      <c r="AL55" s="134"/>
      <c r="AM55" s="134"/>
      <c r="AR55" s="259">
        <f t="shared" si="5"/>
        <v>-1</v>
      </c>
      <c r="AS55" s="136">
        <f t="shared" si="15"/>
        <v>-2</v>
      </c>
      <c r="AT55" s="260">
        <f t="shared" si="16"/>
        <v>-5391.8396969373198</v>
      </c>
      <c r="AU55" s="261">
        <f t="shared" si="17"/>
        <v>-4396.3871000000008</v>
      </c>
      <c r="AV55" s="261">
        <f t="shared" si="6"/>
        <v>-5391.8396969373198</v>
      </c>
      <c r="AW55" s="143">
        <f t="shared" si="7"/>
        <v>-4396.3871000000008</v>
      </c>
      <c r="AX55" s="143"/>
      <c r="AY55" s="143"/>
      <c r="AZ55" s="260">
        <f t="shared" si="8"/>
        <v>-10783.67939387464</v>
      </c>
      <c r="BA55" s="220"/>
    </row>
    <row r="56" spans="1:53" ht="25" x14ac:dyDescent="0.35">
      <c r="L56" s="107" t="s">
        <v>131</v>
      </c>
      <c r="M56" s="354" t="s">
        <v>274</v>
      </c>
      <c r="N56" s="354"/>
      <c r="O56" s="354"/>
      <c r="P56" s="354"/>
      <c r="Q56" s="354"/>
      <c r="R56" s="354"/>
      <c r="S56" s="354"/>
      <c r="T56" s="354"/>
      <c r="U56" s="354"/>
      <c r="V56" s="354"/>
      <c r="W56" s="354"/>
      <c r="X56" s="354"/>
      <c r="Y56" s="354"/>
      <c r="Z56" s="354"/>
      <c r="AA56" s="354"/>
      <c r="AB56" s="354"/>
      <c r="AC56" s="354"/>
      <c r="AD56" s="354"/>
      <c r="AE56" s="354"/>
      <c r="AF56" s="104"/>
      <c r="AG56" s="108" t="s">
        <v>27</v>
      </c>
      <c r="AH56" s="109">
        <v>1</v>
      </c>
      <c r="AI56" s="110">
        <v>5533920</v>
      </c>
      <c r="AJ56" s="110">
        <v>1660176</v>
      </c>
      <c r="AK56" s="110">
        <v>7194096</v>
      </c>
      <c r="AL56" s="110">
        <v>7194096</v>
      </c>
      <c r="AM56" s="110">
        <v>23587.200000000001</v>
      </c>
      <c r="AQ56" s="262">
        <v>1</v>
      </c>
      <c r="AR56" s="259"/>
      <c r="AS56" s="136">
        <f t="shared" si="15"/>
        <v>1</v>
      </c>
      <c r="AT56" s="260">
        <f t="shared" si="16"/>
        <v>18144</v>
      </c>
      <c r="AU56" s="261">
        <f t="shared" si="17"/>
        <v>18144</v>
      </c>
      <c r="AV56" s="261">
        <f t="shared" si="6"/>
        <v>23587.200000000001</v>
      </c>
      <c r="AW56" s="143">
        <f t="shared" si="7"/>
        <v>23587.200000000001</v>
      </c>
      <c r="AX56" s="143"/>
      <c r="AY56" s="143"/>
      <c r="AZ56" s="260">
        <f t="shared" si="8"/>
        <v>23587.200000000001</v>
      </c>
      <c r="BA56" s="220"/>
    </row>
    <row r="57" spans="1:53" ht="25" x14ac:dyDescent="0.35">
      <c r="L57" s="107" t="s">
        <v>138</v>
      </c>
      <c r="M57" s="354" t="s">
        <v>276</v>
      </c>
      <c r="N57" s="354"/>
      <c r="O57" s="354"/>
      <c r="P57" s="354"/>
      <c r="Q57" s="354"/>
      <c r="R57" s="354"/>
      <c r="S57" s="354"/>
      <c r="T57" s="354"/>
      <c r="U57" s="354"/>
      <c r="V57" s="354"/>
      <c r="W57" s="354"/>
      <c r="X57" s="354"/>
      <c r="Y57" s="354"/>
      <c r="Z57" s="354"/>
      <c r="AA57" s="354"/>
      <c r="AB57" s="354"/>
      <c r="AC57" s="354"/>
      <c r="AD57" s="354"/>
      <c r="AE57" s="354"/>
      <c r="AF57" s="104"/>
      <c r="AG57" s="108" t="s">
        <v>262</v>
      </c>
      <c r="AH57" s="109">
        <v>1</v>
      </c>
      <c r="AI57" s="110">
        <v>201757.5</v>
      </c>
      <c r="AJ57" s="110">
        <v>60527.25</v>
      </c>
      <c r="AK57" s="110">
        <v>262284.75</v>
      </c>
      <c r="AL57" s="110">
        <v>262284.75</v>
      </c>
      <c r="AM57" s="111">
        <v>859.95</v>
      </c>
      <c r="AQ57" s="262">
        <v>1</v>
      </c>
      <c r="AR57" s="259"/>
      <c r="AS57" s="136">
        <f t="shared" si="15"/>
        <v>1</v>
      </c>
      <c r="AT57" s="260">
        <f t="shared" si="16"/>
        <v>661.5</v>
      </c>
      <c r="AU57" s="261">
        <f t="shared" si="17"/>
        <v>661.5</v>
      </c>
      <c r="AV57" s="261">
        <f t="shared" si="6"/>
        <v>859.95</v>
      </c>
      <c r="AW57" s="143">
        <f t="shared" si="7"/>
        <v>859.95</v>
      </c>
      <c r="AX57" s="143"/>
      <c r="AY57" s="143"/>
      <c r="AZ57" s="260">
        <f t="shared" si="8"/>
        <v>859.95</v>
      </c>
      <c r="BA57" s="220"/>
    </row>
    <row r="58" spans="1:53" ht="25" x14ac:dyDescent="0.35">
      <c r="L58" s="107" t="s">
        <v>146</v>
      </c>
      <c r="M58" s="354" t="s">
        <v>278</v>
      </c>
      <c r="N58" s="354"/>
      <c r="O58" s="354"/>
      <c r="P58" s="354"/>
      <c r="Q58" s="354"/>
      <c r="R58" s="354"/>
      <c r="S58" s="354"/>
      <c r="T58" s="354"/>
      <c r="U58" s="354"/>
      <c r="V58" s="354"/>
      <c r="W58" s="354"/>
      <c r="X58" s="354"/>
      <c r="Y58" s="354"/>
      <c r="Z58" s="354"/>
      <c r="AA58" s="354"/>
      <c r="AB58" s="354"/>
      <c r="AC58" s="354"/>
      <c r="AD58" s="354"/>
      <c r="AE58" s="354"/>
      <c r="AF58" s="104"/>
      <c r="AG58" s="108" t="s">
        <v>27</v>
      </c>
      <c r="AH58" s="109">
        <v>1</v>
      </c>
      <c r="AI58" s="110">
        <v>3746925</v>
      </c>
      <c r="AJ58" s="110">
        <v>1124077.5</v>
      </c>
      <c r="AK58" s="110">
        <v>4871002.5</v>
      </c>
      <c r="AL58" s="110">
        <v>4871002.5</v>
      </c>
      <c r="AM58" s="110">
        <v>15970.5</v>
      </c>
      <c r="AQ58" s="262">
        <v>1</v>
      </c>
      <c r="AR58" s="259"/>
      <c r="AS58" s="136">
        <f t="shared" si="15"/>
        <v>1</v>
      </c>
      <c r="AT58" s="260">
        <f t="shared" si="16"/>
        <v>12285</v>
      </c>
      <c r="AU58" s="261">
        <f t="shared" si="17"/>
        <v>12285</v>
      </c>
      <c r="AV58" s="261">
        <f t="shared" si="6"/>
        <v>15970.5</v>
      </c>
      <c r="AW58" s="143">
        <f t="shared" si="7"/>
        <v>15970.5</v>
      </c>
      <c r="AX58" s="143"/>
      <c r="AY58" s="143"/>
      <c r="AZ58" s="260">
        <f t="shared" si="8"/>
        <v>15970.5</v>
      </c>
      <c r="BA58" s="220"/>
    </row>
    <row r="59" spans="1:53" ht="25" x14ac:dyDescent="0.35">
      <c r="L59" s="107" t="s">
        <v>396</v>
      </c>
      <c r="M59" s="354" t="s">
        <v>393</v>
      </c>
      <c r="N59" s="354"/>
      <c r="O59" s="354"/>
      <c r="P59" s="354"/>
      <c r="Q59" s="354"/>
      <c r="R59" s="354"/>
      <c r="S59" s="354"/>
      <c r="T59" s="354"/>
      <c r="U59" s="354"/>
      <c r="V59" s="354"/>
      <c r="W59" s="354"/>
      <c r="X59" s="354"/>
      <c r="Y59" s="354"/>
      <c r="Z59" s="354"/>
      <c r="AA59" s="354"/>
      <c r="AB59" s="354"/>
      <c r="AC59" s="354"/>
      <c r="AD59" s="354"/>
      <c r="AE59" s="354"/>
      <c r="AF59" s="104"/>
      <c r="AG59" s="108" t="s">
        <v>27</v>
      </c>
      <c r="AH59" s="109">
        <v>1</v>
      </c>
      <c r="AI59" s="110">
        <v>317047.5</v>
      </c>
      <c r="AJ59" s="110">
        <v>95114.25</v>
      </c>
      <c r="AK59" s="110">
        <v>412161.75</v>
      </c>
      <c r="AL59" s="110">
        <v>412161.75</v>
      </c>
      <c r="AM59" s="110">
        <v>1351.35</v>
      </c>
      <c r="AQ59" s="262">
        <v>1</v>
      </c>
      <c r="AR59" s="259"/>
      <c r="AS59" s="136">
        <f t="shared" si="15"/>
        <v>1</v>
      </c>
      <c r="AT59" s="260">
        <f t="shared" si="16"/>
        <v>1039.5</v>
      </c>
      <c r="AU59" s="261">
        <f t="shared" si="17"/>
        <v>1039.5</v>
      </c>
      <c r="AV59" s="261">
        <f t="shared" si="6"/>
        <v>1351.35</v>
      </c>
      <c r="AW59" s="143">
        <f t="shared" si="7"/>
        <v>1351.35</v>
      </c>
      <c r="AX59" s="143"/>
      <c r="AY59" s="143"/>
      <c r="AZ59" s="260">
        <f t="shared" si="8"/>
        <v>1351.35</v>
      </c>
      <c r="BA59" s="220"/>
    </row>
    <row r="60" spans="1:53" ht="25" x14ac:dyDescent="0.35">
      <c r="L60" s="107" t="s">
        <v>397</v>
      </c>
      <c r="M60" s="354" t="s">
        <v>394</v>
      </c>
      <c r="N60" s="354"/>
      <c r="O60" s="354"/>
      <c r="P60" s="354"/>
      <c r="Q60" s="354"/>
      <c r="R60" s="354"/>
      <c r="S60" s="354"/>
      <c r="T60" s="354"/>
      <c r="U60" s="354"/>
      <c r="V60" s="354"/>
      <c r="W60" s="354"/>
      <c r="X60" s="354"/>
      <c r="Y60" s="354"/>
      <c r="Z60" s="354"/>
      <c r="AA60" s="354"/>
      <c r="AB60" s="354"/>
      <c r="AC60" s="354"/>
      <c r="AD60" s="354"/>
      <c r="AE60" s="354"/>
      <c r="AF60" s="104"/>
      <c r="AG60" s="108" t="s">
        <v>27</v>
      </c>
      <c r="AH60" s="109">
        <v>1</v>
      </c>
      <c r="AI60" s="110">
        <v>1268190</v>
      </c>
      <c r="AJ60" s="110">
        <v>380457</v>
      </c>
      <c r="AK60" s="110">
        <v>1648647</v>
      </c>
      <c r="AL60" s="110">
        <v>1648647</v>
      </c>
      <c r="AM60" s="110">
        <v>5405.4</v>
      </c>
      <c r="AQ60" s="262">
        <v>1</v>
      </c>
      <c r="AR60" s="259"/>
      <c r="AS60" s="136">
        <f t="shared" si="15"/>
        <v>1</v>
      </c>
      <c r="AT60" s="260">
        <f t="shared" si="16"/>
        <v>4158</v>
      </c>
      <c r="AU60" s="261">
        <f t="shared" si="17"/>
        <v>4158</v>
      </c>
      <c r="AV60" s="261">
        <f t="shared" si="6"/>
        <v>5405.4</v>
      </c>
      <c r="AW60" s="143">
        <f t="shared" si="7"/>
        <v>5405.4</v>
      </c>
      <c r="AX60" s="143"/>
      <c r="AY60" s="143"/>
      <c r="AZ60" s="260">
        <f t="shared" si="8"/>
        <v>5405.4</v>
      </c>
      <c r="BA60" s="220"/>
    </row>
    <row r="61" spans="1:53" ht="25" x14ac:dyDescent="0.35">
      <c r="L61" s="107" t="s">
        <v>398</v>
      </c>
      <c r="M61" s="354" t="s">
        <v>284</v>
      </c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54"/>
      <c r="Z61" s="354"/>
      <c r="AA61" s="354"/>
      <c r="AB61" s="354"/>
      <c r="AC61" s="354"/>
      <c r="AD61" s="354"/>
      <c r="AE61" s="354"/>
      <c r="AF61" s="104"/>
      <c r="AG61" s="108" t="s">
        <v>27</v>
      </c>
      <c r="AH61" s="109">
        <v>1</v>
      </c>
      <c r="AI61" s="110">
        <v>1008787.5</v>
      </c>
      <c r="AJ61" s="110">
        <v>302636.25</v>
      </c>
      <c r="AK61" s="110">
        <v>1311423.75</v>
      </c>
      <c r="AL61" s="110">
        <v>1311423.75</v>
      </c>
      <c r="AM61" s="110">
        <v>4299.75</v>
      </c>
      <c r="AQ61" s="262">
        <v>1</v>
      </c>
      <c r="AR61" s="259"/>
      <c r="AS61" s="136">
        <f t="shared" si="15"/>
        <v>1</v>
      </c>
      <c r="AT61" s="260">
        <f t="shared" si="16"/>
        <v>3307.5</v>
      </c>
      <c r="AU61" s="261">
        <f t="shared" si="17"/>
        <v>3307.5</v>
      </c>
      <c r="AV61" s="261">
        <f t="shared" si="6"/>
        <v>4299.75</v>
      </c>
      <c r="AW61" s="143">
        <f t="shared" si="7"/>
        <v>4299.75</v>
      </c>
      <c r="AX61" s="143"/>
      <c r="AY61" s="143"/>
      <c r="AZ61" s="260">
        <f t="shared" si="8"/>
        <v>4299.75</v>
      </c>
      <c r="BA61" s="220"/>
    </row>
    <row r="63" spans="1:53" x14ac:dyDescent="0.35">
      <c r="AU63" s="353" t="s">
        <v>545</v>
      </c>
      <c r="AV63" s="353"/>
      <c r="AW63" s="353"/>
      <c r="AX63" s="353"/>
      <c r="AZ63" s="215">
        <f>SUM(AZ6:AZ61)</f>
        <v>8391.6439504532173</v>
      </c>
    </row>
  </sheetData>
  <mergeCells count="62">
    <mergeCell ref="M4:AE4"/>
    <mergeCell ref="M23:AE23"/>
    <mergeCell ref="M24:AE24"/>
    <mergeCell ref="M25:AE25"/>
    <mergeCell ref="M26:AE26"/>
    <mergeCell ref="M27:AE27"/>
    <mergeCell ref="M5:AE5"/>
    <mergeCell ref="M13:AE13"/>
    <mergeCell ref="M19:AE19"/>
    <mergeCell ref="M20:AE20"/>
    <mergeCell ref="M21:AE21"/>
    <mergeCell ref="M22:AE22"/>
    <mergeCell ref="M18:AE18"/>
    <mergeCell ref="M6:AE6"/>
    <mergeCell ref="M14:AE14"/>
    <mergeCell ref="M15:AE15"/>
    <mergeCell ref="M16:AE16"/>
    <mergeCell ref="M17:AE17"/>
    <mergeCell ref="M28:AE28"/>
    <mergeCell ref="M29:AE29"/>
    <mergeCell ref="M30:AE30"/>
    <mergeCell ref="M31:AE31"/>
    <mergeCell ref="M32:AE32"/>
    <mergeCell ref="M33:AE33"/>
    <mergeCell ref="M34:AE34"/>
    <mergeCell ref="M7:AE7"/>
    <mergeCell ref="M50:AE50"/>
    <mergeCell ref="M35:AE35"/>
    <mergeCell ref="M38:AE38"/>
    <mergeCell ref="M39:AE39"/>
    <mergeCell ref="M40:AE40"/>
    <mergeCell ref="M41:AE41"/>
    <mergeCell ref="M8:AE8"/>
    <mergeCell ref="M9:AE9"/>
    <mergeCell ref="M10:AE10"/>
    <mergeCell ref="M11:AE11"/>
    <mergeCell ref="M12:AE12"/>
    <mergeCell ref="M36:AE36"/>
    <mergeCell ref="M37:AE37"/>
    <mergeCell ref="M2:AE2"/>
    <mergeCell ref="M3:AE3"/>
    <mergeCell ref="A1:I1"/>
    <mergeCell ref="M60:AE60"/>
    <mergeCell ref="M61:AE61"/>
    <mergeCell ref="M51:AE51"/>
    <mergeCell ref="M52:AE52"/>
    <mergeCell ref="M56:AE56"/>
    <mergeCell ref="M57:AE57"/>
    <mergeCell ref="M58:AE58"/>
    <mergeCell ref="M59:AE59"/>
    <mergeCell ref="M42:AE42"/>
    <mergeCell ref="M46:AE46"/>
    <mergeCell ref="M47:AE47"/>
    <mergeCell ref="M48:AE48"/>
    <mergeCell ref="M49:AE49"/>
    <mergeCell ref="M53:AE53"/>
    <mergeCell ref="M54:AE54"/>
    <mergeCell ref="M55:AE55"/>
    <mergeCell ref="AU63:AX63"/>
    <mergeCell ref="M43:AE43"/>
    <mergeCell ref="M44:AE44"/>
    <mergeCell ref="M45:AE45"/>
  </mergeCells>
  <pageMargins left="0.7" right="0.7" top="0.75" bottom="0.75" header="0.3" footer="0.3"/>
  <pageSetup orientation="portrait" r:id="rId1"/>
  <ignoredErrors>
    <ignoredError sqref="I28 I3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3B969-D947-4878-B579-439683AA6982}">
  <dimension ref="A1:AX61"/>
  <sheetViews>
    <sheetView topLeftCell="Y1" zoomScale="70" zoomScaleNormal="70" workbookViewId="0">
      <selection activeCell="AX48" sqref="AX48"/>
    </sheetView>
  </sheetViews>
  <sheetFormatPr defaultRowHeight="14.5" x14ac:dyDescent="0.35"/>
  <cols>
    <col min="2" max="2" width="67.54296875" customWidth="1"/>
    <col min="3" max="4" width="7.54296875" bestFit="1" customWidth="1"/>
    <col min="5" max="5" width="14.54296875" bestFit="1" customWidth="1"/>
    <col min="6" max="6" width="18.453125" customWidth="1"/>
    <col min="7" max="7" width="17.1796875" customWidth="1"/>
    <col min="8" max="8" width="16.7265625" customWidth="1"/>
    <col min="9" max="9" width="15" bestFit="1" customWidth="1"/>
    <col min="12" max="30" width="3.453125" customWidth="1"/>
    <col min="31" max="31" width="6.7265625" bestFit="1" customWidth="1"/>
    <col min="32" max="32" width="7.26953125" customWidth="1"/>
    <col min="33" max="33" width="7" customWidth="1"/>
    <col min="34" max="34" width="13.81640625" bestFit="1" customWidth="1"/>
    <col min="35" max="35" width="11.81640625" bestFit="1" customWidth="1"/>
    <col min="36" max="36" width="14.26953125" bestFit="1" customWidth="1"/>
    <col min="37" max="37" width="22.7265625" bestFit="1" customWidth="1"/>
    <col min="38" max="38" width="20.1796875" bestFit="1" customWidth="1"/>
    <col min="42" max="42" width="11.1796875" hidden="1" customWidth="1"/>
    <col min="43" max="43" width="11.26953125" customWidth="1"/>
    <col min="44" max="44" width="13.26953125" customWidth="1"/>
    <col min="45" max="45" width="14.54296875" customWidth="1"/>
    <col min="46" max="46" width="11.7265625" customWidth="1"/>
    <col min="48" max="48" width="12" customWidth="1"/>
    <col min="49" max="49" width="14.81640625" bestFit="1" customWidth="1"/>
    <col min="50" max="50" width="14.7265625" customWidth="1"/>
  </cols>
  <sheetData>
    <row r="1" spans="1:50" ht="28" x14ac:dyDescent="0.7">
      <c r="A1" s="318" t="s">
        <v>0</v>
      </c>
      <c r="B1" s="318"/>
      <c r="C1" s="318"/>
      <c r="D1" s="318"/>
      <c r="E1" s="318"/>
      <c r="F1" s="318"/>
      <c r="G1" s="318"/>
      <c r="H1" s="318"/>
      <c r="I1" s="318"/>
    </row>
    <row r="2" spans="1:50" ht="36" customHeight="1" x14ac:dyDescent="0.35">
      <c r="K2" s="47" t="s">
        <v>1</v>
      </c>
      <c r="L2" s="332" t="s">
        <v>2</v>
      </c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332"/>
      <c r="AE2" s="48"/>
      <c r="AF2" s="47" t="s">
        <v>3</v>
      </c>
      <c r="AG2" s="47" t="s">
        <v>4</v>
      </c>
      <c r="AH2" s="47" t="s">
        <v>354</v>
      </c>
      <c r="AI2" s="47" t="s">
        <v>355</v>
      </c>
      <c r="AJ2" s="47" t="s">
        <v>356</v>
      </c>
      <c r="AK2" s="47" t="s">
        <v>357</v>
      </c>
      <c r="AL2" s="47" t="s">
        <v>358</v>
      </c>
      <c r="AO2" s="134"/>
      <c r="AP2" s="47" t="s">
        <v>514</v>
      </c>
    </row>
    <row r="3" spans="1:50" ht="65.25" customHeight="1" x14ac:dyDescent="0.35">
      <c r="A3" s="86" t="s">
        <v>1</v>
      </c>
      <c r="B3" s="86" t="s">
        <v>2</v>
      </c>
      <c r="C3" s="86" t="s">
        <v>3</v>
      </c>
      <c r="D3" s="86" t="s">
        <v>4</v>
      </c>
      <c r="E3" s="86" t="s">
        <v>5</v>
      </c>
      <c r="F3" s="86" t="s">
        <v>6</v>
      </c>
      <c r="G3" s="86" t="s">
        <v>7</v>
      </c>
      <c r="H3" s="86" t="s">
        <v>8</v>
      </c>
      <c r="I3" s="86" t="s">
        <v>9</v>
      </c>
      <c r="K3" s="48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  <c r="W3" s="333"/>
      <c r="X3" s="333"/>
      <c r="Y3" s="333"/>
      <c r="Z3" s="333"/>
      <c r="AA3" s="333"/>
      <c r="AB3" s="333"/>
      <c r="AC3" s="333"/>
      <c r="AD3" s="333"/>
      <c r="AE3" s="48"/>
      <c r="AF3" s="48"/>
      <c r="AG3" s="49" t="s">
        <v>359</v>
      </c>
      <c r="AH3" s="49" t="s">
        <v>360</v>
      </c>
      <c r="AI3" s="49" t="s">
        <v>361</v>
      </c>
      <c r="AJ3" s="47" t="s">
        <v>362</v>
      </c>
      <c r="AK3" s="47" t="s">
        <v>363</v>
      </c>
      <c r="AL3" s="47" t="s">
        <v>364</v>
      </c>
      <c r="AN3" s="189" t="s">
        <v>523</v>
      </c>
      <c r="AO3" s="189" t="s">
        <v>524</v>
      </c>
      <c r="AP3" s="47" t="s">
        <v>515</v>
      </c>
      <c r="AQ3" s="216" t="s">
        <v>534</v>
      </c>
      <c r="AR3" s="217" t="s">
        <v>535</v>
      </c>
      <c r="AS3" s="218" t="s">
        <v>536</v>
      </c>
      <c r="AT3" s="218" t="s">
        <v>537</v>
      </c>
      <c r="AU3" s="218" t="s">
        <v>538</v>
      </c>
      <c r="AV3" s="218" t="s">
        <v>539</v>
      </c>
      <c r="AW3" s="218" t="s">
        <v>540</v>
      </c>
      <c r="AX3" s="218" t="s">
        <v>541</v>
      </c>
    </row>
    <row r="4" spans="1:50" ht="26" x14ac:dyDescent="0.35">
      <c r="A4" s="144">
        <v>1.3</v>
      </c>
      <c r="B4" s="145" t="s">
        <v>153</v>
      </c>
      <c r="C4" s="145" t="s">
        <v>154</v>
      </c>
      <c r="D4" s="160">
        <v>566</v>
      </c>
      <c r="E4" s="102"/>
      <c r="F4" s="147"/>
      <c r="G4" s="147"/>
      <c r="H4" s="147"/>
      <c r="I4" s="147">
        <f t="shared" ref="I4:I59" si="0">(E4+F4+G4+H4)*D4</f>
        <v>0</v>
      </c>
      <c r="K4" s="50">
        <v>2</v>
      </c>
      <c r="L4" s="328" t="s">
        <v>453</v>
      </c>
      <c r="M4" s="329"/>
      <c r="N4" s="329"/>
      <c r="O4" s="329"/>
      <c r="P4" s="329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29"/>
      <c r="AB4" s="329"/>
      <c r="AC4" s="329"/>
      <c r="AD4" s="329"/>
      <c r="AE4" s="71" t="s">
        <v>154</v>
      </c>
      <c r="AF4" s="71" t="s">
        <v>454</v>
      </c>
      <c r="AG4" s="50">
        <v>399</v>
      </c>
      <c r="AH4" s="72" t="s">
        <v>340</v>
      </c>
      <c r="AI4" s="51"/>
      <c r="AJ4" s="51"/>
      <c r="AK4" s="52">
        <v>12582763</v>
      </c>
      <c r="AL4" s="52">
        <v>41254.959999999999</v>
      </c>
    </row>
    <row r="5" spans="1:50" x14ac:dyDescent="0.35">
      <c r="A5" s="202" t="s">
        <v>155</v>
      </c>
      <c r="B5" s="202" t="s">
        <v>156</v>
      </c>
      <c r="C5" s="202"/>
      <c r="D5" s="160">
        <v>266</v>
      </c>
      <c r="E5" s="203">
        <f>SUM(E6:E33)</f>
        <v>883.9278688524588</v>
      </c>
      <c r="F5" s="203"/>
      <c r="G5" s="203"/>
      <c r="H5" s="203"/>
      <c r="I5" s="203">
        <f>SUM(I6:I33)</f>
        <v>9973.9462295081976</v>
      </c>
      <c r="K5" s="53">
        <v>2.1</v>
      </c>
      <c r="L5" s="324" t="s">
        <v>455</v>
      </c>
      <c r="M5" s="324"/>
      <c r="N5" s="324"/>
      <c r="O5" s="324"/>
      <c r="P5" s="324"/>
      <c r="Q5" s="324"/>
      <c r="R5" s="324"/>
      <c r="S5" s="324"/>
      <c r="T5" s="324"/>
      <c r="U5" s="324"/>
      <c r="V5" s="324"/>
      <c r="W5" s="324"/>
      <c r="X5" s="324"/>
      <c r="Y5" s="324"/>
      <c r="Z5" s="324"/>
      <c r="AA5" s="324"/>
      <c r="AB5" s="324"/>
      <c r="AC5" s="324"/>
      <c r="AD5" s="324"/>
      <c r="AE5" s="73">
        <v>1665</v>
      </c>
      <c r="AF5" s="54"/>
      <c r="AG5" s="74">
        <v>208</v>
      </c>
      <c r="AH5" s="55">
        <v>31516</v>
      </c>
      <c r="AI5" s="54"/>
      <c r="AJ5" s="54"/>
      <c r="AK5" s="55">
        <v>6559267.5</v>
      </c>
      <c r="AL5" s="55">
        <v>21505.8</v>
      </c>
      <c r="AQ5" s="225">
        <f>AW5/I5</f>
        <v>1.1561977080219754</v>
      </c>
      <c r="AR5" s="220"/>
      <c r="AS5" s="220"/>
      <c r="AT5" s="220"/>
      <c r="AU5" s="220"/>
      <c r="AV5" s="220"/>
      <c r="AW5" s="221">
        <f>AL5-I5</f>
        <v>11531.853770491802</v>
      </c>
      <c r="AX5" s="224">
        <f>AW5/AW61</f>
        <v>0.56953583607440417</v>
      </c>
    </row>
    <row r="6" spans="1:50" x14ac:dyDescent="0.35">
      <c r="A6" s="93" t="s">
        <v>157</v>
      </c>
      <c r="B6" s="151" t="s">
        <v>158</v>
      </c>
      <c r="C6" s="93"/>
      <c r="D6" s="167">
        <v>10</v>
      </c>
      <c r="E6" s="168">
        <v>33.259016393442622</v>
      </c>
      <c r="F6" s="100"/>
      <c r="G6" s="100"/>
      <c r="H6" s="100">
        <v>4.9888524590163934</v>
      </c>
      <c r="I6" s="101">
        <f t="shared" si="0"/>
        <v>382.47868852459015</v>
      </c>
      <c r="K6" s="62" t="s">
        <v>246</v>
      </c>
      <c r="L6" s="325" t="s">
        <v>456</v>
      </c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25"/>
      <c r="AB6" s="325"/>
      <c r="AC6" s="325"/>
      <c r="AD6" s="325"/>
      <c r="AE6" s="75">
        <v>32</v>
      </c>
      <c r="AF6" s="58"/>
      <c r="AG6" s="76">
        <v>4</v>
      </c>
      <c r="AH6" s="58"/>
      <c r="AI6" s="58"/>
      <c r="AJ6" s="58"/>
      <c r="AK6" s="77" t="s">
        <v>340</v>
      </c>
      <c r="AL6" s="78" t="s">
        <v>340</v>
      </c>
      <c r="AN6" t="s">
        <v>157</v>
      </c>
      <c r="AO6" t="s">
        <v>246</v>
      </c>
      <c r="AP6" s="123">
        <f>AG6-D6</f>
        <v>-6</v>
      </c>
      <c r="AQ6" s="219"/>
      <c r="AR6" s="222">
        <f t="shared" ref="AR6:AR37" si="1">AG6-D6</f>
        <v>-6</v>
      </c>
      <c r="AS6" s="220"/>
      <c r="AT6" s="220"/>
      <c r="AU6" s="220"/>
      <c r="AV6" s="220"/>
      <c r="AW6" s="221"/>
      <c r="AX6" s="224"/>
    </row>
    <row r="7" spans="1:50" x14ac:dyDescent="0.35">
      <c r="A7" s="93" t="s">
        <v>187</v>
      </c>
      <c r="B7" s="151" t="s">
        <v>188</v>
      </c>
      <c r="C7" s="93"/>
      <c r="D7" s="167">
        <v>8</v>
      </c>
      <c r="E7" s="168">
        <v>33.259016393442622</v>
      </c>
      <c r="F7" s="100"/>
      <c r="G7" s="100"/>
      <c r="H7" s="100">
        <v>4.9888524590163934</v>
      </c>
      <c r="I7" s="101">
        <f t="shared" ref="I7:I20" si="2">(E7+F7+G7+H7)*D7</f>
        <v>305.98295081967211</v>
      </c>
      <c r="K7" s="62" t="s">
        <v>258</v>
      </c>
      <c r="L7" s="325" t="s">
        <v>457</v>
      </c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  <c r="Z7" s="325"/>
      <c r="AA7" s="325"/>
      <c r="AB7" s="325"/>
      <c r="AC7" s="325"/>
      <c r="AD7" s="325"/>
      <c r="AE7" s="65">
        <v>8</v>
      </c>
      <c r="AF7" s="58"/>
      <c r="AG7" s="76">
        <v>1</v>
      </c>
      <c r="AH7" s="58"/>
      <c r="AI7" s="58"/>
      <c r="AJ7" s="58"/>
      <c r="AK7" s="77" t="s">
        <v>340</v>
      </c>
      <c r="AL7" s="78" t="s">
        <v>340</v>
      </c>
      <c r="AN7" t="s">
        <v>187</v>
      </c>
      <c r="AO7" t="s">
        <v>258</v>
      </c>
      <c r="AP7" s="123">
        <f>AE7-D7</f>
        <v>0</v>
      </c>
      <c r="AQ7" s="219"/>
      <c r="AR7" s="222">
        <f t="shared" si="1"/>
        <v>-7</v>
      </c>
      <c r="AS7" s="220"/>
      <c r="AT7" s="220"/>
      <c r="AU7" s="220"/>
      <c r="AV7" s="220"/>
      <c r="AW7" s="221"/>
      <c r="AX7" s="224"/>
    </row>
    <row r="8" spans="1:50" x14ac:dyDescent="0.35">
      <c r="A8" s="93" t="s">
        <v>209</v>
      </c>
      <c r="B8" s="151" t="s">
        <v>210</v>
      </c>
      <c r="C8" s="93"/>
      <c r="D8" s="167">
        <v>16</v>
      </c>
      <c r="E8" s="168">
        <v>31.980327868852459</v>
      </c>
      <c r="F8" s="100"/>
      <c r="G8" s="100"/>
      <c r="H8" s="100">
        <v>4.7970491803278685</v>
      </c>
      <c r="I8" s="101">
        <f t="shared" si="2"/>
        <v>588.43803278688529</v>
      </c>
      <c r="K8" s="62" t="s">
        <v>285</v>
      </c>
      <c r="L8" s="325" t="s">
        <v>459</v>
      </c>
      <c r="M8" s="325"/>
      <c r="N8" s="325"/>
      <c r="O8" s="325"/>
      <c r="P8" s="325"/>
      <c r="Q8" s="325"/>
      <c r="R8" s="325"/>
      <c r="S8" s="325"/>
      <c r="T8" s="325"/>
      <c r="U8" s="325"/>
      <c r="V8" s="325"/>
      <c r="W8" s="325"/>
      <c r="X8" s="325"/>
      <c r="Y8" s="325"/>
      <c r="Z8" s="325"/>
      <c r="AA8" s="325"/>
      <c r="AB8" s="325"/>
      <c r="AC8" s="325"/>
      <c r="AD8" s="325"/>
      <c r="AE8" s="75">
        <v>25</v>
      </c>
      <c r="AF8" s="58"/>
      <c r="AG8" s="76">
        <v>3</v>
      </c>
      <c r="AH8" s="58"/>
      <c r="AI8" s="58"/>
      <c r="AJ8" s="58"/>
      <c r="AK8" s="77" t="s">
        <v>340</v>
      </c>
      <c r="AL8" s="78" t="s">
        <v>340</v>
      </c>
      <c r="AN8" t="s">
        <v>209</v>
      </c>
      <c r="AO8" t="s">
        <v>285</v>
      </c>
      <c r="AP8" s="123">
        <f t="shared" ref="AP8:AP20" si="3">AG8-D8</f>
        <v>-13</v>
      </c>
      <c r="AQ8" s="219"/>
      <c r="AR8" s="222">
        <f t="shared" si="1"/>
        <v>-13</v>
      </c>
      <c r="AS8" s="220"/>
      <c r="AT8" s="220"/>
      <c r="AU8" s="220"/>
      <c r="AV8" s="220"/>
      <c r="AW8" s="221"/>
      <c r="AX8" s="224"/>
    </row>
    <row r="9" spans="1:50" x14ac:dyDescent="0.35">
      <c r="A9" s="93" t="s">
        <v>185</v>
      </c>
      <c r="B9" s="151" t="s">
        <v>186</v>
      </c>
      <c r="C9" s="93"/>
      <c r="D9" s="167">
        <v>8</v>
      </c>
      <c r="E9" s="168">
        <v>33.259016393442622</v>
      </c>
      <c r="F9" s="100"/>
      <c r="G9" s="100"/>
      <c r="H9" s="100">
        <v>4.9888524590163934</v>
      </c>
      <c r="I9" s="101">
        <f t="shared" si="2"/>
        <v>305.98295081967211</v>
      </c>
      <c r="K9" s="62" t="s">
        <v>292</v>
      </c>
      <c r="L9" s="325" t="s">
        <v>460</v>
      </c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5"/>
      <c r="X9" s="325"/>
      <c r="Y9" s="325"/>
      <c r="Z9" s="325"/>
      <c r="AA9" s="325"/>
      <c r="AB9" s="325"/>
      <c r="AC9" s="325"/>
      <c r="AD9" s="325"/>
      <c r="AE9" s="75">
        <v>80</v>
      </c>
      <c r="AF9" s="58"/>
      <c r="AG9" s="76">
        <v>10</v>
      </c>
      <c r="AH9" s="58"/>
      <c r="AI9" s="58"/>
      <c r="AJ9" s="58"/>
      <c r="AK9" s="77" t="s">
        <v>340</v>
      </c>
      <c r="AL9" s="78" t="s">
        <v>340</v>
      </c>
      <c r="AN9" t="s">
        <v>185</v>
      </c>
      <c r="AO9" t="s">
        <v>292</v>
      </c>
      <c r="AP9" s="123">
        <f t="shared" si="3"/>
        <v>2</v>
      </c>
      <c r="AQ9" s="219"/>
      <c r="AR9" s="222">
        <f t="shared" si="1"/>
        <v>2</v>
      </c>
      <c r="AS9" s="220"/>
      <c r="AT9" s="220"/>
      <c r="AU9" s="220"/>
      <c r="AV9" s="220"/>
      <c r="AW9" s="221"/>
      <c r="AX9" s="224"/>
    </row>
    <row r="10" spans="1:50" x14ac:dyDescent="0.35">
      <c r="A10" s="93" t="s">
        <v>163</v>
      </c>
      <c r="B10" s="151" t="s">
        <v>164</v>
      </c>
      <c r="C10" s="93"/>
      <c r="D10" s="167">
        <v>12</v>
      </c>
      <c r="E10" s="168">
        <v>31.980327868852459</v>
      </c>
      <c r="F10" s="100"/>
      <c r="G10" s="100"/>
      <c r="H10" s="100">
        <v>4.7970491803278685</v>
      </c>
      <c r="I10" s="101">
        <f t="shared" si="2"/>
        <v>441.32852459016397</v>
      </c>
      <c r="K10" s="62" t="s">
        <v>461</v>
      </c>
      <c r="L10" s="325" t="s">
        <v>462</v>
      </c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  <c r="AB10" s="325"/>
      <c r="AC10" s="325"/>
      <c r="AD10" s="325"/>
      <c r="AE10" s="75">
        <v>100</v>
      </c>
      <c r="AF10" s="58"/>
      <c r="AG10" s="76">
        <v>13</v>
      </c>
      <c r="AH10" s="58"/>
      <c r="AI10" s="58"/>
      <c r="AJ10" s="58"/>
      <c r="AK10" s="77" t="s">
        <v>340</v>
      </c>
      <c r="AL10" s="78" t="s">
        <v>340</v>
      </c>
      <c r="AN10" t="s">
        <v>163</v>
      </c>
      <c r="AO10" t="s">
        <v>461</v>
      </c>
      <c r="AP10" s="123">
        <f t="shared" si="3"/>
        <v>1</v>
      </c>
      <c r="AQ10" s="219"/>
      <c r="AR10" s="222">
        <f t="shared" si="1"/>
        <v>1</v>
      </c>
      <c r="AS10" s="220"/>
      <c r="AT10" s="220"/>
      <c r="AU10" s="220"/>
      <c r="AV10" s="220"/>
      <c r="AW10" s="221"/>
      <c r="AX10" s="224"/>
    </row>
    <row r="11" spans="1:50" x14ac:dyDescent="0.35">
      <c r="A11" s="93" t="s">
        <v>165</v>
      </c>
      <c r="B11" s="151" t="s">
        <v>166</v>
      </c>
      <c r="C11" s="93"/>
      <c r="D11" s="167">
        <v>8</v>
      </c>
      <c r="E11" s="168">
        <v>31.980327868852459</v>
      </c>
      <c r="F11" s="100"/>
      <c r="G11" s="100"/>
      <c r="H11" s="100">
        <v>4.7970491803278685</v>
      </c>
      <c r="I11" s="101">
        <f t="shared" si="2"/>
        <v>294.21901639344264</v>
      </c>
      <c r="K11" s="62" t="s">
        <v>463</v>
      </c>
      <c r="L11" s="325" t="s">
        <v>464</v>
      </c>
      <c r="M11" s="325"/>
      <c r="N11" s="325"/>
      <c r="O11" s="325"/>
      <c r="P11" s="325"/>
      <c r="Q11" s="325"/>
      <c r="R11" s="325"/>
      <c r="S11" s="325"/>
      <c r="T11" s="325"/>
      <c r="U11" s="325"/>
      <c r="V11" s="325"/>
      <c r="W11" s="325"/>
      <c r="X11" s="325"/>
      <c r="Y11" s="325"/>
      <c r="Z11" s="325"/>
      <c r="AA11" s="325"/>
      <c r="AB11" s="325"/>
      <c r="AC11" s="325"/>
      <c r="AD11" s="325"/>
      <c r="AE11" s="75">
        <v>50</v>
      </c>
      <c r="AF11" s="58"/>
      <c r="AG11" s="76">
        <v>6</v>
      </c>
      <c r="AH11" s="58"/>
      <c r="AI11" s="58"/>
      <c r="AJ11" s="58"/>
      <c r="AK11" s="77" t="s">
        <v>340</v>
      </c>
      <c r="AL11" s="78" t="s">
        <v>340</v>
      </c>
      <c r="AN11" t="s">
        <v>165</v>
      </c>
      <c r="AO11" t="s">
        <v>463</v>
      </c>
      <c r="AP11" s="123">
        <f t="shared" si="3"/>
        <v>-2</v>
      </c>
      <c r="AQ11" s="219"/>
      <c r="AR11" s="222">
        <f t="shared" si="1"/>
        <v>-2</v>
      </c>
      <c r="AS11" s="220"/>
      <c r="AT11" s="220"/>
      <c r="AU11" s="220"/>
      <c r="AV11" s="220"/>
      <c r="AW11" s="221"/>
      <c r="AX11" s="224"/>
    </row>
    <row r="12" spans="1:50" x14ac:dyDescent="0.35">
      <c r="A12" s="93" t="s">
        <v>171</v>
      </c>
      <c r="B12" s="151" t="s">
        <v>172</v>
      </c>
      <c r="C12" s="93"/>
      <c r="D12" s="167">
        <v>16</v>
      </c>
      <c r="E12" s="168">
        <v>31.980327868852459</v>
      </c>
      <c r="F12" s="100"/>
      <c r="G12" s="100"/>
      <c r="H12" s="100">
        <v>4.7970491803278685</v>
      </c>
      <c r="I12" s="101">
        <f t="shared" si="2"/>
        <v>588.43803278688529</v>
      </c>
      <c r="K12" s="62" t="s">
        <v>465</v>
      </c>
      <c r="L12" s="325" t="s">
        <v>466</v>
      </c>
      <c r="M12" s="325"/>
      <c r="N12" s="325"/>
      <c r="O12" s="325"/>
      <c r="P12" s="325"/>
      <c r="Q12" s="325"/>
      <c r="R12" s="325"/>
      <c r="S12" s="325"/>
      <c r="T12" s="325"/>
      <c r="U12" s="325"/>
      <c r="V12" s="325"/>
      <c r="W12" s="325"/>
      <c r="X12" s="325"/>
      <c r="Y12" s="325"/>
      <c r="Z12" s="325"/>
      <c r="AA12" s="325"/>
      <c r="AB12" s="325"/>
      <c r="AC12" s="325"/>
      <c r="AD12" s="325"/>
      <c r="AE12" s="75">
        <v>32</v>
      </c>
      <c r="AF12" s="58"/>
      <c r="AG12" s="76">
        <v>4</v>
      </c>
      <c r="AH12" s="58"/>
      <c r="AI12" s="58"/>
      <c r="AJ12" s="58"/>
      <c r="AK12" s="77" t="s">
        <v>340</v>
      </c>
      <c r="AL12" s="78" t="s">
        <v>340</v>
      </c>
      <c r="AN12" t="s">
        <v>171</v>
      </c>
      <c r="AO12" t="s">
        <v>465</v>
      </c>
      <c r="AP12" s="123">
        <f t="shared" si="3"/>
        <v>-12</v>
      </c>
      <c r="AQ12" s="219"/>
      <c r="AR12" s="222">
        <f t="shared" si="1"/>
        <v>-12</v>
      </c>
      <c r="AS12" s="220"/>
      <c r="AT12" s="220"/>
      <c r="AU12" s="220"/>
      <c r="AV12" s="220"/>
      <c r="AW12" s="221"/>
      <c r="AX12" s="224"/>
    </row>
    <row r="13" spans="1:50" x14ac:dyDescent="0.35">
      <c r="A13" s="93" t="s">
        <v>173</v>
      </c>
      <c r="B13" s="151" t="s">
        <v>174</v>
      </c>
      <c r="C13" s="93"/>
      <c r="D13" s="167">
        <v>16</v>
      </c>
      <c r="E13" s="168">
        <v>31.980327868852459</v>
      </c>
      <c r="F13" s="100"/>
      <c r="G13" s="100"/>
      <c r="H13" s="100">
        <v>4.7970491803278685</v>
      </c>
      <c r="I13" s="101">
        <f t="shared" si="2"/>
        <v>588.43803278688529</v>
      </c>
      <c r="K13" s="62" t="s">
        <v>467</v>
      </c>
      <c r="L13" s="325" t="s">
        <v>174</v>
      </c>
      <c r="M13" s="325"/>
      <c r="N13" s="325"/>
      <c r="O13" s="325"/>
      <c r="P13" s="325"/>
      <c r="Q13" s="325"/>
      <c r="R13" s="325"/>
      <c r="S13" s="325"/>
      <c r="T13" s="325"/>
      <c r="U13" s="325"/>
      <c r="V13" s="325"/>
      <c r="W13" s="325"/>
      <c r="X13" s="325"/>
      <c r="Y13" s="325"/>
      <c r="Z13" s="325"/>
      <c r="AA13" s="325"/>
      <c r="AB13" s="325"/>
      <c r="AC13" s="325"/>
      <c r="AD13" s="325"/>
      <c r="AE13" s="75">
        <v>32</v>
      </c>
      <c r="AF13" s="58"/>
      <c r="AG13" s="76">
        <v>4</v>
      </c>
      <c r="AH13" s="58"/>
      <c r="AI13" s="58"/>
      <c r="AJ13" s="58"/>
      <c r="AK13" s="77" t="s">
        <v>340</v>
      </c>
      <c r="AL13" s="78" t="s">
        <v>340</v>
      </c>
      <c r="AN13" t="s">
        <v>173</v>
      </c>
      <c r="AO13" t="s">
        <v>467</v>
      </c>
      <c r="AP13" s="123">
        <f t="shared" si="3"/>
        <v>-12</v>
      </c>
      <c r="AQ13" s="219"/>
      <c r="AR13" s="222">
        <f t="shared" si="1"/>
        <v>-12</v>
      </c>
      <c r="AS13" s="220"/>
      <c r="AT13" s="220"/>
      <c r="AU13" s="220"/>
      <c r="AV13" s="220"/>
      <c r="AW13" s="221"/>
      <c r="AX13" s="224"/>
    </row>
    <row r="14" spans="1:50" x14ac:dyDescent="0.35">
      <c r="A14" s="93" t="s">
        <v>175</v>
      </c>
      <c r="B14" s="151" t="s">
        <v>176</v>
      </c>
      <c r="C14" s="93"/>
      <c r="D14" s="167">
        <v>8</v>
      </c>
      <c r="E14" s="168">
        <v>33.259016393442622</v>
      </c>
      <c r="F14" s="100"/>
      <c r="G14" s="100"/>
      <c r="H14" s="100">
        <v>4.9888524590163934</v>
      </c>
      <c r="I14" s="101">
        <f t="shared" si="2"/>
        <v>305.98295081967211</v>
      </c>
      <c r="K14" s="79">
        <v>40180</v>
      </c>
      <c r="L14" s="325" t="s">
        <v>468</v>
      </c>
      <c r="M14" s="325"/>
      <c r="N14" s="325"/>
      <c r="O14" s="325"/>
      <c r="P14" s="325"/>
      <c r="Q14" s="325"/>
      <c r="R14" s="325"/>
      <c r="S14" s="325"/>
      <c r="T14" s="325"/>
      <c r="U14" s="325"/>
      <c r="V14" s="325"/>
      <c r="W14" s="325"/>
      <c r="X14" s="325"/>
      <c r="Y14" s="325"/>
      <c r="Z14" s="325"/>
      <c r="AA14" s="325"/>
      <c r="AB14" s="325"/>
      <c r="AC14" s="325"/>
      <c r="AD14" s="325"/>
      <c r="AE14" s="75">
        <v>16</v>
      </c>
      <c r="AF14" s="58"/>
      <c r="AG14" s="76">
        <v>2</v>
      </c>
      <c r="AH14" s="58"/>
      <c r="AI14" s="58"/>
      <c r="AJ14" s="58"/>
      <c r="AK14" s="77" t="s">
        <v>340</v>
      </c>
      <c r="AL14" s="78" t="s">
        <v>340</v>
      </c>
      <c r="AN14" t="s">
        <v>175</v>
      </c>
      <c r="AO14" t="s">
        <v>526</v>
      </c>
      <c r="AP14" s="123">
        <f t="shared" si="3"/>
        <v>-6</v>
      </c>
      <c r="AQ14" s="219"/>
      <c r="AR14" s="222">
        <f t="shared" si="1"/>
        <v>-6</v>
      </c>
      <c r="AS14" s="220"/>
      <c r="AT14" s="220"/>
      <c r="AU14" s="220"/>
      <c r="AV14" s="220"/>
      <c r="AW14" s="221"/>
      <c r="AX14" s="224"/>
    </row>
    <row r="15" spans="1:50" x14ac:dyDescent="0.35">
      <c r="A15" s="93" t="s">
        <v>177</v>
      </c>
      <c r="B15" s="151" t="s">
        <v>178</v>
      </c>
      <c r="C15" s="93"/>
      <c r="D15" s="167">
        <v>8</v>
      </c>
      <c r="E15" s="168">
        <v>33.259016393442622</v>
      </c>
      <c r="F15" s="100"/>
      <c r="G15" s="100"/>
      <c r="H15" s="100">
        <v>4.9888524590163934</v>
      </c>
      <c r="I15" s="101">
        <f t="shared" si="2"/>
        <v>305.98295081967211</v>
      </c>
      <c r="K15" s="79">
        <v>40545</v>
      </c>
      <c r="L15" s="325" t="s">
        <v>469</v>
      </c>
      <c r="M15" s="325"/>
      <c r="N15" s="325"/>
      <c r="O15" s="325"/>
      <c r="P15" s="325"/>
      <c r="Q15" s="325"/>
      <c r="R15" s="325"/>
      <c r="S15" s="325"/>
      <c r="T15" s="325"/>
      <c r="U15" s="325"/>
      <c r="V15" s="325"/>
      <c r="W15" s="325"/>
      <c r="X15" s="325"/>
      <c r="Y15" s="325"/>
      <c r="Z15" s="325"/>
      <c r="AA15" s="325"/>
      <c r="AB15" s="325"/>
      <c r="AC15" s="325"/>
      <c r="AD15" s="325"/>
      <c r="AE15" s="75">
        <v>20</v>
      </c>
      <c r="AF15" s="58"/>
      <c r="AG15" s="76">
        <v>3</v>
      </c>
      <c r="AH15" s="58"/>
      <c r="AI15" s="58"/>
      <c r="AJ15" s="58"/>
      <c r="AK15" s="77" t="s">
        <v>340</v>
      </c>
      <c r="AL15" s="78" t="s">
        <v>340</v>
      </c>
      <c r="AN15" t="s">
        <v>177</v>
      </c>
      <c r="AO15" t="s">
        <v>527</v>
      </c>
      <c r="AP15" s="123">
        <f t="shared" si="3"/>
        <v>-5</v>
      </c>
      <c r="AQ15" s="219"/>
      <c r="AR15" s="222">
        <f t="shared" si="1"/>
        <v>-5</v>
      </c>
      <c r="AS15" s="220"/>
      <c r="AT15" s="220"/>
      <c r="AU15" s="220"/>
      <c r="AV15" s="220"/>
      <c r="AW15" s="221"/>
      <c r="AX15" s="224"/>
    </row>
    <row r="16" spans="1:50" x14ac:dyDescent="0.35">
      <c r="A16" s="93" t="s">
        <v>189</v>
      </c>
      <c r="B16" s="151" t="s">
        <v>190</v>
      </c>
      <c r="C16" s="93"/>
      <c r="D16" s="167">
        <v>8</v>
      </c>
      <c r="E16" s="168">
        <v>33.259016393442622</v>
      </c>
      <c r="F16" s="100"/>
      <c r="G16" s="100"/>
      <c r="H16" s="100">
        <v>4.9888524590163934</v>
      </c>
      <c r="I16" s="101">
        <f t="shared" si="2"/>
        <v>305.98295081967211</v>
      </c>
      <c r="K16" s="79">
        <v>40910</v>
      </c>
      <c r="L16" s="325" t="s">
        <v>470</v>
      </c>
      <c r="M16" s="325"/>
      <c r="N16" s="325"/>
      <c r="O16" s="325"/>
      <c r="P16" s="325"/>
      <c r="Q16" s="325"/>
      <c r="R16" s="325"/>
      <c r="S16" s="325"/>
      <c r="T16" s="325"/>
      <c r="U16" s="325"/>
      <c r="V16" s="325"/>
      <c r="W16" s="325"/>
      <c r="X16" s="325"/>
      <c r="Y16" s="325"/>
      <c r="Z16" s="325"/>
      <c r="AA16" s="325"/>
      <c r="AB16" s="325"/>
      <c r="AC16" s="325"/>
      <c r="AD16" s="325"/>
      <c r="AE16" s="75">
        <v>20</v>
      </c>
      <c r="AF16" s="58"/>
      <c r="AG16" s="76">
        <v>3</v>
      </c>
      <c r="AH16" s="58"/>
      <c r="AI16" s="58"/>
      <c r="AJ16" s="58"/>
      <c r="AK16" s="77" t="s">
        <v>340</v>
      </c>
      <c r="AL16" s="78" t="s">
        <v>340</v>
      </c>
      <c r="AN16" t="s">
        <v>189</v>
      </c>
      <c r="AO16" t="s">
        <v>529</v>
      </c>
      <c r="AP16" s="123">
        <f t="shared" si="3"/>
        <v>-5</v>
      </c>
      <c r="AQ16" s="219"/>
      <c r="AR16" s="222">
        <f t="shared" si="1"/>
        <v>-5</v>
      </c>
      <c r="AS16" s="220"/>
      <c r="AT16" s="220"/>
      <c r="AU16" s="220"/>
      <c r="AV16" s="220"/>
      <c r="AW16" s="221"/>
      <c r="AX16" s="224"/>
    </row>
    <row r="17" spans="1:50" x14ac:dyDescent="0.35">
      <c r="A17" s="93" t="s">
        <v>179</v>
      </c>
      <c r="B17" s="151" t="s">
        <v>180</v>
      </c>
      <c r="C17" s="93"/>
      <c r="D17" s="167">
        <v>8</v>
      </c>
      <c r="E17" s="168">
        <v>33.259016393442622</v>
      </c>
      <c r="F17" s="100"/>
      <c r="G17" s="100"/>
      <c r="H17" s="100">
        <v>4.9888524590163934</v>
      </c>
      <c r="I17" s="101">
        <f t="shared" si="2"/>
        <v>305.98295081967211</v>
      </c>
      <c r="K17" s="79">
        <v>41276</v>
      </c>
      <c r="L17" s="325" t="s">
        <v>471</v>
      </c>
      <c r="M17" s="325"/>
      <c r="N17" s="325"/>
      <c r="O17" s="325"/>
      <c r="P17" s="325"/>
      <c r="Q17" s="325"/>
      <c r="R17" s="325"/>
      <c r="S17" s="325"/>
      <c r="T17" s="325"/>
      <c r="U17" s="325"/>
      <c r="V17" s="325"/>
      <c r="W17" s="325"/>
      <c r="X17" s="325"/>
      <c r="Y17" s="325"/>
      <c r="Z17" s="325"/>
      <c r="AA17" s="325"/>
      <c r="AB17" s="325"/>
      <c r="AC17" s="325"/>
      <c r="AD17" s="325"/>
      <c r="AE17" s="75">
        <v>20</v>
      </c>
      <c r="AF17" s="58"/>
      <c r="AG17" s="76">
        <v>3</v>
      </c>
      <c r="AH17" s="58"/>
      <c r="AI17" s="58"/>
      <c r="AJ17" s="58"/>
      <c r="AK17" s="77" t="s">
        <v>340</v>
      </c>
      <c r="AL17" s="78" t="s">
        <v>340</v>
      </c>
      <c r="AN17" t="s">
        <v>179</v>
      </c>
      <c r="AO17" t="s">
        <v>528</v>
      </c>
      <c r="AP17" s="123">
        <f t="shared" si="3"/>
        <v>-5</v>
      </c>
      <c r="AQ17" s="219"/>
      <c r="AR17" s="222">
        <f t="shared" si="1"/>
        <v>-5</v>
      </c>
      <c r="AS17" s="220"/>
      <c r="AT17" s="220"/>
      <c r="AU17" s="220"/>
      <c r="AV17" s="220"/>
      <c r="AW17" s="221"/>
      <c r="AX17" s="224"/>
    </row>
    <row r="18" spans="1:50" x14ac:dyDescent="0.35">
      <c r="A18" s="93" t="s">
        <v>191</v>
      </c>
      <c r="B18" s="151" t="s">
        <v>192</v>
      </c>
      <c r="C18" s="93"/>
      <c r="D18" s="167">
        <v>8</v>
      </c>
      <c r="E18" s="168">
        <v>33.259016393442622</v>
      </c>
      <c r="F18" s="100"/>
      <c r="G18" s="100"/>
      <c r="H18" s="100">
        <v>4.9888524590163934</v>
      </c>
      <c r="I18" s="101">
        <f t="shared" si="2"/>
        <v>305.98295081967211</v>
      </c>
      <c r="K18" s="79">
        <v>41641</v>
      </c>
      <c r="L18" s="325" t="s">
        <v>192</v>
      </c>
      <c r="M18" s="325"/>
      <c r="N18" s="325"/>
      <c r="O18" s="325"/>
      <c r="P18" s="325"/>
      <c r="Q18" s="325"/>
      <c r="R18" s="325"/>
      <c r="S18" s="325"/>
      <c r="T18" s="325"/>
      <c r="U18" s="325"/>
      <c r="V18" s="325"/>
      <c r="W18" s="325"/>
      <c r="X18" s="325"/>
      <c r="Y18" s="325"/>
      <c r="Z18" s="325"/>
      <c r="AA18" s="325"/>
      <c r="AB18" s="325"/>
      <c r="AC18" s="325"/>
      <c r="AD18" s="325"/>
      <c r="AE18" s="75">
        <v>16</v>
      </c>
      <c r="AF18" s="58"/>
      <c r="AG18" s="76">
        <v>2</v>
      </c>
      <c r="AH18" s="58"/>
      <c r="AI18" s="58"/>
      <c r="AJ18" s="58"/>
      <c r="AK18" s="77" t="s">
        <v>340</v>
      </c>
      <c r="AL18" s="78" t="s">
        <v>340</v>
      </c>
      <c r="AN18" t="s">
        <v>191</v>
      </c>
      <c r="AO18" t="s">
        <v>530</v>
      </c>
      <c r="AP18" s="123">
        <f t="shared" si="3"/>
        <v>-6</v>
      </c>
      <c r="AQ18" s="219"/>
      <c r="AR18" s="222">
        <f t="shared" si="1"/>
        <v>-6</v>
      </c>
      <c r="AS18" s="220"/>
      <c r="AT18" s="220"/>
      <c r="AU18" s="220"/>
      <c r="AV18" s="220"/>
      <c r="AW18" s="221"/>
      <c r="AX18" s="224"/>
    </row>
    <row r="19" spans="1:50" x14ac:dyDescent="0.35">
      <c r="A19" s="93" t="s">
        <v>181</v>
      </c>
      <c r="B19" s="151" t="s">
        <v>182</v>
      </c>
      <c r="C19" s="93"/>
      <c r="D19" s="167">
        <v>8</v>
      </c>
      <c r="E19" s="168">
        <v>33.259016393442622</v>
      </c>
      <c r="F19" s="100"/>
      <c r="G19" s="100"/>
      <c r="H19" s="100">
        <v>4.9888524590163934</v>
      </c>
      <c r="I19" s="101">
        <f t="shared" si="2"/>
        <v>305.98295081967211</v>
      </c>
      <c r="K19" s="79">
        <v>42006</v>
      </c>
      <c r="L19" s="325" t="s">
        <v>472</v>
      </c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  <c r="Z19" s="325"/>
      <c r="AA19" s="325"/>
      <c r="AB19" s="325"/>
      <c r="AC19" s="325"/>
      <c r="AD19" s="325"/>
      <c r="AE19" s="75">
        <v>16</v>
      </c>
      <c r="AF19" s="58"/>
      <c r="AG19" s="76">
        <v>2</v>
      </c>
      <c r="AH19" s="58"/>
      <c r="AI19" s="58"/>
      <c r="AJ19" s="58"/>
      <c r="AK19" s="77" t="s">
        <v>340</v>
      </c>
      <c r="AL19" s="78" t="s">
        <v>340</v>
      </c>
      <c r="AN19" t="s">
        <v>181</v>
      </c>
      <c r="AO19" t="s">
        <v>531</v>
      </c>
      <c r="AP19" s="123">
        <f t="shared" si="3"/>
        <v>-6</v>
      </c>
      <c r="AQ19" s="219"/>
      <c r="AR19" s="222">
        <f t="shared" si="1"/>
        <v>-6</v>
      </c>
      <c r="AS19" s="220"/>
      <c r="AT19" s="220"/>
      <c r="AU19" s="220"/>
      <c r="AV19" s="220"/>
      <c r="AW19" s="221"/>
      <c r="AX19" s="224"/>
    </row>
    <row r="20" spans="1:50" x14ac:dyDescent="0.35">
      <c r="A20" s="124" t="s">
        <v>183</v>
      </c>
      <c r="B20" s="197" t="s">
        <v>184</v>
      </c>
      <c r="C20" s="124"/>
      <c r="D20" s="198">
        <v>8</v>
      </c>
      <c r="E20" s="199">
        <v>33.259016393442622</v>
      </c>
      <c r="F20" s="127"/>
      <c r="G20" s="127"/>
      <c r="H20" s="127">
        <v>4.9888524590163934</v>
      </c>
      <c r="I20" s="128">
        <f t="shared" si="2"/>
        <v>305.98295081967211</v>
      </c>
      <c r="K20" s="79">
        <v>42371</v>
      </c>
      <c r="L20" s="325" t="s">
        <v>473</v>
      </c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25"/>
      <c r="AB20" s="325"/>
      <c r="AC20" s="325"/>
      <c r="AD20" s="325"/>
      <c r="AE20" s="75">
        <v>20</v>
      </c>
      <c r="AF20" s="58"/>
      <c r="AG20" s="76">
        <v>3</v>
      </c>
      <c r="AH20" s="58"/>
      <c r="AI20" s="58"/>
      <c r="AJ20" s="58"/>
      <c r="AK20" s="77" t="s">
        <v>340</v>
      </c>
      <c r="AL20" s="78" t="s">
        <v>340</v>
      </c>
      <c r="AN20" t="s">
        <v>532</v>
      </c>
      <c r="AO20" t="s">
        <v>533</v>
      </c>
      <c r="AP20" s="123">
        <f t="shared" si="3"/>
        <v>-5</v>
      </c>
      <c r="AQ20" s="219"/>
      <c r="AR20" s="222">
        <f t="shared" si="1"/>
        <v>-5</v>
      </c>
      <c r="AS20" s="220"/>
      <c r="AT20" s="220"/>
      <c r="AU20" s="220"/>
      <c r="AV20" s="220"/>
      <c r="AW20" s="221"/>
      <c r="AX20" s="224"/>
    </row>
    <row r="21" spans="1:50" x14ac:dyDescent="0.35">
      <c r="A21" s="134"/>
      <c r="B21" s="134"/>
      <c r="C21" s="134"/>
      <c r="D21" s="134"/>
      <c r="E21" s="134"/>
      <c r="F21" s="134"/>
      <c r="G21" s="134"/>
      <c r="H21" s="134"/>
      <c r="I21" s="134"/>
      <c r="K21" s="62" t="s">
        <v>272</v>
      </c>
      <c r="L21" s="354" t="s">
        <v>458</v>
      </c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  <c r="AA21" s="354"/>
      <c r="AB21" s="354"/>
      <c r="AC21" s="354"/>
      <c r="AD21" s="354"/>
      <c r="AE21" s="75">
        <v>16</v>
      </c>
      <c r="AF21" s="58"/>
      <c r="AG21" s="76">
        <v>2</v>
      </c>
      <c r="AH21" s="58"/>
      <c r="AI21" s="58"/>
      <c r="AJ21" s="58"/>
      <c r="AK21" s="77" t="s">
        <v>340</v>
      </c>
      <c r="AL21" s="78" t="s">
        <v>340</v>
      </c>
      <c r="AP21" s="190">
        <v>16</v>
      </c>
      <c r="AQ21" s="219"/>
      <c r="AR21" s="222">
        <f t="shared" si="1"/>
        <v>2</v>
      </c>
      <c r="AS21" s="220"/>
      <c r="AT21" s="220"/>
      <c r="AU21" s="220"/>
      <c r="AV21" s="220"/>
      <c r="AW21" s="221"/>
      <c r="AX21" s="224"/>
    </row>
    <row r="22" spans="1:50" x14ac:dyDescent="0.35">
      <c r="A22" s="129" t="s">
        <v>159</v>
      </c>
      <c r="B22" s="310" t="s">
        <v>160</v>
      </c>
      <c r="C22" s="129"/>
      <c r="D22" s="200">
        <v>8</v>
      </c>
      <c r="E22" s="201">
        <v>31.980327868852459</v>
      </c>
      <c r="F22" s="132"/>
      <c r="G22" s="132"/>
      <c r="H22" s="132">
        <v>4.7970491803278685</v>
      </c>
      <c r="I22" s="133">
        <f>(E22+F22+G22+H22)*D22</f>
        <v>294.21901639344264</v>
      </c>
      <c r="K22" s="79"/>
      <c r="L22" s="325"/>
      <c r="M22" s="325"/>
      <c r="N22" s="325"/>
      <c r="O22" s="325"/>
      <c r="P22" s="325"/>
      <c r="Q22" s="325"/>
      <c r="R22" s="325"/>
      <c r="S22" s="325"/>
      <c r="T22" s="325"/>
      <c r="U22" s="325"/>
      <c r="V22" s="325"/>
      <c r="W22" s="325"/>
      <c r="X22" s="325"/>
      <c r="Y22" s="325"/>
      <c r="Z22" s="325"/>
      <c r="AA22" s="325"/>
      <c r="AB22" s="325"/>
      <c r="AC22" s="325"/>
      <c r="AD22" s="325"/>
      <c r="AE22" s="75"/>
      <c r="AF22" s="187"/>
      <c r="AG22" s="76"/>
      <c r="AH22" s="187"/>
      <c r="AI22" s="187"/>
      <c r="AJ22" s="187"/>
      <c r="AK22" s="77"/>
      <c r="AL22" s="78"/>
      <c r="AQ22" s="219"/>
      <c r="AR22" s="222">
        <f t="shared" si="1"/>
        <v>-8</v>
      </c>
      <c r="AS22" s="220"/>
      <c r="AT22" s="220"/>
      <c r="AU22" s="220"/>
      <c r="AV22" s="220"/>
      <c r="AW22" s="221"/>
      <c r="AX22" s="224"/>
    </row>
    <row r="23" spans="1:50" ht="25" x14ac:dyDescent="0.35">
      <c r="A23" s="93" t="s">
        <v>161</v>
      </c>
      <c r="B23" s="290" t="s">
        <v>162</v>
      </c>
      <c r="C23" s="93"/>
      <c r="D23" s="167">
        <v>12</v>
      </c>
      <c r="E23" s="168">
        <v>31.980327868852459</v>
      </c>
      <c r="F23" s="100"/>
      <c r="G23" s="100"/>
      <c r="H23" s="100">
        <v>4.7970491803278685</v>
      </c>
      <c r="I23" s="101">
        <f>(E23+F23+G23+H23)*D23</f>
        <v>441.32852459016397</v>
      </c>
      <c r="K23" s="79"/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  <c r="Z23" s="325"/>
      <c r="AA23" s="325"/>
      <c r="AB23" s="325"/>
      <c r="AC23" s="325"/>
      <c r="AD23" s="325"/>
      <c r="AE23" s="75"/>
      <c r="AF23" s="187"/>
      <c r="AG23" s="76"/>
      <c r="AH23" s="187"/>
      <c r="AI23" s="187"/>
      <c r="AJ23" s="187"/>
      <c r="AK23" s="77"/>
      <c r="AL23" s="78"/>
      <c r="AQ23" s="219"/>
      <c r="AR23" s="222">
        <f t="shared" si="1"/>
        <v>-12</v>
      </c>
      <c r="AS23" s="220"/>
      <c r="AT23" s="220"/>
      <c r="AU23" s="220"/>
      <c r="AV23" s="220"/>
      <c r="AW23" s="221"/>
      <c r="AX23" s="224"/>
    </row>
    <row r="24" spans="1:50" ht="17.25" customHeight="1" x14ac:dyDescent="0.35">
      <c r="A24" s="93" t="s">
        <v>167</v>
      </c>
      <c r="B24" s="290" t="s">
        <v>168</v>
      </c>
      <c r="C24" s="93"/>
      <c r="D24" s="167">
        <v>8</v>
      </c>
      <c r="E24" s="168">
        <v>31.980327868852459</v>
      </c>
      <c r="F24" s="100"/>
      <c r="G24" s="100"/>
      <c r="H24" s="100">
        <v>4.7970491803278685</v>
      </c>
      <c r="I24" s="101">
        <f t="shared" si="0"/>
        <v>294.21901639344264</v>
      </c>
      <c r="K24" s="79"/>
      <c r="L24" s="325"/>
      <c r="M24" s="325"/>
      <c r="N24" s="325"/>
      <c r="O24" s="325"/>
      <c r="P24" s="325"/>
      <c r="Q24" s="325"/>
      <c r="R24" s="325"/>
      <c r="S24" s="325"/>
      <c r="T24" s="325"/>
      <c r="U24" s="325"/>
      <c r="V24" s="325"/>
      <c r="W24" s="325"/>
      <c r="X24" s="325"/>
      <c r="Y24" s="325"/>
      <c r="Z24" s="325"/>
      <c r="AA24" s="325"/>
      <c r="AB24" s="325"/>
      <c r="AC24" s="325"/>
      <c r="AD24" s="325"/>
      <c r="AE24" s="75"/>
      <c r="AF24" s="187"/>
      <c r="AG24" s="76"/>
      <c r="AH24" s="187"/>
      <c r="AI24" s="187"/>
      <c r="AJ24" s="187"/>
      <c r="AK24" s="77"/>
      <c r="AL24" s="78"/>
      <c r="AQ24" s="219"/>
      <c r="AR24" s="222">
        <f t="shared" si="1"/>
        <v>-8</v>
      </c>
      <c r="AS24" s="220"/>
      <c r="AT24" s="220"/>
      <c r="AU24" s="220"/>
      <c r="AV24" s="220"/>
      <c r="AW24" s="221"/>
      <c r="AX24" s="224"/>
    </row>
    <row r="25" spans="1:50" ht="12.75" customHeight="1" x14ac:dyDescent="0.35">
      <c r="A25" s="93" t="s">
        <v>169</v>
      </c>
      <c r="B25" s="290" t="s">
        <v>170</v>
      </c>
      <c r="C25" s="93"/>
      <c r="D25" s="167">
        <v>24</v>
      </c>
      <c r="E25" s="168">
        <v>31.980327868852459</v>
      </c>
      <c r="F25" s="100"/>
      <c r="G25" s="100"/>
      <c r="H25" s="100">
        <v>4.7970491803278685</v>
      </c>
      <c r="I25" s="101">
        <f t="shared" si="0"/>
        <v>882.65704918032793</v>
      </c>
      <c r="K25" s="79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325"/>
      <c r="AB25" s="325"/>
      <c r="AC25" s="325"/>
      <c r="AD25" s="325"/>
      <c r="AE25" s="75"/>
      <c r="AF25" s="187"/>
      <c r="AG25" s="76"/>
      <c r="AH25" s="187"/>
      <c r="AI25" s="187"/>
      <c r="AJ25" s="187"/>
      <c r="AK25" s="77"/>
      <c r="AL25" s="78"/>
      <c r="AQ25" s="219"/>
      <c r="AR25" s="222">
        <f t="shared" si="1"/>
        <v>-24</v>
      </c>
      <c r="AS25" s="220"/>
      <c r="AT25" s="220"/>
      <c r="AU25" s="220"/>
      <c r="AV25" s="220"/>
      <c r="AW25" s="221"/>
      <c r="AX25" s="224"/>
    </row>
    <row r="26" spans="1:50" x14ac:dyDescent="0.35">
      <c r="A26" s="93" t="s">
        <v>193</v>
      </c>
      <c r="B26" s="290" t="s">
        <v>194</v>
      </c>
      <c r="C26" s="93"/>
      <c r="D26" s="167">
        <v>8</v>
      </c>
      <c r="E26" s="168">
        <v>33.259016393442622</v>
      </c>
      <c r="F26" s="100"/>
      <c r="G26" s="100"/>
      <c r="H26" s="100">
        <v>4.9888524590163934</v>
      </c>
      <c r="I26" s="101">
        <f t="shared" ref="I26:I33" si="4">(E26+F26+G26+H26)*D26</f>
        <v>305.98295081967211</v>
      </c>
      <c r="K26" s="79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75"/>
      <c r="AF26" s="187"/>
      <c r="AG26" s="76"/>
      <c r="AH26" s="187"/>
      <c r="AI26" s="187"/>
      <c r="AJ26" s="187"/>
      <c r="AK26" s="77"/>
      <c r="AL26" s="78"/>
      <c r="AQ26" s="219"/>
      <c r="AR26" s="222">
        <f t="shared" si="1"/>
        <v>-8</v>
      </c>
      <c r="AS26" s="220"/>
      <c r="AT26" s="220"/>
      <c r="AU26" s="220"/>
      <c r="AV26" s="220"/>
      <c r="AW26" s="221"/>
      <c r="AX26" s="224"/>
    </row>
    <row r="27" spans="1:50" x14ac:dyDescent="0.35">
      <c r="A27" s="93" t="s">
        <v>195</v>
      </c>
      <c r="B27" s="290" t="s">
        <v>196</v>
      </c>
      <c r="C27" s="93"/>
      <c r="D27" s="167">
        <v>8</v>
      </c>
      <c r="E27" s="168">
        <v>31.980327868852459</v>
      </c>
      <c r="F27" s="100"/>
      <c r="G27" s="100"/>
      <c r="H27" s="100">
        <v>4.7970491803278685</v>
      </c>
      <c r="I27" s="101">
        <f t="shared" si="4"/>
        <v>294.21901639344264</v>
      </c>
      <c r="K27" s="79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75"/>
      <c r="AF27" s="187"/>
      <c r="AG27" s="76"/>
      <c r="AH27" s="187"/>
      <c r="AI27" s="187"/>
      <c r="AJ27" s="187"/>
      <c r="AK27" s="77"/>
      <c r="AL27" s="78"/>
      <c r="AQ27" s="219"/>
      <c r="AR27" s="222">
        <f t="shared" si="1"/>
        <v>-8</v>
      </c>
      <c r="AS27" s="220"/>
      <c r="AT27" s="220"/>
      <c r="AU27" s="220"/>
      <c r="AV27" s="220"/>
      <c r="AW27" s="221"/>
      <c r="AX27" s="224"/>
    </row>
    <row r="28" spans="1:50" x14ac:dyDescent="0.35">
      <c r="A28" s="93" t="s">
        <v>197</v>
      </c>
      <c r="B28" s="290" t="s">
        <v>198</v>
      </c>
      <c r="C28" s="93"/>
      <c r="D28" s="167">
        <v>8</v>
      </c>
      <c r="E28" s="168">
        <v>31.980327868852459</v>
      </c>
      <c r="F28" s="100"/>
      <c r="G28" s="100"/>
      <c r="H28" s="100">
        <v>4.7970491803278685</v>
      </c>
      <c r="I28" s="101">
        <f t="shared" si="4"/>
        <v>294.21901639344264</v>
      </c>
      <c r="K28" s="79"/>
      <c r="L28" s="325"/>
      <c r="M28" s="325"/>
      <c r="N28" s="325"/>
      <c r="O28" s="325"/>
      <c r="P28" s="325"/>
      <c r="Q28" s="325"/>
      <c r="R28" s="325"/>
      <c r="S28" s="325"/>
      <c r="T28" s="325"/>
      <c r="U28" s="325"/>
      <c r="V28" s="325"/>
      <c r="W28" s="325"/>
      <c r="X28" s="325"/>
      <c r="Y28" s="325"/>
      <c r="Z28" s="325"/>
      <c r="AA28" s="325"/>
      <c r="AB28" s="325"/>
      <c r="AC28" s="325"/>
      <c r="AD28" s="325"/>
      <c r="AE28" s="75"/>
      <c r="AF28" s="187"/>
      <c r="AG28" s="76"/>
      <c r="AH28" s="187"/>
      <c r="AI28" s="187"/>
      <c r="AJ28" s="187"/>
      <c r="AK28" s="77"/>
      <c r="AL28" s="78"/>
      <c r="AQ28" s="219"/>
      <c r="AR28" s="222">
        <f t="shared" si="1"/>
        <v>-8</v>
      </c>
      <c r="AS28" s="220"/>
      <c r="AT28" s="220"/>
      <c r="AU28" s="220"/>
      <c r="AV28" s="220"/>
      <c r="AW28" s="221"/>
      <c r="AX28" s="224"/>
    </row>
    <row r="29" spans="1:50" x14ac:dyDescent="0.35">
      <c r="A29" s="93" t="s">
        <v>199</v>
      </c>
      <c r="B29" s="290" t="s">
        <v>200</v>
      </c>
      <c r="C29" s="93"/>
      <c r="D29" s="167">
        <v>8</v>
      </c>
      <c r="E29" s="168">
        <v>33.259016393442622</v>
      </c>
      <c r="F29" s="100"/>
      <c r="G29" s="100"/>
      <c r="H29" s="100">
        <v>4.9888524590163934</v>
      </c>
      <c r="I29" s="101">
        <f t="shared" si="4"/>
        <v>305.98295081967211</v>
      </c>
      <c r="K29" s="79"/>
      <c r="L29" s="325"/>
      <c r="M29" s="325"/>
      <c r="N29" s="325"/>
      <c r="O29" s="325"/>
      <c r="P29" s="325"/>
      <c r="Q29" s="325"/>
      <c r="R29" s="325"/>
      <c r="S29" s="325"/>
      <c r="T29" s="325"/>
      <c r="U29" s="325"/>
      <c r="V29" s="325"/>
      <c r="W29" s="325"/>
      <c r="X29" s="325"/>
      <c r="Y29" s="325"/>
      <c r="Z29" s="325"/>
      <c r="AA29" s="325"/>
      <c r="AB29" s="325"/>
      <c r="AC29" s="325"/>
      <c r="AD29" s="325"/>
      <c r="AE29" s="75"/>
      <c r="AF29" s="187"/>
      <c r="AG29" s="76"/>
      <c r="AH29" s="187"/>
      <c r="AI29" s="187"/>
      <c r="AJ29" s="187"/>
      <c r="AK29" s="77"/>
      <c r="AL29" s="78"/>
      <c r="AQ29" s="219"/>
      <c r="AR29" s="222">
        <f t="shared" si="1"/>
        <v>-8</v>
      </c>
      <c r="AS29" s="220"/>
      <c r="AT29" s="220"/>
      <c r="AU29" s="220"/>
      <c r="AV29" s="220"/>
      <c r="AW29" s="221"/>
      <c r="AX29" s="224"/>
    </row>
    <row r="30" spans="1:50" x14ac:dyDescent="0.35">
      <c r="A30" s="93" t="s">
        <v>201</v>
      </c>
      <c r="B30" s="290" t="s">
        <v>202</v>
      </c>
      <c r="C30" s="93"/>
      <c r="D30" s="167">
        <v>8</v>
      </c>
      <c r="E30" s="168">
        <v>33.259016393442622</v>
      </c>
      <c r="F30" s="100"/>
      <c r="G30" s="100"/>
      <c r="H30" s="100">
        <v>4.9888524590163934</v>
      </c>
      <c r="I30" s="101">
        <f t="shared" si="4"/>
        <v>305.98295081967211</v>
      </c>
      <c r="K30" s="79"/>
      <c r="L30" s="325"/>
      <c r="M30" s="325"/>
      <c r="N30" s="325"/>
      <c r="O30" s="325"/>
      <c r="P30" s="325"/>
      <c r="Q30" s="325"/>
      <c r="R30" s="325"/>
      <c r="S30" s="325"/>
      <c r="T30" s="325"/>
      <c r="U30" s="325"/>
      <c r="V30" s="325"/>
      <c r="W30" s="325"/>
      <c r="X30" s="325"/>
      <c r="Y30" s="325"/>
      <c r="Z30" s="325"/>
      <c r="AA30" s="325"/>
      <c r="AB30" s="325"/>
      <c r="AC30" s="325"/>
      <c r="AD30" s="325"/>
      <c r="AE30" s="75"/>
      <c r="AF30" s="187"/>
      <c r="AG30" s="76"/>
      <c r="AH30" s="187"/>
      <c r="AI30" s="187"/>
      <c r="AJ30" s="187"/>
      <c r="AK30" s="77"/>
      <c r="AL30" s="78"/>
      <c r="AQ30" s="219"/>
      <c r="AR30" s="222">
        <f t="shared" si="1"/>
        <v>-8</v>
      </c>
      <c r="AS30" s="220"/>
      <c r="AT30" s="220"/>
      <c r="AU30" s="220"/>
      <c r="AV30" s="220"/>
      <c r="AW30" s="221"/>
      <c r="AX30" s="224"/>
    </row>
    <row r="31" spans="1:50" x14ac:dyDescent="0.35">
      <c r="A31" s="93" t="s">
        <v>203</v>
      </c>
      <c r="B31" s="290" t="s">
        <v>204</v>
      </c>
      <c r="C31" s="93"/>
      <c r="D31" s="167">
        <v>8</v>
      </c>
      <c r="E31" s="168">
        <v>33.259016393442622</v>
      </c>
      <c r="F31" s="100"/>
      <c r="G31" s="100"/>
      <c r="H31" s="100">
        <v>4.9888524590163934</v>
      </c>
      <c r="I31" s="101">
        <f t="shared" si="4"/>
        <v>305.98295081967211</v>
      </c>
      <c r="K31" s="79"/>
      <c r="L31" s="325"/>
      <c r="M31" s="325"/>
      <c r="N31" s="325"/>
      <c r="O31" s="325"/>
      <c r="P31" s="325"/>
      <c r="Q31" s="325"/>
      <c r="R31" s="325"/>
      <c r="S31" s="325"/>
      <c r="T31" s="325"/>
      <c r="U31" s="325"/>
      <c r="V31" s="325"/>
      <c r="W31" s="325"/>
      <c r="X31" s="325"/>
      <c r="Y31" s="325"/>
      <c r="Z31" s="325"/>
      <c r="AA31" s="325"/>
      <c r="AB31" s="325"/>
      <c r="AC31" s="325"/>
      <c r="AD31" s="325"/>
      <c r="AE31" s="75"/>
      <c r="AF31" s="187"/>
      <c r="AG31" s="76"/>
      <c r="AH31" s="187"/>
      <c r="AI31" s="187"/>
      <c r="AJ31" s="187"/>
      <c r="AK31" s="77"/>
      <c r="AL31" s="78"/>
      <c r="AQ31" s="219"/>
      <c r="AR31" s="222">
        <f t="shared" si="1"/>
        <v>-8</v>
      </c>
      <c r="AS31" s="220"/>
      <c r="AT31" s="220"/>
      <c r="AU31" s="220"/>
      <c r="AV31" s="220"/>
      <c r="AW31" s="221"/>
      <c r="AX31" s="224"/>
    </row>
    <row r="32" spans="1:50" x14ac:dyDescent="0.35">
      <c r="A32" s="93" t="s">
        <v>205</v>
      </c>
      <c r="B32" s="290" t="s">
        <v>206</v>
      </c>
      <c r="C32" s="93"/>
      <c r="D32" s="167">
        <v>8</v>
      </c>
      <c r="E32" s="168">
        <v>33.259016393442622</v>
      </c>
      <c r="F32" s="100"/>
      <c r="G32" s="100"/>
      <c r="H32" s="100">
        <v>4.9888524590163934</v>
      </c>
      <c r="I32" s="101">
        <f t="shared" si="4"/>
        <v>305.98295081967211</v>
      </c>
      <c r="K32" s="79"/>
      <c r="L32" s="325"/>
      <c r="M32" s="325"/>
      <c r="N32" s="325"/>
      <c r="O32" s="325"/>
      <c r="P32" s="325"/>
      <c r="Q32" s="325"/>
      <c r="R32" s="325"/>
      <c r="S32" s="325"/>
      <c r="T32" s="325"/>
      <c r="U32" s="325"/>
      <c r="V32" s="325"/>
      <c r="W32" s="325"/>
      <c r="X32" s="325"/>
      <c r="Y32" s="325"/>
      <c r="Z32" s="325"/>
      <c r="AA32" s="325"/>
      <c r="AB32" s="325"/>
      <c r="AC32" s="325"/>
      <c r="AD32" s="325"/>
      <c r="AE32" s="75"/>
      <c r="AF32" s="187"/>
      <c r="AG32" s="76"/>
      <c r="AH32" s="187"/>
      <c r="AI32" s="187"/>
      <c r="AJ32" s="187"/>
      <c r="AK32" s="77"/>
      <c r="AL32" s="78"/>
      <c r="AQ32" s="219"/>
      <c r="AR32" s="222">
        <f t="shared" si="1"/>
        <v>-8</v>
      </c>
      <c r="AS32" s="220"/>
      <c r="AT32" s="220"/>
      <c r="AU32" s="220"/>
      <c r="AV32" s="220"/>
      <c r="AW32" s="221"/>
      <c r="AX32" s="224"/>
    </row>
    <row r="33" spans="1:50" x14ac:dyDescent="0.35">
      <c r="A33" s="93" t="s">
        <v>207</v>
      </c>
      <c r="B33" s="290" t="s">
        <v>208</v>
      </c>
      <c r="C33" s="93"/>
      <c r="D33" s="167">
        <v>8</v>
      </c>
      <c r="E33" s="168">
        <v>33.259016393442622</v>
      </c>
      <c r="F33" s="100"/>
      <c r="G33" s="100"/>
      <c r="H33" s="100">
        <v>4.9888524590163934</v>
      </c>
      <c r="I33" s="101">
        <f t="shared" si="4"/>
        <v>305.98295081967211</v>
      </c>
      <c r="K33" s="79"/>
      <c r="L33" s="325"/>
      <c r="M33" s="325"/>
      <c r="N33" s="325"/>
      <c r="O33" s="325"/>
      <c r="P33" s="325"/>
      <c r="Q33" s="325"/>
      <c r="R33" s="325"/>
      <c r="S33" s="325"/>
      <c r="T33" s="325"/>
      <c r="U33" s="325"/>
      <c r="V33" s="325"/>
      <c r="W33" s="325"/>
      <c r="X33" s="325"/>
      <c r="Y33" s="325"/>
      <c r="Z33" s="325"/>
      <c r="AA33" s="325"/>
      <c r="AB33" s="325"/>
      <c r="AC33" s="325"/>
      <c r="AD33" s="325"/>
      <c r="AE33" s="75"/>
      <c r="AF33" s="187"/>
      <c r="AG33" s="76"/>
      <c r="AH33" s="187"/>
      <c r="AI33" s="187"/>
      <c r="AJ33" s="187"/>
      <c r="AK33" s="77"/>
      <c r="AL33" s="78"/>
      <c r="AQ33" s="219"/>
      <c r="AR33" s="222">
        <f t="shared" si="1"/>
        <v>-8</v>
      </c>
      <c r="AS33" s="220"/>
      <c r="AT33" s="220"/>
      <c r="AU33" s="220"/>
      <c r="AV33" s="220"/>
      <c r="AW33" s="221"/>
      <c r="AX33" s="224"/>
    </row>
    <row r="34" spans="1:50" ht="15" customHeight="1" x14ac:dyDescent="0.35">
      <c r="A34" s="134"/>
      <c r="B34" s="134"/>
      <c r="C34" s="134"/>
      <c r="D34" s="134"/>
      <c r="E34" s="134"/>
      <c r="F34" s="134"/>
      <c r="G34" s="134"/>
      <c r="H34" s="134"/>
      <c r="I34" s="134"/>
      <c r="K34" s="79">
        <v>42737</v>
      </c>
      <c r="L34" s="354" t="s">
        <v>474</v>
      </c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4"/>
      <c r="Z34" s="354"/>
      <c r="AA34" s="354"/>
      <c r="AB34" s="354"/>
      <c r="AC34" s="354"/>
      <c r="AD34" s="354"/>
      <c r="AE34" s="75">
        <v>40</v>
      </c>
      <c r="AF34" s="58"/>
      <c r="AG34" s="191">
        <v>5</v>
      </c>
      <c r="AH34" s="58"/>
      <c r="AI34" s="58"/>
      <c r="AJ34" s="58"/>
      <c r="AK34" s="77" t="s">
        <v>340</v>
      </c>
      <c r="AL34" s="78" t="s">
        <v>340</v>
      </c>
      <c r="AP34" s="190">
        <v>5</v>
      </c>
      <c r="AQ34" s="219"/>
      <c r="AR34" s="222">
        <f t="shared" si="1"/>
        <v>5</v>
      </c>
      <c r="AS34" s="220"/>
      <c r="AT34" s="220"/>
      <c r="AU34" s="220"/>
      <c r="AV34" s="220"/>
      <c r="AW34" s="221"/>
      <c r="AX34" s="224"/>
    </row>
    <row r="35" spans="1:50" ht="15" customHeight="1" x14ac:dyDescent="0.35">
      <c r="A35" s="134"/>
      <c r="B35" s="134"/>
      <c r="C35" s="134"/>
      <c r="D35" s="134"/>
      <c r="E35" s="204"/>
      <c r="F35" s="205"/>
      <c r="G35" s="134"/>
      <c r="H35" s="134"/>
      <c r="I35" s="134"/>
      <c r="K35" s="79">
        <v>43102</v>
      </c>
      <c r="L35" s="354" t="s">
        <v>475</v>
      </c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54"/>
      <c r="Z35" s="354"/>
      <c r="AA35" s="354"/>
      <c r="AB35" s="354"/>
      <c r="AC35" s="354"/>
      <c r="AD35" s="354"/>
      <c r="AE35" s="75">
        <v>40</v>
      </c>
      <c r="AF35" s="58"/>
      <c r="AG35" s="191">
        <v>5</v>
      </c>
      <c r="AH35" s="58"/>
      <c r="AI35" s="58"/>
      <c r="AJ35" s="58"/>
      <c r="AK35" s="77" t="s">
        <v>340</v>
      </c>
      <c r="AL35" s="78" t="s">
        <v>340</v>
      </c>
      <c r="AP35" s="190">
        <v>5</v>
      </c>
      <c r="AQ35" s="219"/>
      <c r="AR35" s="222">
        <f t="shared" si="1"/>
        <v>5</v>
      </c>
      <c r="AS35" s="220"/>
      <c r="AT35" s="220"/>
      <c r="AU35" s="220"/>
      <c r="AV35" s="220"/>
      <c r="AW35" s="221"/>
      <c r="AX35" s="224"/>
    </row>
    <row r="36" spans="1:50" ht="15" customHeight="1" x14ac:dyDescent="0.35">
      <c r="A36" s="134"/>
      <c r="B36" s="134"/>
      <c r="C36" s="134"/>
      <c r="D36" s="134"/>
      <c r="E36" s="134"/>
      <c r="F36" s="134"/>
      <c r="G36" s="134"/>
      <c r="H36" s="134"/>
      <c r="I36" s="134"/>
      <c r="K36" s="79">
        <v>43467</v>
      </c>
      <c r="L36" s="354" t="s">
        <v>476</v>
      </c>
      <c r="M36" s="354"/>
      <c r="N36" s="354"/>
      <c r="O36" s="354"/>
      <c r="P36" s="354"/>
      <c r="Q36" s="354"/>
      <c r="R36" s="354"/>
      <c r="S36" s="354"/>
      <c r="T36" s="354"/>
      <c r="U36" s="354"/>
      <c r="V36" s="354"/>
      <c r="W36" s="354"/>
      <c r="X36" s="354"/>
      <c r="Y36" s="354"/>
      <c r="Z36" s="354"/>
      <c r="AA36" s="354"/>
      <c r="AB36" s="354"/>
      <c r="AC36" s="354"/>
      <c r="AD36" s="354"/>
      <c r="AE36" s="75">
        <v>40</v>
      </c>
      <c r="AF36" s="58"/>
      <c r="AG36" s="191">
        <v>5</v>
      </c>
      <c r="AH36" s="58"/>
      <c r="AI36" s="58"/>
      <c r="AJ36" s="58"/>
      <c r="AK36" s="77" t="s">
        <v>340</v>
      </c>
      <c r="AL36" s="78" t="s">
        <v>340</v>
      </c>
      <c r="AP36" s="190">
        <v>5</v>
      </c>
      <c r="AQ36" s="219"/>
      <c r="AR36" s="222">
        <f t="shared" si="1"/>
        <v>5</v>
      </c>
      <c r="AS36" s="220"/>
      <c r="AT36" s="220"/>
      <c r="AU36" s="220"/>
      <c r="AV36" s="220"/>
      <c r="AW36" s="221"/>
      <c r="AX36" s="224"/>
    </row>
    <row r="37" spans="1:50" ht="15" customHeight="1" x14ac:dyDescent="0.35">
      <c r="A37" s="134"/>
      <c r="B37" s="134"/>
      <c r="C37" s="134"/>
      <c r="D37" s="134"/>
      <c r="E37" s="134"/>
      <c r="F37" s="134"/>
      <c r="G37" s="134"/>
      <c r="H37" s="134"/>
      <c r="I37" s="134"/>
      <c r="K37" s="79">
        <v>43832</v>
      </c>
      <c r="L37" s="354" t="s">
        <v>477</v>
      </c>
      <c r="M37" s="354"/>
      <c r="N37" s="354"/>
      <c r="O37" s="354"/>
      <c r="P37" s="354"/>
      <c r="Q37" s="354"/>
      <c r="R37" s="354"/>
      <c r="S37" s="354"/>
      <c r="T37" s="354"/>
      <c r="U37" s="354"/>
      <c r="V37" s="354"/>
      <c r="W37" s="354"/>
      <c r="X37" s="354"/>
      <c r="Y37" s="354"/>
      <c r="Z37" s="354"/>
      <c r="AA37" s="354"/>
      <c r="AB37" s="354"/>
      <c r="AC37" s="354"/>
      <c r="AD37" s="354"/>
      <c r="AE37" s="75">
        <v>120</v>
      </c>
      <c r="AF37" s="58"/>
      <c r="AG37" s="191">
        <v>15</v>
      </c>
      <c r="AH37" s="58"/>
      <c r="AI37" s="58"/>
      <c r="AJ37" s="58"/>
      <c r="AK37" s="77" t="s">
        <v>340</v>
      </c>
      <c r="AL37" s="78" t="s">
        <v>340</v>
      </c>
      <c r="AP37" s="190">
        <v>15</v>
      </c>
      <c r="AQ37" s="219"/>
      <c r="AR37" s="222">
        <f t="shared" si="1"/>
        <v>15</v>
      </c>
      <c r="AS37" s="220"/>
      <c r="AT37" s="220"/>
      <c r="AU37" s="220"/>
      <c r="AV37" s="220"/>
      <c r="AW37" s="221"/>
      <c r="AX37" s="224"/>
    </row>
    <row r="38" spans="1:50" ht="15" customHeight="1" x14ac:dyDescent="0.35">
      <c r="A38" s="134"/>
      <c r="B38" s="134"/>
      <c r="C38" s="134"/>
      <c r="D38" s="134"/>
      <c r="E38" s="134"/>
      <c r="F38" s="134"/>
      <c r="G38" s="134"/>
      <c r="H38" s="134"/>
      <c r="I38" s="134"/>
      <c r="K38" s="79">
        <v>44198</v>
      </c>
      <c r="L38" s="354" t="s">
        <v>478</v>
      </c>
      <c r="M38" s="354"/>
      <c r="N38" s="354"/>
      <c r="O38" s="354"/>
      <c r="P38" s="354"/>
      <c r="Q38" s="354"/>
      <c r="R38" s="354"/>
      <c r="S38" s="354"/>
      <c r="T38" s="354"/>
      <c r="U38" s="354"/>
      <c r="V38" s="354"/>
      <c r="W38" s="354"/>
      <c r="X38" s="354"/>
      <c r="Y38" s="354"/>
      <c r="Z38" s="354"/>
      <c r="AA38" s="354"/>
      <c r="AB38" s="354"/>
      <c r="AC38" s="354"/>
      <c r="AD38" s="354"/>
      <c r="AE38" s="75">
        <v>60</v>
      </c>
      <c r="AF38" s="58"/>
      <c r="AG38" s="76">
        <v>8</v>
      </c>
      <c r="AH38" s="58"/>
      <c r="AI38" s="58"/>
      <c r="AJ38" s="58"/>
      <c r="AK38" s="77" t="s">
        <v>340</v>
      </c>
      <c r="AL38" s="78" t="s">
        <v>340</v>
      </c>
      <c r="AP38" s="190">
        <v>8</v>
      </c>
      <c r="AQ38" s="219"/>
      <c r="AR38" s="222">
        <f t="shared" ref="AR38:AR60" si="5">AG38-D38</f>
        <v>8</v>
      </c>
      <c r="AS38" s="220"/>
      <c r="AT38" s="220"/>
      <c r="AU38" s="220"/>
      <c r="AV38" s="220"/>
      <c r="AW38" s="221"/>
      <c r="AX38" s="224"/>
    </row>
    <row r="39" spans="1:50" ht="15" customHeight="1" x14ac:dyDescent="0.35">
      <c r="A39" s="134"/>
      <c r="B39" s="134"/>
      <c r="C39" s="134"/>
      <c r="D39" s="134"/>
      <c r="E39" s="134"/>
      <c r="F39" s="134"/>
      <c r="G39" s="134"/>
      <c r="H39" s="134"/>
      <c r="I39" s="134"/>
      <c r="K39" s="79">
        <v>44563</v>
      </c>
      <c r="L39" s="354" t="s">
        <v>479</v>
      </c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54"/>
      <c r="Z39" s="354"/>
      <c r="AA39" s="354"/>
      <c r="AB39" s="354"/>
      <c r="AC39" s="354"/>
      <c r="AD39" s="354"/>
      <c r="AE39" s="75">
        <v>50</v>
      </c>
      <c r="AF39" s="58"/>
      <c r="AG39" s="76">
        <v>6</v>
      </c>
      <c r="AH39" s="58"/>
      <c r="AI39" s="58"/>
      <c r="AJ39" s="58"/>
      <c r="AK39" s="77" t="s">
        <v>340</v>
      </c>
      <c r="AL39" s="78" t="s">
        <v>340</v>
      </c>
      <c r="AP39" s="190">
        <v>6</v>
      </c>
      <c r="AQ39" s="219"/>
      <c r="AR39" s="222">
        <f t="shared" si="5"/>
        <v>6</v>
      </c>
      <c r="AS39" s="220"/>
      <c r="AT39" s="220"/>
      <c r="AU39" s="220"/>
      <c r="AV39" s="220"/>
      <c r="AW39" s="221"/>
      <c r="AX39" s="224"/>
    </row>
    <row r="40" spans="1:50" ht="15" customHeight="1" x14ac:dyDescent="0.35">
      <c r="A40" s="134"/>
      <c r="B40" s="134"/>
      <c r="C40" s="134"/>
      <c r="D40" s="134"/>
      <c r="E40" s="134"/>
      <c r="F40" s="134"/>
      <c r="G40" s="134"/>
      <c r="H40" s="134"/>
      <c r="I40" s="134"/>
      <c r="K40" s="79">
        <v>44928</v>
      </c>
      <c r="L40" s="354" t="s">
        <v>480</v>
      </c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54"/>
      <c r="Z40" s="354"/>
      <c r="AA40" s="354"/>
      <c r="AB40" s="354"/>
      <c r="AC40" s="354"/>
      <c r="AD40" s="354"/>
      <c r="AE40" s="75">
        <v>60</v>
      </c>
      <c r="AF40" s="58"/>
      <c r="AG40" s="76">
        <v>8</v>
      </c>
      <c r="AH40" s="58"/>
      <c r="AI40" s="58"/>
      <c r="AJ40" s="58"/>
      <c r="AK40" s="77" t="s">
        <v>340</v>
      </c>
      <c r="AL40" s="78" t="s">
        <v>340</v>
      </c>
      <c r="AP40" s="190">
        <v>8</v>
      </c>
      <c r="AQ40" s="219"/>
      <c r="AR40" s="222">
        <f t="shared" si="5"/>
        <v>8</v>
      </c>
      <c r="AS40" s="220"/>
      <c r="AT40" s="220"/>
      <c r="AU40" s="220"/>
      <c r="AV40" s="220"/>
      <c r="AW40" s="221"/>
      <c r="AX40" s="224"/>
    </row>
    <row r="41" spans="1:50" ht="15" customHeight="1" x14ac:dyDescent="0.35">
      <c r="A41" s="134"/>
      <c r="B41" s="134"/>
      <c r="C41" s="134"/>
      <c r="D41" s="134"/>
      <c r="E41" s="134"/>
      <c r="F41" s="134"/>
      <c r="G41" s="134"/>
      <c r="H41" s="134"/>
      <c r="I41" s="134"/>
      <c r="K41" s="79">
        <v>45293</v>
      </c>
      <c r="L41" s="354" t="s">
        <v>481</v>
      </c>
      <c r="M41" s="354"/>
      <c r="N41" s="354"/>
      <c r="O41" s="354"/>
      <c r="P41" s="354"/>
      <c r="Q41" s="354"/>
      <c r="R41" s="354"/>
      <c r="S41" s="354"/>
      <c r="T41" s="354"/>
      <c r="U41" s="354"/>
      <c r="V41" s="354"/>
      <c r="W41" s="354"/>
      <c r="X41" s="354"/>
      <c r="Y41" s="354"/>
      <c r="Z41" s="354"/>
      <c r="AA41" s="354"/>
      <c r="AB41" s="354"/>
      <c r="AC41" s="354"/>
      <c r="AD41" s="354"/>
      <c r="AE41" s="75">
        <v>70</v>
      </c>
      <c r="AF41" s="58"/>
      <c r="AG41" s="76">
        <v>9</v>
      </c>
      <c r="AH41" s="58"/>
      <c r="AI41" s="58"/>
      <c r="AJ41" s="58"/>
      <c r="AK41" s="77" t="s">
        <v>340</v>
      </c>
      <c r="AL41" s="78" t="s">
        <v>340</v>
      </c>
      <c r="AP41" s="190">
        <v>9</v>
      </c>
      <c r="AQ41" s="219"/>
      <c r="AR41" s="222">
        <f t="shared" si="5"/>
        <v>9</v>
      </c>
      <c r="AS41" s="220"/>
      <c r="AT41" s="220"/>
      <c r="AU41" s="220"/>
      <c r="AV41" s="220"/>
      <c r="AW41" s="221"/>
      <c r="AX41" s="224"/>
    </row>
    <row r="42" spans="1:50" ht="15" customHeight="1" x14ac:dyDescent="0.35">
      <c r="A42" s="134"/>
      <c r="B42" s="134"/>
      <c r="C42" s="134"/>
      <c r="D42" s="134"/>
      <c r="E42" s="134"/>
      <c r="F42" s="134"/>
      <c r="G42" s="134"/>
      <c r="H42" s="134"/>
      <c r="I42" s="134"/>
      <c r="K42" s="79">
        <v>45659</v>
      </c>
      <c r="L42" s="354" t="s">
        <v>482</v>
      </c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54"/>
      <c r="Z42" s="354"/>
      <c r="AA42" s="354"/>
      <c r="AB42" s="354"/>
      <c r="AC42" s="354"/>
      <c r="AD42" s="354"/>
      <c r="AE42" s="75">
        <v>60</v>
      </c>
      <c r="AF42" s="58"/>
      <c r="AG42" s="76">
        <v>8</v>
      </c>
      <c r="AH42" s="58"/>
      <c r="AI42" s="58"/>
      <c r="AJ42" s="58"/>
      <c r="AK42" s="77" t="s">
        <v>340</v>
      </c>
      <c r="AL42" s="78" t="s">
        <v>340</v>
      </c>
      <c r="AP42" s="190">
        <v>8</v>
      </c>
      <c r="AQ42" s="219"/>
      <c r="AR42" s="222">
        <f t="shared" si="5"/>
        <v>8</v>
      </c>
      <c r="AS42" s="220"/>
      <c r="AT42" s="220"/>
      <c r="AU42" s="220"/>
      <c r="AV42" s="220"/>
      <c r="AW42" s="221"/>
      <c r="AX42" s="224"/>
    </row>
    <row r="43" spans="1:50" ht="15" customHeight="1" x14ac:dyDescent="0.35">
      <c r="A43" s="134"/>
      <c r="B43" s="134"/>
      <c r="C43" s="134"/>
      <c r="D43" s="134"/>
      <c r="E43" s="134"/>
      <c r="F43" s="134"/>
      <c r="G43" s="134"/>
      <c r="H43" s="134"/>
      <c r="I43" s="134"/>
      <c r="K43" s="79">
        <v>46024</v>
      </c>
      <c r="L43" s="354" t="s">
        <v>483</v>
      </c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354"/>
      <c r="Y43" s="354"/>
      <c r="Z43" s="354"/>
      <c r="AA43" s="354"/>
      <c r="AB43" s="354"/>
      <c r="AC43" s="354"/>
      <c r="AD43" s="354"/>
      <c r="AE43" s="75">
        <v>30</v>
      </c>
      <c r="AF43" s="58"/>
      <c r="AG43" s="76">
        <v>4</v>
      </c>
      <c r="AH43" s="58"/>
      <c r="AI43" s="58"/>
      <c r="AJ43" s="58"/>
      <c r="AK43" s="77" t="s">
        <v>340</v>
      </c>
      <c r="AL43" s="78" t="s">
        <v>340</v>
      </c>
      <c r="AP43" s="190">
        <v>4</v>
      </c>
      <c r="AQ43" s="219"/>
      <c r="AR43" s="222">
        <f t="shared" si="5"/>
        <v>4</v>
      </c>
      <c r="AS43" s="220"/>
      <c r="AT43" s="220"/>
      <c r="AU43" s="220"/>
      <c r="AV43" s="220"/>
      <c r="AW43" s="221"/>
      <c r="AX43" s="224"/>
    </row>
    <row r="44" spans="1:50" ht="15" customHeight="1" x14ac:dyDescent="0.35">
      <c r="A44" s="134"/>
      <c r="B44" s="134"/>
      <c r="C44" s="134"/>
      <c r="D44" s="134"/>
      <c r="E44" s="134"/>
      <c r="F44" s="134"/>
      <c r="G44" s="134"/>
      <c r="H44" s="134"/>
      <c r="I44" s="134"/>
      <c r="K44" s="79">
        <v>46389</v>
      </c>
      <c r="L44" s="354" t="s">
        <v>484</v>
      </c>
      <c r="M44" s="354"/>
      <c r="N44" s="354"/>
      <c r="O44" s="354"/>
      <c r="P44" s="354"/>
      <c r="Q44" s="354"/>
      <c r="R44" s="354"/>
      <c r="S44" s="354"/>
      <c r="T44" s="354"/>
      <c r="U44" s="354"/>
      <c r="V44" s="354"/>
      <c r="W44" s="354"/>
      <c r="X44" s="354"/>
      <c r="Y44" s="354"/>
      <c r="Z44" s="354"/>
      <c r="AA44" s="354"/>
      <c r="AB44" s="354"/>
      <c r="AC44" s="354"/>
      <c r="AD44" s="354"/>
      <c r="AE44" s="75">
        <v>160</v>
      </c>
      <c r="AF44" s="58"/>
      <c r="AG44" s="76">
        <v>20</v>
      </c>
      <c r="AH44" s="58"/>
      <c r="AI44" s="58"/>
      <c r="AJ44" s="58"/>
      <c r="AK44" s="77" t="s">
        <v>340</v>
      </c>
      <c r="AL44" s="78" t="s">
        <v>340</v>
      </c>
      <c r="AP44" s="190">
        <v>20</v>
      </c>
      <c r="AQ44" s="219"/>
      <c r="AR44" s="222">
        <f t="shared" si="5"/>
        <v>20</v>
      </c>
      <c r="AS44" s="220"/>
      <c r="AT44" s="220"/>
      <c r="AU44" s="220"/>
      <c r="AV44" s="220"/>
      <c r="AW44" s="221"/>
      <c r="AX44" s="224"/>
    </row>
    <row r="45" spans="1:50" ht="15" customHeight="1" x14ac:dyDescent="0.35">
      <c r="A45" s="93"/>
      <c r="B45" s="93"/>
      <c r="C45" s="134"/>
      <c r="D45" s="134"/>
      <c r="E45" s="134"/>
      <c r="F45" s="100"/>
      <c r="G45" s="100"/>
      <c r="H45" s="100"/>
      <c r="I45" s="101"/>
      <c r="K45" s="79">
        <v>46754</v>
      </c>
      <c r="L45" s="354" t="s">
        <v>485</v>
      </c>
      <c r="M45" s="354"/>
      <c r="N45" s="354"/>
      <c r="O45" s="354"/>
      <c r="P45" s="354"/>
      <c r="Q45" s="354"/>
      <c r="R45" s="354"/>
      <c r="S45" s="354"/>
      <c r="T45" s="354"/>
      <c r="U45" s="354"/>
      <c r="V45" s="354"/>
      <c r="W45" s="354"/>
      <c r="X45" s="354"/>
      <c r="Y45" s="354"/>
      <c r="Z45" s="354"/>
      <c r="AA45" s="354"/>
      <c r="AB45" s="354"/>
      <c r="AC45" s="354"/>
      <c r="AD45" s="354"/>
      <c r="AE45" s="75">
        <v>120</v>
      </c>
      <c r="AF45" s="58"/>
      <c r="AG45" s="76">
        <v>15</v>
      </c>
      <c r="AH45" s="58"/>
      <c r="AI45" s="58"/>
      <c r="AJ45" s="58"/>
      <c r="AK45" s="77" t="s">
        <v>340</v>
      </c>
      <c r="AL45" s="78" t="s">
        <v>340</v>
      </c>
      <c r="AP45" s="190">
        <v>15</v>
      </c>
      <c r="AQ45" s="219"/>
      <c r="AR45" s="222">
        <f t="shared" si="5"/>
        <v>15</v>
      </c>
      <c r="AS45" s="220"/>
      <c r="AT45" s="220"/>
      <c r="AU45" s="220"/>
      <c r="AV45" s="220"/>
      <c r="AW45" s="221"/>
      <c r="AX45" s="224"/>
    </row>
    <row r="46" spans="1:50" ht="15" customHeight="1" x14ac:dyDescent="0.35">
      <c r="A46" s="93"/>
      <c r="B46" s="93"/>
      <c r="C46" s="134"/>
      <c r="D46" s="134"/>
      <c r="E46" s="134"/>
      <c r="F46" s="100"/>
      <c r="G46" s="100"/>
      <c r="H46" s="100"/>
      <c r="I46" s="101"/>
      <c r="K46" s="79">
        <v>44198</v>
      </c>
      <c r="L46" s="354" t="s">
        <v>486</v>
      </c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354"/>
      <c r="Y46" s="354"/>
      <c r="Z46" s="354"/>
      <c r="AA46" s="354"/>
      <c r="AB46" s="354"/>
      <c r="AC46" s="354"/>
      <c r="AD46" s="354"/>
      <c r="AE46" s="75">
        <v>120</v>
      </c>
      <c r="AF46" s="58"/>
      <c r="AG46" s="76">
        <v>15</v>
      </c>
      <c r="AH46" s="58"/>
      <c r="AI46" s="58"/>
      <c r="AJ46" s="58"/>
      <c r="AK46" s="77" t="s">
        <v>340</v>
      </c>
      <c r="AL46" s="78" t="s">
        <v>340</v>
      </c>
      <c r="AP46" s="190">
        <v>15</v>
      </c>
      <c r="AQ46" s="219"/>
      <c r="AR46" s="222">
        <f t="shared" si="5"/>
        <v>15</v>
      </c>
      <c r="AS46" s="220"/>
      <c r="AT46" s="220"/>
      <c r="AU46" s="220"/>
      <c r="AV46" s="220"/>
      <c r="AW46" s="221"/>
      <c r="AX46" s="224"/>
    </row>
    <row r="47" spans="1:50" ht="15" customHeight="1" x14ac:dyDescent="0.35">
      <c r="A47" s="93"/>
      <c r="B47" s="93"/>
      <c r="C47" s="134"/>
      <c r="D47" s="134"/>
      <c r="E47" s="134"/>
      <c r="F47" s="100"/>
      <c r="G47" s="100"/>
      <c r="H47" s="100"/>
      <c r="I47" s="101"/>
      <c r="K47" s="79">
        <v>44563</v>
      </c>
      <c r="L47" s="354" t="s">
        <v>487</v>
      </c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54"/>
      <c r="Z47" s="354"/>
      <c r="AA47" s="354"/>
      <c r="AB47" s="354"/>
      <c r="AC47" s="354"/>
      <c r="AD47" s="354"/>
      <c r="AE47" s="75">
        <v>192</v>
      </c>
      <c r="AF47" s="58"/>
      <c r="AG47" s="76">
        <v>24</v>
      </c>
      <c r="AH47" s="58"/>
      <c r="AI47" s="58"/>
      <c r="AJ47" s="58"/>
      <c r="AK47" s="77" t="s">
        <v>340</v>
      </c>
      <c r="AL47" s="78" t="s">
        <v>340</v>
      </c>
      <c r="AP47" s="190">
        <v>24</v>
      </c>
      <c r="AQ47" s="219"/>
      <c r="AR47" s="222">
        <f t="shared" si="5"/>
        <v>24</v>
      </c>
      <c r="AS47" s="220"/>
      <c r="AT47" s="220"/>
      <c r="AU47" s="220"/>
      <c r="AV47" s="220"/>
      <c r="AW47" s="221"/>
      <c r="AX47" s="224"/>
    </row>
    <row r="48" spans="1:50" x14ac:dyDescent="0.35">
      <c r="A48" s="202" t="s">
        <v>211</v>
      </c>
      <c r="B48" s="202" t="s">
        <v>212</v>
      </c>
      <c r="C48" s="156"/>
      <c r="D48" s="160">
        <v>200</v>
      </c>
      <c r="E48" s="214">
        <f>SUM(E49:E58)</f>
        <v>255.8426229508197</v>
      </c>
      <c r="F48" s="157"/>
      <c r="G48" s="157"/>
      <c r="H48" s="206">
        <f>SUM(H49:H58)</f>
        <v>38.376393442622948</v>
      </c>
      <c r="I48" s="207">
        <f>SUM(I49:I58)</f>
        <v>7355.4754098360663</v>
      </c>
      <c r="K48" s="53">
        <v>2.2000000000000002</v>
      </c>
      <c r="L48" s="324" t="s">
        <v>212</v>
      </c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24"/>
      <c r="Z48" s="324"/>
      <c r="AA48" s="324"/>
      <c r="AB48" s="324"/>
      <c r="AC48" s="324"/>
      <c r="AD48" s="324"/>
      <c r="AE48" s="54"/>
      <c r="AF48" s="54"/>
      <c r="AG48" s="74">
        <v>176</v>
      </c>
      <c r="AH48" s="55">
        <v>31516</v>
      </c>
      <c r="AI48" s="54"/>
      <c r="AJ48" s="54"/>
      <c r="AK48" s="55">
        <v>5550755.5</v>
      </c>
      <c r="AL48" s="55">
        <v>18199.2</v>
      </c>
      <c r="AQ48" s="219">
        <f>AW48/I48</f>
        <v>1.4742384395253674</v>
      </c>
      <c r="AR48" s="222">
        <f t="shared" si="5"/>
        <v>-24</v>
      </c>
      <c r="AS48" s="220"/>
      <c r="AT48" s="220"/>
      <c r="AU48" s="220"/>
      <c r="AV48" s="220"/>
      <c r="AW48" s="221">
        <f>AL48-I48</f>
        <v>10843.724590163934</v>
      </c>
      <c r="AX48" s="224">
        <f>AW48/AW61</f>
        <v>0.53555047380350251</v>
      </c>
    </row>
    <row r="49" spans="1:50" x14ac:dyDescent="0.35">
      <c r="A49" s="93" t="s">
        <v>213</v>
      </c>
      <c r="B49" s="93" t="s">
        <v>214</v>
      </c>
      <c r="C49" s="93"/>
      <c r="D49" s="167">
        <v>50</v>
      </c>
      <c r="E49" s="168">
        <v>31.980327868852459</v>
      </c>
      <c r="F49" s="100"/>
      <c r="G49" s="100"/>
      <c r="H49" s="100">
        <v>4.7970491803278685</v>
      </c>
      <c r="I49" s="101">
        <f t="shared" si="0"/>
        <v>1838.8688524590166</v>
      </c>
      <c r="K49" s="62" t="s">
        <v>488</v>
      </c>
      <c r="L49" s="325" t="s">
        <v>214</v>
      </c>
      <c r="M49" s="325"/>
      <c r="N49" s="325"/>
      <c r="O49" s="325"/>
      <c r="P49" s="325"/>
      <c r="Q49" s="325"/>
      <c r="R49" s="325"/>
      <c r="S49" s="325"/>
      <c r="T49" s="325"/>
      <c r="U49" s="325"/>
      <c r="V49" s="325"/>
      <c r="W49" s="325"/>
      <c r="X49" s="325"/>
      <c r="Y49" s="325"/>
      <c r="Z49" s="325"/>
      <c r="AA49" s="325"/>
      <c r="AB49" s="325"/>
      <c r="AC49" s="325"/>
      <c r="AD49" s="325"/>
      <c r="AE49" s="75">
        <v>378</v>
      </c>
      <c r="AF49" s="58"/>
      <c r="AG49" s="76">
        <v>47</v>
      </c>
      <c r="AH49" s="58"/>
      <c r="AI49" s="58"/>
      <c r="AJ49" s="58"/>
      <c r="AK49" s="77" t="s">
        <v>340</v>
      </c>
      <c r="AL49" s="78" t="s">
        <v>340</v>
      </c>
      <c r="AN49" t="s">
        <v>213</v>
      </c>
      <c r="AO49" t="s">
        <v>488</v>
      </c>
      <c r="AP49" s="123">
        <f t="shared" ref="AP49:AP56" si="6">AG49-D49</f>
        <v>-3</v>
      </c>
      <c r="AQ49" s="219"/>
      <c r="AR49" s="222">
        <f t="shared" si="5"/>
        <v>-3</v>
      </c>
      <c r="AS49" s="220"/>
      <c r="AT49" s="220"/>
      <c r="AU49" s="220"/>
      <c r="AV49" s="220"/>
      <c r="AW49" s="221"/>
      <c r="AX49" s="224"/>
    </row>
    <row r="50" spans="1:50" x14ac:dyDescent="0.35">
      <c r="A50" s="93" t="s">
        <v>215</v>
      </c>
      <c r="B50" s="93" t="s">
        <v>216</v>
      </c>
      <c r="C50" s="93"/>
      <c r="D50" s="167">
        <v>20</v>
      </c>
      <c r="E50" s="168">
        <v>31.980327868852459</v>
      </c>
      <c r="F50" s="100"/>
      <c r="G50" s="100"/>
      <c r="H50" s="100">
        <v>4.7970491803278685</v>
      </c>
      <c r="I50" s="101">
        <f t="shared" si="0"/>
        <v>735.54754098360661</v>
      </c>
      <c r="K50" s="62" t="s">
        <v>489</v>
      </c>
      <c r="L50" s="325" t="s">
        <v>216</v>
      </c>
      <c r="M50" s="325"/>
      <c r="N50" s="325"/>
      <c r="O50" s="325"/>
      <c r="P50" s="325"/>
      <c r="Q50" s="325"/>
      <c r="R50" s="325"/>
      <c r="S50" s="325"/>
      <c r="T50" s="325"/>
      <c r="U50" s="325"/>
      <c r="V50" s="325"/>
      <c r="W50" s="325"/>
      <c r="X50" s="325"/>
      <c r="Y50" s="325"/>
      <c r="Z50" s="325"/>
      <c r="AA50" s="325"/>
      <c r="AB50" s="325"/>
      <c r="AC50" s="325"/>
      <c r="AD50" s="325"/>
      <c r="AE50" s="75">
        <v>322</v>
      </c>
      <c r="AF50" s="58"/>
      <c r="AG50" s="76">
        <v>40</v>
      </c>
      <c r="AH50" s="58"/>
      <c r="AI50" s="58"/>
      <c r="AJ50" s="58"/>
      <c r="AK50" s="77" t="s">
        <v>340</v>
      </c>
      <c r="AL50" s="78" t="s">
        <v>340</v>
      </c>
      <c r="AN50" t="s">
        <v>215</v>
      </c>
      <c r="AO50" t="s">
        <v>489</v>
      </c>
      <c r="AP50" s="123">
        <f t="shared" si="6"/>
        <v>20</v>
      </c>
      <c r="AQ50" s="219"/>
      <c r="AR50" s="222">
        <f t="shared" si="5"/>
        <v>20</v>
      </c>
      <c r="AS50" s="220"/>
      <c r="AT50" s="220"/>
      <c r="AU50" s="220"/>
      <c r="AV50" s="220"/>
      <c r="AW50" s="221"/>
      <c r="AX50" s="224"/>
    </row>
    <row r="51" spans="1:50" x14ac:dyDescent="0.35">
      <c r="A51" s="93" t="s">
        <v>217</v>
      </c>
      <c r="B51" s="93" t="s">
        <v>218</v>
      </c>
      <c r="C51" s="93"/>
      <c r="D51" s="167">
        <v>10</v>
      </c>
      <c r="E51" s="168">
        <v>31.980327868852459</v>
      </c>
      <c r="F51" s="100"/>
      <c r="G51" s="100"/>
      <c r="H51" s="100">
        <v>4.7970491803278685</v>
      </c>
      <c r="I51" s="101">
        <f t="shared" si="0"/>
        <v>367.7737704918033</v>
      </c>
      <c r="K51" s="62" t="s">
        <v>490</v>
      </c>
      <c r="L51" s="325" t="s">
        <v>218</v>
      </c>
      <c r="M51" s="325"/>
      <c r="N51" s="325"/>
      <c r="O51" s="325"/>
      <c r="P51" s="325"/>
      <c r="Q51" s="325"/>
      <c r="R51" s="325"/>
      <c r="S51" s="325"/>
      <c r="T51" s="325"/>
      <c r="U51" s="325"/>
      <c r="V51" s="325"/>
      <c r="W51" s="325"/>
      <c r="X51" s="325"/>
      <c r="Y51" s="325"/>
      <c r="Z51" s="325"/>
      <c r="AA51" s="325"/>
      <c r="AB51" s="325"/>
      <c r="AC51" s="325"/>
      <c r="AD51" s="325"/>
      <c r="AE51" s="75">
        <v>322</v>
      </c>
      <c r="AF51" s="58"/>
      <c r="AG51" s="76">
        <v>40</v>
      </c>
      <c r="AH51" s="58"/>
      <c r="AI51" s="58"/>
      <c r="AJ51" s="58"/>
      <c r="AK51" s="77" t="s">
        <v>340</v>
      </c>
      <c r="AL51" s="78" t="s">
        <v>340</v>
      </c>
      <c r="AN51" t="s">
        <v>217</v>
      </c>
      <c r="AO51" t="s">
        <v>490</v>
      </c>
      <c r="AP51" s="123">
        <f t="shared" si="6"/>
        <v>30</v>
      </c>
      <c r="AQ51" s="219"/>
      <c r="AR51" s="222">
        <f t="shared" si="5"/>
        <v>30</v>
      </c>
      <c r="AS51" s="220"/>
      <c r="AT51" s="220"/>
      <c r="AU51" s="220"/>
      <c r="AV51" s="220"/>
      <c r="AW51" s="221"/>
      <c r="AX51" s="224"/>
    </row>
    <row r="52" spans="1:50" x14ac:dyDescent="0.35">
      <c r="A52" s="93" t="s">
        <v>219</v>
      </c>
      <c r="B52" s="93" t="s">
        <v>220</v>
      </c>
      <c r="C52" s="93"/>
      <c r="D52" s="167">
        <v>40</v>
      </c>
      <c r="E52" s="168">
        <v>31.980327868852459</v>
      </c>
      <c r="F52" s="100"/>
      <c r="G52" s="100"/>
      <c r="H52" s="100">
        <v>4.7970491803278685</v>
      </c>
      <c r="I52" s="101">
        <f t="shared" si="0"/>
        <v>1471.0950819672132</v>
      </c>
      <c r="K52" s="62" t="s">
        <v>491</v>
      </c>
      <c r="L52" s="325" t="s">
        <v>220</v>
      </c>
      <c r="M52" s="325"/>
      <c r="N52" s="325"/>
      <c r="O52" s="325"/>
      <c r="P52" s="325"/>
      <c r="Q52" s="325"/>
      <c r="R52" s="325"/>
      <c r="S52" s="325"/>
      <c r="T52" s="325"/>
      <c r="U52" s="325"/>
      <c r="V52" s="325"/>
      <c r="W52" s="325"/>
      <c r="X52" s="325"/>
      <c r="Y52" s="325"/>
      <c r="Z52" s="325"/>
      <c r="AA52" s="325"/>
      <c r="AB52" s="325"/>
      <c r="AC52" s="325"/>
      <c r="AD52" s="325"/>
      <c r="AE52" s="75">
        <v>72</v>
      </c>
      <c r="AF52" s="58"/>
      <c r="AG52" s="76">
        <v>9</v>
      </c>
      <c r="AH52" s="58"/>
      <c r="AI52" s="58"/>
      <c r="AJ52" s="58"/>
      <c r="AK52" s="77" t="s">
        <v>340</v>
      </c>
      <c r="AL52" s="78" t="s">
        <v>340</v>
      </c>
      <c r="AN52" t="s">
        <v>219</v>
      </c>
      <c r="AO52" t="s">
        <v>491</v>
      </c>
      <c r="AP52" s="123">
        <f t="shared" si="6"/>
        <v>-31</v>
      </c>
      <c r="AQ52" s="219"/>
      <c r="AR52" s="222">
        <f t="shared" si="5"/>
        <v>-31</v>
      </c>
      <c r="AS52" s="220"/>
      <c r="AT52" s="220"/>
      <c r="AU52" s="220"/>
      <c r="AV52" s="220"/>
      <c r="AW52" s="221"/>
      <c r="AX52" s="224"/>
    </row>
    <row r="53" spans="1:50" x14ac:dyDescent="0.35">
      <c r="A53" s="93" t="s">
        <v>221</v>
      </c>
      <c r="B53" s="93" t="s">
        <v>222</v>
      </c>
      <c r="C53" s="93"/>
      <c r="D53" s="167">
        <v>16</v>
      </c>
      <c r="E53" s="168">
        <v>31.980327868852459</v>
      </c>
      <c r="F53" s="100"/>
      <c r="G53" s="100"/>
      <c r="H53" s="100">
        <v>4.7970491803278685</v>
      </c>
      <c r="I53" s="101">
        <f t="shared" si="0"/>
        <v>588.43803278688529</v>
      </c>
      <c r="K53" s="62" t="s">
        <v>492</v>
      </c>
      <c r="L53" s="325" t="s">
        <v>222</v>
      </c>
      <c r="M53" s="325"/>
      <c r="N53" s="325"/>
      <c r="O53" s="325"/>
      <c r="P53" s="325"/>
      <c r="Q53" s="325"/>
      <c r="R53" s="325"/>
      <c r="S53" s="325"/>
      <c r="T53" s="325"/>
      <c r="U53" s="325"/>
      <c r="V53" s="325"/>
      <c r="W53" s="325"/>
      <c r="X53" s="325"/>
      <c r="Y53" s="325"/>
      <c r="Z53" s="325"/>
      <c r="AA53" s="325"/>
      <c r="AB53" s="325"/>
      <c r="AC53" s="325"/>
      <c r="AD53" s="325"/>
      <c r="AE53" s="75">
        <v>35</v>
      </c>
      <c r="AF53" s="58"/>
      <c r="AG53" s="76">
        <v>4</v>
      </c>
      <c r="AH53" s="58"/>
      <c r="AI53" s="58"/>
      <c r="AJ53" s="58"/>
      <c r="AK53" s="77" t="s">
        <v>340</v>
      </c>
      <c r="AL53" s="78" t="s">
        <v>340</v>
      </c>
      <c r="AN53" t="s">
        <v>221</v>
      </c>
      <c r="AO53" t="s">
        <v>492</v>
      </c>
      <c r="AP53" s="123">
        <f t="shared" si="6"/>
        <v>-12</v>
      </c>
      <c r="AQ53" s="219"/>
      <c r="AR53" s="222">
        <f t="shared" si="5"/>
        <v>-12</v>
      </c>
      <c r="AS53" s="220"/>
      <c r="AT53" s="220"/>
      <c r="AU53" s="220"/>
      <c r="AV53" s="220"/>
      <c r="AW53" s="221"/>
      <c r="AX53" s="224"/>
    </row>
    <row r="54" spans="1:50" x14ac:dyDescent="0.35">
      <c r="A54" s="93" t="s">
        <v>223</v>
      </c>
      <c r="B54" s="93" t="s">
        <v>224</v>
      </c>
      <c r="C54" s="93"/>
      <c r="D54" s="167">
        <v>40</v>
      </c>
      <c r="E54" s="168">
        <v>31.980327868852459</v>
      </c>
      <c r="F54" s="100"/>
      <c r="G54" s="100"/>
      <c r="H54" s="100">
        <v>4.7970491803278685</v>
      </c>
      <c r="I54" s="101">
        <f t="shared" si="0"/>
        <v>1471.0950819672132</v>
      </c>
      <c r="K54" s="62" t="s">
        <v>493</v>
      </c>
      <c r="L54" s="325" t="s">
        <v>224</v>
      </c>
      <c r="M54" s="325"/>
      <c r="N54" s="325"/>
      <c r="O54" s="325"/>
      <c r="P54" s="325"/>
      <c r="Q54" s="325"/>
      <c r="R54" s="325"/>
      <c r="S54" s="325"/>
      <c r="T54" s="325"/>
      <c r="U54" s="325"/>
      <c r="V54" s="325"/>
      <c r="W54" s="325"/>
      <c r="X54" s="325"/>
      <c r="Y54" s="325"/>
      <c r="Z54" s="325"/>
      <c r="AA54" s="325"/>
      <c r="AB54" s="325"/>
      <c r="AC54" s="325"/>
      <c r="AD54" s="325"/>
      <c r="AE54" s="75">
        <v>80</v>
      </c>
      <c r="AF54" s="58"/>
      <c r="AG54" s="76">
        <v>10</v>
      </c>
      <c r="AH54" s="58"/>
      <c r="AI54" s="58"/>
      <c r="AJ54" s="58"/>
      <c r="AK54" s="77" t="s">
        <v>340</v>
      </c>
      <c r="AL54" s="78" t="s">
        <v>340</v>
      </c>
      <c r="AN54" t="s">
        <v>223</v>
      </c>
      <c r="AO54" t="s">
        <v>493</v>
      </c>
      <c r="AP54" s="123">
        <f t="shared" si="6"/>
        <v>-30</v>
      </c>
      <c r="AQ54" s="219"/>
      <c r="AR54" s="222">
        <f t="shared" si="5"/>
        <v>-30</v>
      </c>
      <c r="AS54" s="220"/>
      <c r="AT54" s="220"/>
      <c r="AU54" s="220"/>
      <c r="AV54" s="220"/>
      <c r="AW54" s="221"/>
      <c r="AX54" s="224"/>
    </row>
    <row r="55" spans="1:50" x14ac:dyDescent="0.35">
      <c r="A55" s="93" t="s">
        <v>225</v>
      </c>
      <c r="B55" s="93" t="s">
        <v>226</v>
      </c>
      <c r="C55" s="93"/>
      <c r="D55" s="167">
        <v>8</v>
      </c>
      <c r="E55" s="168">
        <v>31.980327868852459</v>
      </c>
      <c r="F55" s="100"/>
      <c r="G55" s="100"/>
      <c r="H55" s="100">
        <v>4.7970491803278685</v>
      </c>
      <c r="I55" s="101">
        <f t="shared" si="0"/>
        <v>294.21901639344264</v>
      </c>
      <c r="K55" s="62" t="s">
        <v>494</v>
      </c>
      <c r="L55" s="325" t="s">
        <v>226</v>
      </c>
      <c r="M55" s="325"/>
      <c r="N55" s="325"/>
      <c r="O55" s="325"/>
      <c r="P55" s="325"/>
      <c r="Q55" s="325"/>
      <c r="R55" s="325"/>
      <c r="S55" s="325"/>
      <c r="T55" s="325"/>
      <c r="U55" s="325"/>
      <c r="V55" s="325"/>
      <c r="W55" s="325"/>
      <c r="X55" s="325"/>
      <c r="Y55" s="325"/>
      <c r="Z55" s="325"/>
      <c r="AA55" s="325"/>
      <c r="AB55" s="325"/>
      <c r="AC55" s="325"/>
      <c r="AD55" s="325"/>
      <c r="AE55" s="75">
        <v>28</v>
      </c>
      <c r="AF55" s="58"/>
      <c r="AG55" s="76">
        <v>4</v>
      </c>
      <c r="AH55" s="58"/>
      <c r="AI55" s="58"/>
      <c r="AJ55" s="58"/>
      <c r="AK55" s="77" t="s">
        <v>340</v>
      </c>
      <c r="AL55" s="78" t="s">
        <v>340</v>
      </c>
      <c r="AN55" t="s">
        <v>225</v>
      </c>
      <c r="AO55" t="s">
        <v>494</v>
      </c>
      <c r="AP55" s="123">
        <f t="shared" si="6"/>
        <v>-4</v>
      </c>
      <c r="AQ55" s="219"/>
      <c r="AR55" s="222">
        <f t="shared" si="5"/>
        <v>-4</v>
      </c>
      <c r="AS55" s="220"/>
      <c r="AT55" s="220"/>
      <c r="AU55" s="220"/>
      <c r="AV55" s="220"/>
      <c r="AW55" s="221"/>
      <c r="AX55" s="224"/>
    </row>
    <row r="56" spans="1:50" ht="15" customHeight="1" x14ac:dyDescent="0.35">
      <c r="A56" s="93" t="s">
        <v>227</v>
      </c>
      <c r="B56" s="93" t="s">
        <v>228</v>
      </c>
      <c r="C56" s="93"/>
      <c r="D56" s="167">
        <v>16</v>
      </c>
      <c r="E56" s="168">
        <v>31.980327868852459</v>
      </c>
      <c r="F56" s="100"/>
      <c r="G56" s="100"/>
      <c r="H56" s="100">
        <v>4.7970491803278685</v>
      </c>
      <c r="I56" s="101">
        <f t="shared" si="0"/>
        <v>588.43803278688529</v>
      </c>
      <c r="K56" s="63" t="s">
        <v>495</v>
      </c>
      <c r="L56" s="344" t="s">
        <v>228</v>
      </c>
      <c r="M56" s="345"/>
      <c r="N56" s="345"/>
      <c r="O56" s="345"/>
      <c r="P56" s="345"/>
      <c r="Q56" s="345"/>
      <c r="R56" s="345"/>
      <c r="S56" s="345"/>
      <c r="T56" s="345"/>
      <c r="U56" s="345"/>
      <c r="V56" s="345"/>
      <c r="W56" s="345"/>
      <c r="X56" s="345"/>
      <c r="Y56" s="345"/>
      <c r="Z56" s="345"/>
      <c r="AA56" s="345"/>
      <c r="AB56" s="345"/>
      <c r="AC56" s="345"/>
      <c r="AD56" s="346"/>
      <c r="AE56" s="75">
        <v>50</v>
      </c>
      <c r="AF56" s="70"/>
      <c r="AG56" s="76">
        <v>6</v>
      </c>
      <c r="AH56" s="58"/>
      <c r="AI56" s="58"/>
      <c r="AJ56" s="58"/>
      <c r="AK56" s="77" t="s">
        <v>340</v>
      </c>
      <c r="AL56" s="78" t="s">
        <v>340</v>
      </c>
      <c r="AN56" t="s">
        <v>227</v>
      </c>
      <c r="AO56" t="s">
        <v>495</v>
      </c>
      <c r="AP56" s="123">
        <f t="shared" si="6"/>
        <v>-10</v>
      </c>
      <c r="AQ56" s="219"/>
      <c r="AR56" s="222">
        <f t="shared" si="5"/>
        <v>-10</v>
      </c>
      <c r="AS56" s="220"/>
      <c r="AT56" s="220"/>
      <c r="AU56" s="220"/>
      <c r="AV56" s="220"/>
      <c r="AW56" s="221"/>
      <c r="AX56" s="224"/>
    </row>
    <row r="57" spans="1:50" ht="15" customHeight="1" x14ac:dyDescent="0.35">
      <c r="A57" s="93"/>
      <c r="B57" s="93"/>
      <c r="C57" s="93"/>
      <c r="D57" s="167"/>
      <c r="E57" s="168"/>
      <c r="F57" s="100"/>
      <c r="G57" s="100"/>
      <c r="H57" s="100"/>
      <c r="I57" s="101"/>
      <c r="K57" s="107" t="s">
        <v>496</v>
      </c>
      <c r="L57" s="335" t="s">
        <v>497</v>
      </c>
      <c r="M57" s="336"/>
      <c r="N57" s="336"/>
      <c r="O57" s="336"/>
      <c r="P57" s="336"/>
      <c r="Q57" s="336"/>
      <c r="R57" s="336"/>
      <c r="S57" s="336"/>
      <c r="T57" s="336"/>
      <c r="U57" s="336"/>
      <c r="V57" s="336"/>
      <c r="W57" s="336"/>
      <c r="X57" s="336"/>
      <c r="Y57" s="336"/>
      <c r="Z57" s="336"/>
      <c r="AA57" s="336"/>
      <c r="AB57" s="336"/>
      <c r="AC57" s="336"/>
      <c r="AD57" s="337"/>
      <c r="AE57" s="192">
        <v>10</v>
      </c>
      <c r="AF57" s="104"/>
      <c r="AG57" s="193">
        <v>1</v>
      </c>
      <c r="AH57" s="104"/>
      <c r="AI57" s="104"/>
      <c r="AJ57" s="104"/>
      <c r="AK57" s="194" t="s">
        <v>340</v>
      </c>
      <c r="AL57" s="195" t="s">
        <v>340</v>
      </c>
      <c r="AP57" s="190">
        <v>1</v>
      </c>
      <c r="AQ57" s="219"/>
      <c r="AR57" s="222">
        <f t="shared" si="5"/>
        <v>1</v>
      </c>
      <c r="AS57" s="220"/>
      <c r="AT57" s="220"/>
      <c r="AU57" s="220"/>
      <c r="AV57" s="220"/>
      <c r="AW57" s="221"/>
      <c r="AX57" s="224"/>
    </row>
    <row r="58" spans="1:50" x14ac:dyDescent="0.35">
      <c r="A58" s="93"/>
      <c r="B58" s="93"/>
      <c r="C58" s="93"/>
      <c r="D58" s="167"/>
      <c r="E58" s="168"/>
      <c r="F58" s="100"/>
      <c r="G58" s="100"/>
      <c r="H58" s="100"/>
      <c r="I58" s="101"/>
      <c r="K58" s="196">
        <v>40211</v>
      </c>
      <c r="L58" s="354" t="s">
        <v>498</v>
      </c>
      <c r="M58" s="354"/>
      <c r="N58" s="354"/>
      <c r="O58" s="354"/>
      <c r="P58" s="354"/>
      <c r="Q58" s="354"/>
      <c r="R58" s="354"/>
      <c r="S58" s="354"/>
      <c r="T58" s="354"/>
      <c r="U58" s="354"/>
      <c r="V58" s="354"/>
      <c r="W58" s="354"/>
      <c r="X58" s="354"/>
      <c r="Y58" s="354"/>
      <c r="Z58" s="354"/>
      <c r="AA58" s="354"/>
      <c r="AB58" s="354"/>
      <c r="AC58" s="354"/>
      <c r="AD58" s="354"/>
      <c r="AE58" s="192">
        <v>112</v>
      </c>
      <c r="AF58" s="104"/>
      <c r="AG58" s="193">
        <v>14</v>
      </c>
      <c r="AH58" s="104"/>
      <c r="AI58" s="104"/>
      <c r="AJ58" s="104"/>
      <c r="AK58" s="194" t="s">
        <v>340</v>
      </c>
      <c r="AL58" s="195" t="s">
        <v>340</v>
      </c>
      <c r="AP58" s="190">
        <v>14</v>
      </c>
      <c r="AQ58" s="219"/>
      <c r="AR58" s="222">
        <f t="shared" si="5"/>
        <v>14</v>
      </c>
      <c r="AS58" s="220"/>
      <c r="AT58" s="220"/>
      <c r="AU58" s="220"/>
      <c r="AV58" s="220"/>
      <c r="AW58" s="221"/>
      <c r="AX58" s="224"/>
    </row>
    <row r="59" spans="1:50" x14ac:dyDescent="0.35">
      <c r="A59" s="202" t="s">
        <v>229</v>
      </c>
      <c r="B59" s="202" t="s">
        <v>230</v>
      </c>
      <c r="C59" s="156"/>
      <c r="D59" s="160">
        <v>100</v>
      </c>
      <c r="E59" s="214">
        <v>31.980327868852459</v>
      </c>
      <c r="F59" s="157"/>
      <c r="G59" s="157"/>
      <c r="H59" s="214">
        <v>4.7970491803278685</v>
      </c>
      <c r="I59" s="159">
        <f t="shared" si="0"/>
        <v>3677.7377049180332</v>
      </c>
      <c r="K59" s="208">
        <v>2.2999999999999998</v>
      </c>
      <c r="L59" s="356" t="s">
        <v>230</v>
      </c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6"/>
      <c r="AA59" s="356"/>
      <c r="AB59" s="356"/>
      <c r="AC59" s="356"/>
      <c r="AD59" s="356"/>
      <c r="AE59" s="209">
        <v>120</v>
      </c>
      <c r="AF59" s="210"/>
      <c r="AG59" s="211">
        <v>15</v>
      </c>
      <c r="AH59" s="212">
        <v>31516</v>
      </c>
      <c r="AI59" s="210"/>
      <c r="AJ59" s="210"/>
      <c r="AK59" s="212">
        <v>472740</v>
      </c>
      <c r="AL59" s="212">
        <v>1549.97</v>
      </c>
      <c r="AN59" t="s">
        <v>229</v>
      </c>
      <c r="AO59">
        <v>2.2999999999999998</v>
      </c>
      <c r="AP59" s="190">
        <f>AG59-D59</f>
        <v>-85</v>
      </c>
      <c r="AQ59" s="219">
        <f>AW59/I59</f>
        <v>-0.5785534139840065</v>
      </c>
      <c r="AR59" s="222">
        <f t="shared" si="5"/>
        <v>-85</v>
      </c>
      <c r="AS59" s="220"/>
      <c r="AT59" s="220"/>
      <c r="AU59" s="220"/>
      <c r="AV59" s="220"/>
      <c r="AW59" s="221">
        <f>AL59-I59</f>
        <v>-2127.7677049180329</v>
      </c>
      <c r="AX59" s="224">
        <f>AW59/AW61</f>
        <v>-0.10508630987790667</v>
      </c>
    </row>
    <row r="60" spans="1:50" ht="12" customHeight="1" x14ac:dyDescent="0.35"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3"/>
      <c r="AG60" s="213"/>
      <c r="AH60" s="213"/>
      <c r="AI60" s="213"/>
      <c r="AJ60" s="213"/>
      <c r="AK60" s="213"/>
      <c r="AL60" s="213"/>
      <c r="AR60" s="123">
        <f t="shared" si="5"/>
        <v>0</v>
      </c>
      <c r="AW60" s="215">
        <f>AL60-I60</f>
        <v>0</v>
      </c>
    </row>
    <row r="61" spans="1:50" ht="30" customHeight="1" x14ac:dyDescent="0.35">
      <c r="I61" s="215">
        <f>I59+I48+I5</f>
        <v>21007.159344262298</v>
      </c>
      <c r="AQ61" s="289">
        <f>AW61/I61</f>
        <v>0.96385286196574715</v>
      </c>
      <c r="AR61" s="355" t="s">
        <v>542</v>
      </c>
      <c r="AS61" s="355"/>
      <c r="AT61" s="355"/>
      <c r="AW61" s="215">
        <f>SUM(AW5:AW59)</f>
        <v>20247.810655737703</v>
      </c>
    </row>
  </sheetData>
  <mergeCells count="60">
    <mergeCell ref="L39:AD39"/>
    <mergeCell ref="L15:AD15"/>
    <mergeCell ref="L16:AD16"/>
    <mergeCell ref="L17:AD17"/>
    <mergeCell ref="L18:AD18"/>
    <mergeCell ref="L19:AD19"/>
    <mergeCell ref="L20:AD20"/>
    <mergeCell ref="L34:AD34"/>
    <mergeCell ref="L35:AD35"/>
    <mergeCell ref="L36:AD36"/>
    <mergeCell ref="L37:AD37"/>
    <mergeCell ref="L38:AD38"/>
    <mergeCell ref="L21:AD21"/>
    <mergeCell ref="L24:AD24"/>
    <mergeCell ref="L25:AD25"/>
    <mergeCell ref="L11:AD11"/>
    <mergeCell ref="L2:AD2"/>
    <mergeCell ref="L3:AD3"/>
    <mergeCell ref="L4:AD4"/>
    <mergeCell ref="L5:AD5"/>
    <mergeCell ref="L6:AD6"/>
    <mergeCell ref="L12:AD12"/>
    <mergeCell ref="L13:AD13"/>
    <mergeCell ref="L14:AD14"/>
    <mergeCell ref="A1:I1"/>
    <mergeCell ref="L52:AD52"/>
    <mergeCell ref="L40:AD40"/>
    <mergeCell ref="L41:AD41"/>
    <mergeCell ref="L42:AD42"/>
    <mergeCell ref="L43:AD43"/>
    <mergeCell ref="L44:AD44"/>
    <mergeCell ref="L22:AD22"/>
    <mergeCell ref="L23:AD23"/>
    <mergeCell ref="L7:AD7"/>
    <mergeCell ref="L8:AD8"/>
    <mergeCell ref="L9:AD9"/>
    <mergeCell ref="L10:AD10"/>
    <mergeCell ref="L53:AD53"/>
    <mergeCell ref="L46:AD46"/>
    <mergeCell ref="L47:AD47"/>
    <mergeCell ref="L48:AD48"/>
    <mergeCell ref="L49:AD49"/>
    <mergeCell ref="L50:AD50"/>
    <mergeCell ref="L51:AD51"/>
    <mergeCell ref="AR61:AT61"/>
    <mergeCell ref="L31:AD31"/>
    <mergeCell ref="L32:AD32"/>
    <mergeCell ref="L33:AD33"/>
    <mergeCell ref="L26:AD26"/>
    <mergeCell ref="L27:AD27"/>
    <mergeCell ref="L28:AD28"/>
    <mergeCell ref="L29:AD29"/>
    <mergeCell ref="L30:AD30"/>
    <mergeCell ref="L58:AD58"/>
    <mergeCell ref="L59:AD59"/>
    <mergeCell ref="L54:AD54"/>
    <mergeCell ref="L55:AD55"/>
    <mergeCell ref="L56:AD56"/>
    <mergeCell ref="L57:AD57"/>
    <mergeCell ref="L45:AD4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D4B7F-41E4-4DBA-A9FE-B39D454C74DF}">
  <dimension ref="A1:AH23"/>
  <sheetViews>
    <sheetView topLeftCell="F1" zoomScale="65" zoomScaleNormal="65" workbookViewId="0">
      <selection activeCell="H18" sqref="H18"/>
    </sheetView>
  </sheetViews>
  <sheetFormatPr defaultRowHeight="14.5" x14ac:dyDescent="0.35"/>
  <cols>
    <col min="2" max="2" width="44.453125" customWidth="1"/>
    <col min="3" max="3" width="7.54296875" bestFit="1" customWidth="1"/>
    <col min="4" max="4" width="6.453125" bestFit="1" customWidth="1"/>
    <col min="5" max="5" width="10.26953125" customWidth="1"/>
    <col min="6" max="6" width="15.26953125" customWidth="1"/>
    <col min="7" max="7" width="10.81640625" customWidth="1"/>
    <col min="8" max="8" width="11" customWidth="1"/>
    <col min="9" max="9" width="17.26953125" bestFit="1" customWidth="1"/>
    <col min="12" max="12" width="38.453125" customWidth="1"/>
    <col min="13" max="13" width="5" bestFit="1" customWidth="1"/>
    <col min="14" max="14" width="7.26953125" customWidth="1"/>
    <col min="15" max="15" width="5.453125" customWidth="1"/>
    <col min="16" max="16" width="13.81640625" bestFit="1" customWidth="1"/>
    <col min="17" max="17" width="6.453125" customWidth="1"/>
    <col min="18" max="18" width="10.453125" customWidth="1"/>
    <col min="19" max="19" width="18.1796875" bestFit="1" customWidth="1"/>
    <col min="20" max="20" width="16" bestFit="1" customWidth="1"/>
    <col min="21" max="21" width="4.7265625" customWidth="1"/>
    <col min="24" max="24" width="17.26953125" customWidth="1"/>
    <col min="25" max="25" width="10.26953125" customWidth="1"/>
    <col min="33" max="33" width="14.7265625" bestFit="1" customWidth="1"/>
    <col min="34" max="34" width="12" bestFit="1" customWidth="1"/>
  </cols>
  <sheetData>
    <row r="1" spans="1:34" ht="28" x14ac:dyDescent="0.7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K1" s="47" t="s">
        <v>1</v>
      </c>
      <c r="L1" s="49" t="s">
        <v>2</v>
      </c>
      <c r="M1" s="162" t="s">
        <v>154</v>
      </c>
      <c r="N1" s="47" t="s">
        <v>3</v>
      </c>
      <c r="O1" s="49" t="s">
        <v>4</v>
      </c>
      <c r="P1" s="47" t="s">
        <v>354</v>
      </c>
      <c r="Q1" s="47" t="s">
        <v>355</v>
      </c>
      <c r="R1" s="47" t="s">
        <v>356</v>
      </c>
      <c r="S1" s="47" t="s">
        <v>357</v>
      </c>
      <c r="T1" s="47" t="s">
        <v>358</v>
      </c>
      <c r="X1" s="47" t="s">
        <v>514</v>
      </c>
    </row>
    <row r="2" spans="1:34" ht="56" x14ac:dyDescent="0.35">
      <c r="K2" s="48"/>
      <c r="L2" s="48"/>
      <c r="M2" s="48"/>
      <c r="N2" s="48"/>
      <c r="O2" s="49" t="s">
        <v>359</v>
      </c>
      <c r="P2" s="49" t="s">
        <v>360</v>
      </c>
      <c r="Q2" s="49" t="s">
        <v>361</v>
      </c>
      <c r="R2" s="47" t="s">
        <v>362</v>
      </c>
      <c r="S2" s="47" t="s">
        <v>363</v>
      </c>
      <c r="T2" s="47" t="s">
        <v>364</v>
      </c>
      <c r="V2" s="47" t="s">
        <v>523</v>
      </c>
      <c r="W2" s="47" t="s">
        <v>524</v>
      </c>
      <c r="X2" s="47" t="s">
        <v>525</v>
      </c>
      <c r="Y2" s="216" t="s">
        <v>534</v>
      </c>
      <c r="Z2" s="246" t="s">
        <v>535</v>
      </c>
      <c r="AA2" s="246"/>
      <c r="AB2" s="248" t="s">
        <v>536</v>
      </c>
      <c r="AC2" s="248"/>
      <c r="AD2" s="248" t="s">
        <v>537</v>
      </c>
      <c r="AE2" s="248" t="s">
        <v>538</v>
      </c>
      <c r="AF2" s="248" t="s">
        <v>539</v>
      </c>
      <c r="AG2" s="248" t="s">
        <v>540</v>
      </c>
      <c r="AH2" s="248" t="s">
        <v>541</v>
      </c>
    </row>
    <row r="3" spans="1:34" ht="24" customHeight="1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K3" s="177">
        <v>3</v>
      </c>
      <c r="L3" s="115" t="s">
        <v>499</v>
      </c>
      <c r="M3" s="173"/>
      <c r="N3" s="173"/>
      <c r="O3" s="174"/>
      <c r="P3" s="51"/>
      <c r="Q3" s="51"/>
      <c r="R3" s="51"/>
      <c r="S3" s="52">
        <v>192033933.66999999</v>
      </c>
      <c r="T3" s="52">
        <v>629619.44999999995</v>
      </c>
      <c r="Y3" s="286"/>
      <c r="Z3" s="286"/>
      <c r="AA3" s="286"/>
      <c r="AB3" s="286"/>
      <c r="AC3" s="286"/>
      <c r="AD3" s="286"/>
      <c r="AE3" s="286"/>
      <c r="AF3" s="286"/>
      <c r="AG3" s="286"/>
      <c r="AH3" s="286"/>
    </row>
    <row r="4" spans="1:34" ht="33.75" customHeight="1" x14ac:dyDescent="0.35">
      <c r="A4" s="18">
        <v>1.4</v>
      </c>
      <c r="B4" s="5" t="s">
        <v>231</v>
      </c>
      <c r="C4" s="6"/>
      <c r="D4" s="13"/>
      <c r="E4" s="17"/>
      <c r="F4" s="21"/>
      <c r="G4" s="21"/>
      <c r="H4" s="21"/>
      <c r="I4" s="21">
        <f t="shared" ref="I4:I10" si="0">(E4+F4+G4+H4)*D4</f>
        <v>0</v>
      </c>
      <c r="K4" s="178">
        <v>3.1</v>
      </c>
      <c r="L4" s="116" t="s">
        <v>231</v>
      </c>
      <c r="M4" s="175"/>
      <c r="N4" s="175"/>
      <c r="O4" s="176"/>
      <c r="P4" s="54"/>
      <c r="Q4" s="54"/>
      <c r="R4" s="54"/>
      <c r="S4" s="55">
        <v>14910852.99</v>
      </c>
      <c r="T4" s="55">
        <v>48888.04</v>
      </c>
      <c r="Y4" s="286"/>
      <c r="Z4" s="286"/>
      <c r="AA4" s="286"/>
      <c r="AB4" s="286"/>
      <c r="AC4" s="286"/>
      <c r="AD4" s="286"/>
      <c r="AE4" s="286"/>
      <c r="AF4" s="286"/>
      <c r="AG4" s="286"/>
      <c r="AH4" s="286"/>
    </row>
    <row r="5" spans="1:34" ht="25.5" customHeight="1" x14ac:dyDescent="0.35">
      <c r="A5" s="25" t="s">
        <v>232</v>
      </c>
      <c r="B5" s="183" t="s">
        <v>233</v>
      </c>
      <c r="C5" s="25" t="s">
        <v>234</v>
      </c>
      <c r="D5" s="13">
        <v>1</v>
      </c>
      <c r="E5" s="17">
        <v>568.06557377049182</v>
      </c>
      <c r="F5" s="27"/>
      <c r="G5" s="27"/>
      <c r="H5" s="27"/>
      <c r="I5" s="28">
        <f t="shared" si="0"/>
        <v>568.06557377049182</v>
      </c>
      <c r="K5" s="179" t="s">
        <v>500</v>
      </c>
      <c r="L5" s="119" t="s">
        <v>233</v>
      </c>
      <c r="M5" s="58"/>
      <c r="N5" s="64" t="s">
        <v>234</v>
      </c>
      <c r="O5" s="65">
        <v>1</v>
      </c>
      <c r="P5" s="66">
        <v>750000</v>
      </c>
      <c r="Q5" s="58"/>
      <c r="R5" s="58"/>
      <c r="S5" s="66">
        <v>750000</v>
      </c>
      <c r="T5" s="66">
        <v>2459.02</v>
      </c>
      <c r="V5" s="25" t="s">
        <v>232</v>
      </c>
      <c r="W5" s="179" t="s">
        <v>500</v>
      </c>
      <c r="X5" s="180">
        <f>T5-I5</f>
        <v>1890.954426229508</v>
      </c>
      <c r="Y5" s="291">
        <f>AG5/I5</f>
        <v>3.3287608218861822</v>
      </c>
      <c r="Z5" s="286"/>
      <c r="AA5" s="286"/>
      <c r="AB5" s="286"/>
      <c r="AC5" s="286"/>
      <c r="AD5" s="286"/>
      <c r="AE5" s="286"/>
      <c r="AF5" s="286"/>
      <c r="AG5" s="287">
        <f>T5-I5</f>
        <v>1890.954426229508</v>
      </c>
      <c r="AH5" s="309">
        <f>AG5/$AG$18</f>
        <v>3.2055573744748669E-3</v>
      </c>
    </row>
    <row r="6" spans="1:34" ht="15" customHeight="1" x14ac:dyDescent="0.35">
      <c r="A6" s="25" t="s">
        <v>235</v>
      </c>
      <c r="B6" s="183" t="s">
        <v>236</v>
      </c>
      <c r="C6" s="25" t="s">
        <v>234</v>
      </c>
      <c r="D6" s="13">
        <v>1</v>
      </c>
      <c r="E6" s="17">
        <v>4718.8172786326877</v>
      </c>
      <c r="F6" s="28">
        <v>6445.8196721311479</v>
      </c>
      <c r="G6" s="28">
        <v>4234.7540983606559</v>
      </c>
      <c r="H6" s="27">
        <v>707.82259179490313</v>
      </c>
      <c r="I6" s="28">
        <f>(E6+F6+G6+H6)*D6</f>
        <v>16107.213640919395</v>
      </c>
      <c r="K6" s="179" t="s">
        <v>501</v>
      </c>
      <c r="L6" s="119" t="s">
        <v>502</v>
      </c>
      <c r="M6" s="120"/>
      <c r="N6" s="64" t="s">
        <v>234</v>
      </c>
      <c r="O6" s="65">
        <v>1</v>
      </c>
      <c r="P6" s="66">
        <v>3400000</v>
      </c>
      <c r="Q6" s="58"/>
      <c r="R6" s="58"/>
      <c r="S6" s="66">
        <v>3400000</v>
      </c>
      <c r="T6" s="66">
        <v>11147.54</v>
      </c>
      <c r="V6" s="25" t="s">
        <v>235</v>
      </c>
      <c r="W6" s="179" t="s">
        <v>501</v>
      </c>
      <c r="X6" s="180">
        <f>T6-I6</f>
        <v>-4959.6736409193945</v>
      </c>
      <c r="Y6" s="308">
        <f t="shared" ref="Y6:Y9" si="1">AG6/I6</f>
        <v>-0.30791630082559068</v>
      </c>
      <c r="Z6" s="299"/>
      <c r="AA6" s="299"/>
      <c r="AB6" s="299"/>
      <c r="AC6" s="299"/>
      <c r="AD6" s="299"/>
      <c r="AE6" s="299"/>
      <c r="AF6" s="299"/>
      <c r="AG6" s="302">
        <f t="shared" ref="AG6:AG15" si="2">T6-I6</f>
        <v>-4959.6736409193945</v>
      </c>
      <c r="AH6" s="298">
        <f t="shared" ref="AH6:AH7" si="3">AG6/$AG$18</f>
        <v>-8.407668738129679E-3</v>
      </c>
    </row>
    <row r="7" spans="1:34" ht="15" customHeight="1" x14ac:dyDescent="0.35">
      <c r="A7" s="275" t="s">
        <v>237</v>
      </c>
      <c r="B7" s="276" t="s">
        <v>238</v>
      </c>
      <c r="C7" s="275" t="s">
        <v>234</v>
      </c>
      <c r="D7" s="277">
        <v>1</v>
      </c>
      <c r="E7" s="278">
        <v>3342.314100391035</v>
      </c>
      <c r="F7" s="279"/>
      <c r="G7" s="279"/>
      <c r="H7" s="279"/>
      <c r="I7" s="278">
        <f>(E7+F7+G7+H7)*D7</f>
        <v>3342.314100391035</v>
      </c>
      <c r="K7" s="134"/>
      <c r="L7" s="184"/>
      <c r="M7" s="134"/>
      <c r="N7" s="134"/>
      <c r="O7" s="134"/>
      <c r="P7" s="134"/>
      <c r="Q7" s="134"/>
      <c r="R7" s="134"/>
      <c r="S7" s="134"/>
      <c r="T7" s="134"/>
      <c r="X7" s="180"/>
      <c r="Y7" s="308">
        <f t="shared" si="1"/>
        <v>-1</v>
      </c>
      <c r="Z7" s="299"/>
      <c r="AA7" s="299"/>
      <c r="AB7" s="299"/>
      <c r="AC7" s="299"/>
      <c r="AD7" s="299"/>
      <c r="AE7" s="299"/>
      <c r="AF7" s="299"/>
      <c r="AG7" s="302">
        <f t="shared" si="2"/>
        <v>-3342.314100391035</v>
      </c>
      <c r="AH7" s="298">
        <f t="shared" si="3"/>
        <v>-5.6659110678214941E-3</v>
      </c>
    </row>
    <row r="8" spans="1:34" ht="41.25" customHeight="1" x14ac:dyDescent="0.35">
      <c r="A8" s="33">
        <v>1.5</v>
      </c>
      <c r="B8" s="182" t="s">
        <v>239</v>
      </c>
      <c r="C8" s="25"/>
      <c r="D8" s="13"/>
      <c r="E8" s="17"/>
      <c r="F8" s="28"/>
      <c r="G8" s="28"/>
      <c r="H8" s="28"/>
      <c r="I8" s="28">
        <f t="shared" si="0"/>
        <v>0</v>
      </c>
      <c r="K8" s="50">
        <v>4</v>
      </c>
      <c r="L8" s="115" t="s">
        <v>239</v>
      </c>
      <c r="M8" s="51"/>
      <c r="N8" s="51"/>
      <c r="O8" s="80"/>
      <c r="P8" s="51"/>
      <c r="Q8" s="51"/>
      <c r="R8" s="51"/>
      <c r="S8" s="52">
        <v>4200000</v>
      </c>
      <c r="T8" s="52">
        <v>13770.49</v>
      </c>
      <c r="X8" s="180"/>
      <c r="Y8" s="288"/>
      <c r="Z8" s="286"/>
      <c r="AA8" s="286"/>
      <c r="AB8" s="286"/>
      <c r="AC8" s="286"/>
      <c r="AD8" s="286"/>
      <c r="AE8" s="286"/>
      <c r="AF8" s="286"/>
      <c r="AG8" s="287"/>
      <c r="AH8" s="309"/>
    </row>
    <row r="9" spans="1:34" ht="15" customHeight="1" x14ac:dyDescent="0.35">
      <c r="A9" s="25" t="s">
        <v>240</v>
      </c>
      <c r="B9" s="183" t="s">
        <v>241</v>
      </c>
      <c r="C9" s="25" t="s">
        <v>234</v>
      </c>
      <c r="D9" s="280">
        <v>1</v>
      </c>
      <c r="E9" s="28">
        <v>5850.4262295081971</v>
      </c>
      <c r="F9" s="28"/>
      <c r="G9" s="28"/>
      <c r="H9" s="28">
        <v>877.56393442622959</v>
      </c>
      <c r="I9" s="28">
        <f>(E9+F9+G9+H9)*D9</f>
        <v>6727.9901639344271</v>
      </c>
      <c r="J9" s="262"/>
      <c r="K9" s="185" t="s">
        <v>511</v>
      </c>
      <c r="L9" s="185" t="s">
        <v>241</v>
      </c>
      <c r="M9" s="187"/>
      <c r="N9" s="64" t="s">
        <v>234</v>
      </c>
      <c r="O9" s="65">
        <v>1</v>
      </c>
      <c r="P9" s="66">
        <v>3000000</v>
      </c>
      <c r="Q9" s="187"/>
      <c r="R9" s="187"/>
      <c r="S9" s="66">
        <v>3000000</v>
      </c>
      <c r="T9" s="66">
        <v>9836.07</v>
      </c>
      <c r="X9" s="180"/>
      <c r="Y9" s="288">
        <f t="shared" si="1"/>
        <v>0.46196260106421061</v>
      </c>
      <c r="Z9" s="286"/>
      <c r="AA9" s="286"/>
      <c r="AB9" s="286"/>
      <c r="AC9" s="286"/>
      <c r="AD9" s="286"/>
      <c r="AE9" s="286"/>
      <c r="AF9" s="286"/>
      <c r="AG9" s="287">
        <f t="shared" si="2"/>
        <v>3108.0798360655726</v>
      </c>
      <c r="AH9" s="309">
        <f t="shared" ref="AH9:AH15" si="4">AG9/$AG$18</f>
        <v>5.2688357269523069E-3</v>
      </c>
    </row>
    <row r="10" spans="1:34" ht="15" customHeight="1" x14ac:dyDescent="0.35">
      <c r="A10" s="281" t="s">
        <v>242</v>
      </c>
      <c r="B10" s="282" t="s">
        <v>243</v>
      </c>
      <c r="C10" s="281" t="s">
        <v>234</v>
      </c>
      <c r="D10" s="283">
        <v>1</v>
      </c>
      <c r="E10" s="284"/>
      <c r="F10" s="284"/>
      <c r="G10" s="284"/>
      <c r="H10" s="284">
        <v>0</v>
      </c>
      <c r="I10" s="285">
        <f t="shared" si="0"/>
        <v>0</v>
      </c>
      <c r="J10" s="262"/>
      <c r="K10" s="179" t="s">
        <v>512</v>
      </c>
      <c r="L10" s="188" t="s">
        <v>243</v>
      </c>
      <c r="M10" s="187"/>
      <c r="N10" s="64" t="s">
        <v>234</v>
      </c>
      <c r="O10" s="65">
        <v>1</v>
      </c>
      <c r="P10" s="66">
        <v>1200000</v>
      </c>
      <c r="Q10" s="187"/>
      <c r="R10" s="187"/>
      <c r="S10" s="66">
        <v>1200000</v>
      </c>
      <c r="T10" s="66">
        <v>3934.43</v>
      </c>
      <c r="V10" s="34" t="s">
        <v>242</v>
      </c>
      <c r="W10" s="179" t="s">
        <v>512</v>
      </c>
      <c r="X10" s="180">
        <f>T10-I10</f>
        <v>3934.43</v>
      </c>
      <c r="Y10" s="288"/>
      <c r="Z10" s="286"/>
      <c r="AA10" s="286"/>
      <c r="AB10" s="286"/>
      <c r="AC10" s="286"/>
      <c r="AD10" s="286"/>
      <c r="AE10" s="286"/>
      <c r="AF10" s="286"/>
      <c r="AG10" s="287">
        <f t="shared" si="2"/>
        <v>3934.43</v>
      </c>
      <c r="AH10" s="309">
        <f t="shared" si="4"/>
        <v>6.6696695202766391E-3</v>
      </c>
    </row>
    <row r="11" spans="1:34" ht="15" customHeight="1" x14ac:dyDescent="0.35">
      <c r="K11" s="178">
        <v>3.2</v>
      </c>
      <c r="L11" s="116" t="s">
        <v>505</v>
      </c>
      <c r="M11" s="54"/>
      <c r="N11" s="54"/>
      <c r="O11" s="69"/>
      <c r="P11" s="54"/>
      <c r="Q11" s="54"/>
      <c r="R11" s="54"/>
      <c r="S11" s="55">
        <v>18155589.18</v>
      </c>
      <c r="T11" s="55">
        <v>59526.52</v>
      </c>
      <c r="W11" s="178">
        <v>3.2</v>
      </c>
      <c r="X11" s="180"/>
      <c r="Y11" s="288"/>
      <c r="Z11" s="286"/>
      <c r="AA11" s="286"/>
      <c r="AB11" s="286"/>
      <c r="AC11" s="286"/>
      <c r="AD11" s="286"/>
      <c r="AE11" s="286"/>
      <c r="AF11" s="286"/>
      <c r="AG11" s="287"/>
      <c r="AH11" s="309"/>
    </row>
    <row r="12" spans="1:34" ht="21.75" customHeight="1" x14ac:dyDescent="0.35">
      <c r="E12" s="292" t="s">
        <v>548</v>
      </c>
      <c r="F12" s="213"/>
      <c r="G12" s="213"/>
      <c r="H12" s="213"/>
      <c r="I12" s="294">
        <f>I5+I6+I7+I9</f>
        <v>26745.583479015349</v>
      </c>
      <c r="K12" s="181" t="s">
        <v>506</v>
      </c>
      <c r="L12" s="121" t="s">
        <v>507</v>
      </c>
      <c r="M12" s="104"/>
      <c r="N12" s="108" t="s">
        <v>234</v>
      </c>
      <c r="O12" s="109">
        <v>1</v>
      </c>
      <c r="P12" s="110">
        <v>18155589.18</v>
      </c>
      <c r="Q12" s="104"/>
      <c r="R12" s="104"/>
      <c r="S12" s="110">
        <v>18155589.18</v>
      </c>
      <c r="T12" s="110">
        <v>59526.52</v>
      </c>
      <c r="W12" s="179" t="s">
        <v>506</v>
      </c>
      <c r="X12" s="180">
        <f>T12-I12</f>
        <v>32780.936520984644</v>
      </c>
      <c r="Y12" s="288"/>
      <c r="Z12" s="286"/>
      <c r="AA12" s="286"/>
      <c r="AB12" s="286"/>
      <c r="AC12" s="286"/>
      <c r="AD12" s="286"/>
      <c r="AE12" s="286"/>
      <c r="AF12" s="286"/>
      <c r="AG12" s="287">
        <f t="shared" si="2"/>
        <v>32780.936520984644</v>
      </c>
      <c r="AH12" s="309">
        <f t="shared" si="4"/>
        <v>5.5570441756527533E-2</v>
      </c>
    </row>
    <row r="13" spans="1:34" x14ac:dyDescent="0.35">
      <c r="K13" s="178">
        <v>3.3</v>
      </c>
      <c r="L13" s="116" t="s">
        <v>508</v>
      </c>
      <c r="M13" s="54"/>
      <c r="N13" s="54"/>
      <c r="O13" s="69"/>
      <c r="P13" s="54"/>
      <c r="Q13" s="54"/>
      <c r="R13" s="54"/>
      <c r="S13" s="55">
        <v>158967491.5</v>
      </c>
      <c r="T13" s="55">
        <v>521204.89</v>
      </c>
      <c r="W13" s="178">
        <v>3.3</v>
      </c>
      <c r="X13" s="180"/>
      <c r="Y13" s="288"/>
      <c r="Z13" s="286"/>
      <c r="AA13" s="286"/>
      <c r="AB13" s="286"/>
      <c r="AC13" s="286"/>
      <c r="AD13" s="286"/>
      <c r="AE13" s="286"/>
      <c r="AF13" s="286"/>
      <c r="AG13" s="287"/>
      <c r="AH13" s="309"/>
    </row>
    <row r="14" spans="1:34" ht="25" x14ac:dyDescent="0.35">
      <c r="K14" s="107" t="s">
        <v>509</v>
      </c>
      <c r="L14" s="121" t="s">
        <v>510</v>
      </c>
      <c r="M14" s="104"/>
      <c r="N14" s="108" t="s">
        <v>234</v>
      </c>
      <c r="O14" s="109">
        <v>1</v>
      </c>
      <c r="P14" s="110">
        <v>158967491.5</v>
      </c>
      <c r="Q14" s="104"/>
      <c r="R14" s="104"/>
      <c r="S14" s="110">
        <v>158967491.5</v>
      </c>
      <c r="T14" s="110">
        <v>521204.89</v>
      </c>
      <c r="W14" s="62" t="s">
        <v>509</v>
      </c>
      <c r="X14" s="180">
        <f>T14-I14</f>
        <v>521204.89</v>
      </c>
      <c r="Y14" s="288"/>
      <c r="Z14" s="286"/>
      <c r="AA14" s="286"/>
      <c r="AB14" s="286"/>
      <c r="AC14" s="286"/>
      <c r="AD14" s="286"/>
      <c r="AE14" s="286"/>
      <c r="AF14" s="286"/>
      <c r="AG14" s="287">
        <f t="shared" si="2"/>
        <v>521204.89</v>
      </c>
      <c r="AH14" s="309">
        <f t="shared" si="4"/>
        <v>0.88354968029730829</v>
      </c>
    </row>
    <row r="15" spans="1:34" x14ac:dyDescent="0.35">
      <c r="K15" s="181" t="s">
        <v>503</v>
      </c>
      <c r="L15" s="121" t="s">
        <v>504</v>
      </c>
      <c r="M15" s="104"/>
      <c r="N15" s="108" t="s">
        <v>234</v>
      </c>
      <c r="O15" s="109">
        <v>1</v>
      </c>
      <c r="P15" s="110">
        <v>10760852.99</v>
      </c>
      <c r="Q15" s="104"/>
      <c r="R15" s="104"/>
      <c r="S15" s="110">
        <v>10760852.99</v>
      </c>
      <c r="T15" s="110">
        <v>35281.49</v>
      </c>
      <c r="W15" s="179" t="s">
        <v>503</v>
      </c>
      <c r="X15" s="180">
        <f>T15-I15</f>
        <v>35281.49</v>
      </c>
      <c r="Y15" s="288"/>
      <c r="Z15" s="286"/>
      <c r="AA15" s="286"/>
      <c r="AB15" s="286"/>
      <c r="AC15" s="286"/>
      <c r="AD15" s="286"/>
      <c r="AE15" s="286"/>
      <c r="AF15" s="286"/>
      <c r="AG15" s="287">
        <f t="shared" si="2"/>
        <v>35281.49</v>
      </c>
      <c r="AH15" s="309">
        <f t="shared" si="4"/>
        <v>5.980939513041153E-2</v>
      </c>
    </row>
    <row r="16" spans="1:34" x14ac:dyDescent="0.35">
      <c r="Y16" s="286"/>
      <c r="Z16" s="286"/>
      <c r="AA16" s="286"/>
      <c r="AB16" s="286"/>
      <c r="AC16" s="286"/>
      <c r="AD16" s="286"/>
      <c r="AE16" s="286"/>
      <c r="AF16" s="286"/>
      <c r="AG16" s="287">
        <f t="shared" ref="AG16" si="5">T16-I16</f>
        <v>0</v>
      </c>
      <c r="AH16" s="286"/>
    </row>
    <row r="17" spans="14:34" x14ac:dyDescent="0.35">
      <c r="Y17" s="286"/>
      <c r="Z17" s="286"/>
      <c r="AA17" s="286"/>
      <c r="AB17" s="286"/>
      <c r="AC17" s="286"/>
      <c r="AD17" s="286"/>
      <c r="AE17" s="286"/>
      <c r="AF17" s="286"/>
      <c r="AG17" s="286"/>
      <c r="AH17" s="286"/>
    </row>
    <row r="18" spans="14:34" ht="27.75" customHeight="1" x14ac:dyDescent="0.35">
      <c r="N18" s="292" t="s">
        <v>547</v>
      </c>
      <c r="O18" s="292"/>
      <c r="P18" s="292"/>
      <c r="Q18" s="292"/>
      <c r="R18" s="292"/>
      <c r="S18" s="292"/>
      <c r="T18" s="293">
        <f>SUM(T3,T8)</f>
        <v>643389.93999999994</v>
      </c>
      <c r="X18" t="s">
        <v>546</v>
      </c>
      <c r="Y18" s="291">
        <f>AG18/I12</f>
        <v>22.055932842325362</v>
      </c>
      <c r="Z18" s="286"/>
      <c r="AA18" s="286"/>
      <c r="AB18" s="357" t="s">
        <v>545</v>
      </c>
      <c r="AC18" s="357"/>
      <c r="AD18" s="357"/>
      <c r="AE18" s="357"/>
      <c r="AF18" s="286"/>
      <c r="AG18" s="287">
        <f>SUM(AG5:AG16)</f>
        <v>589898.7930419693</v>
      </c>
      <c r="AH18" s="286"/>
    </row>
    <row r="23" spans="14:34" x14ac:dyDescent="0.35">
      <c r="AG23" s="180"/>
    </row>
  </sheetData>
  <mergeCells count="2">
    <mergeCell ref="A1:I1"/>
    <mergeCell ref="AB18:AE1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D7DC-46DE-426F-A91B-A3A26A6771E3}">
  <dimension ref="A1:BB41"/>
  <sheetViews>
    <sheetView zoomScale="60" zoomScaleNormal="60" workbookViewId="0">
      <pane xSplit="1" ySplit="2" topLeftCell="H3" activePane="bottomRight" state="frozen"/>
      <selection pane="topRight" activeCell="B1" sqref="B1"/>
      <selection pane="bottomLeft" activeCell="A4" sqref="A4"/>
      <selection pane="bottomRight" activeCell="BB12" sqref="BB12"/>
    </sheetView>
  </sheetViews>
  <sheetFormatPr defaultRowHeight="14.5" x14ac:dyDescent="0.35"/>
  <cols>
    <col min="2" max="2" width="67.54296875" customWidth="1"/>
    <col min="3" max="3" width="7.54296875" bestFit="1" customWidth="1"/>
    <col min="4" max="4" width="6.453125" bestFit="1" customWidth="1"/>
    <col min="5" max="5" width="14.54296875" bestFit="1" customWidth="1"/>
    <col min="6" max="6" width="13.81640625" customWidth="1"/>
    <col min="7" max="7" width="13" customWidth="1"/>
    <col min="8" max="8" width="14.54296875" bestFit="1" customWidth="1"/>
    <col min="9" max="9" width="15" bestFit="1" customWidth="1"/>
    <col min="10" max="10" width="15" customWidth="1"/>
    <col min="11" max="11" width="4.81640625" customWidth="1"/>
    <col min="13" max="31" width="3.453125" customWidth="1"/>
    <col min="32" max="32" width="5" bestFit="1" customWidth="1"/>
    <col min="33" max="33" width="7.26953125" customWidth="1"/>
    <col min="34" max="34" width="5.453125" customWidth="1"/>
    <col min="35" max="35" width="13.81640625" bestFit="1" customWidth="1"/>
    <col min="36" max="36" width="11.81640625" bestFit="1" customWidth="1"/>
    <col min="37" max="37" width="14.26953125" bestFit="1" customWidth="1"/>
    <col min="38" max="38" width="22.7265625" bestFit="1" customWidth="1"/>
    <col min="39" max="39" width="20.1796875" bestFit="1" customWidth="1"/>
    <col min="40" max="40" width="5" customWidth="1"/>
    <col min="42" max="42" width="8" customWidth="1"/>
    <col min="43" max="43" width="12.81640625" customWidth="1"/>
    <col min="45" max="45" width="10.1796875" bestFit="1" customWidth="1"/>
    <col min="47" max="47" width="12" bestFit="1" customWidth="1"/>
    <col min="48" max="48" width="16.81640625" bestFit="1" customWidth="1"/>
    <col min="49" max="49" width="12.54296875" customWidth="1"/>
    <col min="50" max="50" width="15.81640625" bestFit="1" customWidth="1"/>
    <col min="53" max="53" width="18.1796875" bestFit="1" customWidth="1"/>
  </cols>
  <sheetData>
    <row r="1" spans="1:54" ht="26" x14ac:dyDescent="0.35">
      <c r="L1" s="47" t="s">
        <v>1</v>
      </c>
      <c r="M1" s="332" t="s">
        <v>2</v>
      </c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2"/>
      <c r="AD1" s="332"/>
      <c r="AE1" s="332"/>
      <c r="AF1" s="162" t="s">
        <v>154</v>
      </c>
      <c r="AG1" s="47" t="s">
        <v>3</v>
      </c>
      <c r="AH1" s="49" t="s">
        <v>4</v>
      </c>
      <c r="AI1" s="47" t="s">
        <v>354</v>
      </c>
      <c r="AJ1" s="47" t="s">
        <v>355</v>
      </c>
      <c r="AK1" s="47" t="s">
        <v>356</v>
      </c>
      <c r="AL1" s="47" t="s">
        <v>357</v>
      </c>
      <c r="AM1" s="47" t="s">
        <v>358</v>
      </c>
      <c r="AN1" s="137"/>
      <c r="AQ1" s="47" t="s">
        <v>514</v>
      </c>
    </row>
    <row r="2" spans="1:54" ht="52.5" customHeigh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57"/>
      <c r="L2" s="48"/>
      <c r="M2" s="333"/>
      <c r="N2" s="333"/>
      <c r="O2" s="333"/>
      <c r="P2" s="333"/>
      <c r="Q2" s="333"/>
      <c r="R2" s="333"/>
      <c r="S2" s="333"/>
      <c r="T2" s="333"/>
      <c r="U2" s="333"/>
      <c r="V2" s="333"/>
      <c r="W2" s="333"/>
      <c r="X2" s="333"/>
      <c r="Y2" s="333"/>
      <c r="Z2" s="333"/>
      <c r="AA2" s="333"/>
      <c r="AB2" s="333"/>
      <c r="AC2" s="333"/>
      <c r="AD2" s="333"/>
      <c r="AE2" s="333"/>
      <c r="AF2" s="48"/>
      <c r="AG2" s="48"/>
      <c r="AH2" s="49" t="s">
        <v>359</v>
      </c>
      <c r="AI2" s="49" t="s">
        <v>360</v>
      </c>
      <c r="AJ2" s="49" t="s">
        <v>361</v>
      </c>
      <c r="AK2" s="47" t="s">
        <v>362</v>
      </c>
      <c r="AL2" s="47" t="s">
        <v>363</v>
      </c>
      <c r="AM2" s="47" t="s">
        <v>364</v>
      </c>
      <c r="AN2" s="137"/>
      <c r="AO2" s="47" t="s">
        <v>523</v>
      </c>
      <c r="AP2" s="47" t="s">
        <v>524</v>
      </c>
      <c r="AQ2" s="47" t="s">
        <v>515</v>
      </c>
      <c r="AS2" s="216" t="s">
        <v>534</v>
      </c>
      <c r="AT2" s="246" t="s">
        <v>535</v>
      </c>
      <c r="AU2" s="246"/>
      <c r="AV2" s="248" t="s">
        <v>536</v>
      </c>
      <c r="AW2" s="248"/>
      <c r="AX2" s="248" t="s">
        <v>537</v>
      </c>
      <c r="AY2" s="248" t="s">
        <v>538</v>
      </c>
      <c r="AZ2" s="248"/>
      <c r="BA2" s="248" t="s">
        <v>539</v>
      </c>
      <c r="BB2" s="248" t="s">
        <v>541</v>
      </c>
    </row>
    <row r="3" spans="1:54" x14ac:dyDescent="0.35">
      <c r="A3" s="92" t="s">
        <v>292</v>
      </c>
      <c r="B3" s="155" t="s">
        <v>293</v>
      </c>
      <c r="C3" s="156"/>
      <c r="D3" s="98"/>
      <c r="E3" s="157"/>
      <c r="F3" s="158">
        <v>0</v>
      </c>
      <c r="G3" s="158">
        <v>0</v>
      </c>
      <c r="H3" s="157">
        <v>0</v>
      </c>
      <c r="I3" s="203">
        <f>SUM(I4:I31)</f>
        <v>99689.455803300021</v>
      </c>
      <c r="J3" s="265"/>
      <c r="L3" s="56" t="s">
        <v>399</v>
      </c>
      <c r="M3" s="330" t="s">
        <v>400</v>
      </c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330"/>
      <c r="Z3" s="330"/>
      <c r="AA3" s="330"/>
      <c r="AB3" s="330"/>
      <c r="AC3" s="330"/>
      <c r="AD3" s="330"/>
      <c r="AE3" s="330"/>
      <c r="AF3" s="58"/>
      <c r="AG3" s="58"/>
      <c r="AH3" s="59"/>
      <c r="AI3" s="58"/>
      <c r="AJ3" s="58"/>
      <c r="AK3" s="58"/>
      <c r="AL3" s="61">
        <v>497525471.25999999</v>
      </c>
      <c r="AM3" s="61">
        <v>1631231.05</v>
      </c>
      <c r="AN3" s="169"/>
      <c r="AO3" s="135" t="s">
        <v>292</v>
      </c>
      <c r="AP3" s="172" t="s">
        <v>399</v>
      </c>
      <c r="AS3" s="220"/>
      <c r="AT3" s="222"/>
      <c r="AU3" s="222"/>
      <c r="AV3" s="220"/>
      <c r="AW3" s="220"/>
      <c r="AX3" s="220"/>
      <c r="AY3" s="220"/>
      <c r="AZ3" s="220"/>
      <c r="BA3" s="220"/>
      <c r="BB3" s="307"/>
    </row>
    <row r="4" spans="1:54" x14ac:dyDescent="0.35">
      <c r="A4" s="93" t="s">
        <v>294</v>
      </c>
      <c r="B4" s="149" t="s">
        <v>295</v>
      </c>
      <c r="C4" s="93" t="s">
        <v>269</v>
      </c>
      <c r="D4" s="98">
        <v>200</v>
      </c>
      <c r="E4" s="99">
        <v>1.6471638999999998</v>
      </c>
      <c r="F4" s="158">
        <v>0.21600221231754391</v>
      </c>
      <c r="G4" s="158">
        <v>0.11630888355560055</v>
      </c>
      <c r="H4" s="100">
        <v>0.24707458499999996</v>
      </c>
      <c r="I4" s="101">
        <f t="shared" ref="I4:I31" si="0">(E4+F4+G4+H4)*D4</f>
        <v>445.30991617462882</v>
      </c>
      <c r="J4" s="237">
        <f>E4+F4+G4+H4</f>
        <v>2.2265495808731441</v>
      </c>
      <c r="L4" s="62" t="s">
        <v>401</v>
      </c>
      <c r="M4" s="325" t="s">
        <v>295</v>
      </c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  <c r="AE4" s="325"/>
      <c r="AF4" s="58"/>
      <c r="AG4" s="62" t="s">
        <v>269</v>
      </c>
      <c r="AH4" s="65">
        <v>200</v>
      </c>
      <c r="AI4" s="66">
        <v>28822.5</v>
      </c>
      <c r="AJ4" s="66">
        <v>8646.75</v>
      </c>
      <c r="AK4" s="66">
        <v>37469.25</v>
      </c>
      <c r="AL4" s="66">
        <v>7493850</v>
      </c>
      <c r="AM4" s="66">
        <v>24570</v>
      </c>
      <c r="AN4" s="170"/>
      <c r="AO4" s="93" t="s">
        <v>294</v>
      </c>
      <c r="AP4" s="62" t="s">
        <v>401</v>
      </c>
      <c r="AQ4" s="123">
        <f t="shared" ref="AQ4:AQ31" si="1">AH4-D4</f>
        <v>0</v>
      </c>
      <c r="AS4" s="295">
        <f>BA4/I4</f>
        <v>54.175056982932411</v>
      </c>
      <c r="AT4" s="222">
        <f>AH4-D4</f>
        <v>0</v>
      </c>
      <c r="AU4" s="255">
        <f>(AI4/305)-J4</f>
        <v>92.27345041912686</v>
      </c>
      <c r="AV4" s="220">
        <f>(AI4/305)-E4</f>
        <v>92.852836100000005</v>
      </c>
      <c r="AW4" s="255">
        <f>(AK4/305)-J4</f>
        <v>120.62345041912685</v>
      </c>
      <c r="AX4" s="220">
        <f>(AK4/305)-E4</f>
        <v>121.2028361</v>
      </c>
      <c r="AY4" s="220"/>
      <c r="AZ4" s="220"/>
      <c r="BA4" s="255">
        <f>AM4-I4</f>
        <v>24124.690083825371</v>
      </c>
      <c r="BB4" s="224">
        <f>BA4/$BA$41</f>
        <v>1.5751899927314662E-2</v>
      </c>
    </row>
    <row r="5" spans="1:54" ht="27" x14ac:dyDescent="0.35">
      <c r="A5" s="93" t="s">
        <v>296</v>
      </c>
      <c r="B5" s="149" t="s">
        <v>297</v>
      </c>
      <c r="C5" s="93" t="s">
        <v>27</v>
      </c>
      <c r="D5" s="98">
        <v>8</v>
      </c>
      <c r="E5" s="99">
        <v>472.81899000000004</v>
      </c>
      <c r="F5" s="158">
        <v>62.003512744388509</v>
      </c>
      <c r="G5" s="158">
        <v>33.386506862363042</v>
      </c>
      <c r="H5" s="100">
        <v>70.922848500000001</v>
      </c>
      <c r="I5" s="101">
        <f t="shared" si="0"/>
        <v>5113.0548648540125</v>
      </c>
      <c r="J5" s="237">
        <f t="shared" ref="J5:J31" si="2">E5+F5+G5+H5</f>
        <v>639.13185810675157</v>
      </c>
      <c r="L5" s="62" t="s">
        <v>402</v>
      </c>
      <c r="M5" s="325" t="s">
        <v>403</v>
      </c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/>
      <c r="AB5" s="325"/>
      <c r="AC5" s="325"/>
      <c r="AD5" s="325"/>
      <c r="AE5" s="325"/>
      <c r="AF5" s="58"/>
      <c r="AG5" s="64" t="s">
        <v>27</v>
      </c>
      <c r="AH5" s="65">
        <v>8</v>
      </c>
      <c r="AI5" s="66">
        <v>1671705</v>
      </c>
      <c r="AJ5" s="66">
        <v>501511.5</v>
      </c>
      <c r="AK5" s="66">
        <v>2173216.5</v>
      </c>
      <c r="AL5" s="66">
        <v>17385732</v>
      </c>
      <c r="AM5" s="66">
        <v>57002.400000000001</v>
      </c>
      <c r="AN5" s="170"/>
      <c r="AO5" s="93" t="s">
        <v>296</v>
      </c>
      <c r="AP5" s="62" t="s">
        <v>402</v>
      </c>
      <c r="AQ5" s="123">
        <f t="shared" si="1"/>
        <v>0</v>
      </c>
      <c r="AS5" s="295">
        <f t="shared" ref="AS5:AS31" si="3">BA5/I5</f>
        <v>10.148403744270702</v>
      </c>
      <c r="AT5" s="222">
        <f t="shared" ref="AT5:AT39" si="4">AH5-D5</f>
        <v>0</v>
      </c>
      <c r="AU5" s="255">
        <f t="shared" ref="AU5:AU39" si="5">(AI5/305)-J5</f>
        <v>4841.8681418932483</v>
      </c>
      <c r="AV5" s="220">
        <f t="shared" ref="AV5:AV39" si="6">(AI5/305)-E5</f>
        <v>5008.1810100000002</v>
      </c>
      <c r="AW5" s="255">
        <f t="shared" ref="AW5:AW39" si="7">(AK5/305)-J5</f>
        <v>6486.1681418932485</v>
      </c>
      <c r="AX5" s="220">
        <f t="shared" ref="AX5:AX39" si="8">(AK5/305)-E5</f>
        <v>6652.4810100000004</v>
      </c>
      <c r="AY5" s="220"/>
      <c r="AZ5" s="220"/>
      <c r="BA5" s="255">
        <f t="shared" ref="BA5:BA39" si="9">AM5-I5</f>
        <v>51889.345135145988</v>
      </c>
      <c r="BB5" s="224">
        <f t="shared" ref="BB5:BB39" si="10">BA5/$BA$41</f>
        <v>3.3880467231813913E-2</v>
      </c>
    </row>
    <row r="6" spans="1:54" ht="40.5" x14ac:dyDescent="0.35">
      <c r="A6" s="93" t="s">
        <v>298</v>
      </c>
      <c r="B6" s="149" t="s">
        <v>299</v>
      </c>
      <c r="C6" s="93" t="s">
        <v>27</v>
      </c>
      <c r="D6" s="98">
        <v>30</v>
      </c>
      <c r="E6" s="99">
        <v>87.690740000000005</v>
      </c>
      <c r="F6" s="158">
        <v>11.499398353595863</v>
      </c>
      <c r="G6" s="158">
        <v>6.1919837288593103</v>
      </c>
      <c r="H6" s="100">
        <v>13.153611</v>
      </c>
      <c r="I6" s="101">
        <f t="shared" si="0"/>
        <v>3556.0719924736554</v>
      </c>
      <c r="J6" s="237">
        <f t="shared" si="2"/>
        <v>118.53573308245518</v>
      </c>
      <c r="L6" s="62" t="s">
        <v>404</v>
      </c>
      <c r="M6" s="325" t="s">
        <v>299</v>
      </c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25"/>
      <c r="AB6" s="325"/>
      <c r="AC6" s="325"/>
      <c r="AD6" s="325"/>
      <c r="AE6" s="325"/>
      <c r="AF6" s="58"/>
      <c r="AG6" s="64" t="s">
        <v>27</v>
      </c>
      <c r="AH6" s="65">
        <v>38</v>
      </c>
      <c r="AI6" s="66">
        <v>1959930</v>
      </c>
      <c r="AJ6" s="66">
        <v>587979</v>
      </c>
      <c r="AK6" s="66">
        <v>2547909</v>
      </c>
      <c r="AL6" s="66">
        <v>96820542</v>
      </c>
      <c r="AM6" s="66">
        <v>317444.40000000002</v>
      </c>
      <c r="AN6" s="170"/>
      <c r="AO6" s="93" t="s">
        <v>298</v>
      </c>
      <c r="AP6" s="62" t="s">
        <v>404</v>
      </c>
      <c r="AQ6" s="123">
        <f t="shared" si="1"/>
        <v>8</v>
      </c>
      <c r="AS6" s="295">
        <f t="shared" si="3"/>
        <v>88.268271472530301</v>
      </c>
      <c r="AT6" s="222">
        <f t="shared" si="4"/>
        <v>8</v>
      </c>
      <c r="AU6" s="255">
        <f t="shared" si="5"/>
        <v>6307.4642669175446</v>
      </c>
      <c r="AV6" s="220">
        <f t="shared" si="6"/>
        <v>6338.30926</v>
      </c>
      <c r="AW6" s="255">
        <f t="shared" si="7"/>
        <v>8235.2642669175439</v>
      </c>
      <c r="AX6" s="220">
        <f t="shared" si="8"/>
        <v>8266.1092599999993</v>
      </c>
      <c r="AY6" s="220"/>
      <c r="AZ6" s="220"/>
      <c r="BA6" s="255">
        <f t="shared" si="9"/>
        <v>313888.32800752635</v>
      </c>
      <c r="BB6" s="224">
        <f t="shared" si="10"/>
        <v>0.20494926624743059</v>
      </c>
    </row>
    <row r="7" spans="1:54" ht="27" x14ac:dyDescent="0.35">
      <c r="A7" s="93" t="s">
        <v>300</v>
      </c>
      <c r="B7" s="149" t="s">
        <v>301</v>
      </c>
      <c r="C7" s="93" t="s">
        <v>27</v>
      </c>
      <c r="D7" s="98">
        <v>38</v>
      </c>
      <c r="E7" s="99">
        <v>106.65090000000001</v>
      </c>
      <c r="F7" s="158">
        <v>13.985754754373348</v>
      </c>
      <c r="G7" s="158">
        <v>7.5307910215856477</v>
      </c>
      <c r="H7" s="100">
        <v>15.997635000000001</v>
      </c>
      <c r="I7" s="101">
        <f t="shared" si="0"/>
        <v>5478.2730694864422</v>
      </c>
      <c r="J7" s="237">
        <f t="shared" si="2"/>
        <v>144.16508077595901</v>
      </c>
      <c r="L7" s="62" t="s">
        <v>405</v>
      </c>
      <c r="M7" s="331" t="s">
        <v>406</v>
      </c>
      <c r="N7" s="331"/>
      <c r="O7" s="331"/>
      <c r="P7" s="331"/>
      <c r="Q7" s="331"/>
      <c r="R7" s="331"/>
      <c r="S7" s="331"/>
      <c r="T7" s="331"/>
      <c r="U7" s="331"/>
      <c r="V7" s="331"/>
      <c r="W7" s="331"/>
      <c r="X7" s="331"/>
      <c r="Y7" s="331"/>
      <c r="Z7" s="331"/>
      <c r="AA7" s="331"/>
      <c r="AB7" s="331"/>
      <c r="AC7" s="331"/>
      <c r="AD7" s="331"/>
      <c r="AE7" s="331"/>
      <c r="AF7" s="58"/>
      <c r="AG7" s="64" t="s">
        <v>27</v>
      </c>
      <c r="AH7" s="65">
        <v>45</v>
      </c>
      <c r="AI7" s="66">
        <v>3228120</v>
      </c>
      <c r="AJ7" s="66">
        <v>968436</v>
      </c>
      <c r="AK7" s="66">
        <v>4196556</v>
      </c>
      <c r="AL7" s="66">
        <v>188845020</v>
      </c>
      <c r="AM7" s="66">
        <v>619164</v>
      </c>
      <c r="AN7" s="170"/>
      <c r="AO7" s="93" t="s">
        <v>300</v>
      </c>
      <c r="AP7" s="62" t="s">
        <v>405</v>
      </c>
      <c r="AQ7" s="123">
        <f t="shared" si="1"/>
        <v>7</v>
      </c>
      <c r="AS7" s="295">
        <f t="shared" si="3"/>
        <v>112.02174830398572</v>
      </c>
      <c r="AT7" s="222">
        <f t="shared" si="4"/>
        <v>7</v>
      </c>
      <c r="AU7" s="255">
        <f t="shared" si="5"/>
        <v>10439.83491922404</v>
      </c>
      <c r="AV7" s="220">
        <f t="shared" si="6"/>
        <v>10477.349099999999</v>
      </c>
      <c r="AW7" s="255">
        <f t="shared" si="7"/>
        <v>13615.034919224041</v>
      </c>
      <c r="AX7" s="220">
        <f t="shared" si="8"/>
        <v>13652.5491</v>
      </c>
      <c r="AY7" s="220"/>
      <c r="AZ7" s="220"/>
      <c r="BA7" s="255">
        <f t="shared" si="9"/>
        <v>613685.72693051351</v>
      </c>
      <c r="BB7" s="224">
        <f t="shared" si="10"/>
        <v>0.40069804519113567</v>
      </c>
    </row>
    <row r="8" spans="1:54" ht="40.5" x14ac:dyDescent="0.35">
      <c r="A8" s="93" t="s">
        <v>302</v>
      </c>
      <c r="B8" s="149" t="s">
        <v>303</v>
      </c>
      <c r="C8" s="93" t="s">
        <v>27</v>
      </c>
      <c r="D8" s="98">
        <v>5</v>
      </c>
      <c r="E8" s="99">
        <v>655.08417977528109</v>
      </c>
      <c r="F8" s="158">
        <v>85.905010476300717</v>
      </c>
      <c r="G8" s="158">
        <v>46.256544102623458</v>
      </c>
      <c r="H8" s="100">
        <v>98.26262696629216</v>
      </c>
      <c r="I8" s="101">
        <f t="shared" si="0"/>
        <v>4427.5418066024868</v>
      </c>
      <c r="J8" s="237">
        <f t="shared" si="2"/>
        <v>885.50836132049744</v>
      </c>
      <c r="L8" s="62" t="s">
        <v>407</v>
      </c>
      <c r="M8" s="331" t="s">
        <v>408</v>
      </c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58"/>
      <c r="AG8" s="64" t="s">
        <v>27</v>
      </c>
      <c r="AH8" s="65">
        <v>5</v>
      </c>
      <c r="AI8" s="66">
        <v>864675</v>
      </c>
      <c r="AJ8" s="66">
        <v>259402.5</v>
      </c>
      <c r="AK8" s="66">
        <v>1124077.5</v>
      </c>
      <c r="AL8" s="66">
        <v>5620387.5</v>
      </c>
      <c r="AM8" s="66">
        <v>18427.5</v>
      </c>
      <c r="AN8" s="170"/>
      <c r="AO8" s="93" t="s">
        <v>302</v>
      </c>
      <c r="AP8" s="62" t="s">
        <v>407</v>
      </c>
      <c r="AQ8" s="123">
        <f t="shared" si="1"/>
        <v>0</v>
      </c>
      <c r="AS8" s="295">
        <f t="shared" si="3"/>
        <v>3.1620160361942475</v>
      </c>
      <c r="AT8" s="222">
        <f t="shared" si="4"/>
        <v>0</v>
      </c>
      <c r="AU8" s="255">
        <f t="shared" si="5"/>
        <v>1949.4916386795026</v>
      </c>
      <c r="AV8" s="220">
        <f t="shared" si="6"/>
        <v>2179.915820224719</v>
      </c>
      <c r="AW8" s="255">
        <f t="shared" si="7"/>
        <v>2799.9916386795026</v>
      </c>
      <c r="AX8" s="220">
        <f t="shared" si="8"/>
        <v>3030.415820224719</v>
      </c>
      <c r="AY8" s="220"/>
      <c r="AZ8" s="220"/>
      <c r="BA8" s="255">
        <f t="shared" si="9"/>
        <v>13999.958193397513</v>
      </c>
      <c r="BB8" s="224">
        <f t="shared" si="10"/>
        <v>9.1410890536927688E-3</v>
      </c>
    </row>
    <row r="9" spans="1:54" x14ac:dyDescent="0.35">
      <c r="A9" s="93" t="s">
        <v>304</v>
      </c>
      <c r="B9" s="149" t="s">
        <v>305</v>
      </c>
      <c r="C9" s="93" t="s">
        <v>27</v>
      </c>
      <c r="D9" s="98">
        <v>3</v>
      </c>
      <c r="E9" s="99">
        <v>187.23158000000001</v>
      </c>
      <c r="F9" s="158">
        <v>24.552769457677659</v>
      </c>
      <c r="G9" s="158">
        <v>13.220722015672584</v>
      </c>
      <c r="H9" s="100">
        <v>28.084737000000001</v>
      </c>
      <c r="I9" s="101">
        <f t="shared" si="0"/>
        <v>759.26942542005077</v>
      </c>
      <c r="J9" s="237">
        <f t="shared" si="2"/>
        <v>253.08980847335025</v>
      </c>
      <c r="L9" s="62" t="s">
        <v>409</v>
      </c>
      <c r="M9" s="325" t="s">
        <v>305</v>
      </c>
      <c r="N9" s="325"/>
      <c r="O9" s="325"/>
      <c r="P9" s="325"/>
      <c r="Q9" s="325"/>
      <c r="R9" s="325"/>
      <c r="S9" s="325"/>
      <c r="T9" s="325"/>
      <c r="U9" s="325"/>
      <c r="V9" s="325"/>
      <c r="W9" s="325"/>
      <c r="X9" s="325"/>
      <c r="Y9" s="325"/>
      <c r="Z9" s="325"/>
      <c r="AA9" s="325"/>
      <c r="AB9" s="325"/>
      <c r="AC9" s="325"/>
      <c r="AD9" s="325"/>
      <c r="AE9" s="325"/>
      <c r="AF9" s="58"/>
      <c r="AG9" s="64" t="s">
        <v>27</v>
      </c>
      <c r="AH9" s="65">
        <v>3</v>
      </c>
      <c r="AI9" s="66">
        <v>224815.5</v>
      </c>
      <c r="AJ9" s="66">
        <v>67444.649999999994</v>
      </c>
      <c r="AK9" s="66">
        <v>292260.15000000002</v>
      </c>
      <c r="AL9" s="66">
        <v>876780.45</v>
      </c>
      <c r="AM9" s="66">
        <v>2874.69</v>
      </c>
      <c r="AN9" s="170"/>
      <c r="AO9" s="93" t="s">
        <v>304</v>
      </c>
      <c r="AP9" s="62" t="s">
        <v>409</v>
      </c>
      <c r="AQ9" s="123">
        <f t="shared" si="1"/>
        <v>0</v>
      </c>
      <c r="AS9" s="295">
        <f t="shared" si="3"/>
        <v>2.7861263785376771</v>
      </c>
      <c r="AT9" s="222">
        <f t="shared" si="4"/>
        <v>0</v>
      </c>
      <c r="AU9" s="255">
        <f t="shared" si="5"/>
        <v>484.01019152664981</v>
      </c>
      <c r="AV9" s="220">
        <f t="shared" si="6"/>
        <v>549.86842000000001</v>
      </c>
      <c r="AW9" s="255">
        <f t="shared" si="7"/>
        <v>705.14019152664991</v>
      </c>
      <c r="AX9" s="220">
        <f t="shared" si="8"/>
        <v>770.99842000000012</v>
      </c>
      <c r="AY9" s="220"/>
      <c r="AZ9" s="220"/>
      <c r="BA9" s="255">
        <f t="shared" si="9"/>
        <v>2115.4205745799491</v>
      </c>
      <c r="BB9" s="224">
        <f t="shared" si="10"/>
        <v>1.3812361145027442E-3</v>
      </c>
    </row>
    <row r="10" spans="1:54" x14ac:dyDescent="0.35">
      <c r="A10" s="93" t="s">
        <v>306</v>
      </c>
      <c r="B10" s="149" t="s">
        <v>307</v>
      </c>
      <c r="C10" s="93" t="s">
        <v>27</v>
      </c>
      <c r="D10" s="98">
        <v>3</v>
      </c>
      <c r="E10" s="99">
        <v>396.97835000000003</v>
      </c>
      <c r="F10" s="158">
        <v>52.058087141278563</v>
      </c>
      <c r="G10" s="158">
        <v>28.031277691457685</v>
      </c>
      <c r="H10" s="100">
        <v>59.546752500000004</v>
      </c>
      <c r="I10" s="101">
        <f t="shared" si="0"/>
        <v>1609.8434019982087</v>
      </c>
      <c r="J10" s="237">
        <f t="shared" si="2"/>
        <v>536.61446733273624</v>
      </c>
      <c r="L10" s="62" t="s">
        <v>410</v>
      </c>
      <c r="M10" s="325" t="s">
        <v>307</v>
      </c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  <c r="AB10" s="325"/>
      <c r="AC10" s="325"/>
      <c r="AD10" s="325"/>
      <c r="AE10" s="325"/>
      <c r="AF10" s="58"/>
      <c r="AG10" s="64" t="s">
        <v>27</v>
      </c>
      <c r="AH10" s="65">
        <v>3</v>
      </c>
      <c r="AI10" s="66">
        <v>247873.5</v>
      </c>
      <c r="AJ10" s="66">
        <v>74362.05</v>
      </c>
      <c r="AK10" s="66">
        <v>322235.55</v>
      </c>
      <c r="AL10" s="66">
        <v>966706.65</v>
      </c>
      <c r="AM10" s="66">
        <v>3169.53</v>
      </c>
      <c r="AN10" s="170"/>
      <c r="AO10" s="93" t="s">
        <v>306</v>
      </c>
      <c r="AP10" s="62" t="s">
        <v>410</v>
      </c>
      <c r="AQ10" s="123">
        <f t="shared" si="1"/>
        <v>0</v>
      </c>
      <c r="AS10" s="223">
        <f t="shared" si="3"/>
        <v>0.96884367514619096</v>
      </c>
      <c r="AT10" s="222">
        <f t="shared" si="4"/>
        <v>0</v>
      </c>
      <c r="AU10" s="255">
        <f t="shared" si="5"/>
        <v>276.08553266726381</v>
      </c>
      <c r="AV10" s="220">
        <f t="shared" si="6"/>
        <v>415.72165000000001</v>
      </c>
      <c r="AW10" s="255">
        <f t="shared" si="7"/>
        <v>519.89553266726375</v>
      </c>
      <c r="AX10" s="220">
        <f t="shared" si="8"/>
        <v>659.5316499999999</v>
      </c>
      <c r="AY10" s="220"/>
      <c r="AZ10" s="220"/>
      <c r="BA10" s="255">
        <f t="shared" si="9"/>
        <v>1559.6865980017915</v>
      </c>
      <c r="BB10" s="224">
        <f t="shared" si="10"/>
        <v>1.0183769045045655E-3</v>
      </c>
    </row>
    <row r="11" spans="1:54" x14ac:dyDescent="0.35">
      <c r="A11" s="93" t="s">
        <v>308</v>
      </c>
      <c r="B11" s="149" t="s">
        <v>309</v>
      </c>
      <c r="C11" s="93" t="s">
        <v>27</v>
      </c>
      <c r="D11" s="98">
        <v>3</v>
      </c>
      <c r="E11" s="99">
        <v>42.736322179487182</v>
      </c>
      <c r="F11" s="158">
        <v>5.6042632655345042</v>
      </c>
      <c r="G11" s="158">
        <v>3.0176802199031942</v>
      </c>
      <c r="H11" s="100">
        <v>6.4104483269230768</v>
      </c>
      <c r="I11" s="101">
        <f t="shared" si="0"/>
        <v>173.30614197554385</v>
      </c>
      <c r="J11" s="237">
        <f t="shared" si="2"/>
        <v>57.768713991847953</v>
      </c>
      <c r="L11" s="62" t="s">
        <v>411</v>
      </c>
      <c r="M11" s="325" t="s">
        <v>309</v>
      </c>
      <c r="N11" s="325"/>
      <c r="O11" s="325"/>
      <c r="P11" s="325"/>
      <c r="Q11" s="325"/>
      <c r="R11" s="325"/>
      <c r="S11" s="325"/>
      <c r="T11" s="325"/>
      <c r="U11" s="325"/>
      <c r="V11" s="325"/>
      <c r="W11" s="325"/>
      <c r="X11" s="325"/>
      <c r="Y11" s="325"/>
      <c r="Z11" s="325"/>
      <c r="AA11" s="325"/>
      <c r="AB11" s="325"/>
      <c r="AC11" s="325"/>
      <c r="AD11" s="325"/>
      <c r="AE11" s="325"/>
      <c r="AF11" s="58"/>
      <c r="AG11" s="64" t="s">
        <v>27</v>
      </c>
      <c r="AH11" s="65">
        <v>3</v>
      </c>
      <c r="AI11" s="66">
        <v>28822.5</v>
      </c>
      <c r="AJ11" s="66">
        <v>8646.75</v>
      </c>
      <c r="AK11" s="66">
        <v>37469.25</v>
      </c>
      <c r="AL11" s="66">
        <v>112407.75</v>
      </c>
      <c r="AM11" s="67">
        <v>368.55</v>
      </c>
      <c r="AN11" s="171"/>
      <c r="AO11" s="93" t="s">
        <v>308</v>
      </c>
      <c r="AP11" s="62" t="s">
        <v>411</v>
      </c>
      <c r="AQ11" s="123">
        <f t="shared" si="1"/>
        <v>0</v>
      </c>
      <c r="AS11" s="295">
        <f t="shared" si="3"/>
        <v>1.1265836040133421</v>
      </c>
      <c r="AT11" s="222">
        <f t="shared" si="4"/>
        <v>0</v>
      </c>
      <c r="AU11" s="255">
        <f t="shared" si="5"/>
        <v>36.731286008152047</v>
      </c>
      <c r="AV11" s="220">
        <f t="shared" si="6"/>
        <v>51.763677820512818</v>
      </c>
      <c r="AW11" s="255">
        <f t="shared" si="7"/>
        <v>65.081286008152034</v>
      </c>
      <c r="AX11" s="220">
        <f t="shared" si="8"/>
        <v>80.113677820512805</v>
      </c>
      <c r="AY11" s="220"/>
      <c r="AZ11" s="220"/>
      <c r="BA11" s="255">
        <f t="shared" si="9"/>
        <v>195.24385802445616</v>
      </c>
      <c r="BB11" s="224">
        <f t="shared" si="10"/>
        <v>1.2748191592670604E-4</v>
      </c>
    </row>
    <row r="12" spans="1:54" x14ac:dyDescent="0.35">
      <c r="A12" s="93" t="s">
        <v>310</v>
      </c>
      <c r="B12" s="149" t="s">
        <v>311</v>
      </c>
      <c r="C12" s="93" t="s">
        <v>27</v>
      </c>
      <c r="D12" s="98">
        <v>22</v>
      </c>
      <c r="E12" s="99">
        <v>1074.8040700000001</v>
      </c>
      <c r="F12" s="158">
        <v>140.94532846907362</v>
      </c>
      <c r="G12" s="158">
        <v>75.893638406424245</v>
      </c>
      <c r="H12" s="100">
        <v>161.22061050000002</v>
      </c>
      <c r="I12" s="101">
        <f t="shared" si="0"/>
        <v>31963.000242260954</v>
      </c>
      <c r="J12" s="237">
        <f t="shared" si="2"/>
        <v>1452.863647375498</v>
      </c>
      <c r="L12" s="62" t="s">
        <v>412</v>
      </c>
      <c r="M12" s="325" t="s">
        <v>311</v>
      </c>
      <c r="N12" s="325"/>
      <c r="O12" s="325"/>
      <c r="P12" s="325"/>
      <c r="Q12" s="325"/>
      <c r="R12" s="325"/>
      <c r="S12" s="325"/>
      <c r="T12" s="325"/>
      <c r="U12" s="325"/>
      <c r="V12" s="325"/>
      <c r="W12" s="325"/>
      <c r="X12" s="325"/>
      <c r="Y12" s="325"/>
      <c r="Z12" s="325"/>
      <c r="AA12" s="325"/>
      <c r="AB12" s="325"/>
      <c r="AC12" s="325"/>
      <c r="AD12" s="325"/>
      <c r="AE12" s="325"/>
      <c r="AF12" s="58"/>
      <c r="AG12" s="64" t="s">
        <v>27</v>
      </c>
      <c r="AH12" s="65">
        <v>22</v>
      </c>
      <c r="AI12" s="66">
        <v>3746925</v>
      </c>
      <c r="AJ12" s="66">
        <v>1124077.5</v>
      </c>
      <c r="AK12" s="66">
        <v>4871002.5</v>
      </c>
      <c r="AL12" s="66">
        <v>107162055</v>
      </c>
      <c r="AM12" s="66">
        <v>351351</v>
      </c>
      <c r="AN12" s="170"/>
      <c r="AO12" s="93" t="s">
        <v>310</v>
      </c>
      <c r="AP12" s="62" t="s">
        <v>412</v>
      </c>
      <c r="AQ12" s="123">
        <f t="shared" si="1"/>
        <v>0</v>
      </c>
      <c r="AS12" s="295">
        <f t="shared" si="3"/>
        <v>9.992428662421041</v>
      </c>
      <c r="AT12" s="222">
        <f t="shared" si="4"/>
        <v>0</v>
      </c>
      <c r="AU12" s="255">
        <f t="shared" si="5"/>
        <v>10832.136352624502</v>
      </c>
      <c r="AV12" s="220">
        <f t="shared" si="6"/>
        <v>11210.19593</v>
      </c>
      <c r="AW12" s="255">
        <f t="shared" si="7"/>
        <v>14517.636352624502</v>
      </c>
      <c r="AX12" s="220">
        <f t="shared" si="8"/>
        <v>14895.69593</v>
      </c>
      <c r="AY12" s="220"/>
      <c r="AZ12" s="220"/>
      <c r="BA12" s="255">
        <f t="shared" si="9"/>
        <v>319387.99975773902</v>
      </c>
      <c r="BB12" s="224">
        <f t="shared" si="10"/>
        <v>0.20854020477312429</v>
      </c>
    </row>
    <row r="13" spans="1:54" ht="27" x14ac:dyDescent="0.35">
      <c r="A13" s="93" t="s">
        <v>312</v>
      </c>
      <c r="B13" s="149" t="s">
        <v>313</v>
      </c>
      <c r="C13" s="93" t="s">
        <v>27</v>
      </c>
      <c r="D13" s="98">
        <v>1</v>
      </c>
      <c r="E13" s="99">
        <v>1232.8014533</v>
      </c>
      <c r="F13" s="158">
        <v>161.66444715130251</v>
      </c>
      <c r="G13" s="158">
        <v>87.05008692762442</v>
      </c>
      <c r="H13" s="100">
        <v>184.920217995</v>
      </c>
      <c r="I13" s="101">
        <f t="shared" si="0"/>
        <v>1666.4362053739271</v>
      </c>
      <c r="J13" s="237">
        <f t="shared" si="2"/>
        <v>1666.4362053739271</v>
      </c>
      <c r="L13" s="62" t="s">
        <v>413</v>
      </c>
      <c r="M13" s="331" t="s">
        <v>414</v>
      </c>
      <c r="N13" s="331"/>
      <c r="O13" s="331"/>
      <c r="P13" s="331"/>
      <c r="Q13" s="331"/>
      <c r="R13" s="331"/>
      <c r="S13" s="331"/>
      <c r="T13" s="331"/>
      <c r="U13" s="331"/>
      <c r="V13" s="331"/>
      <c r="W13" s="331"/>
      <c r="X13" s="331"/>
      <c r="Y13" s="331"/>
      <c r="Z13" s="331"/>
      <c r="AA13" s="331"/>
      <c r="AB13" s="331"/>
      <c r="AC13" s="331"/>
      <c r="AD13" s="331"/>
      <c r="AE13" s="331"/>
      <c r="AF13" s="58"/>
      <c r="AG13" s="64" t="s">
        <v>27</v>
      </c>
      <c r="AH13" s="65">
        <v>1</v>
      </c>
      <c r="AI13" s="66">
        <v>259402.5</v>
      </c>
      <c r="AJ13" s="66">
        <v>77820.75</v>
      </c>
      <c r="AK13" s="66">
        <v>337223.25</v>
      </c>
      <c r="AL13" s="66">
        <v>337223.25</v>
      </c>
      <c r="AM13" s="66">
        <v>1105.6500000000001</v>
      </c>
      <c r="AN13" s="170"/>
      <c r="AO13" s="93" t="s">
        <v>312</v>
      </c>
      <c r="AP13" s="62" t="s">
        <v>413</v>
      </c>
      <c r="AQ13" s="123">
        <f t="shared" si="1"/>
        <v>0</v>
      </c>
      <c r="AS13" s="223">
        <f t="shared" si="3"/>
        <v>-0.33651825588372508</v>
      </c>
      <c r="AT13" s="222">
        <f t="shared" si="4"/>
        <v>0</v>
      </c>
      <c r="AU13" s="255">
        <f t="shared" si="5"/>
        <v>-815.93620537392712</v>
      </c>
      <c r="AV13" s="220">
        <f t="shared" si="6"/>
        <v>-382.30145330000005</v>
      </c>
      <c r="AW13" s="255">
        <f t="shared" si="7"/>
        <v>-560.78620537392703</v>
      </c>
      <c r="AX13" s="220">
        <f t="shared" si="8"/>
        <v>-127.15145329999996</v>
      </c>
      <c r="AY13" s="220"/>
      <c r="AZ13" s="220"/>
      <c r="BA13" s="255">
        <f t="shared" si="9"/>
        <v>-560.78620537392703</v>
      </c>
      <c r="BB13" s="224">
        <f t="shared" si="10"/>
        <v>-3.6615799651623692E-4</v>
      </c>
    </row>
    <row r="14" spans="1:54" x14ac:dyDescent="0.35">
      <c r="A14" s="93" t="s">
        <v>314</v>
      </c>
      <c r="B14" s="149" t="s">
        <v>315</v>
      </c>
      <c r="C14" s="93" t="s">
        <v>27</v>
      </c>
      <c r="D14" s="98">
        <v>1</v>
      </c>
      <c r="E14" s="99">
        <v>217.50925123595511</v>
      </c>
      <c r="F14" s="158">
        <v>28.523257137009118</v>
      </c>
      <c r="G14" s="158">
        <v>15.358676919927985</v>
      </c>
      <c r="H14" s="100">
        <v>32.626387685393262</v>
      </c>
      <c r="I14" s="101">
        <f t="shared" si="0"/>
        <v>294.01757297828544</v>
      </c>
      <c r="J14" s="237">
        <f t="shared" si="2"/>
        <v>294.01757297828544</v>
      </c>
      <c r="L14" s="62" t="s">
        <v>415</v>
      </c>
      <c r="M14" s="325" t="s">
        <v>315</v>
      </c>
      <c r="N14" s="325"/>
      <c r="O14" s="325"/>
      <c r="P14" s="325"/>
      <c r="Q14" s="325"/>
      <c r="R14" s="325"/>
      <c r="S14" s="325"/>
      <c r="T14" s="325"/>
      <c r="U14" s="325"/>
      <c r="V14" s="325"/>
      <c r="W14" s="325"/>
      <c r="X14" s="325"/>
      <c r="Y14" s="325"/>
      <c r="Z14" s="325"/>
      <c r="AA14" s="325"/>
      <c r="AB14" s="325"/>
      <c r="AC14" s="325"/>
      <c r="AD14" s="325"/>
      <c r="AE14" s="325"/>
      <c r="AF14" s="58"/>
      <c r="AG14" s="64" t="s">
        <v>27</v>
      </c>
      <c r="AH14" s="65">
        <v>1</v>
      </c>
      <c r="AI14" s="66">
        <v>51880.5</v>
      </c>
      <c r="AJ14" s="66">
        <v>15564.15</v>
      </c>
      <c r="AK14" s="66">
        <v>67444.649999999994</v>
      </c>
      <c r="AL14" s="66">
        <v>67444.649999999994</v>
      </c>
      <c r="AM14" s="67">
        <v>221.13</v>
      </c>
      <c r="AN14" s="171"/>
      <c r="AO14" s="93" t="s">
        <v>314</v>
      </c>
      <c r="AP14" s="62" t="s">
        <v>415</v>
      </c>
      <c r="AQ14" s="123">
        <f t="shared" si="1"/>
        <v>0</v>
      </c>
      <c r="AS14" s="223">
        <f t="shared" si="3"/>
        <v>-0.24790209727929607</v>
      </c>
      <c r="AT14" s="222">
        <f t="shared" si="4"/>
        <v>0</v>
      </c>
      <c r="AU14" s="255">
        <f t="shared" si="5"/>
        <v>-123.91757297828545</v>
      </c>
      <c r="AV14" s="220">
        <f t="shared" si="6"/>
        <v>-47.409251235955111</v>
      </c>
      <c r="AW14" s="255">
        <f t="shared" si="7"/>
        <v>-72.887572978285476</v>
      </c>
      <c r="AX14" s="220">
        <f t="shared" si="8"/>
        <v>3.6207487640448619</v>
      </c>
      <c r="AY14" s="220"/>
      <c r="AZ14" s="220"/>
      <c r="BA14" s="255">
        <f t="shared" si="9"/>
        <v>-72.887572978285448</v>
      </c>
      <c r="BB14" s="224">
        <f t="shared" si="10"/>
        <v>-4.7590984651386804E-5</v>
      </c>
    </row>
    <row r="15" spans="1:54" x14ac:dyDescent="0.35">
      <c r="A15" s="93" t="s">
        <v>316</v>
      </c>
      <c r="B15" s="149" t="s">
        <v>317</v>
      </c>
      <c r="C15" s="93" t="s">
        <v>27</v>
      </c>
      <c r="D15" s="98">
        <v>2</v>
      </c>
      <c r="E15" s="99">
        <v>13.17891305683564</v>
      </c>
      <c r="F15" s="158">
        <v>1.7282277593729825</v>
      </c>
      <c r="G15" s="158">
        <v>0.93058417812391359</v>
      </c>
      <c r="H15" s="100">
        <v>1.9768369585253458</v>
      </c>
      <c r="I15" s="101">
        <f t="shared" si="0"/>
        <v>35.629123905715765</v>
      </c>
      <c r="J15" s="237">
        <f t="shared" si="2"/>
        <v>17.814561952857883</v>
      </c>
      <c r="L15" s="62" t="s">
        <v>416</v>
      </c>
      <c r="M15" s="325" t="s">
        <v>317</v>
      </c>
      <c r="N15" s="325"/>
      <c r="O15" s="325"/>
      <c r="P15" s="325"/>
      <c r="Q15" s="325"/>
      <c r="R15" s="325"/>
      <c r="S15" s="325"/>
      <c r="T15" s="325"/>
      <c r="U15" s="325"/>
      <c r="V15" s="325"/>
      <c r="W15" s="325"/>
      <c r="X15" s="325"/>
      <c r="Y15" s="325"/>
      <c r="Z15" s="325"/>
      <c r="AA15" s="325"/>
      <c r="AB15" s="325"/>
      <c r="AC15" s="325"/>
      <c r="AD15" s="325"/>
      <c r="AE15" s="325"/>
      <c r="AF15" s="58"/>
      <c r="AG15" s="64" t="s">
        <v>27</v>
      </c>
      <c r="AH15" s="65">
        <v>2</v>
      </c>
      <c r="AI15" s="66">
        <v>172935</v>
      </c>
      <c r="AJ15" s="66">
        <v>51880.5</v>
      </c>
      <c r="AK15" s="66">
        <v>224815.5</v>
      </c>
      <c r="AL15" s="66">
        <v>449631</v>
      </c>
      <c r="AM15" s="66">
        <v>1474.2</v>
      </c>
      <c r="AN15" s="170"/>
      <c r="AO15" s="93" t="s">
        <v>316</v>
      </c>
      <c r="AP15" s="62" t="s">
        <v>416</v>
      </c>
      <c r="AQ15" s="123">
        <f t="shared" si="1"/>
        <v>0</v>
      </c>
      <c r="AS15" s="295">
        <f t="shared" si="3"/>
        <v>40.376262966811346</v>
      </c>
      <c r="AT15" s="222">
        <f t="shared" si="4"/>
        <v>0</v>
      </c>
      <c r="AU15" s="255">
        <f t="shared" si="5"/>
        <v>549.18543804714216</v>
      </c>
      <c r="AV15" s="220">
        <f t="shared" si="6"/>
        <v>553.82108694316435</v>
      </c>
      <c r="AW15" s="255">
        <f t="shared" si="7"/>
        <v>719.28543804714218</v>
      </c>
      <c r="AX15" s="220">
        <f t="shared" si="8"/>
        <v>723.92108694316437</v>
      </c>
      <c r="AY15" s="220"/>
      <c r="AZ15" s="220"/>
      <c r="BA15" s="255">
        <f t="shared" si="9"/>
        <v>1438.5708760942844</v>
      </c>
      <c r="BB15" s="224">
        <f t="shared" si="10"/>
        <v>9.3929598265717453E-4</v>
      </c>
    </row>
    <row r="16" spans="1:54" x14ac:dyDescent="0.35">
      <c r="A16" s="93" t="s">
        <v>318</v>
      </c>
      <c r="B16" s="149" t="s">
        <v>319</v>
      </c>
      <c r="C16" s="93" t="s">
        <v>27</v>
      </c>
      <c r="D16" s="98">
        <v>2</v>
      </c>
      <c r="E16" s="99">
        <v>60.062697865168552</v>
      </c>
      <c r="F16" s="158">
        <v>7.8763719971258661</v>
      </c>
      <c r="G16" s="158">
        <v>4.2411233830677739</v>
      </c>
      <c r="H16" s="100">
        <v>9.0094046797752831</v>
      </c>
      <c r="I16" s="101">
        <f t="shared" si="0"/>
        <v>162.37919585027495</v>
      </c>
      <c r="J16" s="237">
        <f t="shared" si="2"/>
        <v>81.189597925137477</v>
      </c>
      <c r="L16" s="62" t="s">
        <v>417</v>
      </c>
      <c r="M16" s="325" t="s">
        <v>319</v>
      </c>
      <c r="N16" s="325"/>
      <c r="O16" s="325"/>
      <c r="P16" s="325"/>
      <c r="Q16" s="325"/>
      <c r="R16" s="325"/>
      <c r="S16" s="325"/>
      <c r="T16" s="325"/>
      <c r="U16" s="325"/>
      <c r="V16" s="325"/>
      <c r="W16" s="325"/>
      <c r="X16" s="325"/>
      <c r="Y16" s="325"/>
      <c r="Z16" s="325"/>
      <c r="AA16" s="325"/>
      <c r="AB16" s="325"/>
      <c r="AC16" s="325"/>
      <c r="AD16" s="325"/>
      <c r="AE16" s="325"/>
      <c r="AF16" s="58"/>
      <c r="AG16" s="64" t="s">
        <v>27</v>
      </c>
      <c r="AH16" s="65">
        <v>2</v>
      </c>
      <c r="AI16" s="66">
        <v>63409.5</v>
      </c>
      <c r="AJ16" s="66">
        <v>19022.849999999999</v>
      </c>
      <c r="AK16" s="66">
        <v>82432.350000000006</v>
      </c>
      <c r="AL16" s="66">
        <v>164864.70000000001</v>
      </c>
      <c r="AM16" s="67">
        <v>540.54</v>
      </c>
      <c r="AN16" s="171"/>
      <c r="AO16" s="93" t="s">
        <v>318</v>
      </c>
      <c r="AP16" s="62" t="s">
        <v>417</v>
      </c>
      <c r="AQ16" s="123">
        <f t="shared" si="1"/>
        <v>0</v>
      </c>
      <c r="AS16" s="295">
        <f t="shared" si="3"/>
        <v>2.328874719261548</v>
      </c>
      <c r="AT16" s="222">
        <f t="shared" si="4"/>
        <v>0</v>
      </c>
      <c r="AU16" s="255">
        <f t="shared" si="5"/>
        <v>126.71040207486253</v>
      </c>
      <c r="AV16" s="220">
        <f t="shared" si="6"/>
        <v>147.83730213483145</v>
      </c>
      <c r="AW16" s="255">
        <f t="shared" si="7"/>
        <v>189.08040207486255</v>
      </c>
      <c r="AX16" s="220">
        <f t="shared" si="8"/>
        <v>210.20730213483148</v>
      </c>
      <c r="AY16" s="220"/>
      <c r="AZ16" s="220"/>
      <c r="BA16" s="255">
        <f t="shared" si="9"/>
        <v>378.16080414972498</v>
      </c>
      <c r="BB16" s="224">
        <f t="shared" si="10"/>
        <v>2.4691513643083305E-4</v>
      </c>
    </row>
    <row r="17" spans="1:54" x14ac:dyDescent="0.35">
      <c r="A17" s="93" t="s">
        <v>320</v>
      </c>
      <c r="B17" s="149" t="s">
        <v>321</v>
      </c>
      <c r="C17" s="93" t="s">
        <v>27</v>
      </c>
      <c r="D17" s="98">
        <v>100</v>
      </c>
      <c r="E17" s="99">
        <v>154.96284615384619</v>
      </c>
      <c r="F17" s="158">
        <v>20.321182121739053</v>
      </c>
      <c r="G17" s="158">
        <v>10.94217498862872</v>
      </c>
      <c r="H17" s="100">
        <v>23.244426923076926</v>
      </c>
      <c r="I17" s="101">
        <f t="shared" si="0"/>
        <v>20947.063018729088</v>
      </c>
      <c r="J17" s="237">
        <f t="shared" si="2"/>
        <v>209.47063018729088</v>
      </c>
      <c r="L17" s="62" t="s">
        <v>418</v>
      </c>
      <c r="M17" s="325" t="s">
        <v>321</v>
      </c>
      <c r="N17" s="325"/>
      <c r="O17" s="325"/>
      <c r="P17" s="325"/>
      <c r="Q17" s="325"/>
      <c r="R17" s="325"/>
      <c r="S17" s="325"/>
      <c r="T17" s="325"/>
      <c r="U17" s="325"/>
      <c r="V17" s="325"/>
      <c r="W17" s="325"/>
      <c r="X17" s="325"/>
      <c r="Y17" s="325"/>
      <c r="Z17" s="325"/>
      <c r="AA17" s="325"/>
      <c r="AB17" s="325"/>
      <c r="AC17" s="325"/>
      <c r="AD17" s="325"/>
      <c r="AE17" s="325"/>
      <c r="AF17" s="58"/>
      <c r="AG17" s="64" t="s">
        <v>27</v>
      </c>
      <c r="AH17" s="65">
        <v>100</v>
      </c>
      <c r="AI17" s="66">
        <v>86467.5</v>
      </c>
      <c r="AJ17" s="66">
        <v>25940.25</v>
      </c>
      <c r="AK17" s="66">
        <v>112407.75</v>
      </c>
      <c r="AL17" s="66">
        <v>11240775</v>
      </c>
      <c r="AM17" s="66">
        <v>36855</v>
      </c>
      <c r="AN17" s="170"/>
      <c r="AO17" s="93" t="s">
        <v>320</v>
      </c>
      <c r="AP17" s="62" t="s">
        <v>418</v>
      </c>
      <c r="AQ17" s="123">
        <f t="shared" si="1"/>
        <v>0</v>
      </c>
      <c r="AS17" s="223">
        <f t="shared" si="3"/>
        <v>0.75943519943809701</v>
      </c>
      <c r="AT17" s="222">
        <f t="shared" si="4"/>
        <v>0</v>
      </c>
      <c r="AU17" s="255">
        <f t="shared" si="5"/>
        <v>74.02936981270912</v>
      </c>
      <c r="AV17" s="220">
        <f t="shared" si="6"/>
        <v>128.53715384615381</v>
      </c>
      <c r="AW17" s="255">
        <f t="shared" si="7"/>
        <v>159.07936981270913</v>
      </c>
      <c r="AX17" s="220">
        <f t="shared" si="8"/>
        <v>213.58715384615383</v>
      </c>
      <c r="AY17" s="220"/>
      <c r="AZ17" s="220"/>
      <c r="BA17" s="255">
        <f t="shared" si="9"/>
        <v>15907.936981270912</v>
      </c>
      <c r="BB17" s="224">
        <f t="shared" si="10"/>
        <v>1.0386878774745853E-2</v>
      </c>
    </row>
    <row r="18" spans="1:54" x14ac:dyDescent="0.35">
      <c r="A18" s="93" t="s">
        <v>322</v>
      </c>
      <c r="B18" s="149" t="s">
        <v>323</v>
      </c>
      <c r="C18" s="93" t="s">
        <v>27</v>
      </c>
      <c r="D18" s="98">
        <v>50</v>
      </c>
      <c r="E18" s="99">
        <v>267.99456923076929</v>
      </c>
      <c r="F18" s="158">
        <v>35.143691434066369</v>
      </c>
      <c r="G18" s="158">
        <v>18.923526156804964</v>
      </c>
      <c r="H18" s="100">
        <v>40.19918538461539</v>
      </c>
      <c r="I18" s="101">
        <f t="shared" si="0"/>
        <v>18113.048610312802</v>
      </c>
      <c r="J18" s="237">
        <f t="shared" si="2"/>
        <v>362.26097220625604</v>
      </c>
      <c r="L18" s="62" t="s">
        <v>419</v>
      </c>
      <c r="M18" s="325" t="s">
        <v>323</v>
      </c>
      <c r="N18" s="325"/>
      <c r="O18" s="325"/>
      <c r="P18" s="325"/>
      <c r="Q18" s="325"/>
      <c r="R18" s="325"/>
      <c r="S18" s="325"/>
      <c r="T18" s="325"/>
      <c r="U18" s="325"/>
      <c r="V18" s="325"/>
      <c r="W18" s="325"/>
      <c r="X18" s="325"/>
      <c r="Y18" s="325"/>
      <c r="Z18" s="325"/>
      <c r="AA18" s="325"/>
      <c r="AB18" s="325"/>
      <c r="AC18" s="325"/>
      <c r="AD18" s="325"/>
      <c r="AE18" s="325"/>
      <c r="AF18" s="58"/>
      <c r="AG18" s="64" t="s">
        <v>27</v>
      </c>
      <c r="AH18" s="65">
        <v>50</v>
      </c>
      <c r="AI18" s="66">
        <v>209827.8</v>
      </c>
      <c r="AJ18" s="66">
        <v>62948.34</v>
      </c>
      <c r="AK18" s="66">
        <v>272776.14</v>
      </c>
      <c r="AL18" s="66">
        <v>13638807</v>
      </c>
      <c r="AM18" s="66">
        <v>44717.4</v>
      </c>
      <c r="AN18" s="170"/>
      <c r="AO18" s="93" t="s">
        <v>322</v>
      </c>
      <c r="AP18" s="62" t="s">
        <v>419</v>
      </c>
      <c r="AQ18" s="123">
        <f t="shared" si="1"/>
        <v>0</v>
      </c>
      <c r="AS18" s="223">
        <f t="shared" si="3"/>
        <v>1.4687947877829803</v>
      </c>
      <c r="AT18" s="222">
        <f t="shared" si="4"/>
        <v>0</v>
      </c>
      <c r="AU18" s="255">
        <f t="shared" si="5"/>
        <v>325.69902779374388</v>
      </c>
      <c r="AV18" s="220">
        <f t="shared" si="6"/>
        <v>419.96543076923064</v>
      </c>
      <c r="AW18" s="255">
        <f t="shared" si="7"/>
        <v>532.08702779374403</v>
      </c>
      <c r="AX18" s="220">
        <f t="shared" si="8"/>
        <v>626.35343076923073</v>
      </c>
      <c r="AY18" s="220"/>
      <c r="AZ18" s="220"/>
      <c r="BA18" s="255">
        <f t="shared" si="9"/>
        <v>26604.351389687199</v>
      </c>
      <c r="BB18" s="224">
        <f t="shared" si="10"/>
        <v>1.7370962249269945E-2</v>
      </c>
    </row>
    <row r="19" spans="1:54" x14ac:dyDescent="0.35">
      <c r="A19" s="93" t="s">
        <v>324</v>
      </c>
      <c r="B19" s="149" t="s">
        <v>325</v>
      </c>
      <c r="C19" s="93" t="s">
        <v>27</v>
      </c>
      <c r="D19" s="98">
        <v>25</v>
      </c>
      <c r="E19" s="99">
        <v>43.845370000000003</v>
      </c>
      <c r="F19" s="158">
        <v>5.7496991767979315</v>
      </c>
      <c r="G19" s="158">
        <v>3.0959918644296551</v>
      </c>
      <c r="H19" s="100">
        <v>6.5768054999999999</v>
      </c>
      <c r="I19" s="101">
        <f t="shared" si="0"/>
        <v>1481.6966635306899</v>
      </c>
      <c r="J19" s="237">
        <f t="shared" si="2"/>
        <v>59.26786654122759</v>
      </c>
      <c r="L19" s="62" t="s">
        <v>420</v>
      </c>
      <c r="M19" s="325" t="s">
        <v>325</v>
      </c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  <c r="Z19" s="325"/>
      <c r="AA19" s="325"/>
      <c r="AB19" s="325"/>
      <c r="AC19" s="325"/>
      <c r="AD19" s="325"/>
      <c r="AE19" s="325"/>
      <c r="AF19" s="58"/>
      <c r="AG19" s="64" t="s">
        <v>27</v>
      </c>
      <c r="AH19" s="65">
        <v>25</v>
      </c>
      <c r="AI19" s="66">
        <v>99149.4</v>
      </c>
      <c r="AJ19" s="66">
        <v>29744.82</v>
      </c>
      <c r="AK19" s="66">
        <v>128894.22</v>
      </c>
      <c r="AL19" s="66">
        <v>3222355.5</v>
      </c>
      <c r="AM19" s="66">
        <v>10565.1</v>
      </c>
      <c r="AN19" s="170"/>
      <c r="AO19" s="93" t="s">
        <v>324</v>
      </c>
      <c r="AP19" s="62" t="s">
        <v>420</v>
      </c>
      <c r="AQ19" s="123">
        <f t="shared" si="1"/>
        <v>0</v>
      </c>
      <c r="AS19" s="295">
        <f t="shared" si="3"/>
        <v>6.1304068235024189</v>
      </c>
      <c r="AT19" s="222">
        <f t="shared" si="4"/>
        <v>0</v>
      </c>
      <c r="AU19" s="255">
        <f t="shared" si="5"/>
        <v>265.81213345877239</v>
      </c>
      <c r="AV19" s="220">
        <f t="shared" si="6"/>
        <v>281.23462999999998</v>
      </c>
      <c r="AW19" s="255">
        <f t="shared" si="7"/>
        <v>363.33613345877239</v>
      </c>
      <c r="AX19" s="220">
        <f t="shared" si="8"/>
        <v>378.75862999999998</v>
      </c>
      <c r="AY19" s="220"/>
      <c r="AZ19" s="220"/>
      <c r="BA19" s="255">
        <f t="shared" si="9"/>
        <v>9083.4033364693096</v>
      </c>
      <c r="BB19" s="224">
        <f t="shared" si="10"/>
        <v>5.9308890542569331E-3</v>
      </c>
    </row>
    <row r="20" spans="1:54" x14ac:dyDescent="0.35">
      <c r="A20" s="93" t="s">
        <v>326</v>
      </c>
      <c r="B20" s="149" t="s">
        <v>327</v>
      </c>
      <c r="C20" s="93" t="s">
        <v>27</v>
      </c>
      <c r="D20" s="98">
        <v>8</v>
      </c>
      <c r="E20" s="99">
        <v>5.2717752564102573</v>
      </c>
      <c r="F20" s="158">
        <v>0.69131864669053444</v>
      </c>
      <c r="G20" s="158">
        <v>0.3722485020641339</v>
      </c>
      <c r="H20" s="100">
        <v>0.79076628846153862</v>
      </c>
      <c r="I20" s="101">
        <f t="shared" si="0"/>
        <v>57.00886954901172</v>
      </c>
      <c r="J20" s="237">
        <f t="shared" si="2"/>
        <v>7.126108693626465</v>
      </c>
      <c r="L20" s="62" t="s">
        <v>421</v>
      </c>
      <c r="M20" s="325" t="s">
        <v>327</v>
      </c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25"/>
      <c r="AB20" s="325"/>
      <c r="AC20" s="325"/>
      <c r="AD20" s="325"/>
      <c r="AE20" s="325"/>
      <c r="AF20" s="58"/>
      <c r="AG20" s="64" t="s">
        <v>27</v>
      </c>
      <c r="AH20" s="65">
        <v>8</v>
      </c>
      <c r="AI20" s="66">
        <v>14411.25</v>
      </c>
      <c r="AJ20" s="66">
        <v>4323.38</v>
      </c>
      <c r="AK20" s="66">
        <v>18734.63</v>
      </c>
      <c r="AL20" s="66">
        <v>149877</v>
      </c>
      <c r="AM20" s="67">
        <v>491.4</v>
      </c>
      <c r="AN20" s="171"/>
      <c r="AO20" s="93" t="s">
        <v>326</v>
      </c>
      <c r="AP20" s="62" t="s">
        <v>421</v>
      </c>
      <c r="AQ20" s="123">
        <f t="shared" si="1"/>
        <v>0</v>
      </c>
      <c r="AS20" s="295">
        <f t="shared" si="3"/>
        <v>7.6197113517140194</v>
      </c>
      <c r="AT20" s="222">
        <f t="shared" si="4"/>
        <v>0</v>
      </c>
      <c r="AU20" s="255">
        <f t="shared" si="5"/>
        <v>40.123891306373537</v>
      </c>
      <c r="AV20" s="220">
        <f t="shared" si="6"/>
        <v>41.978224743589742</v>
      </c>
      <c r="AW20" s="255">
        <f t="shared" si="7"/>
        <v>54.298907699816162</v>
      </c>
      <c r="AX20" s="220">
        <f t="shared" si="8"/>
        <v>56.153241137032367</v>
      </c>
      <c r="AY20" s="220"/>
      <c r="AZ20" s="220"/>
      <c r="BA20" s="255">
        <f t="shared" si="9"/>
        <v>434.39113045098827</v>
      </c>
      <c r="BB20" s="224">
        <f t="shared" si="10"/>
        <v>2.8362999037092977E-4</v>
      </c>
    </row>
    <row r="21" spans="1:54" x14ac:dyDescent="0.35">
      <c r="A21" s="93" t="s">
        <v>328</v>
      </c>
      <c r="B21" s="149" t="s">
        <v>329</v>
      </c>
      <c r="C21" s="93" t="s">
        <v>27</v>
      </c>
      <c r="D21" s="98">
        <v>8</v>
      </c>
      <c r="E21" s="99">
        <v>0.71632335256410262</v>
      </c>
      <c r="F21" s="158">
        <v>9.3935660494117293E-2</v>
      </c>
      <c r="G21" s="158">
        <v>5.058074026606315E-2</v>
      </c>
      <c r="H21" s="100">
        <v>0.1074485028846154</v>
      </c>
      <c r="I21" s="101">
        <f t="shared" si="0"/>
        <v>7.7463060496711877</v>
      </c>
      <c r="J21" s="237">
        <f t="shared" si="2"/>
        <v>0.96828825620889847</v>
      </c>
      <c r="L21" s="62" t="s">
        <v>422</v>
      </c>
      <c r="M21" s="325" t="s">
        <v>329</v>
      </c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25"/>
      <c r="AB21" s="325"/>
      <c r="AC21" s="325"/>
      <c r="AD21" s="325"/>
      <c r="AE21" s="325"/>
      <c r="AF21" s="58"/>
      <c r="AG21" s="64" t="s">
        <v>27</v>
      </c>
      <c r="AH21" s="65">
        <v>8</v>
      </c>
      <c r="AI21" s="67">
        <v>720.56</v>
      </c>
      <c r="AJ21" s="67">
        <v>216.17</v>
      </c>
      <c r="AK21" s="67">
        <v>936.73</v>
      </c>
      <c r="AL21" s="66">
        <v>7493.85</v>
      </c>
      <c r="AM21" s="67">
        <v>24.57</v>
      </c>
      <c r="AN21" s="171"/>
      <c r="AO21" s="93" t="s">
        <v>328</v>
      </c>
      <c r="AP21" s="62" t="s">
        <v>422</v>
      </c>
      <c r="AQ21" s="123">
        <f t="shared" si="1"/>
        <v>0</v>
      </c>
      <c r="AS21" s="295">
        <f t="shared" si="3"/>
        <v>2.1718343998353822</v>
      </c>
      <c r="AT21" s="222">
        <f t="shared" si="4"/>
        <v>0</v>
      </c>
      <c r="AU21" s="255">
        <f t="shared" si="5"/>
        <v>1.39420354706979</v>
      </c>
      <c r="AV21" s="220">
        <f t="shared" si="6"/>
        <v>1.6461684507145857</v>
      </c>
      <c r="AW21" s="255">
        <f t="shared" si="7"/>
        <v>2.1029576454304459</v>
      </c>
      <c r="AX21" s="220">
        <f t="shared" si="8"/>
        <v>2.3549225490752415</v>
      </c>
      <c r="AY21" s="220"/>
      <c r="AZ21" s="220"/>
      <c r="BA21" s="255">
        <f t="shared" si="9"/>
        <v>16.823693950328813</v>
      </c>
      <c r="BB21" s="224">
        <f t="shared" si="10"/>
        <v>1.0984810274973181E-5</v>
      </c>
    </row>
    <row r="22" spans="1:54" x14ac:dyDescent="0.35">
      <c r="A22" s="93" t="s">
        <v>330</v>
      </c>
      <c r="B22" s="149" t="s">
        <v>331</v>
      </c>
      <c r="C22" s="93" t="s">
        <v>27</v>
      </c>
      <c r="D22" s="98">
        <v>6</v>
      </c>
      <c r="E22" s="99">
        <v>1.3490883076923077</v>
      </c>
      <c r="F22" s="158">
        <v>0.17691382082455176</v>
      </c>
      <c r="G22" s="158">
        <v>9.5261288136297084E-2</v>
      </c>
      <c r="H22" s="100">
        <v>0.20236324615384615</v>
      </c>
      <c r="I22" s="101">
        <f t="shared" si="0"/>
        <v>10.941759976842015</v>
      </c>
      <c r="J22" s="237">
        <f t="shared" si="2"/>
        <v>1.8236266628070026</v>
      </c>
      <c r="L22" s="62" t="s">
        <v>423</v>
      </c>
      <c r="M22" s="325" t="s">
        <v>331</v>
      </c>
      <c r="N22" s="325"/>
      <c r="O22" s="325"/>
      <c r="P22" s="325"/>
      <c r="Q22" s="325"/>
      <c r="R22" s="325"/>
      <c r="S22" s="325"/>
      <c r="T22" s="325"/>
      <c r="U22" s="325"/>
      <c r="V22" s="325"/>
      <c r="W22" s="325"/>
      <c r="X22" s="325"/>
      <c r="Y22" s="325"/>
      <c r="Z22" s="325"/>
      <c r="AA22" s="325"/>
      <c r="AB22" s="325"/>
      <c r="AC22" s="325"/>
      <c r="AD22" s="325"/>
      <c r="AE22" s="325"/>
      <c r="AF22" s="58"/>
      <c r="AG22" s="64" t="s">
        <v>27</v>
      </c>
      <c r="AH22" s="65">
        <v>6</v>
      </c>
      <c r="AI22" s="66">
        <v>1919.58</v>
      </c>
      <c r="AJ22" s="67">
        <v>575.87</v>
      </c>
      <c r="AK22" s="66">
        <v>2495.4499999999998</v>
      </c>
      <c r="AL22" s="66">
        <v>14972.71</v>
      </c>
      <c r="AM22" s="67">
        <v>49.09</v>
      </c>
      <c r="AN22" s="171"/>
      <c r="AO22" s="93" t="s">
        <v>330</v>
      </c>
      <c r="AP22" s="62" t="s">
        <v>423</v>
      </c>
      <c r="AQ22" s="123">
        <f t="shared" si="1"/>
        <v>0</v>
      </c>
      <c r="AS22" s="295">
        <f t="shared" si="3"/>
        <v>3.4864811606083363</v>
      </c>
      <c r="AT22" s="222">
        <f t="shared" si="4"/>
        <v>0</v>
      </c>
      <c r="AU22" s="255">
        <f t="shared" si="5"/>
        <v>4.4700782552257845</v>
      </c>
      <c r="AV22" s="220">
        <f t="shared" si="6"/>
        <v>4.9446166103404785</v>
      </c>
      <c r="AW22" s="255">
        <f t="shared" si="7"/>
        <v>6.3581766158815203</v>
      </c>
      <c r="AX22" s="220">
        <f t="shared" si="8"/>
        <v>6.8327149709962161</v>
      </c>
      <c r="AY22" s="220"/>
      <c r="AZ22" s="220"/>
      <c r="BA22" s="255">
        <f t="shared" si="9"/>
        <v>38.148240023157989</v>
      </c>
      <c r="BB22" s="224">
        <f t="shared" si="10"/>
        <v>2.4908392902043893E-5</v>
      </c>
    </row>
    <row r="23" spans="1:54" x14ac:dyDescent="0.35">
      <c r="A23" s="93" t="s">
        <v>332</v>
      </c>
      <c r="B23" s="149" t="s">
        <v>333</v>
      </c>
      <c r="C23" s="93" t="s">
        <v>27</v>
      </c>
      <c r="D23" s="98">
        <v>8</v>
      </c>
      <c r="E23" s="99">
        <v>20.265002471910115</v>
      </c>
      <c r="F23" s="158">
        <v>2.6574680070107664</v>
      </c>
      <c r="G23" s="158">
        <v>1.4309443114673355</v>
      </c>
      <c r="H23" s="100">
        <v>3.0397503707865172</v>
      </c>
      <c r="I23" s="101">
        <f t="shared" si="0"/>
        <v>219.14532128939788</v>
      </c>
      <c r="J23" s="237">
        <f t="shared" si="2"/>
        <v>27.393165161174736</v>
      </c>
      <c r="L23" s="62" t="s">
        <v>424</v>
      </c>
      <c r="M23" s="325" t="s">
        <v>333</v>
      </c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  <c r="Z23" s="325"/>
      <c r="AA23" s="325"/>
      <c r="AB23" s="325"/>
      <c r="AC23" s="325"/>
      <c r="AD23" s="325"/>
      <c r="AE23" s="325"/>
      <c r="AF23" s="58"/>
      <c r="AG23" s="64" t="s">
        <v>27</v>
      </c>
      <c r="AH23" s="65">
        <v>8</v>
      </c>
      <c r="AI23" s="66">
        <v>21616.880000000001</v>
      </c>
      <c r="AJ23" s="66">
        <v>6485.06</v>
      </c>
      <c r="AK23" s="66">
        <v>28101.94</v>
      </c>
      <c r="AL23" s="66">
        <v>224815.5</v>
      </c>
      <c r="AM23" s="67">
        <v>737.1</v>
      </c>
      <c r="AN23" s="171"/>
      <c r="AO23" s="93" t="s">
        <v>332</v>
      </c>
      <c r="AP23" s="62" t="s">
        <v>424</v>
      </c>
      <c r="AQ23" s="123">
        <f t="shared" si="1"/>
        <v>0</v>
      </c>
      <c r="AS23" s="295">
        <f t="shared" si="3"/>
        <v>2.3635215009979795</v>
      </c>
      <c r="AT23" s="222">
        <f t="shared" si="4"/>
        <v>0</v>
      </c>
      <c r="AU23" s="255">
        <f t="shared" si="5"/>
        <v>43.481851232267886</v>
      </c>
      <c r="AV23" s="220">
        <f t="shared" si="6"/>
        <v>50.610013921532506</v>
      </c>
      <c r="AW23" s="255">
        <f t="shared" si="7"/>
        <v>64.744343035546578</v>
      </c>
      <c r="AX23" s="220">
        <f t="shared" si="8"/>
        <v>71.872505724811191</v>
      </c>
      <c r="AY23" s="220"/>
      <c r="AZ23" s="220"/>
      <c r="BA23" s="255">
        <f t="shared" si="9"/>
        <v>517.95467871060214</v>
      </c>
      <c r="BB23" s="224">
        <f t="shared" si="10"/>
        <v>3.3819171303692508E-4</v>
      </c>
    </row>
    <row r="24" spans="1:54" x14ac:dyDescent="0.35">
      <c r="A24" s="93" t="s">
        <v>334</v>
      </c>
      <c r="B24" s="149" t="s">
        <v>335</v>
      </c>
      <c r="C24" s="93" t="s">
        <v>27</v>
      </c>
      <c r="D24" s="98">
        <v>1</v>
      </c>
      <c r="E24" s="99">
        <v>232.5821982192</v>
      </c>
      <c r="F24" s="158">
        <v>30.499860615585806</v>
      </c>
      <c r="G24" s="158">
        <v>16.423001869930818</v>
      </c>
      <c r="H24" s="100">
        <v>34.887329732879998</v>
      </c>
      <c r="I24" s="101">
        <f t="shared" si="0"/>
        <v>314.39239043759665</v>
      </c>
      <c r="J24" s="237">
        <f t="shared" si="2"/>
        <v>314.39239043759665</v>
      </c>
      <c r="L24" s="62" t="s">
        <v>425</v>
      </c>
      <c r="M24" s="325" t="s">
        <v>426</v>
      </c>
      <c r="N24" s="325"/>
      <c r="O24" s="325"/>
      <c r="P24" s="325"/>
      <c r="Q24" s="325"/>
      <c r="R24" s="325"/>
      <c r="S24" s="325"/>
      <c r="T24" s="325"/>
      <c r="U24" s="325"/>
      <c r="V24" s="325"/>
      <c r="W24" s="325"/>
      <c r="X24" s="325"/>
      <c r="Y24" s="325"/>
      <c r="Z24" s="325"/>
      <c r="AA24" s="325"/>
      <c r="AB24" s="325"/>
      <c r="AC24" s="325"/>
      <c r="AD24" s="325"/>
      <c r="AE24" s="325"/>
      <c r="AF24" s="58"/>
      <c r="AG24" s="64" t="s">
        <v>27</v>
      </c>
      <c r="AH24" s="65">
        <v>1</v>
      </c>
      <c r="AI24" s="66">
        <v>749385</v>
      </c>
      <c r="AJ24" s="66">
        <v>224815.5</v>
      </c>
      <c r="AK24" s="66">
        <v>974200.5</v>
      </c>
      <c r="AL24" s="66">
        <v>974200.5</v>
      </c>
      <c r="AM24" s="66">
        <v>3194.1</v>
      </c>
      <c r="AN24" s="170"/>
      <c r="AO24" s="93" t="s">
        <v>334</v>
      </c>
      <c r="AP24" s="62" t="s">
        <v>425</v>
      </c>
      <c r="AQ24" s="123">
        <f t="shared" si="1"/>
        <v>0</v>
      </c>
      <c r="AS24" s="295">
        <f t="shared" si="3"/>
        <v>9.1595970422636324</v>
      </c>
      <c r="AT24" s="222">
        <f t="shared" si="4"/>
        <v>0</v>
      </c>
      <c r="AU24" s="255">
        <f t="shared" si="5"/>
        <v>2142.6076095624035</v>
      </c>
      <c r="AV24" s="220">
        <f t="shared" si="6"/>
        <v>2224.4178017807999</v>
      </c>
      <c r="AW24" s="255">
        <f t="shared" si="7"/>
        <v>2879.7076095624034</v>
      </c>
      <c r="AX24" s="220">
        <f t="shared" si="8"/>
        <v>2961.5178017807998</v>
      </c>
      <c r="AY24" s="220"/>
      <c r="AZ24" s="220"/>
      <c r="BA24" s="255">
        <f t="shared" si="9"/>
        <v>2879.7076095624034</v>
      </c>
      <c r="BB24" s="224">
        <f t="shared" si="10"/>
        <v>1.8802673082281842E-3</v>
      </c>
    </row>
    <row r="25" spans="1:54" x14ac:dyDescent="0.35">
      <c r="A25" s="93" t="s">
        <v>336</v>
      </c>
      <c r="B25" s="149" t="s">
        <v>337</v>
      </c>
      <c r="C25" s="93" t="s">
        <v>27</v>
      </c>
      <c r="D25" s="98">
        <v>1</v>
      </c>
      <c r="E25" s="99">
        <v>232.5821982192</v>
      </c>
      <c r="F25" s="158">
        <v>30.499860615585806</v>
      </c>
      <c r="G25" s="158">
        <v>16.423001869930818</v>
      </c>
      <c r="H25" s="100">
        <v>34.887329732879998</v>
      </c>
      <c r="I25" s="101">
        <f t="shared" si="0"/>
        <v>314.39239043759665</v>
      </c>
      <c r="J25" s="237">
        <f t="shared" si="2"/>
        <v>314.39239043759665</v>
      </c>
      <c r="L25" s="62" t="s">
        <v>427</v>
      </c>
      <c r="M25" s="325" t="s">
        <v>428</v>
      </c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325"/>
      <c r="AB25" s="325"/>
      <c r="AC25" s="325"/>
      <c r="AD25" s="325"/>
      <c r="AE25" s="325"/>
      <c r="AF25" s="58"/>
      <c r="AG25" s="64" t="s">
        <v>27</v>
      </c>
      <c r="AH25" s="65">
        <v>1</v>
      </c>
      <c r="AI25" s="66">
        <v>317047.5</v>
      </c>
      <c r="AJ25" s="66">
        <v>95114.25</v>
      </c>
      <c r="AK25" s="66">
        <v>412161.75</v>
      </c>
      <c r="AL25" s="66">
        <v>412161.75</v>
      </c>
      <c r="AM25" s="66">
        <v>1351.35</v>
      </c>
      <c r="AN25" s="170"/>
      <c r="AO25" s="93" t="s">
        <v>336</v>
      </c>
      <c r="AP25" s="62" t="s">
        <v>427</v>
      </c>
      <c r="AQ25" s="123">
        <f t="shared" si="1"/>
        <v>0</v>
      </c>
      <c r="AS25" s="295">
        <f t="shared" si="3"/>
        <v>3.2982910563423062</v>
      </c>
      <c r="AT25" s="222">
        <f t="shared" si="4"/>
        <v>0</v>
      </c>
      <c r="AU25" s="255">
        <f t="shared" si="5"/>
        <v>725.10760956240335</v>
      </c>
      <c r="AV25" s="220">
        <f t="shared" si="6"/>
        <v>806.9178017808</v>
      </c>
      <c r="AW25" s="255">
        <f t="shared" si="7"/>
        <v>1036.9576095624034</v>
      </c>
      <c r="AX25" s="220">
        <f t="shared" si="8"/>
        <v>1118.7678017807998</v>
      </c>
      <c r="AY25" s="220"/>
      <c r="AZ25" s="220"/>
      <c r="BA25" s="255">
        <f t="shared" si="9"/>
        <v>1036.9576095624034</v>
      </c>
      <c r="BB25" s="224">
        <f t="shared" si="10"/>
        <v>6.7706786855868163E-4</v>
      </c>
    </row>
    <row r="26" spans="1:54" ht="27" x14ac:dyDescent="0.35">
      <c r="A26" s="267" t="s">
        <v>338</v>
      </c>
      <c r="B26" s="268" t="s">
        <v>339</v>
      </c>
      <c r="C26" s="267" t="s">
        <v>27</v>
      </c>
      <c r="D26" s="269">
        <v>0</v>
      </c>
      <c r="E26" s="270">
        <v>193.33438150000003</v>
      </c>
      <c r="F26" s="271">
        <v>0</v>
      </c>
      <c r="G26" s="271">
        <v>0</v>
      </c>
      <c r="H26" s="272"/>
      <c r="I26" s="273"/>
      <c r="J26" s="237">
        <f t="shared" si="2"/>
        <v>193.33438150000003</v>
      </c>
      <c r="L26" s="62" t="s">
        <v>429</v>
      </c>
      <c r="M26" s="344" t="s">
        <v>430</v>
      </c>
      <c r="N26" s="345"/>
      <c r="O26" s="345"/>
      <c r="P26" s="345"/>
      <c r="Q26" s="345"/>
      <c r="R26" s="345"/>
      <c r="S26" s="345"/>
      <c r="T26" s="345"/>
      <c r="U26" s="345"/>
      <c r="V26" s="345"/>
      <c r="W26" s="345"/>
      <c r="X26" s="345"/>
      <c r="Y26" s="345"/>
      <c r="Z26" s="345"/>
      <c r="AA26" s="345"/>
      <c r="AB26" s="345"/>
      <c r="AC26" s="345"/>
      <c r="AD26" s="345"/>
      <c r="AE26" s="346"/>
      <c r="AF26" s="58"/>
      <c r="AG26" s="64" t="s">
        <v>27</v>
      </c>
      <c r="AH26" s="65">
        <v>1</v>
      </c>
      <c r="AI26" s="66">
        <v>500000</v>
      </c>
      <c r="AJ26" s="66">
        <v>150000</v>
      </c>
      <c r="AK26" s="66">
        <v>650000</v>
      </c>
      <c r="AL26" s="66">
        <v>650000</v>
      </c>
      <c r="AM26" s="66">
        <v>2131.15</v>
      </c>
      <c r="AN26" s="170"/>
      <c r="AO26" s="93" t="s">
        <v>338</v>
      </c>
      <c r="AP26" s="62" t="s">
        <v>429</v>
      </c>
      <c r="AQ26" s="123">
        <f t="shared" si="1"/>
        <v>1</v>
      </c>
      <c r="AS26" s="274"/>
      <c r="AT26" s="274"/>
      <c r="AU26" s="274"/>
      <c r="AV26" s="274"/>
      <c r="AW26" s="274"/>
      <c r="AX26" s="274"/>
      <c r="AY26" s="220"/>
      <c r="AZ26" s="220"/>
      <c r="BA26" s="255">
        <f t="shared" si="9"/>
        <v>2131.15</v>
      </c>
      <c r="BB26" s="224">
        <f t="shared" si="10"/>
        <v>1.391506436495271E-3</v>
      </c>
    </row>
    <row r="27" spans="1:54" x14ac:dyDescent="0.35">
      <c r="A27" s="93" t="s">
        <v>341</v>
      </c>
      <c r="B27" s="149" t="s">
        <v>342</v>
      </c>
      <c r="C27" s="93" t="s">
        <v>27</v>
      </c>
      <c r="D27" s="98">
        <v>1</v>
      </c>
      <c r="E27" s="99">
        <v>232.5821982192</v>
      </c>
      <c r="F27" s="158">
        <v>30.499860615585806</v>
      </c>
      <c r="G27" s="158">
        <v>16.423001869930818</v>
      </c>
      <c r="H27" s="100">
        <v>34.887329732879998</v>
      </c>
      <c r="I27" s="101">
        <f t="shared" si="0"/>
        <v>314.39239043759665</v>
      </c>
      <c r="J27" s="237">
        <f t="shared" si="2"/>
        <v>314.39239043759665</v>
      </c>
      <c r="L27" s="62" t="s">
        <v>431</v>
      </c>
      <c r="M27" s="344" t="s">
        <v>432</v>
      </c>
      <c r="N27" s="345"/>
      <c r="O27" s="345"/>
      <c r="P27" s="345"/>
      <c r="Q27" s="345"/>
      <c r="R27" s="345"/>
      <c r="S27" s="345"/>
      <c r="T27" s="345"/>
      <c r="U27" s="345"/>
      <c r="V27" s="345"/>
      <c r="W27" s="345"/>
      <c r="X27" s="345"/>
      <c r="Y27" s="345"/>
      <c r="Z27" s="345"/>
      <c r="AA27" s="345"/>
      <c r="AB27" s="345"/>
      <c r="AC27" s="345"/>
      <c r="AD27" s="345"/>
      <c r="AE27" s="346"/>
      <c r="AF27" s="58"/>
      <c r="AG27" s="64" t="s">
        <v>27</v>
      </c>
      <c r="AH27" s="65">
        <v>1</v>
      </c>
      <c r="AI27" s="66">
        <v>396500</v>
      </c>
      <c r="AJ27" s="66">
        <v>118950</v>
      </c>
      <c r="AK27" s="66">
        <v>515450</v>
      </c>
      <c r="AL27" s="66">
        <v>515450</v>
      </c>
      <c r="AM27" s="66">
        <v>1690</v>
      </c>
      <c r="AN27" s="170"/>
      <c r="AO27" s="93" t="s">
        <v>341</v>
      </c>
      <c r="AP27" s="62" t="s">
        <v>431</v>
      </c>
      <c r="AQ27" s="123">
        <f t="shared" si="1"/>
        <v>0</v>
      </c>
      <c r="AS27" s="295">
        <f t="shared" si="3"/>
        <v>4.3754481705098591</v>
      </c>
      <c r="AT27" s="222">
        <f t="shared" si="4"/>
        <v>0</v>
      </c>
      <c r="AU27" s="255">
        <f t="shared" si="5"/>
        <v>985.60760956240335</v>
      </c>
      <c r="AV27" s="220">
        <f t="shared" si="6"/>
        <v>1067.4178017807999</v>
      </c>
      <c r="AW27" s="255">
        <f t="shared" si="7"/>
        <v>1375.6076095624035</v>
      </c>
      <c r="AX27" s="220">
        <f t="shared" si="8"/>
        <v>1457.4178017807999</v>
      </c>
      <c r="AY27" s="220"/>
      <c r="AZ27" s="220"/>
      <c r="BA27" s="255">
        <f t="shared" si="9"/>
        <v>1375.6076095624035</v>
      </c>
      <c r="BB27" s="224">
        <f t="shared" si="10"/>
        <v>8.98184943714876E-4</v>
      </c>
    </row>
    <row r="28" spans="1:54" ht="15" customHeight="1" x14ac:dyDescent="0.35">
      <c r="A28" s="93" t="s">
        <v>343</v>
      </c>
      <c r="B28" s="149" t="s">
        <v>344</v>
      </c>
      <c r="C28" s="93" t="s">
        <v>27</v>
      </c>
      <c r="D28" s="98">
        <v>1</v>
      </c>
      <c r="E28" s="99">
        <v>135.95347929599998</v>
      </c>
      <c r="F28" s="158">
        <v>17.828372938602769</v>
      </c>
      <c r="G28" s="158">
        <v>9.5998931207861062</v>
      </c>
      <c r="H28" s="100">
        <v>20.393021894399997</v>
      </c>
      <c r="I28" s="101">
        <f t="shared" si="0"/>
        <v>183.77476724978885</v>
      </c>
      <c r="J28" s="237">
        <f t="shared" si="2"/>
        <v>183.77476724978885</v>
      </c>
      <c r="L28" s="62" t="s">
        <v>433</v>
      </c>
      <c r="M28" s="344" t="s">
        <v>434</v>
      </c>
      <c r="N28" s="345"/>
      <c r="O28" s="345"/>
      <c r="P28" s="345"/>
      <c r="Q28" s="345"/>
      <c r="R28" s="345"/>
      <c r="S28" s="345"/>
      <c r="T28" s="345"/>
      <c r="U28" s="345"/>
      <c r="V28" s="345"/>
      <c r="W28" s="345"/>
      <c r="X28" s="345"/>
      <c r="Y28" s="345"/>
      <c r="Z28" s="345"/>
      <c r="AA28" s="345"/>
      <c r="AB28" s="345"/>
      <c r="AC28" s="345"/>
      <c r="AD28" s="345"/>
      <c r="AE28" s="346"/>
      <c r="AF28" s="58"/>
      <c r="AG28" s="64" t="s">
        <v>27</v>
      </c>
      <c r="AH28" s="65">
        <v>1</v>
      </c>
      <c r="AI28" s="66">
        <v>366000</v>
      </c>
      <c r="AJ28" s="66">
        <v>109800</v>
      </c>
      <c r="AK28" s="66">
        <v>475800</v>
      </c>
      <c r="AL28" s="66">
        <v>475800</v>
      </c>
      <c r="AM28" s="66">
        <v>1560</v>
      </c>
      <c r="AN28" s="170"/>
      <c r="AO28" s="93" t="s">
        <v>343</v>
      </c>
      <c r="AP28" s="62" t="s">
        <v>433</v>
      </c>
      <c r="AQ28" s="123">
        <f t="shared" si="1"/>
        <v>0</v>
      </c>
      <c r="AS28" s="295">
        <f t="shared" si="3"/>
        <v>7.4886517520635971</v>
      </c>
      <c r="AT28" s="222">
        <f t="shared" si="4"/>
        <v>0</v>
      </c>
      <c r="AU28" s="255">
        <f t="shared" si="5"/>
        <v>1016.2252327502111</v>
      </c>
      <c r="AV28" s="220">
        <f t="shared" si="6"/>
        <v>1064.0465207039999</v>
      </c>
      <c r="AW28" s="255">
        <f t="shared" si="7"/>
        <v>1376.225232750211</v>
      </c>
      <c r="AX28" s="220">
        <f t="shared" si="8"/>
        <v>1424.0465207039999</v>
      </c>
      <c r="AY28" s="220"/>
      <c r="AZ28" s="220"/>
      <c r="BA28" s="255">
        <f t="shared" si="9"/>
        <v>1376.225232750211</v>
      </c>
      <c r="BB28" s="224">
        <f t="shared" si="10"/>
        <v>8.9858821267349597E-4</v>
      </c>
    </row>
    <row r="29" spans="1:54" ht="15" customHeight="1" x14ac:dyDescent="0.35">
      <c r="A29" s="93" t="s">
        <v>345</v>
      </c>
      <c r="B29" s="149" t="s">
        <v>346</v>
      </c>
      <c r="C29" s="93" t="s">
        <v>27</v>
      </c>
      <c r="D29" s="98">
        <v>1</v>
      </c>
      <c r="E29" s="99">
        <v>860.31726000000003</v>
      </c>
      <c r="F29" s="158">
        <v>112.81842168527832</v>
      </c>
      <c r="G29" s="158">
        <v>60.748380907457552</v>
      </c>
      <c r="H29" s="100">
        <v>129.04758899999999</v>
      </c>
      <c r="I29" s="101">
        <f t="shared" si="0"/>
        <v>1162.931651592736</v>
      </c>
      <c r="J29" s="237">
        <f t="shared" si="2"/>
        <v>1162.931651592736</v>
      </c>
      <c r="L29" s="62" t="s">
        <v>435</v>
      </c>
      <c r="M29" s="344" t="s">
        <v>346</v>
      </c>
      <c r="N29" s="345"/>
      <c r="O29" s="345"/>
      <c r="P29" s="345"/>
      <c r="Q29" s="345"/>
      <c r="R29" s="345"/>
      <c r="S29" s="345"/>
      <c r="T29" s="345"/>
      <c r="U29" s="345"/>
      <c r="V29" s="345"/>
      <c r="W29" s="345"/>
      <c r="X29" s="345"/>
      <c r="Y29" s="345"/>
      <c r="Z29" s="345"/>
      <c r="AA29" s="345"/>
      <c r="AB29" s="345"/>
      <c r="AC29" s="345"/>
      <c r="AD29" s="345"/>
      <c r="AE29" s="346"/>
      <c r="AF29" s="58"/>
      <c r="AG29" s="64" t="s">
        <v>27</v>
      </c>
      <c r="AH29" s="65">
        <v>1</v>
      </c>
      <c r="AI29" s="66">
        <v>640500</v>
      </c>
      <c r="AJ29" s="66">
        <v>192150</v>
      </c>
      <c r="AK29" s="66">
        <v>832650</v>
      </c>
      <c r="AL29" s="66">
        <v>832650</v>
      </c>
      <c r="AM29" s="66">
        <v>2730</v>
      </c>
      <c r="AN29" s="170"/>
      <c r="AO29" s="93" t="s">
        <v>345</v>
      </c>
      <c r="AP29" s="62" t="s">
        <v>435</v>
      </c>
      <c r="AQ29" s="123">
        <f t="shared" si="1"/>
        <v>0</v>
      </c>
      <c r="AS29" s="295">
        <f t="shared" si="3"/>
        <v>1.3475154333111732</v>
      </c>
      <c r="AT29" s="222">
        <f t="shared" si="4"/>
        <v>0</v>
      </c>
      <c r="AU29" s="255">
        <f t="shared" si="5"/>
        <v>937.06834840726401</v>
      </c>
      <c r="AV29" s="220">
        <f t="shared" si="6"/>
        <v>1239.68274</v>
      </c>
      <c r="AW29" s="255">
        <f t="shared" si="7"/>
        <v>1567.068348407264</v>
      </c>
      <c r="AX29" s="220">
        <f t="shared" si="8"/>
        <v>1869.68274</v>
      </c>
      <c r="AY29" s="220"/>
      <c r="AZ29" s="220"/>
      <c r="BA29" s="255">
        <f t="shared" si="9"/>
        <v>1567.068348407264</v>
      </c>
      <c r="BB29" s="224">
        <f t="shared" si="10"/>
        <v>1.0231967215994751E-3</v>
      </c>
    </row>
    <row r="30" spans="1:54" ht="15" customHeight="1" x14ac:dyDescent="0.35">
      <c r="A30" s="93" t="s">
        <v>347</v>
      </c>
      <c r="B30" s="149" t="s">
        <v>348</v>
      </c>
      <c r="C30" s="93" t="s">
        <v>27</v>
      </c>
      <c r="D30" s="98">
        <v>1</v>
      </c>
      <c r="E30" s="99">
        <v>594.41762066399997</v>
      </c>
      <c r="F30" s="158">
        <v>77.949450630841653</v>
      </c>
      <c r="G30" s="158">
        <v>41.972781108914731</v>
      </c>
      <c r="H30" s="100">
        <v>89.16264309959999</v>
      </c>
      <c r="I30" s="101">
        <f t="shared" si="0"/>
        <v>803.50249550335639</v>
      </c>
      <c r="J30" s="237">
        <f t="shared" si="2"/>
        <v>803.50249550335639</v>
      </c>
      <c r="L30" s="62" t="s">
        <v>436</v>
      </c>
      <c r="M30" s="344" t="s">
        <v>437</v>
      </c>
      <c r="N30" s="345"/>
      <c r="O30" s="345"/>
      <c r="P30" s="345"/>
      <c r="Q30" s="345"/>
      <c r="R30" s="345"/>
      <c r="S30" s="345"/>
      <c r="T30" s="345"/>
      <c r="U30" s="345"/>
      <c r="V30" s="345"/>
      <c r="W30" s="345"/>
      <c r="X30" s="345"/>
      <c r="Y30" s="345"/>
      <c r="Z30" s="345"/>
      <c r="AA30" s="345"/>
      <c r="AB30" s="345"/>
      <c r="AC30" s="345"/>
      <c r="AD30" s="345"/>
      <c r="AE30" s="346"/>
      <c r="AF30" s="58"/>
      <c r="AG30" s="64" t="s">
        <v>27</v>
      </c>
      <c r="AH30" s="65">
        <v>1</v>
      </c>
      <c r="AI30" s="66">
        <v>122000</v>
      </c>
      <c r="AJ30" s="66">
        <v>36600</v>
      </c>
      <c r="AK30" s="66">
        <v>158600</v>
      </c>
      <c r="AL30" s="66">
        <v>158600</v>
      </c>
      <c r="AM30" s="67">
        <v>520</v>
      </c>
      <c r="AN30" s="171"/>
      <c r="AO30" s="93" t="s">
        <v>347</v>
      </c>
      <c r="AP30" s="62" t="s">
        <v>436</v>
      </c>
      <c r="AQ30" s="123">
        <f t="shared" si="1"/>
        <v>0</v>
      </c>
      <c r="AS30" s="223">
        <f t="shared" si="3"/>
        <v>-0.35283337275232163</v>
      </c>
      <c r="AT30" s="222">
        <f t="shared" si="4"/>
        <v>0</v>
      </c>
      <c r="AU30" s="255">
        <f t="shared" si="5"/>
        <v>-403.50249550335639</v>
      </c>
      <c r="AV30" s="220">
        <f t="shared" si="6"/>
        <v>-194.41762066399997</v>
      </c>
      <c r="AW30" s="255">
        <f t="shared" si="7"/>
        <v>-283.50249550335639</v>
      </c>
      <c r="AX30" s="220">
        <f t="shared" si="8"/>
        <v>-74.417620663999969</v>
      </c>
      <c r="AY30" s="220"/>
      <c r="AZ30" s="220"/>
      <c r="BA30" s="255">
        <f t="shared" si="9"/>
        <v>-283.50249550335639</v>
      </c>
      <c r="BB30" s="224">
        <f t="shared" si="10"/>
        <v>-1.8510923550918142E-4</v>
      </c>
    </row>
    <row r="31" spans="1:54" ht="15" customHeight="1" x14ac:dyDescent="0.35">
      <c r="A31" s="93" t="s">
        <v>349</v>
      </c>
      <c r="B31" s="149" t="s">
        <v>350</v>
      </c>
      <c r="C31" s="93" t="s">
        <v>27</v>
      </c>
      <c r="D31" s="98">
        <v>1</v>
      </c>
      <c r="E31" s="99">
        <v>55.695470000000007</v>
      </c>
      <c r="F31" s="158">
        <v>7.3036719272838599</v>
      </c>
      <c r="G31" s="158">
        <v>3.9327464223836164</v>
      </c>
      <c r="H31" s="100">
        <v>8.3543205</v>
      </c>
      <c r="I31" s="101">
        <f t="shared" si="0"/>
        <v>75.286208849667489</v>
      </c>
      <c r="J31" s="237">
        <f t="shared" si="2"/>
        <v>75.286208849667489</v>
      </c>
      <c r="L31" s="62" t="s">
        <v>438</v>
      </c>
      <c r="M31" s="344" t="s">
        <v>439</v>
      </c>
      <c r="N31" s="345"/>
      <c r="O31" s="345"/>
      <c r="P31" s="345"/>
      <c r="Q31" s="345"/>
      <c r="R31" s="345"/>
      <c r="S31" s="345"/>
      <c r="T31" s="345"/>
      <c r="U31" s="345"/>
      <c r="V31" s="345"/>
      <c r="W31" s="345"/>
      <c r="X31" s="345"/>
      <c r="Y31" s="345"/>
      <c r="Z31" s="345"/>
      <c r="AA31" s="345"/>
      <c r="AB31" s="345"/>
      <c r="AC31" s="345"/>
      <c r="AD31" s="345"/>
      <c r="AE31" s="346"/>
      <c r="AF31" s="58"/>
      <c r="AG31" s="64" t="s">
        <v>27</v>
      </c>
      <c r="AH31" s="65">
        <v>1</v>
      </c>
      <c r="AI31" s="66">
        <v>114375</v>
      </c>
      <c r="AJ31" s="66">
        <v>34312.5</v>
      </c>
      <c r="AK31" s="66">
        <v>148687.5</v>
      </c>
      <c r="AL31" s="66">
        <v>148687.5</v>
      </c>
      <c r="AM31" s="67">
        <v>487.5</v>
      </c>
      <c r="AN31" s="171"/>
      <c r="AO31" s="93" t="s">
        <v>349</v>
      </c>
      <c r="AP31" s="62" t="s">
        <v>438</v>
      </c>
      <c r="AQ31" s="123">
        <f t="shared" si="1"/>
        <v>0</v>
      </c>
      <c r="AS31" s="295">
        <f t="shared" si="3"/>
        <v>5.4752895310938889</v>
      </c>
      <c r="AT31" s="222">
        <f t="shared" si="4"/>
        <v>0</v>
      </c>
      <c r="AU31" s="255">
        <f t="shared" si="5"/>
        <v>299.7137911503325</v>
      </c>
      <c r="AV31" s="220">
        <f t="shared" si="6"/>
        <v>319.30453</v>
      </c>
      <c r="AW31" s="255">
        <f t="shared" si="7"/>
        <v>412.2137911503325</v>
      </c>
      <c r="AX31" s="220">
        <f t="shared" si="8"/>
        <v>431.80453</v>
      </c>
      <c r="AY31" s="220"/>
      <c r="AZ31" s="220"/>
      <c r="BA31" s="255">
        <f t="shared" si="9"/>
        <v>412.2137911503325</v>
      </c>
      <c r="BB31" s="224">
        <f t="shared" si="10"/>
        <v>2.6914958759252281E-4</v>
      </c>
    </row>
    <row r="32" spans="1:54" ht="15" customHeight="1" x14ac:dyDescent="0.35">
      <c r="A32" s="144">
        <v>2.2000000000000002</v>
      </c>
      <c r="B32" s="145" t="s">
        <v>153</v>
      </c>
      <c r="C32" s="145" t="s">
        <v>154</v>
      </c>
      <c r="D32" s="160">
        <v>445</v>
      </c>
      <c r="E32" s="161">
        <v>159.90163934426229</v>
      </c>
      <c r="F32" s="161">
        <v>0</v>
      </c>
      <c r="G32" s="161">
        <v>0</v>
      </c>
      <c r="H32" s="161">
        <v>23.985245901639342</v>
      </c>
      <c r="I32" s="161">
        <f>(E32+F32+G32+H32)*D32</f>
        <v>81829.663934426222</v>
      </c>
      <c r="J32" s="266"/>
      <c r="AS32" s="223"/>
      <c r="AT32" s="222"/>
      <c r="AU32" s="255"/>
      <c r="AV32" s="220"/>
      <c r="AW32" s="255"/>
      <c r="AX32" s="220"/>
      <c r="AY32" s="220"/>
      <c r="AZ32" s="220"/>
      <c r="BA32" s="255"/>
      <c r="BB32" s="224"/>
    </row>
    <row r="33" spans="1:54" ht="15" customHeight="1" x14ac:dyDescent="0.35">
      <c r="A33" s="163">
        <v>2.2999999999999998</v>
      </c>
      <c r="B33" s="164" t="s">
        <v>351</v>
      </c>
      <c r="C33" s="164" t="s">
        <v>352</v>
      </c>
      <c r="D33" s="165">
        <v>1</v>
      </c>
      <c r="E33" s="166">
        <v>8025.6393442622948</v>
      </c>
      <c r="F33" s="166">
        <v>0</v>
      </c>
      <c r="G33" s="166">
        <v>0</v>
      </c>
      <c r="H33" s="166">
        <v>1203.8459016393442</v>
      </c>
      <c r="I33" s="166">
        <f>(E33+F33+G33+H33)*D33</f>
        <v>9229.4852459016383</v>
      </c>
      <c r="J33" s="266"/>
      <c r="AS33" s="223"/>
      <c r="AT33" s="222"/>
      <c r="AU33" s="255"/>
      <c r="AV33" s="220"/>
      <c r="AW33" s="255"/>
      <c r="AX33" s="220"/>
      <c r="AY33" s="220"/>
      <c r="AZ33" s="220"/>
      <c r="BA33" s="255"/>
      <c r="BB33" s="224"/>
    </row>
    <row r="34" spans="1:54" ht="15" customHeight="1" x14ac:dyDescent="0.35">
      <c r="A34" s="103" t="s">
        <v>440</v>
      </c>
      <c r="B34" s="134"/>
      <c r="C34" s="134"/>
      <c r="D34" s="134"/>
      <c r="E34" s="134"/>
      <c r="F34" s="134"/>
      <c r="G34" s="134"/>
      <c r="H34" s="134"/>
      <c r="I34" s="134"/>
      <c r="J34" s="238"/>
      <c r="L34" s="103" t="s">
        <v>440</v>
      </c>
      <c r="M34" s="335" t="s">
        <v>441</v>
      </c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36"/>
      <c r="Z34" s="336"/>
      <c r="AA34" s="336"/>
      <c r="AB34" s="336"/>
      <c r="AC34" s="336"/>
      <c r="AD34" s="336"/>
      <c r="AE34" s="337"/>
      <c r="AF34" s="104"/>
      <c r="AG34" s="104"/>
      <c r="AH34" s="105"/>
      <c r="AI34" s="104"/>
      <c r="AJ34" s="104"/>
      <c r="AK34" s="104"/>
      <c r="AL34" s="106">
        <v>38556180</v>
      </c>
      <c r="AM34" s="106">
        <v>126413.7</v>
      </c>
      <c r="AS34" s="223"/>
      <c r="AT34" s="222"/>
      <c r="AU34" s="255"/>
      <c r="AV34" s="220"/>
      <c r="AW34" s="255"/>
      <c r="AX34" s="220"/>
      <c r="AY34" s="220"/>
      <c r="AZ34" s="220"/>
      <c r="BA34" s="255"/>
      <c r="BB34" s="224"/>
    </row>
    <row r="35" spans="1:54" ht="25.5" customHeight="1" x14ac:dyDescent="0.35">
      <c r="A35" s="107" t="s">
        <v>442</v>
      </c>
      <c r="B35" s="134"/>
      <c r="C35" s="134"/>
      <c r="D35" s="134"/>
      <c r="E35" s="134"/>
      <c r="F35" s="134"/>
      <c r="G35" s="134"/>
      <c r="H35" s="134"/>
      <c r="I35" s="134"/>
      <c r="J35" s="238"/>
      <c r="L35" s="107" t="s">
        <v>442</v>
      </c>
      <c r="M35" s="335" t="s">
        <v>443</v>
      </c>
      <c r="N35" s="336"/>
      <c r="O35" s="336"/>
      <c r="P35" s="336"/>
      <c r="Q35" s="336"/>
      <c r="R35" s="336"/>
      <c r="S35" s="336"/>
      <c r="T35" s="336"/>
      <c r="U35" s="336"/>
      <c r="V35" s="336"/>
      <c r="W35" s="336"/>
      <c r="X35" s="336"/>
      <c r="Y35" s="336"/>
      <c r="Z35" s="336"/>
      <c r="AA35" s="336"/>
      <c r="AB35" s="336"/>
      <c r="AC35" s="336"/>
      <c r="AD35" s="336"/>
      <c r="AE35" s="337"/>
      <c r="AF35" s="104"/>
      <c r="AG35" s="108" t="s">
        <v>262</v>
      </c>
      <c r="AH35" s="109">
        <v>1</v>
      </c>
      <c r="AI35" s="110">
        <v>648000</v>
      </c>
      <c r="AJ35" s="110">
        <v>194400</v>
      </c>
      <c r="AK35" s="110">
        <v>842400</v>
      </c>
      <c r="AL35" s="110">
        <v>842400</v>
      </c>
      <c r="AM35" s="110">
        <v>2761.97</v>
      </c>
      <c r="AQ35" s="136">
        <f>AH35-D35</f>
        <v>1</v>
      </c>
      <c r="AS35" s="223"/>
      <c r="AT35" s="222">
        <f t="shared" si="4"/>
        <v>1</v>
      </c>
      <c r="AU35" s="255">
        <f t="shared" si="5"/>
        <v>2124.5901639344261</v>
      </c>
      <c r="AV35" s="220">
        <f t="shared" si="6"/>
        <v>2124.5901639344261</v>
      </c>
      <c r="AW35" s="255">
        <f t="shared" si="7"/>
        <v>2761.967213114754</v>
      </c>
      <c r="AX35" s="220">
        <f t="shared" si="8"/>
        <v>2761.967213114754</v>
      </c>
      <c r="AY35" s="220"/>
      <c r="AZ35" s="220"/>
      <c r="BA35" s="255">
        <f t="shared" si="9"/>
        <v>2761.97</v>
      </c>
      <c r="BB35" s="224">
        <f t="shared" si="10"/>
        <v>1.8033920805231181E-3</v>
      </c>
    </row>
    <row r="36" spans="1:54" ht="25.5" customHeight="1" x14ac:dyDescent="0.35">
      <c r="A36" s="107" t="s">
        <v>444</v>
      </c>
      <c r="B36" s="134"/>
      <c r="C36" s="134"/>
      <c r="D36" s="134"/>
      <c r="E36" s="134"/>
      <c r="F36" s="134"/>
      <c r="G36" s="134"/>
      <c r="H36" s="134"/>
      <c r="I36" s="134"/>
      <c r="J36" s="238"/>
      <c r="L36" s="107" t="s">
        <v>444</v>
      </c>
      <c r="M36" s="335" t="s">
        <v>445</v>
      </c>
      <c r="N36" s="336"/>
      <c r="O36" s="336"/>
      <c r="P36" s="336"/>
      <c r="Q36" s="336"/>
      <c r="R36" s="336"/>
      <c r="S36" s="336"/>
      <c r="T36" s="336"/>
      <c r="U36" s="336"/>
      <c r="V36" s="336"/>
      <c r="W36" s="336"/>
      <c r="X36" s="336"/>
      <c r="Y36" s="336"/>
      <c r="Z36" s="336"/>
      <c r="AA36" s="336"/>
      <c r="AB36" s="336"/>
      <c r="AC36" s="336"/>
      <c r="AD36" s="336"/>
      <c r="AE36" s="337"/>
      <c r="AF36" s="104"/>
      <c r="AG36" s="108" t="s">
        <v>446</v>
      </c>
      <c r="AH36" s="109">
        <v>100</v>
      </c>
      <c r="AI36" s="110">
        <v>198000</v>
      </c>
      <c r="AJ36" s="110">
        <v>59400</v>
      </c>
      <c r="AK36" s="110">
        <v>257400</v>
      </c>
      <c r="AL36" s="110">
        <v>25740000</v>
      </c>
      <c r="AM36" s="110">
        <v>84393.44</v>
      </c>
      <c r="AQ36" s="136">
        <f>AH36-D36</f>
        <v>100</v>
      </c>
      <c r="AS36" s="223"/>
      <c r="AT36" s="222">
        <f t="shared" si="4"/>
        <v>100</v>
      </c>
      <c r="AU36" s="255">
        <f t="shared" si="5"/>
        <v>649.18032786885249</v>
      </c>
      <c r="AV36" s="220">
        <f t="shared" si="6"/>
        <v>649.18032786885249</v>
      </c>
      <c r="AW36" s="255">
        <f t="shared" si="7"/>
        <v>843.93442622950818</v>
      </c>
      <c r="AX36" s="220">
        <f t="shared" si="8"/>
        <v>843.93442622950818</v>
      </c>
      <c r="AY36" s="220"/>
      <c r="AZ36" s="220"/>
      <c r="BA36" s="255">
        <f t="shared" si="9"/>
        <v>84393.44</v>
      </c>
      <c r="BB36" s="224">
        <f t="shared" si="10"/>
        <v>5.5103589591524511E-2</v>
      </c>
    </row>
    <row r="37" spans="1:54" ht="25.5" customHeight="1" x14ac:dyDescent="0.35">
      <c r="A37" s="107" t="s">
        <v>447</v>
      </c>
      <c r="B37" s="134"/>
      <c r="C37" s="134"/>
      <c r="D37" s="134"/>
      <c r="E37" s="134"/>
      <c r="F37" s="134"/>
      <c r="G37" s="134"/>
      <c r="H37" s="134"/>
      <c r="I37" s="134"/>
      <c r="J37" s="238"/>
      <c r="L37" s="107" t="s">
        <v>447</v>
      </c>
      <c r="M37" s="335" t="s">
        <v>448</v>
      </c>
      <c r="N37" s="336"/>
      <c r="O37" s="336"/>
      <c r="P37" s="336"/>
      <c r="Q37" s="336"/>
      <c r="R37" s="336"/>
      <c r="S37" s="336"/>
      <c r="T37" s="336"/>
      <c r="U37" s="336"/>
      <c r="V37" s="336"/>
      <c r="W37" s="336"/>
      <c r="X37" s="336"/>
      <c r="Y37" s="336"/>
      <c r="Z37" s="336"/>
      <c r="AA37" s="336"/>
      <c r="AB37" s="336"/>
      <c r="AC37" s="336"/>
      <c r="AD37" s="336"/>
      <c r="AE37" s="337"/>
      <c r="AF37" s="104"/>
      <c r="AG37" s="108" t="s">
        <v>446</v>
      </c>
      <c r="AH37" s="109">
        <v>25</v>
      </c>
      <c r="AI37" s="110">
        <v>81000</v>
      </c>
      <c r="AJ37" s="110">
        <v>24300</v>
      </c>
      <c r="AK37" s="110">
        <v>105300</v>
      </c>
      <c r="AL37" s="110">
        <v>2632500</v>
      </c>
      <c r="AM37" s="110">
        <v>8631.15</v>
      </c>
      <c r="AQ37" s="136">
        <f>AH37-D37</f>
        <v>25</v>
      </c>
      <c r="AS37" s="223"/>
      <c r="AT37" s="222">
        <f t="shared" si="4"/>
        <v>25</v>
      </c>
      <c r="AU37" s="255">
        <f t="shared" si="5"/>
        <v>265.57377049180326</v>
      </c>
      <c r="AV37" s="220">
        <f t="shared" si="6"/>
        <v>265.57377049180326</v>
      </c>
      <c r="AW37" s="255">
        <f t="shared" si="7"/>
        <v>345.24590163934425</v>
      </c>
      <c r="AX37" s="220">
        <f t="shared" si="8"/>
        <v>345.24590163934425</v>
      </c>
      <c r="AY37" s="220"/>
      <c r="AZ37" s="220"/>
      <c r="BA37" s="255">
        <f t="shared" si="9"/>
        <v>8631.15</v>
      </c>
      <c r="BB37" s="224">
        <f t="shared" si="10"/>
        <v>5.6355961707792307E-3</v>
      </c>
    </row>
    <row r="38" spans="1:54" ht="25.5" customHeight="1" x14ac:dyDescent="0.35">
      <c r="A38" s="107" t="s">
        <v>449</v>
      </c>
      <c r="B38" s="134"/>
      <c r="C38" s="134"/>
      <c r="D38" s="134"/>
      <c r="E38" s="134"/>
      <c r="F38" s="134"/>
      <c r="G38" s="134"/>
      <c r="H38" s="134"/>
      <c r="I38" s="134"/>
      <c r="J38" s="238"/>
      <c r="L38" s="107" t="s">
        <v>449</v>
      </c>
      <c r="M38" s="335" t="s">
        <v>450</v>
      </c>
      <c r="N38" s="336"/>
      <c r="O38" s="336"/>
      <c r="P38" s="336"/>
      <c r="Q38" s="336"/>
      <c r="R38" s="336"/>
      <c r="S38" s="336"/>
      <c r="T38" s="336"/>
      <c r="U38" s="336"/>
      <c r="V38" s="336"/>
      <c r="W38" s="336"/>
      <c r="X38" s="336"/>
      <c r="Y38" s="336"/>
      <c r="Z38" s="336"/>
      <c r="AA38" s="336"/>
      <c r="AB38" s="336"/>
      <c r="AC38" s="336"/>
      <c r="AD38" s="336"/>
      <c r="AE38" s="337"/>
      <c r="AF38" s="104"/>
      <c r="AG38" s="108" t="s">
        <v>446</v>
      </c>
      <c r="AH38" s="109">
        <v>20</v>
      </c>
      <c r="AI38" s="110">
        <v>35280</v>
      </c>
      <c r="AJ38" s="110">
        <v>10584</v>
      </c>
      <c r="AK38" s="110">
        <v>45864</v>
      </c>
      <c r="AL38" s="110">
        <v>917280</v>
      </c>
      <c r="AM38" s="110">
        <v>3007.48</v>
      </c>
      <c r="AQ38" s="136">
        <f>AH38-D38</f>
        <v>20</v>
      </c>
      <c r="AS38" s="223"/>
      <c r="AT38" s="222">
        <f t="shared" si="4"/>
        <v>20</v>
      </c>
      <c r="AU38" s="255">
        <f t="shared" si="5"/>
        <v>115.67213114754098</v>
      </c>
      <c r="AV38" s="220">
        <f t="shared" si="6"/>
        <v>115.67213114754098</v>
      </c>
      <c r="AW38" s="255">
        <f t="shared" si="7"/>
        <v>150.37377049180327</v>
      </c>
      <c r="AX38" s="220">
        <f t="shared" si="8"/>
        <v>150.37377049180327</v>
      </c>
      <c r="AY38" s="220"/>
      <c r="AZ38" s="220"/>
      <c r="BA38" s="255">
        <f t="shared" si="9"/>
        <v>3007.48</v>
      </c>
      <c r="BB38" s="224">
        <f t="shared" si="10"/>
        <v>1.9636946144714344E-3</v>
      </c>
    </row>
    <row r="39" spans="1:54" ht="25.5" customHeight="1" x14ac:dyDescent="0.35">
      <c r="A39" s="107" t="s">
        <v>451</v>
      </c>
      <c r="B39" s="134"/>
      <c r="C39" s="134"/>
      <c r="D39" s="134"/>
      <c r="E39" s="134"/>
      <c r="F39" s="134"/>
      <c r="G39" s="134"/>
      <c r="H39" s="134"/>
      <c r="I39" s="134"/>
      <c r="J39" s="238"/>
      <c r="L39" s="107" t="s">
        <v>451</v>
      </c>
      <c r="M39" s="335" t="s">
        <v>452</v>
      </c>
      <c r="N39" s="336"/>
      <c r="O39" s="336"/>
      <c r="P39" s="336"/>
      <c r="Q39" s="336"/>
      <c r="R39" s="336"/>
      <c r="S39" s="336"/>
      <c r="T39" s="336"/>
      <c r="U39" s="336"/>
      <c r="V39" s="336"/>
      <c r="W39" s="336"/>
      <c r="X39" s="336"/>
      <c r="Y39" s="336"/>
      <c r="Z39" s="336"/>
      <c r="AA39" s="336"/>
      <c r="AB39" s="336"/>
      <c r="AC39" s="336"/>
      <c r="AD39" s="336"/>
      <c r="AE39" s="337"/>
      <c r="AF39" s="104"/>
      <c r="AG39" s="108" t="s">
        <v>446</v>
      </c>
      <c r="AH39" s="109">
        <v>100</v>
      </c>
      <c r="AI39" s="110">
        <v>64800</v>
      </c>
      <c r="AJ39" s="110">
        <v>19440</v>
      </c>
      <c r="AK39" s="110">
        <v>84240</v>
      </c>
      <c r="AL39" s="110">
        <v>8424000</v>
      </c>
      <c r="AM39" s="110">
        <v>27619.67</v>
      </c>
      <c r="AQ39" s="136">
        <f>AH39-D39</f>
        <v>100</v>
      </c>
      <c r="AS39" s="223"/>
      <c r="AT39" s="222">
        <f t="shared" si="4"/>
        <v>100</v>
      </c>
      <c r="AU39" s="255">
        <f t="shared" si="5"/>
        <v>212.45901639344262</v>
      </c>
      <c r="AV39" s="220">
        <f t="shared" si="6"/>
        <v>212.45901639344262</v>
      </c>
      <c r="AW39" s="255">
        <f t="shared" si="7"/>
        <v>276.19672131147541</v>
      </c>
      <c r="AX39" s="220">
        <f t="shared" si="8"/>
        <v>276.19672131147541</v>
      </c>
      <c r="AY39" s="220"/>
      <c r="AZ39" s="220"/>
      <c r="BA39" s="255">
        <f t="shared" si="9"/>
        <v>27619.67</v>
      </c>
      <c r="BB39" s="224">
        <f t="shared" si="10"/>
        <v>1.8033901217124716E-2</v>
      </c>
    </row>
    <row r="41" spans="1:54" x14ac:dyDescent="0.35">
      <c r="AV41" s="306" t="s">
        <v>549</v>
      </c>
      <c r="AW41" s="306"/>
      <c r="AX41" s="306"/>
      <c r="AY41" s="306"/>
      <c r="BA41" s="215">
        <f>SUM(BA4:BA40)</f>
        <v>1531541.6041966996</v>
      </c>
    </row>
  </sheetData>
  <mergeCells count="37">
    <mergeCell ref="M25:AE25"/>
    <mergeCell ref="M1:AE1"/>
    <mergeCell ref="M15:AE15"/>
    <mergeCell ref="M16:AE16"/>
    <mergeCell ref="M17:AE17"/>
    <mergeCell ref="M18:AE18"/>
    <mergeCell ref="M8:AE8"/>
    <mergeCell ref="M3:AE3"/>
    <mergeCell ref="M4:AE4"/>
    <mergeCell ref="M5:AE5"/>
    <mergeCell ref="M6:AE6"/>
    <mergeCell ref="M7:AE7"/>
    <mergeCell ref="M19:AE19"/>
    <mergeCell ref="M20:AE20"/>
    <mergeCell ref="M9:AE9"/>
    <mergeCell ref="M10:AE10"/>
    <mergeCell ref="M2:AE2"/>
    <mergeCell ref="M21:AE21"/>
    <mergeCell ref="M22:AE22"/>
    <mergeCell ref="M23:AE23"/>
    <mergeCell ref="M24:AE24"/>
    <mergeCell ref="M11:AE11"/>
    <mergeCell ref="M12:AE12"/>
    <mergeCell ref="M13:AE13"/>
    <mergeCell ref="M14:AE14"/>
    <mergeCell ref="M38:AE38"/>
    <mergeCell ref="M39:AE39"/>
    <mergeCell ref="M37:AE37"/>
    <mergeCell ref="M26:AE26"/>
    <mergeCell ref="M27:AE27"/>
    <mergeCell ref="M28:AE28"/>
    <mergeCell ref="M29:AE29"/>
    <mergeCell ref="M30:AE30"/>
    <mergeCell ref="M31:AE31"/>
    <mergeCell ref="M34:AE34"/>
    <mergeCell ref="M36:AE36"/>
    <mergeCell ref="M35:AE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0E17-FE65-4AB8-BA56-4B207F848732}">
  <dimension ref="D1:V6"/>
  <sheetViews>
    <sheetView showGridLines="0" workbookViewId="0">
      <selection activeCell="F2" sqref="F2:F6"/>
    </sheetView>
  </sheetViews>
  <sheetFormatPr defaultRowHeight="14.5" x14ac:dyDescent="0.35"/>
  <cols>
    <col min="4" max="4" width="33.1796875" customWidth="1"/>
    <col min="5" max="5" width="20.26953125" customWidth="1"/>
    <col min="6" max="6" width="21.26953125" customWidth="1"/>
  </cols>
  <sheetData>
    <row r="1" spans="4:22" ht="29" x14ac:dyDescent="0.35">
      <c r="D1" s="316" t="s">
        <v>553</v>
      </c>
      <c r="E1" s="316"/>
      <c r="F1" s="317" t="s">
        <v>551</v>
      </c>
    </row>
    <row r="2" spans="4:22" x14ac:dyDescent="0.35">
      <c r="D2" s="134" t="s">
        <v>550</v>
      </c>
      <c r="E2" s="205">
        <f>Mechanical!AZ45+'Elect and PACO'!AZ63+'Eng and Design'!AW61+'Site works'!AG18+'Other components'!BA41</f>
        <v>2162700.9970034938</v>
      </c>
      <c r="F2" s="312" t="s">
        <v>340</v>
      </c>
    </row>
    <row r="3" spans="4:22" x14ac:dyDescent="0.35">
      <c r="D3" s="134" t="s">
        <v>365</v>
      </c>
      <c r="E3" s="313">
        <f>Mechanical!AZ45+'Elect and PACO'!AZ63</f>
        <v>21012.789109087309</v>
      </c>
      <c r="F3" s="314">
        <f>E3/$E$2</f>
        <v>9.7159936293557663E-3</v>
      </c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</row>
    <row r="4" spans="4:22" ht="29" x14ac:dyDescent="0.35">
      <c r="D4" s="315" t="s">
        <v>153</v>
      </c>
      <c r="E4" s="205">
        <f>'Eng and Design'!AW61</f>
        <v>20247.810655737703</v>
      </c>
      <c r="F4" s="314">
        <f t="shared" ref="F4:F6" si="0">E4/$E$2</f>
        <v>9.3622792442375671E-3</v>
      </c>
    </row>
    <row r="5" spans="4:22" x14ac:dyDescent="0.35">
      <c r="D5" s="134" t="s">
        <v>499</v>
      </c>
      <c r="E5" s="313">
        <f>'Site works'!AG18</f>
        <v>589898.7930419693</v>
      </c>
      <c r="F5" s="314">
        <f t="shared" si="0"/>
        <v>0.27276021690436958</v>
      </c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1"/>
      <c r="V5" s="311"/>
    </row>
    <row r="6" spans="4:22" x14ac:dyDescent="0.35">
      <c r="D6" s="315" t="s">
        <v>552</v>
      </c>
      <c r="E6" s="205">
        <f>'Other components'!BA41</f>
        <v>1531541.6041966996</v>
      </c>
      <c r="F6" s="314">
        <f t="shared" si="0"/>
        <v>0.7081615102220371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Company Estimate</vt:lpstr>
      <vt:lpstr>METS Estimate</vt:lpstr>
      <vt:lpstr>Mechanical</vt:lpstr>
      <vt:lpstr>Elect and PACO</vt:lpstr>
      <vt:lpstr>Eng and Design</vt:lpstr>
      <vt:lpstr>Site works</vt:lpstr>
      <vt:lpstr>Other components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Lawani, Pendo F SPDC-PTP/O/NS</dc:creator>
  <cp:lastModifiedBy>Frank, Faustina N SPDC-PTP/O/NS</cp:lastModifiedBy>
  <dcterms:created xsi:type="dcterms:W3CDTF">2019-11-07T14:07:58Z</dcterms:created>
  <dcterms:modified xsi:type="dcterms:W3CDTF">2020-12-09T07:03:53Z</dcterms:modified>
</cp:coreProperties>
</file>