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Israel.Odega\Desktop\"/>
    </mc:Choice>
  </mc:AlternateContent>
  <xr:revisionPtr revIDLastSave="0" documentId="8_{03114E84-8D4E-4FB3-9DDD-12C7949AAFE5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Details" sheetId="2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6" i="7" l="1"/>
  <c r="I7" i="7"/>
  <c r="L70" i="7" l="1"/>
  <c r="I63" i="7" l="1"/>
  <c r="L54" i="7" l="1"/>
  <c r="I54" i="7"/>
  <c r="F50" i="7"/>
  <c r="F51" i="7" s="1"/>
  <c r="F55" i="7" s="1"/>
  <c r="E50" i="7"/>
  <c r="B50" i="7"/>
  <c r="B51" i="7" s="1"/>
  <c r="B55" i="7" s="1"/>
  <c r="P49" i="7"/>
  <c r="P50" i="7" s="1"/>
  <c r="L49" i="7"/>
  <c r="L50" i="7" s="1"/>
  <c r="L51" i="7" s="1"/>
  <c r="L55" i="7" s="1"/>
  <c r="I49" i="7"/>
  <c r="I50" i="7" s="1"/>
  <c r="H49" i="7"/>
  <c r="H50" i="7" s="1"/>
  <c r="G49" i="7"/>
  <c r="G50" i="7" s="1"/>
  <c r="F49" i="7"/>
  <c r="E49" i="7"/>
  <c r="D49" i="7"/>
  <c r="D50" i="7" s="1"/>
  <c r="C49" i="7"/>
  <c r="C50" i="7" s="1"/>
  <c r="B49" i="7"/>
  <c r="P54" i="7"/>
  <c r="I45" i="7"/>
  <c r="J44" i="7"/>
  <c r="D51" i="7" l="1"/>
  <c r="D55" i="7" s="1"/>
  <c r="B56" i="7"/>
  <c r="B58" i="7"/>
  <c r="H51" i="7"/>
  <c r="H55" i="7" s="1"/>
  <c r="F56" i="7"/>
  <c r="F58" i="7" s="1"/>
  <c r="L56" i="7"/>
  <c r="L58" i="7" s="1"/>
  <c r="L60" i="7" s="1"/>
  <c r="L65" i="7" s="1"/>
  <c r="C55" i="7"/>
  <c r="C51" i="7"/>
  <c r="G51" i="7"/>
  <c r="G55" i="7" s="1"/>
  <c r="P51" i="7"/>
  <c r="P55" i="7" s="1"/>
  <c r="E51" i="7"/>
  <c r="E55" i="7" s="1"/>
  <c r="I51" i="7"/>
  <c r="I55" i="7" s="1"/>
  <c r="E58" i="7" l="1"/>
  <c r="E56" i="7"/>
  <c r="G56" i="7"/>
  <c r="G58" i="7"/>
  <c r="H58" i="7"/>
  <c r="H56" i="7"/>
  <c r="D56" i="7"/>
  <c r="D58" i="7" s="1"/>
  <c r="P56" i="7"/>
  <c r="P58" i="7" s="1"/>
  <c r="P60" i="7" s="1"/>
  <c r="P65" i="7" s="1"/>
  <c r="C56" i="7"/>
  <c r="C58" i="7"/>
  <c r="I56" i="7"/>
  <c r="I58" i="7" s="1"/>
  <c r="I60" i="7" s="1"/>
  <c r="I64" i="7" s="1"/>
  <c r="I65" i="7" s="1"/>
  <c r="I72" i="7" l="1"/>
  <c r="I75" i="7" s="1"/>
  <c r="I23" i="7" l="1"/>
  <c r="P14" i="7" l="1"/>
  <c r="I14" i="7"/>
  <c r="P9" i="7"/>
  <c r="P10" i="7" s="1"/>
  <c r="I9" i="7"/>
  <c r="I10" i="7" s="1"/>
  <c r="H9" i="7"/>
  <c r="H10" i="7" s="1"/>
  <c r="G9" i="7"/>
  <c r="G10" i="7" s="1"/>
  <c r="F9" i="7"/>
  <c r="F10" i="7" s="1"/>
  <c r="F11" i="7" s="1"/>
  <c r="F15" i="7" s="1"/>
  <c r="E9" i="7"/>
  <c r="E10" i="7" s="1"/>
  <c r="D9" i="7"/>
  <c r="D10" i="7" s="1"/>
  <c r="C9" i="7"/>
  <c r="C10" i="7" s="1"/>
  <c r="B9" i="7"/>
  <c r="B10" i="7" s="1"/>
  <c r="B11" i="7" s="1"/>
  <c r="B15" i="7" s="1"/>
  <c r="L9" i="7"/>
  <c r="L10" i="7" s="1"/>
  <c r="I5" i="7"/>
  <c r="G11" i="7" l="1"/>
  <c r="G15" i="7" s="1"/>
  <c r="B16" i="7"/>
  <c r="B18" i="7" s="1"/>
  <c r="D11" i="7"/>
  <c r="D15" i="7"/>
  <c r="H11" i="7"/>
  <c r="H15" i="7" s="1"/>
  <c r="P11" i="7"/>
  <c r="P15" i="7" s="1"/>
  <c r="C11" i="7"/>
  <c r="C15" i="7"/>
  <c r="L11" i="7"/>
  <c r="F16" i="7"/>
  <c r="F18" i="7"/>
  <c r="E11" i="7"/>
  <c r="E15" i="7" s="1"/>
  <c r="I11" i="7"/>
  <c r="I15" i="7" s="1"/>
  <c r="L14" i="7"/>
  <c r="L15" i="7" l="1"/>
  <c r="L16" i="7" s="1"/>
  <c r="L18" i="7" s="1"/>
  <c r="L20" i="7" s="1"/>
  <c r="L25" i="7" s="1"/>
  <c r="I16" i="7"/>
  <c r="I18" i="7" s="1"/>
  <c r="I20" i="7" s="1"/>
  <c r="I24" i="7" s="1"/>
  <c r="I25" i="7" s="1"/>
  <c r="E16" i="7"/>
  <c r="E18" i="7" s="1"/>
  <c r="D16" i="7"/>
  <c r="D18" i="7" s="1"/>
  <c r="G16" i="7"/>
  <c r="G18" i="7" s="1"/>
  <c r="P16" i="7"/>
  <c r="P18" i="7" s="1"/>
  <c r="P20" i="7" s="1"/>
  <c r="P25" i="7" s="1"/>
  <c r="H16" i="7"/>
  <c r="H18" i="7" s="1"/>
  <c r="C16" i="7"/>
  <c r="C18" i="7" s="1"/>
  <c r="I32" i="7" l="1"/>
</calcChain>
</file>

<file path=xl/sharedStrings.xml><?xml version="1.0" encoding="utf-8"?>
<sst xmlns="http://schemas.openxmlformats.org/spreadsheetml/2006/main" count="142" uniqueCount="40">
  <si>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</si>
  <si>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</si>
  <si>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</si>
  <si>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</si>
  <si>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</si>
  <si>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</si>
  <si>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</si>
  <si>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</si>
  <si>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</si>
  <si>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</si>
  <si>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</si>
  <si>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</si>
  <si>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</si>
  <si>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</si>
  <si>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</si>
  <si>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</si>
  <si>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</si>
  <si>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</si>
  <si>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</si>
  <si>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</si>
  <si>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</si>
  <si>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</si>
  <si>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</si>
  <si>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</si>
  <si>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</si>
  <si>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</si>
  <si>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</si>
  <si>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</si>
  <si>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</si>
  <si>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</si>
  <si>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</si>
  <si>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</si>
  <si>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</si>
  <si>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</si>
  <si>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</si>
  <si>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</t>
  </si>
  <si>
    <t>January - December</t>
  </si>
  <si>
    <t>November - December</t>
  </si>
  <si>
    <t>Revised date of completion is 31 October, 2018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</si>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</sst>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7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2" fillId="0" borderId="0"/>
    <xf numFmtId="43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0" fontId="6" fillId="0" borderId="0" xfId="0" applyFont="1"/>
  </cellXfs>
  <cellStyles count="7">
    <cellStyle name="Comma 10 6" xfId="2" xr:uid="{00000000-0005-0000-0000-000000000000}"/>
    <cellStyle name="Comma 2" xfId="3" xr:uid="{00000000-0005-0000-0000-000001000000}"/>
    <cellStyle name="Comma 2 4" xfId="6" xr:uid="{23FB4038-AC9F-4308-B302-A48669DCEC53}"/>
    <cellStyle name="Normal" xfId="0" builtinId="0"/>
    <cellStyle name="Normal 2 2" xfId="1" xr:uid="{00000000-0005-0000-0000-000003000000}"/>
    <cellStyle name="Normal 2 4" xfId="5" xr:uid="{FF127615-01BB-4381-9640-15ACCF59BDC1}"/>
    <cellStyle name="Normal 5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6350</xdr:rowOff>
    </xdr:from>
    <xdr:to>
      <xdr:col>26</xdr:col>
      <xdr:colOff>340952</xdr:colOff>
      <xdr:row>29</xdr:row>
      <xdr:rowOff>139062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346EA4-78DC-4E83-8197-432BE765B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74650"/>
          <a:ext cx="15580952" cy="510476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5"/>
  <sheetViews>
    <sheetView tabSelected="1" topLeftCell="A45" zoomScale="85" zoomScaleNormal="85" workbookViewId="0">
      <selection activeCell="J49" sqref="J49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51.05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17+30+31</f>
        <v>78</v>
      </c>
      <c r="K7" s="6" t="s">
        <v>7</v>
      </c>
      <c r="L7" s="10">
        <v>61</v>
      </c>
      <c r="O7" s="6" t="s">
        <v>7</v>
      </c>
      <c r="P7" s="10">
        <v>61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1.5</v>
      </c>
      <c r="J8" t="s">
        <v>9</v>
      </c>
      <c r="K8" s="6" t="s">
        <v>8</v>
      </c>
      <c r="L8" s="13"/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32">
        <f>I8*I7*1000</f>
        <v>117000</v>
      </c>
      <c r="K9" s="6" t="s">
        <v>11</v>
      </c>
      <c r="L9" s="32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5972850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-1194570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/>
      <c r="K12" s="6" t="s">
        <v>17</v>
      </c>
      <c r="L12" s="17"/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-316602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4461678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-3792426.3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669251.70000000019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985853.70000000019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f>-0.2*I22*0.85</f>
        <v>0</v>
      </c>
    </row>
    <row r="24" spans="1:17" x14ac:dyDescent="0.35">
      <c r="A24" t="s">
        <v>34</v>
      </c>
      <c r="I24" s="28">
        <f>I23+I22+I20</f>
        <v>985853.70000000019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295756.11000000004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295756.11000000004</v>
      </c>
    </row>
    <row r="33" spans="1:17" x14ac:dyDescent="0.35">
      <c r="I33" s="28"/>
      <c r="J33" s="28"/>
      <c r="L33" s="28"/>
    </row>
    <row r="34" spans="1:17" x14ac:dyDescent="0.35">
      <c r="A34" s="1" t="s">
        <v>35</v>
      </c>
    </row>
    <row r="35" spans="1:17" x14ac:dyDescent="0.35">
      <c r="A35" t="s">
        <v>39</v>
      </c>
      <c r="I35" s="30">
        <v>64459.665000000008</v>
      </c>
    </row>
    <row r="36" spans="1:17" x14ac:dyDescent="0.35">
      <c r="A36" t="s">
        <v>37</v>
      </c>
      <c r="I36" s="28">
        <f>(I32-I35)/2</f>
        <v>115648.22250000002</v>
      </c>
      <c r="L36" s="28"/>
    </row>
    <row r="42" spans="1:17" ht="18.5" x14ac:dyDescent="0.45">
      <c r="A42" s="3" t="s">
        <v>0</v>
      </c>
      <c r="B42" s="4">
        <v>2008</v>
      </c>
      <c r="C42" s="4">
        <v>2009</v>
      </c>
      <c r="D42" s="4">
        <v>2010</v>
      </c>
      <c r="E42" s="4">
        <v>2011</v>
      </c>
      <c r="F42" s="4">
        <v>2012</v>
      </c>
      <c r="G42" s="4">
        <v>2013</v>
      </c>
      <c r="H42" s="4">
        <v>2014</v>
      </c>
      <c r="I42" s="4">
        <v>2019</v>
      </c>
      <c r="J42" s="5"/>
      <c r="K42" s="3" t="s">
        <v>1</v>
      </c>
      <c r="L42" s="4">
        <v>2019</v>
      </c>
      <c r="O42" s="3" t="s">
        <v>2</v>
      </c>
      <c r="P42" s="4">
        <v>2019</v>
      </c>
    </row>
    <row r="43" spans="1:17" x14ac:dyDescent="0.35">
      <c r="A43" s="1" t="s">
        <v>3</v>
      </c>
      <c r="K43" s="1" t="s">
        <v>3</v>
      </c>
      <c r="M43" s="5"/>
      <c r="O43" s="1" t="s">
        <v>3</v>
      </c>
    </row>
    <row r="44" spans="1:17" x14ac:dyDescent="0.35">
      <c r="A44" s="1" t="s">
        <v>31</v>
      </c>
      <c r="I44" s="31">
        <v>0</v>
      </c>
      <c r="J44">
        <f>680000*0.15*0.3</f>
        <v>30600</v>
      </c>
      <c r="K44" s="1"/>
      <c r="L44" s="31"/>
      <c r="M44" s="5"/>
      <c r="O44" s="1"/>
    </row>
    <row r="45" spans="1:17" x14ac:dyDescent="0.35">
      <c r="A45" s="1" t="s">
        <v>32</v>
      </c>
      <c r="I45" s="31">
        <f>I44*0.2</f>
        <v>0</v>
      </c>
      <c r="K45" s="1"/>
      <c r="L45" s="31"/>
      <c r="M45" s="5"/>
      <c r="O45" s="1"/>
    </row>
    <row r="46" spans="1:17" x14ac:dyDescent="0.35">
      <c r="A46" s="6" t="s">
        <v>4</v>
      </c>
      <c r="B46" s="7"/>
      <c r="C46" s="7"/>
      <c r="D46" s="7"/>
      <c r="E46" s="7"/>
      <c r="F46" s="7"/>
      <c r="G46" s="7"/>
      <c r="H46" s="7"/>
      <c r="I46" s="7">
        <v>51.43</v>
      </c>
      <c r="J46" t="s">
        <v>5</v>
      </c>
      <c r="K46" s="6" t="s">
        <v>6</v>
      </c>
      <c r="L46" s="8">
        <v>1.36</v>
      </c>
      <c r="M46" t="s">
        <v>5</v>
      </c>
      <c r="O46" s="6" t="s">
        <v>6</v>
      </c>
      <c r="P46" s="9">
        <v>2.5099999999999998</v>
      </c>
      <c r="Q46" t="s">
        <v>5</v>
      </c>
    </row>
    <row r="47" spans="1:17" x14ac:dyDescent="0.35">
      <c r="A47" s="6" t="s">
        <v>7</v>
      </c>
      <c r="B47" s="10">
        <v>366</v>
      </c>
      <c r="C47" s="10">
        <v>365</v>
      </c>
      <c r="D47" s="10">
        <v>365</v>
      </c>
      <c r="E47" s="10">
        <v>365</v>
      </c>
      <c r="F47" s="10">
        <v>366</v>
      </c>
      <c r="G47" s="10">
        <v>365</v>
      </c>
      <c r="H47" s="10">
        <v>365</v>
      </c>
      <c r="I47" s="10">
        <v>365</v>
      </c>
      <c r="K47" s="6" t="s">
        <v>7</v>
      </c>
      <c r="L47" s="10">
        <v>365</v>
      </c>
      <c r="O47" s="6" t="s">
        <v>7</v>
      </c>
      <c r="P47" s="10">
        <v>365</v>
      </c>
    </row>
    <row r="48" spans="1:17" x14ac:dyDescent="0.35">
      <c r="A48" s="6" t="s">
        <v>8</v>
      </c>
      <c r="B48" s="11"/>
      <c r="C48" s="11"/>
      <c r="D48" s="11"/>
      <c r="E48" s="11"/>
      <c r="F48" s="11"/>
      <c r="G48" s="11"/>
      <c r="H48" s="11"/>
      <c r="I48" s="12">
        <v>1.5</v>
      </c>
      <c r="J48" t="s">
        <v>9</v>
      </c>
      <c r="K48" s="6" t="s">
        <v>8</v>
      </c>
      <c r="L48" s="13">
        <v>0</v>
      </c>
      <c r="M48" t="s">
        <v>9</v>
      </c>
      <c r="O48" s="6" t="s">
        <v>8</v>
      </c>
      <c r="P48" s="13">
        <v>0</v>
      </c>
      <c r="Q48" t="s">
        <v>9</v>
      </c>
    </row>
    <row r="49" spans="1:17" x14ac:dyDescent="0.35">
      <c r="A49" s="6" t="s">
        <v>10</v>
      </c>
      <c r="B49" s="14">
        <f t="shared" ref="B49:H49" si="9">B48*B47*1000</f>
        <v>0</v>
      </c>
      <c r="C49" s="14">
        <f t="shared" si="9"/>
        <v>0</v>
      </c>
      <c r="D49" s="14">
        <f t="shared" si="9"/>
        <v>0</v>
      </c>
      <c r="E49" s="14">
        <f t="shared" si="9"/>
        <v>0</v>
      </c>
      <c r="F49" s="14">
        <f t="shared" si="9"/>
        <v>0</v>
      </c>
      <c r="G49" s="14">
        <f t="shared" si="9"/>
        <v>0</v>
      </c>
      <c r="H49" s="14">
        <f t="shared" si="9"/>
        <v>0</v>
      </c>
      <c r="I49" s="32">
        <f>I48*I47*1000</f>
        <v>547500</v>
      </c>
      <c r="K49" s="6" t="s">
        <v>11</v>
      </c>
      <c r="L49" s="32">
        <f>L48*L47*1000</f>
        <v>0</v>
      </c>
      <c r="O49" s="6" t="s">
        <v>11</v>
      </c>
      <c r="P49" s="14">
        <f t="shared" ref="P49" si="10">P48*P47*1000</f>
        <v>0</v>
      </c>
    </row>
    <row r="50" spans="1:17" ht="15" thickBot="1" x14ac:dyDescent="0.4">
      <c r="A50" s="6" t="s">
        <v>12</v>
      </c>
      <c r="B50" s="15">
        <f t="shared" ref="B50:I50" si="11">+B49*B46</f>
        <v>0</v>
      </c>
      <c r="C50" s="15">
        <f t="shared" si="11"/>
        <v>0</v>
      </c>
      <c r="D50" s="15">
        <f t="shared" si="11"/>
        <v>0</v>
      </c>
      <c r="E50" s="15">
        <f t="shared" si="11"/>
        <v>0</v>
      </c>
      <c r="F50" s="15">
        <f t="shared" si="11"/>
        <v>0</v>
      </c>
      <c r="G50" s="15">
        <f t="shared" si="11"/>
        <v>0</v>
      </c>
      <c r="H50" s="15">
        <f t="shared" si="11"/>
        <v>0</v>
      </c>
      <c r="I50" s="16">
        <f t="shared" si="11"/>
        <v>28157925</v>
      </c>
      <c r="K50" s="6" t="s">
        <v>12</v>
      </c>
      <c r="L50" s="16">
        <f>+L49*L46*5.8</f>
        <v>0</v>
      </c>
      <c r="O50" s="6" t="s">
        <v>12</v>
      </c>
      <c r="P50" s="16">
        <f>+P49*P46*5.8</f>
        <v>0</v>
      </c>
    </row>
    <row r="51" spans="1:17" ht="15" thickTop="1" x14ac:dyDescent="0.35">
      <c r="A51" s="6" t="s">
        <v>13</v>
      </c>
      <c r="B51" s="17">
        <f t="shared" ref="B51:I51" si="12">-B50*0.2</f>
        <v>0</v>
      </c>
      <c r="C51" s="17">
        <f t="shared" si="12"/>
        <v>0</v>
      </c>
      <c r="D51" s="17">
        <f t="shared" si="12"/>
        <v>0</v>
      </c>
      <c r="E51" s="17">
        <f t="shared" si="12"/>
        <v>0</v>
      </c>
      <c r="F51" s="17">
        <f t="shared" si="12"/>
        <v>0</v>
      </c>
      <c r="G51" s="17">
        <f t="shared" si="12"/>
        <v>0</v>
      </c>
      <c r="H51" s="18">
        <f t="shared" si="12"/>
        <v>0</v>
      </c>
      <c r="I51" s="19">
        <f t="shared" si="12"/>
        <v>-5631585</v>
      </c>
      <c r="J51" t="s">
        <v>14</v>
      </c>
      <c r="K51" s="6" t="s">
        <v>15</v>
      </c>
      <c r="L51" s="19">
        <f>-L50*0.07</f>
        <v>0</v>
      </c>
      <c r="M51" t="s">
        <v>16</v>
      </c>
      <c r="O51" s="6" t="s">
        <v>15</v>
      </c>
      <c r="P51" s="19">
        <f>-P50*0.07</f>
        <v>0</v>
      </c>
      <c r="Q51" t="s">
        <v>16</v>
      </c>
    </row>
    <row r="52" spans="1:17" x14ac:dyDescent="0.35">
      <c r="A52" s="6" t="s">
        <v>17</v>
      </c>
      <c r="B52" s="17"/>
      <c r="C52" s="17"/>
      <c r="D52" s="17"/>
      <c r="E52" s="17"/>
      <c r="F52" s="17"/>
      <c r="G52" s="17"/>
      <c r="H52" s="18"/>
      <c r="I52" s="17">
        <v>0</v>
      </c>
      <c r="K52" s="6" t="s">
        <v>17</v>
      </c>
      <c r="L52" s="17">
        <v>0</v>
      </c>
      <c r="O52" s="6" t="s">
        <v>17</v>
      </c>
      <c r="P52" s="17">
        <v>0</v>
      </c>
    </row>
    <row r="53" spans="1:17" x14ac:dyDescent="0.35">
      <c r="A53" s="6" t="s">
        <v>18</v>
      </c>
      <c r="B53" s="17"/>
      <c r="C53" s="17"/>
      <c r="D53" s="17"/>
      <c r="E53" s="17"/>
      <c r="F53" s="17"/>
      <c r="G53" s="17"/>
      <c r="H53" s="18"/>
      <c r="I53" s="17"/>
      <c r="K53" s="6" t="s">
        <v>18</v>
      </c>
      <c r="L53" s="17"/>
      <c r="O53" s="6" t="s">
        <v>18</v>
      </c>
      <c r="P53" s="17"/>
    </row>
    <row r="54" spans="1:17" x14ac:dyDescent="0.35">
      <c r="A54" s="6" t="s">
        <v>19</v>
      </c>
      <c r="B54" s="17"/>
      <c r="C54" s="17"/>
      <c r="D54" s="17"/>
      <c r="E54" s="17"/>
      <c r="F54" s="17"/>
      <c r="G54" s="17"/>
      <c r="H54" s="18"/>
      <c r="I54" s="17">
        <f>-I48*I47*2706</f>
        <v>-1481535</v>
      </c>
      <c r="J54" t="s">
        <v>20</v>
      </c>
      <c r="K54" s="6" t="s">
        <v>19</v>
      </c>
      <c r="L54" s="17">
        <f>-L48*L47*2706</f>
        <v>0</v>
      </c>
      <c r="O54" s="6" t="s">
        <v>19</v>
      </c>
      <c r="P54" s="17">
        <f>-P48*P47*2706</f>
        <v>0</v>
      </c>
    </row>
    <row r="55" spans="1:17" x14ac:dyDescent="0.35">
      <c r="A55" s="6" t="s">
        <v>21</v>
      </c>
      <c r="B55" s="20">
        <f t="shared" ref="B55:H55" si="13">+B50+B51</f>
        <v>0</v>
      </c>
      <c r="C55" s="20">
        <f t="shared" si="13"/>
        <v>0</v>
      </c>
      <c r="D55" s="20">
        <f t="shared" si="13"/>
        <v>0</v>
      </c>
      <c r="E55" s="20">
        <f t="shared" si="13"/>
        <v>0</v>
      </c>
      <c r="F55" s="20">
        <f t="shared" si="13"/>
        <v>0</v>
      </c>
      <c r="G55" s="20">
        <f t="shared" si="13"/>
        <v>0</v>
      </c>
      <c r="H55" s="21">
        <f t="shared" si="13"/>
        <v>0</v>
      </c>
      <c r="I55" s="20">
        <f>+I50+I51+I52+I53+I54</f>
        <v>21044805</v>
      </c>
      <c r="K55" s="6" t="s">
        <v>21</v>
      </c>
      <c r="L55" s="20">
        <f>+L50+L51+L52+L53+L54</f>
        <v>0</v>
      </c>
      <c r="O55" s="6" t="s">
        <v>21</v>
      </c>
      <c r="P55" s="20">
        <f>+P50+P51+P52+P53+P54</f>
        <v>0</v>
      </c>
    </row>
    <row r="56" spans="1:17" x14ac:dyDescent="0.35">
      <c r="A56" s="6" t="s">
        <v>22</v>
      </c>
      <c r="B56" s="17">
        <f t="shared" ref="B56:I56" si="14">-B55*0.85</f>
        <v>0</v>
      </c>
      <c r="C56" s="17">
        <f t="shared" si="14"/>
        <v>0</v>
      </c>
      <c r="D56" s="17">
        <f t="shared" si="14"/>
        <v>0</v>
      </c>
      <c r="E56" s="17">
        <f t="shared" si="14"/>
        <v>0</v>
      </c>
      <c r="F56" s="17">
        <f t="shared" si="14"/>
        <v>0</v>
      </c>
      <c r="G56" s="17">
        <f t="shared" si="14"/>
        <v>0</v>
      </c>
      <c r="H56" s="18">
        <f t="shared" si="14"/>
        <v>0</v>
      </c>
      <c r="I56" s="17">
        <f t="shared" si="14"/>
        <v>-17888084.25</v>
      </c>
      <c r="J56" t="s">
        <v>23</v>
      </c>
      <c r="K56" s="6" t="s">
        <v>24</v>
      </c>
      <c r="L56" s="17">
        <f>-L55*0.3</f>
        <v>0</v>
      </c>
      <c r="O56" s="6" t="s">
        <v>24</v>
      </c>
      <c r="P56" s="17">
        <f>-P55*0.3</f>
        <v>0</v>
      </c>
    </row>
    <row r="57" spans="1:17" x14ac:dyDescent="0.35">
      <c r="A57" s="22"/>
      <c r="B57" s="23"/>
      <c r="C57" s="23"/>
      <c r="D57" s="23"/>
      <c r="E57" s="23"/>
      <c r="F57" s="23"/>
      <c r="G57" s="23"/>
      <c r="H57" s="23"/>
      <c r="I57" s="24"/>
      <c r="K57" s="22"/>
      <c r="L57" s="24"/>
      <c r="O57" s="22"/>
      <c r="P57" s="24"/>
    </row>
    <row r="58" spans="1:17" ht="15" thickBot="1" x14ac:dyDescent="0.4">
      <c r="A58" s="25" t="s">
        <v>25</v>
      </c>
      <c r="B58" s="26">
        <f t="shared" ref="B58:I58" si="15">+B55+B56</f>
        <v>0</v>
      </c>
      <c r="C58" s="26">
        <f t="shared" si="15"/>
        <v>0</v>
      </c>
      <c r="D58" s="26">
        <f t="shared" si="15"/>
        <v>0</v>
      </c>
      <c r="E58" s="26">
        <f t="shared" si="15"/>
        <v>0</v>
      </c>
      <c r="F58" s="26">
        <f t="shared" si="15"/>
        <v>0</v>
      </c>
      <c r="G58" s="26">
        <f t="shared" si="15"/>
        <v>0</v>
      </c>
      <c r="H58" s="26">
        <f t="shared" si="15"/>
        <v>0</v>
      </c>
      <c r="I58" s="15">
        <f t="shared" si="15"/>
        <v>3156720.75</v>
      </c>
      <c r="K58" s="25" t="s">
        <v>25</v>
      </c>
      <c r="L58" s="15">
        <f t="shared" ref="L58" si="16">+L55+L56</f>
        <v>0</v>
      </c>
      <c r="O58" s="25" t="s">
        <v>25</v>
      </c>
      <c r="P58" s="15">
        <f t="shared" ref="P58" si="17">+P55+P56</f>
        <v>0</v>
      </c>
    </row>
    <row r="59" spans="1:17" ht="15" thickTop="1" x14ac:dyDescent="0.35"/>
    <row r="60" spans="1:17" ht="15" thickBot="1" x14ac:dyDescent="0.4">
      <c r="A60" t="s">
        <v>26</v>
      </c>
      <c r="I60" s="27">
        <f>I58-I54</f>
        <v>4638255.75</v>
      </c>
      <c r="J60" t="s">
        <v>27</v>
      </c>
      <c r="K60" t="s">
        <v>26</v>
      </c>
      <c r="L60" s="27">
        <f>L58-L54</f>
        <v>0</v>
      </c>
      <c r="M60" t="s">
        <v>27</v>
      </c>
      <c r="O60" t="s">
        <v>26</v>
      </c>
      <c r="P60" s="27">
        <f>P58-P54</f>
        <v>0</v>
      </c>
      <c r="Q60" t="s">
        <v>27</v>
      </c>
    </row>
    <row r="61" spans="1:17" ht="15" thickTop="1" x14ac:dyDescent="0.35"/>
    <row r="62" spans="1:17" x14ac:dyDescent="0.35">
      <c r="A62" s="1" t="s">
        <v>31</v>
      </c>
      <c r="I62" s="31">
        <v>0</v>
      </c>
    </row>
    <row r="63" spans="1:17" x14ac:dyDescent="0.35">
      <c r="A63" s="1" t="s">
        <v>33</v>
      </c>
      <c r="I63" s="31">
        <f>(-0.2*I62*0.85)+(-0.2*I22*0.85)</f>
        <v>0</v>
      </c>
    </row>
    <row r="64" spans="1:17" x14ac:dyDescent="0.35">
      <c r="A64" t="s">
        <v>34</v>
      </c>
      <c r="I64" s="28">
        <f>I63+I62+I60</f>
        <v>4638255.75</v>
      </c>
    </row>
    <row r="65" spans="1:16" x14ac:dyDescent="0.35">
      <c r="A65" t="s">
        <v>29</v>
      </c>
      <c r="B65" s="29">
        <v>2014</v>
      </c>
      <c r="C65" s="29"/>
      <c r="D65" s="29"/>
      <c r="E65" s="29"/>
      <c r="F65" s="29"/>
      <c r="G65" s="29"/>
      <c r="H65" s="29"/>
      <c r="I65" s="30">
        <f>I64*0.3</f>
        <v>1391476.7249999999</v>
      </c>
      <c r="K65" t="s">
        <v>28</v>
      </c>
      <c r="L65" s="30">
        <f>L60*0.3</f>
        <v>0</v>
      </c>
      <c r="O65" t="s">
        <v>29</v>
      </c>
      <c r="P65" s="30">
        <f>P60*0.3</f>
        <v>0</v>
      </c>
    </row>
    <row r="70" spans="1:16" x14ac:dyDescent="0.35">
      <c r="L70" s="13">
        <f>0.17*2*1000/365</f>
        <v>0.93150684931506844</v>
      </c>
      <c r="P70" s="28"/>
    </row>
    <row r="72" spans="1:16" x14ac:dyDescent="0.35">
      <c r="A72" t="s">
        <v>30</v>
      </c>
      <c r="I72" s="28">
        <f>I65+L65+P65</f>
        <v>1391476.7249999999</v>
      </c>
    </row>
    <row r="73" spans="1:16" x14ac:dyDescent="0.35">
      <c r="I73" s="28"/>
      <c r="J73" s="28"/>
      <c r="L73" s="28"/>
    </row>
    <row r="74" spans="1:16" x14ac:dyDescent="0.35">
      <c r="A74" s="1" t="s">
        <v>35</v>
      </c>
    </row>
    <row r="75" spans="1:16" x14ac:dyDescent="0.35">
      <c r="A75" t="s">
        <v>36</v>
      </c>
      <c r="I75" s="28">
        <f>I72/12</f>
        <v>115956.39374999999</v>
      </c>
      <c r="L75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30ED7-A3AC-4BA3-A0FC-A2903B774622}">
  <dimension ref="B33:B38"/>
  <sheetViews>
    <sheetView topLeftCell="A18" workbookViewId="0">
      <selection activeCell="B34" sqref="B34"/>
    </sheetView>
  </sheetViews>
  <sheetFormatPr defaultRowHeight="14.5" x14ac:dyDescent="0.35"/>
  <sheetData>
    <row r="33" spans="2:2" x14ac:dyDescent="0.35">
      <c r="B33" t="s">
        <v>38</v>
      </c>
    </row>
    <row r="38" spans="2:2" x14ac:dyDescent="0.35">
      <c r="B38" s="3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Odega, Israel SPDC-UPO/G/UW</cp:lastModifiedBy>
  <dcterms:created xsi:type="dcterms:W3CDTF">2017-05-02T10:26:09Z</dcterms:created>
  <dcterms:modified xsi:type="dcterms:W3CDTF">2018-10-18T12:13:44Z</dcterms:modified>
</cp:coreProperties>
</file>