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137C2DBD-C528-4358-8E56-9B68FDBDF085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May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 localSheetId="1">IF('[22]prodprof 1'!XEE1&lt;=CumP,'[22]prodprof 1'!XEE1*GORP,CumP*GORP+('[22]prodprof 1'!XEE1-CumP)*(GORP+('[22]prodprof 1'!XEE1-CumP)*0.5*SlopeG))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 localSheetId="1">IF('[22]prodprof 1'!XEE1&lt;=CumP,'[22]prodprof 1'!XEE1*GORP,CumP*GORP+('[22]prodprof 1'!XEE1-CumP)*(GORP+('[22]prodprof 1'!XEE1-CumP)*0.5*SlopeG))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 localSheetId="1">IF('[22]prodprof 1'!XEE1&lt;=CumP,'[22]prodprof 1'!XEE1*GORP,CumP*GORP+('[22]prodprof 1'!XEE1-CumP)*(GORP+('[22]prodprof 1'!XEE1-CumP)*0.5*SlopeG))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 localSheetId="1">IF('[22]prodprof 1'!XEE1&lt;=CumP,'[22]prodprof 1'!XEE1*GORP,CumP*GORP+('[22]prodprof 1'!XEE1-CumP)*(GORP+('[22]prodprof 1'!XEE1-CumP)*0.5*SlopeG))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 localSheetId="1">IF('[22]prodprof 1'!XEE1&lt;=CumP,'[22]prodprof 1'!XEE1*GORP,CumP*GORP+('[22]prodprof 1'!XEE1-CumP)*(GORP+('[22]prodprof 1'!XEE1-CumP)*0.5*SlopeG))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'[68]Oil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 localSheetId="1">IF('[22]prodprof 1'!XEE1&lt;=CumP,'[22]prodprof 1'!XEE1*GORP,CumP*GORP+('[22]prodprof 1'!XEE1-CumP)*(GORP+('[22]prodprof 1'!XEE1-CumP)*0.5*SlopeG))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 localSheetId="1">[47]Indicators!$BI$2:$BI$65536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9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V124" i="7"/>
  <c r="V123" i="7"/>
  <c r="V122" i="7"/>
  <c r="X118" i="7"/>
  <c r="U116" i="7"/>
  <c r="U118" i="7" s="1"/>
  <c r="O116" i="7"/>
  <c r="N116" i="7"/>
  <c r="L115" i="7"/>
  <c r="L114" i="7"/>
  <c r="L113" i="7"/>
  <c r="L112" i="7"/>
  <c r="L111" i="7"/>
  <c r="M110" i="7"/>
  <c r="L110" i="7"/>
  <c r="M109" i="7"/>
  <c r="L109" i="7"/>
  <c r="M108" i="7"/>
  <c r="L108" i="7"/>
  <c r="M107" i="7"/>
  <c r="L107" i="7"/>
  <c r="U106" i="7"/>
  <c r="S106" i="7"/>
  <c r="V106" i="7" s="1"/>
  <c r="Q106" i="7"/>
  <c r="O106" i="7"/>
  <c r="M106" i="7"/>
  <c r="L106" i="7"/>
  <c r="M105" i="7"/>
  <c r="L105" i="7"/>
  <c r="M104" i="7"/>
  <c r="L104" i="7"/>
  <c r="M102" i="7"/>
  <c r="L102" i="7"/>
  <c r="V101" i="7"/>
  <c r="U101" i="7"/>
  <c r="S101" i="7"/>
  <c r="Q101" i="7"/>
  <c r="O101" i="7"/>
  <c r="M101" i="7"/>
  <c r="L101" i="7"/>
  <c r="M100" i="7"/>
  <c r="L100" i="7"/>
  <c r="U99" i="7"/>
  <c r="Q99" i="7"/>
  <c r="O99" i="7"/>
  <c r="S99" i="7" s="1"/>
  <c r="V99" i="7" s="1"/>
  <c r="M99" i="7"/>
  <c r="L99" i="7"/>
  <c r="M97" i="7"/>
  <c r="L97" i="7"/>
  <c r="M96" i="7"/>
  <c r="L96" i="7"/>
  <c r="M95" i="7"/>
  <c r="L95" i="7"/>
  <c r="M94" i="7"/>
  <c r="L94" i="7"/>
  <c r="M93" i="7"/>
  <c r="L93" i="7"/>
  <c r="M92" i="7"/>
  <c r="L92" i="7"/>
  <c r="M91" i="7"/>
  <c r="L91" i="7"/>
  <c r="U90" i="7"/>
  <c r="S90" i="7"/>
  <c r="V90" i="7" s="1"/>
  <c r="V116" i="7" s="1"/>
  <c r="Q90" i="7"/>
  <c r="O90" i="7"/>
  <c r="M90" i="7"/>
  <c r="L90" i="7"/>
  <c r="M88" i="7"/>
  <c r="L88" i="7"/>
  <c r="M87" i="7"/>
  <c r="M86" i="7"/>
  <c r="M84" i="7"/>
  <c r="L84" i="7"/>
  <c r="M83" i="7"/>
  <c r="L83" i="7"/>
  <c r="M82" i="7"/>
  <c r="L82" i="7"/>
  <c r="M81" i="7"/>
  <c r="L81" i="7"/>
  <c r="S80" i="7"/>
  <c r="Q80" i="7"/>
  <c r="O80" i="7"/>
  <c r="M80" i="7"/>
  <c r="L80" i="7"/>
  <c r="M79" i="7"/>
  <c r="L79" i="7"/>
  <c r="S78" i="7"/>
  <c r="Q78" i="7"/>
  <c r="O78" i="7"/>
  <c r="M78" i="7"/>
  <c r="L78" i="7"/>
  <c r="M77" i="7"/>
  <c r="L77" i="7"/>
  <c r="M76" i="7"/>
  <c r="L76" i="7"/>
  <c r="M74" i="7"/>
  <c r="L74" i="7"/>
  <c r="M73" i="7"/>
  <c r="L73" i="7"/>
  <c r="M72" i="7"/>
  <c r="L72" i="7"/>
  <c r="M71" i="7"/>
  <c r="L71" i="7"/>
  <c r="M70" i="7"/>
  <c r="L70" i="7"/>
  <c r="M69" i="7"/>
  <c r="L69" i="7"/>
  <c r="M68" i="7"/>
  <c r="L68" i="7"/>
  <c r="M67" i="7"/>
  <c r="L67" i="7"/>
  <c r="M66" i="7"/>
  <c r="L66" i="7"/>
  <c r="M65" i="7"/>
  <c r="L65" i="7"/>
  <c r="L64" i="7"/>
  <c r="M63" i="7"/>
  <c r="L63" i="7"/>
  <c r="M62" i="7"/>
  <c r="L62" i="7"/>
  <c r="R61" i="7"/>
  <c r="P61" i="7"/>
  <c r="N61" i="7"/>
  <c r="M61" i="7"/>
  <c r="L61" i="7"/>
  <c r="M60" i="7"/>
  <c r="L60" i="7"/>
  <c r="P59" i="7"/>
  <c r="R59" i="7" s="1"/>
  <c r="N59" i="7"/>
  <c r="M59" i="7"/>
  <c r="L59" i="7"/>
  <c r="S58" i="7"/>
  <c r="Q58" i="7"/>
  <c r="O58" i="7"/>
  <c r="M58" i="7"/>
  <c r="L58" i="7"/>
  <c r="M57" i="7"/>
  <c r="L57" i="7"/>
  <c r="M56" i="7"/>
  <c r="L56" i="7"/>
  <c r="M55" i="7"/>
  <c r="L55" i="7"/>
  <c r="M54" i="7"/>
  <c r="L54" i="7"/>
  <c r="M53" i="7"/>
  <c r="L53" i="7"/>
  <c r="M50" i="7"/>
  <c r="L50" i="7"/>
  <c r="M49" i="7"/>
  <c r="L49" i="7"/>
  <c r="M48" i="7"/>
  <c r="L48" i="7"/>
  <c r="M47" i="7"/>
  <c r="L47" i="7"/>
  <c r="M46" i="7"/>
  <c r="L46" i="7"/>
  <c r="M45" i="7"/>
  <c r="L45" i="7"/>
  <c r="L44" i="7"/>
  <c r="M43" i="7"/>
  <c r="L43" i="7"/>
  <c r="S42" i="7"/>
  <c r="Q42" i="7"/>
  <c r="Q116" i="7" s="1"/>
  <c r="O42" i="7"/>
  <c r="M42" i="7"/>
  <c r="L42" i="7"/>
  <c r="M41" i="7"/>
  <c r="L41" i="7"/>
  <c r="M40" i="7"/>
  <c r="L40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5" i="7"/>
  <c r="L25" i="7"/>
  <c r="M24" i="7"/>
  <c r="M23" i="7"/>
  <c r="L23" i="7"/>
  <c r="M22" i="7"/>
  <c r="P116" i="7" l="1"/>
  <c r="U117" i="7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<sst xmlns="http://schemas.openxmlformats.org/spreadsheetml/2006/main" count="210" uniqueCount="160">
  <si>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</si>
  <si>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</si>
  <si>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</si>
  <si>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</si>
  <si>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</si>
  <si>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</si>
  <si>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</si>
  <si>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</si>
  <si>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</si>
  <si>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</si>
  <si>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</si>
  <si>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</si>
  <si>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</si>
  <si>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</si>
  <si>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</si>
  <si>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</si>
  <si>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</si>
  <si>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</si>
  <si>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</si>
  <si>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</si>
  <si>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</si>
  <si>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</si>
  <si>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</si>
  <si>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</si>
  <si>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</si>
  <si>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</si>
  <si>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</si>
  <si>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</si>
  <si>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</si>
  <si>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</si>
  <si>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</si>
  <si>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</si>
  <si>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</si>
  <si>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</si>
  <si>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</si>
  <si>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</si>
  <si>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</si>
  <si>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</si>
  <si>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</si>
  <si>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</si>
  <si>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</si>
  <si>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</si>
  <si>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</si>
  <si>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</si>
  <si>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</si>
  <si>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</si>
  <si>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</si>
  <si>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</si>
  <si>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</si>
  <si>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</si>
  <si>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</si>
  <si>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</si>
  <si>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</si>
  <si>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</si>
  <si>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</si>
  <si>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</si>
  <si>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</si>
  <si>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</si>
  <si>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</si>
  <si>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</si>
  <si>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</si>
  <si>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</si>
  <si>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</si>
  <si>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</si>
  <si>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</si>
  <si>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</si>
  <si>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</si>
  <si>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</si>
  <si>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</si>
  <si>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</si>
  <si>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</si>
  <si>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</si>
  <si>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</si>
  <si>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</si>
  <si>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</si>
  <si>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</si>
  <si>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</si>
  <si>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</si>
  <si>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</si>
  <si>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</si>
  <si>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</si>
  <si>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</si>
  <si>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</si>
  <si>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</si>
  <si>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</si>
  <si>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</si>
  <si>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</si>
  <si>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</si>
  <si>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</si>
  <si>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</si>
  <si>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</si>
  <si>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</si>
  <si>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</si>
  <si>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</si>
  <si>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</si>
  <si>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</si>
  <si>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</si>
  <si>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</si>
  <si>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</si>
  <si>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</si>
  <si>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</si>
  <si>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</si>
  <si>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</si>
  <si>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</si>
  <si>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</si>
  <si>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</si>
  <si>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</si>
  <si>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</si>
  <si>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</si>
  <si>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</si>
  <si>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</si>
  <si>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</si>
  <si>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</si>
  <si>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</si>
  <si>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</si>
  <si>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</si>
  <si>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</si>
  <si>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</si>
  <si>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</si>
  <si>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</si>
  <si>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</si>
  <si>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</si>
  <si>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</si>
  <si>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</si>
  <si>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</si>
  <si>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</si>
  <si>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</si>
  <si>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</si>
  <si>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</si>
  <si>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</si>
  <si>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</si>
  <si>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</si>
  <si>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</si>
  <si>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</si>
  <si>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</si>
  <si>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</si>
  <si>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</si>
  <si>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</si>
  <si>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</si>
  <si>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</si>
  <si>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</si>
  <si>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</si>
  <si>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</si>
  <si>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</si>
  <si>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</si>
  <si>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</si>
  <si>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</si>
  <si>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</si>
  <si>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</si>
  <si>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</si>
  <si>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</si>
  <si>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</si>
  <si>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</si>
  <si>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Actual without LACT</t>
  </si>
  <si>
    <t>LACT Gains</t>
  </si>
  <si>
    <t>Other Gains</t>
  </si>
  <si>
    <t>Allocation to 17728: Increase availability of OTUM-8S PBU for annualized gain of 100 BOPD by May 2019</t>
  </si>
  <si>
    <t>Allocation to 17863 OTUM035S &amp; 030L: 600 bopd Gains to be actualized through identified Bean Optimization candidates by May 2019</t>
  </si>
  <si>
    <t>Oml 40 LACT</t>
  </si>
  <si>
    <t>FRM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</si>
</sst>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7" fillId="0" borderId="0"/>
  </cellStyleXfs>
  <cellXfs count="5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7" fillId="0" borderId="0" xfId="5"/>
    <xf numFmtId="4" fontId="6" fillId="0" borderId="9" xfId="5" applyNumberFormat="1" applyFont="1" applyBorder="1" applyAlignment="1">
      <alignment horizontal="center"/>
    </xf>
    <xf numFmtId="0" fontId="6" fillId="0" borderId="10" xfId="5" applyFont="1" applyBorder="1" applyAlignment="1">
      <alignment horizontal="center"/>
    </xf>
    <xf numFmtId="0" fontId="7" fillId="0" borderId="0" xfId="5" applyAlignment="1">
      <alignment horizontal="left"/>
    </xf>
    <xf numFmtId="0" fontId="7" fillId="0" borderId="7" xfId="5" applyBorder="1"/>
    <xf numFmtId="0" fontId="7" fillId="0" borderId="8" xfId="5" applyBorder="1"/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0" fontId="7" fillId="0" borderId="12" xfId="5" applyBorder="1" applyAlignment="1">
      <alignment vertical="center"/>
    </xf>
    <xf numFmtId="0" fontId="7" fillId="0" borderId="9" xfId="5" applyBorder="1"/>
    <xf numFmtId="0" fontId="7" fillId="0" borderId="10" xfId="5" applyBorder="1"/>
    <xf numFmtId="3" fontId="7" fillId="0" borderId="0" xfId="5" applyNumberFormat="1"/>
    <xf numFmtId="0" fontId="0" fillId="0" borderId="0" xfId="0" applyAlignment="1">
      <alignment vertical="center"/>
    </xf>
    <xf numFmtId="0" fontId="6" fillId="0" borderId="11" xfId="5" applyFont="1" applyBorder="1" applyAlignment="1">
      <alignment horizontal="center"/>
    </xf>
    <xf numFmtId="0" fontId="6" fillId="0" borderId="12" xfId="5" applyFont="1" applyBorder="1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0" fontId="7" fillId="0" borderId="13" xfId="5" applyBorder="1"/>
    <xf numFmtId="0" fontId="7" fillId="0" borderId="14" xfId="5" applyBorder="1"/>
    <xf numFmtId="3" fontId="7" fillId="0" borderId="8" xfId="5" applyNumberFormat="1" applyBorder="1"/>
    <xf numFmtId="3" fontId="7" fillId="6" borderId="0" xfId="5" applyNumberFormat="1" applyFill="1"/>
    <xf numFmtId="3" fontId="7" fillId="0" borderId="7" xfId="5" applyNumberFormat="1" applyBorder="1"/>
    <xf numFmtId="0" fontId="7" fillId="0" borderId="15" xfId="5" applyBorder="1" applyAlignment="1">
      <alignment wrapText="1"/>
    </xf>
    <xf numFmtId="0" fontId="7" fillId="0" borderId="16" xfId="5" applyBorder="1"/>
    <xf numFmtId="0" fontId="7" fillId="0" borderId="0" xfId="5" applyBorder="1"/>
    <xf numFmtId="3" fontId="7" fillId="0" borderId="0" xfId="5" applyNumberFormat="1" applyBorder="1"/>
    <xf numFmtId="0" fontId="7" fillId="0" borderId="17" xfId="5" applyBorder="1"/>
    <xf numFmtId="3" fontId="7" fillId="0" borderId="15" xfId="5" applyNumberFormat="1" applyBorder="1"/>
    <xf numFmtId="3" fontId="7" fillId="0" borderId="11" xfId="5" applyNumberFormat="1" applyBorder="1"/>
    <xf numFmtId="3" fontId="7" fillId="0" borderId="12" xfId="5" applyNumberFormat="1" applyBorder="1"/>
    <xf numFmtId="3" fontId="7" fillId="6" borderId="0" xfId="5" applyNumberFormat="1" applyFill="1" applyBorder="1"/>
  </cellXfs>
  <cellStyles count="6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2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y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ALL"/>
      <sheetName val="Sheet2"/>
      <sheetName val="MAY 2019"/>
      <sheetName val="Pipeline Mean Time to Repai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y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33.953702777777" createdVersion="6" refreshedVersion="6" minRefreshableVersion="3" recordCount="96" xr:uid="{5B760644-0719-4866-A740-E5034284DFFF}">
  <cacheSource type="worksheet">
    <worksheetSource ref="B2:I98" sheet="Sheet1" r:id="rId2"/>
  </cacheSource>
  <cacheFields count="8">
    <cacheField name="Facility Code" numFmtId="165">
      <sharedItems/>
    </cacheField>
    <cacheField name="Facility Codeb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9951025.289758906"/>
    </cacheField>
    <cacheField name="Actual" numFmtId="170">
      <sharedItems containsSemiMixedTypes="0" containsString="0" containsNumber="1" minValue="0" maxValue="22766116.969043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5849.37944131007"/>
    <n v="84994.032669554348"/>
  </r>
  <r>
    <s v="AGBD/1"/>
    <x v="1"/>
    <x v="1"/>
    <x v="1"/>
    <s v="Oil"/>
    <x v="0"/>
    <n v="72843.490000000005"/>
    <n v="53832.020691665792"/>
  </r>
  <r>
    <s v="AGBD/2"/>
    <x v="2"/>
    <x v="1"/>
    <x v="1"/>
    <s v="Oil"/>
    <x v="0"/>
    <n v="377515.99427130865"/>
    <n v="307036.11801690987"/>
  </r>
  <r>
    <s v="AHIA/1"/>
    <x v="3"/>
    <x v="2"/>
    <x v="1"/>
    <s v="Oil"/>
    <x v="0"/>
    <n v="132743.86727214468"/>
    <n v="114357.04395595235"/>
  </r>
  <r>
    <s v="BELE/1"/>
    <x v="4"/>
    <x v="3"/>
    <x v="0"/>
    <s v="Oil"/>
    <x v="0"/>
    <n v="0"/>
    <n v="0"/>
  </r>
  <r>
    <s v="BENS/1"/>
    <x v="5"/>
    <x v="4"/>
    <x v="2"/>
    <s v="Oil"/>
    <x v="0"/>
    <n v="436168.12877310184"/>
    <n v="238156.19980093831"/>
  </r>
  <r>
    <s v="BONN/1"/>
    <x v="6"/>
    <x v="5"/>
    <x v="0"/>
    <s v="Oil"/>
    <x v="0"/>
    <n v="84004.73"/>
    <n v="62272.023935789279"/>
  </r>
  <r>
    <s v="DBUC/1"/>
    <x v="7"/>
    <x v="6"/>
    <x v="0"/>
    <s v="Oil"/>
    <x v="0"/>
    <n v="194472.88297252409"/>
    <n v="138023.053052567"/>
  </r>
  <r>
    <s v="EGBW/1"/>
    <x v="8"/>
    <x v="7"/>
    <x v="3"/>
    <s v="Oil"/>
    <x v="0"/>
    <n v="31532.778395859335"/>
    <n v="0"/>
  </r>
  <r>
    <s v="EGBM/1"/>
    <x v="9"/>
    <x v="7"/>
    <x v="3"/>
    <s v="Oil"/>
    <x v="0"/>
    <n v="16627.718000000001"/>
    <n v="0"/>
  </r>
  <r>
    <s v="ESCB/1"/>
    <x v="10"/>
    <x v="8"/>
    <x v="2"/>
    <s v="Oil"/>
    <x v="0"/>
    <n v="187711.7298122044"/>
    <n v="259046.70978347698"/>
  </r>
  <r>
    <s v="ETEL/1"/>
    <x v="11"/>
    <x v="0"/>
    <x v="0"/>
    <s v="Oil"/>
    <x v="0"/>
    <n v="45993.15"/>
    <n v="0"/>
  </r>
  <r>
    <s v="FORC/2"/>
    <x v="12"/>
    <x v="9"/>
    <x v="2"/>
    <s v="Oil"/>
    <x v="0"/>
    <n v="815532.86350345239"/>
    <n v="329455.4597246261"/>
  </r>
  <r>
    <s v="FORC/3"/>
    <x v="13"/>
    <x v="9"/>
    <x v="2"/>
    <s v="Oil"/>
    <x v="0"/>
    <n v="289226.29774333368"/>
    <n v="244690.3997954769"/>
  </r>
  <r>
    <s v="FORC/4"/>
    <x v="14"/>
    <x v="9"/>
    <x v="2"/>
    <s v="Oil"/>
    <x v="0"/>
    <n v="315547.7051191277"/>
    <n v="177674.25985149192"/>
  </r>
  <r>
    <s v="IDU_NAOC1_FS"/>
    <x v="15"/>
    <x v="7"/>
    <x v="3"/>
    <s v="Oil"/>
    <x v="0"/>
    <n v="98224.321587440412"/>
    <n v="0"/>
  </r>
  <r>
    <s v="IMOR/1"/>
    <x v="16"/>
    <x v="10"/>
    <x v="1"/>
    <s v="Oil"/>
    <x v="0"/>
    <n v="288388.24993468961"/>
    <n v="106717.0410193287"/>
  </r>
  <r>
    <s v="ISIM/1"/>
    <x v="17"/>
    <x v="10"/>
    <x v="1"/>
    <s v="Oil"/>
    <x v="0"/>
    <n v="14611.230000000001"/>
    <n v="24876.009561708252"/>
  </r>
  <r>
    <s v="KOCR/1"/>
    <x v="18"/>
    <x v="0"/>
    <x v="0"/>
    <s v="Oil"/>
    <x v="0"/>
    <n v="24747.609999999997"/>
    <n v="5758.0022132302702"/>
  </r>
  <r>
    <s v="NKAL/1"/>
    <x v="19"/>
    <x v="10"/>
    <x v="1"/>
    <s v="Oil"/>
    <x v="0"/>
    <n v="42342.28"/>
    <n v="56981.021902062101"/>
  </r>
  <r>
    <s v="NUNR/1"/>
    <x v="20"/>
    <x v="6"/>
    <x v="0"/>
    <s v="Oil"/>
    <x v="0"/>
    <n v="96942.710362443817"/>
    <n v="151834.05836116779"/>
  </r>
  <r>
    <s v="OBEL/1"/>
    <x v="21"/>
    <x v="2"/>
    <x v="1"/>
    <s v="Oil"/>
    <x v="0"/>
    <n v="21814.080000000002"/>
    <n v="11805.004537544861"/>
  </r>
  <r>
    <s v="OBGN/1"/>
    <x v="22"/>
    <x v="1"/>
    <x v="1"/>
    <s v="Oil"/>
    <x v="0"/>
    <n v="187732.16002092636"/>
    <n v="90235.034684062659"/>
  </r>
  <r>
    <s v="OGBN_NAOC1_FS"/>
    <x v="23"/>
    <x v="7"/>
    <x v="3"/>
    <s v="Oil"/>
    <x v="0"/>
    <n v="39982.708025"/>
    <n v="0"/>
  </r>
  <r>
    <s v="OGBO/1"/>
    <x v="24"/>
    <x v="4"/>
    <x v="2"/>
    <s v="Oil"/>
    <x v="0"/>
    <n v="190888.45521455075"/>
    <n v="255167.57978671941"/>
  </r>
  <r>
    <s v="OGUT/1"/>
    <x v="25"/>
    <x v="2"/>
    <x v="1"/>
    <s v="Oil"/>
    <x v="0"/>
    <n v="24372.487252200001"/>
    <n v="17832.00685417197"/>
  </r>
  <r>
    <s v="OKOL/1"/>
    <x v="26"/>
    <x v="10"/>
    <x v="1"/>
    <s v="Oil"/>
    <x v="0"/>
    <n v="47668.08"/>
    <n v="0"/>
  </r>
  <r>
    <s v="OPUK/1"/>
    <x v="27"/>
    <x v="4"/>
    <x v="2"/>
    <s v="Oil"/>
    <x v="0"/>
    <n v="487583.68377963209"/>
    <n v="136705.48988573559"/>
  </r>
  <r>
    <s v="OTUM/1"/>
    <x v="28"/>
    <x v="8"/>
    <x v="2"/>
    <s v="Oil"/>
    <x v="0"/>
    <n v="250634.61922299096"/>
    <n v="462691.64961326157"/>
  </r>
  <r>
    <s v="RUMU/1"/>
    <x v="29"/>
    <x v="2"/>
    <x v="1"/>
    <s v="Oil"/>
    <x v="0"/>
    <n v="0"/>
    <n v="0"/>
  </r>
  <r>
    <s v="SBAR/1"/>
    <x v="30"/>
    <x v="7"/>
    <x v="3"/>
    <s v="Oil"/>
    <x v="0"/>
    <n v="135010.5025"/>
    <n v="0"/>
  </r>
  <r>
    <s v="EA"/>
    <x v="31"/>
    <x v="11"/>
    <x v="2"/>
    <s v="Oil"/>
    <x v="0"/>
    <n v="674805.179"/>
    <n v="0"/>
  </r>
  <r>
    <s v="SOKU/1"/>
    <x v="32"/>
    <x v="3"/>
    <x v="0"/>
    <s v="Oil"/>
    <x v="0"/>
    <n v="198367.17005970736"/>
    <n v="34482.013254012847"/>
  </r>
  <r>
    <s v="TEBIDABA1_FS"/>
    <x v="33"/>
    <x v="7"/>
    <x v="3"/>
    <s v="Oil"/>
    <x v="0"/>
    <n v="9846.2731542928323"/>
    <n v="0"/>
  </r>
  <r>
    <s v="TUNU/1"/>
    <x v="34"/>
    <x v="4"/>
    <x v="2"/>
    <s v="Oil"/>
    <x v="0"/>
    <n v="376874.74299158913"/>
    <n v="181506.54984828853"/>
  </r>
  <r>
    <s v="UBIE/1"/>
    <x v="35"/>
    <x v="0"/>
    <x v="0"/>
    <s v="Oil"/>
    <x v="0"/>
    <n v="79441.801083286206"/>
    <n v="0"/>
  </r>
  <r>
    <s v="UMUE/1"/>
    <x v="36"/>
    <x v="2"/>
    <x v="1"/>
    <s v="Oil"/>
    <x v="0"/>
    <n v="30786.100000000006"/>
    <n v="17800.006841871971"/>
  </r>
  <r>
    <s v="AGBD/GP"/>
    <x v="37"/>
    <x v="1"/>
    <x v="1"/>
    <s v="Oil"/>
    <x v="0"/>
    <n v="0"/>
    <n v="43709.016800639401"/>
  </r>
  <r>
    <s v="BONN/GP1"/>
    <x v="38"/>
    <x v="5"/>
    <x v="0"/>
    <s v="Oil"/>
    <x v="0"/>
    <n v="3386.6756"/>
    <n v="14835.005702200595"/>
  </r>
  <r>
    <s v="FORC/GP"/>
    <x v="39"/>
    <x v="9"/>
    <x v="2"/>
    <s v="Oil"/>
    <x v="0"/>
    <n v="3285.07"/>
    <n v="3665.0999969365398"/>
  </r>
  <r>
    <s v="GBAR/DG"/>
    <x v="40"/>
    <x v="0"/>
    <x v="0"/>
    <s v="Oil"/>
    <x v="0"/>
    <n v="7610.1900000000005"/>
    <n v="0"/>
  </r>
  <r>
    <s v="GBAR/GP"/>
    <x v="41"/>
    <x v="0"/>
    <x v="0"/>
    <s v="Oil"/>
    <x v="0"/>
    <n v="1096524.7496161358"/>
    <n v="868347.66364773735"/>
  </r>
  <r>
    <s v="OBGN/GP"/>
    <x v="42"/>
    <x v="1"/>
    <x v="1"/>
    <s v="Oil"/>
    <x v="0"/>
    <n v="3290.3090000000002"/>
    <n v="2256.0008671496171"/>
  </r>
  <r>
    <s v="OKOL/GP"/>
    <x v="26"/>
    <x v="10"/>
    <x v="1"/>
    <s v="Oil"/>
    <x v="0"/>
    <n v="216070.98655281452"/>
    <n v="223108.0857570994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100884.28220089999"/>
    <n v="87705.525190514338"/>
  </r>
  <r>
    <s v="TUNU/GP"/>
    <x v="45"/>
    <x v="4"/>
    <x v="2"/>
    <s v="Oil"/>
    <x v="0"/>
    <n v="0"/>
    <n v="0"/>
  </r>
  <r>
    <s v="ADIB/1"/>
    <x v="46"/>
    <x v="0"/>
    <x v="0"/>
    <s v="Gas"/>
    <x v="1"/>
    <n v="62261.420246531736"/>
    <n v="0"/>
  </r>
  <r>
    <s v="AGBD/1"/>
    <x v="47"/>
    <x v="1"/>
    <x v="1"/>
    <s v="Gas"/>
    <x v="2"/>
    <n v="35966.972187325955"/>
    <n v="33269.390215273299"/>
  </r>
  <r>
    <s v="AGBD/2"/>
    <x v="48"/>
    <x v="1"/>
    <x v="1"/>
    <s v="Gas"/>
    <x v="2"/>
    <n v="574232.80866662296"/>
    <n v="349417.97250600101"/>
  </r>
  <r>
    <s v="AHIA/1"/>
    <x v="49"/>
    <x v="2"/>
    <x v="1"/>
    <s v="Gas"/>
    <x v="3"/>
    <n v="0"/>
    <n v="0"/>
  </r>
  <r>
    <s v="BELE/1"/>
    <x v="50"/>
    <x v="3"/>
    <x v="0"/>
    <s v="Gas"/>
    <x v="1"/>
    <n v="329915.97849234036"/>
    <n v="0"/>
  </r>
  <r>
    <s v="BENS/1"/>
    <x v="51"/>
    <x v="4"/>
    <x v="2"/>
    <s v="Gas"/>
    <x v="2"/>
    <n v="55923.803398816526"/>
    <n v="0"/>
  </r>
  <r>
    <s v="BONN/1"/>
    <x v="52"/>
    <x v="5"/>
    <x v="0"/>
    <s v="Gas"/>
    <x v="1"/>
    <n v="51896.307166166109"/>
    <n v="57376.4848856687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30585.152173337046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45712.31787035291"/>
    <n v="0"/>
  </r>
  <r>
    <s v="FORC/3"/>
    <x v="59"/>
    <x v="9"/>
    <x v="2"/>
    <s v="Gas"/>
    <x v="2"/>
    <n v="39510.94770132142"/>
    <n v="0"/>
  </r>
  <r>
    <s v="FORC/4"/>
    <x v="60"/>
    <x v="9"/>
    <x v="2"/>
    <s v="Gas"/>
    <x v="2"/>
    <n v="41501.3841214304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51366.408313253298"/>
    <n v="33843.06475358534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63272.60938199671"/>
    <n v="114596.8658875916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9983.396219911097"/>
    <n v="204119.65986149895"/>
  </r>
  <r>
    <s v="OGBN_NAOC1_FS"/>
    <x v="69"/>
    <x v="7"/>
    <x v="3"/>
    <s v="Gas"/>
    <x v="4"/>
    <n v="0"/>
    <n v="0"/>
  </r>
  <r>
    <s v="OGBO/1"/>
    <x v="70"/>
    <x v="4"/>
    <x v="2"/>
    <s v="Gas"/>
    <x v="2"/>
    <n v="1890.8288153861085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3806.96700983655"/>
    <n v="0"/>
  </r>
  <r>
    <s v="OPUK/1"/>
    <x v="73"/>
    <x v="4"/>
    <x v="2"/>
    <s v="Gas"/>
    <x v="2"/>
    <n v="145119.90187160828"/>
    <n v="0"/>
  </r>
  <r>
    <s v="OTUM/1"/>
    <x v="74"/>
    <x v="8"/>
    <x v="2"/>
    <s v="Gas"/>
    <x v="2"/>
    <n v="83432.177911518418"/>
    <n v="54521.769050000003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67480.380002578328"/>
    <n v="22112.807779721603"/>
  </r>
  <r>
    <s v="SOKU/1"/>
    <x v="78"/>
    <x v="3"/>
    <x v="0"/>
    <s v="Gas"/>
    <x v="1"/>
    <n v="188620.2916718755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100907.33924428505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44786.44561598101"/>
  </r>
  <r>
    <s v="BONN/GP1"/>
    <x v="84"/>
    <x v="5"/>
    <x v="0"/>
    <s v="Gas"/>
    <x v="1"/>
    <n v="9026624.1389005575"/>
    <n v="7445110.9656054918"/>
  </r>
  <r>
    <s v="FORC/GP"/>
    <x v="85"/>
    <x v="9"/>
    <x v="2"/>
    <s v="Gas"/>
    <x v="2"/>
    <n v="0"/>
    <n v="0"/>
  </r>
  <r>
    <s v="GBAR/DG"/>
    <x v="86"/>
    <x v="0"/>
    <x v="0"/>
    <s v="Gas"/>
    <x v="2"/>
    <n v="376382.02301419596"/>
    <n v="0"/>
  </r>
  <r>
    <s v="GBAR/GP"/>
    <x v="87"/>
    <x v="0"/>
    <x v="0"/>
    <s v="Gas"/>
    <x v="1"/>
    <n v="39951025.289758906"/>
    <n v="22766116.969043419"/>
  </r>
  <r>
    <s v="OBGN/GP"/>
    <x v="88"/>
    <x v="1"/>
    <x v="1"/>
    <s v="Gas"/>
    <x v="2"/>
    <n v="283578.86641391122"/>
    <n v="152874.52476080696"/>
  </r>
  <r>
    <s v="OKOL/GP"/>
    <x v="89"/>
    <x v="10"/>
    <x v="1"/>
    <s v="Gas"/>
    <x v="2"/>
    <n v="2924091.7205424341"/>
    <n v="1849402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7652409.6571520632"/>
    <n v="4355265.065743087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31D5B-ED62-435C-B664-951E4EC81259}" name="PivotTable3" cacheId="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21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2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56"/>
          </reference>
          <reference field="2" count="1" selected="0">
            <x v="11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4">
            <x v="27"/>
            <x v="28"/>
            <x v="67"/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3">
            <x v="41"/>
            <x v="42"/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5">
            <x v="7"/>
            <x v="8"/>
            <x v="51"/>
            <x v="52"/>
            <x v="5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C12" sqref="C12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27">
        <f>'May 2019 Production'!V124/31/1000</f>
        <v>4.4577537691826228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138190.3668446613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9154697.2323582768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-1830939.4464716555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7323757.7858866211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-933779.11770054419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6389978.6681860769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6389978.6681860769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6389978.6681860769</v>
      </c>
    </row>
    <row r="25" spans="1:11" x14ac:dyDescent="0.35">
      <c r="B25" t="s">
        <v>34</v>
      </c>
      <c r="C25" s="25">
        <f>C24*0.3</f>
        <v>1916993.6004558229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1916993.6004558229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FBF8D-85A7-43C0-A040-0201A08405D2}">
  <dimension ref="A3:Y124"/>
  <sheetViews>
    <sheetView topLeftCell="R115" workbookViewId="0">
      <selection activeCell="X128" sqref="X128"/>
    </sheetView>
  </sheetViews>
  <sheetFormatPr defaultRowHeight="12.5" x14ac:dyDescent="0.25"/>
  <cols>
    <col min="1" max="1" width="16" style="28" bestFit="1" customWidth="1"/>
    <col min="2" max="2" width="15.90625" style="39" bestFit="1" customWidth="1"/>
    <col min="3" max="3" width="12.90625" style="39" bestFit="1" customWidth="1"/>
    <col min="4" max="4" width="11.81640625" style="39" bestFit="1" customWidth="1"/>
    <col min="5" max="5" width="12.90625" style="39" bestFit="1" customWidth="1"/>
    <col min="6" max="6" width="11.81640625" style="39" bestFit="1" customWidth="1"/>
    <col min="7" max="7" width="12.90625" style="39" bestFit="1" customWidth="1"/>
    <col min="8" max="8" width="11.1796875" style="39" bestFit="1" customWidth="1"/>
    <col min="9" max="9" width="12.90625" style="39" bestFit="1" customWidth="1"/>
    <col min="10" max="10" width="11.81640625" style="39" bestFit="1" customWidth="1"/>
    <col min="11" max="11" width="12.90625" style="39" bestFit="1" customWidth="1"/>
    <col min="12" max="12" width="10.54296875" style="28" customWidth="1"/>
    <col min="13" max="13" width="11.08984375" style="28" customWidth="1"/>
    <col min="14" max="21" width="8.7265625" style="28"/>
    <col min="22" max="22" width="11.1796875" style="28" customWidth="1"/>
    <col min="23" max="23" width="11.54296875" style="28" customWidth="1"/>
    <col min="24" max="16384" width="8.7265625" style="28"/>
  </cols>
  <sheetData>
    <row r="3" spans="1:19" ht="13" thickBot="1" x14ac:dyDescent="0.3">
      <c r="B3" s="39" t="s">
        <v>35</v>
      </c>
    </row>
    <row r="4" spans="1:19" ht="13.5" thickBot="1" x14ac:dyDescent="0.35">
      <c r="B4" s="39" t="s">
        <v>36</v>
      </c>
      <c r="D4" s="39" t="s">
        <v>37</v>
      </c>
      <c r="F4" s="39" t="s">
        <v>38</v>
      </c>
      <c r="H4" s="39" t="s">
        <v>39</v>
      </c>
      <c r="J4" s="39" t="s">
        <v>40</v>
      </c>
      <c r="N4" s="41" t="s">
        <v>149</v>
      </c>
      <c r="O4" s="42"/>
      <c r="P4" s="41" t="s">
        <v>150</v>
      </c>
      <c r="Q4" s="42"/>
      <c r="R4" s="43" t="s">
        <v>151</v>
      </c>
      <c r="S4" s="44"/>
    </row>
    <row r="5" spans="1:19" ht="13.5" thickBot="1" x14ac:dyDescent="0.35">
      <c r="A5" s="28" t="s">
        <v>41</v>
      </c>
      <c r="B5" s="39" t="s">
        <v>42</v>
      </c>
      <c r="C5" s="39" t="s">
        <v>43</v>
      </c>
      <c r="D5" s="39" t="s">
        <v>42</v>
      </c>
      <c r="E5" s="39" t="s">
        <v>43</v>
      </c>
      <c r="F5" s="39" t="s">
        <v>42</v>
      </c>
      <c r="G5" s="39" t="s">
        <v>43</v>
      </c>
      <c r="H5" s="39" t="s">
        <v>42</v>
      </c>
      <c r="I5" s="39" t="s">
        <v>43</v>
      </c>
      <c r="J5" s="39" t="s">
        <v>42</v>
      </c>
      <c r="K5" s="39" t="s">
        <v>43</v>
      </c>
      <c r="N5" s="29" t="s">
        <v>152</v>
      </c>
      <c r="O5" s="30" t="s">
        <v>40</v>
      </c>
      <c r="P5" s="29" t="s">
        <v>152</v>
      </c>
      <c r="Q5" s="30" t="s">
        <v>40</v>
      </c>
      <c r="R5" s="29" t="s">
        <v>152</v>
      </c>
      <c r="S5" s="30" t="s">
        <v>40</v>
      </c>
    </row>
    <row r="6" spans="1:19" x14ac:dyDescent="0.25">
      <c r="A6" s="31" t="s">
        <v>36</v>
      </c>
      <c r="B6" s="39">
        <v>0</v>
      </c>
      <c r="C6" s="39">
        <v>0</v>
      </c>
      <c r="J6" s="39">
        <v>331224.30166259257</v>
      </c>
      <c r="K6" s="39">
        <v>0</v>
      </c>
      <c r="N6" s="45"/>
      <c r="O6" s="46"/>
      <c r="P6" s="45"/>
      <c r="Q6" s="46"/>
      <c r="R6" s="45"/>
      <c r="S6" s="46"/>
    </row>
    <row r="7" spans="1:19" x14ac:dyDescent="0.25">
      <c r="A7" s="34" t="s">
        <v>36</v>
      </c>
      <c r="B7" s="39">
        <v>0</v>
      </c>
      <c r="C7" s="39">
        <v>0</v>
      </c>
      <c r="J7" s="39">
        <v>331224.30166259257</v>
      </c>
      <c r="K7" s="39">
        <v>0</v>
      </c>
      <c r="N7" s="32"/>
      <c r="O7" s="33"/>
      <c r="P7" s="32"/>
      <c r="Q7" s="33"/>
      <c r="R7" s="32"/>
      <c r="S7" s="33"/>
    </row>
    <row r="8" spans="1:19" x14ac:dyDescent="0.25">
      <c r="A8" s="35" t="s">
        <v>44</v>
      </c>
      <c r="J8" s="39">
        <v>16627.718000000001</v>
      </c>
      <c r="K8" s="39">
        <v>0</v>
      </c>
      <c r="N8" s="32"/>
      <c r="O8" s="33"/>
      <c r="P8" s="32"/>
      <c r="Q8" s="33"/>
      <c r="R8" s="32"/>
      <c r="S8" s="33"/>
    </row>
    <row r="9" spans="1:19" x14ac:dyDescent="0.25">
      <c r="A9" s="35" t="s">
        <v>45</v>
      </c>
      <c r="B9" s="39">
        <v>0</v>
      </c>
      <c r="C9" s="39">
        <v>0</v>
      </c>
      <c r="N9" s="32"/>
      <c r="O9" s="33"/>
      <c r="P9" s="32"/>
      <c r="Q9" s="33"/>
      <c r="R9" s="32"/>
      <c r="S9" s="33"/>
    </row>
    <row r="10" spans="1:19" x14ac:dyDescent="0.25">
      <c r="A10" s="35" t="s">
        <v>46</v>
      </c>
      <c r="J10" s="39">
        <v>31532.778395859335</v>
      </c>
      <c r="K10" s="39">
        <v>0</v>
      </c>
      <c r="N10" s="32"/>
      <c r="O10" s="33"/>
      <c r="P10" s="32"/>
      <c r="Q10" s="33"/>
      <c r="R10" s="32"/>
      <c r="S10" s="33"/>
    </row>
    <row r="11" spans="1:19" x14ac:dyDescent="0.25">
      <c r="A11" s="35" t="s">
        <v>47</v>
      </c>
      <c r="B11" s="39">
        <v>0</v>
      </c>
      <c r="C11" s="39">
        <v>0</v>
      </c>
      <c r="N11" s="32"/>
      <c r="O11" s="33"/>
      <c r="P11" s="32"/>
      <c r="Q11" s="33"/>
      <c r="R11" s="32"/>
      <c r="S11" s="33"/>
    </row>
    <row r="12" spans="1:19" x14ac:dyDescent="0.25">
      <c r="A12" s="35" t="s">
        <v>48</v>
      </c>
      <c r="J12" s="39">
        <v>98224.321587440412</v>
      </c>
      <c r="K12" s="39">
        <v>0</v>
      </c>
      <c r="N12" s="32"/>
      <c r="O12" s="33"/>
      <c r="P12" s="32"/>
      <c r="Q12" s="33"/>
      <c r="R12" s="32"/>
      <c r="S12" s="33"/>
    </row>
    <row r="13" spans="1:19" x14ac:dyDescent="0.25">
      <c r="A13" s="35" t="s">
        <v>49</v>
      </c>
      <c r="B13" s="39">
        <v>0</v>
      </c>
      <c r="C13" s="39">
        <v>0</v>
      </c>
      <c r="N13" s="32"/>
      <c r="O13" s="33"/>
      <c r="P13" s="32"/>
      <c r="Q13" s="33"/>
      <c r="R13" s="32"/>
      <c r="S13" s="33"/>
    </row>
    <row r="14" spans="1:19" x14ac:dyDescent="0.25">
      <c r="A14" s="35" t="s">
        <v>50</v>
      </c>
      <c r="J14" s="39">
        <v>39982.708025</v>
      </c>
      <c r="K14" s="39">
        <v>0</v>
      </c>
      <c r="N14" s="32"/>
      <c r="O14" s="33"/>
      <c r="P14" s="32"/>
      <c r="Q14" s="33"/>
      <c r="R14" s="32"/>
      <c r="S14" s="33"/>
    </row>
    <row r="15" spans="1:19" x14ac:dyDescent="0.25">
      <c r="A15" s="35" t="s">
        <v>51</v>
      </c>
      <c r="B15" s="39">
        <v>0</v>
      </c>
      <c r="C15" s="39">
        <v>0</v>
      </c>
      <c r="N15" s="32"/>
      <c r="O15" s="33"/>
      <c r="P15" s="32"/>
      <c r="Q15" s="33"/>
      <c r="R15" s="32"/>
      <c r="S15" s="33"/>
    </row>
    <row r="16" spans="1:19" x14ac:dyDescent="0.25">
      <c r="A16" s="35" t="s">
        <v>52</v>
      </c>
      <c r="J16" s="39">
        <v>135010.5025</v>
      </c>
      <c r="K16" s="39">
        <v>0</v>
      </c>
      <c r="N16" s="32"/>
      <c r="O16" s="33"/>
      <c r="P16" s="32"/>
      <c r="Q16" s="33"/>
      <c r="R16" s="32"/>
      <c r="S16" s="33"/>
    </row>
    <row r="17" spans="1:19" x14ac:dyDescent="0.25">
      <c r="A17" s="35" t="s">
        <v>53</v>
      </c>
      <c r="B17" s="39">
        <v>0</v>
      </c>
      <c r="C17" s="39">
        <v>0</v>
      </c>
      <c r="N17" s="32"/>
      <c r="O17" s="33"/>
      <c r="P17" s="32"/>
      <c r="Q17" s="33"/>
      <c r="R17" s="32"/>
      <c r="S17" s="33"/>
    </row>
    <row r="18" spans="1:19" x14ac:dyDescent="0.25">
      <c r="A18" s="35" t="s">
        <v>54</v>
      </c>
      <c r="J18" s="39">
        <v>9846.2731542928323</v>
      </c>
      <c r="K18" s="39">
        <v>0</v>
      </c>
      <c r="N18" s="32"/>
      <c r="O18" s="33"/>
      <c r="P18" s="32"/>
      <c r="Q18" s="33"/>
      <c r="R18" s="32"/>
      <c r="S18" s="33"/>
    </row>
    <row r="19" spans="1:19" x14ac:dyDescent="0.25">
      <c r="A19" s="35" t="s">
        <v>55</v>
      </c>
      <c r="B19" s="39">
        <v>0</v>
      </c>
      <c r="C19" s="39">
        <v>0</v>
      </c>
      <c r="N19" s="32"/>
      <c r="O19" s="33"/>
      <c r="P19" s="32"/>
      <c r="Q19" s="33"/>
      <c r="R19" s="32"/>
      <c r="S19" s="33"/>
    </row>
    <row r="20" spans="1:19" x14ac:dyDescent="0.25">
      <c r="A20" s="31" t="s">
        <v>56</v>
      </c>
      <c r="D20" s="39">
        <v>376382.02301419596</v>
      </c>
      <c r="E20" s="39">
        <v>0</v>
      </c>
      <c r="F20" s="39">
        <v>57262753.08338844</v>
      </c>
      <c r="G20" s="39">
        <v>34623869.485277668</v>
      </c>
      <c r="H20" s="39">
        <v>0</v>
      </c>
      <c r="I20" s="39">
        <v>0</v>
      </c>
      <c r="J20" s="39">
        <v>2128225.3313363078</v>
      </c>
      <c r="K20" s="39">
        <v>1448251.3780267739</v>
      </c>
      <c r="N20" s="32"/>
      <c r="O20" s="33"/>
      <c r="P20" s="32"/>
      <c r="Q20" s="33"/>
      <c r="R20" s="32"/>
      <c r="S20" s="33"/>
    </row>
    <row r="21" spans="1:19" x14ac:dyDescent="0.25">
      <c r="A21" s="34" t="s">
        <v>57</v>
      </c>
      <c r="F21" s="39">
        <v>9078520.4460667241</v>
      </c>
      <c r="G21" s="39">
        <v>7502487.4504911602</v>
      </c>
      <c r="J21" s="39">
        <v>87391.405599999998</v>
      </c>
      <c r="K21" s="39">
        <v>77107.029637989879</v>
      </c>
      <c r="N21" s="32"/>
      <c r="O21" s="33"/>
      <c r="P21" s="32"/>
      <c r="Q21" s="33"/>
      <c r="R21" s="32"/>
      <c r="S21" s="33"/>
    </row>
    <row r="22" spans="1:19" x14ac:dyDescent="0.25">
      <c r="A22" s="35" t="s">
        <v>58</v>
      </c>
      <c r="J22" s="39">
        <v>84004.73</v>
      </c>
      <c r="K22" s="39">
        <v>62272.023935789279</v>
      </c>
      <c r="M22" s="39">
        <f>K22-J22</f>
        <v>-21732.706064210717</v>
      </c>
      <c r="N22" s="32"/>
      <c r="O22" s="33"/>
      <c r="P22" s="32"/>
      <c r="Q22" s="33"/>
      <c r="R22" s="32"/>
      <c r="S22" s="33"/>
    </row>
    <row r="23" spans="1:19" x14ac:dyDescent="0.25">
      <c r="A23" s="35" t="s">
        <v>59</v>
      </c>
      <c r="F23" s="39">
        <v>51896.307166166109</v>
      </c>
      <c r="G23" s="39">
        <v>57376.48488566876</v>
      </c>
      <c r="L23" s="39">
        <f>G23-F23</f>
        <v>5480.1777195026516</v>
      </c>
      <c r="M23" s="39">
        <f t="shared" ref="M23:M86" si="0">K23-J23</f>
        <v>0</v>
      </c>
      <c r="N23" s="32"/>
      <c r="O23" s="33"/>
      <c r="P23" s="32"/>
      <c r="Q23" s="33"/>
      <c r="R23" s="32"/>
      <c r="S23" s="33"/>
    </row>
    <row r="24" spans="1:19" x14ac:dyDescent="0.25">
      <c r="A24" s="35" t="s">
        <v>60</v>
      </c>
      <c r="J24" s="39">
        <v>3386.6756</v>
      </c>
      <c r="K24" s="39">
        <v>14835.005702200595</v>
      </c>
      <c r="M24" s="39">
        <f t="shared" si="0"/>
        <v>11448.330102200594</v>
      </c>
      <c r="N24" s="32"/>
      <c r="O24" s="33"/>
      <c r="P24" s="32"/>
      <c r="Q24" s="33"/>
      <c r="R24" s="32"/>
      <c r="S24" s="33"/>
    </row>
    <row r="25" spans="1:19" x14ac:dyDescent="0.25">
      <c r="A25" s="35" t="s">
        <v>61</v>
      </c>
      <c r="F25" s="39">
        <v>9026624.1389005575</v>
      </c>
      <c r="G25" s="39">
        <v>7445110.9656054918</v>
      </c>
      <c r="L25" s="39">
        <f>G25-F25</f>
        <v>-1581513.1732950658</v>
      </c>
      <c r="M25" s="39">
        <f t="shared" si="0"/>
        <v>0</v>
      </c>
      <c r="N25" s="32"/>
      <c r="O25" s="33"/>
      <c r="P25" s="32"/>
      <c r="Q25" s="33"/>
      <c r="R25" s="32"/>
      <c r="S25" s="33"/>
    </row>
    <row r="26" spans="1:19" x14ac:dyDescent="0.25">
      <c r="A26" s="34" t="s">
        <v>62</v>
      </c>
      <c r="D26" s="39">
        <v>376382.02301419596</v>
      </c>
      <c r="E26" s="39">
        <v>0</v>
      </c>
      <c r="F26" s="39">
        <v>40013286.71000544</v>
      </c>
      <c r="G26" s="39">
        <v>22766116.969043419</v>
      </c>
      <c r="H26" s="39">
        <v>0</v>
      </c>
      <c r="I26" s="39">
        <v>0</v>
      </c>
      <c r="J26" s="39">
        <v>1450166.8801407323</v>
      </c>
      <c r="K26" s="39">
        <v>959099.69853052194</v>
      </c>
      <c r="M26" s="39"/>
      <c r="N26" s="32"/>
      <c r="O26" s="33"/>
      <c r="P26" s="32"/>
      <c r="Q26" s="33"/>
      <c r="R26" s="32"/>
      <c r="S26" s="33"/>
    </row>
    <row r="27" spans="1:19" x14ac:dyDescent="0.25">
      <c r="A27" s="35" t="s">
        <v>63</v>
      </c>
      <c r="J27" s="39">
        <v>195849.37944131007</v>
      </c>
      <c r="K27" s="39">
        <v>84994.032669554348</v>
      </c>
      <c r="L27" s="39">
        <f t="shared" ref="L27:L50" si="1">G27-F27</f>
        <v>0</v>
      </c>
      <c r="M27" s="39">
        <f t="shared" si="0"/>
        <v>-110855.34677175572</v>
      </c>
      <c r="N27" s="32"/>
      <c r="O27" s="33"/>
      <c r="P27" s="32"/>
      <c r="Q27" s="33"/>
      <c r="R27" s="32"/>
      <c r="S27" s="33"/>
    </row>
    <row r="28" spans="1:19" x14ac:dyDescent="0.25">
      <c r="A28" s="35" t="s">
        <v>64</v>
      </c>
      <c r="F28" s="39">
        <v>62261.420246531736</v>
      </c>
      <c r="G28" s="39">
        <v>0</v>
      </c>
      <c r="L28" s="39">
        <f t="shared" si="1"/>
        <v>-62261.420246531736</v>
      </c>
      <c r="M28" s="39">
        <f t="shared" si="0"/>
        <v>0</v>
      </c>
      <c r="N28" s="32"/>
      <c r="O28" s="33"/>
      <c r="P28" s="32"/>
      <c r="Q28" s="33"/>
      <c r="R28" s="32"/>
      <c r="S28" s="33"/>
    </row>
    <row r="29" spans="1:19" x14ac:dyDescent="0.25">
      <c r="A29" s="35" t="s">
        <v>65</v>
      </c>
      <c r="J29" s="39">
        <v>45993.15</v>
      </c>
      <c r="K29" s="39">
        <v>0</v>
      </c>
      <c r="L29" s="39">
        <f t="shared" si="1"/>
        <v>0</v>
      </c>
      <c r="M29" s="39">
        <f t="shared" si="0"/>
        <v>-45993.15</v>
      </c>
      <c r="N29" s="32"/>
      <c r="O29" s="33"/>
      <c r="P29" s="32"/>
      <c r="Q29" s="33"/>
      <c r="R29" s="32"/>
      <c r="S29" s="33"/>
    </row>
    <row r="30" spans="1:19" x14ac:dyDescent="0.25">
      <c r="A30" s="35" t="s">
        <v>66</v>
      </c>
      <c r="H30" s="39">
        <v>0</v>
      </c>
      <c r="I30" s="39">
        <v>0</v>
      </c>
      <c r="L30" s="39">
        <f t="shared" si="1"/>
        <v>0</v>
      </c>
      <c r="M30" s="39">
        <f t="shared" si="0"/>
        <v>0</v>
      </c>
      <c r="N30" s="32"/>
      <c r="O30" s="33"/>
      <c r="P30" s="32"/>
      <c r="Q30" s="33"/>
      <c r="R30" s="32"/>
      <c r="S30" s="33"/>
    </row>
    <row r="31" spans="1:19" x14ac:dyDescent="0.25">
      <c r="A31" s="35" t="s">
        <v>67</v>
      </c>
      <c r="J31" s="39">
        <v>7610.1900000000005</v>
      </c>
      <c r="K31" s="39">
        <v>0</v>
      </c>
      <c r="L31" s="39">
        <f t="shared" si="1"/>
        <v>0</v>
      </c>
      <c r="M31" s="39">
        <f t="shared" si="0"/>
        <v>-7610.1900000000005</v>
      </c>
      <c r="N31" s="32"/>
      <c r="O31" s="33"/>
      <c r="P31" s="32"/>
      <c r="Q31" s="33"/>
      <c r="R31" s="32"/>
      <c r="S31" s="33"/>
    </row>
    <row r="32" spans="1:19" x14ac:dyDescent="0.25">
      <c r="A32" s="35" t="s">
        <v>68</v>
      </c>
      <c r="D32" s="39">
        <v>376382.02301419596</v>
      </c>
      <c r="E32" s="39">
        <v>0</v>
      </c>
      <c r="L32" s="39">
        <f t="shared" si="1"/>
        <v>0</v>
      </c>
      <c r="M32" s="39">
        <f t="shared" si="0"/>
        <v>0</v>
      </c>
      <c r="N32" s="32"/>
      <c r="O32" s="33"/>
      <c r="P32" s="32"/>
      <c r="Q32" s="33"/>
      <c r="R32" s="32"/>
      <c r="S32" s="33"/>
    </row>
    <row r="33" spans="1:19" x14ac:dyDescent="0.25">
      <c r="A33" s="35" t="s">
        <v>69</v>
      </c>
      <c r="J33" s="39">
        <v>1096524.7496161358</v>
      </c>
      <c r="K33" s="39">
        <v>868347.66364773735</v>
      </c>
      <c r="L33" s="39">
        <f t="shared" si="1"/>
        <v>0</v>
      </c>
      <c r="M33" s="39">
        <f t="shared" si="0"/>
        <v>-228177.08596839849</v>
      </c>
      <c r="N33" s="32"/>
      <c r="O33" s="33"/>
      <c r="P33" s="32"/>
      <c r="Q33" s="33"/>
      <c r="R33" s="32"/>
      <c r="S33" s="33"/>
    </row>
    <row r="34" spans="1:19" x14ac:dyDescent="0.25">
      <c r="A34" s="35" t="s">
        <v>70</v>
      </c>
      <c r="F34" s="39">
        <v>39951025.289758906</v>
      </c>
      <c r="G34" s="39">
        <v>22766116.969043419</v>
      </c>
      <c r="L34" s="39">
        <f t="shared" si="1"/>
        <v>-17184908.320715487</v>
      </c>
      <c r="M34" s="39">
        <f t="shared" si="0"/>
        <v>0</v>
      </c>
      <c r="N34" s="32"/>
      <c r="O34" s="33"/>
      <c r="P34" s="32"/>
      <c r="Q34" s="33"/>
      <c r="R34" s="32"/>
      <c r="S34" s="33"/>
    </row>
    <row r="35" spans="1:19" x14ac:dyDescent="0.25">
      <c r="A35" s="35" t="s">
        <v>71</v>
      </c>
      <c r="J35" s="39">
        <v>24747.609999999997</v>
      </c>
      <c r="K35" s="39">
        <v>5758.0022132302702</v>
      </c>
      <c r="L35" s="39">
        <f t="shared" si="1"/>
        <v>0</v>
      </c>
      <c r="M35" s="39">
        <f t="shared" si="0"/>
        <v>-18989.607786769728</v>
      </c>
      <c r="N35" s="32"/>
      <c r="O35" s="33"/>
      <c r="P35" s="32"/>
      <c r="Q35" s="33"/>
      <c r="R35" s="32"/>
      <c r="S35" s="33"/>
    </row>
    <row r="36" spans="1:19" x14ac:dyDescent="0.25">
      <c r="A36" s="35" t="s">
        <v>72</v>
      </c>
      <c r="H36" s="39">
        <v>0</v>
      </c>
      <c r="I36" s="39">
        <v>0</v>
      </c>
      <c r="L36" s="39">
        <f t="shared" si="1"/>
        <v>0</v>
      </c>
      <c r="M36" s="39">
        <f t="shared" si="0"/>
        <v>0</v>
      </c>
      <c r="N36" s="32"/>
      <c r="O36" s="33"/>
      <c r="P36" s="32"/>
      <c r="Q36" s="33"/>
      <c r="R36" s="32"/>
      <c r="S36" s="33"/>
    </row>
    <row r="37" spans="1:19" x14ac:dyDescent="0.25">
      <c r="A37" s="35" t="s">
        <v>73</v>
      </c>
      <c r="J37" s="39">
        <v>79441.801083286206</v>
      </c>
      <c r="K37" s="39">
        <v>0</v>
      </c>
      <c r="L37" s="39">
        <f t="shared" si="1"/>
        <v>0</v>
      </c>
      <c r="M37" s="39">
        <f t="shared" si="0"/>
        <v>-79441.801083286206</v>
      </c>
      <c r="N37" s="32"/>
      <c r="O37" s="33"/>
      <c r="P37" s="32"/>
      <c r="Q37" s="33"/>
      <c r="R37" s="32"/>
      <c r="S37" s="33"/>
    </row>
    <row r="38" spans="1:19" x14ac:dyDescent="0.25">
      <c r="A38" s="35" t="s">
        <v>74</v>
      </c>
      <c r="H38" s="39">
        <v>0</v>
      </c>
      <c r="I38" s="39">
        <v>0</v>
      </c>
      <c r="L38" s="39">
        <f t="shared" si="1"/>
        <v>0</v>
      </c>
      <c r="M38" s="39">
        <f t="shared" si="0"/>
        <v>0</v>
      </c>
      <c r="N38" s="32"/>
      <c r="O38" s="33"/>
      <c r="P38" s="32"/>
      <c r="Q38" s="33"/>
      <c r="R38" s="32"/>
      <c r="S38" s="33"/>
    </row>
    <row r="39" spans="1:19" x14ac:dyDescent="0.25">
      <c r="A39" s="34" t="s">
        <v>75</v>
      </c>
      <c r="H39" s="39">
        <v>0</v>
      </c>
      <c r="I39" s="39">
        <v>0</v>
      </c>
      <c r="J39" s="39">
        <v>291415.59333496791</v>
      </c>
      <c r="K39" s="39">
        <v>289857.11141373479</v>
      </c>
      <c r="L39" s="39">
        <f t="shared" si="1"/>
        <v>0</v>
      </c>
      <c r="M39" s="39"/>
      <c r="N39" s="32"/>
      <c r="O39" s="33"/>
      <c r="P39" s="32"/>
      <c r="Q39" s="33"/>
      <c r="R39" s="32"/>
      <c r="S39" s="33"/>
    </row>
    <row r="40" spans="1:19" x14ac:dyDescent="0.25">
      <c r="A40" s="35" t="s">
        <v>76</v>
      </c>
      <c r="J40" s="39">
        <v>194472.88297252409</v>
      </c>
      <c r="K40" s="39">
        <v>138023.053052567</v>
      </c>
      <c r="L40" s="39">
        <f t="shared" si="1"/>
        <v>0</v>
      </c>
      <c r="M40" s="39">
        <f t="shared" si="0"/>
        <v>-56449.82991995709</v>
      </c>
      <c r="N40" s="32"/>
      <c r="O40" s="33"/>
      <c r="P40" s="32"/>
      <c r="Q40" s="33"/>
      <c r="R40" s="32"/>
      <c r="S40" s="33"/>
    </row>
    <row r="41" spans="1:19" x14ac:dyDescent="0.25">
      <c r="A41" s="35" t="s">
        <v>77</v>
      </c>
      <c r="H41" s="39">
        <v>0</v>
      </c>
      <c r="I41" s="39">
        <v>0</v>
      </c>
      <c r="L41" s="39">
        <f t="shared" si="1"/>
        <v>0</v>
      </c>
      <c r="M41" s="39">
        <f t="shared" si="0"/>
        <v>0</v>
      </c>
      <c r="N41" s="32"/>
      <c r="O41" s="33"/>
      <c r="P41" s="32"/>
      <c r="Q41" s="33"/>
      <c r="R41" s="32"/>
      <c r="S41" s="33"/>
    </row>
    <row r="42" spans="1:19" x14ac:dyDescent="0.25">
      <c r="A42" s="35" t="s">
        <v>78</v>
      </c>
      <c r="J42" s="39">
        <v>96942.710362443817</v>
      </c>
      <c r="K42" s="39">
        <v>151834.05836116779</v>
      </c>
      <c r="L42" s="39">
        <f t="shared" si="1"/>
        <v>0</v>
      </c>
      <c r="M42" s="39">
        <f t="shared" si="0"/>
        <v>54891.34799872397</v>
      </c>
      <c r="N42" s="32"/>
      <c r="O42" s="47">
        <f>M42*2.3/31</f>
        <v>4072.5838837762944</v>
      </c>
      <c r="P42" s="32"/>
      <c r="Q42" s="47">
        <f>M42*0.02</f>
        <v>1097.8269599744795</v>
      </c>
      <c r="R42" s="32"/>
      <c r="S42" s="47">
        <f t="shared" ref="S42" si="2">M42-O42-Q42</f>
        <v>49720.937154973195</v>
      </c>
    </row>
    <row r="43" spans="1:19" x14ac:dyDescent="0.25">
      <c r="A43" s="35" t="s">
        <v>79</v>
      </c>
      <c r="H43" s="39">
        <v>0</v>
      </c>
      <c r="I43" s="39">
        <v>0</v>
      </c>
      <c r="L43" s="39">
        <f t="shared" si="1"/>
        <v>0</v>
      </c>
      <c r="M43" s="39">
        <f t="shared" si="0"/>
        <v>0</v>
      </c>
      <c r="N43" s="32"/>
      <c r="O43" s="33"/>
      <c r="P43" s="32"/>
      <c r="Q43" s="33"/>
      <c r="R43" s="32"/>
      <c r="S43" s="33"/>
    </row>
    <row r="44" spans="1:19" x14ac:dyDescent="0.25">
      <c r="A44" s="34" t="s">
        <v>80</v>
      </c>
      <c r="F44" s="39">
        <v>8170945.9273162792</v>
      </c>
      <c r="G44" s="39">
        <v>4355265.0657430878</v>
      </c>
      <c r="J44" s="39">
        <v>299251.45226060739</v>
      </c>
      <c r="K44" s="39">
        <v>122187.53844452719</v>
      </c>
      <c r="L44" s="39">
        <f t="shared" si="1"/>
        <v>-3815680.8615731914</v>
      </c>
      <c r="M44" s="39"/>
      <c r="N44" s="32"/>
      <c r="O44" s="33"/>
      <c r="P44" s="32"/>
      <c r="Q44" s="33"/>
      <c r="R44" s="32"/>
      <c r="S44" s="33"/>
    </row>
    <row r="45" spans="1:19" x14ac:dyDescent="0.25">
      <c r="A45" s="35" t="s">
        <v>81</v>
      </c>
      <c r="J45" s="39">
        <v>0</v>
      </c>
      <c r="K45" s="39">
        <v>0</v>
      </c>
      <c r="L45" s="39">
        <f t="shared" si="1"/>
        <v>0</v>
      </c>
      <c r="M45" s="39">
        <f t="shared" si="0"/>
        <v>0</v>
      </c>
      <c r="N45" s="32"/>
      <c r="O45" s="33"/>
      <c r="P45" s="32"/>
      <c r="Q45" s="33"/>
      <c r="R45" s="32"/>
      <c r="S45" s="33"/>
    </row>
    <row r="46" spans="1:19" x14ac:dyDescent="0.25">
      <c r="A46" s="35" t="s">
        <v>82</v>
      </c>
      <c r="F46" s="39">
        <v>329915.97849234036</v>
      </c>
      <c r="G46" s="39">
        <v>0</v>
      </c>
      <c r="L46" s="39">
        <f t="shared" si="1"/>
        <v>-329915.97849234036</v>
      </c>
      <c r="M46" s="39">
        <f t="shared" si="0"/>
        <v>0</v>
      </c>
      <c r="N46" s="32"/>
      <c r="O46" s="33"/>
      <c r="P46" s="32"/>
      <c r="Q46" s="33"/>
      <c r="R46" s="32"/>
      <c r="S46" s="33"/>
    </row>
    <row r="47" spans="1:19" x14ac:dyDescent="0.25">
      <c r="A47" s="35" t="s">
        <v>83</v>
      </c>
      <c r="J47" s="39">
        <v>198367.17005970736</v>
      </c>
      <c r="K47" s="39">
        <v>34482.013254012847</v>
      </c>
      <c r="L47" s="39">
        <f t="shared" si="1"/>
        <v>0</v>
      </c>
      <c r="M47" s="39">
        <f t="shared" si="0"/>
        <v>-163885.15680569451</v>
      </c>
      <c r="N47" s="32"/>
      <c r="O47" s="33"/>
      <c r="P47" s="32"/>
      <c r="Q47" s="33"/>
      <c r="R47" s="32"/>
      <c r="S47" s="33"/>
    </row>
    <row r="48" spans="1:19" x14ac:dyDescent="0.25">
      <c r="A48" s="35" t="s">
        <v>84</v>
      </c>
      <c r="F48" s="39">
        <v>188620.29167187552</v>
      </c>
      <c r="G48" s="39">
        <v>0</v>
      </c>
      <c r="L48" s="39">
        <f t="shared" si="1"/>
        <v>-188620.29167187552</v>
      </c>
      <c r="M48" s="39">
        <f t="shared" si="0"/>
        <v>0</v>
      </c>
      <c r="N48" s="32"/>
      <c r="O48" s="33"/>
      <c r="P48" s="32"/>
      <c r="Q48" s="33"/>
      <c r="R48" s="32"/>
      <c r="S48" s="33"/>
    </row>
    <row r="49" spans="1:19" x14ac:dyDescent="0.25">
      <c r="A49" s="35" t="s">
        <v>85</v>
      </c>
      <c r="J49" s="39">
        <v>100884.28220089999</v>
      </c>
      <c r="K49" s="39">
        <v>87705.525190514338</v>
      </c>
      <c r="L49" s="39">
        <f t="shared" si="1"/>
        <v>0</v>
      </c>
      <c r="M49" s="39">
        <f t="shared" si="0"/>
        <v>-13178.757010385656</v>
      </c>
      <c r="N49" s="32"/>
      <c r="O49" s="33"/>
      <c r="P49" s="32"/>
      <c r="Q49" s="33"/>
      <c r="R49" s="32"/>
      <c r="S49" s="33"/>
    </row>
    <row r="50" spans="1:19" x14ac:dyDescent="0.25">
      <c r="A50" s="35" t="s">
        <v>86</v>
      </c>
      <c r="F50" s="39">
        <v>7652409.6571520632</v>
      </c>
      <c r="G50" s="39">
        <v>4355265.0657430878</v>
      </c>
      <c r="L50" s="39">
        <f t="shared" si="1"/>
        <v>-3297144.5914089754</v>
      </c>
      <c r="M50" s="39">
        <f t="shared" si="0"/>
        <v>0</v>
      </c>
      <c r="N50" s="32"/>
      <c r="O50" s="33"/>
      <c r="P50" s="32"/>
      <c r="Q50" s="33"/>
      <c r="R50" s="32"/>
      <c r="S50" s="33"/>
    </row>
    <row r="51" spans="1:19" x14ac:dyDescent="0.25">
      <c r="A51" s="31" t="s">
        <v>87</v>
      </c>
      <c r="D51" s="39">
        <v>4226299.7487352919</v>
      </c>
      <c r="E51" s="39">
        <v>2982309.9236007384</v>
      </c>
      <c r="H51" s="39">
        <v>0</v>
      </c>
      <c r="I51" s="39">
        <v>0</v>
      </c>
      <c r="J51" s="39">
        <v>1460179.3143040838</v>
      </c>
      <c r="K51" s="39">
        <v>1070544.411490167</v>
      </c>
      <c r="M51" s="39"/>
      <c r="N51" s="32"/>
      <c r="O51" s="33"/>
      <c r="P51" s="32"/>
      <c r="Q51" s="33"/>
      <c r="R51" s="32"/>
      <c r="S51" s="33"/>
    </row>
    <row r="52" spans="1:19" x14ac:dyDescent="0.25">
      <c r="A52" s="34" t="s">
        <v>88</v>
      </c>
      <c r="D52" s="39">
        <v>973762.04348777118</v>
      </c>
      <c r="E52" s="39">
        <v>984467.99295956129</v>
      </c>
      <c r="H52" s="39">
        <v>0</v>
      </c>
      <c r="I52" s="39">
        <v>0</v>
      </c>
      <c r="J52" s="39">
        <v>641381.95329223503</v>
      </c>
      <c r="K52" s="39">
        <v>497068.19106042734</v>
      </c>
      <c r="M52" s="39"/>
      <c r="N52" s="32"/>
      <c r="O52" s="33"/>
      <c r="P52" s="32"/>
      <c r="Q52" s="33"/>
      <c r="R52" s="32"/>
      <c r="S52" s="33"/>
    </row>
    <row r="53" spans="1:19" x14ac:dyDescent="0.25">
      <c r="A53" s="35">
        <v>0</v>
      </c>
      <c r="J53" s="39">
        <v>3290.3090000000002</v>
      </c>
      <c r="K53" s="39">
        <v>2256.0008671496171</v>
      </c>
      <c r="L53" s="39">
        <f>E53-D53</f>
        <v>0</v>
      </c>
      <c r="M53" s="39">
        <f t="shared" si="0"/>
        <v>-1034.3081328503831</v>
      </c>
      <c r="N53" s="32"/>
      <c r="O53" s="33"/>
      <c r="P53" s="32"/>
      <c r="Q53" s="33"/>
      <c r="R53" s="32"/>
      <c r="S53" s="33"/>
    </row>
    <row r="54" spans="1:19" x14ac:dyDescent="0.25">
      <c r="A54" s="35" t="s">
        <v>89</v>
      </c>
      <c r="J54" s="39">
        <v>72843.490000000005</v>
      </c>
      <c r="K54" s="39">
        <v>53832.020691665792</v>
      </c>
      <c r="L54" s="39">
        <f t="shared" ref="L54:L84" si="3">E54-D54</f>
        <v>0</v>
      </c>
      <c r="M54" s="39">
        <f t="shared" si="0"/>
        <v>-19011.469308334214</v>
      </c>
      <c r="N54" s="32"/>
      <c r="O54" s="33"/>
      <c r="P54" s="32"/>
      <c r="Q54" s="33"/>
      <c r="R54" s="32"/>
      <c r="S54" s="33"/>
    </row>
    <row r="55" spans="1:19" x14ac:dyDescent="0.25">
      <c r="A55" s="35" t="s">
        <v>90</v>
      </c>
      <c r="D55" s="39">
        <v>35966.972187325955</v>
      </c>
      <c r="E55" s="39">
        <v>33269.390215273299</v>
      </c>
      <c r="L55" s="39">
        <f t="shared" si="3"/>
        <v>-2697.5819720526561</v>
      </c>
      <c r="M55" s="39">
        <f t="shared" si="0"/>
        <v>0</v>
      </c>
      <c r="N55" s="32"/>
      <c r="O55" s="33"/>
      <c r="P55" s="32"/>
      <c r="Q55" s="33"/>
      <c r="R55" s="32"/>
      <c r="S55" s="33"/>
    </row>
    <row r="56" spans="1:19" x14ac:dyDescent="0.25">
      <c r="A56" s="35" t="s">
        <v>91</v>
      </c>
      <c r="J56" s="39">
        <v>377515.99427130865</v>
      </c>
      <c r="K56" s="39">
        <v>307036.11801690987</v>
      </c>
      <c r="L56" s="39">
        <f t="shared" si="3"/>
        <v>0</v>
      </c>
      <c r="M56" s="39">
        <f t="shared" si="0"/>
        <v>-70479.876254398783</v>
      </c>
      <c r="N56" s="32"/>
      <c r="O56" s="33"/>
      <c r="P56" s="32"/>
      <c r="Q56" s="33"/>
      <c r="R56" s="32"/>
      <c r="S56" s="33"/>
    </row>
    <row r="57" spans="1:19" x14ac:dyDescent="0.25">
      <c r="A57" s="35" t="s">
        <v>92</v>
      </c>
      <c r="D57" s="39">
        <v>574232.80866662296</v>
      </c>
      <c r="E57" s="39">
        <v>349417.97250600101</v>
      </c>
      <c r="L57" s="39">
        <f t="shared" si="3"/>
        <v>-224814.83616062196</v>
      </c>
      <c r="M57" s="39">
        <f t="shared" si="0"/>
        <v>0</v>
      </c>
      <c r="N57" s="32"/>
      <c r="O57" s="33"/>
      <c r="P57" s="32"/>
      <c r="Q57" s="33"/>
      <c r="R57" s="32"/>
      <c r="S57" s="33"/>
    </row>
    <row r="58" spans="1:19" x14ac:dyDescent="0.25">
      <c r="A58" s="35" t="s">
        <v>93</v>
      </c>
      <c r="J58" s="39">
        <v>0</v>
      </c>
      <c r="K58" s="39">
        <v>43709.016800639401</v>
      </c>
      <c r="L58" s="39">
        <f t="shared" si="3"/>
        <v>0</v>
      </c>
      <c r="M58" s="39">
        <f t="shared" si="0"/>
        <v>43709.016800639401</v>
      </c>
      <c r="N58" s="32"/>
      <c r="O58" s="47">
        <f>M58*2.3/31</f>
        <v>3242.9270529506648</v>
      </c>
      <c r="P58" s="32"/>
      <c r="Q58" s="47">
        <f>M58*0.02</f>
        <v>874.18033601278808</v>
      </c>
      <c r="R58" s="32"/>
      <c r="S58" s="47">
        <f t="shared" ref="S58" si="4">M58-O58-Q58</f>
        <v>39591.909411675944</v>
      </c>
    </row>
    <row r="59" spans="1:19" x14ac:dyDescent="0.25">
      <c r="A59" s="35" t="s">
        <v>94</v>
      </c>
      <c r="D59" s="48">
        <v>0</v>
      </c>
      <c r="E59" s="48">
        <v>244786.44561598101</v>
      </c>
      <c r="L59" s="39">
        <f t="shared" si="3"/>
        <v>244786.44561598101</v>
      </c>
      <c r="M59" s="39">
        <f t="shared" si="0"/>
        <v>0</v>
      </c>
      <c r="N59" s="49">
        <f>L59*2.3/31</f>
        <v>18161.574997314718</v>
      </c>
      <c r="O59" s="33"/>
      <c r="P59" s="49">
        <f>L59*0.02</f>
        <v>4895.7289123196206</v>
      </c>
      <c r="Q59" s="33"/>
      <c r="R59" s="49">
        <f>L59-N59-P59</f>
        <v>221729.14170634668</v>
      </c>
      <c r="S59" s="33"/>
    </row>
    <row r="60" spans="1:19" x14ac:dyDescent="0.25">
      <c r="A60" s="35" t="s">
        <v>95</v>
      </c>
      <c r="J60" s="39">
        <v>187732.16002092636</v>
      </c>
      <c r="K60" s="39">
        <v>90235.034684062659</v>
      </c>
      <c r="L60" s="39">
        <f t="shared" si="3"/>
        <v>0</v>
      </c>
      <c r="M60" s="39">
        <f t="shared" si="0"/>
        <v>-97497.125336863697</v>
      </c>
      <c r="N60" s="32"/>
      <c r="O60" s="33"/>
      <c r="P60" s="32"/>
      <c r="Q60" s="33"/>
      <c r="R60" s="32"/>
      <c r="S60" s="33"/>
    </row>
    <row r="61" spans="1:19" x14ac:dyDescent="0.25">
      <c r="A61" s="35" t="s">
        <v>96</v>
      </c>
      <c r="D61" s="48">
        <v>79983.396219911097</v>
      </c>
      <c r="E61" s="48">
        <v>204119.65986149895</v>
      </c>
      <c r="L61" s="39">
        <f t="shared" si="3"/>
        <v>124136.26364158785</v>
      </c>
      <c r="M61" s="39">
        <f t="shared" si="0"/>
        <v>0</v>
      </c>
      <c r="N61" s="49">
        <f>L61*2.3/31</f>
        <v>9210.1098830855499</v>
      </c>
      <c r="O61" s="33"/>
      <c r="P61" s="49">
        <f>L61*0.02</f>
        <v>2482.7252728317571</v>
      </c>
      <c r="Q61" s="33"/>
      <c r="R61" s="49">
        <f>L61-N61-P61</f>
        <v>112443.42848567055</v>
      </c>
      <c r="S61" s="33"/>
    </row>
    <row r="62" spans="1:19" x14ac:dyDescent="0.25">
      <c r="A62" s="35" t="s">
        <v>97</v>
      </c>
      <c r="D62" s="39">
        <v>283578.86641391122</v>
      </c>
      <c r="E62" s="39">
        <v>152874.52476080696</v>
      </c>
      <c r="L62" s="39">
        <f t="shared" si="3"/>
        <v>-130704.34165310426</v>
      </c>
      <c r="M62" s="39">
        <f t="shared" si="0"/>
        <v>0</v>
      </c>
      <c r="N62" s="32"/>
      <c r="O62" s="33"/>
      <c r="P62" s="32"/>
      <c r="Q62" s="33"/>
      <c r="R62" s="32"/>
      <c r="S62" s="33"/>
    </row>
    <row r="63" spans="1:19" x14ac:dyDescent="0.25">
      <c r="A63" s="35" t="s">
        <v>98</v>
      </c>
      <c r="H63" s="39">
        <v>0</v>
      </c>
      <c r="I63" s="39">
        <v>0</v>
      </c>
      <c r="J63" s="39">
        <v>0</v>
      </c>
      <c r="K63" s="39">
        <v>0</v>
      </c>
      <c r="L63" s="39">
        <f t="shared" si="3"/>
        <v>0</v>
      </c>
      <c r="M63" s="39">
        <f t="shared" si="0"/>
        <v>0</v>
      </c>
      <c r="N63" s="32"/>
      <c r="O63" s="33"/>
      <c r="P63" s="32"/>
      <c r="Q63" s="33"/>
      <c r="R63" s="32"/>
      <c r="S63" s="33"/>
    </row>
    <row r="64" spans="1:19" x14ac:dyDescent="0.25">
      <c r="A64" s="34" t="s">
        <v>99</v>
      </c>
      <c r="H64" s="39">
        <v>0</v>
      </c>
      <c r="I64" s="39">
        <v>0</v>
      </c>
      <c r="J64" s="39">
        <v>209716.53452434466</v>
      </c>
      <c r="K64" s="39">
        <v>161794.06218954118</v>
      </c>
      <c r="L64" s="39">
        <f t="shared" si="3"/>
        <v>0</v>
      </c>
      <c r="M64" s="39"/>
      <c r="N64" s="32"/>
      <c r="O64" s="33"/>
      <c r="P64" s="32"/>
      <c r="Q64" s="33"/>
      <c r="R64" s="32"/>
      <c r="S64" s="33"/>
    </row>
    <row r="65" spans="1:19" x14ac:dyDescent="0.25">
      <c r="A65" s="35" t="s">
        <v>100</v>
      </c>
      <c r="J65" s="39">
        <v>132743.86727214468</v>
      </c>
      <c r="K65" s="39">
        <v>114357.04395595235</v>
      </c>
      <c r="L65" s="39">
        <f t="shared" si="3"/>
        <v>0</v>
      </c>
      <c r="M65" s="39">
        <f t="shared" si="0"/>
        <v>-18386.823316192327</v>
      </c>
      <c r="N65" s="32"/>
      <c r="O65" s="33"/>
      <c r="P65" s="32"/>
      <c r="Q65" s="33"/>
      <c r="R65" s="32"/>
      <c r="S65" s="33"/>
    </row>
    <row r="66" spans="1:19" x14ac:dyDescent="0.25">
      <c r="A66" s="35" t="s">
        <v>101</v>
      </c>
      <c r="H66" s="39">
        <v>0</v>
      </c>
      <c r="I66" s="39">
        <v>0</v>
      </c>
      <c r="L66" s="39">
        <f t="shared" si="3"/>
        <v>0</v>
      </c>
      <c r="M66" s="39">
        <f t="shared" si="0"/>
        <v>0</v>
      </c>
      <c r="N66" s="32"/>
      <c r="O66" s="33"/>
      <c r="P66" s="32"/>
      <c r="Q66" s="33"/>
      <c r="R66" s="32"/>
      <c r="S66" s="33"/>
    </row>
    <row r="67" spans="1:19" x14ac:dyDescent="0.25">
      <c r="A67" s="35" t="s">
        <v>102</v>
      </c>
      <c r="J67" s="39">
        <v>21814.080000000002</v>
      </c>
      <c r="K67" s="39">
        <v>11805.004537544861</v>
      </c>
      <c r="L67" s="39">
        <f t="shared" si="3"/>
        <v>0</v>
      </c>
      <c r="M67" s="39">
        <f t="shared" si="0"/>
        <v>-10009.075462455141</v>
      </c>
      <c r="N67" s="32"/>
      <c r="O67" s="33"/>
      <c r="P67" s="32"/>
      <c r="Q67" s="33"/>
      <c r="R67" s="32"/>
      <c r="S67" s="33"/>
    </row>
    <row r="68" spans="1:19" x14ac:dyDescent="0.25">
      <c r="A68" s="35" t="s">
        <v>103</v>
      </c>
      <c r="H68" s="39">
        <v>0</v>
      </c>
      <c r="I68" s="39">
        <v>0</v>
      </c>
      <c r="L68" s="39">
        <f t="shared" si="3"/>
        <v>0</v>
      </c>
      <c r="M68" s="39">
        <f t="shared" si="0"/>
        <v>0</v>
      </c>
      <c r="N68" s="32"/>
      <c r="O68" s="33"/>
      <c r="P68" s="32"/>
      <c r="Q68" s="33"/>
      <c r="R68" s="32"/>
      <c r="S68" s="33"/>
    </row>
    <row r="69" spans="1:19" x14ac:dyDescent="0.25">
      <c r="A69" s="35" t="s">
        <v>104</v>
      </c>
      <c r="J69" s="39">
        <v>24372.487252200001</v>
      </c>
      <c r="K69" s="39">
        <v>17832.00685417197</v>
      </c>
      <c r="L69" s="39">
        <f t="shared" si="3"/>
        <v>0</v>
      </c>
      <c r="M69" s="39">
        <f t="shared" si="0"/>
        <v>-6540.4803980280303</v>
      </c>
      <c r="N69" s="32"/>
      <c r="O69" s="33"/>
      <c r="P69" s="32"/>
      <c r="Q69" s="33"/>
      <c r="R69" s="32"/>
      <c r="S69" s="33"/>
    </row>
    <row r="70" spans="1:19" x14ac:dyDescent="0.25">
      <c r="A70" s="35" t="s">
        <v>105</v>
      </c>
      <c r="H70" s="39">
        <v>0</v>
      </c>
      <c r="I70" s="39">
        <v>0</v>
      </c>
      <c r="L70" s="39">
        <f t="shared" si="3"/>
        <v>0</v>
      </c>
      <c r="M70" s="39">
        <f t="shared" si="0"/>
        <v>0</v>
      </c>
      <c r="N70" s="32"/>
      <c r="O70" s="33"/>
      <c r="P70" s="32"/>
      <c r="Q70" s="33"/>
      <c r="R70" s="32"/>
      <c r="S70" s="33"/>
    </row>
    <row r="71" spans="1:19" x14ac:dyDescent="0.25">
      <c r="A71" s="35" t="s">
        <v>106</v>
      </c>
      <c r="J71" s="39">
        <v>0</v>
      </c>
      <c r="K71" s="39">
        <v>0</v>
      </c>
      <c r="L71" s="39">
        <f t="shared" si="3"/>
        <v>0</v>
      </c>
      <c r="M71" s="39">
        <f t="shared" si="0"/>
        <v>0</v>
      </c>
      <c r="N71" s="32"/>
      <c r="O71" s="33"/>
      <c r="P71" s="32"/>
      <c r="Q71" s="33"/>
      <c r="R71" s="32"/>
      <c r="S71" s="33"/>
    </row>
    <row r="72" spans="1:19" x14ac:dyDescent="0.25">
      <c r="A72" s="35" t="s">
        <v>107</v>
      </c>
      <c r="H72" s="39">
        <v>0</v>
      </c>
      <c r="I72" s="39">
        <v>0</v>
      </c>
      <c r="L72" s="39">
        <f t="shared" si="3"/>
        <v>0</v>
      </c>
      <c r="M72" s="39">
        <f t="shared" si="0"/>
        <v>0</v>
      </c>
      <c r="N72" s="32"/>
      <c r="O72" s="33"/>
      <c r="P72" s="32"/>
      <c r="Q72" s="33"/>
      <c r="R72" s="32"/>
      <c r="S72" s="33"/>
    </row>
    <row r="73" spans="1:19" x14ac:dyDescent="0.25">
      <c r="A73" s="35" t="s">
        <v>108</v>
      </c>
      <c r="J73" s="39">
        <v>30786.100000000006</v>
      </c>
      <c r="K73" s="39">
        <v>17800.006841871971</v>
      </c>
      <c r="L73" s="39">
        <f t="shared" si="3"/>
        <v>0</v>
      </c>
      <c r="M73" s="39">
        <f t="shared" si="0"/>
        <v>-12986.093158128035</v>
      </c>
      <c r="N73" s="32"/>
      <c r="O73" s="33"/>
      <c r="P73" s="32"/>
      <c r="Q73" s="33"/>
      <c r="R73" s="32"/>
      <c r="S73" s="33"/>
    </row>
    <row r="74" spans="1:19" x14ac:dyDescent="0.25">
      <c r="A74" s="35" t="s">
        <v>109</v>
      </c>
      <c r="H74" s="39">
        <v>0</v>
      </c>
      <c r="I74" s="39">
        <v>0</v>
      </c>
      <c r="L74" s="39">
        <f t="shared" si="3"/>
        <v>0</v>
      </c>
      <c r="M74" s="39">
        <f t="shared" si="0"/>
        <v>0</v>
      </c>
      <c r="N74" s="32"/>
      <c r="O74" s="33"/>
      <c r="P74" s="32"/>
      <c r="Q74" s="33"/>
      <c r="R74" s="32"/>
      <c r="S74" s="33"/>
    </row>
    <row r="75" spans="1:19" x14ac:dyDescent="0.25">
      <c r="A75" s="34" t="s">
        <v>110</v>
      </c>
      <c r="D75" s="39">
        <v>3252537.7052475205</v>
      </c>
      <c r="E75" s="39">
        <v>1997841.9306411771</v>
      </c>
      <c r="H75" s="39">
        <v>0</v>
      </c>
      <c r="I75" s="39">
        <v>0</v>
      </c>
      <c r="J75" s="39">
        <v>609080.82648750418</v>
      </c>
      <c r="K75" s="39">
        <v>411682.15824019851</v>
      </c>
      <c r="L75" s="39"/>
      <c r="M75" s="39"/>
      <c r="N75" s="32"/>
      <c r="O75" s="33"/>
      <c r="P75" s="32"/>
      <c r="Q75" s="33"/>
      <c r="R75" s="32"/>
      <c r="S75" s="33"/>
    </row>
    <row r="76" spans="1:19" x14ac:dyDescent="0.25">
      <c r="A76" s="35" t="s">
        <v>111</v>
      </c>
      <c r="J76" s="39">
        <v>288388.24993468961</v>
      </c>
      <c r="K76" s="39">
        <v>106717.0410193287</v>
      </c>
      <c r="L76" s="39">
        <f t="shared" si="3"/>
        <v>0</v>
      </c>
      <c r="M76" s="39">
        <f t="shared" si="0"/>
        <v>-181671.20891536091</v>
      </c>
      <c r="N76" s="32"/>
      <c r="O76" s="33"/>
      <c r="P76" s="32"/>
      <c r="Q76" s="33"/>
      <c r="R76" s="32"/>
      <c r="S76" s="33"/>
    </row>
    <row r="77" spans="1:19" x14ac:dyDescent="0.25">
      <c r="A77" s="35" t="s">
        <v>112</v>
      </c>
      <c r="D77" s="39">
        <v>51366.408313253298</v>
      </c>
      <c r="E77" s="39">
        <v>33843.064753585342</v>
      </c>
      <c r="L77" s="39">
        <f t="shared" si="3"/>
        <v>-17523.343559667956</v>
      </c>
      <c r="M77" s="39">
        <f t="shared" si="0"/>
        <v>0</v>
      </c>
      <c r="N77" s="32"/>
      <c r="O77" s="33"/>
      <c r="P77" s="32"/>
      <c r="Q77" s="33"/>
      <c r="R77" s="32"/>
      <c r="S77" s="33"/>
    </row>
    <row r="78" spans="1:19" x14ac:dyDescent="0.25">
      <c r="A78" s="35" t="s">
        <v>113</v>
      </c>
      <c r="J78" s="39">
        <v>14611.230000000001</v>
      </c>
      <c r="K78" s="39">
        <v>24876.009561708252</v>
      </c>
      <c r="L78" s="39">
        <f t="shared" si="3"/>
        <v>0</v>
      </c>
      <c r="M78" s="39">
        <f t="shared" si="0"/>
        <v>10264.77956170825</v>
      </c>
      <c r="N78" s="32"/>
      <c r="O78" s="47">
        <f>M78*2.3/31</f>
        <v>761.58041909448309</v>
      </c>
      <c r="P78" s="32"/>
      <c r="Q78" s="47">
        <f>M78*0.02</f>
        <v>205.29559123416502</v>
      </c>
      <c r="R78" s="32"/>
      <c r="S78" s="47">
        <f t="shared" ref="S78:S80" si="5">M78-O78-Q78</f>
        <v>9297.9035513796007</v>
      </c>
    </row>
    <row r="79" spans="1:19" x14ac:dyDescent="0.25">
      <c r="A79" s="35" t="s">
        <v>114</v>
      </c>
      <c r="H79" s="39">
        <v>0</v>
      </c>
      <c r="I79" s="39">
        <v>0</v>
      </c>
      <c r="L79" s="39">
        <f t="shared" si="3"/>
        <v>0</v>
      </c>
      <c r="M79" s="39">
        <f t="shared" si="0"/>
        <v>0</v>
      </c>
      <c r="N79" s="32"/>
      <c r="O79" s="33"/>
      <c r="P79" s="49"/>
      <c r="Q79" s="33"/>
      <c r="R79" s="32"/>
      <c r="S79" s="33"/>
    </row>
    <row r="80" spans="1:19" x14ac:dyDescent="0.25">
      <c r="A80" s="35" t="s">
        <v>115</v>
      </c>
      <c r="J80" s="39">
        <v>42342.28</v>
      </c>
      <c r="K80" s="39">
        <v>56981.021902062101</v>
      </c>
      <c r="L80" s="39">
        <f t="shared" si="3"/>
        <v>0</v>
      </c>
      <c r="M80" s="39">
        <f t="shared" si="0"/>
        <v>14638.741902062102</v>
      </c>
      <c r="N80" s="32"/>
      <c r="O80" s="47">
        <f>M80*2.3/31</f>
        <v>1086.1002056368657</v>
      </c>
      <c r="P80" s="49"/>
      <c r="Q80" s="47">
        <f>M80*0.02</f>
        <v>292.77483804124205</v>
      </c>
      <c r="R80" s="32"/>
      <c r="S80" s="47">
        <f t="shared" si="5"/>
        <v>13259.866858383995</v>
      </c>
    </row>
    <row r="81" spans="1:25" x14ac:dyDescent="0.25">
      <c r="A81" s="35" t="s">
        <v>116</v>
      </c>
      <c r="D81" s="39">
        <v>163272.60938199671</v>
      </c>
      <c r="E81" s="39">
        <v>114596.86588759169</v>
      </c>
      <c r="L81" s="39">
        <f t="shared" si="3"/>
        <v>-48675.743494405018</v>
      </c>
      <c r="M81" s="39">
        <f t="shared" si="0"/>
        <v>0</v>
      </c>
      <c r="N81" s="32"/>
      <c r="O81" s="33"/>
      <c r="P81" s="32"/>
      <c r="Q81" s="33"/>
      <c r="R81" s="32"/>
      <c r="S81" s="33"/>
    </row>
    <row r="82" spans="1:25" x14ac:dyDescent="0.25">
      <c r="A82" s="35" t="s">
        <v>117</v>
      </c>
      <c r="J82" s="39">
        <v>263739.0665528145</v>
      </c>
      <c r="K82" s="39">
        <v>223108.08575709944</v>
      </c>
      <c r="L82" s="39">
        <f t="shared" si="3"/>
        <v>0</v>
      </c>
      <c r="M82" s="39">
        <f t="shared" si="0"/>
        <v>-40630.980795715062</v>
      </c>
      <c r="N82" s="32"/>
      <c r="O82" s="33"/>
      <c r="P82" s="32"/>
      <c r="Q82" s="33"/>
      <c r="R82" s="32"/>
      <c r="S82" s="33"/>
    </row>
    <row r="83" spans="1:25" ht="13" thickBot="1" x14ac:dyDescent="0.3">
      <c r="A83" s="35" t="s">
        <v>118</v>
      </c>
      <c r="D83" s="39">
        <v>113806.96700983655</v>
      </c>
      <c r="E83" s="39">
        <v>0</v>
      </c>
      <c r="L83" s="39">
        <f t="shared" si="3"/>
        <v>-113806.96700983655</v>
      </c>
      <c r="M83" s="39">
        <f t="shared" si="0"/>
        <v>0</v>
      </c>
      <c r="N83" s="32"/>
      <c r="O83" s="33"/>
      <c r="P83" s="32"/>
      <c r="Q83" s="33"/>
      <c r="R83" s="32"/>
      <c r="S83" s="33"/>
    </row>
    <row r="84" spans="1:25" ht="38" thickBot="1" x14ac:dyDescent="0.3">
      <c r="A84" s="35" t="s">
        <v>119</v>
      </c>
      <c r="D84" s="39">
        <v>2924091.7205424341</v>
      </c>
      <c r="E84" s="39">
        <v>1849402</v>
      </c>
      <c r="L84" s="39">
        <f t="shared" si="3"/>
        <v>-1074689.7205424341</v>
      </c>
      <c r="M84" s="39">
        <f t="shared" si="0"/>
        <v>0</v>
      </c>
      <c r="N84" s="32"/>
      <c r="O84" s="33"/>
      <c r="P84" s="32"/>
      <c r="Q84" s="33"/>
      <c r="R84" s="32"/>
      <c r="S84" s="33"/>
      <c r="T84" s="50" t="s">
        <v>153</v>
      </c>
      <c r="U84" s="50" t="s">
        <v>154</v>
      </c>
      <c r="V84" s="36" t="s">
        <v>155</v>
      </c>
    </row>
    <row r="85" spans="1:25" x14ac:dyDescent="0.25">
      <c r="A85" s="31" t="s">
        <v>120</v>
      </c>
      <c r="D85" s="39">
        <v>644583.85310805624</v>
      </c>
      <c r="E85" s="39">
        <v>54521.769050000003</v>
      </c>
      <c r="F85" s="39">
        <v>67480.380002578328</v>
      </c>
      <c r="G85" s="39">
        <v>22112.807779721603</v>
      </c>
      <c r="J85" s="39">
        <v>4028258.4751599827</v>
      </c>
      <c r="K85" s="39">
        <v>2288759.398086952</v>
      </c>
      <c r="M85" s="39"/>
      <c r="N85" s="32"/>
      <c r="O85" s="33"/>
      <c r="P85" s="32"/>
      <c r="Q85" s="33"/>
      <c r="R85" s="32"/>
      <c r="S85" s="33"/>
      <c r="T85" s="45"/>
      <c r="U85" s="51"/>
      <c r="V85" s="46"/>
    </row>
    <row r="86" spans="1:25" x14ac:dyDescent="0.25">
      <c r="A86" s="34" t="s">
        <v>121</v>
      </c>
      <c r="F86" s="39">
        <v>67480.380002578328</v>
      </c>
      <c r="G86" s="39">
        <v>22112.807779721603</v>
      </c>
      <c r="J86" s="39">
        <v>674805.179</v>
      </c>
      <c r="K86" s="39">
        <v>0</v>
      </c>
      <c r="M86" s="39">
        <f t="shared" si="0"/>
        <v>-674805.179</v>
      </c>
      <c r="N86" s="32"/>
      <c r="O86" s="33"/>
      <c r="P86" s="32"/>
      <c r="Q86" s="33"/>
      <c r="R86" s="32"/>
      <c r="S86" s="33"/>
      <c r="T86" s="32"/>
      <c r="U86" s="52"/>
      <c r="V86" s="33"/>
    </row>
    <row r="87" spans="1:25" x14ac:dyDescent="0.25">
      <c r="A87" s="35" t="s">
        <v>121</v>
      </c>
      <c r="J87" s="39">
        <v>674805.179</v>
      </c>
      <c r="K87" s="39">
        <v>0</v>
      </c>
      <c r="M87" s="39">
        <f t="shared" ref="M87:M110" si="6">K87-J87</f>
        <v>-674805.179</v>
      </c>
      <c r="N87" s="32"/>
      <c r="O87" s="33"/>
      <c r="P87" s="32"/>
      <c r="Q87" s="33"/>
      <c r="R87" s="32"/>
      <c r="S87" s="33"/>
      <c r="T87" s="32"/>
      <c r="U87" s="52"/>
      <c r="V87" s="33"/>
    </row>
    <row r="88" spans="1:25" x14ac:dyDescent="0.25">
      <c r="A88" s="35" t="s">
        <v>122</v>
      </c>
      <c r="F88" s="39">
        <v>67480.380002578328</v>
      </c>
      <c r="G88" s="39">
        <v>22112.807779721603</v>
      </c>
      <c r="L88" s="39">
        <f>G88-F88</f>
        <v>-45367.572222856725</v>
      </c>
      <c r="M88" s="39">
        <f t="shared" si="6"/>
        <v>0</v>
      </c>
      <c r="N88" s="32"/>
      <c r="O88" s="33"/>
      <c r="P88" s="32"/>
      <c r="Q88" s="33"/>
      <c r="R88" s="32"/>
      <c r="S88" s="33"/>
      <c r="T88" s="32"/>
      <c r="U88" s="52"/>
      <c r="V88" s="33"/>
    </row>
    <row r="89" spans="1:25" x14ac:dyDescent="0.25">
      <c r="A89" s="34" t="s">
        <v>123</v>
      </c>
      <c r="D89" s="39">
        <v>226724.64969310482</v>
      </c>
      <c r="E89" s="39">
        <v>0</v>
      </c>
      <c r="J89" s="39">
        <v>1423591.9363659138</v>
      </c>
      <c r="K89" s="39">
        <v>755485.21936853149</v>
      </c>
      <c r="M89" s="39"/>
      <c r="N89" s="32"/>
      <c r="O89" s="33"/>
      <c r="P89" s="32"/>
      <c r="Q89" s="33"/>
      <c r="R89" s="32"/>
      <c r="S89" s="33"/>
      <c r="T89" s="32"/>
      <c r="U89" s="52"/>
      <c r="V89" s="33"/>
    </row>
    <row r="90" spans="1:25" x14ac:dyDescent="0.25">
      <c r="A90" s="35" t="s">
        <v>124</v>
      </c>
      <c r="J90" s="39">
        <v>3285.07</v>
      </c>
      <c r="K90" s="39">
        <v>3665.0999969365398</v>
      </c>
      <c r="L90" s="39">
        <f t="shared" ref="L90:L115" si="7">E90-D90</f>
        <v>0</v>
      </c>
      <c r="M90" s="39">
        <f t="shared" si="6"/>
        <v>380.02999693653965</v>
      </c>
      <c r="N90" s="32"/>
      <c r="O90" s="47">
        <f>M90*2.3/31</f>
        <v>28.195773966259392</v>
      </c>
      <c r="P90" s="32"/>
      <c r="Q90" s="47">
        <f>M90*0.02</f>
        <v>7.6005999387307934</v>
      </c>
      <c r="R90" s="32"/>
      <c r="S90" s="47">
        <f>M90-O90-Q90</f>
        <v>344.23362303154948</v>
      </c>
      <c r="T90" s="53">
        <v>3536.6474396148642</v>
      </c>
      <c r="U90" s="53">
        <f>K90-T90</f>
        <v>128.45255732167561</v>
      </c>
      <c r="V90" s="47">
        <f>S90-U90</f>
        <v>215.78106570987387</v>
      </c>
      <c r="X90" s="53">
        <v>3536.6474396148642</v>
      </c>
      <c r="Y90" s="47"/>
    </row>
    <row r="91" spans="1:25" x14ac:dyDescent="0.25">
      <c r="A91" s="35" t="s">
        <v>125</v>
      </c>
      <c r="D91" s="39">
        <v>0</v>
      </c>
      <c r="E91" s="39">
        <v>0</v>
      </c>
      <c r="L91" s="39">
        <f t="shared" si="7"/>
        <v>0</v>
      </c>
      <c r="M91" s="39">
        <f t="shared" si="6"/>
        <v>0</v>
      </c>
      <c r="N91" s="32"/>
      <c r="O91" s="33"/>
      <c r="P91" s="32"/>
      <c r="Q91" s="33"/>
      <c r="R91" s="32"/>
      <c r="S91" s="33"/>
      <c r="T91" s="52"/>
      <c r="U91" s="52"/>
      <c r="V91" s="33"/>
      <c r="X91" s="52"/>
      <c r="Y91" s="33"/>
    </row>
    <row r="92" spans="1:25" x14ac:dyDescent="0.25">
      <c r="A92" s="35" t="s">
        <v>126</v>
      </c>
      <c r="J92" s="39">
        <v>289226.29774333368</v>
      </c>
      <c r="K92" s="39">
        <v>244690.3997954769</v>
      </c>
      <c r="L92" s="39">
        <f t="shared" si="7"/>
        <v>0</v>
      </c>
      <c r="M92" s="39">
        <f t="shared" si="6"/>
        <v>-44535.897947856778</v>
      </c>
      <c r="N92" s="32"/>
      <c r="O92" s="33"/>
      <c r="P92" s="32"/>
      <c r="Q92" s="33"/>
      <c r="R92" s="32"/>
      <c r="S92" s="33"/>
      <c r="T92" s="53"/>
      <c r="U92" s="53"/>
      <c r="V92" s="47"/>
      <c r="X92" s="53">
        <v>217579.30611979601</v>
      </c>
      <c r="Y92" s="47"/>
    </row>
    <row r="93" spans="1:25" x14ac:dyDescent="0.25">
      <c r="A93" s="35" t="s">
        <v>127</v>
      </c>
      <c r="D93" s="39">
        <v>39510.94770132142</v>
      </c>
      <c r="E93" s="39">
        <v>0</v>
      </c>
      <c r="L93" s="39">
        <f t="shared" si="7"/>
        <v>-39510.94770132142</v>
      </c>
      <c r="M93" s="39">
        <f t="shared" si="6"/>
        <v>0</v>
      </c>
      <c r="N93" s="32"/>
      <c r="O93" s="33"/>
      <c r="P93" s="32"/>
      <c r="Q93" s="33"/>
      <c r="R93" s="32"/>
      <c r="S93" s="33"/>
      <c r="T93" s="53"/>
      <c r="U93" s="53"/>
      <c r="V93" s="47"/>
      <c r="X93" s="53"/>
      <c r="Y93" s="47"/>
    </row>
    <row r="94" spans="1:25" x14ac:dyDescent="0.25">
      <c r="A94" s="35" t="s">
        <v>128</v>
      </c>
      <c r="J94" s="39">
        <v>815532.86350345239</v>
      </c>
      <c r="K94" s="39">
        <v>329455.4597246261</v>
      </c>
      <c r="L94" s="39">
        <f t="shared" si="7"/>
        <v>0</v>
      </c>
      <c r="M94" s="39">
        <f t="shared" si="6"/>
        <v>-486077.40377882629</v>
      </c>
      <c r="N94" s="32"/>
      <c r="O94" s="33"/>
      <c r="P94" s="32"/>
      <c r="Q94" s="33"/>
      <c r="R94" s="32"/>
      <c r="S94" s="33"/>
      <c r="T94" s="53"/>
      <c r="U94" s="53"/>
      <c r="V94" s="47"/>
      <c r="X94" s="53">
        <v>280263.15991156898</v>
      </c>
      <c r="Y94" s="47"/>
    </row>
    <row r="95" spans="1:25" x14ac:dyDescent="0.25">
      <c r="A95" s="35" t="s">
        <v>129</v>
      </c>
      <c r="D95" s="39">
        <v>145712.31787035291</v>
      </c>
      <c r="E95" s="39">
        <v>0</v>
      </c>
      <c r="L95" s="39">
        <f t="shared" si="7"/>
        <v>-145712.31787035291</v>
      </c>
      <c r="M95" s="39">
        <f t="shared" si="6"/>
        <v>0</v>
      </c>
      <c r="N95" s="32"/>
      <c r="O95" s="33"/>
      <c r="P95" s="32"/>
      <c r="Q95" s="33"/>
      <c r="R95" s="32"/>
      <c r="S95" s="33"/>
      <c r="T95" s="53"/>
      <c r="U95" s="53"/>
      <c r="V95" s="47"/>
      <c r="X95" s="53"/>
      <c r="Y95" s="47"/>
    </row>
    <row r="96" spans="1:25" x14ac:dyDescent="0.25">
      <c r="A96" s="35" t="s">
        <v>130</v>
      </c>
      <c r="J96" s="39">
        <v>315547.7051191277</v>
      </c>
      <c r="K96" s="39">
        <v>177674.25985149192</v>
      </c>
      <c r="L96" s="39">
        <f t="shared" si="7"/>
        <v>0</v>
      </c>
      <c r="M96" s="39">
        <f t="shared" si="6"/>
        <v>-137873.44526763578</v>
      </c>
      <c r="N96" s="32"/>
      <c r="O96" s="33"/>
      <c r="P96" s="32"/>
      <c r="Q96" s="33"/>
      <c r="R96" s="32"/>
      <c r="S96" s="33"/>
      <c r="T96" s="53"/>
      <c r="U96" s="53"/>
      <c r="V96" s="47"/>
      <c r="X96" s="53">
        <v>132980.87812791401</v>
      </c>
      <c r="Y96" s="47"/>
    </row>
    <row r="97" spans="1:25" x14ac:dyDescent="0.25">
      <c r="A97" s="35" t="s">
        <v>131</v>
      </c>
      <c r="D97" s="39">
        <v>41501.384121430492</v>
      </c>
      <c r="E97" s="39">
        <v>0</v>
      </c>
      <c r="L97" s="39">
        <f t="shared" si="7"/>
        <v>-41501.384121430492</v>
      </c>
      <c r="M97" s="39">
        <f t="shared" si="6"/>
        <v>0</v>
      </c>
      <c r="N97" s="32"/>
      <c r="O97" s="33"/>
      <c r="P97" s="32"/>
      <c r="Q97" s="33"/>
      <c r="R97" s="32"/>
      <c r="S97" s="33"/>
      <c r="T97" s="53"/>
      <c r="U97" s="53"/>
      <c r="V97" s="47"/>
      <c r="X97" s="53"/>
      <c r="Y97" s="47"/>
    </row>
    <row r="98" spans="1:25" x14ac:dyDescent="0.25">
      <c r="A98" s="34" t="s">
        <v>132</v>
      </c>
      <c r="D98" s="39">
        <v>114017.33008485546</v>
      </c>
      <c r="E98" s="39">
        <v>54521.769050000003</v>
      </c>
      <c r="J98" s="39">
        <v>438346.34903519537</v>
      </c>
      <c r="K98" s="39">
        <v>721738.35939673858</v>
      </c>
      <c r="L98" s="39"/>
      <c r="M98" s="39"/>
      <c r="N98" s="32"/>
      <c r="O98" s="33"/>
      <c r="P98" s="32"/>
      <c r="Q98" s="33"/>
      <c r="R98" s="32"/>
      <c r="S98" s="33"/>
      <c r="T98" s="53"/>
      <c r="U98" s="53"/>
      <c r="V98" s="47"/>
      <c r="X98" s="53"/>
      <c r="Y98" s="47"/>
    </row>
    <row r="99" spans="1:25" x14ac:dyDescent="0.25">
      <c r="A99" s="35" t="s">
        <v>133</v>
      </c>
      <c r="J99" s="39">
        <v>187711.7298122044</v>
      </c>
      <c r="K99" s="39">
        <v>259046.70978347698</v>
      </c>
      <c r="L99" s="39">
        <f t="shared" si="7"/>
        <v>0</v>
      </c>
      <c r="M99" s="39">
        <f t="shared" si="6"/>
        <v>71334.97997127258</v>
      </c>
      <c r="N99" s="32"/>
      <c r="O99" s="47">
        <f>M99*2.3/31</f>
        <v>5292.5952881911908</v>
      </c>
      <c r="P99" s="32"/>
      <c r="Q99" s="47">
        <f>M99*0.02</f>
        <v>1426.6995994254517</v>
      </c>
      <c r="R99" s="32"/>
      <c r="S99" s="47">
        <f t="shared" ref="S99:S101" si="8">M99-O99-Q99</f>
        <v>64615.685083655932</v>
      </c>
      <c r="T99" s="53">
        <v>225353.98464671901</v>
      </c>
      <c r="U99" s="53">
        <f>K99-T99</f>
        <v>33692.725136757974</v>
      </c>
      <c r="V99" s="47">
        <f t="shared" ref="V99:V101" si="9">S99-U99</f>
        <v>30922.959946897958</v>
      </c>
      <c r="X99" s="53">
        <v>225353.98464671901</v>
      </c>
      <c r="Y99" s="47"/>
    </row>
    <row r="100" spans="1:25" x14ac:dyDescent="0.25">
      <c r="A100" s="35" t="s">
        <v>134</v>
      </c>
      <c r="D100" s="39">
        <v>30585.152173337046</v>
      </c>
      <c r="E100" s="39">
        <v>0</v>
      </c>
      <c r="L100" s="39">
        <f t="shared" si="7"/>
        <v>-30585.152173337046</v>
      </c>
      <c r="M100" s="39">
        <f t="shared" si="6"/>
        <v>0</v>
      </c>
      <c r="N100" s="32"/>
      <c r="O100" s="33"/>
      <c r="P100" s="32"/>
      <c r="Q100" s="33"/>
      <c r="R100" s="32"/>
      <c r="S100" s="47"/>
      <c r="T100" s="53"/>
      <c r="U100" s="53"/>
      <c r="V100" s="47"/>
      <c r="X100" s="53"/>
      <c r="Y100" s="47"/>
    </row>
    <row r="101" spans="1:25" x14ac:dyDescent="0.25">
      <c r="A101" s="35" t="s">
        <v>135</v>
      </c>
      <c r="J101" s="39">
        <v>250634.61922299096</v>
      </c>
      <c r="K101" s="39">
        <v>462691.64961326157</v>
      </c>
      <c r="L101" s="39">
        <f t="shared" si="7"/>
        <v>0</v>
      </c>
      <c r="M101" s="39">
        <f t="shared" si="6"/>
        <v>212057.03039027061</v>
      </c>
      <c r="N101" s="32"/>
      <c r="O101" s="47">
        <f>M101*2.3/31</f>
        <v>15733.263545084592</v>
      </c>
      <c r="P101" s="32"/>
      <c r="Q101" s="47">
        <f>M101*0.02</f>
        <v>4241.1406078054124</v>
      </c>
      <c r="R101" s="32"/>
      <c r="S101" s="47">
        <f t="shared" si="8"/>
        <v>192082.62623738061</v>
      </c>
      <c r="T101" s="53">
        <v>367310.05441798398</v>
      </c>
      <c r="U101" s="53">
        <f>K101-T101</f>
        <v>95381.595195277594</v>
      </c>
      <c r="V101" s="47">
        <f t="shared" si="9"/>
        <v>96701.031042103015</v>
      </c>
      <c r="X101" s="53">
        <v>367310.05441798398</v>
      </c>
      <c r="Y101" s="47"/>
    </row>
    <row r="102" spans="1:25" x14ac:dyDescent="0.25">
      <c r="A102" s="35" t="s">
        <v>136</v>
      </c>
      <c r="D102" s="39">
        <v>83432.177911518418</v>
      </c>
      <c r="E102" s="39">
        <v>54521.769050000003</v>
      </c>
      <c r="L102" s="39">
        <f t="shared" si="7"/>
        <v>-28910.408861518416</v>
      </c>
      <c r="M102" s="39">
        <f t="shared" si="6"/>
        <v>0</v>
      </c>
      <c r="N102" s="32"/>
      <c r="O102" s="33"/>
      <c r="P102" s="32"/>
      <c r="Q102" s="33"/>
      <c r="R102" s="32"/>
      <c r="S102" s="33"/>
      <c r="T102" s="53"/>
      <c r="U102" s="53"/>
      <c r="V102" s="47"/>
      <c r="X102" s="53"/>
      <c r="Y102" s="47"/>
    </row>
    <row r="103" spans="1:25" x14ac:dyDescent="0.25">
      <c r="A103" s="34" t="s">
        <v>137</v>
      </c>
      <c r="D103" s="39">
        <v>303841.87333009596</v>
      </c>
      <c r="E103" s="39">
        <v>0</v>
      </c>
      <c r="J103" s="39">
        <v>1491515.0107588735</v>
      </c>
      <c r="K103" s="39">
        <v>811535.81932168186</v>
      </c>
      <c r="L103" s="39"/>
      <c r="M103" s="39"/>
      <c r="N103" s="32"/>
      <c r="O103" s="33"/>
      <c r="P103" s="32"/>
      <c r="Q103" s="33"/>
      <c r="R103" s="32"/>
      <c r="S103" s="33"/>
      <c r="T103" s="53"/>
      <c r="U103" s="53"/>
      <c r="V103" s="47"/>
      <c r="X103" s="53"/>
      <c r="Y103" s="47"/>
    </row>
    <row r="104" spans="1:25" x14ac:dyDescent="0.25">
      <c r="A104" s="35" t="s">
        <v>138</v>
      </c>
      <c r="J104" s="39">
        <v>436168.12877310184</v>
      </c>
      <c r="K104" s="39">
        <v>238156.19980093831</v>
      </c>
      <c r="L104" s="39">
        <f t="shared" si="7"/>
        <v>0</v>
      </c>
      <c r="M104" s="39">
        <f t="shared" si="6"/>
        <v>-198011.92897216353</v>
      </c>
      <c r="N104" s="32"/>
      <c r="O104" s="33"/>
      <c r="P104" s="32"/>
      <c r="Q104" s="33"/>
      <c r="R104" s="32"/>
      <c r="S104" s="33"/>
      <c r="T104" s="53"/>
      <c r="U104" s="53"/>
      <c r="V104" s="47"/>
      <c r="X104" s="53">
        <v>207687.91733432401</v>
      </c>
      <c r="Y104" s="47"/>
    </row>
    <row r="105" spans="1:25" x14ac:dyDescent="0.25">
      <c r="A105" s="35" t="s">
        <v>139</v>
      </c>
      <c r="D105" s="39">
        <v>55923.803398816526</v>
      </c>
      <c r="E105" s="39">
        <v>0</v>
      </c>
      <c r="L105" s="39">
        <f t="shared" si="7"/>
        <v>-55923.803398816526</v>
      </c>
      <c r="M105" s="39">
        <f t="shared" si="6"/>
        <v>0</v>
      </c>
      <c r="N105" s="32"/>
      <c r="O105" s="33"/>
      <c r="P105" s="32"/>
      <c r="Q105" s="33"/>
      <c r="R105" s="32"/>
      <c r="S105" s="33"/>
      <c r="T105" s="53"/>
      <c r="U105" s="53"/>
      <c r="V105" s="47"/>
      <c r="X105" s="53"/>
      <c r="Y105" s="47"/>
    </row>
    <row r="106" spans="1:25" x14ac:dyDescent="0.25">
      <c r="A106" s="35" t="s">
        <v>140</v>
      </c>
      <c r="J106" s="39">
        <v>190888.45521455075</v>
      </c>
      <c r="K106" s="39">
        <v>255167.57978671941</v>
      </c>
      <c r="L106" s="39">
        <f t="shared" si="7"/>
        <v>0</v>
      </c>
      <c r="M106" s="39">
        <f t="shared" si="6"/>
        <v>64279.124572168657</v>
      </c>
      <c r="N106" s="32"/>
      <c r="O106" s="47">
        <f>M106*2.3/31</f>
        <v>4769.0963392254162</v>
      </c>
      <c r="P106" s="32"/>
      <c r="Q106" s="47">
        <f>M106*0.02</f>
        <v>1285.5824914433731</v>
      </c>
      <c r="R106" s="32"/>
      <c r="S106" s="47">
        <f t="shared" ref="S106" si="10">M106-O106-Q106</f>
        <v>58224.445741499861</v>
      </c>
      <c r="T106" s="53">
        <v>230264.72883517001</v>
      </c>
      <c r="U106" s="53">
        <f>K106-T106</f>
        <v>24902.850951549393</v>
      </c>
      <c r="V106" s="47">
        <f t="shared" ref="V106" si="11">S106-U106</f>
        <v>33321.594789950468</v>
      </c>
      <c r="X106" s="53">
        <v>230264.72883517001</v>
      </c>
      <c r="Y106" s="47"/>
    </row>
    <row r="107" spans="1:25" x14ac:dyDescent="0.25">
      <c r="A107" s="35" t="s">
        <v>141</v>
      </c>
      <c r="D107" s="39">
        <v>1890.8288153861085</v>
      </c>
      <c r="E107" s="39">
        <v>0</v>
      </c>
      <c r="L107" s="39">
        <f t="shared" si="7"/>
        <v>-1890.8288153861085</v>
      </c>
      <c r="M107" s="39">
        <f t="shared" si="6"/>
        <v>0</v>
      </c>
      <c r="N107" s="32"/>
      <c r="O107" s="33"/>
      <c r="P107" s="32"/>
      <c r="Q107" s="33"/>
      <c r="R107" s="32"/>
      <c r="S107" s="33"/>
      <c r="T107" s="53"/>
      <c r="U107" s="53"/>
      <c r="V107" s="47"/>
      <c r="X107" s="53"/>
      <c r="Y107" s="47"/>
    </row>
    <row r="108" spans="1:25" x14ac:dyDescent="0.25">
      <c r="A108" s="35" t="s">
        <v>142</v>
      </c>
      <c r="J108" s="39">
        <v>487583.68377963209</v>
      </c>
      <c r="K108" s="39">
        <v>136705.48988573559</v>
      </c>
      <c r="L108" s="39">
        <f t="shared" si="7"/>
        <v>0</v>
      </c>
      <c r="M108" s="39">
        <f t="shared" si="6"/>
        <v>-350878.19389389653</v>
      </c>
      <c r="N108" s="32"/>
      <c r="O108" s="33"/>
      <c r="P108" s="32"/>
      <c r="Q108" s="33"/>
      <c r="R108" s="32"/>
      <c r="S108" s="33"/>
      <c r="T108" s="53"/>
      <c r="U108" s="53"/>
      <c r="V108" s="47"/>
      <c r="X108" s="53">
        <v>122029.05042196</v>
      </c>
      <c r="Y108" s="47"/>
    </row>
    <row r="109" spans="1:25" x14ac:dyDescent="0.25">
      <c r="A109" s="35" t="s">
        <v>143</v>
      </c>
      <c r="D109" s="39">
        <v>145119.90187160828</v>
      </c>
      <c r="E109" s="39">
        <v>0</v>
      </c>
      <c r="L109" s="39">
        <f t="shared" si="7"/>
        <v>-145119.90187160828</v>
      </c>
      <c r="M109" s="39">
        <f t="shared" si="6"/>
        <v>0</v>
      </c>
      <c r="N109" s="32"/>
      <c r="O109" s="33"/>
      <c r="P109" s="32"/>
      <c r="Q109" s="33"/>
      <c r="R109" s="32"/>
      <c r="S109" s="33"/>
      <c r="T109" s="53"/>
      <c r="U109" s="53"/>
      <c r="V109" s="47"/>
      <c r="X109" s="53"/>
      <c r="Y109" s="47"/>
    </row>
    <row r="110" spans="1:25" x14ac:dyDescent="0.25">
      <c r="A110" s="35" t="s">
        <v>144</v>
      </c>
      <c r="J110" s="39">
        <v>376874.74299158913</v>
      </c>
      <c r="K110" s="39">
        <v>181506.54984828853</v>
      </c>
      <c r="L110" s="39">
        <f t="shared" si="7"/>
        <v>0</v>
      </c>
      <c r="M110" s="39">
        <f t="shared" si="6"/>
        <v>-195368.1931433006</v>
      </c>
      <c r="N110" s="32"/>
      <c r="O110" s="33"/>
      <c r="P110" s="32"/>
      <c r="Q110" s="33"/>
      <c r="R110" s="32"/>
      <c r="S110" s="33"/>
      <c r="T110" s="53"/>
      <c r="U110" s="53"/>
      <c r="V110" s="47"/>
      <c r="X110" s="53">
        <v>159173.13800616999</v>
      </c>
      <c r="Y110" s="47"/>
    </row>
    <row r="111" spans="1:25" x14ac:dyDescent="0.25">
      <c r="A111" s="35" t="s">
        <v>145</v>
      </c>
      <c r="D111" s="39">
        <v>100907.33924428505</v>
      </c>
      <c r="E111" s="39">
        <v>0</v>
      </c>
      <c r="L111" s="39">
        <f t="shared" si="7"/>
        <v>-100907.33924428505</v>
      </c>
      <c r="M111" s="39"/>
      <c r="N111" s="32"/>
      <c r="O111" s="33"/>
      <c r="P111" s="32"/>
      <c r="Q111" s="47"/>
      <c r="R111" s="49"/>
      <c r="S111" s="33"/>
      <c r="T111" s="32"/>
      <c r="U111" s="52"/>
      <c r="V111" s="33"/>
    </row>
    <row r="112" spans="1:25" x14ac:dyDescent="0.25">
      <c r="A112" s="35" t="s">
        <v>146</v>
      </c>
      <c r="J112" s="39">
        <v>0</v>
      </c>
      <c r="K112" s="39">
        <v>0</v>
      </c>
      <c r="L112" s="39">
        <f t="shared" si="7"/>
        <v>0</v>
      </c>
      <c r="M112" s="39"/>
      <c r="N112" s="32"/>
      <c r="O112" s="33"/>
      <c r="P112" s="32"/>
      <c r="Q112" s="33"/>
      <c r="R112" s="32"/>
      <c r="S112" s="33"/>
      <c r="T112" s="32"/>
      <c r="U112" s="52"/>
      <c r="V112" s="33"/>
    </row>
    <row r="113" spans="1:24" x14ac:dyDescent="0.25">
      <c r="A113" s="35" t="s">
        <v>147</v>
      </c>
      <c r="D113" s="39">
        <v>0</v>
      </c>
      <c r="E113" s="39">
        <v>0</v>
      </c>
      <c r="L113" s="39">
        <f t="shared" si="7"/>
        <v>0</v>
      </c>
      <c r="M113" s="39"/>
      <c r="N113" s="32"/>
      <c r="O113" s="33"/>
      <c r="P113" s="32"/>
      <c r="Q113" s="33"/>
      <c r="R113" s="32"/>
      <c r="S113" s="33"/>
      <c r="T113" s="32"/>
      <c r="U113" s="52"/>
      <c r="V113" s="33"/>
    </row>
    <row r="114" spans="1:24" x14ac:dyDescent="0.25">
      <c r="A114" s="34" t="s">
        <v>98</v>
      </c>
      <c r="D114" s="39">
        <v>0</v>
      </c>
      <c r="E114" s="39">
        <v>0</v>
      </c>
      <c r="J114" s="39">
        <v>0</v>
      </c>
      <c r="K114" s="39">
        <v>0</v>
      </c>
      <c r="L114" s="39">
        <f t="shared" si="7"/>
        <v>0</v>
      </c>
      <c r="M114" s="39"/>
      <c r="N114" s="32"/>
      <c r="O114" s="33"/>
      <c r="P114" s="32"/>
      <c r="Q114" s="33"/>
      <c r="R114" s="32"/>
      <c r="S114" s="33"/>
      <c r="T114" s="32"/>
      <c r="U114" s="52"/>
      <c r="V114" s="33"/>
    </row>
    <row r="115" spans="1:24" ht="13" thickBot="1" x14ac:dyDescent="0.3">
      <c r="A115" s="35" t="s">
        <v>98</v>
      </c>
      <c r="D115" s="39">
        <v>0</v>
      </c>
      <c r="E115" s="39">
        <v>0</v>
      </c>
      <c r="J115" s="39">
        <v>0</v>
      </c>
      <c r="K115" s="39">
        <v>0</v>
      </c>
      <c r="L115" s="39">
        <f t="shared" si="7"/>
        <v>0</v>
      </c>
      <c r="M115" s="39"/>
      <c r="N115" s="37"/>
      <c r="O115" s="38"/>
      <c r="P115" s="37"/>
      <c r="Q115" s="38"/>
      <c r="R115" s="37"/>
      <c r="S115" s="38"/>
      <c r="T115" s="37"/>
      <c r="U115" s="54"/>
      <c r="V115" s="38"/>
    </row>
    <row r="116" spans="1:24" ht="13" thickBot="1" x14ac:dyDescent="0.3">
      <c r="A116" s="31" t="s">
        <v>148</v>
      </c>
      <c r="B116" s="39">
        <v>0</v>
      </c>
      <c r="C116" s="39">
        <v>0</v>
      </c>
      <c r="D116" s="39">
        <v>5247265.624857543</v>
      </c>
      <c r="E116" s="39">
        <v>3036831.6926507382</v>
      </c>
      <c r="F116" s="39">
        <v>57330233.463391021</v>
      </c>
      <c r="G116" s="39">
        <v>34645982.29305739</v>
      </c>
      <c r="H116" s="39">
        <v>0</v>
      </c>
      <c r="I116" s="39">
        <v>0</v>
      </c>
      <c r="J116" s="39">
        <v>7947887.4224629663</v>
      </c>
      <c r="K116" s="39">
        <v>4807555.1876038928</v>
      </c>
      <c r="N116" s="55">
        <f>SUM(N21:N115)</f>
        <v>27371.684880400266</v>
      </c>
      <c r="O116" s="55">
        <f>SUM(O21:O115)</f>
        <v>34986.342507925772</v>
      </c>
      <c r="P116" s="55">
        <f>SUM(P21:P115)</f>
        <v>7378.4541851513777</v>
      </c>
      <c r="Q116" s="55">
        <f>SUM(Q21:Q115)</f>
        <v>9431.1010238756426</v>
      </c>
      <c r="T116" s="56"/>
      <c r="U116" s="55">
        <f>SUM(U85:U106)</f>
        <v>154105.62384090663</v>
      </c>
      <c r="V116" s="57">
        <f>SUM(V85:V106)</f>
        <v>161161.3668446613</v>
      </c>
    </row>
    <row r="117" spans="1:24" x14ac:dyDescent="0.25">
      <c r="U117" s="53">
        <f>X117/X119*U116</f>
        <v>90137.487389187852</v>
      </c>
      <c r="W117" s="28" t="s">
        <v>158</v>
      </c>
      <c r="X117" s="53">
        <v>200377.81677091494</v>
      </c>
    </row>
    <row r="118" spans="1:24" x14ac:dyDescent="0.25">
      <c r="U118" s="53">
        <f>X118/X119*U116</f>
        <v>63968.136451718769</v>
      </c>
      <c r="W118" s="28" t="s">
        <v>159</v>
      </c>
      <c r="X118" s="53">
        <f>X119-X117</f>
        <v>142202.71605481766</v>
      </c>
    </row>
    <row r="119" spans="1:24" x14ac:dyDescent="0.25">
      <c r="X119" s="53">
        <v>342580.5328257326</v>
      </c>
    </row>
    <row r="122" spans="1:24" ht="14.5" x14ac:dyDescent="0.25">
      <c r="V122" s="28">
        <f>340*31</f>
        <v>10540</v>
      </c>
      <c r="W122" s="40" t="s">
        <v>156</v>
      </c>
    </row>
    <row r="123" spans="1:24" ht="14.5" x14ac:dyDescent="0.25">
      <c r="V123" s="28">
        <f>401*31</f>
        <v>12431</v>
      </c>
      <c r="W123" s="40" t="s">
        <v>157</v>
      </c>
    </row>
    <row r="124" spans="1:24" x14ac:dyDescent="0.25">
      <c r="V124" s="58">
        <f>V116-V122-V123</f>
        <v>138190.3668446613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May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2019-06-20T07:40:47Z</dcterms:modified>
</cp:coreProperties>
</file>