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bookViews>
    <workbookView xWindow="0" yWindow="60" windowWidth="16815" windowHeight="7035"/>
  </bookViews>
  <sheets>
    <sheet name="FCF" sheetId="7" r:id="rId1"/>
    <sheet name="Benefits" sheetId="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0" i="7" l="1"/>
  <c r="I36" i="7"/>
  <c r="I12" i="7"/>
  <c r="I9" i="7"/>
  <c r="L8" i="7"/>
  <c r="I29" i="9"/>
  <c r="H29" i="9"/>
  <c r="I28" i="9"/>
  <c r="H28" i="9"/>
  <c r="I5" i="7" l="1"/>
  <c r="P14" i="7" l="1"/>
  <c r="L14" i="7"/>
  <c r="I14" i="7"/>
  <c r="P9" i="7"/>
  <c r="P10" i="7" s="1"/>
  <c r="L9" i="7"/>
  <c r="L10" i="7" s="1"/>
  <c r="I10" i="7"/>
  <c r="I11" i="7" s="1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I24" i="7" s="1"/>
  <c r="I25" i="7" s="1"/>
  <c r="L11" i="7"/>
  <c r="L15" i="7" s="1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G16" i="7" l="1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F16" i="7"/>
  <c r="F18" i="7" s="1"/>
  <c r="L25" i="7" l="1"/>
  <c r="P25" i="7"/>
  <c r="I32" i="7" l="1"/>
</calcChain>
</file>

<file path=xl/sharedStrings.xml><?xml version="1.0" encoding="utf-8"?>
<sst xmlns="http://schemas.openxmlformats.org/spreadsheetml/2006/main" count="147" uniqueCount="66">
  <si>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</si>
  <si>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</si>
  <si>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</si>
  <si>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</si>
  <si>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</si>
  <si>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</si>
  <si>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</si>
  <si>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</si>
  <si>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</si>
  <si>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</si>
  <si>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</si>
  <si>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</si>
  <si>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</si>
  <si>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</si>
  <si>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</si>
  <si>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</si>
  <si>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</si>
  <si>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</si>
  <si>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</si>
  <si>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</si>
  <si>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</si>
  <si>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</si>
  <si>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</si>
  <si>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</si>
  <si>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</si>
  <si>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</si>
  <si>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</si>
  <si>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</si>
  <si>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</si>
  <si>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</si>
  <si>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</si>
  <si>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</si>
  <si>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</si>
  <si>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</si>
  <si>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</si>
  <si>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Unit in bopd</t>
  </si>
  <si>
    <t>HUB</t>
  </si>
  <si>
    <t>Flowstation</t>
  </si>
  <si>
    <t>Station Type</t>
  </si>
  <si>
    <t>F_Code</t>
  </si>
  <si>
    <t>Conduit</t>
  </si>
  <si>
    <t>Tranches</t>
  </si>
  <si>
    <t>EC</t>
  </si>
  <si>
    <t>ADIBAWA1_FS</t>
  </si>
  <si>
    <t>FS</t>
  </si>
  <si>
    <t>ADIB/1</t>
  </si>
  <si>
    <t>ADNE004</t>
  </si>
  <si>
    <t>NFW</t>
  </si>
  <si>
    <t>STOG_OPTZ</t>
  </si>
  <si>
    <t>GBARAN_DG</t>
  </si>
  <si>
    <t>GP</t>
  </si>
  <si>
    <t>GBAR/DG</t>
  </si>
  <si>
    <t>Unit in Mscfpd</t>
  </si>
  <si>
    <t>Gas Mkt</t>
  </si>
  <si>
    <t>2018</t>
  </si>
  <si>
    <t>NLNG</t>
  </si>
  <si>
    <t>Domgas</t>
  </si>
  <si>
    <t>OP'17</t>
  </si>
  <si>
    <t>Project production from this Initiative</t>
  </si>
  <si>
    <t>Oil</t>
  </si>
  <si>
    <t>Gas</t>
  </si>
  <si>
    <t>bopd</t>
  </si>
  <si>
    <t>Mscfd</t>
  </si>
  <si>
    <t>Incremental Production</t>
  </si>
  <si>
    <t>Monthly</t>
  </si>
  <si>
    <t>Jan - 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</si>
</sst>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0_);\(#,##0.000\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57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0" fontId="0" fillId="2" borderId="1" xfId="0" applyFill="1" applyBorder="1" applyAlignment="1">
      <alignment horizontal="right"/>
    </xf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8" fontId="0" fillId="2" borderId="1" xfId="3" applyNumberFormat="1" applyFont="1" applyFill="1" applyBorder="1"/>
    <xf numFmtId="168" fontId="0" fillId="0" borderId="0" xfId="0" applyNumberFormat="1"/>
    <xf numFmtId="0" fontId="1" fillId="2" borderId="0" xfId="0" applyFont="1" applyFill="1"/>
    <xf numFmtId="0" fontId="5" fillId="0" borderId="0" xfId="0" applyFont="1"/>
    <xf numFmtId="165" fontId="0" fillId="0" borderId="0" xfId="3" applyNumberFormat="1" applyFont="1"/>
    <xf numFmtId="0" fontId="0" fillId="6" borderId="0" xfId="0" applyFill="1"/>
    <xf numFmtId="0" fontId="6" fillId="6" borderId="0" xfId="0" applyFont="1" applyFill="1"/>
    <xf numFmtId="0" fontId="1" fillId="6" borderId="0" xfId="0" applyFont="1" applyFill="1"/>
    <xf numFmtId="0" fontId="6" fillId="0" borderId="0" xfId="0" applyFont="1"/>
    <xf numFmtId="0" fontId="1" fillId="0" borderId="0" xfId="0" applyFont="1" applyFill="1"/>
    <xf numFmtId="0" fontId="1" fillId="0" borderId="0" xfId="0" applyFont="1" applyFill="1" applyBorder="1"/>
    <xf numFmtId="0" fontId="6" fillId="0" borderId="0" xfId="0" applyFont="1" applyFill="1"/>
    <xf numFmtId="0" fontId="0" fillId="7" borderId="0" xfId="0" applyFill="1"/>
    <xf numFmtId="0" fontId="5" fillId="7" borderId="0" xfId="0" applyFont="1" applyFill="1"/>
    <xf numFmtId="0" fontId="0" fillId="8" borderId="0" xfId="0" applyFill="1"/>
    <xf numFmtId="0" fontId="6" fillId="8" borderId="0" xfId="0" applyFont="1" applyFill="1"/>
    <xf numFmtId="0" fontId="1" fillId="8" borderId="0" xfId="0" applyFont="1" applyFill="1"/>
    <xf numFmtId="49" fontId="0" fillId="8" borderId="0" xfId="3" applyNumberFormat="1" applyFont="1" applyFill="1"/>
    <xf numFmtId="0" fontId="1" fillId="0" borderId="0" xfId="0" applyFont="1" applyBorder="1"/>
    <xf numFmtId="0" fontId="6" fillId="7" borderId="0" xfId="0" applyFont="1" applyFill="1"/>
    <xf numFmtId="164" fontId="1" fillId="9" borderId="0" xfId="3" applyNumberFormat="1" applyFont="1" applyFill="1"/>
    <xf numFmtId="49" fontId="0" fillId="6" borderId="0" xfId="3" applyNumberFormat="1" applyFont="1" applyFill="1"/>
    <xf numFmtId="43" fontId="0" fillId="0" borderId="0" xfId="3" applyNumberFormat="1" applyFont="1"/>
    <xf numFmtId="43" fontId="2" fillId="5" borderId="1" xfId="2" applyNumberFormat="1" applyFont="1" applyFill="1" applyBorder="1"/>
  </cellXfs>
  <cellStyles count="4">
    <cellStyle name="Comma 10 6" xfId="2"/>
    <cellStyle name="Comma 2" xfId="3"/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"/>
  <sheetViews>
    <sheetView tabSelected="1" zoomScale="85" zoomScaleNormal="85" workbookViewId="0">
      <selection activeCell="A41" sqref="A41"/>
    </sheetView>
  </sheetViews>
  <sheetFormatPr defaultRowHeight="15" x14ac:dyDescent="0.25"/>
  <cols>
    <col min="1" max="1" width="68.140625" customWidth="1"/>
    <col min="2" max="8" width="15" hidden="1" customWidth="1"/>
    <col min="9" max="9" width="15" customWidth="1"/>
    <col min="10" max="10" width="43.42578125" customWidth="1"/>
    <col min="11" max="11" width="60.140625" customWidth="1"/>
    <col min="12" max="12" width="15.28515625" customWidth="1"/>
    <col min="13" max="13" width="16.85546875" customWidth="1"/>
    <col min="14" max="14" width="9.140625" customWidth="1"/>
    <col min="15" max="15" width="60.140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 x14ac:dyDescent="0.2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75" x14ac:dyDescent="0.3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3"/>
      <c r="O2" s="3" t="s">
        <v>2</v>
      </c>
      <c r="P2" s="4">
        <v>2018</v>
      </c>
      <c r="Q2" s="14"/>
    </row>
    <row r="3" spans="1:18" x14ac:dyDescent="0.25">
      <c r="A3" s="1" t="s">
        <v>3</v>
      </c>
      <c r="K3" s="1" t="s">
        <v>3</v>
      </c>
      <c r="M3" s="5"/>
      <c r="O3" s="1" t="s">
        <v>3</v>
      </c>
    </row>
    <row r="4" spans="1:18" x14ac:dyDescent="0.25">
      <c r="A4" s="1" t="s">
        <v>31</v>
      </c>
      <c r="I4" s="32">
        <v>0</v>
      </c>
      <c r="K4" s="1"/>
      <c r="L4" s="32"/>
      <c r="M4" s="5"/>
      <c r="O4" s="1"/>
    </row>
    <row r="5" spans="1:18" x14ac:dyDescent="0.25">
      <c r="A5" s="1" t="s">
        <v>32</v>
      </c>
      <c r="I5" s="32">
        <f>I4*0.2</f>
        <v>0</v>
      </c>
      <c r="K5" s="1"/>
      <c r="L5" s="32"/>
      <c r="M5" s="5"/>
      <c r="O5" s="1"/>
    </row>
    <row r="6" spans="1:18" x14ac:dyDescent="0.25">
      <c r="A6" s="6" t="s">
        <v>4</v>
      </c>
      <c r="B6" s="7"/>
      <c r="C6" s="7"/>
      <c r="D6" s="7"/>
      <c r="E6" s="7"/>
      <c r="F6" s="7"/>
      <c r="G6" s="7"/>
      <c r="H6" s="7"/>
      <c r="I6" s="7">
        <v>51.24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2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v>365</v>
      </c>
      <c r="K7" s="6" t="s">
        <v>7</v>
      </c>
      <c r="L7" s="10">
        <v>365</v>
      </c>
      <c r="O7" s="6" t="s">
        <v>7</v>
      </c>
      <c r="P7" s="11">
        <v>365</v>
      </c>
    </row>
    <row r="8" spans="1:18" x14ac:dyDescent="0.25">
      <c r="A8" s="6" t="s">
        <v>8</v>
      </c>
      <c r="B8" s="12"/>
      <c r="C8" s="12"/>
      <c r="D8" s="12"/>
      <c r="E8" s="12"/>
      <c r="F8" s="12"/>
      <c r="G8" s="12"/>
      <c r="H8" s="12"/>
      <c r="I8" s="13">
        <v>1.07297</v>
      </c>
      <c r="J8" t="s">
        <v>9</v>
      </c>
      <c r="K8" s="6" t="s">
        <v>8</v>
      </c>
      <c r="L8" s="14">
        <f>1.89652/5.8</f>
        <v>0.32698620689655172</v>
      </c>
      <c r="M8" t="s">
        <v>9</v>
      </c>
      <c r="O8" s="6" t="s">
        <v>8</v>
      </c>
      <c r="P8" s="14">
        <v>0</v>
      </c>
      <c r="Q8" t="s">
        <v>9</v>
      </c>
    </row>
    <row r="9" spans="1:18" x14ac:dyDescent="0.25">
      <c r="A9" s="6" t="s">
        <v>10</v>
      </c>
      <c r="B9" s="15">
        <f t="shared" ref="B9:H9" si="0">B8*B7*1000</f>
        <v>0</v>
      </c>
      <c r="C9" s="15">
        <f t="shared" si="0"/>
        <v>0</v>
      </c>
      <c r="D9" s="15">
        <f t="shared" si="0"/>
        <v>0</v>
      </c>
      <c r="E9" s="15">
        <f t="shared" si="0"/>
        <v>0</v>
      </c>
      <c r="F9" s="15">
        <f t="shared" si="0"/>
        <v>0</v>
      </c>
      <c r="G9" s="15">
        <f t="shared" si="0"/>
        <v>0</v>
      </c>
      <c r="H9" s="15">
        <f t="shared" si="0"/>
        <v>0</v>
      </c>
      <c r="I9" s="56">
        <f>I8*I7*1000</f>
        <v>391634.05</v>
      </c>
      <c r="K9" s="6" t="s">
        <v>11</v>
      </c>
      <c r="L9" s="15">
        <f>L8*L7*1000</f>
        <v>119349.96551724138</v>
      </c>
      <c r="O9" s="6" t="s">
        <v>11</v>
      </c>
      <c r="P9" s="15">
        <f t="shared" ref="P9" si="1">P8*P7*1000</f>
        <v>0</v>
      </c>
    </row>
    <row r="10" spans="1:18" ht="15.75" thickBot="1" x14ac:dyDescent="0.3">
      <c r="A10" s="6" t="s">
        <v>12</v>
      </c>
      <c r="B10" s="16">
        <f t="shared" ref="B10:I10" si="2">+B9*B6</f>
        <v>0</v>
      </c>
      <c r="C10" s="16">
        <f t="shared" si="2"/>
        <v>0</v>
      </c>
      <c r="D10" s="16">
        <f t="shared" si="2"/>
        <v>0</v>
      </c>
      <c r="E10" s="16">
        <f t="shared" si="2"/>
        <v>0</v>
      </c>
      <c r="F10" s="16">
        <f t="shared" si="2"/>
        <v>0</v>
      </c>
      <c r="G10" s="16">
        <f t="shared" si="2"/>
        <v>0</v>
      </c>
      <c r="H10" s="16">
        <f t="shared" si="2"/>
        <v>0</v>
      </c>
      <c r="I10" s="17">
        <f t="shared" si="2"/>
        <v>20067328.721999999</v>
      </c>
      <c r="K10" s="6" t="s">
        <v>12</v>
      </c>
      <c r="L10" s="17">
        <f>+L9*L6*5.8</f>
        <v>941432.52800000005</v>
      </c>
      <c r="O10" s="6" t="s">
        <v>12</v>
      </c>
      <c r="P10" s="17">
        <f>+P9*P6*5.8</f>
        <v>0</v>
      </c>
    </row>
    <row r="11" spans="1:18" ht="15.75" thickTop="1" x14ac:dyDescent="0.25">
      <c r="A11" s="6" t="s">
        <v>13</v>
      </c>
      <c r="B11" s="18">
        <f t="shared" ref="B11:I11" si="3">-B10*0.2</f>
        <v>0</v>
      </c>
      <c r="C11" s="18">
        <f t="shared" si="3"/>
        <v>0</v>
      </c>
      <c r="D11" s="18">
        <f t="shared" si="3"/>
        <v>0</v>
      </c>
      <c r="E11" s="18">
        <f t="shared" si="3"/>
        <v>0</v>
      </c>
      <c r="F11" s="18">
        <f t="shared" si="3"/>
        <v>0</v>
      </c>
      <c r="G11" s="18">
        <f t="shared" si="3"/>
        <v>0</v>
      </c>
      <c r="H11" s="19">
        <f t="shared" si="3"/>
        <v>0</v>
      </c>
      <c r="I11" s="20">
        <f t="shared" si="3"/>
        <v>-4013465.7444000002</v>
      </c>
      <c r="J11" t="s">
        <v>14</v>
      </c>
      <c r="K11" s="6" t="s">
        <v>15</v>
      </c>
      <c r="L11" s="20">
        <f>-L10*0.07</f>
        <v>-65900.276960000003</v>
      </c>
      <c r="M11" t="s">
        <v>16</v>
      </c>
      <c r="O11" s="6" t="s">
        <v>15</v>
      </c>
      <c r="P11" s="20">
        <f>-P10*0.07</f>
        <v>0</v>
      </c>
      <c r="Q11" t="s">
        <v>16</v>
      </c>
    </row>
    <row r="12" spans="1:18" x14ac:dyDescent="0.25">
      <c r="A12" s="6" t="s">
        <v>17</v>
      </c>
      <c r="B12" s="18"/>
      <c r="C12" s="18"/>
      <c r="D12" s="18"/>
      <c r="E12" s="18"/>
      <c r="F12" s="18"/>
      <c r="G12" s="18"/>
      <c r="H12" s="19"/>
      <c r="I12" s="18">
        <f>540000/305</f>
        <v>1770.4918032786886</v>
      </c>
      <c r="K12" s="6" t="s">
        <v>17</v>
      </c>
      <c r="L12" s="18">
        <v>0</v>
      </c>
      <c r="O12" s="6" t="s">
        <v>17</v>
      </c>
      <c r="P12" s="18">
        <v>0</v>
      </c>
    </row>
    <row r="13" spans="1:18" x14ac:dyDescent="0.25">
      <c r="A13" s="6" t="s">
        <v>18</v>
      </c>
      <c r="B13" s="18"/>
      <c r="C13" s="18"/>
      <c r="D13" s="18"/>
      <c r="E13" s="18"/>
      <c r="F13" s="18"/>
      <c r="G13" s="18"/>
      <c r="H13" s="19"/>
      <c r="I13" s="18"/>
      <c r="K13" s="6" t="s">
        <v>18</v>
      </c>
      <c r="L13" s="18"/>
      <c r="O13" s="6" t="s">
        <v>18</v>
      </c>
      <c r="P13" s="18"/>
    </row>
    <row r="14" spans="1:18" x14ac:dyDescent="0.25">
      <c r="A14" s="6" t="s">
        <v>19</v>
      </c>
      <c r="B14" s="18"/>
      <c r="C14" s="18"/>
      <c r="D14" s="18"/>
      <c r="E14" s="18"/>
      <c r="F14" s="18"/>
      <c r="G14" s="18"/>
      <c r="H14" s="19"/>
      <c r="I14" s="18">
        <f>-I8*I7*2706</f>
        <v>-1059761.7393</v>
      </c>
      <c r="J14" t="s">
        <v>20</v>
      </c>
      <c r="K14" s="6" t="s">
        <v>19</v>
      </c>
      <c r="L14" s="18">
        <f>-L8*L7*2706</f>
        <v>-322961.00668965513</v>
      </c>
      <c r="O14" s="6" t="s">
        <v>19</v>
      </c>
      <c r="P14" s="18">
        <f>-P8*P7*2706</f>
        <v>0</v>
      </c>
    </row>
    <row r="15" spans="1:18" x14ac:dyDescent="0.25">
      <c r="A15" s="6" t="s">
        <v>21</v>
      </c>
      <c r="B15" s="21">
        <f t="shared" ref="B15:H15" si="4">+B10+B11</f>
        <v>0</v>
      </c>
      <c r="C15" s="21">
        <f t="shared" si="4"/>
        <v>0</v>
      </c>
      <c r="D15" s="21">
        <f t="shared" si="4"/>
        <v>0</v>
      </c>
      <c r="E15" s="21">
        <f t="shared" si="4"/>
        <v>0</v>
      </c>
      <c r="F15" s="21">
        <f t="shared" si="4"/>
        <v>0</v>
      </c>
      <c r="G15" s="21">
        <f t="shared" si="4"/>
        <v>0</v>
      </c>
      <c r="H15" s="22">
        <f t="shared" si="4"/>
        <v>0</v>
      </c>
      <c r="I15" s="21">
        <f>+I10+I11+I12+I13+I14</f>
        <v>14995871.730103279</v>
      </c>
      <c r="K15" s="6" t="s">
        <v>21</v>
      </c>
      <c r="L15" s="21">
        <f>+L10+L11+L12+L13+L14</f>
        <v>552571.24435034487</v>
      </c>
      <c r="O15" s="6" t="s">
        <v>21</v>
      </c>
      <c r="P15" s="21">
        <f>+P10+P11+P12+P13+P14</f>
        <v>0</v>
      </c>
    </row>
    <row r="16" spans="1:18" x14ac:dyDescent="0.25">
      <c r="A16" s="6" t="s">
        <v>22</v>
      </c>
      <c r="B16" s="18">
        <f t="shared" ref="B16:I16" si="5">-B15*0.85</f>
        <v>0</v>
      </c>
      <c r="C16" s="18">
        <f t="shared" si="5"/>
        <v>0</v>
      </c>
      <c r="D16" s="18">
        <f t="shared" si="5"/>
        <v>0</v>
      </c>
      <c r="E16" s="18">
        <f t="shared" si="5"/>
        <v>0</v>
      </c>
      <c r="F16" s="18">
        <f t="shared" si="5"/>
        <v>0</v>
      </c>
      <c r="G16" s="18">
        <f t="shared" si="5"/>
        <v>0</v>
      </c>
      <c r="H16" s="19">
        <f t="shared" si="5"/>
        <v>0</v>
      </c>
      <c r="I16" s="18">
        <f t="shared" si="5"/>
        <v>-12746490.970587786</v>
      </c>
      <c r="J16" t="s">
        <v>23</v>
      </c>
      <c r="K16" s="6" t="s">
        <v>24</v>
      </c>
      <c r="L16" s="18">
        <f>-L15*0.3</f>
        <v>-165771.37330510345</v>
      </c>
      <c r="O16" s="6" t="s">
        <v>24</v>
      </c>
      <c r="P16" s="18">
        <f>-P15*0.3</f>
        <v>0</v>
      </c>
    </row>
    <row r="17" spans="1:17" x14ac:dyDescent="0.25">
      <c r="A17" s="23"/>
      <c r="B17" s="24"/>
      <c r="C17" s="24"/>
      <c r="D17" s="24"/>
      <c r="E17" s="24"/>
      <c r="F17" s="24"/>
      <c r="G17" s="24"/>
      <c r="H17" s="24"/>
      <c r="I17" s="25"/>
      <c r="K17" s="23"/>
      <c r="L17" s="25"/>
      <c r="O17" s="23"/>
      <c r="P17" s="25"/>
    </row>
    <row r="18" spans="1:17" ht="15.75" thickBot="1" x14ac:dyDescent="0.3">
      <c r="A18" s="26" t="s">
        <v>25</v>
      </c>
      <c r="B18" s="27">
        <f t="shared" ref="B18:I18" si="6">+B15+B16</f>
        <v>0</v>
      </c>
      <c r="C18" s="27">
        <f t="shared" si="6"/>
        <v>0</v>
      </c>
      <c r="D18" s="27">
        <f t="shared" si="6"/>
        <v>0</v>
      </c>
      <c r="E18" s="27">
        <f t="shared" si="6"/>
        <v>0</v>
      </c>
      <c r="F18" s="27">
        <f t="shared" si="6"/>
        <v>0</v>
      </c>
      <c r="G18" s="27">
        <f t="shared" si="6"/>
        <v>0</v>
      </c>
      <c r="H18" s="27">
        <f t="shared" si="6"/>
        <v>0</v>
      </c>
      <c r="I18" s="16">
        <f t="shared" si="6"/>
        <v>2249380.7595154922</v>
      </c>
      <c r="K18" s="26" t="s">
        <v>25</v>
      </c>
      <c r="L18" s="16">
        <f t="shared" ref="L18" si="7">+L15+L16</f>
        <v>386799.87104524142</v>
      </c>
      <c r="O18" s="26" t="s">
        <v>25</v>
      </c>
      <c r="P18" s="16">
        <f t="shared" ref="P18" si="8">+P15+P16</f>
        <v>0</v>
      </c>
    </row>
    <row r="19" spans="1:17" ht="15.75" thickTop="1" x14ac:dyDescent="0.25"/>
    <row r="20" spans="1:17" ht="15.75" thickBot="1" x14ac:dyDescent="0.3">
      <c r="A20" t="s">
        <v>26</v>
      </c>
      <c r="I20" s="28">
        <f>I18-I14</f>
        <v>3309142.4988154923</v>
      </c>
      <c r="J20" t="s">
        <v>27</v>
      </c>
      <c r="K20" t="s">
        <v>26</v>
      </c>
      <c r="L20" s="28">
        <f>L18-L14</f>
        <v>709760.87773489649</v>
      </c>
      <c r="M20" t="s">
        <v>27</v>
      </c>
      <c r="O20" t="s">
        <v>26</v>
      </c>
      <c r="P20" s="28">
        <f>P18-P14</f>
        <v>0</v>
      </c>
      <c r="Q20" t="s">
        <v>27</v>
      </c>
    </row>
    <row r="21" spans="1:17" ht="15.75" thickTop="1" x14ac:dyDescent="0.25"/>
    <row r="22" spans="1:17" x14ac:dyDescent="0.25">
      <c r="A22" s="1" t="s">
        <v>31</v>
      </c>
      <c r="I22" s="32">
        <v>0</v>
      </c>
    </row>
    <row r="23" spans="1:17" x14ac:dyDescent="0.25">
      <c r="A23" s="1" t="s">
        <v>33</v>
      </c>
      <c r="I23" s="32">
        <v>0</v>
      </c>
    </row>
    <row r="24" spans="1:17" x14ac:dyDescent="0.25">
      <c r="A24" t="s">
        <v>34</v>
      </c>
      <c r="I24" s="29">
        <f>I23+I22+I20</f>
        <v>3309142.4988154923</v>
      </c>
    </row>
    <row r="25" spans="1:17" x14ac:dyDescent="0.25">
      <c r="A25" t="s">
        <v>29</v>
      </c>
      <c r="B25" s="30">
        <v>2014</v>
      </c>
      <c r="C25" s="30"/>
      <c r="D25" s="30"/>
      <c r="E25" s="30"/>
      <c r="F25" s="30"/>
      <c r="G25" s="30"/>
      <c r="H25" s="30"/>
      <c r="I25" s="31">
        <f>I24*0.3</f>
        <v>992742.74964464759</v>
      </c>
      <c r="K25" t="s">
        <v>28</v>
      </c>
      <c r="L25" s="31">
        <f>L20*0.3</f>
        <v>212928.26332046895</v>
      </c>
      <c r="O25" t="s">
        <v>29</v>
      </c>
      <c r="P25" s="31">
        <f>P20*0.3</f>
        <v>0</v>
      </c>
    </row>
    <row r="26" spans="1:17" hidden="1" x14ac:dyDescent="0.25"/>
    <row r="27" spans="1:17" hidden="1" x14ac:dyDescent="0.25"/>
    <row r="28" spans="1:17" hidden="1" x14ac:dyDescent="0.25"/>
    <row r="29" spans="1:17" hidden="1" x14ac:dyDescent="0.25"/>
    <row r="30" spans="1:17" x14ac:dyDescent="0.25">
      <c r="P30" s="29"/>
    </row>
    <row r="32" spans="1:17" x14ac:dyDescent="0.25">
      <c r="A32" t="s">
        <v>30</v>
      </c>
      <c r="I32" s="29">
        <f>I25+L25+P25</f>
        <v>1205671.0129651166</v>
      </c>
    </row>
    <row r="33" spans="1:10" x14ac:dyDescent="0.25">
      <c r="I33" s="29"/>
      <c r="J33" s="29"/>
    </row>
    <row r="35" spans="1:10" x14ac:dyDescent="0.25">
      <c r="I35" s="29"/>
    </row>
    <row r="36" spans="1:10" x14ac:dyDescent="0.25">
      <c r="A36" t="s">
        <v>64</v>
      </c>
      <c r="I36" s="29">
        <f>I32/12</f>
        <v>100472.58441375972</v>
      </c>
    </row>
    <row r="37" spans="1:10" x14ac:dyDescent="0.25">
      <c r="I37" s="29"/>
    </row>
    <row r="39" spans="1:10" x14ac:dyDescent="0.25">
      <c r="I39" s="34"/>
    </row>
    <row r="40" spans="1:10" x14ac:dyDescent="0.25">
      <c r="A40" t="s">
        <v>65</v>
      </c>
      <c r="I40" s="29">
        <f>I36*4</f>
        <v>401890.33765503886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29"/>
  <sheetViews>
    <sheetView workbookViewId="0">
      <selection activeCell="I29" sqref="I29"/>
    </sheetView>
  </sheetViews>
  <sheetFormatPr defaultRowHeight="15" x14ac:dyDescent="0.25"/>
  <cols>
    <col min="3" max="3" width="14.140625" bestFit="1" customWidth="1"/>
    <col min="4" max="4" width="12" bestFit="1" customWidth="1"/>
    <col min="5" max="5" width="9.28515625" bestFit="1" customWidth="1"/>
    <col min="7" max="7" width="11.42578125" bestFit="1" customWidth="1"/>
    <col min="8" max="9" width="11" customWidth="1"/>
  </cols>
  <sheetData>
    <row r="1" spans="2:9" x14ac:dyDescent="0.25">
      <c r="B1" t="s">
        <v>57</v>
      </c>
    </row>
    <row r="2" spans="2:9" x14ac:dyDescent="0.25">
      <c r="C2" s="35" t="s">
        <v>35</v>
      </c>
      <c r="D2" s="36"/>
      <c r="H2" s="53">
        <v>328.0297534246576</v>
      </c>
    </row>
    <row r="3" spans="2:9" x14ac:dyDescent="0.25">
      <c r="D3" s="36"/>
      <c r="H3" s="37"/>
    </row>
    <row r="4" spans="2:9" x14ac:dyDescent="0.25">
      <c r="D4" s="36"/>
    </row>
    <row r="5" spans="2:9" x14ac:dyDescent="0.25">
      <c r="B5" s="38" t="s">
        <v>36</v>
      </c>
      <c r="C5" s="38" t="s">
        <v>37</v>
      </c>
      <c r="D5" s="39" t="s">
        <v>38</v>
      </c>
      <c r="E5" s="40" t="s">
        <v>39</v>
      </c>
      <c r="F5" s="38" t="s">
        <v>40</v>
      </c>
      <c r="G5" s="38" t="s">
        <v>41</v>
      </c>
      <c r="H5" s="54" t="s">
        <v>54</v>
      </c>
    </row>
    <row r="6" spans="2:9" x14ac:dyDescent="0.25">
      <c r="B6" s="41" t="s">
        <v>42</v>
      </c>
      <c r="C6" s="42" t="s">
        <v>43</v>
      </c>
      <c r="D6" s="41" t="s">
        <v>44</v>
      </c>
      <c r="E6" s="41" t="s">
        <v>45</v>
      </c>
      <c r="F6" t="s">
        <v>46</v>
      </c>
      <c r="G6" s="1" t="s">
        <v>47</v>
      </c>
      <c r="H6" s="55">
        <v>328.0297534246576</v>
      </c>
    </row>
    <row r="7" spans="2:9" x14ac:dyDescent="0.25">
      <c r="B7" s="41" t="s">
        <v>42</v>
      </c>
      <c r="C7" s="42" t="s">
        <v>43</v>
      </c>
      <c r="D7" s="41" t="s">
        <v>44</v>
      </c>
      <c r="E7" s="41" t="s">
        <v>45</v>
      </c>
      <c r="F7" t="s">
        <v>46</v>
      </c>
      <c r="G7" s="1" t="s">
        <v>48</v>
      </c>
      <c r="H7" s="55">
        <v>0</v>
      </c>
    </row>
    <row r="8" spans="2:9" x14ac:dyDescent="0.25">
      <c r="B8" s="41" t="s">
        <v>42</v>
      </c>
      <c r="C8" s="43" t="s">
        <v>49</v>
      </c>
      <c r="D8" s="44" t="s">
        <v>50</v>
      </c>
      <c r="E8" s="44" t="s">
        <v>51</v>
      </c>
      <c r="F8" t="s">
        <v>46</v>
      </c>
      <c r="G8" s="1" t="s">
        <v>47</v>
      </c>
      <c r="H8" s="55">
        <v>0</v>
      </c>
    </row>
    <row r="9" spans="2:9" x14ac:dyDescent="0.25">
      <c r="B9" s="41" t="s">
        <v>42</v>
      </c>
      <c r="C9" s="43" t="s">
        <v>49</v>
      </c>
      <c r="D9" s="44" t="s">
        <v>50</v>
      </c>
      <c r="E9" s="44" t="s">
        <v>51</v>
      </c>
      <c r="F9" t="s">
        <v>46</v>
      </c>
      <c r="G9" s="1" t="s">
        <v>48</v>
      </c>
      <c r="H9" s="55">
        <v>0</v>
      </c>
    </row>
    <row r="10" spans="2:9" x14ac:dyDescent="0.25">
      <c r="B10" s="45"/>
      <c r="C10" s="45"/>
      <c r="D10" s="46"/>
      <c r="E10" s="45"/>
      <c r="F10" s="45"/>
      <c r="G10" s="45"/>
      <c r="H10" s="45"/>
    </row>
    <row r="14" spans="2:9" x14ac:dyDescent="0.25">
      <c r="C14" s="35" t="s">
        <v>52</v>
      </c>
      <c r="D14" s="41"/>
      <c r="I14" s="37">
        <v>75.479980821917806</v>
      </c>
    </row>
    <row r="15" spans="2:9" x14ac:dyDescent="0.25">
      <c r="D15" s="41"/>
    </row>
    <row r="16" spans="2:9" x14ac:dyDescent="0.25">
      <c r="D16" s="41"/>
    </row>
    <row r="17" spans="2:9" x14ac:dyDescent="0.25">
      <c r="B17" s="47" t="s">
        <v>36</v>
      </c>
      <c r="C17" s="47" t="s">
        <v>37</v>
      </c>
      <c r="D17" s="48" t="s">
        <v>38</v>
      </c>
      <c r="E17" s="49" t="s">
        <v>39</v>
      </c>
      <c r="F17" s="47" t="s">
        <v>40</v>
      </c>
      <c r="G17" s="47" t="s">
        <v>41</v>
      </c>
      <c r="H17" s="47" t="s">
        <v>53</v>
      </c>
      <c r="I17" s="50" t="s">
        <v>54</v>
      </c>
    </row>
    <row r="18" spans="2:9" x14ac:dyDescent="0.25">
      <c r="B18" s="41" t="s">
        <v>42</v>
      </c>
      <c r="C18" s="1" t="s">
        <v>43</v>
      </c>
      <c r="D18" s="41" t="s">
        <v>44</v>
      </c>
      <c r="E18" s="41" t="s">
        <v>45</v>
      </c>
      <c r="F18" t="s">
        <v>46</v>
      </c>
      <c r="G18" s="1" t="s">
        <v>47</v>
      </c>
      <c r="H18" s="44" t="s">
        <v>55</v>
      </c>
      <c r="I18" s="37">
        <v>75.479980821917806</v>
      </c>
    </row>
    <row r="19" spans="2:9" x14ac:dyDescent="0.25">
      <c r="B19" s="41" t="s">
        <v>42</v>
      </c>
      <c r="C19" s="1" t="s">
        <v>43</v>
      </c>
      <c r="D19" s="41" t="s">
        <v>44</v>
      </c>
      <c r="E19" s="41" t="s">
        <v>45</v>
      </c>
      <c r="F19" t="s">
        <v>46</v>
      </c>
      <c r="G19" s="1" t="s">
        <v>48</v>
      </c>
      <c r="H19" s="44" t="s">
        <v>55</v>
      </c>
      <c r="I19" s="37">
        <v>0</v>
      </c>
    </row>
    <row r="20" spans="2:9" x14ac:dyDescent="0.25">
      <c r="B20" s="41" t="s">
        <v>42</v>
      </c>
      <c r="C20" s="51" t="s">
        <v>49</v>
      </c>
      <c r="D20" s="41" t="s">
        <v>50</v>
      </c>
      <c r="E20" s="41" t="s">
        <v>51</v>
      </c>
      <c r="F20" t="s">
        <v>46</v>
      </c>
      <c r="G20" s="1" t="s">
        <v>47</v>
      </c>
      <c r="H20" s="41" t="s">
        <v>56</v>
      </c>
      <c r="I20" s="37">
        <v>0</v>
      </c>
    </row>
    <row r="21" spans="2:9" x14ac:dyDescent="0.25">
      <c r="B21" s="41" t="s">
        <v>42</v>
      </c>
      <c r="C21" s="51" t="s">
        <v>49</v>
      </c>
      <c r="D21" s="41" t="s">
        <v>50</v>
      </c>
      <c r="E21" s="41" t="s">
        <v>51</v>
      </c>
      <c r="F21" t="s">
        <v>46</v>
      </c>
      <c r="G21" s="1" t="s">
        <v>48</v>
      </c>
      <c r="H21" s="41" t="s">
        <v>56</v>
      </c>
      <c r="I21" s="37">
        <v>0</v>
      </c>
    </row>
    <row r="22" spans="2:9" x14ac:dyDescent="0.25">
      <c r="B22" s="45"/>
      <c r="C22" s="45"/>
      <c r="D22" s="52"/>
      <c r="E22" s="45"/>
      <c r="F22" s="45"/>
      <c r="G22" s="45"/>
      <c r="H22" s="45"/>
      <c r="I22" s="45"/>
    </row>
    <row r="25" spans="2:9" x14ac:dyDescent="0.25">
      <c r="H25" t="s">
        <v>59</v>
      </c>
      <c r="I25" t="s">
        <v>60</v>
      </c>
    </row>
    <row r="26" spans="2:9" x14ac:dyDescent="0.25">
      <c r="H26" t="s">
        <v>61</v>
      </c>
      <c r="I26" t="s">
        <v>62</v>
      </c>
    </row>
    <row r="27" spans="2:9" x14ac:dyDescent="0.25">
      <c r="B27" t="s">
        <v>58</v>
      </c>
      <c r="H27" s="5">
        <v>1401</v>
      </c>
      <c r="I27" s="5">
        <v>1972</v>
      </c>
    </row>
    <row r="28" spans="2:9" x14ac:dyDescent="0.25">
      <c r="B28" t="s">
        <v>57</v>
      </c>
      <c r="H28" s="5">
        <f>H2</f>
        <v>328.0297534246576</v>
      </c>
      <c r="I28" s="5">
        <f>I18</f>
        <v>75.479980821917806</v>
      </c>
    </row>
    <row r="29" spans="2:9" x14ac:dyDescent="0.25">
      <c r="B29" t="s">
        <v>63</v>
      </c>
      <c r="H29" s="29">
        <f>H27-H28</f>
        <v>1072.9702465753423</v>
      </c>
      <c r="I29" s="29">
        <f>I27-I28</f>
        <v>1896.5200191780823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Benefits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2018-05-14T07:59:30Z</dcterms:modified>
</cp:coreProperties>
</file>