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8_{7C0B5A4E-009D-4256-89BB-6B612B07E3A5}" xr6:coauthVersionLast="41" xr6:coauthVersionMax="41" xr10:uidLastSave="{00000000-0000-0000-0000-000000000000}"/>
  <bookViews>
    <workbookView xWindow="-120" yWindow="-120" windowWidth="29040" windowHeight="15840" xr2:uid="{EB888601-44E8-486C-8737-244AEE1BBFCD}"/>
  </bookViews>
  <sheets>
    <sheet name="FCF " sheetId="5" r:id="rId1"/>
    <sheet name="Jul 2019 Production" sheetId="7" r:id="rId2"/>
    <sheet name="K39&amp;40 Rerouting" sheetId="2" r:id="rId3"/>
    <sheet name="K2S Optimisation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1stHC" localSheetId="0">#REF!</definedName>
    <definedName name="_1stHC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EPR3" localSheetId="0">#REF!</definedName>
    <definedName name="_EPR3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Direct_Fixed_Opex" localSheetId="0">#REF!</definedName>
    <definedName name="AG_Direct_Fixed_Opex">#REF!</definedName>
    <definedName name="AG_Direct_Variable_Opex" localSheetId="0">#REF!</definedName>
    <definedName name="AG_Direct_Variable_Opex">#REF!</definedName>
    <definedName name="AG_Fiscal_Opex" localSheetId="0">#REF!</definedName>
    <definedName name="AG_Fiscal_Opex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direct_Opex" localSheetId="0">#REF!</definedName>
    <definedName name="AG_Indirect_Opex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REA" localSheetId="0">[18]R8_fld!#REF!</definedName>
    <definedName name="AREA">[18]R8_fld!#REF!</definedName>
    <definedName name="areac">'[19]#REF'!$B$23:$B$195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[20]Economics!$C$13</definedName>
    <definedName name="Asset_Performance_Unit" localSheetId="0">#REF!</definedName>
    <definedName name="Asset_Performance_Unit">#REF!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IF('[21]prodprof 1'!XEE1&lt;=[0]!CumP,'[21]prodprof 1'!XEE1*[0]!GORP,[0]!CumP*[0]!GORP+('[21]prodprof 1'!XEE1-[0]!CumP)*([0]!GORP+('[21]prodprof 1'!XEE1-[0]!CumP)*0.5*[0]!SlopeG))</definedName>
    <definedName name="aszdxfc">IF('[21]prodprof 1'!XEE1&lt;=CumP,'[21]prodprof 1'!XEE1*GORP,CumP*GORP+('[21]prodprof 1'!XEE1-CumP)*(GORP+('[21]prodprof 1'!XEE1-CumP)*0.5*SlopeG))</definedName>
    <definedName name="aszdxfc1" localSheetId="0">IF('[21]prodprof 1'!XEE1&lt;=[0]!CumP,'[21]prodprof 1'!XEE1*[0]!GORP,[0]!CumP*[0]!GORP+('[21]prodprof 1'!XEE1-[0]!CumP)*([0]!GORP+('[21]prodprof 1'!XEE1-[0]!CumP)*0.5*[0]!SlopeG))</definedName>
    <definedName name="aszdxfc1">IF('[21]prodprof 1'!XEE1&lt;=CumP,'[21]prodprof 1'!XEE1*GORP,CumP*GORP+('[21]prodprof 1'!XEE1-CumP)*(GORP+('[21]prodprof 1'!XEE1-CumP)*0.5*SlopeG))</definedName>
    <definedName name="aszdxfc1000" localSheetId="0">IF('[21]prodprof 1'!XEE1&lt;=[0]!CumP,'[21]prodprof 1'!XEE1*[0]!GORP,[0]!CumP*[0]!GORP+('[21]prodprof 1'!XEE1-[0]!CumP)*([0]!GORP+('[21]prodprof 1'!XEE1-[0]!CumP)*0.5*[0]!SlopeG))</definedName>
    <definedName name="aszdxfc1000">IF('[21]prodprof 1'!XEE1&lt;=CumP,'[21]prodprof 1'!XEE1*GORP,CumP*GORP+('[21]prodprof 1'!XEE1-CumP)*(GORP+('[21]prodprof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'[22]AWARDED (2)'!$A$5:$B$74</definedName>
    <definedName name="b">'[23]Mapping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'[24]Mapping Fields to AGG node'!$A$3:$A$171</definedName>
    <definedName name="base2">'[25]Mapping Fields to AGG node'!$A$3:$A$171</definedName>
    <definedName name="bbb" localSheetId="0">[26]Indicators!#REF!</definedName>
    <definedName name="bbb">[26]Indicators!#REF!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fdsds" localSheetId="0">[26]Indicators!#REF!</definedName>
    <definedName name="bfdsds">[26]Indicators!#REF!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[27]estgl81!$Y$39:$Y$43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'[28]Budget,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nnbg" localSheetId="0">[26]Indicators!#REF!</definedName>
    <definedName name="bnnbg">[26]Indicators!#REF!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[29]SetUp!$D$9</definedName>
    <definedName name="boe_gas">[30]SetUp!$D$9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[31]Sheet1!#REF!</definedName>
    <definedName name="bof">[31]Sheet1!#REF!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'[32]Data Entry'!$G$9</definedName>
    <definedName name="Bonny_Barrels">'[32]Data Entry'!$C$9</definedName>
    <definedName name="Bonny_US">'[32]Data Entry'!$E$9</definedName>
    <definedName name="Bonus_Inp">[33]Sheet1!$D$50:$AZ$50</definedName>
    <definedName name="bonus_recovered">[33]Sheet1!$D$148:$AZ$148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[34]BPDMS!$A$1:$L$1444</definedName>
    <definedName name="BPID" localSheetId="0">#REF!</definedName>
    <definedName name="BPID">#REF!</definedName>
    <definedName name="Brass_API">'[32]Data Entry'!$G$11</definedName>
    <definedName name="Brass_Barrels">'[32]Data Entry'!$C$11</definedName>
    <definedName name="Brass_US">'[32]Data Entry'!$E$11</definedName>
    <definedName name="brt">[35]Sheet2!$A$2:$A$165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'[36]2005'!$A$168:$B$260</definedName>
    <definedName name="C_211_Production_Capex" localSheetId="0">#REF!</definedName>
    <definedName name="C_211_Production_Capex">#REF!</definedName>
    <definedName name="C_212_Expex" localSheetId="0">#REF!</definedName>
    <definedName name="C_212_Expex">#REF!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[37]AWARDED!$B$7:$D$81</definedName>
    <definedName name="CACategory" localSheetId="0">#REF!</definedName>
    <definedName name="CACategory">#REF!</definedName>
    <definedName name="CACode">[38]Economics!$AD$14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[33]Sheet1!$D$150:$AZ$150</definedName>
    <definedName name="CAPEX_TOTAL">[33]Sheet1!$D$62:$AZ$62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[39]Contract_Details!$A$2:$R$74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PV_Tranche" localSheetId="0">#REF!</definedName>
    <definedName name="CEPV_Tranche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artArea" localSheetId="0">#REF!</definedName>
    <definedName name="chartArea">#REF!</definedName>
    <definedName name="Check" localSheetId="0">#REF!</definedName>
    <definedName name="Check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[40]AWARDED!$B$7:$E$76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[41]Sheet1!$B$5:$B$81</definedName>
    <definedName name="Commencement_Phase_1" localSheetId="0">#REF!</definedName>
    <definedName name="Commencement_Phase_1">#REF!</definedName>
    <definedName name="Comments" localSheetId="0">#REF!</definedName>
    <definedName name="Comments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[30]SetUp!$D$5</definedName>
    <definedName name="Company_Name" localSheetId="0">#REF!</definedName>
    <definedName name="Company_Name">#REF!</definedName>
    <definedName name="Company_Type">[42]SetUp!$C$14</definedName>
    <definedName name="CompanyName">[43]SetUp!$C$8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tract_Type" localSheetId="0">#REF!</definedName>
    <definedName name="Contract_Type">#REF!</definedName>
    <definedName name="conv1">[44]Overview!$L$4</definedName>
    <definedName name="conv2">[44]Overview!$M$4</definedName>
    <definedName name="conv3">[44]Overview!$X$2</definedName>
    <definedName name="conv4">[44]Overview!$AG$2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[30]SetUp!$D$4</definedName>
    <definedName name="CtryCode" localSheetId="0">#REF!</definedName>
    <definedName name="CtryCode">#REF!</definedName>
    <definedName name="CtryName">[42]SetUp!$C$7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'[21]prodprof 1'!$F$22</definedName>
    <definedName name="CumGas" localSheetId="0">IF('[21]prodprof 1'!XEE1&lt;=[0]!CumP,'[21]prodprof 1'!XEE1*[0]!GORP,[0]!CumP*[0]!GORP+('[21]prodprof 1'!XEE1-[0]!CumP)*([0]!GORP+('[21]prodprof 1'!XEE1-[0]!CumP)*0.5*[0]!SlopeG))</definedName>
    <definedName name="CumGas">IF('[21]prodprof 1'!XEE1&lt;=CumP,'[21]prodprof 1'!XEE1*GORP,CumP*GORP+('[21]prodprof 1'!XEE1-CumP)*(GORP+('[21]prodprof 1'!XEE1-CumP)*0.5*SlopeG))</definedName>
    <definedName name="cumgas1" localSheetId="0">IF('[21]prodprof 1'!XEE1&lt;=[0]!CumP,'[21]prodprof 1'!XEE1*[0]!GORP,[0]!CumP*[0]!GORP+('[21]prodprof 1'!XEE1-[0]!CumP)*([0]!GORP+('[21]prodprof 1'!XEE1-[0]!CumP)*0.5*[0]!SlopeG))</definedName>
    <definedName name="cumgas1">IF('[21]prodprof 1'!XEE1&lt;=CumP,'[21]prodprof 1'!XEE1*GORP,CumP*GORP+('[21]prodprof 1'!XEE1-CumP)*(GORP+('[21]prodprof 1'!XEE1-CumP)*0.5*SlopeG))</definedName>
    <definedName name="CumOil">#N/A</definedName>
    <definedName name="CumP">'[21]prodprof 1'!$F$16</definedName>
    <definedName name="CumWat">#N/A</definedName>
    <definedName name="CURRENT" localSheetId="0">#REF!</definedName>
    <definedName name="CURRENT">#REF!</definedName>
    <definedName name="CurrYearPRA" localSheetId="0">#REF!</definedName>
    <definedName name="CurrYearPRA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1" localSheetId="0">#REF!</definedName>
    <definedName name="D_G1">#REF!</definedName>
    <definedName name="D_G2" localSheetId="0">#REF!</definedName>
    <definedName name="D_G2">#REF!</definedName>
    <definedName name="D_G3" localSheetId="0">#REF!</definedName>
    <definedName name="D_G3">#REF!</definedName>
    <definedName name="D_G4" localSheetId="0">#REF!</definedName>
    <definedName name="D_G4">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taTable" localSheetId="0">#REF!</definedName>
    <definedName name="dataTabl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ddddd" localSheetId="0">[18]R8_fld!#REF!</definedName>
    <definedName name="dddddd">[18]R8_fld!#REF!</definedName>
    <definedName name="Decl">'[21]prodprof 1'!$F$27</definedName>
    <definedName name="dee" localSheetId="0">#REF!</definedName>
    <definedName name="dee">#REF!</definedName>
    <definedName name="deerfg" localSheetId="0">#REF!</definedName>
    <definedName name="deerfg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fdf" localSheetId="0">[26]Indicators!#REF!</definedName>
    <definedName name="dfdf">[26]Indicators!#REF!</definedName>
    <definedName name="dfdv" localSheetId="0">[26]Indicators!#REF!</definedName>
    <definedName name="dfdv">[26]Indicators!#REF!</definedName>
    <definedName name="DIR" localSheetId="0">#REF!</definedName>
    <definedName name="DIR">#REF!</definedName>
    <definedName name="Directorate">'[45]do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" localSheetId="0">[18]R8_fld!#REF!</definedName>
    <definedName name="DIV">[18]R8_fld!#REF!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" localSheetId="0">[26]Indicators!#REF!</definedName>
    <definedName name="e">[26]Indicators!#REF!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'[32]Data Entry'!$G$12</definedName>
    <definedName name="EA_Barrels">'[32]Data Entry'!$C$12</definedName>
    <definedName name="EA_US">'[32]Data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eee" localSheetId="0">[26]Indicators!#REF!</definedName>
    <definedName name="eeee">[26]Indicators!#REF!</definedName>
    <definedName name="eerttn" localSheetId="0">[26]Indicators!#REF!</definedName>
    <definedName name="eerttn">[26]Indicators!#REF!</definedName>
    <definedName name="eerv" localSheetId="0">[26]Indicators!#REF!</definedName>
    <definedName name="eerv">[26]Indicators!#REF!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_Product" localSheetId="0">#REF!</definedName>
    <definedName name="EP_Product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PG_Tranche" localSheetId="0">#REF!</definedName>
    <definedName name="EPG_Tranche">#REF!</definedName>
    <definedName name="erbbvg" localSheetId="0">[26]Indicators!#REF!</definedName>
    <definedName name="erbbvg">[26]Indicators!#REF!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vfv" localSheetId="0">[26]Indicators!#REF!</definedName>
    <definedName name="evfv">[26]Indicators!#REF!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ded_Fields" localSheetId="0">#REF!</definedName>
    <definedName name="Excluded_Fields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" localSheetId="0">[18]R8_fld!#REF!</definedName>
    <definedName name="EXP">[18]R8_fld!#REF!</definedName>
    <definedName name="EXP_APPR_TOT">[33]Sheet1!$D$55:$AZ$55</definedName>
    <definedName name="EXP_IIP" localSheetId="0">[18]R8_fld!#REF!</definedName>
    <definedName name="EXP_IIP">[18]R8_fld!#REF!</definedName>
    <definedName name="EXP_RES" localSheetId="0">[18]R8_fld!#REF!</definedName>
    <definedName name="EXP_RES">[18]R8_fld!#REF!</definedName>
    <definedName name="EXP_URT" localSheetId="0">[18]R8_fld!#REF!</definedName>
    <definedName name="EXP_URT">[18]R8_fld!#REF!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[33]Sheet1!$D$149:$AZ$149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[28]Sheet1!$B$9:$E$29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dd" localSheetId="0">[26]Indicators!#REF!</definedName>
    <definedName name="fdd">[26]Indicators!#REF!</definedName>
    <definedName name="fddd" localSheetId="0">[26]Indicators!#REF!</definedName>
    <definedName name="fddd">[26]Indicators!#REF!</definedName>
    <definedName name="FEB" localSheetId="0">#REF!</definedName>
    <definedName name="FEB">#REF!</definedName>
    <definedName name="Fee_received">[33]Sheet1!$D$159:$AZ$159</definedName>
    <definedName name="feee">[46]AFE!$A$2:$B$125</definedName>
    <definedName name="FF" localSheetId="0">#REF!</definedName>
    <definedName name="FF">#REF!</definedName>
    <definedName name="fff" localSheetId="0">[18]R8_fld!#REF!</definedName>
    <definedName name="fff">[18]R8_fld!#REF!</definedName>
    <definedName name="fghj" localSheetId="0">#REF!</definedName>
    <definedName name="fghj">#REF!</definedName>
    <definedName name="FID" localSheetId="0">#REF!</definedName>
    <definedName name="FID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[43]SetUp!$E$70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'[47]Mapping Fields to AGG node'!$B$3:$B$171</definedName>
    <definedName name="fields">'[48]Mapping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ag" localSheetId="0">#REF!</definedName>
    <definedName name="Flag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[49]flora!$A$1:$G$184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[43]SetUp!$C$10</definedName>
    <definedName name="Fopex" localSheetId="0">#REF!</definedName>
    <definedName name="Fopex">#REF!</definedName>
    <definedName name="Forcados_API">'[32]Data Entry'!$G$10</definedName>
    <definedName name="Forcados_Barrels">'[32]Data Entry'!$C$10</definedName>
    <definedName name="Forcados_US">'[32]Data Entry'!$E$10</definedName>
    <definedName name="Forecasts_Sheets_Osa" localSheetId="0">'[47]Mapping Fields to AGG node'!$B$3:$B$171</definedName>
    <definedName name="Forecasts_Sheets_Osa">'[48]Mapping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llYearTargetsPlotArea" localSheetId="0">#REF!</definedName>
    <definedName name="FullYearTargetsPlotArea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FYplotOpportunityDefinition" localSheetId="0">#REF!</definedName>
    <definedName name="FYplotOpportunityDefinition">#REF!</definedName>
    <definedName name="FYplotPRA" localSheetId="0">#REF!</definedName>
    <definedName name="FYplotPRA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[30]SetUp!$H$11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Fiscal_Opex" localSheetId="0">#REF!</definedName>
    <definedName name="Gas_Fiscal_Opex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[50]Profiles!#REF!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bbg" localSheetId="0">[26]Indicators!#REF!</definedName>
    <definedName name="gbbg">[26]Indicators!#REF!</definedName>
    <definedName name="GCT_ACCRUAL___DIRECTORATE" localSheetId="0">#REF!</definedName>
    <definedName name="GCT_ACCRUAL___DIRECTORATE">#REF!</definedName>
    <definedName name="gggg" localSheetId="0">[26]Indicators!#REF!</definedName>
    <definedName name="gggg">[26]Indicators!#REF!</definedName>
    <definedName name="gghbdj" localSheetId="0">[26]Indicators!#REF!</definedName>
    <definedName name="gghbdj">[26]Indicators!#REF!</definedName>
    <definedName name="gghfgad" localSheetId="0">[26]Indicators!#REF!</definedName>
    <definedName name="gghfgad">[26]Indicators!#REF!</definedName>
    <definedName name="ghgadf" localSheetId="0">[26]Indicators!#REF!</definedName>
    <definedName name="ghgadf">[26]Indicators!#REF!</definedName>
    <definedName name="ghj.dfkm" localSheetId="0">[26]Indicators!#REF!</definedName>
    <definedName name="ghj.dfkm">[26]Indicators!#REF!</definedName>
    <definedName name="ghkim" localSheetId="0">#REF!</definedName>
    <definedName name="ghkim">#REF!</definedName>
    <definedName name="GI_Start_Date_T7">'[51]General Inputs'!$H$18</definedName>
    <definedName name="GLTIE" localSheetId="0">#REF!</definedName>
    <definedName name="GLTIE">#REF!</definedName>
    <definedName name="good">[12]Indicators!$V$2:$V$65536</definedName>
    <definedName name="GORP">'[21]prodprof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[52]Listvalues!$L$2:$L$7</definedName>
    <definedName name="gsvvvv" localSheetId="0">[26]Indicators!#REF!</definedName>
    <definedName name="gsvvvv">[26]Indicators!#REF!</definedName>
    <definedName name="gvhdcnggvzx" localSheetId="0">[26]Indicators!#REF!</definedName>
    <definedName name="gvhdcnggvzx">[26]Indicators!#REF!</definedName>
    <definedName name="gvjdbjnf" localSheetId="0">[26]Indicators!#REF!</definedName>
    <definedName name="gvjdbjnf">[26]Indicators!#REF!</definedName>
    <definedName name="gvs" localSheetId="0">[26]Indicators!#REF!</definedName>
    <definedName name="gvs">[26]Indicators!#REF!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gdhhbfd" localSheetId="0">[26]Indicators!#REF!</definedName>
    <definedName name="hgdhhbfd">[26]Indicators!#REF!</definedName>
    <definedName name="hgfr" localSheetId="0">[26]Indicators!#REF!</definedName>
    <definedName name="hgfr">[26]Indicators!#REF!</definedName>
    <definedName name="hghhbjd" localSheetId="0">[26]Indicators!#REF!</definedName>
    <definedName name="hghhbjd">[26]Indicators!#REF!</definedName>
    <definedName name="hghvchbv" localSheetId="0">[26]Indicators!#REF!</definedName>
    <definedName name="hghvchbv">[26]Indicators!#REF!</definedName>
    <definedName name="hgtrt" localSheetId="0">#REF!</definedName>
    <definedName name="hgtrt">#REF!</definedName>
    <definedName name="hhdsnkj" localSheetId="0">[26]Indicators!#REF!</definedName>
    <definedName name="hhdsnkj">[26]Indicators!#REF!</definedName>
    <definedName name="hhhdfhv" localSheetId="0">[26]Indicators!#REF!</definedName>
    <definedName name="hhhdfhv">[26]Indicators!#REF!</definedName>
    <definedName name="hhhh" localSheetId="0">[26]Indicators!#REF!</definedName>
    <definedName name="hhhh">[26]Indicators!#REF!</definedName>
    <definedName name="hhhhhh" localSheetId="0">[26]Indicators!#REF!</definedName>
    <definedName name="hhhhhh">[26]Indicators!#REF!</definedName>
    <definedName name="hhjdfjghd" localSheetId="0">[26]Indicators!#REF!</definedName>
    <definedName name="hhjdfjghd">[26]Indicators!#REF!</definedName>
    <definedName name="HIGH" localSheetId="0">[18]R8_fld!#REF!</definedName>
    <definedName name="HIGH">[18]R8_fld!#REF!</definedName>
    <definedName name="HIGH_IIP" localSheetId="0">[18]R8_fld!#REF!</definedName>
    <definedName name="HIGH_IIP">[18]R8_fld!#REF!</definedName>
    <definedName name="HIGH_RES" localSheetId="0">[18]R8_fld!#REF!</definedName>
    <definedName name="HIGH_RES">[18]R8_fld!#REF!</definedName>
    <definedName name="HIGH_URT" localSheetId="0">[18]R8_fld!#REF!</definedName>
    <definedName name="HIGH_URT">[18]R8_fld!#REF!</definedName>
    <definedName name="HighRegret">[43]SetUp!$C$37</definedName>
    <definedName name="HighRegretReason" localSheetId="0">#REF!</definedName>
    <definedName name="HighRegretReason">#REF!</definedName>
    <definedName name="hjgbdkjkdk" localSheetId="0">[26]Indicators!#REF!</definedName>
    <definedName name="hjgbdkjkdk">[26]Indicators!#REF!</definedName>
    <definedName name="hjgjhljrihvds" localSheetId="0">[26]Indicators!#REF!</definedName>
    <definedName name="hjgjhljrihvds">[26]Indicators!#REF!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'[53]Reservoir Summary Data'!$B$59</definedName>
    <definedName name="Horizontal_Rate_5.5">'[53]Reservoir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[54]Reference!$A$1:$A$2</definedName>
    <definedName name="IBVc_IBVt_distr.">[43]SetUp!$D$72:$I$72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kijdgd" localSheetId="0">#REF!</definedName>
    <definedName name="ikijdgd">#REF!</definedName>
    <definedName name="Indicator" localSheetId="0">#REF!</definedName>
    <definedName name="Indicator">#REF!</definedName>
    <definedName name="indicators2">[55]Definitions!$I$2:$I$101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IF(AND('[21]prodprof 1'!XET1&lt;='[21]prodprof 1'!$F$33,'[21]prodprof 1'!$F$38="YES"),'[21]prodprof 1'!XEZ1+'[21]prodprof 1'!$F$39*('[21]prodprof 1'!XEX1*'[21]prodprof 1'!$F$41+('[21]prodprof 1'!XEY1*1000-'[21]prodprof 1'!XEX1*'[21]prodprof 1'!$F$42)/('[21]prodprof 1'!$F$43*'[21]prodprof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P" localSheetId="0">#REF!</definedName>
    <definedName name="IP">#REF!</definedName>
    <definedName name="Item" localSheetId="0">#REF!</definedName>
    <definedName name="Item">#REF!</definedName>
    <definedName name="item2">[14]ActivityData!$A$5:$A$178</definedName>
    <definedName name="JAN">[56]Sheet1!$G$6:$K$67</definedName>
    <definedName name="jjkjsvbkb" localSheetId="0">[26]Indicators!#REF!</definedName>
    <definedName name="jjkjsvbkb">[26]Indicators!#REF!</definedName>
    <definedName name="jkgxht" localSheetId="0">[26]Indicators!#REF!</definedName>
    <definedName name="jkgxht">[26]Indicators!#REF!</definedName>
    <definedName name="jkiu" localSheetId="0">#REF!</definedName>
    <definedName name="jkiu">#REF!</definedName>
    <definedName name="jnl" localSheetId="0">[57]mar!#REF!</definedName>
    <definedName name="jnl">[57]mar!#REF!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8ukjgt" localSheetId="0">#REF!</definedName>
    <definedName name="l8ukjgt">#REF!</definedName>
    <definedName name="LearningCategory">'[45]do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[30]SetUp!$H$10</definedName>
    <definedName name="liqbbl_m3" localSheetId="0">[29]SetUp!$D$10</definedName>
    <definedName name="liqbbl_m3">[30]SetUp!$D$10</definedName>
    <definedName name="LiquidTotalFactor">[2]Parameters!$C$3</definedName>
    <definedName name="list">[58]Sheet2!$A$1:$A$157</definedName>
    <definedName name="lists">[59]Sheet1!$A$1:$A$161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'[45]do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OW" localSheetId="0">[18]R8_fld!#REF!</definedName>
    <definedName name="LOW">[18]R8_fld!#REF!</definedName>
    <definedName name="LOW_IIP" localSheetId="0">[18]R8_fld!#REF!</definedName>
    <definedName name="LOW_IIP">[18]R8_fld!#REF!</definedName>
    <definedName name="LOW_RES" localSheetId="0">[18]R8_fld!#REF!</definedName>
    <definedName name="LOW_RES">[18]R8_fld!#REF!</definedName>
    <definedName name="LOW_URT" localSheetId="0">[18]R8_fld!#REF!</definedName>
    <definedName name="LOW_URT">[18]R8_fld!#REF!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LUT_Act_Areas">'[60]Lookup Sheet'!$BC$2:$BD$13</definedName>
    <definedName name="LUT_Fields">'[60]Lookup Sheet'!$O$2:$S$146</definedName>
    <definedName name="LUT_iPPS">'[60]Lookup Sheet'!$B$2:$L$1846</definedName>
    <definedName name="LUT_Prod_Facilities">'[60]Lookup Sheet'!$U$2:$W$90</definedName>
    <definedName name="MailAddress">[43]SetUp!$C$11</definedName>
    <definedName name="map" localSheetId="0">#REF!</definedName>
    <definedName name="map">#REF!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'[61]Config - Master Lists'!$D$98</definedName>
    <definedName name="MED" localSheetId="0">[18]R8_fld!#REF!</definedName>
    <definedName name="MED">[18]R8_fld!#REF!</definedName>
    <definedName name="MED_IIP" localSheetId="0">[18]R8_fld!#REF!</definedName>
    <definedName name="MED_IIP">[18]R8_fld!#REF!</definedName>
    <definedName name="MED_RES" localSheetId="0">[18]R8_fld!#REF!</definedName>
    <definedName name="MED_RES">[18]R8_fld!#REF!</definedName>
    <definedName name="MED_URT" localSheetId="0">[18]R8_fld!#REF!</definedName>
    <definedName name="MED_URT">[18]R8_fld!#REF!</definedName>
    <definedName name="Mike_Conway" localSheetId="0">#REF!</definedName>
    <definedName name="Mike_Conway">#REF!</definedName>
    <definedName name="MilestonesData" localSheetId="0">#REF!</definedName>
    <definedName name="MilestonesData">#REF!</definedName>
    <definedName name="MilestonesPlotArea" localSheetId="0">#REF!</definedName>
    <definedName name="MilestonesPlotArea">#REF!</definedName>
    <definedName name="MilestonesPlotData" localSheetId="0">#REF!</definedName>
    <definedName name="MilestonesPlotData">#REF!</definedName>
    <definedName name="Min_Fin_Value">'[61]Config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m" localSheetId="0">[26]Indicators!#REF!</definedName>
    <definedName name="mm">[26]Indicators!#REF!</definedName>
    <definedName name="mmm" localSheetId="0">[26]Indicators!#REF!</definedName>
    <definedName name="mmm">[26]Indicators!#REF!</definedName>
    <definedName name="mmmm" localSheetId="0">[26]Indicators!#REF!</definedName>
    <definedName name="mmmm">[26]Indicators!#REF!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[33]Sheet1!$D$80:$AZ$80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'[32]Data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[42]SetUp!$C$9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" localSheetId="0">[26]Indicators!#REF!</definedName>
    <definedName name="n">[26]Indicators!#REF!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Direct_Fixed_Opex" localSheetId="0">#REF!</definedName>
    <definedName name="NAG_Direct_Fixed_Opex">#REF!</definedName>
    <definedName name="NAG_Direct_Variable_Opex" localSheetId="0">#REF!</definedName>
    <definedName name="NAG_Direct_Variable_Opex">#REF!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iscal_Opex" localSheetId="0">#REF!</definedName>
    <definedName name="NAG_Fiscal_Opex">#REF!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direct_Opex" localSheetId="0">#REF!</definedName>
    <definedName name="NAG_Indirect_Opex">#REF!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DDC_Gas" localSheetId="0">#REF!</definedName>
    <definedName name="NDDC_Gas">#REF!</definedName>
    <definedName name="NDDC_Oil" localSheetId="0">#REF!</definedName>
    <definedName name="NDDC_Oil">#REF!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[62]DATA!$A$2:$A$182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jhh" localSheetId="0">#REF!</definedName>
    <definedName name="njhh">#REF!</definedName>
    <definedName name="nn" localSheetId="0">[26]Indicators!#REF!</definedName>
    <definedName name="nn">[26]Indicators!#REF!</definedName>
    <definedName name="nnnnnn" localSheetId="0">[26]Indicators!#REF!</definedName>
    <definedName name="nnnnnn">[26]Indicators!#REF!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'[53]Vivaldi Hub 1.3 tcf'!#REF!</definedName>
    <definedName name="Number_of_wells">'[53]Vivaldi Hub 1.3 tcf'!#REF!</definedName>
    <definedName name="O1_Inp">[33]Sheet1!$D$65:$AZ$65</definedName>
    <definedName name="O2_Inp">[33]Sheet1!$D$66:$AZ$66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" localSheetId="0">#REF!</definedName>
    <definedName name="OF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porate_Overhead" localSheetId="0">#REF!</definedName>
    <definedName name="Oil_Corporate_Overhead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Dir_Fixed_Opex" localSheetId="0">#REF!</definedName>
    <definedName name="Oil_Dir_Fixed_Opex">#REF!</definedName>
    <definedName name="Oil_Direct_Variable_Opex" localSheetId="0">#REF!</definedName>
    <definedName name="Oil_Direct_Variable_Opex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iscal_Opex" localSheetId="0">#REF!</definedName>
    <definedName name="Oil_Fiscal_Opex">#REF!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direct_Opex" localSheetId="0">#REF!</definedName>
    <definedName name="Oil_Indirect_Opex">#REF!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[33]Sheet1!$D$74:$AZ$74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_DVR" localSheetId="0">'[63]Ultimate Recovery and Reserves'!#REF!</definedName>
    <definedName name="OIL_REC_DVR">'[63]Ultimate Recovery and Reserves'!#REF!</definedName>
    <definedName name="OIL_REC_RES" localSheetId="0">'[63]Ultimate Recovery and Reserves'!#REF!</definedName>
    <definedName name="OIL_REC_RES">'[63]Ultimate Recovery and Reserves'!#REF!</definedName>
    <definedName name="OIL_REC_URD" localSheetId="0">'[63]Ultimate Recovery and Reserves'!#REF!</definedName>
    <definedName name="OIL_REC_URD">'[63]Ultimate Recovery and Reserves'!#REF!</definedName>
    <definedName name="OIL_REC_URT" localSheetId="0">'[63]Ultimate Recovery and Reserves'!#REF!</definedName>
    <definedName name="OIL_REC_URT">'[63]Ultimate Recovery and Reserves'!#REF!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[44]Overview!$L$4</definedName>
    <definedName name="oil_vol_percent" localSheetId="0">#REF!</definedName>
    <definedName name="oil_vol_percent">#REF!</definedName>
    <definedName name="Oil_Wells" localSheetId="0">[50]Profiles!#REF!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'[64]Oil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data">'[65]Lookup sheet'!$AC$2:$AE$173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rator" localSheetId="0">#REF!</definedName>
    <definedName name="Operator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portunityDefinition" localSheetId="0">#REF!</definedName>
    <definedName name="OpportunityDefinition">#REF!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111_01_Sales_Oil" localSheetId="0">#REF!</definedName>
    <definedName name="P_111_01_Sales_Oil">#REF!</definedName>
    <definedName name="P_111_02_Sales_Gas" localSheetId="0">#REF!</definedName>
    <definedName name="P_111_02_Sales_Gas">#REF!</definedName>
    <definedName name="P_111_03_Sales_NGL_Cond" localSheetId="0">#REF!</definedName>
    <definedName name="P_111_03_Sales_NGL_Cond">#REF!</definedName>
    <definedName name="P_111_Sales_Proceeds" localSheetId="0">#REF!</definedName>
    <definedName name="P_111_Sales_Proceeds">#REF!</definedName>
    <definedName name="P_120_Total_Other_Revenue" localSheetId="0">#REF!</definedName>
    <definedName name="P_120_Total_Other_Revenue">#REF!</definedName>
    <definedName name="P_220_Royalties" localSheetId="0">#REF!</definedName>
    <definedName name="P_220_Royalties">#REF!</definedName>
    <definedName name="P_230_Opex" localSheetId="0">#REF!</definedName>
    <definedName name="P_230_Opex">#REF!</definedName>
    <definedName name="P_240_Other_Expenses" localSheetId="0">#REF!</definedName>
    <definedName name="P_240_Other_Expenses">#REF!</definedName>
    <definedName name="P_250_Expl_Expense" localSheetId="0">#REF!</definedName>
    <definedName name="P_250_Expl_Expense">#REF!</definedName>
    <definedName name="P_413_Taxation_Current" localSheetId="0">#REF!</definedName>
    <definedName name="P_413_Taxation_Current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[33]Sheet1!$D$14:$AZ$14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'[39]BASE DATA'!$A$29:$A$31</definedName>
    <definedName name="PAO">'[40]Budget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LV" localSheetId="0">#REF!</definedName>
    <definedName name="Plan_LV">#REF!</definedName>
    <definedName name="Plan_Unit_Category" localSheetId="0">#REF!</definedName>
    <definedName name="Plan_Unit_Category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lotOpportunityDefinition" localSheetId="0">#REF!</definedName>
    <definedName name="plotOpportunityDefinition">#REF!</definedName>
    <definedName name="plotPRA" localSheetId="0">#REF!</definedName>
    <definedName name="plotPRA">#REF!</definedName>
    <definedName name="Pmaster" localSheetId="0">#REF!</definedName>
    <definedName name="Pmaster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[66]FORMS!#REF!</definedName>
    <definedName name="POVNDRCD">[66]FORMS!#REF!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>#REF!</definedName>
    <definedName name="Premise">'[64]Oil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1">'[19]#REF'!$B$65:$P$149</definedName>
    <definedName name="Print_Area_2">'[19]#REF'!$B$3:$O$77</definedName>
    <definedName name="Print_Area_MI" localSheetId="0">[67]TER2!#REF!</definedName>
    <definedName name="Print_Area_MI">[67]TER2!#REF!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" localSheetId="0">[18]R8_fld!#REF!</definedName>
    <definedName name="PROD">[18]R8_fld!#REF!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filedata">'[65]Lookup sheet'!$R$2:$T$16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_Number" localSheetId="0">#REF!</definedName>
    <definedName name="Project_Id_Number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'[21]prodprof 1'!A$5*('[21]prodprof 1'!A31-'[21]prodprof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ewt5we" localSheetId="0">[26]Indicators!#REF!</definedName>
    <definedName name="qewt5we">[26]Indicators!#REF!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jiv_Special_Lookup" localSheetId="0">#REF!</definedName>
    <definedName name="Rajiv_Special_Lookup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'[21]prodprof 1'!$F$17</definedName>
    <definedName name="RATEREC" localSheetId="0">#REF!</definedName>
    <definedName name="RATEREC">#REF!</definedName>
    <definedName name="Ratio_disputed_capital_costs_PP_E" localSheetId="0">'[68]DATA INPUT'!#REF!</definedName>
    <definedName name="Ratio_disputed_capital_costs_PP_E">'[68]DATA INPUT'!#REF!</definedName>
    <definedName name="Ratio_disputed_capital_costs_PP_E_Bonga" localSheetId="0">'[68]DATA INPUT'!#REF!</definedName>
    <definedName name="Ratio_disputed_capital_costs_PP_E_Bonga">'[68]DATA INPUT'!#REF!</definedName>
    <definedName name="Ratio_disputed_capital_costs_PP_E_Erha" localSheetId="0">'[68]DATA INPUT'!#REF!</definedName>
    <definedName name="Ratio_disputed_capital_costs_PP_E_Erha">'[68]DATA INPUT'!#REF!</definedName>
    <definedName name="RawData" localSheetId="0">#REF!</definedName>
    <definedName name="RawData">#REF!</definedName>
    <definedName name="ray_shhet" localSheetId="0">'[69]Mapping Fields to AGG node'!$B$3:$B$171</definedName>
    <definedName name="ray_shhet">'[70]Mapping Fields to AGG node'!$B$3:$B$171</definedName>
    <definedName name="rbbea" localSheetId="0">[26]Indicators!#REF!</definedName>
    <definedName name="rbbea">[26]Indicators!#REF!</definedName>
    <definedName name="reabr" localSheetId="0">[26]Indicators!#REF!</definedName>
    <definedName name="reabr">[26]Indicators!#REF!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r" localSheetId="0">#REF!</definedName>
    <definedName name="rer">#REF!</definedName>
    <definedName name="Reserves_Addition" localSheetId="0">#REF!</definedName>
    <definedName name="Reserves_Addition">#REF!</definedName>
    <definedName name="REV_ID" localSheetId="0">'[63]Ultimate Recovery and Reserves'!#REF!</definedName>
    <definedName name="REV_ID">'[63]Ultimate Recovery and Reserves'!#REF!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vision" localSheetId="0">#REF!</definedName>
    <definedName name="revision">#REF!</definedName>
    <definedName name="revisions" localSheetId="0">#REF!</definedName>
    <definedName name="revisions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eyryj" localSheetId="0">#REF!</definedName>
    <definedName name="reyryj">#REF!</definedName>
    <definedName name="rfww" localSheetId="0">[26]Indicators!#REF!</definedName>
    <definedName name="rfww">[26]Indicators!#REF!</definedName>
    <definedName name="rig" localSheetId="0">[57]mar!#REF!</definedName>
    <definedName name="rig">[57]mar!#REF!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rrr" localSheetId="0">[26]Indicators!#REF!</definedName>
    <definedName name="rrrr">[26]Indicators!#REF!</definedName>
    <definedName name="rrtt" localSheetId="0">[26]Indicators!#REF!</definedName>
    <definedName name="rrtt">[26]Indicators!#REF!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thtrt" localSheetId="0">#REF!</definedName>
    <definedName name="rthtrt">#REF!</definedName>
    <definedName name="Run_Description" localSheetId="0">#REF!</definedName>
    <definedName name="Run_Description">#REF!</definedName>
    <definedName name="S" localSheetId="0">[18]R8_fld!#REF!</definedName>
    <definedName name="S">[18]R8_fld!#REF!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sss" localSheetId="0">[26]Indicators!#REF!</definedName>
    <definedName name="sasss">[26]Indicators!#REF!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heduleScale" localSheetId="0">#REF!</definedName>
    <definedName name="scheduleScale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[39]Contract_Details!$A$2:$A$74</definedName>
    <definedName name="set" localSheetId="0">#REF!</definedName>
    <definedName name="set">#REF!</definedName>
    <definedName name="sevbv" localSheetId="0">[26]Indicators!#REF!</definedName>
    <definedName name="sevbv">[26]Indicators!#REF!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are" localSheetId="0">[18]R8_fld!#REF!</definedName>
    <definedName name="Share">[18]R8_fld!#REF!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After_Tax_Cash_Flow" localSheetId="0">#REF!</definedName>
    <definedName name="Shell_After_Tax_Cash_Flow">#REF!</definedName>
    <definedName name="Shell_Before_Tax_Cash_Flow" localSheetId="0">#REF!</definedName>
    <definedName name="Shell_Before_Tax_Cash_Flow">#REF!</definedName>
    <definedName name="Shell_bonus_paid">[33]Sheet1!$D$204:$AZ$204</definedName>
    <definedName name="Shell_bonus_recovered">[33]Sheet1!$D$208:$AZ$208</definedName>
    <definedName name="Shell_CAPEX">[33]Sheet1!$D$205:$AZ$205</definedName>
    <definedName name="Shell_capex_recovered">[33]Sheet1!$D$210:$AZ$210</definedName>
    <definedName name="Shell_CF">[33]Sheet1!$D$216:$AZ$216</definedName>
    <definedName name="Shell_cf_rt">[33]Sheet1!$D$218:$AZ$218</definedName>
    <definedName name="Shell_EXPEX">[33]Sheet1!$D$206:$AZ$206</definedName>
    <definedName name="Shell_Expex_recovered">[33]Sheet1!$D$209:$AZ$209</definedName>
    <definedName name="Shell_Expl_reward_gas">[33]Sheet1!$D$213:$AZ$213</definedName>
    <definedName name="Shell_Expl_reward_oil">[33]Sheet1!$D$214:$AZ$214</definedName>
    <definedName name="Shell_Fee">[33]Sheet1!$D$211:$AZ$211</definedName>
    <definedName name="Shell_OP" localSheetId="0">#REF!</definedName>
    <definedName name="Shell_OP">#REF!</definedName>
    <definedName name="Shell_Operated" localSheetId="0">#REF!</definedName>
    <definedName name="Shell_Operated">#REF!</definedName>
    <definedName name="Shell_Operating_Income" localSheetId="0">#REF!</definedName>
    <definedName name="Shell_Operating_Income">#REF!</definedName>
    <definedName name="Shell_OPEX">[33]Sheet1!$D$207:$AZ$207</definedName>
    <definedName name="Shell_revenue">[33]Sheet1!$D$212:$AZ$212</definedName>
    <definedName name="shell_share">[33]Sheet1!$D$100</definedName>
    <definedName name="Shell_Tax">[33]Sheet1!$D$215:$AZ$215</definedName>
    <definedName name="Shell_Ttl_Proved_Decomm" localSheetId="0">#REF!</definedName>
    <definedName name="Shell_Ttl_Proved_Decomm">#REF!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'[21]prodprof 1'!$B$28</definedName>
    <definedName name="SlopeWE">'[21]prodprof 1'!$C$28</definedName>
    <definedName name="SlopeWH">'[21]prodprof 1'!$D$28</definedName>
    <definedName name="sma">[40]sma!$A$6:$F$19</definedName>
    <definedName name="SNAME1" localSheetId="0">'[63]Ultimate Recovery and Reserves'!#REF!</definedName>
    <definedName name="SNAME1">'[63]Ultimate Recovery and Reserves'!#REF!</definedName>
    <definedName name="SNAME2" localSheetId="0">'[63]Ultimate Recovery and Reserves'!#REF!</definedName>
    <definedName name="SNAME2">'[63]Ultimate Recovery and Reserves'!#REF!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[71]source!$A$1:$M$833</definedName>
    <definedName name="Start" localSheetId="0">#REF!</definedName>
    <definedName name="Start">#REF!</definedName>
    <definedName name="Start_date" localSheetId="0">#REF!</definedName>
    <definedName name="Start_date">#REF!</definedName>
    <definedName name="STATUS">'[39]BASE DATA'!$A$2:$A$21</definedName>
    <definedName name="Status_Flag">[20]Economics!$F$12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t" localSheetId="0">[26]Indicators!#REF!</definedName>
    <definedName name="stt">[26]Indicators!#REF!</definedName>
    <definedName name="stwds">[72]Indicators!$BU$2:$BU$65536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'[39]BASE DATA'!#REF!</definedName>
    <definedName name="SUPPLIERS">'[39]BASE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[33]Sheet1!$D$175:$AZ$175</definedName>
    <definedName name="TAXSUM" localSheetId="0">#REF!</definedName>
    <definedName name="TAXSUM">#REF!</definedName>
    <definedName name="tb">'[53]Reservoir Summary Data'!$B$39</definedName>
    <definedName name="TB_Rate_4.5">'[53]Reservoir Summary Data'!$B$60</definedName>
    <definedName name="TB_Rate_5.5">'[53]Reservoir Summary Data'!$B$67</definedName>
    <definedName name="teabrb" localSheetId="0">[26]Indicators!#REF!</definedName>
    <definedName name="teabrb">[26]Indicators!#REF!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[73]Full_Year!#REF!</definedName>
    <definedName name="TEST16">[73]Full_Year!#REF!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hvwa" localSheetId="0">[26]Indicators!#REF!</definedName>
    <definedName name="thvwa">[26]Indicators!#REF!</definedName>
    <definedName name="tkte" localSheetId="0">#REF!</definedName>
    <definedName name="tkte">#REF!</definedName>
    <definedName name="tol_fin">[74]SetUp!$C$1001</definedName>
    <definedName name="tol_nonfin">[74]SetUp!$D$1001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rty4746wwwwww" localSheetId="0">#REF!</definedName>
    <definedName name="trty4746wwwwww">#REF!</definedName>
    <definedName name="tttt" localSheetId="0">[26]Indicators!#REF!</definedName>
    <definedName name="tttt">[26]Indicators!#REF!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5trgg" localSheetId="0">[26]Indicators!#REF!</definedName>
    <definedName name="ty5trgg">[26]Indicators!#REF!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hjyjgf" localSheetId="0">[26]Indicators!#REF!</definedName>
    <definedName name="uhjyjgf">[26]Indicators!#REF!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>#REF!</definedName>
    <definedName name="V_2" localSheetId="0">#REF!</definedName>
    <definedName name="V_2">#REF!</definedName>
    <definedName name="V_3" localSheetId="0">#REF!</definedName>
    <definedName name="V_3">#REF!</definedName>
    <definedName name="V_4" localSheetId="0">#REF!</definedName>
    <definedName name="V_4">#REF!</definedName>
    <definedName name="V_411_01_Sales_Oil_Vol" localSheetId="0">#REF!</definedName>
    <definedName name="V_411_01_Sales_Oil_Vol">#REF!</definedName>
    <definedName name="V_411_02_Sales_Gas_Vol" localSheetId="0">#REF!</definedName>
    <definedName name="V_411_02_Sales_Gas_Vol">#REF!</definedName>
    <definedName name="V_411_03_Sales_NGL_Cond_Vol" localSheetId="0">#REF!</definedName>
    <definedName name="V_411_03_Sales_NGL_Cond_Vol">#REF!</definedName>
    <definedName name="V_411_Sales_BOE_Vol" localSheetId="0">#REF!</definedName>
    <definedName name="V_411_Sales_BOE_Vol">#REF!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dbrv" localSheetId="0">[26]Indicators!#REF!</definedName>
    <definedName name="vdbrv">[26]Indicators!#REF!</definedName>
    <definedName name="vdsg" localSheetId="0">[26]Indicators!#REF!</definedName>
    <definedName name="vdsg">[26]Indicators!#REF!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'[53]Reservoir Summary Data'!$B$58</definedName>
    <definedName name="Vertical_EGP_Rate_5.5">'[53]Reservoir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'[21]prodprof 1'!$F$18</definedName>
    <definedName name="Well_Type">[75]Engine!$A$24:$A$33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errt" localSheetId="0">#REF!</definedName>
    <definedName name="werrt">#REF!</definedName>
    <definedName name="Where">'[39]BASE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jghjfy" localSheetId="0">#REF!</definedName>
    <definedName name="wjghjfy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IF('[21]prodprof 1'!XEE1&lt;=[0]!CumP,'[21]prodprof 1'!XEE1*[0]!GORP,[0]!CumP*[0]!GORP+('[21]prodprof 1'!XEE1-[0]!CumP)*([0]!GORP+('[21]prodprof 1'!XEE1-[0]!CumP)*0.5*[0]!SlopeG))</definedName>
    <definedName name="wsdcgf">IF('[21]prodprof 1'!XEE1&lt;=CumP,'[21]prodprof 1'!XEE1*GORP,CumP*GORP+('[21]prodprof 1'!XEE1-CumP)*(GORP+('[21]prodprof 1'!XEE1-CumP)*0.5*SlopeG))</definedName>
    <definedName name="WW" localSheetId="0">#REF!</definedName>
    <definedName name="ww">[72]Indicators!$BI$2:$BI$65536</definedName>
    <definedName name="wyhg" localSheetId="0">#REF!</definedName>
    <definedName name="wyhg">#REF!</definedName>
    <definedName name="X_rate">'[76]As Is'!$B$17</definedName>
    <definedName name="X2005_Wells_Status_for_GWDP_update_Drilling_Only_List" localSheetId="0">#REF!</definedName>
    <definedName name="X2005_Wells_Status_for_GWDP_update_Drilling_Only_List">#REF!</definedName>
    <definedName name="xcv" localSheetId="0">[26]Indicators!#REF!</definedName>
    <definedName name="xcv">[26]Indicators!#REF!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[42]SetUp!$I$1</definedName>
    <definedName name="year">[30]SetUp!$D$3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nsb" localSheetId="0">[26]Indicators!#REF!</definedName>
    <definedName name="ynsb">[26]Indicators!#REF!</definedName>
    <definedName name="YTDadj">'[77]Shell Adj YTD'!$U$6:$AF$105</definedName>
    <definedName name="yvrrerb" localSheetId="0">[26]Indicators!#REF!</definedName>
    <definedName name="yvrrerb">[26]Indicators!#REF!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5" l="1"/>
  <c r="C8" i="5"/>
  <c r="I23" i="3"/>
  <c r="E5" i="7"/>
  <c r="E4" i="7"/>
  <c r="E6" i="7" s="1"/>
  <c r="D6" i="7"/>
  <c r="C6" i="7"/>
  <c r="P11" i="3"/>
  <c r="P12" i="3" s="1"/>
  <c r="I26" i="3" s="1"/>
  <c r="I27" i="3" s="1"/>
  <c r="I28" i="3" s="1"/>
  <c r="L11" i="3"/>
  <c r="L12" i="3" s="1"/>
  <c r="I21" i="3" s="1"/>
  <c r="I22" i="3" s="1"/>
  <c r="E7" i="7" l="1"/>
  <c r="E8" i="7"/>
  <c r="D7" i="7"/>
  <c r="D8" i="7"/>
  <c r="C7" i="7"/>
  <c r="C8" i="7"/>
  <c r="E9" i="7" l="1"/>
  <c r="D9" i="7"/>
  <c r="C9" i="7"/>
  <c r="C23" i="5"/>
  <c r="J8" i="5"/>
  <c r="J9" i="5" s="1"/>
  <c r="J10" i="5" s="1"/>
  <c r="C5" i="5"/>
  <c r="D4" i="5"/>
  <c r="J11" i="5" l="1"/>
  <c r="J15" i="5"/>
  <c r="O23" i="3"/>
  <c r="O28" i="3" l="1"/>
  <c r="J16" i="5"/>
  <c r="J18" i="5" s="1"/>
  <c r="J20" i="5" s="1"/>
  <c r="J25" i="5" s="1"/>
  <c r="K6" i="2" l="1"/>
  <c r="O6" i="2"/>
  <c r="C9" i="5" l="1"/>
  <c r="C10" i="5" l="1"/>
  <c r="C11" i="5" s="1"/>
  <c r="C15" i="5" s="1"/>
  <c r="C16" i="5" s="1"/>
  <c r="C18" i="5" s="1"/>
  <c r="C20" i="5" s="1"/>
  <c r="C24" i="5" s="1"/>
  <c r="C25" i="5" s="1"/>
  <c r="F9" i="5"/>
  <c r="F10" i="5" l="1"/>
  <c r="F11" i="5" s="1"/>
  <c r="F15" i="5" s="1"/>
  <c r="F16" i="5" s="1"/>
  <c r="F18" i="5" s="1"/>
  <c r="F20" i="5" s="1"/>
  <c r="F25" i="5" s="1"/>
  <c r="C27" i="5" s="1"/>
  <c r="F34" i="5"/>
</calcChain>
</file>

<file path=xl/sharedStrings.xml><?xml version="1.0" encoding="utf-8"?>
<sst xmlns="http://schemas.openxmlformats.org/spreadsheetml/2006/main" count="190" uniqueCount="92">
  <si>
    <t>May</t>
  </si>
  <si>
    <t>Apr</t>
  </si>
  <si>
    <t>Mar</t>
  </si>
  <si>
    <t>Production Unit Code</t>
  </si>
  <si>
    <t>Production Sub Unit Code</t>
  </si>
  <si>
    <t>Area Code</t>
  </si>
  <si>
    <t>Well Code</t>
  </si>
  <si>
    <t>Field Code</t>
  </si>
  <si>
    <t>Facility Code</t>
  </si>
  <si>
    <t>Well Type</t>
  </si>
  <si>
    <t>Allocated Condensate Volume [bbls]</t>
  </si>
  <si>
    <t>Allocated Net Oil Volume [bbls]</t>
  </si>
  <si>
    <t>Alloc Prodn Net Oil</t>
  </si>
  <si>
    <t>BSW % Alloc</t>
  </si>
  <si>
    <t>BS&amp;W % Theo</t>
  </si>
  <si>
    <t>Allocated Water Volume [bbl]</t>
  </si>
  <si>
    <t>Sales Gas Volume [Mscf]</t>
  </si>
  <si>
    <t>SPDC-E</t>
  </si>
  <si>
    <t>PE</t>
  </si>
  <si>
    <t>GBAR-UBIE</t>
  </si>
  <si>
    <t>KOCR039T</t>
  </si>
  <si>
    <t>KOCR</t>
  </si>
  <si>
    <t>GBAR/GP</t>
  </si>
  <si>
    <t>GP</t>
  </si>
  <si>
    <t>KOCR040T</t>
  </si>
  <si>
    <t>Net to Asset</t>
  </si>
  <si>
    <t>KOCR048T</t>
  </si>
  <si>
    <t>KOCR049T</t>
  </si>
  <si>
    <t>KOCR043T</t>
  </si>
  <si>
    <t>KOCR045T</t>
  </si>
  <si>
    <t>KOCR047T</t>
  </si>
  <si>
    <t>Jan</t>
  </si>
  <si>
    <t>Feb</t>
  </si>
  <si>
    <t>Jun</t>
  </si>
  <si>
    <t>Jul</t>
  </si>
  <si>
    <t>Aug</t>
  </si>
  <si>
    <t>Sep</t>
  </si>
  <si>
    <t>Oct</t>
  </si>
  <si>
    <t>Nov</t>
  </si>
  <si>
    <t>Dec</t>
  </si>
  <si>
    <t>KOCR 43 - 49</t>
  </si>
  <si>
    <t>Oil - bbl/d</t>
  </si>
  <si>
    <t>Gas - Mscf/d</t>
  </si>
  <si>
    <t xml:space="preserve">    OP18</t>
  </si>
  <si>
    <t xml:space="preserve">   OP18</t>
  </si>
  <si>
    <t xml:space="preserve">    Actual</t>
  </si>
  <si>
    <t>Incremental Oil - bbl</t>
  </si>
  <si>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</si>
  <si>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</si>
  <si>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</si>
  <si>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</si>
  <si>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</si>
  <si>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</si>
  <si>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</si>
  <si>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</si>
  <si>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</si>
  <si>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</si>
  <si>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</si>
  <si>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</si>
  <si>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</si>
  <si>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</si>
  <si>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</si>
  <si>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</si>
  <si>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</si>
  <si>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</si>
  <si>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</si>
  <si>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</si>
  <si>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</si>
  <si>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</si>
  <si>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</si>
  <si>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</si>
  <si>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>Based on SPDC Minimum tax rate of 12.75%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</si>
  <si>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</si>
  <si>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</si>
  <si>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</si>
  <si>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</si>
  <si>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</si>
  <si>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FCF 100%</t>
  </si>
  <si>
    <t>FCF SS</t>
  </si>
  <si>
    <t>CSD Impact( SS)</t>
  </si>
  <si>
    <t>CSD SS</t>
  </si>
  <si>
    <t>Total (Oil + Gas) SS</t>
  </si>
  <si>
    <t>Oil</t>
  </si>
  <si>
    <t>Actual</t>
  </si>
  <si>
    <t>Plan</t>
  </si>
  <si>
    <t>Incremental Gas - Mscf</t>
  </si>
  <si>
    <t>Inremental</t>
  </si>
  <si>
    <t>Pipeline Share</t>
  </si>
  <si>
    <t>IDS Cages Share</t>
  </si>
  <si>
    <t>GBARF2</t>
  </si>
  <si>
    <t>ETELF1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</si>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</sst>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_(* #,##0.00_);_(* \(#,##0.00\);_(* &quot;-&quot;??_);_(@_)"/>
    <numFmt numFmtId="166" formatCode="_-* #,##0_-;\-* #,##0_-;_-* &quot;-&quot;??_-;_-@_-"/>
    <numFmt numFmtId="167" formatCode="_-* #,##0.0_-;\-* #,##0.0_-;_-* &quot;-&quot;??_-;_-@_-"/>
    <numFmt numFmtId="168" formatCode="#,##0.00_ ;\-#,##0.00\ "/>
    <numFmt numFmtId="169" formatCode="#,##0_ ;[Red]\-#,##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rgb="FFFFFFFF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8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4" fontId="0" fillId="0" borderId="0" xfId="0" applyNumberFormat="1"/>
    <xf numFmtId="49" fontId="4" fillId="2" borderId="1" xfId="0" applyNumberFormat="1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/>
    </xf>
    <xf numFmtId="164" fontId="5" fillId="3" borderId="1" xfId="0" applyNumberFormat="1" applyFont="1" applyFill="1" applyBorder="1" applyAlignment="1">
      <alignment horizontal="right" vertical="center"/>
    </xf>
    <xf numFmtId="4" fontId="5" fillId="3" borderId="1" xfId="0" applyNumberFormat="1" applyFont="1" applyFill="1" applyBorder="1" applyAlignment="1">
      <alignment horizontal="right" vertical="center"/>
    </xf>
    <xf numFmtId="4" fontId="4" fillId="2" borderId="1" xfId="0" applyNumberFormat="1" applyFont="1" applyFill="1" applyBorder="1" applyAlignment="1">
      <alignment horizontal="left" vertical="center" wrapText="1"/>
    </xf>
    <xf numFmtId="3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 wrapText="1"/>
    </xf>
    <xf numFmtId="9" fontId="6" fillId="5" borderId="0" xfId="1" applyNumberFormat="1" applyFont="1" applyFill="1"/>
    <xf numFmtId="0" fontId="2" fillId="5" borderId="0" xfId="0" applyFont="1" applyFill="1"/>
    <xf numFmtId="43" fontId="0" fillId="0" borderId="0" xfId="0" applyNumberFormat="1"/>
    <xf numFmtId="166" fontId="0" fillId="6" borderId="3" xfId="0" applyNumberFormat="1" applyFill="1" applyBorder="1"/>
    <xf numFmtId="43" fontId="0" fillId="6" borderId="3" xfId="2" applyFont="1" applyFill="1" applyBorder="1"/>
    <xf numFmtId="167" fontId="0" fillId="6" borderId="3" xfId="0" applyNumberFormat="1" applyFill="1" applyBorder="1"/>
    <xf numFmtId="0" fontId="0" fillId="6" borderId="2" xfId="0" applyFill="1" applyBorder="1"/>
    <xf numFmtId="168" fontId="0" fillId="6" borderId="2" xfId="2" applyNumberFormat="1" applyFont="1" applyFill="1" applyBorder="1"/>
    <xf numFmtId="43" fontId="0" fillId="6" borderId="2" xfId="2" applyFont="1" applyFill="1" applyBorder="1"/>
    <xf numFmtId="165" fontId="1" fillId="7" borderId="2" xfId="1" applyNumberFormat="1" applyFont="1" applyFill="1" applyBorder="1"/>
    <xf numFmtId="166" fontId="1" fillId="7" borderId="2" xfId="1" applyNumberFormat="1" applyFont="1" applyFill="1" applyBorder="1"/>
    <xf numFmtId="166" fontId="3" fillId="7" borderId="3" xfId="0" applyNumberFormat="1" applyFont="1" applyFill="1" applyBorder="1"/>
    <xf numFmtId="169" fontId="0" fillId="7" borderId="3" xfId="0" applyNumberFormat="1" applyFill="1" applyBorder="1"/>
    <xf numFmtId="169" fontId="0" fillId="7" borderId="2" xfId="0" applyNumberFormat="1" applyFill="1" applyBorder="1"/>
    <xf numFmtId="166" fontId="3" fillId="7" borderId="2" xfId="0" applyNumberFormat="1" applyFont="1" applyFill="1" applyBorder="1"/>
    <xf numFmtId="169" fontId="0" fillId="7" borderId="4" xfId="0" applyNumberFormat="1" applyFill="1" applyBorder="1"/>
    <xf numFmtId="0" fontId="3" fillId="0" borderId="5" xfId="0" applyFont="1" applyBorder="1"/>
    <xf numFmtId="166" fontId="3" fillId="7" borderId="6" xfId="0" applyNumberFormat="1" applyFont="1" applyFill="1" applyBorder="1"/>
    <xf numFmtId="166" fontId="3" fillId="0" borderId="7" xfId="0" applyNumberFormat="1" applyFont="1" applyBorder="1"/>
    <xf numFmtId="165" fontId="0" fillId="0" borderId="0" xfId="0" applyNumberFormat="1"/>
    <xf numFmtId="165" fontId="0" fillId="0" borderId="0" xfId="0" applyNumberFormat="1" applyFill="1"/>
    <xf numFmtId="49" fontId="7" fillId="2" borderId="1" xfId="0" applyNumberFormat="1" applyFont="1" applyFill="1" applyBorder="1" applyAlignment="1">
      <alignment horizontal="left" vertical="center" wrapText="1"/>
    </xf>
    <xf numFmtId="49" fontId="8" fillId="3" borderId="1" xfId="0" applyNumberFormat="1" applyFont="1" applyFill="1" applyBorder="1" applyAlignment="1">
      <alignment horizontal="left" vertical="center"/>
    </xf>
    <xf numFmtId="3" fontId="8" fillId="3" borderId="1" xfId="0" applyNumberFormat="1" applyFont="1" applyFill="1" applyBorder="1" applyAlignment="1">
      <alignment horizontal="left" vertical="center"/>
    </xf>
    <xf numFmtId="3" fontId="8" fillId="3" borderId="1" xfId="0" applyNumberFormat="1" applyFont="1" applyFill="1" applyBorder="1" applyAlignment="1">
      <alignment horizontal="right" vertical="center"/>
    </xf>
    <xf numFmtId="0" fontId="0" fillId="0" borderId="8" xfId="0" applyBorder="1"/>
    <xf numFmtId="0" fontId="3" fillId="0" borderId="8" xfId="0" applyFont="1" applyBorder="1" applyAlignment="1">
      <alignment horizontal="left" indent="2"/>
    </xf>
    <xf numFmtId="0" fontId="3" fillId="0" borderId="8" xfId="0" applyFont="1" applyBorder="1"/>
    <xf numFmtId="3" fontId="0" fillId="0" borderId="8" xfId="0" applyNumberFormat="1" applyBorder="1"/>
    <xf numFmtId="3" fontId="3" fillId="0" borderId="8" xfId="0" applyNumberFormat="1" applyFont="1" applyBorder="1"/>
  </cellXfs>
  <cellStyles count="3">
    <cellStyle name="Comma 10 6" xfId="1" xr:uid="{1E06E1AD-7249-4EF0-B48F-9AD9E859A8AC}"/>
    <cellStyle name="Comma 2" xfId="2" xr:uid="{A8AC1CEA-ED27-45EC-8892-1C4E75A66FC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sharedStrings" Target="sharedStrings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theme" Target="theme/theme1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Documents%20and%20Settings\John.W.Wilson\Local%20Settings\Temp\ARPR%202005%20-%20Detail%20R%20Table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Austin.Efenovwe/Local%20Settings/Temporary%20Internet%20Files/PEA_List_BP07_Project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6\John.W.Wilson$\DATA\ARPR%20Data\Arpr2001\Fieldsum%202002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TAJUDE~1.ONA/OTLocal/EPAFRI~3/Workbin/1148EEB.R.O/BP11G%20IPSC%20&amp;%20Prod%2022Aug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Eng Rate Summary (Primary)"/>
      <sheetName val="NGL OPEX"/>
      <sheetName val="values"/>
      <sheetName val="1997"/>
      <sheetName val="Overhead Summary"/>
      <sheetName val="Codes"/>
      <sheetName val="Final"/>
      <sheetName val="Sheet6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  <sheetName val="Rates"/>
      <sheetName val="Opening BS (Workings)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>
        <row r="1">
          <cell r="A1" t="str">
            <v>Short Item</v>
          </cell>
        </row>
      </sheetData>
      <sheetData sheetId="38">
        <row r="1">
          <cell r="A1" t="str">
            <v>Short Item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5_res"/>
      <sheetName val="R6_res"/>
      <sheetName val="Table R7"/>
      <sheetName val="R8_fld"/>
      <sheetName val="R9_fld"/>
      <sheetName val="R9A_fld"/>
      <sheetName val="R9B_fld"/>
      <sheetName val="R10_fld"/>
      <sheetName val="R11_fld"/>
      <sheetName val="R12_fld"/>
      <sheetName val="Excluded Field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/>
      <sheetData sheetId="63"/>
      <sheetData sheetId="6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Indicators (2)"/>
      <sheetName val="PEA_BP07_PPS_Codes"/>
    </sheetNames>
    <sheetDataSet>
      <sheetData sheetId="0"/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6"/>
      <sheetName val="Budget_Data6"/>
      <sheetName val="Exp_List6"/>
      <sheetName val="AWARDED_(2)6"/>
      <sheetName val="Mapping_Fields_to_AGG_node4"/>
      <sheetName val="Budget_Data4"/>
      <sheetName val="Exp_List4"/>
      <sheetName val="AWARDED_(2)4"/>
      <sheetName val="Mapping_Fields_to_AGG_node5"/>
      <sheetName val="Budget_Data5"/>
      <sheetName val="Exp_List5"/>
      <sheetName val="AWARDED_(2)5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  <sheetName val="Economics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>
        <row r="7">
          <cell r="A7" t="str">
            <v>Air Transport Logistics</v>
          </cell>
        </row>
      </sheetData>
      <sheetData sheetId="18">
        <row r="9">
          <cell r="B9" t="str">
            <v>Business Travel (Local)</v>
          </cell>
        </row>
      </sheetData>
      <sheetData sheetId="19"/>
      <sheetData sheetId="20"/>
      <sheetData sheetId="21">
        <row r="7">
          <cell r="A7" t="str">
            <v>Air Transport Logistics</v>
          </cell>
        </row>
      </sheetData>
      <sheetData sheetId="22">
        <row r="7">
          <cell r="A7" t="str">
            <v>Air Transport Logistics</v>
          </cell>
        </row>
      </sheetData>
      <sheetData sheetId="23">
        <row r="9">
          <cell r="B9" t="str">
            <v>Business Travel (Local)</v>
          </cell>
        </row>
      </sheetData>
      <sheetData sheetId="24"/>
      <sheetData sheetId="25"/>
      <sheetData sheetId="26">
        <row r="7">
          <cell r="A7" t="str">
            <v>Air Transport Logistics</v>
          </cell>
        </row>
      </sheetData>
      <sheetData sheetId="2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  <sheetName val="Data_Entry1"/>
      <sheetName val="Automated_Balance_Sheet1"/>
      <sheetName val="Assoc_Coy_PMaster_Data1"/>
      <sheetName val="Group_Coy_PMaster_Data1"/>
      <sheetName val="Automated_Profit_&amp;_Loss1"/>
      <sheetName val="Automated_Cashflow1"/>
      <sheetName val="Auto_Volumes_and_Supplementary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Sheet1_(2)2"/>
      <sheetName val="Budget,_LEE_&amp;_Commitments2"/>
      <sheetName val="Sheet1_(2)3"/>
      <sheetName val="Budget,_LEE_&amp;_Commitments3"/>
      <sheetName val="W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  <sheetName val=""/>
      <sheetName val="#REF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68">
          <cell r="A168" t="str">
            <v>GPO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68">
          <cell r="A168" t="str">
            <v>GPO</v>
          </cell>
        </row>
      </sheetData>
      <sheetData sheetId="26">
        <row r="168">
          <cell r="A168" t="str">
            <v>GPO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68">
          <cell r="A168" t="str">
            <v>GPO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68">
          <cell r="A168" t="str">
            <v>GPO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2"/>
      <sheetName val="Project_Data_2"/>
      <sheetName val="Project_Data_Input3"/>
      <sheetName val="Project_Data_3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6"/>
      <sheetName val="BASE_DATA6"/>
      <sheetName val="Budget_Data_SAP4"/>
      <sheetName val="BASE_DATA4"/>
      <sheetName val="Budget_Data_SAP5"/>
      <sheetName val="BASE_DATA5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  <sheetName val="DTU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>
        <row r="1">
          <cell r="A1" t="str">
            <v>Short Item (final)</v>
          </cell>
        </row>
      </sheetData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 refreshError="1"/>
      <sheetData sheetId="3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  <sheetName val="WIP Phasing"/>
      <sheetName val="PMT&amp;BTPO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 refreshError="1"/>
      <sheetData sheetId="113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  <sheetName val="Mapping_Fields_to_AGG_node1"/>
      <sheetName val="BP05_LTDWS_BASE_CASE1"/>
      <sheetName val="Input_Data1"/>
      <sheetName val="July_2005_MT_IAP_MTDWS__1"/>
      <sheetName val="Q3_MT-IAP_BP1"/>
      <sheetName val="Example_location_Prep_Sequence1"/>
      <sheetName val="Example_flowline_hook_up_Seque1"/>
      <sheetName val="MT-IAP_MASTER1"/>
      <sheetName val="Scenario_Input1"/>
      <sheetName val="Well_count1"/>
      <sheetName val="Fac_Algorithms1"/>
      <sheetName val="Default_parameters1"/>
      <sheetName val="Unit_input1"/>
      <sheetName val="Excluded_Fields1"/>
      <sheetName val="AWARDED_(2)1"/>
      <sheetName val="OPL_2121"/>
      <sheetName val="jan_011"/>
      <sheetName val="DATA_INPUT1"/>
      <sheetName val="Cover_Page1"/>
      <sheetName val="Scenario_Input"/>
      <sheetName val="Well_count"/>
      <sheetName val="Fac_Algorithms"/>
      <sheetName val="Default_parameters"/>
      <sheetName val="Unit_input"/>
      <sheetName val="Excluded_Fields"/>
      <sheetName val="AWARDED_(2)"/>
      <sheetName val="OPL_212"/>
      <sheetName val="jan_01"/>
      <sheetName val="Cover_P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SetUp"/>
      <sheetName val="Mapping Fields to AGG node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  <sheetName val="NON-LIFE_RAW2"/>
      <sheetName val="NON-LIFE_RAW"/>
      <sheetName val="NON-LIFE_RAW1"/>
      <sheetName val="NON-LIFE_RAW3"/>
      <sheetName val="NON-LIFE_RAW4"/>
      <sheetName val="NON-LIFE_RAW5"/>
      <sheetName val="NON-LIFE_RAW6"/>
      <sheetName val="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ITC Computation"/>
      <sheetName val="Other Tariffs"/>
      <sheetName val="Sal Tariff"/>
      <sheetName val="Capital Allowance"/>
      <sheetName val="Definitions"/>
      <sheetName val="Installation Case"/>
      <sheetName val="ActivityData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  <sheetName val="Vivaldi Hub 1.3 tcf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>
        <row r="6">
          <cell r="G6" t="str">
            <v>Accomodation EA Techinicans training SO1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6">
          <cell r="G6" t="str">
            <v>Accomodation EA Techinicans training SO1</v>
          </cell>
        </row>
      </sheetData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Pipeline Oil"/>
      <sheetName val="Working Back-up from 7-12"/>
      <sheetName val="Sal Tariff"/>
      <sheetName val="Links"/>
      <sheetName val="Lead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Links"/>
      <sheetName val="Lead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2003_COMMITMENTS_2"/>
      <sheetName val="WALKER_Q_2"/>
      <sheetName val="YEKINI_M_2"/>
      <sheetName val="LIFTING_EQUIP_INSPECTN2"/>
      <sheetName val="2003_COMMITMENTS_3"/>
      <sheetName val="WALKER_Q_3"/>
      <sheetName val="YEKINI_M_3"/>
      <sheetName val="LIFTING_EQUIP_INSPECTN3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  <sheetName val=""/>
      <sheetName val="Lookup_Sheet"/>
      <sheetName val="Lookup_Sheet1"/>
      <sheetName val="OCIP_Resource_Allocation1"/>
      <sheetName val="Reservoir_Summary_Data1"/>
      <sheetName val="Vivaldi_Hub_1_3_tcf1"/>
      <sheetName val="Reservoir_Summary_Data"/>
      <sheetName val="Vivaldi_Hub_1_3_tcf"/>
      <sheetName val="OCIP_Resource_Allocation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NAPIMS"/>
      <sheetName val="Lookup Sheet"/>
      <sheetName val="MBR3-340"/>
      <sheetName val="NNPC"/>
      <sheetName val="SetUp"/>
      <sheetName val="Project Data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  <sheetName val="MASTER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"/>
      <sheetName val="NGL"/>
      <sheetName val="Gas"/>
      <sheetName val="Ultimate Recovery and Reserves"/>
      <sheetName val="Table D8"/>
      <sheetName val="Table D9"/>
      <sheetName val="Table D9A"/>
      <sheetName val="Table D9B"/>
      <sheetName val="Table D11"/>
      <sheetName val="Table D12"/>
      <sheetName val="I8"/>
      <sheetName val="I11"/>
      <sheetName val="I12"/>
      <sheetName val="Sheet1"/>
      <sheetName val="Schematics"/>
      <sheetName val="Oil Parameters"/>
      <sheetName val="Global 30ft max"/>
      <sheetName val="RIEPILOGO"/>
      <sheetName val="Lookup Shee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Lookup sheet"/>
      <sheetName val="Indicators_Aug22"/>
      <sheetName val="ProdData-FDAend2011"/>
      <sheetName val="Indicators_Aug25"/>
    </sheetNames>
    <sheetDataSet>
      <sheetData sheetId="0" refreshError="1"/>
      <sheetData sheetId="1">
        <row r="2">
          <cell r="R2" t="str">
            <v>DPSeqNo</v>
          </cell>
          <cell r="S2" t="str">
            <v>ProfileType2</v>
          </cell>
          <cell r="T2" t="str">
            <v>ProfileGp2</v>
          </cell>
          <cell r="AC2" t="str">
            <v>Field</v>
          </cell>
          <cell r="AD2" t="str">
            <v>OML_Data</v>
          </cell>
          <cell r="AE2" t="str">
            <v>Field code</v>
          </cell>
        </row>
        <row r="3">
          <cell r="R3" t="str">
            <v>OilOil (b/d)</v>
          </cell>
          <cell r="S3" t="str">
            <v>Oil (b/d)</v>
          </cell>
          <cell r="T3" t="str">
            <v>Oil+Cond (Bbl/d)</v>
          </cell>
          <cell r="AC3" t="str">
            <v>ABASARE</v>
          </cell>
          <cell r="AD3" t="str">
            <v>OML - 28</v>
          </cell>
          <cell r="AE3" t="str">
            <v>ABAS</v>
          </cell>
        </row>
        <row r="4">
          <cell r="R4" t="str">
            <v>OilCondensate (b/d)</v>
          </cell>
          <cell r="S4" t="str">
            <v>NAG in Oil??? =DO NOT USE=</v>
          </cell>
          <cell r="T4" t="str">
            <v>DO NOT USE</v>
          </cell>
          <cell r="AC4" t="str">
            <v>ABIALA</v>
          </cell>
          <cell r="AD4" t="str">
            <v>OML - 40</v>
          </cell>
          <cell r="AE4" t="str">
            <v>ABIA</v>
          </cell>
        </row>
        <row r="5">
          <cell r="R5" t="str">
            <v>OilGross (b/d)</v>
          </cell>
          <cell r="S5" t="str">
            <v>Gross Oil (b/d) =DO NOT USE=</v>
          </cell>
          <cell r="T5" t="str">
            <v>DO NOT USE</v>
          </cell>
          <cell r="AC5" t="str">
            <v>ABOH</v>
          </cell>
          <cell r="AE5" t="str">
            <v>ABOH</v>
          </cell>
        </row>
        <row r="6">
          <cell r="R6" t="str">
            <v>OilProd/Inj Gas (Mscf/d)</v>
          </cell>
          <cell r="S6" t="str">
            <v>AG Produced (Mscf/d)</v>
          </cell>
          <cell r="T6" t="str">
            <v>Gas Production</v>
          </cell>
          <cell r="AC6" t="str">
            <v>ABONEMA NORTH</v>
          </cell>
          <cell r="AD6" t="str">
            <v>OML - 23</v>
          </cell>
        </row>
        <row r="7">
          <cell r="R7" t="str">
            <v>OilSales Gas (Mscf/d)</v>
          </cell>
          <cell r="S7" t="str">
            <v>AG Sales (Mscf/d)</v>
          </cell>
          <cell r="T7" t="str">
            <v>Gas Sales (Mscf/d)</v>
          </cell>
          <cell r="AC7" t="str">
            <v>ADIBAWA</v>
          </cell>
          <cell r="AD7" t="str">
            <v>OML - 27</v>
          </cell>
          <cell r="AE7" t="str">
            <v>ADIB</v>
          </cell>
        </row>
        <row r="8">
          <cell r="R8" t="str">
            <v>OilFlare Gas (Mscf/d)</v>
          </cell>
          <cell r="S8" t="str">
            <v>AG Flare (Mscf/d)</v>
          </cell>
          <cell r="T8" t="str">
            <v>Gas Flare (Mscf/d)</v>
          </cell>
          <cell r="AC8" t="str">
            <v>ADIBAWA NORTHEAST</v>
          </cell>
          <cell r="AD8" t="str">
            <v>OML - 27</v>
          </cell>
          <cell r="AE8" t="str">
            <v>ADNE</v>
          </cell>
        </row>
        <row r="9">
          <cell r="R9" t="str">
            <v>OilOwnUse Gas (Mscf/d)</v>
          </cell>
          <cell r="S9" t="str">
            <v>AG OwnUse (Mscf/d)</v>
          </cell>
          <cell r="T9" t="str">
            <v>Gas Utilisation (Mscf/d)</v>
          </cell>
          <cell r="AC9" t="str">
            <v>AFAM</v>
          </cell>
          <cell r="AD9" t="str">
            <v>OML - 11</v>
          </cell>
          <cell r="AE9" t="str">
            <v>AFAM</v>
          </cell>
        </row>
        <row r="10">
          <cell r="R10" t="str">
            <v>GasOil (b/d)</v>
          </cell>
          <cell r="S10" t="str">
            <v>Oil in NAG??? =DO NOT USE=</v>
          </cell>
          <cell r="T10" t="str">
            <v>DO NOT USE</v>
          </cell>
          <cell r="AC10" t="str">
            <v>AFAM UMUOSI</v>
          </cell>
          <cell r="AD10" t="str">
            <v>OML - 11</v>
          </cell>
          <cell r="AE10" t="str">
            <v>AFMU</v>
          </cell>
        </row>
        <row r="11">
          <cell r="R11" t="str">
            <v>GasCondensate (b/d)</v>
          </cell>
          <cell r="S11" t="str">
            <v>Condensate (b/d)</v>
          </cell>
          <cell r="T11" t="str">
            <v>Oil+Cond (Bbl/d)</v>
          </cell>
          <cell r="AC11" t="str">
            <v>AFIESERE</v>
          </cell>
          <cell r="AD11" t="str">
            <v>OML - 30</v>
          </cell>
          <cell r="AE11" t="str">
            <v>AFIE</v>
          </cell>
        </row>
        <row r="12">
          <cell r="R12" t="str">
            <v>GasGross (b/d)</v>
          </cell>
          <cell r="S12" t="str">
            <v>Gross NAG =DO NOT USE=</v>
          </cell>
          <cell r="T12" t="str">
            <v>DO NOT USE</v>
          </cell>
          <cell r="AC12" t="str">
            <v>AFREMO</v>
          </cell>
          <cell r="AD12" t="str">
            <v>OML - 43</v>
          </cell>
          <cell r="AE12" t="str">
            <v>AFRE</v>
          </cell>
        </row>
        <row r="13">
          <cell r="R13" t="str">
            <v>GasProd/Inj Gas (Mscf/d)</v>
          </cell>
          <cell r="S13" t="str">
            <v>NAG produced (Mscf/d)</v>
          </cell>
          <cell r="T13" t="str">
            <v>Gas Production</v>
          </cell>
          <cell r="AC13" t="str">
            <v>AFUO</v>
          </cell>
          <cell r="AD13" t="str">
            <v>OML - 35</v>
          </cell>
          <cell r="AE13" t="str">
            <v>AFUO</v>
          </cell>
        </row>
        <row r="14">
          <cell r="R14" t="str">
            <v>GasSales Gas (Mscf/d)</v>
          </cell>
          <cell r="S14" t="str">
            <v>NAG Sales (Mscf/d)</v>
          </cell>
          <cell r="T14" t="str">
            <v>Gas Sales (Mscf/d)</v>
          </cell>
          <cell r="AC14" t="str">
            <v>AGBADA</v>
          </cell>
          <cell r="AD14" t="str">
            <v>OML - 17</v>
          </cell>
          <cell r="AE14" t="str">
            <v>AGBD</v>
          </cell>
        </row>
        <row r="15">
          <cell r="R15" t="str">
            <v>GasFlare Gas (Mscf/d)</v>
          </cell>
          <cell r="S15" t="str">
            <v>NAG Flare (Mscf/d)</v>
          </cell>
          <cell r="T15" t="str">
            <v>Gas Flare (Mscf/d)</v>
          </cell>
          <cell r="AC15" t="str">
            <v>AGBAYA</v>
          </cell>
          <cell r="AD15" t="str">
            <v>OML - 46</v>
          </cell>
          <cell r="AE15" t="str">
            <v>AGBA</v>
          </cell>
        </row>
        <row r="16">
          <cell r="R16" t="str">
            <v>GasOwnUse Gas (Mscf/d)</v>
          </cell>
          <cell r="S16" t="str">
            <v>NAG OwnUse (Mscf/d)</v>
          </cell>
          <cell r="T16" t="str">
            <v>Gas Utilisation (Mscf/d)</v>
          </cell>
          <cell r="AC16" t="str">
            <v>AHIA</v>
          </cell>
          <cell r="AD16" t="str">
            <v>OML - 21</v>
          </cell>
          <cell r="AE16" t="str">
            <v>AHIA</v>
          </cell>
        </row>
        <row r="17">
          <cell r="AC17" t="str">
            <v>AJATITON</v>
          </cell>
          <cell r="AD17" t="str">
            <v>OML - 35</v>
          </cell>
          <cell r="AE17" t="str">
            <v>AJAT</v>
          </cell>
        </row>
        <row r="18">
          <cell r="AC18" t="str">
            <v>AJOKPORI</v>
          </cell>
          <cell r="AE18" t="str">
            <v>AJOK</v>
          </cell>
        </row>
        <row r="19">
          <cell r="AC19" t="str">
            <v>AJUJU</v>
          </cell>
          <cell r="AD19" t="str">
            <v>OML - 42</v>
          </cell>
          <cell r="AE19" t="str">
            <v>AJUJ</v>
          </cell>
        </row>
        <row r="20">
          <cell r="AC20" t="str">
            <v>AKASO</v>
          </cell>
          <cell r="AD20" t="str">
            <v>OML - 18</v>
          </cell>
          <cell r="AE20" t="str">
            <v>AKOS</v>
          </cell>
        </row>
        <row r="21">
          <cell r="AC21" t="str">
            <v>AKONO</v>
          </cell>
          <cell r="AD21" t="str">
            <v>OML - 46</v>
          </cell>
          <cell r="AE21" t="str">
            <v>AKON</v>
          </cell>
        </row>
        <row r="22">
          <cell r="AC22" t="str">
            <v>ALAKIRI</v>
          </cell>
          <cell r="AD22" t="str">
            <v>OML - 18</v>
          </cell>
          <cell r="AE22" t="str">
            <v>ALAK</v>
          </cell>
        </row>
        <row r="23">
          <cell r="AC23" t="str">
            <v>ALAKIRI EAST</v>
          </cell>
          <cell r="AD23" t="str">
            <v>OML - 11</v>
          </cell>
          <cell r="AE23" t="str">
            <v>ALKE</v>
          </cell>
        </row>
        <row r="24">
          <cell r="AC24" t="str">
            <v>ALAKIRI WEST</v>
          </cell>
          <cell r="AD24" t="str">
            <v>OML - 18</v>
          </cell>
        </row>
        <row r="25">
          <cell r="AC25" t="str">
            <v>ALELE</v>
          </cell>
          <cell r="AD25" t="str">
            <v>OML - 35</v>
          </cell>
          <cell r="AE25" t="str">
            <v>ALEL</v>
          </cell>
        </row>
        <row r="26">
          <cell r="AC26" t="str">
            <v>AMUKPE</v>
          </cell>
          <cell r="AD26" t="str">
            <v>OML - 38</v>
          </cell>
        </row>
        <row r="27">
          <cell r="AC27" t="str">
            <v>ANGALALEI</v>
          </cell>
          <cell r="AD27" t="str">
            <v>OML - 35</v>
          </cell>
          <cell r="AE27" t="str">
            <v>ANGA</v>
          </cell>
        </row>
        <row r="28">
          <cell r="AC28" t="str">
            <v>ARUONE</v>
          </cell>
          <cell r="AD28" t="str">
            <v>OML - 38</v>
          </cell>
        </row>
        <row r="29">
          <cell r="AC29" t="str">
            <v>ASARITORU</v>
          </cell>
          <cell r="AD29" t="str">
            <v>OML - 18</v>
          </cell>
          <cell r="AE29" t="str">
            <v>ASAR</v>
          </cell>
        </row>
        <row r="30">
          <cell r="AC30" t="str">
            <v>ASSA NORTH</v>
          </cell>
          <cell r="AD30" t="str">
            <v>OML - 21</v>
          </cell>
          <cell r="AE30" t="str">
            <v>ASSN</v>
          </cell>
        </row>
        <row r="31">
          <cell r="AC31" t="str">
            <v>ATAMBA</v>
          </cell>
          <cell r="AD31" t="str">
            <v>OML - 42</v>
          </cell>
          <cell r="AE31" t="str">
            <v>ATAM</v>
          </cell>
        </row>
        <row r="32">
          <cell r="AC32" t="str">
            <v>AWOBA</v>
          </cell>
          <cell r="AD32" t="str">
            <v>OML - 24</v>
          </cell>
          <cell r="AE32" t="str">
            <v>AWOB</v>
          </cell>
        </row>
        <row r="33">
          <cell r="AC33" t="str">
            <v>AWOBA NORTH WEST</v>
          </cell>
          <cell r="AD33" t="str">
            <v>OML - 24</v>
          </cell>
          <cell r="AE33" t="str">
            <v>AWNW</v>
          </cell>
        </row>
        <row r="34">
          <cell r="AC34" t="str">
            <v>BATAN</v>
          </cell>
          <cell r="AD34" t="str">
            <v>OML - 42</v>
          </cell>
          <cell r="AE34" t="str">
            <v>BATA</v>
          </cell>
        </row>
        <row r="35">
          <cell r="AC35" t="str">
            <v>BELEMA</v>
          </cell>
          <cell r="AD35" t="str">
            <v>OML - 25</v>
          </cell>
          <cell r="AE35" t="str">
            <v>BELE</v>
          </cell>
        </row>
        <row r="36">
          <cell r="AC36" t="str">
            <v>BENIN ESTUARY</v>
          </cell>
          <cell r="AD36" t="str">
            <v>OML - 43</v>
          </cell>
          <cell r="AE36" t="str">
            <v>BENE</v>
          </cell>
        </row>
        <row r="37">
          <cell r="AC37" t="str">
            <v>BENISEDE</v>
          </cell>
          <cell r="AD37" t="str">
            <v>OML - 35</v>
          </cell>
          <cell r="AE37" t="str">
            <v>BENS</v>
          </cell>
        </row>
        <row r="38">
          <cell r="AC38" t="str">
            <v>BILLE</v>
          </cell>
          <cell r="AD38" t="str">
            <v>OML - 18</v>
          </cell>
          <cell r="AE38" t="str">
            <v>BILE</v>
          </cell>
        </row>
        <row r="39">
          <cell r="AC39" t="str">
            <v>BISENI</v>
          </cell>
          <cell r="AD39" t="str">
            <v>OML - 27</v>
          </cell>
          <cell r="AE39" t="str">
            <v>BISE</v>
          </cell>
        </row>
        <row r="40">
          <cell r="AC40" t="str">
            <v>BOMADI</v>
          </cell>
          <cell r="AD40" t="str">
            <v>OML - 35</v>
          </cell>
          <cell r="AE40" t="str">
            <v>BOMA</v>
          </cell>
        </row>
        <row r="41">
          <cell r="AC41" t="str">
            <v>BOMU</v>
          </cell>
          <cell r="AE41" t="str">
            <v>BOMU</v>
          </cell>
        </row>
        <row r="42">
          <cell r="AC42" t="str">
            <v>BONNY</v>
          </cell>
          <cell r="AD42" t="str">
            <v>OML - 11</v>
          </cell>
          <cell r="AE42" t="str">
            <v>BONN</v>
          </cell>
        </row>
        <row r="43">
          <cell r="AC43" t="str">
            <v>BONNY NORTH</v>
          </cell>
          <cell r="AD43" t="str">
            <v>OML - 11</v>
          </cell>
          <cell r="AE43" t="str">
            <v>BONT</v>
          </cell>
        </row>
        <row r="44">
          <cell r="AC44" t="str">
            <v>BUBOUWE BOU</v>
          </cell>
          <cell r="AD44" t="str">
            <v>OML - 33</v>
          </cell>
          <cell r="AE44" t="str">
            <v>BUBB</v>
          </cell>
        </row>
        <row r="45">
          <cell r="AC45" t="str">
            <v>BUGUMA CREEK</v>
          </cell>
          <cell r="AD45" t="str">
            <v>OML - 18</v>
          </cell>
          <cell r="AE45" t="str">
            <v>BUGC</v>
          </cell>
        </row>
        <row r="46">
          <cell r="AC46" t="str">
            <v>CAWTHORNE CHANNEL</v>
          </cell>
          <cell r="AD46" t="str">
            <v>OML - 18</v>
          </cell>
          <cell r="AE46" t="str">
            <v>CAWC</v>
          </cell>
        </row>
        <row r="47">
          <cell r="AC47" t="str">
            <v>DIEBU CREEK</v>
          </cell>
          <cell r="AD47" t="str">
            <v>OML - 32</v>
          </cell>
          <cell r="AE47" t="str">
            <v>DBUC</v>
          </cell>
        </row>
        <row r="48">
          <cell r="AC48" t="str">
            <v>DODO NORTH</v>
          </cell>
          <cell r="AD48" t="str">
            <v>OML - 35</v>
          </cell>
          <cell r="AE48" t="str">
            <v>DODN</v>
          </cell>
        </row>
        <row r="49">
          <cell r="AC49" t="str">
            <v>EA</v>
          </cell>
          <cell r="AD49" t="str">
            <v>OML - 79</v>
          </cell>
          <cell r="AE49" t="str">
            <v>EAzz</v>
          </cell>
        </row>
        <row r="50">
          <cell r="AC50" t="str">
            <v>EDASUO</v>
          </cell>
          <cell r="AD50" t="str">
            <v>OML - 28</v>
          </cell>
        </row>
        <row r="51">
          <cell r="AC51" t="str">
            <v>EGBEDI  CREEK</v>
          </cell>
          <cell r="AD51" t="str">
            <v>OML - 31</v>
          </cell>
          <cell r="AE51" t="str">
            <v>EGBC</v>
          </cell>
        </row>
        <row r="52">
          <cell r="AC52" t="str">
            <v>EGBEDI CREEK</v>
          </cell>
          <cell r="AD52" t="str">
            <v>OML - 31</v>
          </cell>
          <cell r="AE52" t="str">
            <v>EGBC</v>
          </cell>
        </row>
        <row r="53">
          <cell r="AC53" t="str">
            <v>EGBEMA</v>
          </cell>
          <cell r="AD53" t="str">
            <v>OML - 20</v>
          </cell>
          <cell r="AE53" t="str">
            <v>EGBM</v>
          </cell>
        </row>
        <row r="54">
          <cell r="AC54" t="str">
            <v>EGBEMA WEST</v>
          </cell>
          <cell r="AD54" t="str">
            <v>OML - 20</v>
          </cell>
          <cell r="AE54" t="str">
            <v>EGBW</v>
          </cell>
        </row>
        <row r="55">
          <cell r="AC55" t="str">
            <v>EGBOLOM</v>
          </cell>
          <cell r="AD55" t="str">
            <v>OML - 23</v>
          </cell>
          <cell r="AE55" t="str">
            <v>EGLO</v>
          </cell>
        </row>
        <row r="56">
          <cell r="AC56" t="str">
            <v>EGWA</v>
          </cell>
          <cell r="AD56" t="str">
            <v>OML - 42</v>
          </cell>
          <cell r="AE56" t="str">
            <v>EGWA</v>
          </cell>
        </row>
        <row r="57">
          <cell r="AC57" t="str">
            <v>EJA</v>
          </cell>
          <cell r="AD57" t="str">
            <v>OML - 79</v>
          </cell>
          <cell r="AE57" t="str">
            <v>EJAz</v>
          </cell>
        </row>
        <row r="58">
          <cell r="AC58" t="str">
            <v>EKPIN</v>
          </cell>
          <cell r="AD58" t="str">
            <v>OML - 28</v>
          </cell>
        </row>
        <row r="59">
          <cell r="AC59" t="str">
            <v>EKULAMA</v>
          </cell>
          <cell r="AD59" t="str">
            <v>OML - 24</v>
          </cell>
          <cell r="AE59" t="str">
            <v>EKUL</v>
          </cell>
        </row>
        <row r="60">
          <cell r="AC60" t="str">
            <v>ELELENWA</v>
          </cell>
          <cell r="AD60" t="str">
            <v>OML - 17</v>
          </cell>
          <cell r="AE60" t="str">
            <v>ELWA</v>
          </cell>
        </row>
        <row r="61">
          <cell r="AC61" t="str">
            <v>ELEPA</v>
          </cell>
          <cell r="AD61" t="str">
            <v>OML - 33</v>
          </cell>
          <cell r="AE61" t="str">
            <v>ELEP</v>
          </cell>
        </row>
        <row r="62">
          <cell r="AC62" t="str">
            <v>ENWHE</v>
          </cell>
          <cell r="AD62" t="str">
            <v>OML - 28</v>
          </cell>
          <cell r="AE62" t="str">
            <v>ENWH</v>
          </cell>
        </row>
        <row r="63">
          <cell r="AC63" t="str">
            <v>EPU</v>
          </cell>
          <cell r="AD63" t="str">
            <v>OML - 28</v>
          </cell>
          <cell r="AE63" t="str">
            <v>EPUZ</v>
          </cell>
        </row>
        <row r="64">
          <cell r="AC64" t="str">
            <v>ERIEMU</v>
          </cell>
          <cell r="AD64" t="str">
            <v>OML - 30</v>
          </cell>
          <cell r="AE64" t="str">
            <v>ERMU</v>
          </cell>
        </row>
        <row r="65">
          <cell r="AC65" t="str">
            <v>ESCRAVOS BEACH</v>
          </cell>
          <cell r="AD65" t="str">
            <v>OML - 43</v>
          </cell>
          <cell r="AE65" t="str">
            <v>ESCB</v>
          </cell>
        </row>
        <row r="66">
          <cell r="AC66" t="str">
            <v>ETELEBOU</v>
          </cell>
          <cell r="AD66" t="str">
            <v>OML - 28</v>
          </cell>
          <cell r="AE66" t="str">
            <v>ETEL</v>
          </cell>
        </row>
        <row r="67">
          <cell r="AC67" t="str">
            <v>EVWRENI</v>
          </cell>
          <cell r="AD67" t="str">
            <v>OML - 30</v>
          </cell>
          <cell r="AE67" t="str">
            <v>EVWR</v>
          </cell>
        </row>
        <row r="68">
          <cell r="AC68" t="str">
            <v>FORCADOS YOKRI</v>
          </cell>
          <cell r="AD68" t="str">
            <v>OML - 45</v>
          </cell>
          <cell r="AE68" t="str">
            <v>FORC</v>
          </cell>
        </row>
        <row r="69">
          <cell r="AC69" t="str">
            <v>GBARAN</v>
          </cell>
          <cell r="AD69" t="str">
            <v>OML - 28</v>
          </cell>
          <cell r="AE69" t="str">
            <v>GBAR</v>
          </cell>
        </row>
        <row r="70">
          <cell r="AC70" t="str">
            <v>GBETIOKUN</v>
          </cell>
          <cell r="AD70" t="str">
            <v>OML - 40</v>
          </cell>
          <cell r="AE70" t="str">
            <v>GBET</v>
          </cell>
        </row>
        <row r="71">
          <cell r="AC71" t="str">
            <v>HA</v>
          </cell>
          <cell r="AD71" t="str">
            <v>OML - 77</v>
          </cell>
          <cell r="AE71" t="str">
            <v>HAZZ</v>
          </cell>
        </row>
        <row r="72">
          <cell r="AC72" t="str">
            <v>HB</v>
          </cell>
          <cell r="AD72" t="str">
            <v>OML - 77</v>
          </cell>
          <cell r="AE72" t="str">
            <v>HBZZ</v>
          </cell>
        </row>
        <row r="73">
          <cell r="AC73" t="str">
            <v>HD</v>
          </cell>
          <cell r="AD73" t="str">
            <v>OML - 77</v>
          </cell>
          <cell r="AE73" t="str">
            <v>HDzz</v>
          </cell>
        </row>
        <row r="74">
          <cell r="AC74" t="str">
            <v>HI</v>
          </cell>
          <cell r="AE74" t="str">
            <v>HIzz</v>
          </cell>
        </row>
        <row r="75">
          <cell r="AC75" t="str">
            <v>IGODO</v>
          </cell>
          <cell r="AD75" t="str">
            <v>OML - 43</v>
          </cell>
          <cell r="AE75" t="str">
            <v>IGOD</v>
          </cell>
        </row>
        <row r="76">
          <cell r="AC76" t="str">
            <v>IMO RIVER</v>
          </cell>
          <cell r="AD76" t="str">
            <v>OML - 11</v>
          </cell>
          <cell r="AE76" t="str">
            <v>IMOR</v>
          </cell>
        </row>
        <row r="77">
          <cell r="AC77" t="str">
            <v>IRIGBO</v>
          </cell>
          <cell r="AD77" t="str">
            <v>OML - 42</v>
          </cell>
          <cell r="AE77" t="str">
            <v>IRIO</v>
          </cell>
        </row>
        <row r="78">
          <cell r="AC78" t="str">
            <v>ISENI</v>
          </cell>
          <cell r="AD78" t="str">
            <v>OML - 35</v>
          </cell>
          <cell r="AE78" t="str">
            <v>ISEN</v>
          </cell>
        </row>
        <row r="79">
          <cell r="AC79" t="str">
            <v>ISIMIRI</v>
          </cell>
          <cell r="AD79" t="str">
            <v>OML - 11</v>
          </cell>
          <cell r="AE79" t="str">
            <v>ISIM</v>
          </cell>
        </row>
        <row r="80">
          <cell r="AC80" t="str">
            <v>ISOKO</v>
          </cell>
          <cell r="AD80" t="str">
            <v>OML - 26</v>
          </cell>
          <cell r="AE80" t="str">
            <v>ISOK</v>
          </cell>
        </row>
        <row r="81">
          <cell r="AC81" t="str">
            <v>ISU</v>
          </cell>
          <cell r="AD81" t="str">
            <v>OML - 17</v>
          </cell>
          <cell r="AE81" t="str">
            <v>ISUZ</v>
          </cell>
        </row>
        <row r="82">
          <cell r="AC82" t="str">
            <v>JESSE</v>
          </cell>
          <cell r="AD82" t="str">
            <v>OML - 38</v>
          </cell>
        </row>
        <row r="83">
          <cell r="AC83" t="str">
            <v>JK</v>
          </cell>
          <cell r="AD83" t="str">
            <v>OML - 74</v>
          </cell>
          <cell r="AE83" t="str">
            <v>JKzz</v>
          </cell>
        </row>
        <row r="84">
          <cell r="AC84" t="str">
            <v>JONES CREEK</v>
          </cell>
          <cell r="AD84" t="str">
            <v>OML - 42</v>
          </cell>
          <cell r="AE84" t="str">
            <v>JONC</v>
          </cell>
        </row>
        <row r="85">
          <cell r="AC85" t="str">
            <v>K I</v>
          </cell>
          <cell r="AE85" t="str">
            <v>KIzz</v>
          </cell>
        </row>
        <row r="86">
          <cell r="AC86" t="str">
            <v>K I SOUTH</v>
          </cell>
          <cell r="AE86" t="str">
            <v>KIst</v>
          </cell>
        </row>
        <row r="87">
          <cell r="AC87" t="str">
            <v>KABIAMA</v>
          </cell>
          <cell r="AE87" t="str">
            <v>KABI</v>
          </cell>
        </row>
        <row r="88">
          <cell r="AC88" t="str">
            <v>KAIAMA DEEP</v>
          </cell>
          <cell r="AD88" t="str">
            <v>OML - 28</v>
          </cell>
        </row>
        <row r="89">
          <cell r="AC89" t="str">
            <v>KALAEKULE</v>
          </cell>
          <cell r="AD89" t="str">
            <v>OML - 72</v>
          </cell>
          <cell r="AE89" t="str">
            <v>KAUE</v>
          </cell>
        </row>
        <row r="90">
          <cell r="AC90" t="str">
            <v>KANBO</v>
          </cell>
          <cell r="AD90" t="str">
            <v>OML - 46</v>
          </cell>
          <cell r="AE90" t="str">
            <v>KANB</v>
          </cell>
        </row>
        <row r="91">
          <cell r="AC91" t="str">
            <v>KC NORTH</v>
          </cell>
          <cell r="AE91" t="str">
            <v>KCNT</v>
          </cell>
        </row>
        <row r="92">
          <cell r="AC92" t="str">
            <v>KD</v>
          </cell>
          <cell r="AD92" t="str">
            <v>OML - 72</v>
          </cell>
          <cell r="AE92" t="str">
            <v>KDZZ</v>
          </cell>
        </row>
        <row r="93">
          <cell r="AC93" t="str">
            <v>KI</v>
          </cell>
          <cell r="AD93" t="str">
            <v>OML - 71</v>
          </cell>
          <cell r="AE93" t="str">
            <v>KIzz</v>
          </cell>
        </row>
        <row r="94">
          <cell r="AC94" t="str">
            <v>KOKORI</v>
          </cell>
          <cell r="AD94" t="str">
            <v>OML - 30</v>
          </cell>
          <cell r="AE94" t="str">
            <v>KOKR</v>
          </cell>
        </row>
        <row r="95">
          <cell r="AC95" t="str">
            <v>KOLO CREEK</v>
          </cell>
          <cell r="AD95" t="str">
            <v>OML - 28</v>
          </cell>
          <cell r="AE95" t="str">
            <v>KOCR</v>
          </cell>
        </row>
        <row r="96">
          <cell r="AC96" t="str">
            <v>KOLOBIRI</v>
          </cell>
          <cell r="AD96" t="str">
            <v>OML - 31</v>
          </cell>
          <cell r="AE96" t="str">
            <v>KOLO</v>
          </cell>
        </row>
        <row r="97">
          <cell r="AC97" t="str">
            <v>KOROAMA</v>
          </cell>
          <cell r="AD97" t="str">
            <v>OML - 28</v>
          </cell>
          <cell r="AE97" t="str">
            <v>KOMA</v>
          </cell>
        </row>
        <row r="98">
          <cell r="AC98" t="str">
            <v>KOROKORO</v>
          </cell>
          <cell r="AE98" t="str">
            <v>KORO</v>
          </cell>
        </row>
        <row r="99">
          <cell r="AC99" t="str">
            <v>KORONAMA</v>
          </cell>
          <cell r="AD99" t="str">
            <v>OML - 72</v>
          </cell>
          <cell r="AE99" t="str">
            <v>KORA</v>
          </cell>
        </row>
        <row r="100">
          <cell r="AC100" t="str">
            <v>KRAKAMA</v>
          </cell>
          <cell r="AD100" t="str">
            <v>OML - 18</v>
          </cell>
          <cell r="AE100" t="str">
            <v>KRAK</v>
          </cell>
        </row>
        <row r="101">
          <cell r="AC101" t="str">
            <v>KUGBE</v>
          </cell>
          <cell r="AD101" t="str">
            <v>OML - 72</v>
          </cell>
          <cell r="AE101" t="str">
            <v>KUGE</v>
          </cell>
        </row>
        <row r="102">
          <cell r="AC102" t="str">
            <v>MINI NTA</v>
          </cell>
          <cell r="AD102" t="str">
            <v>OML - 22</v>
          </cell>
          <cell r="AE102" t="str">
            <v>MINI</v>
          </cell>
        </row>
        <row r="103">
          <cell r="AC103" t="str">
            <v>MOSOGAR</v>
          </cell>
          <cell r="AD103" t="str">
            <v>OML - 38</v>
          </cell>
        </row>
        <row r="104">
          <cell r="AC104" t="str">
            <v>NEMBE CREEK</v>
          </cell>
          <cell r="AD104" t="str">
            <v>OML - 29</v>
          </cell>
          <cell r="AE104" t="str">
            <v>NEMC</v>
          </cell>
        </row>
        <row r="105">
          <cell r="AC105" t="str">
            <v>NEMBE CREEK EAST</v>
          </cell>
          <cell r="AD105" t="str">
            <v>OML - 29</v>
          </cell>
          <cell r="AE105" t="str">
            <v>NECE</v>
          </cell>
        </row>
        <row r="106">
          <cell r="AC106" t="str">
            <v>NGBOKO</v>
          </cell>
          <cell r="AD106" t="str">
            <v>OML - 11</v>
          </cell>
          <cell r="AE106" t="str">
            <v>NGBO</v>
          </cell>
        </row>
        <row r="107">
          <cell r="AC107" t="str">
            <v>NKALI</v>
          </cell>
          <cell r="AD107" t="str">
            <v>OML - 17</v>
          </cell>
          <cell r="AE107" t="str">
            <v>NKAL</v>
          </cell>
        </row>
        <row r="108">
          <cell r="AC108" t="str">
            <v>NUN RIVER</v>
          </cell>
          <cell r="AD108" t="str">
            <v>OML - 32</v>
          </cell>
          <cell r="AE108" t="str">
            <v>NUNR</v>
          </cell>
        </row>
        <row r="109">
          <cell r="AC109" t="str">
            <v>OBEAKPU</v>
          </cell>
          <cell r="AD109" t="str">
            <v>OML - 11</v>
          </cell>
          <cell r="AE109" t="str">
            <v>OBEA</v>
          </cell>
        </row>
        <row r="110">
          <cell r="AC110" t="str">
            <v>OBELE</v>
          </cell>
          <cell r="AD110" t="str">
            <v>OML - 22</v>
          </cell>
          <cell r="AE110" t="str">
            <v>OBEL</v>
          </cell>
        </row>
        <row r="111">
          <cell r="AC111" t="str">
            <v>OBEN</v>
          </cell>
          <cell r="AD111" t="str">
            <v>OML - 4</v>
          </cell>
          <cell r="AE111" t="str">
            <v>OBEN</v>
          </cell>
        </row>
        <row r="112">
          <cell r="AC112" t="str">
            <v>OBIGBO NORTH</v>
          </cell>
          <cell r="AD112" t="str">
            <v>OML - 17</v>
          </cell>
          <cell r="AE112" t="str">
            <v>OBGN</v>
          </cell>
        </row>
        <row r="113">
          <cell r="AC113" t="str">
            <v>ODEAMA CREEK</v>
          </cell>
          <cell r="AD113" t="str">
            <v>OML - 29</v>
          </cell>
          <cell r="AE113" t="str">
            <v>ODEC</v>
          </cell>
        </row>
        <row r="114">
          <cell r="AC114" t="str">
            <v>ODIDI</v>
          </cell>
          <cell r="AD114" t="str">
            <v>OML - 42</v>
          </cell>
          <cell r="AE114" t="str">
            <v>ODID</v>
          </cell>
        </row>
        <row r="115">
          <cell r="AC115" t="str">
            <v>ODON</v>
          </cell>
          <cell r="AD115" t="str">
            <v>OML - 35</v>
          </cell>
          <cell r="AE115" t="str">
            <v>ODON</v>
          </cell>
        </row>
        <row r="116">
          <cell r="AC116" t="str">
            <v>OGARA</v>
          </cell>
          <cell r="AD116" t="str">
            <v>OML - 35</v>
          </cell>
          <cell r="AE116" t="str">
            <v>OGAR</v>
          </cell>
        </row>
        <row r="117">
          <cell r="AC117" t="str">
            <v>OGBANABOU</v>
          </cell>
          <cell r="AD117" t="str">
            <v>OML - 42</v>
          </cell>
          <cell r="AE117" t="str">
            <v>OGBN</v>
          </cell>
        </row>
        <row r="118">
          <cell r="AC118" t="str">
            <v>OGBOTOBO</v>
          </cell>
          <cell r="AD118" t="str">
            <v>OML - 46</v>
          </cell>
          <cell r="AE118" t="str">
            <v>OGBO</v>
          </cell>
        </row>
        <row r="119">
          <cell r="AC119" t="str">
            <v>OGINI</v>
          </cell>
          <cell r="AD119" t="str">
            <v>OML - 26</v>
          </cell>
          <cell r="AE119" t="str">
            <v>OGIN</v>
          </cell>
        </row>
        <row r="120">
          <cell r="AC120" t="str">
            <v>OGUALI</v>
          </cell>
          <cell r="AD120" t="str">
            <v>OML - 16</v>
          </cell>
          <cell r="AE120" t="str">
            <v>OGUA</v>
          </cell>
        </row>
        <row r="121">
          <cell r="AC121" t="str">
            <v>OGUTA</v>
          </cell>
          <cell r="AD121" t="str">
            <v>OML - 20</v>
          </cell>
          <cell r="AE121" t="str">
            <v>OGUT</v>
          </cell>
        </row>
        <row r="122">
          <cell r="AC122" t="str">
            <v>OHURU</v>
          </cell>
          <cell r="AD122" t="str">
            <v>OML - 11</v>
          </cell>
          <cell r="AE122" t="str">
            <v>OHUR</v>
          </cell>
        </row>
        <row r="123">
          <cell r="AC123" t="str">
            <v>OKOLOMA</v>
          </cell>
          <cell r="AD123" t="str">
            <v>OML - 11</v>
          </cell>
          <cell r="AE123" t="str">
            <v>OKOL</v>
          </cell>
        </row>
        <row r="124">
          <cell r="AC124" t="str">
            <v>OKOPORO</v>
          </cell>
          <cell r="AD124" t="str">
            <v>OML - 41</v>
          </cell>
        </row>
        <row r="125">
          <cell r="AC125" t="str">
            <v>OKOROBA</v>
          </cell>
          <cell r="AD125" t="str">
            <v>OML - 29</v>
          </cell>
          <cell r="AE125" t="str">
            <v>OKOR</v>
          </cell>
        </row>
        <row r="126">
          <cell r="AC126" t="str">
            <v>OKPOKUNOU</v>
          </cell>
          <cell r="AD126" t="str">
            <v>OML - 35</v>
          </cell>
          <cell r="AE126" t="str">
            <v>OKNU</v>
          </cell>
        </row>
        <row r="127">
          <cell r="AC127" t="str">
            <v>OKWEFE</v>
          </cell>
          <cell r="AD127" t="str">
            <v>OML - 38</v>
          </cell>
        </row>
        <row r="128">
          <cell r="AC128" t="str">
            <v>OLOMORO OLEH</v>
          </cell>
          <cell r="AD128" t="str">
            <v>OML - 30</v>
          </cell>
          <cell r="AE128" t="str">
            <v>OLOM</v>
          </cell>
        </row>
        <row r="129">
          <cell r="AC129" t="str">
            <v>OLUA</v>
          </cell>
          <cell r="AD129" t="str">
            <v>OML - 25</v>
          </cell>
          <cell r="AE129" t="str">
            <v>OLUA</v>
          </cell>
        </row>
        <row r="130">
          <cell r="AC130" t="str">
            <v>OPOBO NORTH</v>
          </cell>
          <cell r="AD130" t="str">
            <v>OML - 11</v>
          </cell>
          <cell r="AE130" t="str">
            <v>OPNO</v>
          </cell>
        </row>
        <row r="131">
          <cell r="AC131" t="str">
            <v>OPOBO SOUTH</v>
          </cell>
          <cell r="AD131" t="str">
            <v>OML - 11</v>
          </cell>
          <cell r="AE131" t="str">
            <v>OPOS</v>
          </cell>
        </row>
        <row r="132">
          <cell r="AC132" t="str">
            <v>OPOMOYO</v>
          </cell>
          <cell r="AD132" t="str">
            <v>OML - 35</v>
          </cell>
          <cell r="AE132" t="str">
            <v>OPOM</v>
          </cell>
        </row>
        <row r="133">
          <cell r="AC133" t="str">
            <v>OPUAMA</v>
          </cell>
          <cell r="AD133" t="str">
            <v>OML - 40</v>
          </cell>
          <cell r="AE133" t="str">
            <v>OPUA</v>
          </cell>
        </row>
        <row r="134">
          <cell r="AC134" t="str">
            <v>OPUKUSHI</v>
          </cell>
          <cell r="AD134" t="str">
            <v>OML - 35</v>
          </cell>
          <cell r="AE134" t="str">
            <v>OPUK</v>
          </cell>
        </row>
        <row r="135">
          <cell r="AC135" t="str">
            <v>OPUKUSHI NORTH</v>
          </cell>
          <cell r="AD135" t="str">
            <v>OML - 35</v>
          </cell>
          <cell r="AE135" t="str">
            <v>OPON</v>
          </cell>
        </row>
        <row r="136">
          <cell r="AC136" t="str">
            <v>OROGHO</v>
          </cell>
          <cell r="AD136" t="str">
            <v>OML - 38</v>
          </cell>
        </row>
        <row r="137">
          <cell r="AC137" t="str">
            <v>ORONI</v>
          </cell>
          <cell r="AD137" t="str">
            <v>OML - 30</v>
          </cell>
          <cell r="AE137" t="str">
            <v>ORNI</v>
          </cell>
        </row>
        <row r="138">
          <cell r="AC138" t="str">
            <v>ORUBIRI</v>
          </cell>
          <cell r="AD138" t="str">
            <v>OML - 18</v>
          </cell>
          <cell r="AE138" t="str">
            <v>ORUB</v>
          </cell>
        </row>
        <row r="139">
          <cell r="AC139" t="str">
            <v>ORUBOU</v>
          </cell>
          <cell r="AD139" t="str">
            <v>OML - 35</v>
          </cell>
          <cell r="AE139" t="str">
            <v>ORBO</v>
          </cell>
        </row>
        <row r="140">
          <cell r="AC140" t="str">
            <v>OTAKIKPO</v>
          </cell>
          <cell r="AD140" t="str">
            <v>OML - 11</v>
          </cell>
          <cell r="AE140" t="str">
            <v>OTAK</v>
          </cell>
        </row>
        <row r="141">
          <cell r="AC141" t="str">
            <v>OTAMINI</v>
          </cell>
          <cell r="AD141" t="str">
            <v>OML - 17</v>
          </cell>
          <cell r="AE141" t="str">
            <v>OTAM</v>
          </cell>
        </row>
        <row r="142">
          <cell r="AC142" t="str">
            <v>OTUMARA</v>
          </cell>
          <cell r="AD142" t="str">
            <v>OML - 43</v>
          </cell>
          <cell r="AE142" t="str">
            <v>OTUM</v>
          </cell>
        </row>
        <row r="143">
          <cell r="AC143" t="str">
            <v>OVHOR</v>
          </cell>
          <cell r="AD143" t="str">
            <v>OML - 38</v>
          </cell>
        </row>
        <row r="144">
          <cell r="AC144" t="str">
            <v>OWEH</v>
          </cell>
          <cell r="AD144" t="str">
            <v>OML - 30</v>
          </cell>
          <cell r="AE144" t="str">
            <v>OWEH</v>
          </cell>
        </row>
        <row r="145">
          <cell r="AC145" t="str">
            <v>RAPELE</v>
          </cell>
          <cell r="AD145" t="str">
            <v>OML - 42</v>
          </cell>
          <cell r="AE145" t="str">
            <v>RAPE</v>
          </cell>
        </row>
        <row r="146">
          <cell r="AC146" t="str">
            <v>ROBERT KIRI</v>
          </cell>
          <cell r="AD146" t="str">
            <v>OML - 55</v>
          </cell>
        </row>
        <row r="147">
          <cell r="AC147" t="str">
            <v>RUMUEKPE</v>
          </cell>
          <cell r="AD147" t="str">
            <v>OML - 22</v>
          </cell>
          <cell r="AE147" t="str">
            <v>RUMU</v>
          </cell>
        </row>
        <row r="148">
          <cell r="AC148" t="str">
            <v>SAGHARA</v>
          </cell>
          <cell r="AD148" t="str">
            <v>OML - 43</v>
          </cell>
          <cell r="AE148" t="str">
            <v>SAGR</v>
          </cell>
        </row>
        <row r="149">
          <cell r="AC149" t="str">
            <v>SANTA BARBARA</v>
          </cell>
          <cell r="AD149" t="str">
            <v>OML - 29</v>
          </cell>
          <cell r="AE149" t="str">
            <v>SBAR</v>
          </cell>
        </row>
        <row r="150">
          <cell r="AC150" t="str">
            <v>SANTA BARBARA SOUTH</v>
          </cell>
          <cell r="AD150" t="str">
            <v>OML - 29</v>
          </cell>
          <cell r="AE150" t="str">
            <v>SBAS</v>
          </cell>
        </row>
        <row r="151">
          <cell r="AC151" t="str">
            <v>SAPELE</v>
          </cell>
          <cell r="AD151" t="str">
            <v>OML - 41</v>
          </cell>
        </row>
        <row r="152">
          <cell r="AC152" t="str">
            <v>SEIBOU</v>
          </cell>
          <cell r="AD152" t="str">
            <v>OML - 32</v>
          </cell>
          <cell r="AE152" t="str">
            <v>SEIB</v>
          </cell>
        </row>
        <row r="153">
          <cell r="AC153" t="str">
            <v>SOKU</v>
          </cell>
          <cell r="AD153" t="str">
            <v>OML - 23</v>
          </cell>
          <cell r="AE153" t="str">
            <v>SOKU</v>
          </cell>
        </row>
        <row r="154">
          <cell r="AC154" t="str">
            <v>TEMA</v>
          </cell>
          <cell r="AD154" t="str">
            <v>OML - 23</v>
          </cell>
          <cell r="AE154" t="str">
            <v>TEMA</v>
          </cell>
        </row>
        <row r="155">
          <cell r="AC155" t="str">
            <v>TOLUGBENE</v>
          </cell>
          <cell r="AD155" t="str">
            <v>OML - 36</v>
          </cell>
        </row>
        <row r="156">
          <cell r="AC156" t="str">
            <v>TORU</v>
          </cell>
          <cell r="AD156" t="str">
            <v>OML - 29</v>
          </cell>
        </row>
        <row r="157">
          <cell r="AC157" t="str">
            <v>TUNU</v>
          </cell>
          <cell r="AD157" t="str">
            <v>OML - 46</v>
          </cell>
          <cell r="AE157" t="str">
            <v>TUNU</v>
          </cell>
        </row>
        <row r="158">
          <cell r="AC158" t="str">
            <v>UBALEME</v>
          </cell>
          <cell r="AD158" t="str">
            <v>OML - 41</v>
          </cell>
          <cell r="AE158" t="str">
            <v>UBAL</v>
          </cell>
        </row>
        <row r="159">
          <cell r="AC159" t="str">
            <v>UBEFAN</v>
          </cell>
          <cell r="AD159" t="str">
            <v>OML - 42</v>
          </cell>
          <cell r="AE159" t="str">
            <v>UBEF</v>
          </cell>
        </row>
        <row r="160">
          <cell r="AC160" t="str">
            <v>UBIE</v>
          </cell>
          <cell r="AD160" t="str">
            <v>OML - 22</v>
          </cell>
          <cell r="AE160" t="str">
            <v>UBIE</v>
          </cell>
        </row>
        <row r="161">
          <cell r="AC161" t="str">
            <v>UGADA</v>
          </cell>
          <cell r="AD161" t="str">
            <v>OML - 20</v>
          </cell>
          <cell r="AE161" t="str">
            <v>UGAD</v>
          </cell>
        </row>
        <row r="162">
          <cell r="AC162" t="str">
            <v>UGBO</v>
          </cell>
          <cell r="AD162" t="str">
            <v>OML - 40</v>
          </cell>
          <cell r="AE162" t="str">
            <v>UGBO</v>
          </cell>
        </row>
        <row r="163">
          <cell r="AC163" t="str">
            <v>UGHELLI EAST</v>
          </cell>
          <cell r="AD163" t="str">
            <v>OML - 34</v>
          </cell>
          <cell r="AE163" t="str">
            <v>UGHE</v>
          </cell>
        </row>
        <row r="164">
          <cell r="AC164" t="str">
            <v>UGHELLI WEST</v>
          </cell>
          <cell r="AD164" t="str">
            <v>OML - 34</v>
          </cell>
          <cell r="AE164" t="str">
            <v>UGHW</v>
          </cell>
        </row>
        <row r="165">
          <cell r="AC165" t="str">
            <v>UMUECHEM</v>
          </cell>
          <cell r="AD165" t="str">
            <v>OML - 17</v>
          </cell>
          <cell r="AE165" t="str">
            <v>UMUE</v>
          </cell>
        </row>
        <row r="166">
          <cell r="AC166" t="str">
            <v>UTAPATE</v>
          </cell>
          <cell r="AD166" t="str">
            <v>OML - 13</v>
          </cell>
          <cell r="AE166" t="str">
            <v>UTAP</v>
          </cell>
        </row>
        <row r="167">
          <cell r="AC167" t="str">
            <v>UTOROGU</v>
          </cell>
          <cell r="AD167" t="str">
            <v>OML - 34</v>
          </cell>
          <cell r="AE167" t="str">
            <v>UTOR</v>
          </cell>
        </row>
        <row r="168">
          <cell r="AC168" t="str">
            <v>UZERE EAST</v>
          </cell>
          <cell r="AD168" t="str">
            <v>OML - 28</v>
          </cell>
          <cell r="AE168" t="str">
            <v>UZRE</v>
          </cell>
        </row>
        <row r="169">
          <cell r="AC169" t="str">
            <v>UZERE WEST</v>
          </cell>
          <cell r="AD169" t="str">
            <v>OML - 30</v>
          </cell>
          <cell r="AE169" t="str">
            <v>UZRW</v>
          </cell>
        </row>
        <row r="170">
          <cell r="AC170" t="str">
            <v>UZU</v>
          </cell>
          <cell r="AD170" t="str">
            <v>OML - 28</v>
          </cell>
          <cell r="AE170" t="str">
            <v>UZUZ</v>
          </cell>
        </row>
        <row r="171">
          <cell r="AC171" t="str">
            <v>WARRI RIVER</v>
          </cell>
          <cell r="AD171" t="str">
            <v>OML - 34</v>
          </cell>
          <cell r="AE171" t="str">
            <v>WARR</v>
          </cell>
        </row>
        <row r="172">
          <cell r="AC172" t="str">
            <v>YORLA</v>
          </cell>
          <cell r="AE172" t="str">
            <v>YORL</v>
          </cell>
        </row>
        <row r="173">
          <cell r="AC173" t="str">
            <v>ZARAMA</v>
          </cell>
          <cell r="AD173" t="str">
            <v>OML - 28</v>
          </cell>
          <cell r="AE173" t="str">
            <v>ZARA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Mapping Fields to AGG node"/>
      <sheetName val="itemized cost"/>
      <sheetName val="Sheet2"/>
      <sheetName val="DATABANK"/>
      <sheetName val="report"/>
      <sheetName val="values"/>
      <sheetName val="Data Entry"/>
      <sheetName val="28151COR06"/>
      <sheetName val="do not Delete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  <sheetName val="BIA PTS 2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65A7E-8629-4A4D-9A49-9B86A54139F7}">
  <dimension ref="B1:K44"/>
  <sheetViews>
    <sheetView tabSelected="1" zoomScale="85" zoomScaleNormal="85" workbookViewId="0">
      <selection activeCell="D31" sqref="D31"/>
    </sheetView>
  </sheetViews>
  <sheetFormatPr defaultRowHeight="15" x14ac:dyDescent="0.25"/>
  <cols>
    <col min="2" max="2" width="44.28515625" customWidth="1"/>
    <col min="3" max="3" width="15.85546875" customWidth="1"/>
    <col min="4" max="4" width="56.5703125" customWidth="1"/>
    <col min="5" max="5" width="60.140625" customWidth="1"/>
    <col min="6" max="6" width="19.5703125" bestFit="1" customWidth="1"/>
    <col min="7" max="7" width="16.85546875" customWidth="1"/>
    <col min="8" max="8" width="9.140625" customWidth="1"/>
    <col min="9" max="9" width="60.140625" customWidth="1"/>
    <col min="10" max="10" width="15.28515625" customWidth="1"/>
    <col min="11" max="11" width="31.85546875" customWidth="1"/>
    <col min="13" max="13" width="5.5703125" customWidth="1"/>
    <col min="14" max="14" width="10.5703125" customWidth="1"/>
  </cols>
  <sheetData>
    <row r="1" spans="2:11" ht="22.5" customHeight="1" x14ac:dyDescent="0.25">
      <c r="C1" s="15"/>
      <c r="F1" s="15"/>
      <c r="J1" s="15"/>
    </row>
    <row r="2" spans="2:11" ht="18.75" x14ac:dyDescent="0.3">
      <c r="B2" s="16" t="s">
        <v>47</v>
      </c>
      <c r="C2" s="17">
        <v>2019</v>
      </c>
      <c r="D2" s="18"/>
      <c r="E2" s="16" t="s">
        <v>48</v>
      </c>
      <c r="F2" s="17">
        <v>2019</v>
      </c>
      <c r="I2" s="16" t="s">
        <v>49</v>
      </c>
      <c r="J2" s="17">
        <v>2019</v>
      </c>
    </row>
    <row r="3" spans="2:11" x14ac:dyDescent="0.25">
      <c r="B3" s="10" t="s">
        <v>50</v>
      </c>
      <c r="E3" s="10" t="s">
        <v>50</v>
      </c>
      <c r="G3" s="18"/>
      <c r="I3" s="10" t="s">
        <v>50</v>
      </c>
    </row>
    <row r="4" spans="2:11" x14ac:dyDescent="0.25">
      <c r="B4" s="10" t="s">
        <v>51</v>
      </c>
      <c r="C4" s="9">
        <v>0</v>
      </c>
      <c r="D4">
        <f>680000*0.15*0.3</f>
        <v>30600</v>
      </c>
      <c r="E4" s="10"/>
      <c r="F4" s="9"/>
      <c r="G4" s="18"/>
      <c r="I4" s="10"/>
    </row>
    <row r="5" spans="2:11" x14ac:dyDescent="0.25">
      <c r="B5" s="10" t="s">
        <v>52</v>
      </c>
      <c r="C5" s="9">
        <f>C4*0.2</f>
        <v>0</v>
      </c>
      <c r="E5" s="10"/>
      <c r="F5" s="9"/>
      <c r="G5" s="18"/>
      <c r="I5" s="10"/>
    </row>
    <row r="6" spans="2:11" x14ac:dyDescent="0.25">
      <c r="B6" s="13" t="s">
        <v>53</v>
      </c>
      <c r="C6" s="19">
        <v>66.247</v>
      </c>
      <c r="D6" t="s">
        <v>54</v>
      </c>
      <c r="E6" s="13" t="s">
        <v>55</v>
      </c>
      <c r="F6" s="20">
        <v>1.637</v>
      </c>
      <c r="G6" t="s">
        <v>54</v>
      </c>
      <c r="I6" s="13" t="s">
        <v>55</v>
      </c>
      <c r="J6" s="21">
        <v>2.5299999999999998</v>
      </c>
      <c r="K6" t="s">
        <v>54</v>
      </c>
    </row>
    <row r="7" spans="2:11" x14ac:dyDescent="0.25">
      <c r="B7" s="13" t="s">
        <v>56</v>
      </c>
      <c r="C7" s="22">
        <v>31</v>
      </c>
      <c r="E7" s="13" t="s">
        <v>56</v>
      </c>
      <c r="F7" s="22">
        <v>31</v>
      </c>
      <c r="I7" s="13" t="s">
        <v>56</v>
      </c>
      <c r="J7" s="22">
        <v>31</v>
      </c>
    </row>
    <row r="8" spans="2:11" x14ac:dyDescent="0.25">
      <c r="B8" s="13" t="s">
        <v>57</v>
      </c>
      <c r="C8" s="23">
        <f>'Jul 2019 Production'!E9/31/1000</f>
        <v>6.9271424853737722</v>
      </c>
      <c r="D8" t="s">
        <v>58</v>
      </c>
      <c r="E8" s="13" t="s">
        <v>57</v>
      </c>
      <c r="F8" s="24">
        <f>0/31/5.8/1000</f>
        <v>0</v>
      </c>
      <c r="G8" t="s">
        <v>58</v>
      </c>
      <c r="I8" s="13" t="s">
        <v>57</v>
      </c>
      <c r="J8" s="24">
        <f>0/28/1000/5.8</f>
        <v>0</v>
      </c>
      <c r="K8" t="s">
        <v>58</v>
      </c>
    </row>
    <row r="9" spans="2:11" x14ac:dyDescent="0.25">
      <c r="B9" s="13" t="s">
        <v>59</v>
      </c>
      <c r="C9" s="25">
        <f>C8*C7*1000</f>
        <v>214741.41704658695</v>
      </c>
      <c r="E9" s="13" t="s">
        <v>60</v>
      </c>
      <c r="F9" s="25">
        <f>F8*F7*1000</f>
        <v>0</v>
      </c>
      <c r="I9" s="13" t="s">
        <v>60</v>
      </c>
      <c r="J9" s="26">
        <f t="shared" ref="J9" si="0">J8*J7*1000</f>
        <v>0</v>
      </c>
    </row>
    <row r="10" spans="2:11" x14ac:dyDescent="0.25">
      <c r="B10" s="13" t="s">
        <v>61</v>
      </c>
      <c r="C10" s="27">
        <f t="shared" ref="C10" si="1">+C9*C6</f>
        <v>14225974.655085245</v>
      </c>
      <c r="E10" s="13" t="s">
        <v>61</v>
      </c>
      <c r="F10" s="27">
        <f>+F9*F6*5.8</f>
        <v>0</v>
      </c>
      <c r="I10" s="13" t="s">
        <v>61</v>
      </c>
      <c r="J10" s="27">
        <f>+J9*J6*5.8</f>
        <v>0</v>
      </c>
    </row>
    <row r="11" spans="2:11" x14ac:dyDescent="0.25">
      <c r="B11" s="13" t="s">
        <v>62</v>
      </c>
      <c r="C11" s="28">
        <f t="shared" ref="C11" si="2">-C10*0.2</f>
        <v>-2845194.9310170491</v>
      </c>
      <c r="D11" t="s">
        <v>63</v>
      </c>
      <c r="E11" s="13" t="s">
        <v>64</v>
      </c>
      <c r="F11" s="28">
        <f>-F10*0.07</f>
        <v>0</v>
      </c>
      <c r="G11" t="s">
        <v>65</v>
      </c>
      <c r="I11" s="13" t="s">
        <v>64</v>
      </c>
      <c r="J11" s="28">
        <f>-J10*0.07</f>
        <v>0</v>
      </c>
      <c r="K11" t="s">
        <v>65</v>
      </c>
    </row>
    <row r="12" spans="2:11" x14ac:dyDescent="0.25">
      <c r="B12" s="13" t="s">
        <v>66</v>
      </c>
      <c r="C12" s="29"/>
      <c r="E12" s="13" t="s">
        <v>66</v>
      </c>
      <c r="F12" s="29">
        <v>0</v>
      </c>
      <c r="I12" s="13" t="s">
        <v>66</v>
      </c>
      <c r="J12" s="29">
        <v>0</v>
      </c>
    </row>
    <row r="13" spans="2:11" x14ac:dyDescent="0.25">
      <c r="B13" s="13" t="s">
        <v>67</v>
      </c>
      <c r="C13" s="29"/>
      <c r="E13" s="13" t="s">
        <v>67</v>
      </c>
      <c r="F13" s="29"/>
      <c r="I13" s="13" t="s">
        <v>67</v>
      </c>
      <c r="J13" s="29"/>
    </row>
    <row r="14" spans="2:11" x14ac:dyDescent="0.25">
      <c r="B14" s="13" t="s">
        <v>68</v>
      </c>
      <c r="C14" s="29"/>
      <c r="E14" s="13" t="s">
        <v>68</v>
      </c>
      <c r="F14" s="29"/>
      <c r="I14" s="13" t="s">
        <v>68</v>
      </c>
      <c r="J14" s="29"/>
    </row>
    <row r="15" spans="2:11" x14ac:dyDescent="0.25">
      <c r="B15" s="13" t="s">
        <v>69</v>
      </c>
      <c r="C15" s="30">
        <f>+C10+C11+C12+C13+C14</f>
        <v>11380779.724068196</v>
      </c>
      <c r="E15" s="13" t="s">
        <v>69</v>
      </c>
      <c r="F15" s="30">
        <f>+F10+F11+F12+F13+F14</f>
        <v>0</v>
      </c>
      <c r="I15" s="13" t="s">
        <v>69</v>
      </c>
      <c r="J15" s="30">
        <f>+J10+J11+J12+J13+J14</f>
        <v>0</v>
      </c>
    </row>
    <row r="16" spans="2:11" x14ac:dyDescent="0.25">
      <c r="B16" s="13" t="s">
        <v>70</v>
      </c>
      <c r="C16" s="29">
        <f>-C15*0.1275</f>
        <v>-1451049.414818695</v>
      </c>
      <c r="D16" t="s">
        <v>71</v>
      </c>
      <c r="E16" s="13" t="s">
        <v>72</v>
      </c>
      <c r="F16" s="29">
        <f>-F15*0.3</f>
        <v>0</v>
      </c>
      <c r="I16" s="13" t="s">
        <v>72</v>
      </c>
      <c r="J16" s="29">
        <f>-J15*0.3</f>
        <v>0</v>
      </c>
    </row>
    <row r="17" spans="2:11" x14ac:dyDescent="0.25">
      <c r="B17" s="12"/>
      <c r="C17" s="31"/>
      <c r="E17" s="12"/>
      <c r="F17" s="31"/>
      <c r="I17" s="12"/>
      <c r="J17" s="31"/>
    </row>
    <row r="18" spans="2:11" ht="15.75" thickBot="1" x14ac:dyDescent="0.3">
      <c r="B18" s="32" t="s">
        <v>73</v>
      </c>
      <c r="C18" s="33">
        <f t="shared" ref="C18" si="3">+C15+C16</f>
        <v>9929730.3092495017</v>
      </c>
      <c r="E18" s="32" t="s">
        <v>73</v>
      </c>
      <c r="F18" s="33">
        <f t="shared" ref="F18" si="4">+F15+F16</f>
        <v>0</v>
      </c>
      <c r="I18" s="32" t="s">
        <v>73</v>
      </c>
      <c r="J18" s="33">
        <f t="shared" ref="J18" si="5">+J15+J16</f>
        <v>0</v>
      </c>
    </row>
    <row r="19" spans="2:11" ht="15.75" thickTop="1" x14ac:dyDescent="0.25"/>
    <row r="20" spans="2:11" ht="15.75" thickBot="1" x14ac:dyDescent="0.3">
      <c r="B20" t="s">
        <v>74</v>
      </c>
      <c r="C20" s="34">
        <f>C18-C14</f>
        <v>9929730.3092495017</v>
      </c>
      <c r="D20" t="s">
        <v>75</v>
      </c>
      <c r="E20" t="s">
        <v>74</v>
      </c>
      <c r="F20" s="34">
        <f>F18-F14</f>
        <v>0</v>
      </c>
      <c r="G20" t="s">
        <v>75</v>
      </c>
      <c r="I20" t="s">
        <v>74</v>
      </c>
      <c r="J20" s="34">
        <f>J18-J14</f>
        <v>0</v>
      </c>
      <c r="K20" t="s">
        <v>75</v>
      </c>
    </row>
    <row r="21" spans="2:11" ht="15.75" thickTop="1" x14ac:dyDescent="0.25"/>
    <row r="22" spans="2:11" x14ac:dyDescent="0.25">
      <c r="B22" s="10" t="s">
        <v>51</v>
      </c>
      <c r="C22" s="9"/>
    </row>
    <row r="23" spans="2:11" x14ac:dyDescent="0.25">
      <c r="B23" s="10" t="s">
        <v>76</v>
      </c>
      <c r="C23" s="9">
        <f>(-0.2*C22*0.1275)</f>
        <v>0</v>
      </c>
    </row>
    <row r="24" spans="2:11" x14ac:dyDescent="0.25">
      <c r="B24" t="s">
        <v>77</v>
      </c>
      <c r="C24" s="35">
        <f>C23+C22+C20</f>
        <v>9929730.3092495017</v>
      </c>
    </row>
    <row r="25" spans="2:11" x14ac:dyDescent="0.25">
      <c r="B25" t="s">
        <v>78</v>
      </c>
      <c r="C25" s="36">
        <f>C24*0.3</f>
        <v>2978919.0927748503</v>
      </c>
      <c r="E25" t="s">
        <v>79</v>
      </c>
      <c r="F25" s="36">
        <f>F20*0.3</f>
        <v>0</v>
      </c>
      <c r="I25" t="s">
        <v>80</v>
      </c>
      <c r="J25" s="36">
        <f>J20*0.3</f>
        <v>0</v>
      </c>
    </row>
    <row r="27" spans="2:11" x14ac:dyDescent="0.25">
      <c r="B27" t="s">
        <v>81</v>
      </c>
      <c r="C27" s="18">
        <f>C25+F25+J25</f>
        <v>2978919.0927748503</v>
      </c>
    </row>
    <row r="29" spans="2:11" x14ac:dyDescent="0.25">
      <c r="C29" s="18"/>
    </row>
    <row r="30" spans="2:11" x14ac:dyDescent="0.25">
      <c r="C30" s="18"/>
    </row>
    <row r="31" spans="2:11" x14ac:dyDescent="0.25">
      <c r="C31" s="18"/>
    </row>
    <row r="33" spans="3:6" x14ac:dyDescent="0.25">
      <c r="C33" s="36"/>
    </row>
    <row r="34" spans="3:6" x14ac:dyDescent="0.25">
      <c r="C34" s="18"/>
      <c r="F34" s="18">
        <f>F9/31*5.8/1000</f>
        <v>0</v>
      </c>
    </row>
    <row r="35" spans="3:6" x14ac:dyDescent="0.25">
      <c r="C35" s="36"/>
    </row>
    <row r="36" spans="3:6" x14ac:dyDescent="0.25">
      <c r="C36" s="36"/>
    </row>
    <row r="37" spans="3:6" x14ac:dyDescent="0.25">
      <c r="C37" s="36"/>
    </row>
    <row r="38" spans="3:6" x14ac:dyDescent="0.25">
      <c r="C38" s="36"/>
    </row>
    <row r="43" spans="3:6" x14ac:dyDescent="0.25">
      <c r="C43" s="18"/>
    </row>
    <row r="44" spans="3:6" x14ac:dyDescent="0.25">
      <c r="C44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0773-AEC3-4060-AE7D-CDE2D33B6966}">
  <dimension ref="B2:E9"/>
  <sheetViews>
    <sheetView workbookViewId="0">
      <selection activeCell="E9" sqref="E9"/>
    </sheetView>
  </sheetViews>
  <sheetFormatPr defaultRowHeight="15" x14ac:dyDescent="0.25"/>
  <cols>
    <col min="2" max="2" width="15" bestFit="1" customWidth="1"/>
    <col min="3" max="3" width="10.5703125" bestFit="1" customWidth="1"/>
    <col min="5" max="5" width="10.5703125" bestFit="1" customWidth="1"/>
  </cols>
  <sheetData>
    <row r="2" spans="2:5" x14ac:dyDescent="0.25">
      <c r="B2" s="10" t="s">
        <v>82</v>
      </c>
    </row>
    <row r="3" spans="2:5" x14ac:dyDescent="0.25">
      <c r="B3" s="41"/>
      <c r="C3" s="42" t="s">
        <v>90</v>
      </c>
      <c r="D3" s="42" t="s">
        <v>89</v>
      </c>
      <c r="E3" s="42" t="s">
        <v>91</v>
      </c>
    </row>
    <row r="4" spans="2:5" x14ac:dyDescent="0.25">
      <c r="B4" s="43" t="s">
        <v>84</v>
      </c>
      <c r="C4" s="44">
        <v>45452.819999999992</v>
      </c>
      <c r="D4" s="44">
        <v>1022407.6581391133</v>
      </c>
      <c r="E4" s="44">
        <f>SUM(C4:D4)</f>
        <v>1067860.4781391134</v>
      </c>
    </row>
    <row r="5" spans="2:5" x14ac:dyDescent="0.25">
      <c r="B5" s="43" t="s">
        <v>83</v>
      </c>
      <c r="C5" s="44">
        <v>46958.006322165296</v>
      </c>
      <c r="D5" s="44">
        <v>1257974.5490407443</v>
      </c>
      <c r="E5" s="44">
        <f>SUM(C5:D5)</f>
        <v>1304932.5553629096</v>
      </c>
    </row>
    <row r="6" spans="2:5" x14ac:dyDescent="0.25">
      <c r="B6" s="43" t="s">
        <v>86</v>
      </c>
      <c r="C6" s="44">
        <f>C5-C4</f>
        <v>1505.1863221653039</v>
      </c>
      <c r="D6" s="44">
        <f>D5-D4</f>
        <v>235566.89090163098</v>
      </c>
      <c r="E6" s="44">
        <f>E5-E4</f>
        <v>237072.07722379616</v>
      </c>
    </row>
    <row r="7" spans="2:5" x14ac:dyDescent="0.25">
      <c r="B7" s="43" t="s">
        <v>87</v>
      </c>
      <c r="C7" s="44">
        <f>C6*2.3/31</f>
        <v>111.6751142251677</v>
      </c>
      <c r="D7" s="44">
        <f>D6*2.3/31</f>
        <v>17477.543518508104</v>
      </c>
      <c r="E7" s="44">
        <f>E6*2.3/31</f>
        <v>17589.21863273326</v>
      </c>
    </row>
    <row r="8" spans="2:5" x14ac:dyDescent="0.25">
      <c r="B8" s="43" t="s">
        <v>88</v>
      </c>
      <c r="C8" s="44">
        <f>C6*0.02</f>
        <v>30.103726443306076</v>
      </c>
      <c r="D8" s="44">
        <f>D6*0.02</f>
        <v>4711.3378180326199</v>
      </c>
      <c r="E8" s="44">
        <f>E6*0.02</f>
        <v>4741.4415444759234</v>
      </c>
    </row>
    <row r="9" spans="2:5" x14ac:dyDescent="0.25">
      <c r="B9" s="43" t="s">
        <v>25</v>
      </c>
      <c r="C9" s="45">
        <f>C6-C7-C8</f>
        <v>1363.4074814968299</v>
      </c>
      <c r="D9" s="45">
        <f>D6-D7-D8</f>
        <v>213378.00956509024</v>
      </c>
      <c r="E9" s="45">
        <f>E6-E7-E8</f>
        <v>214741.41704658695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716C6-2E2B-491A-B243-3B8EAE4F65EF}">
  <dimension ref="B1:O8"/>
  <sheetViews>
    <sheetView workbookViewId="0">
      <selection activeCell="K8" sqref="K8:O9"/>
    </sheetView>
  </sheetViews>
  <sheetFormatPr defaultRowHeight="15" x14ac:dyDescent="0.25"/>
  <cols>
    <col min="11" max="11" width="11.85546875" bestFit="1" customWidth="1"/>
    <col min="15" max="15" width="11.42578125" bestFit="1" customWidth="1"/>
  </cols>
  <sheetData>
    <row r="1" spans="2:15" x14ac:dyDescent="0.25">
      <c r="B1" t="s">
        <v>34</v>
      </c>
    </row>
    <row r="3" spans="2:15" ht="76.5" x14ac:dyDescent="0.25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8" t="s">
        <v>10</v>
      </c>
      <c r="J3" s="8" t="s">
        <v>11</v>
      </c>
      <c r="K3" s="8" t="s">
        <v>12</v>
      </c>
      <c r="L3" s="2" t="s">
        <v>13</v>
      </c>
      <c r="M3" s="2" t="s">
        <v>14</v>
      </c>
      <c r="N3" s="2" t="s">
        <v>15</v>
      </c>
      <c r="O3" s="2" t="s">
        <v>16</v>
      </c>
    </row>
    <row r="4" spans="2:15" x14ac:dyDescent="0.25">
      <c r="B4" s="3" t="s">
        <v>17</v>
      </c>
      <c r="C4" s="3" t="s">
        <v>18</v>
      </c>
      <c r="D4" s="3" t="s">
        <v>19</v>
      </c>
      <c r="E4" s="3" t="s">
        <v>20</v>
      </c>
      <c r="F4" s="3" t="s">
        <v>21</v>
      </c>
      <c r="G4" s="3" t="s">
        <v>22</v>
      </c>
      <c r="H4" s="3" t="s">
        <v>23</v>
      </c>
      <c r="I4" s="4">
        <v>5545.7199104525298</v>
      </c>
      <c r="J4" s="4"/>
      <c r="K4" s="5">
        <v>5545.7199104525298</v>
      </c>
      <c r="L4" s="6">
        <v>0.17989315133237799</v>
      </c>
      <c r="M4" s="6">
        <v>1.1336879741868E-2</v>
      </c>
      <c r="N4" s="7">
        <v>1216.47201546825</v>
      </c>
      <c r="O4" s="7">
        <v>619395.50248343323</v>
      </c>
    </row>
    <row r="5" spans="2:15" x14ac:dyDescent="0.25">
      <c r="B5" s="3" t="s">
        <v>17</v>
      </c>
      <c r="C5" s="3" t="s">
        <v>18</v>
      </c>
      <c r="D5" s="3" t="s">
        <v>19</v>
      </c>
      <c r="E5" s="3" t="s">
        <v>24</v>
      </c>
      <c r="F5" s="3" t="s">
        <v>21</v>
      </c>
      <c r="G5" s="3" t="s">
        <v>22</v>
      </c>
      <c r="H5" s="3" t="s">
        <v>23</v>
      </c>
      <c r="I5" s="4">
        <v>20332.662208618302</v>
      </c>
      <c r="J5" s="4"/>
      <c r="K5" s="5">
        <v>20332.662208618302</v>
      </c>
      <c r="L5" s="6">
        <v>0.39192833687040501</v>
      </c>
      <c r="M5" s="6">
        <v>3.2595744680851101E-2</v>
      </c>
      <c r="N5" s="7">
        <v>13105.2751949619</v>
      </c>
      <c r="O5" s="7">
        <v>2264939.721752414</v>
      </c>
    </row>
    <row r="6" spans="2:15" x14ac:dyDescent="0.25">
      <c r="K6" s="9">
        <f>SUM(K4:K5)</f>
        <v>25878.382119070833</v>
      </c>
      <c r="O6" s="1">
        <f>SUM(O4:O5)</f>
        <v>2884335.2242358471</v>
      </c>
    </row>
    <row r="8" spans="2:15" x14ac:dyDescent="0.25">
      <c r="K8" s="11"/>
      <c r="L8" s="9"/>
      <c r="M8" s="9"/>
      <c r="N8" s="9"/>
      <c r="O8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072C6-E865-42CE-A445-06B3194814CC}">
  <dimension ref="A3:P29"/>
  <sheetViews>
    <sheetView workbookViewId="0">
      <selection activeCell="I24" sqref="I24"/>
    </sheetView>
  </sheetViews>
  <sheetFormatPr defaultRowHeight="15" x14ac:dyDescent="0.25"/>
  <cols>
    <col min="1" max="1" width="12.140625" customWidth="1"/>
    <col min="2" max="2" width="17.85546875" bestFit="1" customWidth="1"/>
    <col min="5" max="5" width="15" customWidth="1"/>
    <col min="6" max="6" width="13.5703125" customWidth="1"/>
    <col min="7" max="7" width="11.7109375" customWidth="1"/>
    <col min="10" max="10" width="11.85546875" bestFit="1" customWidth="1"/>
    <col min="12" max="12" width="11.85546875" bestFit="1" customWidth="1"/>
    <col min="15" max="15" width="14.28515625" bestFit="1" customWidth="1"/>
    <col min="16" max="16" width="11.42578125" bestFit="1" customWidth="1"/>
  </cols>
  <sheetData>
    <row r="3" spans="3:16" ht="51" x14ac:dyDescent="0.25">
      <c r="C3" s="37" t="s">
        <v>3</v>
      </c>
      <c r="D3" s="37" t="s">
        <v>4</v>
      </c>
      <c r="E3" s="37" t="s">
        <v>5</v>
      </c>
      <c r="F3" s="37" t="s">
        <v>6</v>
      </c>
      <c r="G3" s="37" t="s">
        <v>7</v>
      </c>
      <c r="H3" s="37" t="s">
        <v>8</v>
      </c>
      <c r="I3" s="37" t="s">
        <v>9</v>
      </c>
      <c r="J3" s="37" t="s">
        <v>10</v>
      </c>
      <c r="K3" s="37" t="s">
        <v>11</v>
      </c>
      <c r="L3" s="37" t="s">
        <v>12</v>
      </c>
      <c r="M3" s="37" t="s">
        <v>13</v>
      </c>
      <c r="N3" s="37" t="s">
        <v>14</v>
      </c>
      <c r="O3" s="37" t="s">
        <v>15</v>
      </c>
      <c r="P3" s="37" t="s">
        <v>16</v>
      </c>
    </row>
    <row r="4" spans="3:16" x14ac:dyDescent="0.25">
      <c r="C4" s="38" t="s">
        <v>17</v>
      </c>
      <c r="D4" s="38" t="s">
        <v>18</v>
      </c>
      <c r="E4" s="38" t="s">
        <v>19</v>
      </c>
      <c r="F4" s="38" t="s">
        <v>26</v>
      </c>
      <c r="G4" s="38" t="s">
        <v>21</v>
      </c>
      <c r="H4" s="38" t="s">
        <v>22</v>
      </c>
      <c r="I4" s="38" t="s">
        <v>23</v>
      </c>
      <c r="J4" s="39">
        <v>0</v>
      </c>
      <c r="K4" s="39"/>
      <c r="L4" s="40">
        <v>0</v>
      </c>
      <c r="M4" s="40">
        <v>0</v>
      </c>
      <c r="N4" s="40">
        <v>0</v>
      </c>
      <c r="O4" s="40">
        <v>0</v>
      </c>
      <c r="P4" s="40">
        <v>0</v>
      </c>
    </row>
    <row r="5" spans="3:16" x14ac:dyDescent="0.25">
      <c r="C5" s="38" t="s">
        <v>17</v>
      </c>
      <c r="D5" s="38" t="s">
        <v>18</v>
      </c>
      <c r="E5" s="38" t="s">
        <v>19</v>
      </c>
      <c r="F5" s="38" t="s">
        <v>27</v>
      </c>
      <c r="G5" s="38" t="s">
        <v>21</v>
      </c>
      <c r="H5" s="38" t="s">
        <v>22</v>
      </c>
      <c r="I5" s="38" t="s">
        <v>23</v>
      </c>
      <c r="J5" s="39">
        <v>0</v>
      </c>
      <c r="K5" s="39"/>
      <c r="L5" s="40">
        <v>0</v>
      </c>
      <c r="M5" s="40">
        <v>0</v>
      </c>
      <c r="N5" s="40">
        <v>0</v>
      </c>
      <c r="O5" s="40">
        <v>0</v>
      </c>
      <c r="P5" s="40">
        <v>0</v>
      </c>
    </row>
    <row r="6" spans="3:16" x14ac:dyDescent="0.25">
      <c r="C6" s="38" t="s">
        <v>17</v>
      </c>
      <c r="D6" s="38" t="s">
        <v>18</v>
      </c>
      <c r="E6" s="38" t="s">
        <v>19</v>
      </c>
      <c r="F6" s="38" t="s">
        <v>20</v>
      </c>
      <c r="G6" s="38" t="s">
        <v>21</v>
      </c>
      <c r="H6" s="38" t="s">
        <v>22</v>
      </c>
      <c r="I6" s="38" t="s">
        <v>23</v>
      </c>
      <c r="J6" s="39">
        <v>5545.7199104525298</v>
      </c>
      <c r="K6" s="39"/>
      <c r="L6" s="40">
        <v>5545.7199104525298</v>
      </c>
      <c r="M6" s="40">
        <v>0.17989315133237799</v>
      </c>
      <c r="N6" s="40">
        <v>1.1336879741868E-2</v>
      </c>
      <c r="O6" s="40">
        <v>1216.47201546825</v>
      </c>
      <c r="P6" s="40">
        <v>619395.50248343323</v>
      </c>
    </row>
    <row r="7" spans="3:16" x14ac:dyDescent="0.25">
      <c r="C7" s="38" t="s">
        <v>17</v>
      </c>
      <c r="D7" s="38" t="s">
        <v>18</v>
      </c>
      <c r="E7" s="38" t="s">
        <v>19</v>
      </c>
      <c r="F7" s="38" t="s">
        <v>24</v>
      </c>
      <c r="G7" s="38" t="s">
        <v>21</v>
      </c>
      <c r="H7" s="38" t="s">
        <v>22</v>
      </c>
      <c r="I7" s="38" t="s">
        <v>23</v>
      </c>
      <c r="J7" s="39">
        <v>20332.662208618302</v>
      </c>
      <c r="K7" s="39"/>
      <c r="L7" s="40">
        <v>20332.662208618302</v>
      </c>
      <c r="M7" s="40">
        <v>0.39192833687040501</v>
      </c>
      <c r="N7" s="40">
        <v>3.2595744680851101E-2</v>
      </c>
      <c r="O7" s="40">
        <v>13105.2751949619</v>
      </c>
      <c r="P7" s="40">
        <v>2264939.721752414</v>
      </c>
    </row>
    <row r="8" spans="3:16" x14ac:dyDescent="0.25">
      <c r="C8" s="38" t="s">
        <v>17</v>
      </c>
      <c r="D8" s="38" t="s">
        <v>18</v>
      </c>
      <c r="E8" s="38" t="s">
        <v>19</v>
      </c>
      <c r="F8" s="38" t="s">
        <v>28</v>
      </c>
      <c r="G8" s="38" t="s">
        <v>21</v>
      </c>
      <c r="H8" s="38" t="s">
        <v>22</v>
      </c>
      <c r="I8" s="38" t="s">
        <v>23</v>
      </c>
      <c r="J8" s="39">
        <v>92859.206283366104</v>
      </c>
      <c r="K8" s="39"/>
      <c r="L8" s="40">
        <v>92859.206283366104</v>
      </c>
      <c r="M8" s="40">
        <v>0.18497600955073601</v>
      </c>
      <c r="N8" s="40">
        <v>1.1725293132328301E-2</v>
      </c>
      <c r="O8" s="40">
        <v>21075.116351946101</v>
      </c>
      <c r="P8" s="40">
        <v>1992880.3189808622</v>
      </c>
    </row>
    <row r="9" spans="3:16" x14ac:dyDescent="0.25">
      <c r="C9" s="38" t="s">
        <v>17</v>
      </c>
      <c r="D9" s="38" t="s">
        <v>18</v>
      </c>
      <c r="E9" s="38" t="s">
        <v>19</v>
      </c>
      <c r="F9" s="38" t="s">
        <v>29</v>
      </c>
      <c r="G9" s="38" t="s">
        <v>21</v>
      </c>
      <c r="H9" s="38" t="s">
        <v>22</v>
      </c>
      <c r="I9" s="38" t="s">
        <v>23</v>
      </c>
      <c r="J9" s="39">
        <v>125708.293513483</v>
      </c>
      <c r="K9" s="39"/>
      <c r="L9" s="40">
        <v>125708.293513483</v>
      </c>
      <c r="M9" s="40">
        <v>0.164521731226972</v>
      </c>
      <c r="N9" s="40">
        <v>1.0189228529839899E-2</v>
      </c>
      <c r="O9" s="40">
        <v>24754.3794392157</v>
      </c>
      <c r="P9" s="40">
        <v>2340794.459644441</v>
      </c>
    </row>
    <row r="10" spans="3:16" x14ac:dyDescent="0.25">
      <c r="C10" s="38" t="s">
        <v>17</v>
      </c>
      <c r="D10" s="38" t="s">
        <v>18</v>
      </c>
      <c r="E10" s="38" t="s">
        <v>19</v>
      </c>
      <c r="F10" s="38" t="s">
        <v>30</v>
      </c>
      <c r="G10" s="38" t="s">
        <v>21</v>
      </c>
      <c r="H10" s="38" t="s">
        <v>22</v>
      </c>
      <c r="I10" s="38" t="s">
        <v>23</v>
      </c>
      <c r="J10" s="39">
        <v>129913.01467222899</v>
      </c>
      <c r="K10" s="39"/>
      <c r="L10" s="40">
        <v>129913.01467222899</v>
      </c>
      <c r="M10" s="40">
        <v>0.16285431406548201</v>
      </c>
      <c r="N10" s="40">
        <v>1.00671140939597E-2</v>
      </c>
      <c r="O10" s="40">
        <v>25272.655940413701</v>
      </c>
      <c r="P10" s="40">
        <v>2788103.6300235349</v>
      </c>
    </row>
    <row r="11" spans="3:16" x14ac:dyDescent="0.25">
      <c r="L11" s="9">
        <f>SUM(L4:L10)</f>
        <v>374358.89658814896</v>
      </c>
      <c r="P11" s="9">
        <f>SUM(P4:P10)</f>
        <v>10006113.632884685</v>
      </c>
    </row>
    <row r="12" spans="3:16" x14ac:dyDescent="0.25">
      <c r="L12" s="9">
        <f>L11/31</f>
        <v>12076.093438327385</v>
      </c>
      <c r="P12" s="9">
        <f>P11/31</f>
        <v>322777.85912531242</v>
      </c>
    </row>
    <row r="17" spans="1:15" x14ac:dyDescent="0.25">
      <c r="C17" s="14" t="s">
        <v>31</v>
      </c>
      <c r="D17" t="s">
        <v>32</v>
      </c>
      <c r="E17" s="14" t="s">
        <v>2</v>
      </c>
      <c r="F17" t="s">
        <v>1</v>
      </c>
      <c r="G17" s="14" t="s">
        <v>0</v>
      </c>
      <c r="H17" t="s">
        <v>33</v>
      </c>
      <c r="I17" s="14" t="s">
        <v>34</v>
      </c>
      <c r="J17" t="s">
        <v>35</v>
      </c>
      <c r="K17" s="14" t="s">
        <v>36</v>
      </c>
      <c r="L17" t="s">
        <v>37</v>
      </c>
      <c r="M17" s="14" t="s">
        <v>38</v>
      </c>
      <c r="N17" t="s">
        <v>39</v>
      </c>
    </row>
    <row r="18" spans="1:15" x14ac:dyDescent="0.25">
      <c r="A18" t="s">
        <v>40</v>
      </c>
      <c r="C18">
        <v>31</v>
      </c>
      <c r="D18">
        <v>28</v>
      </c>
      <c r="E18">
        <v>31</v>
      </c>
      <c r="F18">
        <v>30</v>
      </c>
      <c r="G18">
        <v>31</v>
      </c>
      <c r="H18">
        <v>30</v>
      </c>
      <c r="I18">
        <v>31</v>
      </c>
      <c r="J18">
        <v>31</v>
      </c>
      <c r="K18">
        <v>30</v>
      </c>
      <c r="L18">
        <v>31</v>
      </c>
      <c r="M18">
        <v>30</v>
      </c>
      <c r="N18">
        <v>31</v>
      </c>
    </row>
    <row r="19" spans="1:15" x14ac:dyDescent="0.25">
      <c r="B19" t="s">
        <v>41</v>
      </c>
    </row>
    <row r="20" spans="1:15" x14ac:dyDescent="0.25">
      <c r="A20" s="9"/>
      <c r="B20" s="9" t="s">
        <v>43</v>
      </c>
      <c r="C20" s="9">
        <v>11539.060000000001</v>
      </c>
      <c r="D20" s="9">
        <v>10707.23</v>
      </c>
      <c r="E20" s="9">
        <v>3272.1499999999996</v>
      </c>
      <c r="F20" s="9">
        <v>5924.2</v>
      </c>
      <c r="G20" s="9">
        <v>6629.1</v>
      </c>
      <c r="H20" s="9">
        <v>6896.59</v>
      </c>
      <c r="I20" s="9">
        <v>3495.1</v>
      </c>
      <c r="J20" s="9">
        <v>3329.2</v>
      </c>
      <c r="K20" s="9">
        <v>3217.7</v>
      </c>
      <c r="L20" s="9">
        <v>8731.2999999999993</v>
      </c>
      <c r="M20" s="9">
        <v>8697.0999999999985</v>
      </c>
      <c r="N20" s="9">
        <v>15468.800000000003</v>
      </c>
    </row>
    <row r="21" spans="1:15" x14ac:dyDescent="0.25">
      <c r="A21" s="9"/>
      <c r="B21" s="9" t="s">
        <v>45</v>
      </c>
      <c r="C21" s="9"/>
      <c r="D21" s="9"/>
      <c r="E21" s="9"/>
      <c r="F21" s="9"/>
      <c r="G21" s="9"/>
      <c r="H21" s="9"/>
      <c r="I21" s="9">
        <f>L12</f>
        <v>12076.093438327385</v>
      </c>
      <c r="J21" s="9"/>
      <c r="K21" s="9"/>
      <c r="L21" s="9"/>
      <c r="M21" s="9"/>
      <c r="N21" s="9"/>
    </row>
    <row r="22" spans="1:15" x14ac:dyDescent="0.25">
      <c r="A22" s="9"/>
      <c r="B22" s="9"/>
      <c r="C22" s="9"/>
      <c r="D22" s="9"/>
      <c r="E22" s="9"/>
      <c r="F22" s="9"/>
      <c r="G22" s="9"/>
      <c r="H22" s="9"/>
      <c r="I22" s="9">
        <f t="shared" ref="I22" si="0">I21-I20</f>
        <v>8580.9934383273849</v>
      </c>
      <c r="J22" s="9"/>
      <c r="K22" s="9"/>
      <c r="L22" s="9"/>
      <c r="M22" s="9"/>
      <c r="N22" s="9"/>
    </row>
    <row r="23" spans="1:15" x14ac:dyDescent="0.25">
      <c r="A23" s="9"/>
      <c r="B23" s="9" t="s">
        <v>46</v>
      </c>
      <c r="C23" s="9"/>
      <c r="D23" s="9"/>
      <c r="E23" s="9"/>
      <c r="F23" s="9"/>
      <c r="G23" s="9"/>
      <c r="H23" s="9"/>
      <c r="I23" s="9">
        <f>I22*31</f>
        <v>266010.79658814892</v>
      </c>
      <c r="J23" s="9"/>
      <c r="K23" s="9"/>
      <c r="L23" s="9"/>
      <c r="M23" s="9"/>
      <c r="N23" s="9"/>
      <c r="O23" s="9">
        <f>SUM(C23:N23)</f>
        <v>266010.79658814892</v>
      </c>
    </row>
    <row r="24" spans="1:15" x14ac:dyDescent="0.25">
      <c r="A24" s="9"/>
      <c r="B24" t="s">
        <v>42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5" x14ac:dyDescent="0.25">
      <c r="B25" s="9" t="s">
        <v>44</v>
      </c>
      <c r="C25" s="9">
        <v>314338</v>
      </c>
      <c r="D25" s="9">
        <v>302510.59999999998</v>
      </c>
      <c r="E25" s="9">
        <v>70246.905276810867</v>
      </c>
      <c r="F25" s="9">
        <v>204257</v>
      </c>
      <c r="G25" s="9">
        <v>219170</v>
      </c>
      <c r="H25" s="9">
        <v>219638</v>
      </c>
      <c r="I25" s="9">
        <v>149854</v>
      </c>
      <c r="J25" s="9">
        <v>147261</v>
      </c>
      <c r="K25" s="9">
        <v>143198</v>
      </c>
      <c r="L25" s="9">
        <v>239649</v>
      </c>
      <c r="M25" s="9">
        <v>243717</v>
      </c>
      <c r="N25" s="9">
        <v>361915</v>
      </c>
    </row>
    <row r="26" spans="1:15" x14ac:dyDescent="0.25">
      <c r="B26" s="9" t="s">
        <v>45</v>
      </c>
      <c r="E26" s="9"/>
      <c r="F26" s="9"/>
      <c r="G26" s="9"/>
      <c r="I26" s="9">
        <f>P12</f>
        <v>322777.85912531242</v>
      </c>
    </row>
    <row r="27" spans="1:15" x14ac:dyDescent="0.25">
      <c r="B27" s="9"/>
      <c r="E27" s="9"/>
      <c r="F27" s="9"/>
      <c r="G27" s="9"/>
      <c r="I27" s="9">
        <f t="shared" ref="I27" si="1">I26-I25</f>
        <v>172923.85912531242</v>
      </c>
    </row>
    <row r="28" spans="1:15" x14ac:dyDescent="0.25">
      <c r="B28" s="9" t="s">
        <v>85</v>
      </c>
      <c r="E28" s="9"/>
      <c r="F28" s="9"/>
      <c r="G28" s="9"/>
      <c r="I28" s="9">
        <f>I27*I18</f>
        <v>5360639.632884685</v>
      </c>
      <c r="O28" s="9">
        <f>SUM(C28:N28)</f>
        <v>5360639.632884685</v>
      </c>
    </row>
    <row r="29" spans="1:15" x14ac:dyDescent="0.25">
      <c r="E29" s="9"/>
      <c r="F29" s="9"/>
      <c r="G29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FCF </vt:lpstr>
      <vt:lpstr>Jul 2019 Production</vt:lpstr>
      <vt:lpstr>K39&amp;40 Rerouting</vt:lpstr>
      <vt:lpstr>K2S Optimisation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SPDC-UPO/G/TP</dc:creator>
  <cp:lastModifiedBy>Falaye, Olatunbosun M SPDC-UPO/G/TP</cp:lastModifiedBy>
  <dcterms:created xsi:type="dcterms:W3CDTF">2019-06-17T17:25:43Z</dcterms:created>
  <dcterms:modified xsi:type="dcterms:W3CDTF">2019-08-20T12:15:44Z</dcterms:modified>
</cp:coreProperties>
</file>