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8_{6D627902-5B38-48F9-B1BF-7ECC727794CC}" xr6:coauthVersionLast="36" xr6:coauthVersionMax="36" xr10:uidLastSave="{00000000-0000-0000-0000-000000000000}"/>
  <bookViews>
    <workbookView xWindow="0" yWindow="0" windowWidth="19200" windowHeight="6930" firstSheet="1" activeTab="1" xr2:uid="{00000000-000D-0000-FFFF-FFFF00000000}"/>
  </bookViews>
  <sheets>
    <sheet name="ROT 2019" sheetId="1" state="hidden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2" i="2" l="1"/>
  <c r="L5" i="2"/>
  <c r="I5" i="2" l="1"/>
  <c r="L2" i="2" l="1"/>
  <c r="T2" i="2"/>
  <c r="L2" i="1"/>
  <c r="T2" i="1" s="1"/>
  <c r="T12" i="2" l="1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H13" i="3" s="1"/>
  <c r="H14" i="3" s="1"/>
  <c r="H16" i="3" s="1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I14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 s="1"/>
  <c r="T14" i="2"/>
  <c r="T16" i="2" s="1"/>
  <c r="T18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8" i="2" s="1"/>
  <c r="I16" i="2"/>
  <c r="I18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T19" i="2" l="1"/>
  <c r="L19" i="2"/>
  <c r="I19" i="2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J26" i="1" s="1"/>
  <c r="C13" i="1"/>
  <c r="C14" i="1" s="1"/>
  <c r="D9" i="1"/>
  <c r="D13" i="1"/>
  <c r="H9" i="1"/>
  <c r="H13" i="1" s="1"/>
  <c r="T9" i="1"/>
  <c r="T13" i="1" s="1"/>
  <c r="E13" i="1"/>
  <c r="I13" i="1"/>
  <c r="L19" i="1" l="1"/>
  <c r="I26" i="1" s="1"/>
  <c r="K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J25" i="1" s="1"/>
  <c r="H14" i="1"/>
  <c r="H16" i="1" s="1"/>
  <c r="T14" i="1"/>
  <c r="T16" i="1" s="1"/>
  <c r="T18" i="1" s="1"/>
  <c r="J27" i="1" s="1"/>
  <c r="E14" i="1"/>
  <c r="E16" i="1" s="1"/>
  <c r="T19" i="1" l="1"/>
  <c r="I27" i="1" s="1"/>
  <c r="K27" i="1" s="1"/>
  <c r="I19" i="1"/>
  <c r="I25" i="1" l="1"/>
  <c r="K25" i="1" s="1"/>
</calcChain>
</file>

<file path=xl/sharedStrings.xml><?xml version="1.0" encoding="utf-8"?>
<sst xmlns="http://schemas.openxmlformats.org/spreadsheetml/2006/main" count="242" uniqueCount="48">
  <si>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</si>
  <si>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</si>
  <si>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</si>
  <si>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</si>
  <si>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</si>
  <si>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</si>
  <si>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</si>
  <si>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</si>
  <si>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</si>
  <si>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</si>
  <si>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</si>
  <si>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</si>
  <si>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</si>
  <si>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</si>
  <si>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</si>
  <si>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</si>
  <si>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</si>
  <si>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</si>
  <si>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</si>
  <si>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</si>
  <si>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</si>
  <si>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</si>
  <si>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</si>
  <si>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</si>
  <si>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</si>
  <si>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</si>
  <si>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</si>
  <si>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</si>
  <si>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</si>
  <si>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</si>
  <si>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</si>
  <si>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</si>
  <si>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</si>
  <si>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</si>
  <si>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</si>
  <si>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</si>
  <si>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</si>
  <si>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</si>
  <si>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</si>
  <si>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</si>
  <si>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</si>
  <si>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</si>
  <si>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</si>
  <si>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</si>
  <si>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</si>
  <si>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</si>
  <si>
    <t>Monthly from April</t>
  </si>
  <si>
    <t>Based on SPDC Minimun tax rate of 1275%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</si>
</sst>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43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164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43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43" fontId="0" fillId="0" borderId="0" xfId="0" applyNumberFormat="1" applyFill="1"/>
    <xf numFmtId="43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164" fontId="0" fillId="0" borderId="0" xfId="0" applyNumberFormat="1"/>
    <xf numFmtId="9" fontId="0" fillId="0" borderId="0" xfId="4" applyFont="1" applyFill="1"/>
    <xf numFmtId="0" fontId="6" fillId="0" borderId="0" xfId="0" applyFont="1"/>
    <xf numFmtId="164" fontId="0" fillId="0" borderId="0" xfId="5" applyFont="1" applyAlignment="1"/>
    <xf numFmtId="164" fontId="0" fillId="0" borderId="0" xfId="5" applyFont="1" applyFill="1" applyAlignment="1">
      <alignment horizontal="center"/>
    </xf>
    <xf numFmtId="164" fontId="0" fillId="0" borderId="0" xfId="0" applyNumberFormat="1" applyFill="1"/>
    <xf numFmtId="164" fontId="0" fillId="0" borderId="0" xfId="2" applyNumberFormat="1" applyFont="1"/>
    <xf numFmtId="3" fontId="0" fillId="0" borderId="0" xfId="4" applyNumberFormat="1" applyFont="1" applyFill="1"/>
    <xf numFmtId="165" fontId="0" fillId="0" borderId="0" xfId="0" applyNumberFormat="1" applyFill="1" applyAlignment="1">
      <alignment horizontal="center" wrapText="1"/>
    </xf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  <sheetName val="Rates"/>
      <sheetName val="Opening BS (Workings)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>
        <row r="1">
          <cell r="A1" t="str">
            <v>Short Item</v>
          </cell>
        </row>
      </sheetData>
      <sheetData sheetId="38">
        <row r="1">
          <cell r="A1" t="str">
            <v>Short Item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/>
      <sheetData sheetId="63"/>
      <sheetData sheetId="6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6"/>
      <sheetName val="Budget_Data6"/>
      <sheetName val="Exp_List6"/>
      <sheetName val="AWARDED_(2)6"/>
      <sheetName val="Mapping_Fields_to_AGG_node4"/>
      <sheetName val="Budget_Data4"/>
      <sheetName val="Exp_List4"/>
      <sheetName val="AWARDED_(2)4"/>
      <sheetName val="Mapping_Fields_to_AGG_node5"/>
      <sheetName val="Budget_Data5"/>
      <sheetName val="Exp_List5"/>
      <sheetName val="AWARDED_(2)5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  <sheetName val="Economics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>
        <row r="7">
          <cell r="A7" t="str">
            <v>Air Transport Logistics</v>
          </cell>
        </row>
      </sheetData>
      <sheetData sheetId="18">
        <row r="9">
          <cell r="B9" t="str">
            <v>Business Travel (Local)</v>
          </cell>
        </row>
      </sheetData>
      <sheetData sheetId="19"/>
      <sheetData sheetId="20"/>
      <sheetData sheetId="21">
        <row r="7">
          <cell r="A7" t="str">
            <v>Air Transport Logistics</v>
          </cell>
        </row>
      </sheetData>
      <sheetData sheetId="22">
        <row r="7">
          <cell r="A7" t="str">
            <v>Air Transport Logistics</v>
          </cell>
        </row>
      </sheetData>
      <sheetData sheetId="23">
        <row r="9">
          <cell r="B9" t="str">
            <v>Business Travel (Local)</v>
          </cell>
        </row>
      </sheetData>
      <sheetData sheetId="24"/>
      <sheetData sheetId="25"/>
      <sheetData sheetId="26">
        <row r="7">
          <cell r="A7" t="str">
            <v>Air Transport Logistics</v>
          </cell>
        </row>
      </sheetData>
      <sheetData sheetId="2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Sheet1_(2)2"/>
      <sheetName val="Budget,_LEE_&amp;_Commitments2"/>
      <sheetName val="Sheet1_(2)3"/>
      <sheetName val="Budget,_LEE_&amp;_Commitments3"/>
      <sheetName val="W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  <sheetName val="Data_Entry1"/>
      <sheetName val="Automated_Balance_Sheet1"/>
      <sheetName val="Assoc_Coy_PMaster_Data1"/>
      <sheetName val="Group_Coy_PMaster_Data1"/>
      <sheetName val="Automated_Profit_&amp;_Loss1"/>
      <sheetName val="Automated_Cashflow1"/>
      <sheetName val="Auto_Volumes_and_Supplementary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  <sheetName val="#REF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68">
          <cell r="A168" t="str">
            <v>GPO</v>
          </cell>
        </row>
      </sheetData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168">
          <cell r="A168" t="str">
            <v>GPO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68">
          <cell r="A168" t="str">
            <v>GPO</v>
          </cell>
        </row>
      </sheetData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2"/>
      <sheetName val="Project_Data_2"/>
      <sheetName val="Project_Data_Input3"/>
      <sheetName val="Project_Data_3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6"/>
      <sheetName val="BASE_DATA6"/>
      <sheetName val="Budget_Data_SAP4"/>
      <sheetName val="BASE_DATA4"/>
      <sheetName val="Budget_Data_SAP5"/>
      <sheetName val="BASE_DATA5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  <sheetName val="DTU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>
        <row r="1">
          <cell r="A1" t="str">
            <v>Short Item (final)</v>
          </cell>
        </row>
      </sheetData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 refreshError="1"/>
      <sheetData sheetId="3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  <sheetName val="WIP Phasing"/>
      <sheetName val="PMT&amp;BTPO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 refreshError="1"/>
      <sheetData sheetId="1132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  <sheetName val="NON-LIFE_RAW2"/>
      <sheetName val="NON-LIFE_RAW"/>
      <sheetName val="NON-LIFE_RAW1"/>
      <sheetName val="NON-LIFE_RAW3"/>
      <sheetName val="NON-LIFE_RAW4"/>
      <sheetName val="NON-LIFE_RAW5"/>
      <sheetName val="NON-LIFE_RAW6"/>
      <sheetName val="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  <sheetName val="Vivaldi Hub 1.3 tcf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>
        <row r="6">
          <cell r="G6" t="str">
            <v>Accomodation EA Techinicans training SO1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6">
          <cell r="G6" t="str">
            <v>Accomodation EA Techinicans training SO1</v>
          </cell>
        </row>
      </sheetData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  <sheetName val="2003_COMMITMENTS_2"/>
      <sheetName val="WALKER_Q_2"/>
      <sheetName val="YEKINI_M_2"/>
      <sheetName val="LIFTING_EQUIP_INSPECTN2"/>
      <sheetName val="2003_COMMITMENTS_3"/>
      <sheetName val="WALKER_Q_3"/>
      <sheetName val="YEKINI_M_3"/>
      <sheetName val="LIFTING_EQUIP_INSPECTN3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LineBusiness"/>
      <sheetName val="DropDowns"/>
      <sheetName val="Registry"/>
      <sheetName val="Reservoir Summary Data"/>
      <sheetName val="Vivaldi Hub 1.3 tcf"/>
      <sheetName val="Reference"/>
      <sheetName val="Definitions"/>
      <sheetName val="Input_Output"/>
      <sheetName val="OCIP Resource Allocation"/>
      <sheetName val=""/>
      <sheetName val="Oil Parameters"/>
      <sheetName val="Lookup_Sheet"/>
      <sheetName val="Lookup_Sheet1"/>
      <sheetName val="OCIP_Resource_Allocation1"/>
      <sheetName val="Reservoir_Summary_Data1"/>
      <sheetName val="Vivaldi_Hub_1_3_tcf1"/>
      <sheetName val="Reservoir_Summary_Data"/>
      <sheetName val="Vivaldi_Hub_1_3_tcf"/>
      <sheetName val="OCIP_Resource_Allocation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  <sheetName val="MASTER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  <sheetName val="BIA PTS 2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J6" sqref="J6"/>
    </sheetView>
  </sheetViews>
  <sheetFormatPr defaultRowHeight="14.5" x14ac:dyDescent="0.35"/>
  <cols>
    <col min="1" max="1" width="49.81640625" customWidth="1"/>
    <col min="2" max="8" width="15" hidden="1" customWidth="1"/>
    <col min="9" max="9" width="15" customWidth="1"/>
    <col min="10" max="10" width="29.1796875" customWidth="1"/>
    <col min="11" max="11" width="60.1796875" customWidth="1"/>
    <col min="12" max="12" width="15.1796875" customWidth="1"/>
    <col min="13" max="13" width="36.81640625" customWidth="1"/>
    <col min="14" max="14" width="0" hidden="1" customWidth="1"/>
    <col min="15" max="15" width="60.1796875" hidden="1" customWidth="1"/>
    <col min="16" max="16" width="15.1796875" hidden="1" customWidth="1"/>
    <col min="17" max="17" width="0" hidden="1" customWidth="1"/>
    <col min="19" max="19" width="60.1796875" customWidth="1"/>
    <col min="20" max="20" width="15.179687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365000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24180155</v>
      </c>
      <c r="K8" s="6" t="s">
        <v>18</v>
      </c>
      <c r="L8" s="15">
        <f>+L7*L4</f>
        <v>597505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-4836031</v>
      </c>
      <c r="J9" t="s">
        <v>21</v>
      </c>
      <c r="K9" s="6" t="s">
        <v>22</v>
      </c>
      <c r="L9" s="18">
        <f>-L8*0.07</f>
        <v>-41825.350000000006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19344124</v>
      </c>
      <c r="K13" s="6" t="s">
        <v>30</v>
      </c>
      <c r="L13" s="19">
        <f>+L8+L9+L10+L11+L12</f>
        <v>555679.65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-16442505.4</v>
      </c>
      <c r="J14" t="s">
        <v>32</v>
      </c>
      <c r="K14" s="6" t="s">
        <v>31</v>
      </c>
      <c r="L14" s="16">
        <f>-L13*0.3</f>
        <v>-166703.89499999999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2901618.5999999996</v>
      </c>
      <c r="K16" s="24" t="s">
        <v>34</v>
      </c>
      <c r="L16" s="14">
        <f t="shared" ref="L16" si="7">+L13+L14</f>
        <v>388975.755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2901618.5999999996</v>
      </c>
      <c r="K18" t="s">
        <v>35</v>
      </c>
      <c r="L18" s="26">
        <f>L16-L12</f>
        <v>388975.755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5">
      <c r="A19" t="s">
        <v>38</v>
      </c>
      <c r="I19" s="27">
        <f>I18*0.3</f>
        <v>870485.57999999984</v>
      </c>
      <c r="K19" t="s">
        <v>38</v>
      </c>
      <c r="L19" s="27">
        <f>L18*0.3</f>
        <v>116692.7265</v>
      </c>
      <c r="S19" t="s">
        <v>38</v>
      </c>
      <c r="T19" s="27">
        <f>T18*0.3</f>
        <v>180349.78499999997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35">
      <c r="I22" s="32"/>
      <c r="J22" s="33"/>
      <c r="K22" s="34"/>
      <c r="L22" s="35"/>
      <c r="O22"/>
      <c r="S22" s="34"/>
      <c r="T22" s="35"/>
    </row>
    <row r="23" spans="1:21" s="28" customFormat="1" x14ac:dyDescent="0.35">
      <c r="A23" s="28" t="s">
        <v>40</v>
      </c>
      <c r="I23" s="51" t="s">
        <v>44</v>
      </c>
      <c r="J23" s="51"/>
      <c r="K23" s="36"/>
      <c r="O23"/>
      <c r="S23" s="36"/>
    </row>
    <row r="24" spans="1:21" s="28" customFormat="1" x14ac:dyDescent="0.35">
      <c r="I24" s="46" t="s">
        <v>38</v>
      </c>
      <c r="J24" s="46" t="s">
        <v>45</v>
      </c>
      <c r="K24" s="36"/>
      <c r="O24"/>
      <c r="S24" s="36"/>
    </row>
    <row r="25" spans="1:21" s="28" customFormat="1" x14ac:dyDescent="0.35">
      <c r="A25" s="28" t="s">
        <v>41</v>
      </c>
      <c r="I25" s="47">
        <f>I19/1000000</f>
        <v>0.87048557999999987</v>
      </c>
      <c r="J25" s="43">
        <f>I18/1000000</f>
        <v>2.9016185999999995</v>
      </c>
      <c r="K25" s="43">
        <f>J25*0.3-I25</f>
        <v>0</v>
      </c>
      <c r="O25"/>
      <c r="S25" s="43"/>
    </row>
    <row r="26" spans="1:21" s="28" customFormat="1" x14ac:dyDescent="0.35">
      <c r="A26" s="28" t="s">
        <v>43</v>
      </c>
      <c r="I26" s="48">
        <f>L19/1000000</f>
        <v>0.11669272650000001</v>
      </c>
      <c r="J26" s="49">
        <f>L18/1000000</f>
        <v>0.38897575499999998</v>
      </c>
      <c r="K26" s="43">
        <f t="shared" ref="K26:K27" si="10">J26*0.3-I26</f>
        <v>0</v>
      </c>
      <c r="O26"/>
      <c r="S26" s="43"/>
    </row>
    <row r="27" spans="1:21" s="28" customFormat="1" x14ac:dyDescent="0.35">
      <c r="A27" s="28" t="s">
        <v>42</v>
      </c>
      <c r="I27" s="48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topLeftCell="A2" zoomScale="85" zoomScaleNormal="85" workbookViewId="0">
      <selection activeCell="K22" sqref="K22"/>
    </sheetView>
  </sheetViews>
  <sheetFormatPr defaultRowHeight="14.5" x14ac:dyDescent="0.35"/>
  <cols>
    <col min="1" max="1" width="39.1796875" customWidth="1"/>
    <col min="2" max="8" width="15" hidden="1" customWidth="1"/>
    <col min="9" max="9" width="20" customWidth="1"/>
    <col min="10" max="10" width="32.6328125" customWidth="1"/>
    <col min="11" max="11" width="60.1796875" customWidth="1"/>
    <col min="12" max="12" width="15.1796875" customWidth="1"/>
    <col min="13" max="13" width="36.81640625" customWidth="1"/>
    <col min="14" max="14" width="0" hidden="1" customWidth="1"/>
    <col min="15" max="15" width="60.1796875" hidden="1" customWidth="1"/>
    <col min="16" max="16" width="15.1796875" hidden="1" customWidth="1"/>
    <col min="17" max="17" width="0" hidden="1" customWidth="1"/>
    <col min="19" max="19" width="60.1796875" customWidth="1"/>
    <col min="20" max="20" width="15.179687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f>365-31-28-31</f>
        <v>275</v>
      </c>
      <c r="K5" s="6" t="s">
        <v>9</v>
      </c>
      <c r="L5" s="10">
        <f>365-31-28-31</f>
        <v>275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5</v>
      </c>
      <c r="J6" t="s">
        <v>11</v>
      </c>
      <c r="K6" s="6" t="s">
        <v>12</v>
      </c>
      <c r="L6" s="41">
        <v>70</v>
      </c>
      <c r="M6" t="s">
        <v>13</v>
      </c>
      <c r="O6" s="6" t="s">
        <v>10</v>
      </c>
      <c r="P6" s="12">
        <v>0</v>
      </c>
      <c r="S6" s="6" t="s">
        <v>12</v>
      </c>
      <c r="T6" s="41"/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1375000</v>
      </c>
      <c r="K7" s="6" t="s">
        <v>15</v>
      </c>
      <c r="L7" s="13">
        <f>L6*L5*1000</f>
        <v>19250000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91089625</v>
      </c>
      <c r="K8" s="6" t="s">
        <v>18</v>
      </c>
      <c r="L8" s="15">
        <f>+L7*L4</f>
        <v>31512250</v>
      </c>
      <c r="O8" s="6" t="s">
        <v>19</v>
      </c>
      <c r="P8" s="15">
        <f>+P7*P4*5.8</f>
        <v>0</v>
      </c>
      <c r="S8" s="6" t="s">
        <v>18</v>
      </c>
      <c r="T8" s="15">
        <f>+T7*T4</f>
        <v>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-18217925</v>
      </c>
      <c r="J9" t="s">
        <v>21</v>
      </c>
      <c r="K9" s="6" t="s">
        <v>22</v>
      </c>
      <c r="L9" s="18">
        <f>-L8*0.07</f>
        <v>-2205857.5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-4212401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/>
      <c r="K12" s="6" t="s">
        <v>27</v>
      </c>
      <c r="L12" s="16">
        <f>-L6*L5*(2830/5.8)*0</f>
        <v>0</v>
      </c>
      <c r="M12" s="45"/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/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68659299</v>
      </c>
      <c r="K13" s="6" t="s">
        <v>30</v>
      </c>
      <c r="L13" s="19">
        <f>+L8+L9+L10+L11+L12</f>
        <v>29306392.5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0</v>
      </c>
    </row>
    <row r="14" spans="1:21" x14ac:dyDescent="0.35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-I13*0.1275</f>
        <v>-8754060.6225000005</v>
      </c>
      <c r="J14" t="s">
        <v>47</v>
      </c>
      <c r="K14" s="6" t="s">
        <v>31</v>
      </c>
      <c r="L14" s="16">
        <f>-L13*0.3</f>
        <v>-8791917.75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0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59905238.377499998</v>
      </c>
      <c r="K16" s="24" t="s">
        <v>34</v>
      </c>
      <c r="L16" s="14">
        <f t="shared" ref="L16" si="7">+L13+L14</f>
        <v>20514474.75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0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59905238.377499998</v>
      </c>
      <c r="K18" t="s">
        <v>35</v>
      </c>
      <c r="L18" s="26">
        <f>L16-L12</f>
        <v>20514474.75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0</v>
      </c>
    </row>
    <row r="19" spans="1:21" ht="15" thickTop="1" x14ac:dyDescent="0.35">
      <c r="A19" t="s">
        <v>38</v>
      </c>
      <c r="I19" s="27">
        <f>I18*0.3</f>
        <v>17971571.513249997</v>
      </c>
      <c r="K19" t="s">
        <v>38</v>
      </c>
      <c r="L19" s="27">
        <f>L18*0.3</f>
        <v>6154342.4249999998</v>
      </c>
      <c r="S19" t="s">
        <v>38</v>
      </c>
      <c r="T19" s="27">
        <f>T18*0.3</f>
        <v>0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K21" s="33"/>
      <c r="L21" s="30"/>
      <c r="P21" s="30"/>
      <c r="T21" s="30"/>
    </row>
    <row r="22" spans="1:21" s="28" customFormat="1" x14ac:dyDescent="0.35">
      <c r="A22" s="28" t="s">
        <v>46</v>
      </c>
      <c r="I22" s="50">
        <f>(I19+L19)/9</f>
        <v>2680657.1042499999</v>
      </c>
      <c r="J22" s="33"/>
      <c r="K22" s="34"/>
      <c r="L22" s="44"/>
      <c r="O22"/>
      <c r="S22" s="34"/>
      <c r="T22" s="44"/>
    </row>
    <row r="23" spans="1:21" s="28" customFormat="1" x14ac:dyDescent="0.35">
      <c r="I23" s="51"/>
      <c r="J23" s="51"/>
      <c r="K23" s="36"/>
      <c r="O23"/>
      <c r="S23" s="36"/>
    </row>
    <row r="24" spans="1:21" s="28" customFormat="1" x14ac:dyDescent="0.35">
      <c r="I24" s="46"/>
      <c r="J24" s="4"/>
      <c r="K24" s="36"/>
      <c r="L24" s="36"/>
      <c r="O24"/>
      <c r="S24" s="36"/>
      <c r="T24" s="36"/>
    </row>
    <row r="25" spans="1:21" s="28" customFormat="1" x14ac:dyDescent="0.35">
      <c r="I25" s="47"/>
      <c r="J25" s="43"/>
      <c r="K25" s="43"/>
      <c r="L25" s="36"/>
      <c r="O25"/>
      <c r="S25" s="43"/>
      <c r="T25" s="36"/>
    </row>
    <row r="26" spans="1:21" s="28" customFormat="1" x14ac:dyDescent="0.35">
      <c r="I26" s="48"/>
      <c r="J26" s="49"/>
      <c r="K26" s="43"/>
      <c r="O26"/>
      <c r="S26" s="43"/>
    </row>
    <row r="27" spans="1:21" s="28" customFormat="1" x14ac:dyDescent="0.35">
      <c r="I27" s="48"/>
      <c r="J27" s="43"/>
      <c r="K27" s="43"/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1796875" customWidth="1"/>
    <col min="13" max="13" width="36.81640625" customWidth="1"/>
    <col min="14" max="14" width="0" hidden="1" customWidth="1"/>
    <col min="15" max="15" width="60.1796875" hidden="1" customWidth="1"/>
    <col min="16" max="16" width="15.1796875" hidden="1" customWidth="1"/>
    <col min="17" max="17" width="0" hidden="1" customWidth="1"/>
    <col min="19" max="19" width="60.1796875" customWidth="1"/>
    <col min="20" max="20" width="15.179687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" thickTop="1" x14ac:dyDescent="0.3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3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3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3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3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35">
      <c r="J26" s="37"/>
      <c r="K26"/>
      <c r="O26"/>
      <c r="S26" s="43">
        <f>S25+K25+I25</f>
        <v>22.793103448275861</v>
      </c>
    </row>
    <row r="27" spans="1:21" s="28" customFormat="1" x14ac:dyDescent="0.35">
      <c r="J27"/>
      <c r="K27"/>
      <c r="O27"/>
      <c r="S27">
        <v>497</v>
      </c>
    </row>
    <row r="28" spans="1:21" s="28" customFormat="1" x14ac:dyDescent="0.3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Falaye, Olatunbosun M SPDC-UPO/G/TP</cp:lastModifiedBy>
  <dcterms:created xsi:type="dcterms:W3CDTF">2017-04-24T03:56:30Z</dcterms:created>
  <dcterms:modified xsi:type="dcterms:W3CDTF">2019-06-19T15:33:38Z</dcterms:modified>
</cp:coreProperties>
</file>