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ikpong.Ngwobia\Desktop\"/>
    </mc:Choice>
  </mc:AlternateContent>
  <xr:revisionPtr revIDLastSave="0" documentId="13_ncr:1_{52ECC629-69FC-4CF9-9EDC-B19E9B472B4C}" xr6:coauthVersionLast="44" xr6:coauthVersionMax="44" xr10:uidLastSave="{00000000-0000-0000-0000-000000000000}"/>
  <bookViews>
    <workbookView xWindow="-110" yWindow="-110" windowWidth="19420" windowHeight="10420" activeTab="2" xr2:uid="{844BEE0F-7BBB-4D7B-947E-130046DE136B}"/>
  </bookViews>
  <sheets>
    <sheet name="2020-Wave" sheetId="15" r:id="rId1"/>
    <sheet name="2020 PAYMENT-POWER" sheetId="14" r:id="rId2"/>
    <sheet name="2020 PAYMENT-GA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5" l="1"/>
  <c r="D4" i="15"/>
  <c r="G19" i="13"/>
  <c r="H19" i="13" s="1"/>
  <c r="I19" i="13" s="1"/>
  <c r="G16" i="13"/>
  <c r="H16" i="13"/>
  <c r="I16" i="13" s="1"/>
  <c r="G17" i="13"/>
  <c r="H17" i="13" s="1"/>
  <c r="I17" i="13" s="1"/>
  <c r="G18" i="13"/>
  <c r="H18" i="13" s="1"/>
  <c r="I18" i="13" s="1"/>
  <c r="G5" i="13"/>
  <c r="G4" i="13"/>
  <c r="C4" i="15"/>
  <c r="C5" i="15"/>
  <c r="C6" i="15"/>
  <c r="C7" i="15"/>
  <c r="C8" i="15"/>
  <c r="C9" i="15"/>
  <c r="C10" i="15"/>
  <c r="C11" i="15"/>
  <c r="C12" i="15"/>
  <c r="C13" i="15"/>
  <c r="C3" i="15"/>
  <c r="E3" i="15" s="1"/>
  <c r="F3" i="15" s="1"/>
  <c r="G3" i="15" s="1"/>
  <c r="G6" i="14"/>
  <c r="H6" i="14" s="1"/>
  <c r="J4" i="14"/>
  <c r="H4" i="14"/>
  <c r="I7" i="14"/>
  <c r="J7" i="14" s="1"/>
  <c r="I4" i="14"/>
  <c r="C17" i="14"/>
  <c r="I6" i="14" l="1"/>
  <c r="J6" i="14" s="1"/>
  <c r="F35" i="13" l="1"/>
  <c r="F26" i="13" l="1"/>
  <c r="F10" i="13"/>
  <c r="F21" i="13"/>
  <c r="G12" i="13"/>
  <c r="H12" i="13" s="1"/>
  <c r="I12" i="13" s="1"/>
  <c r="G9" i="13"/>
  <c r="H9" i="13" s="1"/>
  <c r="I9" i="13" s="1"/>
  <c r="F39" i="13" l="1"/>
  <c r="E8" i="15"/>
  <c r="F8" i="15" s="1"/>
  <c r="E9" i="15"/>
  <c r="E10" i="15"/>
  <c r="F10" i="15" s="1"/>
  <c r="E11" i="15"/>
  <c r="E12" i="15"/>
  <c r="F12" i="15" s="1"/>
  <c r="E13" i="15"/>
  <c r="F9" i="15"/>
  <c r="F11" i="15"/>
  <c r="F13" i="15"/>
  <c r="H26" i="13" l="1"/>
  <c r="D6" i="15" s="1"/>
  <c r="G26" i="13"/>
  <c r="G8" i="13"/>
  <c r="G11" i="13"/>
  <c r="G20" i="13"/>
  <c r="H20" i="13" s="1"/>
  <c r="I20" i="13" s="1"/>
  <c r="I26" i="13" l="1"/>
  <c r="G14" i="13"/>
  <c r="H14" i="13" s="1"/>
  <c r="I14" i="13" s="1"/>
  <c r="G13" i="13"/>
  <c r="H13" i="13" s="1"/>
  <c r="I13" i="13" s="1"/>
  <c r="G15" i="13"/>
  <c r="H15" i="13" s="1"/>
  <c r="I15" i="13" s="1"/>
  <c r="G35" i="13" l="1"/>
  <c r="E6" i="15"/>
  <c r="F6" i="15" s="1"/>
  <c r="G6" i="15" s="1"/>
  <c r="G15" i="14"/>
  <c r="G14" i="14"/>
  <c r="G13" i="14"/>
  <c r="G12" i="14"/>
  <c r="G11" i="14"/>
  <c r="G10" i="14"/>
  <c r="G9" i="14"/>
  <c r="G8" i="14"/>
  <c r="G5" i="14"/>
  <c r="G38" i="13"/>
  <c r="G37" i="13"/>
  <c r="G36" i="13"/>
  <c r="H11" i="13"/>
  <c r="H21" i="13" s="1"/>
  <c r="H8" i="13"/>
  <c r="I8" i="13" s="1"/>
  <c r="G7" i="13"/>
  <c r="H7" i="13" s="1"/>
  <c r="I7" i="13" s="1"/>
  <c r="G6" i="13"/>
  <c r="H6" i="13" s="1"/>
  <c r="I6" i="13" s="1"/>
  <c r="I5" i="14" l="1"/>
  <c r="J5" i="14" s="1"/>
  <c r="H5" i="14"/>
  <c r="H35" i="13"/>
  <c r="D7" i="15"/>
  <c r="G10" i="13"/>
  <c r="G21" i="13"/>
  <c r="I35" i="13"/>
  <c r="I11" i="13"/>
  <c r="I21" i="13" s="1"/>
  <c r="C14" i="15"/>
  <c r="H5" i="13"/>
  <c r="I5" i="13" s="1"/>
  <c r="G4" i="14"/>
  <c r="G17" i="14" s="1"/>
  <c r="H4" i="13"/>
  <c r="I4" i="13" s="1"/>
  <c r="G39" i="13" l="1"/>
  <c r="I10" i="13"/>
  <c r="I39" i="13" s="1"/>
  <c r="H10" i="13"/>
  <c r="E7" i="15"/>
  <c r="F7" i="15" s="1"/>
  <c r="G7" i="15" s="1"/>
  <c r="E5" i="15"/>
  <c r="F5" i="15" s="1"/>
  <c r="G5" i="15" s="1"/>
  <c r="D14" i="15" l="1"/>
  <c r="H39" i="13"/>
  <c r="G20" i="14" s="1"/>
  <c r="E4" i="15"/>
  <c r="E14" i="15" s="1"/>
  <c r="F4" i="15" l="1"/>
  <c r="G4" i="15" s="1"/>
  <c r="G14" i="15" l="1"/>
  <c r="F14" i="15"/>
</calcChain>
</file>

<file path=xl/sharedStrings.xml><?xml version="1.0" encoding="utf-8"?>
<sst xmlns="http://schemas.openxmlformats.org/spreadsheetml/2006/main" count="47" uniqueCount="32">
  <si>
    <t xml:space="preserve">F$ </t>
  </si>
  <si>
    <t>Month</t>
  </si>
  <si>
    <t>Invoice Amt (N)</t>
  </si>
  <si>
    <t>Fx Rate</t>
  </si>
  <si>
    <t>Payment Date</t>
  </si>
  <si>
    <t>Payment Amt (N)</t>
  </si>
  <si>
    <t>NGN  net</t>
  </si>
  <si>
    <t>PRE-2019 DOMGAS CUSTOMERS PAYMENTS</t>
  </si>
  <si>
    <t>Customer</t>
  </si>
  <si>
    <t>CHGC</t>
  </si>
  <si>
    <t>FIPL</t>
  </si>
  <si>
    <t>Total Gas &amp; Power</t>
  </si>
  <si>
    <t>Total</t>
  </si>
  <si>
    <t>Apr Total</t>
  </si>
  <si>
    <t>Power ($mln)</t>
  </si>
  <si>
    <t>Gas ($mln)</t>
  </si>
  <si>
    <t>Total ($mln)</t>
  </si>
  <si>
    <t>(000' mln)</t>
  </si>
  <si>
    <t>Wave- 30%</t>
  </si>
  <si>
    <t>SS - 30%</t>
  </si>
  <si>
    <t>Outstanding Balance</t>
  </si>
  <si>
    <t>% Paid</t>
  </si>
  <si>
    <t xml:space="preserve">F$  Amount </t>
  </si>
  <si>
    <t>Nig. Breweries</t>
  </si>
  <si>
    <t>PZCUSSONS</t>
  </si>
  <si>
    <t>SNG Pmt</t>
  </si>
  <si>
    <t>CENTRAL HORIZON GA</t>
  </si>
  <si>
    <t>May Total</t>
  </si>
  <si>
    <t>June Total</t>
  </si>
  <si>
    <t>SNG/GACN</t>
  </si>
  <si>
    <t>SNG</t>
  </si>
  <si>
    <t>NDPHC Gbarain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</si>
</sst>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General_)"/>
    <numFmt numFmtId="172" formatCode="#,##0.00_ ;\-#,##0.00\ "/>
    <numFmt numFmtId="173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6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Garamond"/>
      <family val="1"/>
    </font>
    <font>
      <sz val="14"/>
      <color theme="1"/>
      <name val="Garamond"/>
      <family val="1"/>
    </font>
    <font>
      <sz val="9"/>
      <color rgb="FF4472C4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Garamond"/>
      <family val="1"/>
    </font>
    <font>
      <b/>
      <sz val="11"/>
      <color rgb="FFFF0000"/>
      <name val="Garamond"/>
      <family val="1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</font>
    <font>
      <sz val="10"/>
      <color rgb="FF4472C4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5" fontId="16" fillId="0" borderId="0"/>
    <xf numFmtId="3" fontId="18" fillId="7" borderId="17" applyAlignment="0"/>
    <xf numFmtId="164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165" fontId="16" fillId="0" borderId="0"/>
    <xf numFmtId="3" fontId="18" fillId="6" borderId="17" applyAlignment="0">
      <protection locked="0"/>
    </xf>
    <xf numFmtId="4" fontId="18" fillId="6" borderId="17" applyAlignment="0">
      <protection locked="0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5" fontId="16" fillId="0" borderId="0"/>
    <xf numFmtId="0" fontId="1" fillId="0" borderId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165" fontId="16" fillId="0" borderId="0"/>
    <xf numFmtId="0" fontId="16" fillId="0" borderId="0"/>
    <xf numFmtId="165" fontId="16" fillId="0" borderId="0"/>
    <xf numFmtId="0" fontId="16" fillId="0" borderId="0"/>
    <xf numFmtId="0" fontId="16" fillId="0" borderId="0"/>
    <xf numFmtId="165" fontId="16" fillId="0" borderId="0"/>
    <xf numFmtId="0" fontId="16" fillId="0" borderId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6" fillId="0" borderId="0"/>
  </cellStyleXfs>
  <cellXfs count="168">
    <xf numFmtId="0" fontId="0" fillId="0" borderId="0" xfId="0"/>
    <xf numFmtId="0" fontId="2" fillId="0" borderId="0" xfId="0" applyFont="1"/>
    <xf numFmtId="43" fontId="2" fillId="0" borderId="6" xfId="1" applyFont="1" applyFill="1" applyBorder="1" applyAlignment="1">
      <alignment horizontal="left"/>
    </xf>
    <xf numFmtId="43" fontId="6" fillId="0" borderId="6" xfId="1" applyFont="1" applyFill="1" applyBorder="1" applyAlignment="1">
      <alignment horizontal="left"/>
    </xf>
    <xf numFmtId="0" fontId="2" fillId="0" borderId="0" xfId="0" applyFont="1" applyFill="1" applyBorder="1"/>
    <xf numFmtId="43" fontId="2" fillId="0" borderId="0" xfId="1" applyFont="1" applyFill="1" applyBorder="1"/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17" fontId="2" fillId="0" borderId="5" xfId="0" applyNumberFormat="1" applyFont="1" applyBorder="1" applyAlignment="1">
      <alignment horizontal="left"/>
    </xf>
    <xf numFmtId="43" fontId="2" fillId="0" borderId="6" xfId="1" applyFont="1" applyBorder="1" applyAlignment="1">
      <alignment horizontal="center"/>
    </xf>
    <xf numFmtId="4" fontId="2" fillId="0" borderId="0" xfId="0" applyNumberFormat="1" applyFont="1"/>
    <xf numFmtId="0" fontId="10" fillId="0" borderId="0" xfId="0" applyFont="1"/>
    <xf numFmtId="0" fontId="2" fillId="0" borderId="0" xfId="0" applyFont="1" applyBorder="1"/>
    <xf numFmtId="43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3" fontId="2" fillId="0" borderId="0" xfId="1" applyFont="1" applyFill="1" applyBorder="1" applyAlignment="1">
      <alignment horizontal="left"/>
    </xf>
    <xf numFmtId="0" fontId="0" fillId="0" borderId="3" xfId="0" applyBorder="1"/>
    <xf numFmtId="17" fontId="0" fillId="0" borderId="7" xfId="0" applyNumberFormat="1" applyBorder="1" applyAlignment="1">
      <alignment horizontal="left"/>
    </xf>
    <xf numFmtId="0" fontId="19" fillId="5" borderId="9" xfId="0" applyFont="1" applyFill="1" applyBorder="1"/>
    <xf numFmtId="17" fontId="2" fillId="0" borderId="22" xfId="0" applyNumberFormat="1" applyFont="1" applyBorder="1" applyAlignment="1">
      <alignment horizontal="left"/>
    </xf>
    <xf numFmtId="2" fontId="2" fillId="0" borderId="23" xfId="0" applyNumberFormat="1" applyFont="1" applyBorder="1" applyAlignment="1">
      <alignment horizontal="left"/>
    </xf>
    <xf numFmtId="43" fontId="2" fillId="0" borderId="14" xfId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7" fontId="2" fillId="0" borderId="3" xfId="0" applyNumberFormat="1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  <xf numFmtId="17" fontId="2" fillId="0" borderId="7" xfId="0" applyNumberFormat="1" applyFont="1" applyBorder="1" applyAlignment="1">
      <alignment horizontal="left"/>
    </xf>
    <xf numFmtId="17" fontId="14" fillId="5" borderId="9" xfId="0" applyNumberFormat="1" applyFont="1" applyFill="1" applyBorder="1" applyAlignment="1">
      <alignment horizontal="left"/>
    </xf>
    <xf numFmtId="2" fontId="14" fillId="5" borderId="10" xfId="0" applyNumberFormat="1" applyFont="1" applyFill="1" applyBorder="1" applyAlignment="1">
      <alignment horizontal="left"/>
    </xf>
    <xf numFmtId="4" fontId="11" fillId="0" borderId="0" xfId="0" applyNumberFormat="1" applyFont="1" applyBorder="1" applyAlignment="1">
      <alignment horizontal="right" vertical="center"/>
    </xf>
    <xf numFmtId="17" fontId="14" fillId="5" borderId="26" xfId="0" applyNumberFormat="1" applyFont="1" applyFill="1" applyBorder="1" applyAlignment="1">
      <alignment horizontal="left"/>
    </xf>
    <xf numFmtId="2" fontId="14" fillId="5" borderId="27" xfId="0" applyNumberFormat="1" applyFont="1" applyFill="1" applyBorder="1" applyAlignment="1">
      <alignment horizontal="left"/>
    </xf>
    <xf numFmtId="17" fontId="2" fillId="0" borderId="9" xfId="0" applyNumberFormat="1" applyFont="1" applyBorder="1" applyAlignment="1">
      <alignment horizontal="left"/>
    </xf>
    <xf numFmtId="2" fontId="2" fillId="0" borderId="10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14" fillId="5" borderId="27" xfId="0" applyNumberFormat="1" applyFont="1" applyFill="1" applyBorder="1" applyAlignment="1">
      <alignment horizontal="center"/>
    </xf>
    <xf numFmtId="2" fontId="14" fillId="5" borderId="10" xfId="0" applyNumberFormat="1" applyFont="1" applyFill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43" fontId="2" fillId="0" borderId="4" xfId="1" applyFont="1" applyFill="1" applyBorder="1" applyAlignment="1">
      <alignment horizontal="center"/>
    </xf>
    <xf numFmtId="43" fontId="2" fillId="0" borderId="13" xfId="1" applyFont="1" applyFill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43" fontId="2" fillId="0" borderId="19" xfId="1" applyFont="1" applyFill="1" applyBorder="1" applyAlignment="1">
      <alignment horizontal="center"/>
    </xf>
    <xf numFmtId="15" fontId="12" fillId="0" borderId="0" xfId="0" applyNumberFormat="1" applyFont="1" applyBorder="1" applyAlignment="1">
      <alignment horizontal="center"/>
    </xf>
    <xf numFmtId="15" fontId="7" fillId="0" borderId="10" xfId="0" applyNumberFormat="1" applyFont="1" applyBorder="1" applyAlignment="1">
      <alignment horizontal="center"/>
    </xf>
    <xf numFmtId="43" fontId="2" fillId="0" borderId="10" xfId="1" applyFont="1" applyFill="1" applyBorder="1" applyAlignment="1">
      <alignment horizontal="center"/>
    </xf>
    <xf numFmtId="43" fontId="2" fillId="0" borderId="16" xfId="1" applyFont="1" applyFill="1" applyBorder="1" applyAlignment="1">
      <alignment horizontal="center"/>
    </xf>
    <xf numFmtId="15" fontId="15" fillId="5" borderId="10" xfId="0" applyNumberFormat="1" applyFont="1" applyFill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2" fillId="0" borderId="23" xfId="1" applyFont="1" applyBorder="1" applyAlignment="1">
      <alignment horizontal="center"/>
    </xf>
    <xf numFmtId="43" fontId="2" fillId="0" borderId="23" xfId="1" applyFont="1" applyFill="1" applyBorder="1" applyAlignment="1">
      <alignment horizontal="center"/>
    </xf>
    <xf numFmtId="43" fontId="2" fillId="3" borderId="23" xfId="1" applyFont="1" applyFill="1" applyBorder="1" applyAlignment="1">
      <alignment horizontal="center"/>
    </xf>
    <xf numFmtId="43" fontId="2" fillId="0" borderId="6" xfId="1" applyFont="1" applyFill="1" applyBorder="1" applyAlignment="1">
      <alignment horizontal="center"/>
    </xf>
    <xf numFmtId="43" fontId="2" fillId="3" borderId="6" xfId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4" fontId="7" fillId="0" borderId="4" xfId="0" applyNumberFormat="1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43" fontId="2" fillId="0" borderId="0" xfId="1" applyFont="1" applyFill="1" applyBorder="1" applyAlignment="1">
      <alignment horizontal="right"/>
    </xf>
    <xf numFmtId="43" fontId="13" fillId="0" borderId="0" xfId="1" applyFont="1" applyFill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43" fontId="0" fillId="0" borderId="0" xfId="1" applyFont="1" applyBorder="1" applyAlignment="1">
      <alignment horizontal="right"/>
    </xf>
    <xf numFmtId="43" fontId="2" fillId="0" borderId="23" xfId="1" applyFont="1" applyFill="1" applyBorder="1" applyAlignment="1">
      <alignment horizontal="right"/>
    </xf>
    <xf numFmtId="43" fontId="2" fillId="0" borderId="6" xfId="1" applyFont="1" applyFill="1" applyBorder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28" xfId="0" applyFont="1" applyBorder="1" applyAlignment="1">
      <alignment horizontal="center"/>
    </xf>
    <xf numFmtId="43" fontId="14" fillId="5" borderId="10" xfId="1" applyFont="1" applyFill="1" applyBorder="1" applyAlignment="1">
      <alignment horizontal="right"/>
    </xf>
    <xf numFmtId="43" fontId="14" fillId="5" borderId="10" xfId="1" applyFont="1" applyFill="1" applyBorder="1" applyAlignment="1">
      <alignment horizontal="center"/>
    </xf>
    <xf numFmtId="43" fontId="14" fillId="5" borderId="16" xfId="1" applyFont="1" applyFill="1" applyBorder="1" applyAlignment="1">
      <alignment horizontal="center"/>
    </xf>
    <xf numFmtId="15" fontId="15" fillId="5" borderId="0" xfId="0" applyNumberFormat="1" applyFont="1" applyFill="1" applyBorder="1" applyAlignment="1">
      <alignment horizontal="center"/>
    </xf>
    <xf numFmtId="4" fontId="14" fillId="5" borderId="0" xfId="0" applyNumberFormat="1" applyFont="1" applyFill="1" applyBorder="1" applyAlignment="1">
      <alignment horizontal="right"/>
    </xf>
    <xf numFmtId="4" fontId="14" fillId="5" borderId="0" xfId="0" applyNumberFormat="1" applyFont="1" applyFill="1" applyBorder="1" applyAlignment="1">
      <alignment horizontal="center"/>
    </xf>
    <xf numFmtId="4" fontId="14" fillId="5" borderId="19" xfId="0" applyNumberFormat="1" applyFont="1" applyFill="1" applyBorder="1" applyAlignment="1">
      <alignment horizontal="center"/>
    </xf>
    <xf numFmtId="17" fontId="2" fillId="0" borderId="20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43" fontId="2" fillId="0" borderId="21" xfId="1" applyFont="1" applyBorder="1" applyAlignment="1">
      <alignment horizontal="center"/>
    </xf>
    <xf numFmtId="43" fontId="2" fillId="0" borderId="21" xfId="1" applyFont="1" applyFill="1" applyBorder="1" applyAlignment="1">
      <alignment horizontal="right"/>
    </xf>
    <xf numFmtId="43" fontId="2" fillId="0" borderId="21" xfId="1" applyFont="1" applyFill="1" applyBorder="1" applyAlignment="1">
      <alignment horizontal="center"/>
    </xf>
    <xf numFmtId="43" fontId="2" fillId="3" borderId="21" xfId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43" fontId="5" fillId="2" borderId="2" xfId="0" applyNumberFormat="1" applyFont="1" applyFill="1" applyBorder="1" applyAlignment="1">
      <alignment horizontal="center"/>
    </xf>
    <xf numFmtId="43" fontId="5" fillId="2" borderId="18" xfId="0" applyNumberFormat="1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43" fontId="2" fillId="0" borderId="0" xfId="1" applyFont="1" applyBorder="1" applyAlignment="1">
      <alignment horizontal="right"/>
    </xf>
    <xf numFmtId="17" fontId="14" fillId="5" borderId="1" xfId="0" applyNumberFormat="1" applyFont="1" applyFill="1" applyBorder="1" applyAlignment="1">
      <alignment horizontal="left"/>
    </xf>
    <xf numFmtId="2" fontId="14" fillId="5" borderId="2" xfId="0" applyNumberFormat="1" applyFont="1" applyFill="1" applyBorder="1" applyAlignment="1">
      <alignment horizontal="left"/>
    </xf>
    <xf numFmtId="2" fontId="14" fillId="5" borderId="2" xfId="0" applyNumberFormat="1" applyFont="1" applyFill="1" applyBorder="1" applyAlignment="1">
      <alignment horizontal="center"/>
    </xf>
    <xf numFmtId="15" fontId="15" fillId="5" borderId="2" xfId="0" applyNumberFormat="1" applyFont="1" applyFill="1" applyBorder="1" applyAlignment="1">
      <alignment horizontal="center"/>
    </xf>
    <xf numFmtId="43" fontId="15" fillId="5" borderId="2" xfId="0" applyNumberFormat="1" applyFont="1" applyFill="1" applyBorder="1" applyAlignment="1">
      <alignment horizontal="right"/>
    </xf>
    <xf numFmtId="43" fontId="15" fillId="5" borderId="2" xfId="0" applyNumberFormat="1" applyFont="1" applyFill="1" applyBorder="1" applyAlignment="1">
      <alignment horizontal="center"/>
    </xf>
    <xf numFmtId="43" fontId="15" fillId="5" borderId="28" xfId="0" applyNumberFormat="1" applyFont="1" applyFill="1" applyBorder="1" applyAlignment="1">
      <alignment horizontal="center"/>
    </xf>
    <xf numFmtId="4" fontId="14" fillId="5" borderId="2" xfId="0" applyNumberFormat="1" applyFont="1" applyFill="1" applyBorder="1" applyAlignment="1">
      <alignment horizontal="right"/>
    </xf>
    <xf numFmtId="4" fontId="14" fillId="5" borderId="2" xfId="0" applyNumberFormat="1" applyFont="1" applyFill="1" applyBorder="1" applyAlignment="1">
      <alignment horizontal="center"/>
    </xf>
    <xf numFmtId="4" fontId="14" fillId="5" borderId="28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2" fillId="0" borderId="6" xfId="0" applyFont="1" applyBorder="1"/>
    <xf numFmtId="0" fontId="3" fillId="0" borderId="8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/>
    <xf numFmtId="0" fontId="2" fillId="0" borderId="14" xfId="0" applyFont="1" applyBorder="1"/>
    <xf numFmtId="0" fontId="9" fillId="4" borderId="11" xfId="0" applyFont="1" applyFill="1" applyBorder="1"/>
    <xf numFmtId="0" fontId="9" fillId="4" borderId="12" xfId="0" applyFont="1" applyFill="1" applyBorder="1"/>
    <xf numFmtId="43" fontId="9" fillId="4" borderId="15" xfId="0" applyNumberFormat="1" applyFont="1" applyFill="1" applyBorder="1"/>
    <xf numFmtId="0" fontId="2" fillId="0" borderId="0" xfId="0" applyFont="1" applyFill="1"/>
    <xf numFmtId="17" fontId="2" fillId="0" borderId="5" xfId="0" applyNumberFormat="1" applyFont="1" applyFill="1" applyBorder="1" applyAlignment="1">
      <alignment horizontal="left"/>
    </xf>
    <xf numFmtId="15" fontId="2" fillId="0" borderId="6" xfId="1" applyNumberFormat="1" applyFont="1" applyFill="1" applyBorder="1" applyAlignment="1">
      <alignment horizontal="left"/>
    </xf>
    <xf numFmtId="4" fontId="21" fillId="0" borderId="6" xfId="0" applyNumberFormat="1" applyFont="1" applyFill="1" applyBorder="1"/>
    <xf numFmtId="2" fontId="2" fillId="0" borderId="6" xfId="0" applyNumberFormat="1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14" fontId="2" fillId="0" borderId="6" xfId="0" applyNumberFormat="1" applyFont="1" applyFill="1" applyBorder="1" applyAlignment="1">
      <alignment horizontal="left"/>
    </xf>
    <xf numFmtId="43" fontId="5" fillId="0" borderId="6" xfId="0" applyNumberFormat="1" applyFont="1" applyFill="1" applyBorder="1"/>
    <xf numFmtId="43" fontId="5" fillId="0" borderId="14" xfId="0" applyNumberFormat="1" applyFont="1" applyFill="1" applyBorder="1"/>
    <xf numFmtId="0" fontId="2" fillId="0" borderId="5" xfId="0" applyFont="1" applyFill="1" applyBorder="1" applyAlignment="1">
      <alignment horizontal="left"/>
    </xf>
    <xf numFmtId="0" fontId="5" fillId="0" borderId="6" xfId="0" applyFont="1" applyFill="1" applyBorder="1"/>
    <xf numFmtId="0" fontId="5" fillId="0" borderId="14" xfId="0" applyFont="1" applyFill="1" applyBorder="1"/>
    <xf numFmtId="43" fontId="4" fillId="0" borderId="6" xfId="1" applyFont="1" applyBorder="1" applyAlignment="1">
      <alignment horizontal="center" vertical="center"/>
    </xf>
    <xf numFmtId="43" fontId="9" fillId="4" borderId="12" xfId="1" applyFont="1" applyFill="1" applyBorder="1" applyAlignment="1">
      <alignment horizontal="center"/>
    </xf>
    <xf numFmtId="43" fontId="2" fillId="0" borderId="0" xfId="1" applyFont="1" applyAlignment="1">
      <alignment horizontal="center"/>
    </xf>
    <xf numFmtId="9" fontId="2" fillId="0" borderId="0" xfId="36" applyFont="1" applyAlignment="1">
      <alignment horizontal="center"/>
    </xf>
    <xf numFmtId="0" fontId="3" fillId="0" borderId="0" xfId="0" applyFont="1" applyBorder="1" applyAlignment="1">
      <alignment horizontal="center"/>
    </xf>
    <xf numFmtId="43" fontId="5" fillId="0" borderId="0" xfId="0" applyNumberFormat="1" applyFont="1" applyFill="1" applyBorder="1"/>
    <xf numFmtId="0" fontId="5" fillId="0" borderId="0" xfId="0" applyFont="1" applyFill="1" applyBorder="1"/>
    <xf numFmtId="43" fontId="9" fillId="4" borderId="0" xfId="0" applyNumberFormat="1" applyFont="1" applyFill="1" applyBorder="1"/>
    <xf numFmtId="0" fontId="4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/>
    </xf>
    <xf numFmtId="39" fontId="2" fillId="0" borderId="6" xfId="1" applyNumberFormat="1" applyFont="1" applyFill="1" applyBorder="1" applyAlignment="1">
      <alignment horizontal="center"/>
    </xf>
    <xf numFmtId="2" fontId="2" fillId="0" borderId="6" xfId="1" applyNumberFormat="1" applyFont="1" applyFill="1" applyBorder="1" applyAlignment="1">
      <alignment horizontal="center"/>
    </xf>
    <xf numFmtId="39" fontId="13" fillId="0" borderId="6" xfId="1" applyNumberFormat="1" applyFont="1" applyFill="1" applyBorder="1" applyAlignment="1">
      <alignment horizontal="center"/>
    </xf>
    <xf numFmtId="0" fontId="5" fillId="0" borderId="0" xfId="0" applyFont="1" applyFill="1"/>
    <xf numFmtId="43" fontId="5" fillId="0" borderId="6" xfId="0" applyNumberFormat="1" applyFont="1" applyFill="1" applyBorder="1" applyAlignment="1">
      <alignment horizontal="left"/>
    </xf>
    <xf numFmtId="43" fontId="5" fillId="0" borderId="6" xfId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3" fontId="0" fillId="0" borderId="19" xfId="1" applyFont="1" applyBorder="1" applyAlignment="1">
      <alignment horizontal="center"/>
    </xf>
    <xf numFmtId="43" fontId="19" fillId="5" borderId="10" xfId="1" applyFont="1" applyFill="1" applyBorder="1" applyAlignment="1">
      <alignment horizontal="center"/>
    </xf>
    <xf numFmtId="43" fontId="19" fillId="5" borderId="16" xfId="1" applyFont="1" applyFill="1" applyBorder="1" applyAlignment="1">
      <alignment horizontal="center"/>
    </xf>
    <xf numFmtId="0" fontId="0" fillId="0" borderId="4" xfId="0" applyBorder="1" applyAlignment="1">
      <alignment horizontal="right"/>
    </xf>
    <xf numFmtId="9" fontId="0" fillId="0" borderId="13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3" fontId="0" fillId="0" borderId="0" xfId="0" applyNumberFormat="1" applyBorder="1" applyAlignment="1">
      <alignment horizontal="right"/>
    </xf>
    <xf numFmtId="43" fontId="2" fillId="0" borderId="4" xfId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2" fontId="22" fillId="0" borderId="0" xfId="37" applyNumberFormat="1" applyFont="1" applyBorder="1" applyAlignment="1">
      <alignment horizontal="right"/>
    </xf>
    <xf numFmtId="173" fontId="2" fillId="0" borderId="0" xfId="0" applyNumberFormat="1" applyFont="1" applyBorder="1" applyAlignment="1">
      <alignment horizontal="center"/>
    </xf>
    <xf numFmtId="164" fontId="22" fillId="0" borderId="7" xfId="5" applyFont="1" applyBorder="1"/>
    <xf numFmtId="0" fontId="4" fillId="0" borderId="2" xfId="0" applyFont="1" applyBorder="1" applyAlignment="1">
      <alignment horizontal="right" vertical="center"/>
    </xf>
    <xf numFmtId="9" fontId="4" fillId="0" borderId="28" xfId="0" applyNumberFormat="1" applyFont="1" applyBorder="1" applyAlignment="1">
      <alignment horizontal="center" vertical="center"/>
    </xf>
    <xf numFmtId="4" fontId="20" fillId="0" borderId="16" xfId="0" applyNumberFormat="1" applyFont="1" applyBorder="1" applyAlignment="1">
      <alignment horizontal="right" vertical="center"/>
    </xf>
    <xf numFmtId="173" fontId="13" fillId="0" borderId="10" xfId="0" applyNumberFormat="1" applyFont="1" applyBorder="1" applyAlignment="1">
      <alignment horizontal="center"/>
    </xf>
    <xf numFmtId="173" fontId="2" fillId="0" borderId="4" xfId="0" applyNumberFormat="1" applyFont="1" applyBorder="1" applyAlignment="1">
      <alignment horizontal="center"/>
    </xf>
  </cellXfs>
  <cellStyles count="38">
    <cellStyle name="Calculations" xfId="4" xr:uid="{ABE0131D-F1C6-462D-A3DA-A420F8C0AF9C}"/>
    <cellStyle name="Comma" xfId="1" builtinId="3"/>
    <cellStyle name="Comma 2" xfId="6" xr:uid="{1FA19581-EC81-42B3-A6FC-2A27454E57B8}"/>
    <cellStyle name="Comma 2 2" xfId="7" xr:uid="{611A0EA4-4E8D-4BF1-AE88-324880F43AA5}"/>
    <cellStyle name="Comma 2 2 2 2 2" xfId="8" xr:uid="{A3CDDBDA-63A1-4663-B65C-7482E43C0A99}"/>
    <cellStyle name="Comma 2 3" xfId="9" xr:uid="{20FBA298-666B-471A-A00B-D5C40435976C}"/>
    <cellStyle name="Comma 2 4" xfId="25" xr:uid="{4B14D5D4-A3BE-4C90-8019-45BEE54E799F}"/>
    <cellStyle name="Comma 3" xfId="10" xr:uid="{190E3A4F-9B14-45E1-B0D4-BF94E93D9466}"/>
    <cellStyle name="Comma 4" xfId="5" xr:uid="{713C6D60-E1C1-4E63-9C27-2388CC9C4743}"/>
    <cellStyle name="Comma 5" xfId="27" xr:uid="{8496A92D-D710-424E-BAED-C39CA812312A}"/>
    <cellStyle name="custom dictionary" xfId="11" xr:uid="{98007736-CAB4-4E27-A529-DA9A5FEAAD1A}"/>
    <cellStyle name="custom dictionary 2" xfId="12" xr:uid="{0EF918CD-3E7F-4B04-9903-502683828EEC}"/>
    <cellStyle name="custom dictionary 2 2" xfId="30" xr:uid="{5C18C2EE-4358-4969-8818-B573701C4D82}"/>
    <cellStyle name="custom dictionary 3" xfId="29" xr:uid="{7334E941-69B5-4C6D-8346-5AFFEA5BC391}"/>
    <cellStyle name="Inputs" xfId="13" xr:uid="{97395A7C-26CE-40F3-9C4E-571B65332BBF}"/>
    <cellStyle name="Inputs $" xfId="14" xr:uid="{DD207674-5C16-4702-8458-9F2DD177189F}"/>
    <cellStyle name="Normal" xfId="0" builtinId="0"/>
    <cellStyle name="Normal 10" xfId="15" xr:uid="{C74E1354-C884-49AA-BA71-8EE61B3AE414}"/>
    <cellStyle name="Normal 10 2" xfId="31" xr:uid="{47C4F983-2CB4-4AAB-AD62-1A36FCC98B41}"/>
    <cellStyle name="Normal 14" xfId="37" xr:uid="{CD133CCD-1273-4C33-BF88-F9D45C5BDE76}"/>
    <cellStyle name="Normal 2" xfId="16" xr:uid="{FBA732E4-184F-4460-87C9-C19F1B72865C}"/>
    <cellStyle name="Normal 2 2" xfId="17" xr:uid="{A7F2BC62-845D-4BAF-85D2-A3DAE1C0817C}"/>
    <cellStyle name="Normal 2 2 2" xfId="18" xr:uid="{6C0FE504-AB1E-4310-A794-23854B80D5E9}"/>
    <cellStyle name="Normal 2 2 2 2" xfId="19" xr:uid="{66618B99-B8E7-4A7E-813E-F14CD31E8D6E}"/>
    <cellStyle name="Normal 2 3" xfId="20" xr:uid="{2A2EDC2A-1658-4462-910D-35FA20CAFA4E}"/>
    <cellStyle name="Normal 2 3 2" xfId="32" xr:uid="{6B6BC2F2-F782-422D-A9CD-FA1E04886438}"/>
    <cellStyle name="Normal 3" xfId="3" xr:uid="{CFCB91D3-0FEB-4026-B777-DCDEC8005423}"/>
    <cellStyle name="Normal 4" xfId="21" xr:uid="{719B820D-DBDD-4206-9B14-EE7AEC787DA1}"/>
    <cellStyle name="Normal 4 2" xfId="33" xr:uid="{FEEEA1E5-9C23-4B43-9105-178DEA80C6B3}"/>
    <cellStyle name="Normal 5" xfId="2" xr:uid="{95359DC3-BCFD-4C0F-BB20-22DC150A0AA3}"/>
    <cellStyle name="Normal 6" xfId="22" xr:uid="{632684FA-12CB-4202-B5CA-F7847FD38C02}"/>
    <cellStyle name="Normal 7" xfId="26" xr:uid="{33977DAD-FA1F-4638-B44C-6AB4B6A215AD}"/>
    <cellStyle name="Normal 8" xfId="28" xr:uid="{3FA53FB3-0E9D-4CA5-8811-B9FB96F679E4}"/>
    <cellStyle name="Normal 9" xfId="23" xr:uid="{9B7755E8-8E78-423F-A6A6-607AF8716E09}"/>
    <cellStyle name="Normal 9 2" xfId="34" xr:uid="{D2DD7BBE-DB82-4CE3-BDF0-B69F5B2BC9BA}"/>
    <cellStyle name="Percent" xfId="36" builtinId="5"/>
    <cellStyle name="Percent 2" xfId="24" xr:uid="{CBF8E104-ADA6-43DE-9110-3401521C89FF}"/>
    <cellStyle name="Percent 3" xfId="35" xr:uid="{1FAD03D6-FAD4-4329-85B8-46108D35E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DE8-24A6-46F1-86F1-FBA302B912FD}">
  <dimension ref="B1:H14"/>
  <sheetViews>
    <sheetView showGridLines="0" workbookViewId="0">
      <selection activeCell="D6" sqref="D6"/>
    </sheetView>
  </sheetViews>
  <sheetFormatPr defaultRowHeight="14.5" x14ac:dyDescent="0.35"/>
  <cols>
    <col min="2" max="2" width="13.90625" customWidth="1"/>
    <col min="3" max="3" width="16.1796875" bestFit="1" customWidth="1"/>
    <col min="4" max="4" width="16.1796875" customWidth="1"/>
    <col min="5" max="5" width="17.1796875" customWidth="1"/>
    <col min="6" max="6" width="14.36328125" bestFit="1" customWidth="1"/>
    <col min="7" max="7" width="10.08984375" bestFit="1" customWidth="1"/>
    <col min="8" max="8" width="9.08984375" bestFit="1" customWidth="1"/>
  </cols>
  <sheetData>
    <row r="1" spans="2:8" ht="15" thickBot="1" x14ac:dyDescent="0.4"/>
    <row r="2" spans="2:8" x14ac:dyDescent="0.35">
      <c r="B2" s="18" t="s">
        <v>1</v>
      </c>
      <c r="C2" s="152" t="s">
        <v>14</v>
      </c>
      <c r="D2" s="152" t="s">
        <v>15</v>
      </c>
      <c r="E2" s="152" t="s">
        <v>16</v>
      </c>
      <c r="F2" s="152" t="s">
        <v>17</v>
      </c>
      <c r="G2" s="153" t="s">
        <v>18</v>
      </c>
    </row>
    <row r="3" spans="2:8" x14ac:dyDescent="0.35">
      <c r="B3" s="19">
        <v>43862</v>
      </c>
      <c r="C3" s="155">
        <f>'2020 PAYMENT-POWER'!G4</f>
        <v>1180045.9314845025</v>
      </c>
      <c r="D3" s="154"/>
      <c r="E3" s="55">
        <f>D3+C3</f>
        <v>1180045.9314845025</v>
      </c>
      <c r="F3" s="55">
        <f>E3/1000</f>
        <v>1180.0459314845025</v>
      </c>
      <c r="G3" s="149">
        <f>F3*0.3</f>
        <v>354.01377944535074</v>
      </c>
    </row>
    <row r="4" spans="2:8" x14ac:dyDescent="0.35">
      <c r="B4" s="19">
        <v>43891</v>
      </c>
      <c r="C4" s="155">
        <f>'2020 PAYMENT-POWER'!G5</f>
        <v>915139.63159631588</v>
      </c>
      <c r="D4" s="55">
        <f>'2020 PAYMENT-GAS'!H10</f>
        <v>1898240.2842291053</v>
      </c>
      <c r="E4" s="55">
        <f>D4+C4</f>
        <v>2813379.915825421</v>
      </c>
      <c r="F4" s="55">
        <f>E4/1000</f>
        <v>2813.379915825421</v>
      </c>
      <c r="G4" s="149">
        <f>F4*0.3</f>
        <v>844.01397474762632</v>
      </c>
    </row>
    <row r="5" spans="2:8" x14ac:dyDescent="0.35">
      <c r="B5" s="19">
        <v>43922</v>
      </c>
      <c r="C5" s="155">
        <f>'2020 PAYMENT-POWER'!G6</f>
        <v>1228865.2851595008</v>
      </c>
      <c r="D5" s="55">
        <f>'2020 PAYMENT-GAS'!H21</f>
        <v>3254999.4609907856</v>
      </c>
      <c r="E5" s="55">
        <f t="shared" ref="E5:E13" si="0">D5+C5</f>
        <v>4483864.7461502869</v>
      </c>
      <c r="F5" s="55">
        <f t="shared" ref="F5:F13" si="1">E5/1000</f>
        <v>4483.8647461502869</v>
      </c>
      <c r="G5" s="149">
        <f t="shared" ref="G5:G7" si="2">F5*0.3</f>
        <v>1345.1594238450859</v>
      </c>
      <c r="H5" s="14"/>
    </row>
    <row r="6" spans="2:8" x14ac:dyDescent="0.35">
      <c r="B6" s="19">
        <v>43952</v>
      </c>
      <c r="C6" s="155">
        <f>'2020 PAYMENT-POWER'!G7</f>
        <v>0</v>
      </c>
      <c r="D6" s="55">
        <f>'2020 PAYMENT-GAS'!H26</f>
        <v>0</v>
      </c>
      <c r="E6" s="55">
        <f t="shared" si="0"/>
        <v>0</v>
      </c>
      <c r="F6" s="55">
        <f t="shared" si="1"/>
        <v>0</v>
      </c>
      <c r="G6" s="149">
        <f t="shared" si="2"/>
        <v>0</v>
      </c>
    </row>
    <row r="7" spans="2:8" x14ac:dyDescent="0.35">
      <c r="B7" s="19">
        <v>43983</v>
      </c>
      <c r="C7" s="155">
        <f>'2020 PAYMENT-POWER'!G8</f>
        <v>0</v>
      </c>
      <c r="D7" s="55">
        <f>'2020 PAYMENT-GAS'!H35</f>
        <v>0</v>
      </c>
      <c r="E7" s="55">
        <f t="shared" si="0"/>
        <v>0</v>
      </c>
      <c r="F7" s="55">
        <f t="shared" si="1"/>
        <v>0</v>
      </c>
      <c r="G7" s="149">
        <f t="shared" si="2"/>
        <v>0</v>
      </c>
      <c r="H7" s="14"/>
    </row>
    <row r="8" spans="2:8" x14ac:dyDescent="0.35">
      <c r="B8" s="19">
        <v>44013</v>
      </c>
      <c r="C8" s="155">
        <f>'2020 PAYMENT-POWER'!G9</f>
        <v>0</v>
      </c>
      <c r="D8" s="55"/>
      <c r="E8" s="55">
        <f t="shared" si="0"/>
        <v>0</v>
      </c>
      <c r="F8" s="55">
        <f t="shared" si="1"/>
        <v>0</v>
      </c>
      <c r="G8" s="149"/>
    </row>
    <row r="9" spans="2:8" x14ac:dyDescent="0.35">
      <c r="B9" s="19">
        <v>44044</v>
      </c>
      <c r="C9" s="155">
        <f>'2020 PAYMENT-POWER'!G10</f>
        <v>0</v>
      </c>
      <c r="D9" s="55"/>
      <c r="E9" s="55">
        <f t="shared" si="0"/>
        <v>0</v>
      </c>
      <c r="F9" s="55">
        <f t="shared" si="1"/>
        <v>0</v>
      </c>
      <c r="G9" s="149"/>
    </row>
    <row r="10" spans="2:8" x14ac:dyDescent="0.35">
      <c r="B10" s="19">
        <v>44075</v>
      </c>
      <c r="C10" s="155">
        <f>'2020 PAYMENT-POWER'!G11</f>
        <v>0</v>
      </c>
      <c r="D10" s="55"/>
      <c r="E10" s="55">
        <f t="shared" si="0"/>
        <v>0</v>
      </c>
      <c r="F10" s="55">
        <f t="shared" si="1"/>
        <v>0</v>
      </c>
      <c r="G10" s="149"/>
    </row>
    <row r="11" spans="2:8" x14ac:dyDescent="0.35">
      <c r="B11" s="19">
        <v>44105</v>
      </c>
      <c r="C11" s="155">
        <f>'2020 PAYMENT-POWER'!G12</f>
        <v>0</v>
      </c>
      <c r="D11" s="55"/>
      <c r="E11" s="55">
        <f t="shared" si="0"/>
        <v>0</v>
      </c>
      <c r="F11" s="55">
        <f t="shared" si="1"/>
        <v>0</v>
      </c>
      <c r="G11" s="149"/>
    </row>
    <row r="12" spans="2:8" x14ac:dyDescent="0.35">
      <c r="B12" s="19">
        <v>44136</v>
      </c>
      <c r="C12" s="155">
        <f>'2020 PAYMENT-POWER'!G13</f>
        <v>0</v>
      </c>
      <c r="D12" s="55"/>
      <c r="E12" s="55">
        <f t="shared" si="0"/>
        <v>0</v>
      </c>
      <c r="F12" s="55">
        <f t="shared" si="1"/>
        <v>0</v>
      </c>
      <c r="G12" s="149"/>
    </row>
    <row r="13" spans="2:8" x14ac:dyDescent="0.35">
      <c r="B13" s="19">
        <v>44166</v>
      </c>
      <c r="C13" s="155">
        <f>'2020 PAYMENT-POWER'!G14</f>
        <v>0</v>
      </c>
      <c r="D13" s="55"/>
      <c r="E13" s="55">
        <f t="shared" si="0"/>
        <v>0</v>
      </c>
      <c r="F13" s="55">
        <f t="shared" si="1"/>
        <v>0</v>
      </c>
      <c r="G13" s="149"/>
    </row>
    <row r="14" spans="2:8" ht="15" thickBot="1" x14ac:dyDescent="0.4">
      <c r="B14" s="20" t="s">
        <v>12</v>
      </c>
      <c r="C14" s="150">
        <f>SUM(C4:C13)</f>
        <v>2144004.9167558169</v>
      </c>
      <c r="D14" s="150">
        <f>SUM(D4:D13)</f>
        <v>5153239.745219891</v>
      </c>
      <c r="E14" s="150">
        <f>SUM(E4:E13)</f>
        <v>7297244.6619757079</v>
      </c>
      <c r="F14" s="150">
        <f>SUM(F4:F13)</f>
        <v>7297.2446619757084</v>
      </c>
      <c r="G14" s="151">
        <f>SUM(G4:G13)</f>
        <v>2189.1733985927121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75C1-AC21-43EA-9CB5-85F50CCCBC3D}">
  <dimension ref="A1:J20"/>
  <sheetViews>
    <sheetView workbookViewId="0">
      <selection activeCell="H1" sqref="H1:H1048576"/>
    </sheetView>
  </sheetViews>
  <sheetFormatPr defaultColWidth="9.1796875" defaultRowHeight="14.5" x14ac:dyDescent="0.35"/>
  <cols>
    <col min="1" max="1" width="9.1796875" style="1"/>
    <col min="2" max="2" width="12.453125" style="1" customWidth="1"/>
    <col min="3" max="3" width="19" style="1" customWidth="1"/>
    <col min="4" max="4" width="14.7265625" style="132" bestFit="1" customWidth="1"/>
    <col min="5" max="5" width="16.36328125" style="1" customWidth="1"/>
    <col min="6" max="6" width="15.08984375" style="1" customWidth="1"/>
    <col min="7" max="7" width="17" style="1" customWidth="1"/>
    <col min="8" max="8" width="16.54296875" style="1" customWidth="1"/>
    <col min="9" max="9" width="12" style="1" customWidth="1"/>
    <col min="10" max="10" width="7.81640625" style="35" customWidth="1"/>
    <col min="11" max="16384" width="9.1796875" style="1"/>
  </cols>
  <sheetData>
    <row r="1" spans="1:10" ht="15" thickBot="1" x14ac:dyDescent="0.4">
      <c r="B1" s="4"/>
      <c r="C1" s="5"/>
      <c r="D1" s="48"/>
      <c r="E1" s="6"/>
      <c r="F1" s="7"/>
      <c r="G1" s="7"/>
      <c r="H1" s="7"/>
    </row>
    <row r="2" spans="1:10" ht="20.5" x14ac:dyDescent="0.45">
      <c r="A2" s="1">
        <v>1</v>
      </c>
      <c r="B2" s="109" t="s">
        <v>7</v>
      </c>
      <c r="C2" s="110"/>
      <c r="D2" s="110"/>
      <c r="E2" s="110"/>
      <c r="F2" s="110"/>
      <c r="G2" s="111"/>
      <c r="H2" s="134"/>
    </row>
    <row r="3" spans="1:10" ht="31" x14ac:dyDescent="0.35">
      <c r="B3" s="112" t="s">
        <v>1</v>
      </c>
      <c r="C3" s="106" t="s">
        <v>2</v>
      </c>
      <c r="D3" s="130" t="s">
        <v>3</v>
      </c>
      <c r="E3" s="107" t="s">
        <v>4</v>
      </c>
      <c r="F3" s="138" t="s">
        <v>5</v>
      </c>
      <c r="G3" s="140" t="s">
        <v>22</v>
      </c>
      <c r="H3" s="138" t="s">
        <v>20</v>
      </c>
      <c r="I3" s="133">
        <v>0.3</v>
      </c>
      <c r="J3" s="35" t="s">
        <v>21</v>
      </c>
    </row>
    <row r="4" spans="1:10" x14ac:dyDescent="0.35">
      <c r="A4" s="118"/>
      <c r="B4" s="119">
        <v>43800</v>
      </c>
      <c r="C4" s="2">
        <v>4233169.58</v>
      </c>
      <c r="D4" s="142">
        <v>306.5</v>
      </c>
      <c r="E4" s="120">
        <v>43878</v>
      </c>
      <c r="F4" s="121">
        <v>361684078</v>
      </c>
      <c r="G4" s="23">
        <f>F4/D4</f>
        <v>1180045.9314845025</v>
      </c>
      <c r="H4" s="17">
        <f>C4-G4</f>
        <v>3053123.6485154973</v>
      </c>
      <c r="I4" s="11">
        <f>G4*$I$3</f>
        <v>354013.77944535075</v>
      </c>
      <c r="J4" s="133">
        <f>I4/C4</f>
        <v>8.3628537141040016E-2</v>
      </c>
    </row>
    <row r="5" spans="1:10" x14ac:dyDescent="0.35">
      <c r="A5" s="118"/>
      <c r="B5" s="119">
        <v>43831</v>
      </c>
      <c r="C5" s="2">
        <v>6978716.2800000003</v>
      </c>
      <c r="D5" s="142">
        <v>333.33</v>
      </c>
      <c r="E5" s="120">
        <v>43910</v>
      </c>
      <c r="F5" s="121">
        <v>305043493.39999998</v>
      </c>
      <c r="G5" s="23">
        <f>F5/D5</f>
        <v>915139.63159631588</v>
      </c>
      <c r="H5" s="17">
        <f t="shared" ref="H5:H6" si="0">C5-G5</f>
        <v>6063576.6484036846</v>
      </c>
      <c r="I5" s="11">
        <f t="shared" ref="I5:I7" si="1">G5*$I$3</f>
        <v>274541.88947889477</v>
      </c>
      <c r="J5" s="133">
        <f t="shared" ref="J5:J7" si="2">I5/C5</f>
        <v>3.9339884079496457E-2</v>
      </c>
    </row>
    <row r="6" spans="1:10" x14ac:dyDescent="0.35">
      <c r="A6" s="118"/>
      <c r="B6" s="119">
        <v>43862</v>
      </c>
      <c r="C6" s="2">
        <v>5732299.9699999997</v>
      </c>
      <c r="D6" s="141">
        <v>360.5</v>
      </c>
      <c r="E6" s="120">
        <v>43938</v>
      </c>
      <c r="F6" s="2">
        <v>443005935.30000001</v>
      </c>
      <c r="G6" s="23">
        <f>F6/D6</f>
        <v>1228865.2851595008</v>
      </c>
      <c r="H6" s="17">
        <f t="shared" si="0"/>
        <v>4503434.6848404985</v>
      </c>
      <c r="I6" s="11">
        <f t="shared" si="1"/>
        <v>368659.58554785023</v>
      </c>
      <c r="J6" s="133">
        <f t="shared" si="2"/>
        <v>6.4312682078263655E-2</v>
      </c>
    </row>
    <row r="7" spans="1:10" x14ac:dyDescent="0.35">
      <c r="A7" s="118"/>
      <c r="B7" s="119">
        <v>43891</v>
      </c>
      <c r="C7" s="2">
        <v>8806159.4399999995</v>
      </c>
      <c r="D7" s="143">
        <v>360.5</v>
      </c>
      <c r="E7" s="120"/>
      <c r="F7" s="3"/>
      <c r="G7" s="23"/>
      <c r="H7" s="17"/>
      <c r="I7" s="11">
        <f t="shared" si="1"/>
        <v>0</v>
      </c>
      <c r="J7" s="133">
        <f t="shared" si="2"/>
        <v>0</v>
      </c>
    </row>
    <row r="8" spans="1:10" x14ac:dyDescent="0.35">
      <c r="A8" s="118"/>
      <c r="B8" s="119">
        <v>43922</v>
      </c>
      <c r="C8" s="122"/>
      <c r="D8" s="143">
        <v>360.5</v>
      </c>
      <c r="E8" s="120"/>
      <c r="F8" s="3"/>
      <c r="G8" s="23">
        <f>F8/D8</f>
        <v>0</v>
      </c>
      <c r="H8" s="17"/>
    </row>
    <row r="9" spans="1:10" x14ac:dyDescent="0.35">
      <c r="A9" s="118"/>
      <c r="B9" s="119">
        <v>43952</v>
      </c>
      <c r="C9" s="122"/>
      <c r="D9" s="143">
        <v>360.5</v>
      </c>
      <c r="E9" s="120"/>
      <c r="F9" s="3"/>
      <c r="G9" s="23">
        <f>F9/D9</f>
        <v>0</v>
      </c>
      <c r="H9" s="17"/>
    </row>
    <row r="10" spans="1:10" x14ac:dyDescent="0.35">
      <c r="A10" s="118"/>
      <c r="B10" s="119">
        <v>43983</v>
      </c>
      <c r="C10" s="122"/>
      <c r="D10" s="143">
        <v>360.5</v>
      </c>
      <c r="E10" s="120"/>
      <c r="F10" s="3"/>
      <c r="G10" s="23">
        <f>F10/D10</f>
        <v>0</v>
      </c>
      <c r="H10" s="17"/>
    </row>
    <row r="11" spans="1:10" x14ac:dyDescent="0.35">
      <c r="A11" s="118"/>
      <c r="B11" s="119">
        <v>44013</v>
      </c>
      <c r="C11" s="122"/>
      <c r="D11" s="143">
        <v>360.5</v>
      </c>
      <c r="E11" s="120"/>
      <c r="F11" s="3"/>
      <c r="G11" s="23">
        <f>F11/D11</f>
        <v>0</v>
      </c>
      <c r="H11" s="17"/>
    </row>
    <row r="12" spans="1:10" x14ac:dyDescent="0.35">
      <c r="A12" s="118"/>
      <c r="B12" s="119">
        <v>44044</v>
      </c>
      <c r="C12" s="122"/>
      <c r="D12" s="143">
        <v>360.5</v>
      </c>
      <c r="E12" s="120"/>
      <c r="F12" s="3"/>
      <c r="G12" s="23">
        <f>F12/D12</f>
        <v>0</v>
      </c>
      <c r="H12" s="17"/>
    </row>
    <row r="13" spans="1:10" x14ac:dyDescent="0.35">
      <c r="A13" s="118"/>
      <c r="B13" s="119">
        <v>44075</v>
      </c>
      <c r="C13" s="122"/>
      <c r="D13" s="143">
        <v>360.5</v>
      </c>
      <c r="E13" s="120"/>
      <c r="F13" s="3"/>
      <c r="G13" s="23">
        <f>F13/D13</f>
        <v>0</v>
      </c>
      <c r="H13" s="17"/>
    </row>
    <row r="14" spans="1:10" x14ac:dyDescent="0.35">
      <c r="A14" s="118"/>
      <c r="B14" s="119">
        <v>44105</v>
      </c>
      <c r="C14" s="122"/>
      <c r="D14" s="143">
        <v>360.5</v>
      </c>
      <c r="E14" s="120"/>
      <c r="F14" s="3"/>
      <c r="G14" s="23">
        <f>F14/D14</f>
        <v>0</v>
      </c>
      <c r="H14" s="17"/>
    </row>
    <row r="15" spans="1:10" x14ac:dyDescent="0.35">
      <c r="A15" s="118"/>
      <c r="B15" s="119">
        <v>44136</v>
      </c>
      <c r="C15" s="122"/>
      <c r="D15" s="143">
        <v>360.5</v>
      </c>
      <c r="E15" s="120"/>
      <c r="F15" s="3"/>
      <c r="G15" s="23">
        <f>F15/D15</f>
        <v>0</v>
      </c>
      <c r="H15" s="17"/>
    </row>
    <row r="16" spans="1:10" x14ac:dyDescent="0.35">
      <c r="A16" s="118"/>
      <c r="B16" s="119">
        <v>44166</v>
      </c>
      <c r="C16" s="122"/>
      <c r="D16" s="59"/>
      <c r="E16" s="120"/>
      <c r="F16" s="3"/>
      <c r="G16" s="23"/>
      <c r="H16" s="17"/>
    </row>
    <row r="17" spans="1:10" s="147" customFormat="1" x14ac:dyDescent="0.35">
      <c r="A17" s="144"/>
      <c r="B17" s="123" t="s">
        <v>12</v>
      </c>
      <c r="C17" s="145">
        <f>SUM(C4:C15)</f>
        <v>25750345.269999996</v>
      </c>
      <c r="D17" s="146"/>
      <c r="E17" s="125"/>
      <c r="F17" s="125"/>
      <c r="G17" s="126">
        <f>SUM(G4:G15)</f>
        <v>3324050.8482403192</v>
      </c>
      <c r="H17" s="135"/>
      <c r="J17" s="148"/>
    </row>
    <row r="18" spans="1:10" x14ac:dyDescent="0.35">
      <c r="A18" s="118"/>
      <c r="B18" s="127"/>
      <c r="C18" s="124"/>
      <c r="D18" s="59"/>
      <c r="E18" s="128"/>
      <c r="F18" s="128"/>
      <c r="G18" s="129"/>
      <c r="H18" s="136"/>
    </row>
    <row r="19" spans="1:10" x14ac:dyDescent="0.35">
      <c r="B19" s="113"/>
      <c r="C19" s="108"/>
      <c r="D19" s="10"/>
      <c r="E19" s="108"/>
      <c r="F19" s="108"/>
      <c r="G19" s="114"/>
      <c r="H19" s="13"/>
    </row>
    <row r="20" spans="1:10" s="12" customFormat="1" ht="18.5" thickBot="1" x14ac:dyDescent="0.45">
      <c r="B20" s="115"/>
      <c r="C20" s="116" t="s">
        <v>11</v>
      </c>
      <c r="D20" s="131"/>
      <c r="E20" s="116"/>
      <c r="F20" s="116"/>
      <c r="G20" s="117">
        <f>G17+'2020 PAYMENT-GAS'!H39</f>
        <v>8477290.5934602097</v>
      </c>
      <c r="H20" s="137"/>
      <c r="J20" s="139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0240-4F90-4B47-BBDA-7DC1934C295C}">
  <dimension ref="A1:J44"/>
  <sheetViews>
    <sheetView tabSelected="1" topLeftCell="A9" workbookViewId="0">
      <selection activeCell="H36" sqref="H36:H38"/>
    </sheetView>
  </sheetViews>
  <sheetFormatPr defaultColWidth="9.1796875" defaultRowHeight="14.5" x14ac:dyDescent="0.35"/>
  <cols>
    <col min="1" max="1" width="9.1796875" style="1"/>
    <col min="2" max="2" width="17.7265625" style="1" customWidth="1"/>
    <col min="3" max="3" width="16.36328125" style="1" bestFit="1" customWidth="1"/>
    <col min="4" max="4" width="14.7265625" style="35" bestFit="1" customWidth="1"/>
    <col min="5" max="5" width="21.26953125" style="35" customWidth="1"/>
    <col min="6" max="6" width="19.26953125" style="74" bestFit="1" customWidth="1"/>
    <col min="7" max="7" width="17.81640625" style="35" customWidth="1"/>
    <col min="8" max="8" width="20.453125" style="35" bestFit="1" customWidth="1"/>
    <col min="9" max="9" width="18.26953125" style="35" bestFit="1" customWidth="1"/>
    <col min="10" max="10" width="16.1796875" style="1" customWidth="1"/>
    <col min="11" max="11" width="12.81640625" style="1" customWidth="1"/>
    <col min="12" max="16384" width="9.1796875" style="1"/>
  </cols>
  <sheetData>
    <row r="1" spans="1:10" ht="15" thickBot="1" x14ac:dyDescent="0.4">
      <c r="B1" s="4"/>
      <c r="C1" s="5"/>
      <c r="D1" s="36"/>
      <c r="E1" s="43"/>
      <c r="F1" s="62"/>
      <c r="G1" s="36"/>
      <c r="H1" s="36"/>
      <c r="I1" s="36"/>
    </row>
    <row r="2" spans="1:10" ht="21" thickBot="1" x14ac:dyDescent="0.5">
      <c r="A2" s="1">
        <v>1</v>
      </c>
      <c r="B2" s="15" t="s">
        <v>7</v>
      </c>
      <c r="C2" s="16"/>
      <c r="D2" s="16"/>
      <c r="E2" s="16"/>
      <c r="F2" s="16"/>
      <c r="G2" s="16"/>
      <c r="H2" s="16"/>
      <c r="I2" s="75"/>
    </row>
    <row r="3" spans="1:10" s="35" customFormat="1" ht="16" thickBot="1" x14ac:dyDescent="0.4">
      <c r="A3" s="35">
        <v>0.95</v>
      </c>
      <c r="B3" s="157" t="s">
        <v>8</v>
      </c>
      <c r="C3" s="158" t="s">
        <v>2</v>
      </c>
      <c r="D3" s="158" t="s">
        <v>3</v>
      </c>
      <c r="E3" s="159" t="s">
        <v>4</v>
      </c>
      <c r="F3" s="163" t="s">
        <v>5</v>
      </c>
      <c r="G3" s="158" t="s">
        <v>6</v>
      </c>
      <c r="H3" s="158" t="s">
        <v>0</v>
      </c>
      <c r="I3" s="164" t="s">
        <v>19</v>
      </c>
    </row>
    <row r="4" spans="1:10" x14ac:dyDescent="0.35">
      <c r="B4" s="162" t="s">
        <v>23</v>
      </c>
      <c r="C4" s="160">
        <v>26548598</v>
      </c>
      <c r="D4" s="161">
        <v>306.45909999999998</v>
      </c>
      <c r="E4" s="47">
        <v>43916</v>
      </c>
      <c r="F4" s="64">
        <v>26548598</v>
      </c>
      <c r="G4" s="48">
        <f>F4*$A$3</f>
        <v>25221168.099999998</v>
      </c>
      <c r="H4" s="48">
        <f t="shared" ref="H4:H9" si="0">G4/D4</f>
        <v>82298.6431142035</v>
      </c>
      <c r="I4" s="49">
        <f>H4*0.3</f>
        <v>24689.592934261051</v>
      </c>
    </row>
    <row r="5" spans="1:10" x14ac:dyDescent="0.35">
      <c r="B5" s="162" t="s">
        <v>24</v>
      </c>
      <c r="C5" s="160">
        <v>31399789</v>
      </c>
      <c r="D5" s="161">
        <v>306.45909999999998</v>
      </c>
      <c r="E5" s="47">
        <v>43916</v>
      </c>
      <c r="F5" s="64">
        <v>31399789</v>
      </c>
      <c r="G5" s="48">
        <f>F5*$A$3</f>
        <v>29829799.549999997</v>
      </c>
      <c r="H5" s="48">
        <f t="shared" si="0"/>
        <v>97336.967804186585</v>
      </c>
      <c r="I5" s="49">
        <f t="shared" ref="I5:I9" si="1">H5*0.3</f>
        <v>29201.090341255975</v>
      </c>
      <c r="J5" s="11"/>
    </row>
    <row r="6" spans="1:10" x14ac:dyDescent="0.35">
      <c r="B6" s="162" t="s">
        <v>25</v>
      </c>
      <c r="C6" s="24"/>
      <c r="D6" s="161">
        <v>306.45909999999998</v>
      </c>
      <c r="E6" s="47">
        <v>43893</v>
      </c>
      <c r="F6" s="65">
        <v>148448971.25999999</v>
      </c>
      <c r="G6" s="48">
        <f t="shared" ref="G6:G38" si="2">F6*$A$2</f>
        <v>148448971.25999999</v>
      </c>
      <c r="H6" s="48">
        <f t="shared" si="0"/>
        <v>484400.59786118276</v>
      </c>
      <c r="I6" s="49">
        <f t="shared" si="1"/>
        <v>145320.17935835483</v>
      </c>
      <c r="J6" s="11"/>
    </row>
    <row r="7" spans="1:10" x14ac:dyDescent="0.35">
      <c r="B7" s="162" t="s">
        <v>26</v>
      </c>
      <c r="C7" s="24"/>
      <c r="D7" s="161">
        <v>306.45909999999998</v>
      </c>
      <c r="E7" s="47">
        <v>43893</v>
      </c>
      <c r="F7" s="66">
        <v>158504435</v>
      </c>
      <c r="G7" s="48">
        <f t="shared" si="2"/>
        <v>158504435</v>
      </c>
      <c r="H7" s="48">
        <f t="shared" si="0"/>
        <v>517212.3621063953</v>
      </c>
      <c r="I7" s="49">
        <f t="shared" si="1"/>
        <v>155163.70863191859</v>
      </c>
      <c r="J7" s="11"/>
    </row>
    <row r="8" spans="1:10" x14ac:dyDescent="0.35">
      <c r="B8" s="27" t="s">
        <v>30</v>
      </c>
      <c r="C8" s="24"/>
      <c r="D8" s="38">
        <v>306</v>
      </c>
      <c r="E8" s="47">
        <v>43914</v>
      </c>
      <c r="F8" s="65">
        <v>191500348.74000001</v>
      </c>
      <c r="G8" s="48">
        <f>F8*$A$3</f>
        <v>181925331.303</v>
      </c>
      <c r="H8" s="48">
        <f t="shared" si="0"/>
        <v>594527.22648039216</v>
      </c>
      <c r="I8" s="49">
        <f t="shared" si="1"/>
        <v>178358.16794411765</v>
      </c>
      <c r="J8" s="11"/>
    </row>
    <row r="9" spans="1:10" x14ac:dyDescent="0.35">
      <c r="B9" s="27" t="s">
        <v>30</v>
      </c>
      <c r="C9" s="24"/>
      <c r="D9" s="38">
        <v>306</v>
      </c>
      <c r="E9" s="50">
        <v>43914</v>
      </c>
      <c r="F9" s="67">
        <v>37474132.979999997</v>
      </c>
      <c r="G9" s="48">
        <f>F9</f>
        <v>37474132.979999997</v>
      </c>
      <c r="H9" s="48">
        <f t="shared" si="0"/>
        <v>122464.48686274509</v>
      </c>
      <c r="I9" s="49">
        <f t="shared" si="1"/>
        <v>36739.346058823525</v>
      </c>
      <c r="J9" s="11"/>
    </row>
    <row r="10" spans="1:10" ht="15" thickBot="1" x14ac:dyDescent="0.4">
      <c r="B10" s="28">
        <v>43891</v>
      </c>
      <c r="C10" s="29"/>
      <c r="D10" s="40"/>
      <c r="E10" s="54"/>
      <c r="F10" s="76">
        <f>SUM(F4:F9)</f>
        <v>593876274.98000002</v>
      </c>
      <c r="G10" s="77">
        <f>SUM(G4:G9)</f>
        <v>581403838.19299996</v>
      </c>
      <c r="H10" s="77">
        <f>SUM(H4:H9)</f>
        <v>1898240.2842291053</v>
      </c>
      <c r="I10" s="78">
        <f>SUM(I4:I9)</f>
        <v>569472.08526873158</v>
      </c>
      <c r="J10" s="11"/>
    </row>
    <row r="11" spans="1:10" x14ac:dyDescent="0.35">
      <c r="B11" s="25" t="s">
        <v>24</v>
      </c>
      <c r="C11" s="156"/>
      <c r="D11" s="167">
        <v>306.45499999999998</v>
      </c>
      <c r="E11" s="44">
        <v>43937</v>
      </c>
      <c r="F11" s="63">
        <v>32513293</v>
      </c>
      <c r="G11" s="45">
        <f>F11*$A$3</f>
        <v>30887628.349999998</v>
      </c>
      <c r="H11" s="45">
        <f t="shared" ref="H11:H20" si="3">G11/D11</f>
        <v>100790.09430422085</v>
      </c>
      <c r="I11" s="46">
        <f>H11*0.3</f>
        <v>30237.028291266255</v>
      </c>
    </row>
    <row r="12" spans="1:10" x14ac:dyDescent="0.35">
      <c r="B12" s="27" t="s">
        <v>9</v>
      </c>
      <c r="C12" s="24"/>
      <c r="D12" s="161">
        <v>306.45909999999998</v>
      </c>
      <c r="E12" s="47">
        <v>43930</v>
      </c>
      <c r="F12" s="95">
        <v>60000000</v>
      </c>
      <c r="G12" s="48">
        <f>F12</f>
        <v>60000000</v>
      </c>
      <c r="H12" s="48">
        <f t="shared" si="3"/>
        <v>195784.69035509144</v>
      </c>
      <c r="I12" s="49">
        <f t="shared" ref="I12:I20" si="4">H12*0.3</f>
        <v>58735.407106527433</v>
      </c>
    </row>
    <row r="13" spans="1:10" x14ac:dyDescent="0.35">
      <c r="B13" s="27" t="s">
        <v>29</v>
      </c>
      <c r="C13" s="24"/>
      <c r="D13" s="161">
        <v>306.45909999999998</v>
      </c>
      <c r="E13" s="47">
        <v>43935</v>
      </c>
      <c r="F13" s="66">
        <v>9928351.2200000007</v>
      </c>
      <c r="G13" s="48">
        <f t="shared" ref="G13:G20" si="5">F13*$A$2</f>
        <v>9928351.2200000007</v>
      </c>
      <c r="H13" s="48">
        <f t="shared" si="3"/>
        <v>32396.986155738243</v>
      </c>
      <c r="I13" s="49">
        <f t="shared" si="4"/>
        <v>9719.0958467214732</v>
      </c>
    </row>
    <row r="14" spans="1:10" x14ac:dyDescent="0.35">
      <c r="B14" s="27" t="s">
        <v>29</v>
      </c>
      <c r="C14" s="24"/>
      <c r="D14" s="161">
        <v>306.45909999999998</v>
      </c>
      <c r="E14" s="47">
        <v>43935</v>
      </c>
      <c r="F14" s="68">
        <v>123213968.56</v>
      </c>
      <c r="G14" s="48">
        <f t="shared" si="5"/>
        <v>123213968.56</v>
      </c>
      <c r="H14" s="48">
        <f t="shared" si="3"/>
        <v>402056.81136569288</v>
      </c>
      <c r="I14" s="49">
        <f t="shared" si="4"/>
        <v>120617.04340970785</v>
      </c>
    </row>
    <row r="15" spans="1:10" x14ac:dyDescent="0.35">
      <c r="B15" s="27" t="s">
        <v>29</v>
      </c>
      <c r="C15" s="24"/>
      <c r="D15" s="161">
        <v>306.45909999999998</v>
      </c>
      <c r="E15" s="47">
        <v>43935</v>
      </c>
      <c r="F15" s="68">
        <v>147444891.56999999</v>
      </c>
      <c r="G15" s="48">
        <f t="shared" si="5"/>
        <v>147444891.56999999</v>
      </c>
      <c r="H15" s="48">
        <f t="shared" si="3"/>
        <v>481124.20734120801</v>
      </c>
      <c r="I15" s="49">
        <f t="shared" si="4"/>
        <v>144337.26220236238</v>
      </c>
    </row>
    <row r="16" spans="1:10" x14ac:dyDescent="0.35">
      <c r="B16" s="27" t="s">
        <v>10</v>
      </c>
      <c r="C16" s="24"/>
      <c r="D16" s="161">
        <v>306.45909999999998</v>
      </c>
      <c r="E16" s="47">
        <v>43944</v>
      </c>
      <c r="F16" s="68">
        <v>99339527.239999995</v>
      </c>
      <c r="G16" s="48">
        <f t="shared" ref="G16:G18" si="6">F16*$A$2</f>
        <v>99339527.239999995</v>
      </c>
      <c r="H16" s="48">
        <f t="shared" ref="H16:H18" si="7">G16/D16</f>
        <v>324152.64301174285</v>
      </c>
      <c r="I16" s="49">
        <f t="shared" ref="I16:I18" si="8">H16*0.3</f>
        <v>97245.792903522859</v>
      </c>
    </row>
    <row r="17" spans="2:9" x14ac:dyDescent="0.35">
      <c r="B17" s="27" t="s">
        <v>10</v>
      </c>
      <c r="C17" s="24"/>
      <c r="D17" s="161">
        <v>306.45499999999998</v>
      </c>
      <c r="E17" s="47">
        <v>43944</v>
      </c>
      <c r="F17" s="68">
        <v>182419547.59999999</v>
      </c>
      <c r="G17" s="48">
        <f t="shared" si="6"/>
        <v>182419547.59999999</v>
      </c>
      <c r="H17" s="48">
        <f t="shared" si="7"/>
        <v>595257.20774665126</v>
      </c>
      <c r="I17" s="49">
        <f t="shared" si="8"/>
        <v>178577.16232399538</v>
      </c>
    </row>
    <row r="18" spans="2:9" x14ac:dyDescent="0.35">
      <c r="B18" s="27" t="s">
        <v>10</v>
      </c>
      <c r="C18" s="24"/>
      <c r="D18" s="161">
        <v>306.45499999999998</v>
      </c>
      <c r="E18" s="47">
        <v>43944</v>
      </c>
      <c r="F18" s="68">
        <v>199000675.80000001</v>
      </c>
      <c r="G18" s="48">
        <f t="shared" si="6"/>
        <v>199000675.80000001</v>
      </c>
      <c r="H18" s="48">
        <f t="shared" si="7"/>
        <v>649363.44911977299</v>
      </c>
      <c r="I18" s="49">
        <f t="shared" si="8"/>
        <v>194809.0347359319</v>
      </c>
    </row>
    <row r="19" spans="2:9" x14ac:dyDescent="0.35">
      <c r="B19" s="27" t="s">
        <v>31</v>
      </c>
      <c r="C19" s="24"/>
      <c r="D19" s="161">
        <v>306.45909999999998</v>
      </c>
      <c r="E19" s="47">
        <v>43949</v>
      </c>
      <c r="F19" s="68">
        <v>70876454.079999998</v>
      </c>
      <c r="G19" s="48">
        <f t="shared" ref="G19" si="9">F19*$A$2</f>
        <v>70876454.079999998</v>
      </c>
      <c r="H19" s="48">
        <f t="shared" ref="H19" si="10">G19/D19</f>
        <v>231275.41025866097</v>
      </c>
      <c r="I19" s="49">
        <f t="shared" ref="I19" si="11">H19*0.3</f>
        <v>69382.623077598284</v>
      </c>
    </row>
    <row r="20" spans="2:9" ht="15" thickBot="1" x14ac:dyDescent="0.4">
      <c r="B20" s="33" t="s">
        <v>31</v>
      </c>
      <c r="C20" s="34"/>
      <c r="D20" s="166">
        <v>306.45499999999998</v>
      </c>
      <c r="E20" s="51">
        <v>43949</v>
      </c>
      <c r="F20" s="165">
        <v>74406649.239999995</v>
      </c>
      <c r="G20" s="52">
        <f t="shared" si="5"/>
        <v>74406649.239999995</v>
      </c>
      <c r="H20" s="52">
        <f t="shared" si="3"/>
        <v>242797.96133200632</v>
      </c>
      <c r="I20" s="53">
        <f t="shared" si="4"/>
        <v>72839.388399601899</v>
      </c>
    </row>
    <row r="21" spans="2:9" ht="15" thickBot="1" x14ac:dyDescent="0.4">
      <c r="B21" s="31" t="s">
        <v>13</v>
      </c>
      <c r="C21" s="32"/>
      <c r="D21" s="39"/>
      <c r="E21" s="79"/>
      <c r="F21" s="80">
        <f>SUM(F11:F20)</f>
        <v>999143358.31000006</v>
      </c>
      <c r="G21" s="81">
        <f>SUM(G11:G20)</f>
        <v>997517693.65999997</v>
      </c>
      <c r="H21" s="81">
        <f>SUM(H11:H20)</f>
        <v>3254999.4609907856</v>
      </c>
      <c r="I21" s="82">
        <f>SUM(I11:I20)</f>
        <v>976499.83829723566</v>
      </c>
    </row>
    <row r="22" spans="2:9" x14ac:dyDescent="0.35">
      <c r="B22" s="25"/>
      <c r="C22" s="26"/>
      <c r="D22" s="37"/>
      <c r="E22" s="44"/>
      <c r="F22" s="69"/>
      <c r="G22" s="45"/>
      <c r="H22" s="45"/>
      <c r="I22" s="46"/>
    </row>
    <row r="23" spans="2:9" x14ac:dyDescent="0.35">
      <c r="B23" s="27"/>
      <c r="C23" s="24"/>
      <c r="D23" s="38"/>
      <c r="E23" s="38"/>
      <c r="F23" s="66"/>
      <c r="G23" s="48"/>
      <c r="H23" s="48"/>
      <c r="I23" s="49"/>
    </row>
    <row r="24" spans="2:9" ht="14" customHeight="1" x14ac:dyDescent="0.35">
      <c r="B24" s="27"/>
      <c r="C24" s="24"/>
      <c r="D24" s="38"/>
      <c r="E24" s="38"/>
      <c r="F24" s="30"/>
      <c r="G24" s="48"/>
      <c r="H24" s="48"/>
      <c r="I24" s="49"/>
    </row>
    <row r="25" spans="2:9" ht="15" thickBot="1" x14ac:dyDescent="0.4">
      <c r="B25" s="27"/>
      <c r="C25" s="24"/>
      <c r="D25" s="38"/>
      <c r="E25" s="38"/>
      <c r="F25" s="30"/>
      <c r="G25" s="48"/>
      <c r="H25" s="48"/>
      <c r="I25" s="49"/>
    </row>
    <row r="26" spans="2:9" ht="15" thickBot="1" x14ac:dyDescent="0.4">
      <c r="B26" s="96" t="s">
        <v>27</v>
      </c>
      <c r="C26" s="97"/>
      <c r="D26" s="98"/>
      <c r="E26" s="99"/>
      <c r="F26" s="103">
        <f>SUM(F22:F25)</f>
        <v>0</v>
      </c>
      <c r="G26" s="104">
        <f>SUM(G22:G25)</f>
        <v>0</v>
      </c>
      <c r="H26" s="104">
        <f>SUM(H22:H25)</f>
        <v>0</v>
      </c>
      <c r="I26" s="105">
        <f>SUM(I22:I25)</f>
        <v>0</v>
      </c>
    </row>
    <row r="27" spans="2:9" x14ac:dyDescent="0.35">
      <c r="B27" s="27"/>
      <c r="C27" s="24"/>
      <c r="D27" s="38"/>
      <c r="E27" s="47"/>
      <c r="F27" s="70"/>
      <c r="G27" s="48"/>
      <c r="H27" s="48"/>
      <c r="I27" s="49"/>
    </row>
    <row r="28" spans="2:9" x14ac:dyDescent="0.35">
      <c r="B28" s="27"/>
      <c r="C28" s="24"/>
      <c r="D28" s="38"/>
      <c r="E28" s="47"/>
      <c r="F28" s="70"/>
      <c r="G28" s="48"/>
      <c r="H28" s="48"/>
      <c r="I28" s="49"/>
    </row>
    <row r="29" spans="2:9" x14ac:dyDescent="0.35">
      <c r="B29" s="27"/>
      <c r="C29" s="24"/>
      <c r="D29" s="38"/>
      <c r="E29" s="47"/>
      <c r="F29" s="66"/>
      <c r="G29" s="48"/>
      <c r="H29" s="48"/>
      <c r="I29" s="49"/>
    </row>
    <row r="30" spans="2:9" x14ac:dyDescent="0.35">
      <c r="B30" s="27"/>
      <c r="C30" s="24"/>
      <c r="D30" s="38"/>
      <c r="E30" s="47"/>
      <c r="F30" s="66"/>
      <c r="G30" s="48"/>
      <c r="H30" s="48"/>
      <c r="I30" s="49"/>
    </row>
    <row r="31" spans="2:9" x14ac:dyDescent="0.35">
      <c r="B31" s="27"/>
      <c r="C31" s="24"/>
      <c r="D31" s="38"/>
      <c r="E31" s="47"/>
      <c r="F31" s="64"/>
      <c r="G31" s="48"/>
      <c r="H31" s="48"/>
      <c r="I31" s="49"/>
    </row>
    <row r="32" spans="2:9" x14ac:dyDescent="0.35">
      <c r="B32" s="27"/>
      <c r="C32" s="24"/>
      <c r="D32" s="38"/>
      <c r="E32" s="47"/>
      <c r="F32" s="64"/>
      <c r="G32" s="48"/>
      <c r="H32" s="48"/>
      <c r="I32" s="49"/>
    </row>
    <row r="33" spans="2:9" x14ac:dyDescent="0.35">
      <c r="B33" s="27"/>
      <c r="C33" s="24"/>
      <c r="D33" s="38"/>
      <c r="E33" s="47"/>
      <c r="F33" s="64"/>
      <c r="G33" s="48"/>
      <c r="H33" s="48"/>
      <c r="I33" s="49"/>
    </row>
    <row r="34" spans="2:9" ht="15" thickBot="1" x14ac:dyDescent="0.4">
      <c r="B34" s="27"/>
      <c r="C34" s="24"/>
      <c r="D34" s="38"/>
      <c r="E34" s="47"/>
      <c r="F34" s="64"/>
      <c r="G34" s="48"/>
      <c r="H34" s="48"/>
      <c r="I34" s="49"/>
    </row>
    <row r="35" spans="2:9" ht="15" thickBot="1" x14ac:dyDescent="0.4">
      <c r="B35" s="96" t="s">
        <v>28</v>
      </c>
      <c r="C35" s="97"/>
      <c r="D35" s="98"/>
      <c r="E35" s="99"/>
      <c r="F35" s="100">
        <f>SUM(F27:F34)</f>
        <v>0</v>
      </c>
      <c r="G35" s="101">
        <f t="shared" ref="G35:I35" si="12">SUM(G27:G34)</f>
        <v>0</v>
      </c>
      <c r="H35" s="101">
        <f t="shared" si="12"/>
        <v>0</v>
      </c>
      <c r="I35" s="102">
        <f t="shared" si="12"/>
        <v>0</v>
      </c>
    </row>
    <row r="36" spans="2:9" x14ac:dyDescent="0.35">
      <c r="B36" s="21"/>
      <c r="C36" s="22"/>
      <c r="D36" s="41"/>
      <c r="E36" s="56"/>
      <c r="F36" s="71"/>
      <c r="G36" s="57">
        <f t="shared" si="2"/>
        <v>0</v>
      </c>
      <c r="H36" s="58"/>
      <c r="I36" s="57"/>
    </row>
    <row r="37" spans="2:9" x14ac:dyDescent="0.35">
      <c r="B37" s="9"/>
      <c r="C37" s="8"/>
      <c r="D37" s="42"/>
      <c r="E37" s="10"/>
      <c r="F37" s="72"/>
      <c r="G37" s="59">
        <f t="shared" si="2"/>
        <v>0</v>
      </c>
      <c r="H37" s="60"/>
      <c r="I37" s="59"/>
    </row>
    <row r="38" spans="2:9" ht="15" thickBot="1" x14ac:dyDescent="0.4">
      <c r="B38" s="83"/>
      <c r="C38" s="84"/>
      <c r="D38" s="85"/>
      <c r="E38" s="86"/>
      <c r="F38" s="87"/>
      <c r="G38" s="88">
        <f t="shared" si="2"/>
        <v>0</v>
      </c>
      <c r="H38" s="89"/>
      <c r="I38" s="88"/>
    </row>
    <row r="39" spans="2:9" ht="15" thickBot="1" x14ac:dyDescent="0.4">
      <c r="B39" s="94" t="s">
        <v>12</v>
      </c>
      <c r="C39" s="90"/>
      <c r="D39" s="91"/>
      <c r="E39" s="92"/>
      <c r="F39" s="93">
        <f>F35+F26+F21+F10</f>
        <v>1593019633.29</v>
      </c>
      <c r="G39" s="93">
        <f>G35+G26+G21+G10</f>
        <v>1578921531.8529999</v>
      </c>
      <c r="H39" s="93">
        <f>H35+H26+H21+H10</f>
        <v>5153239.745219891</v>
      </c>
      <c r="I39" s="93">
        <f>I35+I26+I21+I10</f>
        <v>1545971.9235659672</v>
      </c>
    </row>
    <row r="42" spans="2:9" x14ac:dyDescent="0.35">
      <c r="F42" s="73"/>
      <c r="G42" s="61"/>
    </row>
    <row r="43" spans="2:9" x14ac:dyDescent="0.35">
      <c r="F43" s="73"/>
      <c r="G43" s="61"/>
    </row>
    <row r="44" spans="2:9" x14ac:dyDescent="0.35">
      <c r="F44" s="73"/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2020-Wave</vt:lpstr>
      <vt:lpstr>2020 PAYMENT-POWER</vt:lpstr>
      <vt:lpstr>2020 PAYMENT-GAS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SPDC</dc:creator>
  <cp:lastModifiedBy>Ngwobia, Enam U SPDC-UPO/G/GC</cp:lastModifiedBy>
  <dcterms:created xsi:type="dcterms:W3CDTF">2020-02-06T14:23:31Z</dcterms:created>
  <dcterms:modified xsi:type="dcterms:W3CDTF">2020-04-30T10:52:15Z</dcterms:modified>
</cp:coreProperties>
</file>