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ikpong.Ngwobia\Desktop\"/>
    </mc:Choice>
  </mc:AlternateContent>
  <xr:revisionPtr revIDLastSave="0" documentId="13_ncr:1_{8E637BC7-38BB-4053-8A00-C1DB75E43B56}" xr6:coauthVersionLast="44" xr6:coauthVersionMax="44" xr10:uidLastSave="{00000000-0000-0000-0000-000000000000}"/>
  <bookViews>
    <workbookView xWindow="28680" yWindow="-120" windowWidth="29040" windowHeight="15840" activeTab="2" xr2:uid="{844BEE0F-7BBB-4D7B-947E-130046DE136B}"/>
  </bookViews>
  <sheets>
    <sheet name="2020-Wave" sheetId="15" r:id="rId1"/>
    <sheet name="2020 PAYMENT-POWER" sheetId="14" r:id="rId2"/>
    <sheet name="2020 PAYMENT-GAS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15" l="1"/>
  <c r="H11" i="15"/>
  <c r="H12" i="15"/>
  <c r="H13" i="15"/>
  <c r="H68" i="13"/>
  <c r="G61" i="13"/>
  <c r="F59" i="13"/>
  <c r="G59" i="13"/>
  <c r="G58" i="13"/>
  <c r="I57" i="13"/>
  <c r="I60" i="13"/>
  <c r="I62" i="13"/>
  <c r="I63" i="13"/>
  <c r="I64" i="13"/>
  <c r="I65" i="13"/>
  <c r="G57" i="13"/>
  <c r="G48" i="13"/>
  <c r="F48" i="13"/>
  <c r="G47" i="13" l="1"/>
  <c r="G46" i="13"/>
  <c r="G45" i="13"/>
  <c r="G44" i="13"/>
  <c r="I43" i="13"/>
  <c r="G43" i="13"/>
  <c r="F34" i="13"/>
  <c r="G33" i="13"/>
  <c r="G32" i="13"/>
  <c r="F33" i="13"/>
  <c r="I13" i="13"/>
  <c r="I14" i="13"/>
  <c r="I15" i="13"/>
  <c r="I16" i="13"/>
  <c r="I17" i="13"/>
  <c r="I18" i="13"/>
  <c r="I21" i="13"/>
  <c r="I22" i="13"/>
  <c r="I23" i="13"/>
  <c r="G23" i="13"/>
  <c r="G22" i="13"/>
  <c r="G21" i="13"/>
  <c r="G15" i="13"/>
  <c r="G13" i="13"/>
  <c r="F13" i="13"/>
  <c r="F15" i="13"/>
  <c r="G14" i="13"/>
  <c r="F14" i="13"/>
  <c r="G8" i="13"/>
  <c r="F68" i="13" l="1"/>
  <c r="G62" i="13"/>
  <c r="G60" i="13"/>
  <c r="H60" i="13" s="1"/>
  <c r="G56" i="13"/>
  <c r="H57" i="13"/>
  <c r="H58" i="13"/>
  <c r="I58" i="13" s="1"/>
  <c r="G68" i="13"/>
  <c r="H61" i="13"/>
  <c r="I61" i="13" s="1"/>
  <c r="H62" i="13"/>
  <c r="G63" i="13"/>
  <c r="H63" i="13"/>
  <c r="G64" i="13"/>
  <c r="H64" i="13"/>
  <c r="G65" i="13"/>
  <c r="H65" i="13" s="1"/>
  <c r="G66" i="13"/>
  <c r="H66" i="13" s="1"/>
  <c r="I66" i="13" s="1"/>
  <c r="G67" i="13"/>
  <c r="H67" i="13"/>
  <c r="I67" i="13" s="1"/>
  <c r="H56" i="13"/>
  <c r="I56" i="13" s="1"/>
  <c r="G52" i="13"/>
  <c r="H52" i="13" s="1"/>
  <c r="I52" i="13" s="1"/>
  <c r="G49" i="13"/>
  <c r="H49" i="13" s="1"/>
  <c r="I49" i="13" s="1"/>
  <c r="G50" i="13"/>
  <c r="H50" i="13" s="1"/>
  <c r="I50" i="13" s="1"/>
  <c r="G51" i="13"/>
  <c r="H51" i="13" s="1"/>
  <c r="I51" i="13" s="1"/>
  <c r="G53" i="13"/>
  <c r="H53" i="13" s="1"/>
  <c r="I53" i="13" s="1"/>
  <c r="G54" i="13"/>
  <c r="H54" i="13" s="1"/>
  <c r="I54" i="13" s="1"/>
  <c r="H59" i="13" l="1"/>
  <c r="I59" i="13" s="1"/>
  <c r="I68" i="13" l="1"/>
  <c r="D9" i="15"/>
  <c r="H47" i="13" l="1"/>
  <c r="I47" i="13" s="1"/>
  <c r="H45" i="13"/>
  <c r="I45" i="13" s="1"/>
  <c r="H43" i="13"/>
  <c r="F55" i="13"/>
  <c r="H44" i="13"/>
  <c r="I44" i="13" s="1"/>
  <c r="H48" i="13" l="1"/>
  <c r="I48" i="13" s="1"/>
  <c r="G55" i="13"/>
  <c r="H46" i="13"/>
  <c r="I46" i="13" s="1"/>
  <c r="F42" i="13"/>
  <c r="G38" i="13"/>
  <c r="H38" i="13" s="1"/>
  <c r="I38" i="13" s="1"/>
  <c r="G39" i="13"/>
  <c r="H39" i="13" s="1"/>
  <c r="I39" i="13" s="1"/>
  <c r="G40" i="13"/>
  <c r="H40" i="13" s="1"/>
  <c r="I40" i="13" s="1"/>
  <c r="G41" i="13"/>
  <c r="H41" i="13" s="1"/>
  <c r="I41" i="13" s="1"/>
  <c r="G37" i="13"/>
  <c r="H37" i="13" s="1"/>
  <c r="I37" i="13" s="1"/>
  <c r="H35" i="13"/>
  <c r="I35" i="13" s="1"/>
  <c r="G36" i="13"/>
  <c r="H36" i="13" s="1"/>
  <c r="I36" i="13" s="1"/>
  <c r="G34" i="13"/>
  <c r="H34" i="13" s="1"/>
  <c r="I34" i="13" s="1"/>
  <c r="H33" i="13"/>
  <c r="I33" i="13" s="1"/>
  <c r="G35" i="13"/>
  <c r="I55" i="13" l="1"/>
  <c r="H55" i="13"/>
  <c r="H32" i="13"/>
  <c r="I32" i="13" s="1"/>
  <c r="I42" i="13" s="1"/>
  <c r="H42" i="13" l="1"/>
  <c r="D8" i="15"/>
  <c r="G42" i="13"/>
  <c r="G29" i="13"/>
  <c r="H29" i="13" s="1"/>
  <c r="I29" i="13" s="1"/>
  <c r="G27" i="13"/>
  <c r="H27" i="13" s="1"/>
  <c r="I27" i="13" s="1"/>
  <c r="G28" i="13"/>
  <c r="H28" i="13" s="1"/>
  <c r="I28" i="13" s="1"/>
  <c r="G30" i="13"/>
  <c r="H30" i="13" s="1"/>
  <c r="I30" i="13" s="1"/>
  <c r="G26" i="13" l="1"/>
  <c r="H26" i="13" s="1"/>
  <c r="I26" i="13" s="1"/>
  <c r="G25" i="13"/>
  <c r="H25" i="13" s="1"/>
  <c r="I25" i="13" s="1"/>
  <c r="I31" i="13" s="1"/>
  <c r="F7" i="14"/>
  <c r="F24" i="13" l="1"/>
  <c r="F69" i="13" s="1"/>
  <c r="H23" i="13"/>
  <c r="H21" i="13"/>
  <c r="H22" i="13"/>
  <c r="G19" i="13" l="1"/>
  <c r="H19" i="13" s="1"/>
  <c r="I19" i="13" s="1"/>
  <c r="G16" i="13"/>
  <c r="H16" i="13" s="1"/>
  <c r="G17" i="13"/>
  <c r="H17" i="13" s="1"/>
  <c r="G18" i="13"/>
  <c r="H18" i="13" s="1"/>
  <c r="G5" i="13"/>
  <c r="G4" i="13"/>
  <c r="C6" i="15"/>
  <c r="F6" i="14"/>
  <c r="C5" i="15" s="1"/>
  <c r="F31" i="13" l="1"/>
  <c r="F10" i="13"/>
  <c r="G12" i="13"/>
  <c r="H12" i="13" s="1"/>
  <c r="I12" i="13" s="1"/>
  <c r="G9" i="13"/>
  <c r="H9" i="13" s="1"/>
  <c r="I9" i="13" s="1"/>
  <c r="H31" i="13" l="1"/>
  <c r="D6" i="15" s="1"/>
  <c r="G31" i="13"/>
  <c r="G11" i="13"/>
  <c r="G20" i="13"/>
  <c r="H20" i="13" s="1"/>
  <c r="I20" i="13" s="1"/>
  <c r="H14" i="13" l="1"/>
  <c r="H15" i="13"/>
  <c r="H13" i="13" l="1"/>
  <c r="G24" i="13"/>
  <c r="E6" i="15"/>
  <c r="F6" i="15" s="1"/>
  <c r="G6" i="15" s="1"/>
  <c r="F15" i="14"/>
  <c r="F14" i="14"/>
  <c r="C13" i="15" s="1"/>
  <c r="E13" i="15" s="1"/>
  <c r="F13" i="15" s="1"/>
  <c r="F13" i="14"/>
  <c r="C12" i="15" s="1"/>
  <c r="E12" i="15" s="1"/>
  <c r="F12" i="15" s="1"/>
  <c r="F12" i="14"/>
  <c r="C11" i="15" s="1"/>
  <c r="E11" i="15" s="1"/>
  <c r="F11" i="15" s="1"/>
  <c r="F11" i="14"/>
  <c r="C10" i="15" s="1"/>
  <c r="E10" i="15" s="1"/>
  <c r="F10" i="15" s="1"/>
  <c r="F10" i="14"/>
  <c r="C9" i="15" s="1"/>
  <c r="E9" i="15" s="1"/>
  <c r="F9" i="15" s="1"/>
  <c r="G9" i="15" s="1"/>
  <c r="F9" i="14"/>
  <c r="C8" i="15" s="1"/>
  <c r="E8" i="15" s="1"/>
  <c r="F8" i="15" s="1"/>
  <c r="G8" i="15" s="1"/>
  <c r="F8" i="14"/>
  <c r="C7" i="15" s="1"/>
  <c r="F5" i="14"/>
  <c r="C4" i="15" s="1"/>
  <c r="H11" i="13"/>
  <c r="H8" i="13"/>
  <c r="I8" i="13" s="1"/>
  <c r="G7" i="13"/>
  <c r="H7" i="13" s="1"/>
  <c r="I7" i="13" s="1"/>
  <c r="G6" i="13"/>
  <c r="H6" i="13" s="1"/>
  <c r="I6" i="13" s="1"/>
  <c r="H24" i="13" l="1"/>
  <c r="D7" i="15"/>
  <c r="G10" i="13"/>
  <c r="G69" i="13" s="1"/>
  <c r="I11" i="13"/>
  <c r="I24" i="13" s="1"/>
  <c r="C14" i="15"/>
  <c r="H5" i="13"/>
  <c r="I5" i="13" s="1"/>
  <c r="F4" i="14"/>
  <c r="H4" i="13"/>
  <c r="I4" i="13" s="1"/>
  <c r="F17" i="14" l="1"/>
  <c r="C3" i="15"/>
  <c r="E3" i="15" s="1"/>
  <c r="F3" i="15" s="1"/>
  <c r="G3" i="15" s="1"/>
  <c r="D5" i="15"/>
  <c r="E5" i="15" s="1"/>
  <c r="F5" i="15" s="1"/>
  <c r="G5" i="15" s="1"/>
  <c r="I10" i="13"/>
  <c r="I69" i="13" s="1"/>
  <c r="H10" i="13"/>
  <c r="D4" i="15" s="1"/>
  <c r="E7" i="15"/>
  <c r="F7" i="15" s="1"/>
  <c r="G7" i="15" s="1"/>
  <c r="H69" i="13" l="1"/>
  <c r="F20" i="14" s="1"/>
  <c r="D14" i="15"/>
  <c r="E4" i="15"/>
  <c r="E14" i="15" s="1"/>
  <c r="F4" i="15" l="1"/>
  <c r="G4" i="15" s="1"/>
  <c r="G14" i="15" l="1"/>
  <c r="F14" i="15"/>
</calcChain>
</file>

<file path=xl/sharedStrings.xml><?xml version="1.0" encoding="utf-8"?>
<sst xmlns="http://schemas.openxmlformats.org/spreadsheetml/2006/main" count="88" uniqueCount="46">
  <si>
    <t xml:space="preserve">F$ </t>
  </si>
  <si>
    <t>Month</t>
  </si>
  <si>
    <t>Invoice Amt (N)</t>
  </si>
  <si>
    <t>Fx Rate</t>
  </si>
  <si>
    <t>Payment Date</t>
  </si>
  <si>
    <t>Payment Amt (N)</t>
  </si>
  <si>
    <t>Customer</t>
  </si>
  <si>
    <t>CHGC</t>
  </si>
  <si>
    <t>FIPL</t>
  </si>
  <si>
    <t>Total</t>
  </si>
  <si>
    <t>Apr Total</t>
  </si>
  <si>
    <t>Power ($mln)</t>
  </si>
  <si>
    <t>Gas ($mln)</t>
  </si>
  <si>
    <t>Total ($mln)</t>
  </si>
  <si>
    <t>(000' mln)</t>
  </si>
  <si>
    <t>Wave- 30%</t>
  </si>
  <si>
    <t>SS - 30%</t>
  </si>
  <si>
    <t xml:space="preserve">F$  Amount </t>
  </si>
  <si>
    <t>Nig. Breweries</t>
  </si>
  <si>
    <t>PZCUSSONS</t>
  </si>
  <si>
    <t>SNG Pmt</t>
  </si>
  <si>
    <t>CENTRAL HORIZON GA</t>
  </si>
  <si>
    <t>May Total</t>
  </si>
  <si>
    <t>June Total</t>
  </si>
  <si>
    <t>SNG/GACN</t>
  </si>
  <si>
    <t>SNG</t>
  </si>
  <si>
    <t>NDPHC Gbarain</t>
  </si>
  <si>
    <t>GACN Pmt</t>
  </si>
  <si>
    <t>Central Horizon</t>
  </si>
  <si>
    <t>PZCUSSONS Pmt</t>
  </si>
  <si>
    <t>NDPHC Pmt</t>
  </si>
  <si>
    <t>NIGERIAN BREWERIES</t>
  </si>
  <si>
    <t>NGMC-GEL</t>
  </si>
  <si>
    <t>PZ</t>
  </si>
  <si>
    <t>FIPL Pmt</t>
  </si>
  <si>
    <t>GACN_SNG</t>
  </si>
  <si>
    <t>July Total</t>
  </si>
  <si>
    <t>NGMC_GEL</t>
  </si>
  <si>
    <t>NB</t>
  </si>
  <si>
    <t>SNG Otumara</t>
  </si>
  <si>
    <t>NGMC _GEL</t>
  </si>
  <si>
    <t>August Total</t>
  </si>
  <si>
    <t>NGN  net/gross</t>
  </si>
  <si>
    <t>SNG-GACN</t>
  </si>
  <si>
    <t>2020 POWER PAYMENTS</t>
  </si>
  <si>
    <t>2020 DOMGAS CUSTOMERS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</si>
</sst>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General_)"/>
    <numFmt numFmtId="166" formatCode="#,##0.00_ ;\-#,##0.00\ "/>
    <numFmt numFmtId="167" formatCode="0.0000"/>
    <numFmt numFmtId="168" formatCode="[$-409]dd\-mmm\-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6"/>
      <color theme="1"/>
      <name val="Garamond"/>
      <family val="1"/>
    </font>
    <font>
      <b/>
      <sz val="12"/>
      <color theme="1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0"/>
      <name val="Garamond"/>
      <family val="1"/>
    </font>
    <font>
      <sz val="14"/>
      <color theme="1"/>
      <name val="Garamond"/>
      <family val="1"/>
    </font>
    <font>
      <sz val="10"/>
      <color rgb="FFFF0000"/>
      <name val="Calibri"/>
      <family val="2"/>
      <scheme val="minor"/>
    </font>
    <font>
      <sz val="11"/>
      <color rgb="FFFF0000"/>
      <name val="Garamond"/>
      <family val="1"/>
    </font>
    <font>
      <b/>
      <sz val="11"/>
      <color rgb="FFFF0000"/>
      <name val="Garamond"/>
      <family val="1"/>
    </font>
    <font>
      <b/>
      <sz val="10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</font>
    <font>
      <sz val="10"/>
      <color rgb="FF4472C4"/>
      <name val="Calibri"/>
      <family val="2"/>
      <scheme val="minor"/>
    </font>
    <font>
      <sz val="8"/>
      <name val="Arial"/>
      <family val="2"/>
    </font>
    <font>
      <sz val="10"/>
      <color rgb="FF4472C4"/>
      <name val="Calibri"/>
      <family val="2"/>
    </font>
    <font>
      <b/>
      <sz val="10"/>
      <color rgb="FF4472C4"/>
      <name val="Calibri"/>
      <family val="2"/>
      <scheme val="minor"/>
    </font>
    <font>
      <sz val="10"/>
      <color rgb="FF4472C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5" fontId="15" fillId="0" borderId="0"/>
    <xf numFmtId="3" fontId="17" fillId="6" borderId="17" applyAlignment="0"/>
    <xf numFmtId="164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165" fontId="15" fillId="0" borderId="0"/>
    <xf numFmtId="3" fontId="17" fillId="5" borderId="17" applyAlignment="0">
      <protection locked="0"/>
    </xf>
    <xf numFmtId="4" fontId="17" fillId="5" borderId="17" applyAlignment="0">
      <protection locked="0"/>
    </xf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65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165" fontId="15" fillId="0" borderId="0"/>
    <xf numFmtId="0" fontId="15" fillId="0" borderId="0"/>
    <xf numFmtId="165" fontId="15" fillId="0" borderId="0"/>
    <xf numFmtId="0" fontId="15" fillId="0" borderId="0"/>
    <xf numFmtId="0" fontId="15" fillId="0" borderId="0"/>
    <xf numFmtId="165" fontId="15" fillId="0" borderId="0"/>
    <xf numFmtId="0" fontId="15" fillId="0" borderId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5" fillId="0" borderId="0"/>
  </cellStyleXfs>
  <cellXfs count="150">
    <xf numFmtId="0" fontId="0" fillId="0" borderId="0" xfId="0"/>
    <xf numFmtId="0" fontId="2" fillId="0" borderId="0" xfId="0" applyFont="1"/>
    <xf numFmtId="43" fontId="2" fillId="0" borderId="6" xfId="1" applyFont="1" applyFill="1" applyBorder="1" applyAlignment="1">
      <alignment horizontal="left"/>
    </xf>
    <xf numFmtId="43" fontId="6" fillId="0" borderId="6" xfId="1" applyFont="1" applyFill="1" applyBorder="1" applyAlignment="1">
      <alignment horizontal="left"/>
    </xf>
    <xf numFmtId="0" fontId="2" fillId="0" borderId="0" xfId="0" applyFont="1" applyFill="1" applyBorder="1"/>
    <xf numFmtId="43" fontId="2" fillId="0" borderId="0" xfId="1" applyFont="1" applyFill="1" applyBorder="1"/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3" fontId="2" fillId="0" borderId="6" xfId="1" applyFont="1" applyBorder="1" applyAlignment="1">
      <alignment horizontal="center"/>
    </xf>
    <xf numFmtId="4" fontId="2" fillId="0" borderId="0" xfId="0" applyNumberFormat="1" applyFont="1"/>
    <xf numFmtId="0" fontId="10" fillId="0" borderId="0" xfId="0" applyFont="1"/>
    <xf numFmtId="43" fontId="0" fillId="0" borderId="0" xfId="0" applyNumberFormat="1"/>
    <xf numFmtId="43" fontId="2" fillId="0" borderId="0" xfId="1" applyFont="1" applyFill="1" applyBorder="1" applyAlignment="1">
      <alignment horizontal="left"/>
    </xf>
    <xf numFmtId="0" fontId="0" fillId="0" borderId="3" xfId="0" applyBorder="1"/>
    <xf numFmtId="17" fontId="0" fillId="0" borderId="7" xfId="0" applyNumberFormat="1" applyBorder="1" applyAlignment="1">
      <alignment horizontal="left"/>
    </xf>
    <xf numFmtId="0" fontId="18" fillId="4" borderId="9" xfId="0" applyFont="1" applyFill="1" applyBorder="1"/>
    <xf numFmtId="2" fontId="2" fillId="0" borderId="20" xfId="0" applyNumberFormat="1" applyFont="1" applyBorder="1" applyAlignment="1">
      <alignment horizontal="left"/>
    </xf>
    <xf numFmtId="43" fontId="2" fillId="0" borderId="14" xfId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7" fontId="2" fillId="0" borderId="3" xfId="0" applyNumberFormat="1" applyFont="1" applyBorder="1" applyAlignment="1">
      <alignment horizontal="left"/>
    </xf>
    <xf numFmtId="2" fontId="2" fillId="0" borderId="4" xfId="0" applyNumberFormat="1" applyFont="1" applyBorder="1" applyAlignment="1">
      <alignment horizontal="left"/>
    </xf>
    <xf numFmtId="17" fontId="2" fillId="0" borderId="7" xfId="0" applyNumberFormat="1" applyFont="1" applyBorder="1" applyAlignment="1">
      <alignment horizontal="left"/>
    </xf>
    <xf numFmtId="17" fontId="2" fillId="0" borderId="9" xfId="0" applyNumberFormat="1" applyFont="1" applyBorder="1" applyAlignment="1">
      <alignment horizontal="left"/>
    </xf>
    <xf numFmtId="2" fontId="2" fillId="0" borderId="10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5" fontId="7" fillId="0" borderId="4" xfId="0" applyNumberFormat="1" applyFont="1" applyBorder="1" applyAlignment="1">
      <alignment horizontal="center"/>
    </xf>
    <xf numFmtId="43" fontId="2" fillId="0" borderId="4" xfId="1" applyFont="1" applyFill="1" applyBorder="1" applyAlignment="1">
      <alignment horizontal="center"/>
    </xf>
    <xf numFmtId="43" fontId="2" fillId="0" borderId="13" xfId="1" applyFont="1" applyFill="1" applyBorder="1" applyAlignment="1">
      <alignment horizontal="center"/>
    </xf>
    <xf numFmtId="15" fontId="7" fillId="0" borderId="0" xfId="0" applyNumberFormat="1" applyFont="1" applyBorder="1" applyAlignment="1">
      <alignment horizontal="center"/>
    </xf>
    <xf numFmtId="43" fontId="2" fillId="0" borderId="0" xfId="1" applyFont="1" applyFill="1" applyBorder="1" applyAlignment="1">
      <alignment horizontal="center"/>
    </xf>
    <xf numFmtId="43" fontId="2" fillId="0" borderId="19" xfId="1" applyFont="1" applyFill="1" applyBorder="1" applyAlignment="1">
      <alignment horizontal="center"/>
    </xf>
    <xf numFmtId="15" fontId="11" fillId="0" borderId="0" xfId="0" applyNumberFormat="1" applyFont="1" applyBorder="1" applyAlignment="1">
      <alignment horizontal="center"/>
    </xf>
    <xf numFmtId="15" fontId="7" fillId="0" borderId="10" xfId="0" applyNumberFormat="1" applyFont="1" applyBorder="1" applyAlignment="1">
      <alignment horizontal="center"/>
    </xf>
    <xf numFmtId="43" fontId="2" fillId="0" borderId="10" xfId="1" applyFont="1" applyFill="1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2" fillId="0" borderId="6" xfId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4" fontId="7" fillId="0" borderId="4" xfId="0" applyNumberFormat="1" applyFont="1" applyBorder="1" applyAlignment="1">
      <alignment horizontal="right"/>
    </xf>
    <xf numFmtId="4" fontId="7" fillId="0" borderId="0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43" fontId="2" fillId="0" borderId="0" xfId="1" applyFont="1" applyFill="1" applyBorder="1" applyAlignment="1">
      <alignment horizontal="right"/>
    </xf>
    <xf numFmtId="43" fontId="12" fillId="0" borderId="0" xfId="1" applyFont="1" applyFill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43" fontId="2" fillId="0" borderId="4" xfId="1" applyFont="1" applyFill="1" applyBorder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5" fontId="14" fillId="4" borderId="0" xfId="0" applyNumberFormat="1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43" fontId="5" fillId="2" borderId="2" xfId="0" applyNumberFormat="1" applyFont="1" applyFill="1" applyBorder="1" applyAlignment="1">
      <alignment horizontal="center"/>
    </xf>
    <xf numFmtId="43" fontId="5" fillId="2" borderId="18" xfId="0" applyNumberFormat="1" applyFont="1" applyFill="1" applyBorder="1" applyAlignment="1">
      <alignment horizontal="center"/>
    </xf>
    <xf numFmtId="0" fontId="5" fillId="2" borderId="18" xfId="0" applyFont="1" applyFill="1" applyBorder="1" applyAlignment="1">
      <alignment horizontal="left"/>
    </xf>
    <xf numFmtId="43" fontId="2" fillId="0" borderId="0" xfId="1" applyFont="1" applyBorder="1" applyAlignment="1">
      <alignment horizontal="right"/>
    </xf>
    <xf numFmtId="17" fontId="13" fillId="4" borderId="1" xfId="0" applyNumberFormat="1" applyFont="1" applyFill="1" applyBorder="1" applyAlignment="1">
      <alignment horizontal="left"/>
    </xf>
    <xf numFmtId="2" fontId="13" fillId="4" borderId="2" xfId="0" applyNumberFormat="1" applyFont="1" applyFill="1" applyBorder="1" applyAlignment="1">
      <alignment horizontal="left"/>
    </xf>
    <xf numFmtId="2" fontId="13" fillId="4" borderId="2" xfId="0" applyNumberFormat="1" applyFont="1" applyFill="1" applyBorder="1" applyAlignment="1">
      <alignment horizontal="center"/>
    </xf>
    <xf numFmtId="15" fontId="14" fillId="4" borderId="2" xfId="0" applyNumberFormat="1" applyFont="1" applyFill="1" applyBorder="1" applyAlignment="1">
      <alignment horizontal="center"/>
    </xf>
    <xf numFmtId="43" fontId="14" fillId="4" borderId="2" xfId="0" applyNumberFormat="1" applyFont="1" applyFill="1" applyBorder="1" applyAlignment="1">
      <alignment horizontal="right"/>
    </xf>
    <xf numFmtId="43" fontId="14" fillId="4" borderId="2" xfId="0" applyNumberFormat="1" applyFont="1" applyFill="1" applyBorder="1" applyAlignment="1">
      <alignment horizontal="center"/>
    </xf>
    <xf numFmtId="43" fontId="14" fillId="4" borderId="23" xfId="0" applyNumberFormat="1" applyFont="1" applyFill="1" applyBorder="1" applyAlignment="1">
      <alignment horizontal="center"/>
    </xf>
    <xf numFmtId="4" fontId="13" fillId="4" borderId="2" xfId="0" applyNumberFormat="1" applyFont="1" applyFill="1" applyBorder="1" applyAlignment="1">
      <alignment horizontal="right"/>
    </xf>
    <xf numFmtId="4" fontId="13" fillId="4" borderId="2" xfId="0" applyNumberFormat="1" applyFont="1" applyFill="1" applyBorder="1" applyAlignment="1">
      <alignment horizontal="center"/>
    </xf>
    <xf numFmtId="4" fontId="13" fillId="4" borderId="23" xfId="0" applyNumberFormat="1" applyFont="1" applyFill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2" fillId="0" borderId="6" xfId="0" applyFont="1" applyBorder="1"/>
    <xf numFmtId="0" fontId="4" fillId="0" borderId="5" xfId="0" applyFont="1" applyBorder="1" applyAlignment="1">
      <alignment horizontal="left" vertical="center"/>
    </xf>
    <xf numFmtId="0" fontId="2" fillId="0" borderId="5" xfId="0" applyFont="1" applyBorder="1"/>
    <xf numFmtId="0" fontId="2" fillId="0" borderId="14" xfId="0" applyFont="1" applyBorder="1"/>
    <xf numFmtId="0" fontId="9" fillId="3" borderId="11" xfId="0" applyFont="1" applyFill="1" applyBorder="1"/>
    <xf numFmtId="0" fontId="9" fillId="3" borderId="12" xfId="0" applyFont="1" applyFill="1" applyBorder="1"/>
    <xf numFmtId="43" fontId="9" fillId="3" borderId="15" xfId="0" applyNumberFormat="1" applyFont="1" applyFill="1" applyBorder="1"/>
    <xf numFmtId="0" fontId="2" fillId="0" borderId="0" xfId="0" applyFont="1" applyFill="1"/>
    <xf numFmtId="17" fontId="2" fillId="0" borderId="5" xfId="0" applyNumberFormat="1" applyFont="1" applyFill="1" applyBorder="1" applyAlignment="1">
      <alignment horizontal="left"/>
    </xf>
    <xf numFmtId="15" fontId="2" fillId="0" borderId="6" xfId="1" applyNumberFormat="1" applyFont="1" applyFill="1" applyBorder="1" applyAlignment="1">
      <alignment horizontal="left"/>
    </xf>
    <xf numFmtId="4" fontId="20" fillId="0" borderId="6" xfId="0" applyNumberFormat="1" applyFont="1" applyFill="1" applyBorder="1"/>
    <xf numFmtId="0" fontId="5" fillId="0" borderId="5" xfId="0" applyFont="1" applyFill="1" applyBorder="1" applyAlignment="1">
      <alignment horizontal="left"/>
    </xf>
    <xf numFmtId="43" fontId="5" fillId="0" borderId="6" xfId="0" applyNumberFormat="1" applyFont="1" applyFill="1" applyBorder="1"/>
    <xf numFmtId="43" fontId="5" fillId="0" borderId="14" xfId="0" applyNumberFormat="1" applyFont="1" applyFill="1" applyBorder="1"/>
    <xf numFmtId="0" fontId="2" fillId="0" borderId="5" xfId="0" applyFont="1" applyFill="1" applyBorder="1" applyAlignment="1">
      <alignment horizontal="left"/>
    </xf>
    <xf numFmtId="0" fontId="5" fillId="0" borderId="6" xfId="0" applyFont="1" applyFill="1" applyBorder="1"/>
    <xf numFmtId="0" fontId="5" fillId="0" borderId="14" xfId="0" applyFont="1" applyFill="1" applyBorder="1"/>
    <xf numFmtId="43" fontId="4" fillId="0" borderId="6" xfId="1" applyFont="1" applyBorder="1" applyAlignment="1">
      <alignment horizontal="center" vertical="center"/>
    </xf>
    <xf numFmtId="43" fontId="9" fillId="3" borderId="12" xfId="1" applyFont="1" applyFill="1" applyBorder="1" applyAlignment="1">
      <alignment horizontal="center"/>
    </xf>
    <xf numFmtId="43" fontId="2" fillId="0" borderId="0" xfId="1" applyFont="1" applyAlignment="1">
      <alignment horizontal="center"/>
    </xf>
    <xf numFmtId="9" fontId="2" fillId="0" borderId="0" xfId="36" applyFont="1" applyAlignment="1">
      <alignment horizontal="center"/>
    </xf>
    <xf numFmtId="0" fontId="3" fillId="0" borderId="0" xfId="0" applyFont="1" applyBorder="1" applyAlignment="1">
      <alignment horizontal="center"/>
    </xf>
    <xf numFmtId="43" fontId="5" fillId="0" borderId="0" xfId="0" applyNumberFormat="1" applyFont="1" applyFill="1" applyBorder="1"/>
    <xf numFmtId="0" fontId="4" fillId="0" borderId="0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/>
    </xf>
    <xf numFmtId="39" fontId="2" fillId="0" borderId="6" xfId="1" applyNumberFormat="1" applyFont="1" applyFill="1" applyBorder="1" applyAlignment="1">
      <alignment horizontal="center"/>
    </xf>
    <xf numFmtId="2" fontId="2" fillId="0" borderId="6" xfId="1" applyNumberFormat="1" applyFont="1" applyFill="1" applyBorder="1" applyAlignment="1">
      <alignment horizontal="center"/>
    </xf>
    <xf numFmtId="39" fontId="12" fillId="0" borderId="6" xfId="1" applyNumberFormat="1" applyFont="1" applyFill="1" applyBorder="1" applyAlignment="1">
      <alignment horizontal="center"/>
    </xf>
    <xf numFmtId="0" fontId="5" fillId="0" borderId="0" xfId="0" applyFont="1" applyFill="1"/>
    <xf numFmtId="43" fontId="5" fillId="0" borderId="6" xfId="1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3" fontId="0" fillId="0" borderId="19" xfId="1" applyFont="1" applyBorder="1" applyAlignment="1">
      <alignment horizontal="center"/>
    </xf>
    <xf numFmtId="43" fontId="18" fillId="4" borderId="10" xfId="1" applyFont="1" applyFill="1" applyBorder="1" applyAlignment="1">
      <alignment horizontal="center"/>
    </xf>
    <xf numFmtId="43" fontId="18" fillId="4" borderId="16" xfId="1" applyFont="1" applyFill="1" applyBorder="1" applyAlignment="1">
      <alignment horizontal="center"/>
    </xf>
    <xf numFmtId="0" fontId="0" fillId="0" borderId="4" xfId="0" applyBorder="1" applyAlignment="1">
      <alignment horizontal="right"/>
    </xf>
    <xf numFmtId="9" fontId="0" fillId="0" borderId="13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3" fontId="0" fillId="0" borderId="0" xfId="0" applyNumberFormat="1" applyBorder="1" applyAlignment="1">
      <alignment horizontal="right"/>
    </xf>
    <xf numFmtId="43" fontId="2" fillId="0" borderId="4" xfId="1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66" fontId="21" fillId="0" borderId="0" xfId="37" applyNumberFormat="1" applyFont="1" applyBorder="1" applyAlignment="1">
      <alignment horizontal="right"/>
    </xf>
    <xf numFmtId="167" fontId="2" fillId="0" borderId="0" xfId="0" applyNumberFormat="1" applyFont="1" applyBorder="1" applyAlignment="1">
      <alignment horizontal="center"/>
    </xf>
    <xf numFmtId="164" fontId="21" fillId="0" borderId="7" xfId="5" applyFont="1" applyBorder="1"/>
    <xf numFmtId="0" fontId="4" fillId="0" borderId="2" xfId="0" applyFont="1" applyBorder="1" applyAlignment="1">
      <alignment horizontal="right" vertical="center"/>
    </xf>
    <xf numFmtId="9" fontId="4" fillId="0" borderId="23" xfId="0" applyNumberFormat="1" applyFont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/>
    </xf>
    <xf numFmtId="167" fontId="12" fillId="0" borderId="0" xfId="0" applyNumberFormat="1" applyFont="1" applyBorder="1" applyAlignment="1">
      <alignment horizontal="center"/>
    </xf>
    <xf numFmtId="4" fontId="19" fillId="0" borderId="0" xfId="0" applyNumberFormat="1" applyFont="1" applyBorder="1" applyAlignment="1">
      <alignment horizontal="right" vertical="center"/>
    </xf>
    <xf numFmtId="17" fontId="13" fillId="4" borderId="7" xfId="0" applyNumberFormat="1" applyFont="1" applyFill="1" applyBorder="1" applyAlignment="1">
      <alignment horizontal="left"/>
    </xf>
    <xf numFmtId="2" fontId="13" fillId="4" borderId="0" xfId="0" applyNumberFormat="1" applyFont="1" applyFill="1" applyBorder="1" applyAlignment="1">
      <alignment horizontal="left"/>
    </xf>
    <xf numFmtId="2" fontId="13" fillId="4" borderId="0" xfId="0" applyNumberFormat="1" applyFont="1" applyFill="1" applyBorder="1" applyAlignment="1">
      <alignment horizontal="center"/>
    </xf>
    <xf numFmtId="43" fontId="13" fillId="4" borderId="0" xfId="1" applyFont="1" applyFill="1" applyBorder="1" applyAlignment="1">
      <alignment horizontal="right"/>
    </xf>
    <xf numFmtId="43" fontId="13" fillId="4" borderId="0" xfId="1" applyFont="1" applyFill="1" applyBorder="1" applyAlignment="1">
      <alignment horizontal="center"/>
    </xf>
    <xf numFmtId="43" fontId="13" fillId="4" borderId="19" xfId="1" applyFont="1" applyFill="1" applyBorder="1" applyAlignment="1">
      <alignment horizontal="center"/>
    </xf>
    <xf numFmtId="4" fontId="19" fillId="0" borderId="10" xfId="0" applyNumberFormat="1" applyFont="1" applyBorder="1" applyAlignment="1">
      <alignment horizontal="right" vertical="center"/>
    </xf>
    <xf numFmtId="17" fontId="13" fillId="4" borderId="24" xfId="0" applyNumberFormat="1" applyFont="1" applyFill="1" applyBorder="1" applyAlignment="1">
      <alignment horizontal="left"/>
    </xf>
    <xf numFmtId="2" fontId="13" fillId="4" borderId="25" xfId="0" applyNumberFormat="1" applyFont="1" applyFill="1" applyBorder="1" applyAlignment="1">
      <alignment horizontal="left"/>
    </xf>
    <xf numFmtId="2" fontId="13" fillId="4" borderId="25" xfId="0" applyNumberFormat="1" applyFont="1" applyFill="1" applyBorder="1" applyAlignment="1">
      <alignment horizontal="center"/>
    </xf>
    <xf numFmtId="168" fontId="21" fillId="0" borderId="26" xfId="37" applyNumberFormat="1" applyFont="1" applyBorder="1" applyAlignment="1">
      <alignment horizontal="center"/>
    </xf>
    <xf numFmtId="4" fontId="20" fillId="0" borderId="0" xfId="0" applyNumberFormat="1" applyFont="1"/>
    <xf numFmtId="15" fontId="20" fillId="0" borderId="0" xfId="0" applyNumberFormat="1" applyFont="1" applyAlignment="1">
      <alignment horizontal="center"/>
    </xf>
    <xf numFmtId="4" fontId="22" fillId="0" borderId="16" xfId="0" applyNumberFormat="1" applyFont="1" applyBorder="1" applyAlignment="1">
      <alignment horizontal="right" vertical="center"/>
    </xf>
    <xf numFmtId="0" fontId="23" fillId="0" borderId="0" xfId="0" applyFont="1"/>
    <xf numFmtId="17" fontId="13" fillId="0" borderId="7" xfId="0" applyNumberFormat="1" applyFont="1" applyFill="1" applyBorder="1" applyAlignment="1">
      <alignment horizontal="left"/>
    </xf>
    <xf numFmtId="2" fontId="13" fillId="0" borderId="0" xfId="0" applyNumberFormat="1" applyFont="1" applyFill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" fontId="22" fillId="0" borderId="0" xfId="0" applyNumberFormat="1" applyFont="1" applyAlignment="1">
      <alignment horizontal="right" vertical="center"/>
    </xf>
    <xf numFmtId="17" fontId="13" fillId="0" borderId="7" xfId="0" applyNumberFormat="1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" fontId="13" fillId="0" borderId="0" xfId="0" applyNumberFormat="1" applyFont="1" applyAlignment="1">
      <alignment horizontal="left"/>
    </xf>
    <xf numFmtId="0" fontId="19" fillId="0" borderId="16" xfId="0" applyFont="1" applyBorder="1" applyAlignment="1">
      <alignment vertical="center"/>
    </xf>
    <xf numFmtId="0" fontId="24" fillId="0" borderId="16" xfId="0" applyFont="1" applyBorder="1" applyAlignment="1">
      <alignment vertical="center"/>
    </xf>
  </cellXfs>
  <cellStyles count="38">
    <cellStyle name="Calculations" xfId="4" xr:uid="{ABE0131D-F1C6-462D-A3DA-A420F8C0AF9C}"/>
    <cellStyle name="Comma" xfId="1" builtinId="3"/>
    <cellStyle name="Comma 2" xfId="6" xr:uid="{1FA19581-EC81-42B3-A6FC-2A27454E57B8}"/>
    <cellStyle name="Comma 2 2" xfId="7" xr:uid="{611A0EA4-4E8D-4BF1-AE88-324880F43AA5}"/>
    <cellStyle name="Comma 2 2 2 2 2" xfId="8" xr:uid="{A3CDDBDA-63A1-4663-B65C-7482E43C0A99}"/>
    <cellStyle name="Comma 2 3" xfId="9" xr:uid="{20FBA298-666B-471A-A00B-D5C40435976C}"/>
    <cellStyle name="Comma 2 4" xfId="25" xr:uid="{4B14D5D4-A3BE-4C90-8019-45BEE54E799F}"/>
    <cellStyle name="Comma 3" xfId="10" xr:uid="{190E3A4F-9B14-45E1-B0D4-BF94E93D9466}"/>
    <cellStyle name="Comma 4" xfId="5" xr:uid="{713C6D60-E1C1-4E63-9C27-2388CC9C4743}"/>
    <cellStyle name="Comma 5" xfId="27" xr:uid="{8496A92D-D710-424E-BAED-C39CA812312A}"/>
    <cellStyle name="custom dictionary" xfId="11" xr:uid="{98007736-CAB4-4E27-A529-DA9A5FEAAD1A}"/>
    <cellStyle name="custom dictionary 2" xfId="12" xr:uid="{0EF918CD-3E7F-4B04-9903-502683828EEC}"/>
    <cellStyle name="custom dictionary 2 2" xfId="30" xr:uid="{5C18C2EE-4358-4969-8818-B573701C4D82}"/>
    <cellStyle name="custom dictionary 3" xfId="29" xr:uid="{7334E941-69B5-4C6D-8346-5AFFEA5BC391}"/>
    <cellStyle name="Inputs" xfId="13" xr:uid="{97395A7C-26CE-40F3-9C4E-571B65332BBF}"/>
    <cellStyle name="Inputs $" xfId="14" xr:uid="{DD207674-5C16-4702-8458-9F2DD177189F}"/>
    <cellStyle name="Normal" xfId="0" builtinId="0"/>
    <cellStyle name="Normal 10" xfId="15" xr:uid="{C74E1354-C884-49AA-BA71-8EE61B3AE414}"/>
    <cellStyle name="Normal 10 2" xfId="31" xr:uid="{47C4F983-2CB4-4AAB-AD62-1A36FCC98B41}"/>
    <cellStyle name="Normal 14" xfId="37" xr:uid="{CD133CCD-1273-4C33-BF88-F9D45C5BDE76}"/>
    <cellStyle name="Normal 2" xfId="16" xr:uid="{FBA732E4-184F-4460-87C9-C19F1B72865C}"/>
    <cellStyle name="Normal 2 2" xfId="17" xr:uid="{A7F2BC62-845D-4BAF-85D2-A3DAE1C0817C}"/>
    <cellStyle name="Normal 2 2 2" xfId="18" xr:uid="{6C0FE504-AB1E-4310-A794-23854B80D5E9}"/>
    <cellStyle name="Normal 2 2 2 2" xfId="19" xr:uid="{66618B99-B8E7-4A7E-813E-F14CD31E8D6E}"/>
    <cellStyle name="Normal 2 3" xfId="20" xr:uid="{2A2EDC2A-1658-4462-910D-35FA20CAFA4E}"/>
    <cellStyle name="Normal 2 3 2" xfId="32" xr:uid="{6B6BC2F2-F782-422D-A9CD-FA1E04886438}"/>
    <cellStyle name="Normal 3" xfId="3" xr:uid="{CFCB91D3-0FEB-4026-B777-DCDEC8005423}"/>
    <cellStyle name="Normal 4" xfId="21" xr:uid="{719B820D-DBDD-4206-9B14-EE7AEC787DA1}"/>
    <cellStyle name="Normal 4 2" xfId="33" xr:uid="{FEEEA1E5-9C23-4B43-9105-178DEA80C6B3}"/>
    <cellStyle name="Normal 5" xfId="2" xr:uid="{95359DC3-BCFD-4C0F-BB20-22DC150A0AA3}"/>
    <cellStyle name="Normal 6" xfId="22" xr:uid="{632684FA-12CB-4202-B5CA-F7847FD38C02}"/>
    <cellStyle name="Normal 7" xfId="26" xr:uid="{33977DAD-FA1F-4638-B44C-6AB4B6A215AD}"/>
    <cellStyle name="Normal 8" xfId="28" xr:uid="{3FA53FB3-0E9D-4CA5-8811-B9FB96F679E4}"/>
    <cellStyle name="Normal 9" xfId="23" xr:uid="{9B7755E8-8E78-423F-A6A6-607AF8716E09}"/>
    <cellStyle name="Normal 9 2" xfId="34" xr:uid="{D2DD7BBE-DB82-4CE3-BDF0-B69F5B2BC9BA}"/>
    <cellStyle name="Percent" xfId="36" builtinId="5"/>
    <cellStyle name="Percent 2" xfId="24" xr:uid="{CBF8E104-ADA6-43DE-9110-3401521C89FF}"/>
    <cellStyle name="Percent 3" xfId="35" xr:uid="{1FAD03D6-FAD4-4329-85B8-46108D35E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7DE8-24A6-46F1-86F1-FBA302B912FD}">
  <dimension ref="B1:H14"/>
  <sheetViews>
    <sheetView showGridLines="0" workbookViewId="0">
      <selection activeCell="H3" sqref="H3"/>
    </sheetView>
  </sheetViews>
  <sheetFormatPr defaultRowHeight="14.5" x14ac:dyDescent="0.35"/>
  <cols>
    <col min="2" max="2" width="13.90625" customWidth="1"/>
    <col min="3" max="3" width="16.1796875" bestFit="1" customWidth="1"/>
    <col min="4" max="4" width="16.1796875" customWidth="1"/>
    <col min="5" max="5" width="17.1796875" customWidth="1"/>
    <col min="6" max="6" width="14.36328125" bestFit="1" customWidth="1"/>
    <col min="7" max="7" width="10.08984375" bestFit="1" customWidth="1"/>
    <col min="8" max="8" width="12.6328125" bestFit="1" customWidth="1"/>
  </cols>
  <sheetData>
    <row r="1" spans="2:8" ht="15" thickBot="1" x14ac:dyDescent="0.4"/>
    <row r="2" spans="2:8" x14ac:dyDescent="0.35">
      <c r="B2" s="13" t="s">
        <v>1</v>
      </c>
      <c r="C2" s="104" t="s">
        <v>11</v>
      </c>
      <c r="D2" s="104" t="s">
        <v>12</v>
      </c>
      <c r="E2" s="104" t="s">
        <v>13</v>
      </c>
      <c r="F2" s="104" t="s">
        <v>14</v>
      </c>
      <c r="G2" s="105" t="s">
        <v>15</v>
      </c>
    </row>
    <row r="3" spans="2:8" x14ac:dyDescent="0.35">
      <c r="B3" s="14">
        <v>43862</v>
      </c>
      <c r="C3" s="107">
        <f>'2020 PAYMENT-POWER'!F4</f>
        <v>1180045.9314845025</v>
      </c>
      <c r="D3" s="106"/>
      <c r="E3" s="37">
        <f>D3+C3</f>
        <v>1180045.9314845025</v>
      </c>
      <c r="F3" s="37">
        <f>E3/1000</f>
        <v>1180.0459314845025</v>
      </c>
      <c r="G3" s="101">
        <f>F3*0.3</f>
        <v>354.01377944535074</v>
      </c>
      <c r="H3" s="11">
        <v>354013.77944535099</v>
      </c>
    </row>
    <row r="4" spans="2:8" x14ac:dyDescent="0.35">
      <c r="B4" s="14">
        <v>43891</v>
      </c>
      <c r="C4" s="107">
        <f>'2020 PAYMENT-POWER'!F5</f>
        <v>915139.63159631588</v>
      </c>
      <c r="D4" s="37">
        <f>'2020 PAYMENT-GAS'!H10</f>
        <v>3285470.4793500202</v>
      </c>
      <c r="E4" s="37">
        <f>D4+C4</f>
        <v>4200610.1109463358</v>
      </c>
      <c r="F4" s="37">
        <f>E4/1000</f>
        <v>4200.6101109463361</v>
      </c>
      <c r="G4" s="101">
        <f>F4*0.3</f>
        <v>1260.1830332839008</v>
      </c>
      <c r="H4" s="11">
        <v>1260183.0332839</v>
      </c>
    </row>
    <row r="5" spans="2:8" x14ac:dyDescent="0.35">
      <c r="B5" s="14">
        <v>43922</v>
      </c>
      <c r="C5" s="107">
        <f>'2020 PAYMENT-POWER'!F6</f>
        <v>1228865.2851595008</v>
      </c>
      <c r="D5" s="37">
        <f>'2020 PAYMENT-GAS'!H24</f>
        <v>7929817.5970534608</v>
      </c>
      <c r="E5" s="37">
        <f t="shared" ref="E5:E13" si="0">D5+C5</f>
        <v>9158682.8822129611</v>
      </c>
      <c r="F5" s="37">
        <f t="shared" ref="F5:F13" si="1">E5/1000</f>
        <v>9158.682882212961</v>
      </c>
      <c r="G5" s="101">
        <f t="shared" ref="G5:G9" si="2">F5*0.3</f>
        <v>2747.6048646638883</v>
      </c>
      <c r="H5" s="11">
        <v>2747604.8646638901</v>
      </c>
    </row>
    <row r="6" spans="2:8" x14ac:dyDescent="0.35">
      <c r="B6" s="14">
        <v>43952</v>
      </c>
      <c r="C6" s="107">
        <f>'2020 PAYMENT-POWER'!F7</f>
        <v>442671.28474341193</v>
      </c>
      <c r="D6" s="37">
        <f>'2020 PAYMENT-GAS'!H31</f>
        <v>1725575.0000682997</v>
      </c>
      <c r="E6" s="37">
        <f t="shared" si="0"/>
        <v>2168246.2848117119</v>
      </c>
      <c r="F6" s="37">
        <f t="shared" si="1"/>
        <v>2168.246284811712</v>
      </c>
      <c r="G6" s="101">
        <f t="shared" si="2"/>
        <v>650.47388544351361</v>
      </c>
      <c r="H6" s="11">
        <v>650473.88544351398</v>
      </c>
    </row>
    <row r="7" spans="2:8" x14ac:dyDescent="0.35">
      <c r="B7" s="14">
        <v>43983</v>
      </c>
      <c r="C7" s="107">
        <f>'2020 PAYMENT-POWER'!F8</f>
        <v>1960487.7581137307</v>
      </c>
      <c r="D7" s="37">
        <f>'2020 PAYMENT-GAS'!H42</f>
        <v>2052951.870546551</v>
      </c>
      <c r="E7" s="37">
        <f t="shared" si="0"/>
        <v>4013439.6286602817</v>
      </c>
      <c r="F7" s="37">
        <f t="shared" si="1"/>
        <v>4013.4396286602819</v>
      </c>
      <c r="G7" s="101">
        <f t="shared" si="2"/>
        <v>1204.0318885980846</v>
      </c>
      <c r="H7" s="11">
        <v>1204031.88859808</v>
      </c>
    </row>
    <row r="8" spans="2:8" x14ac:dyDescent="0.35">
      <c r="B8" s="14">
        <v>44013</v>
      </c>
      <c r="C8" s="107">
        <f>'2020 PAYMENT-POWER'!F9</f>
        <v>2108920.4657420251</v>
      </c>
      <c r="D8" s="37">
        <f>'2020 PAYMENT-GAS'!H55</f>
        <v>2769374.2443318139</v>
      </c>
      <c r="E8" s="37">
        <f t="shared" si="0"/>
        <v>4878294.7100738389</v>
      </c>
      <c r="F8" s="37">
        <f t="shared" si="1"/>
        <v>4878.2947100738393</v>
      </c>
      <c r="G8" s="101">
        <f t="shared" si="2"/>
        <v>1463.4884130221517</v>
      </c>
      <c r="H8" s="11">
        <v>1463488.4130221501</v>
      </c>
    </row>
    <row r="9" spans="2:8" x14ac:dyDescent="0.35">
      <c r="B9" s="14">
        <v>44044</v>
      </c>
      <c r="C9" s="107">
        <f>'2020 PAYMENT-POWER'!F10</f>
        <v>0</v>
      </c>
      <c r="D9" s="37">
        <f>'2020 PAYMENT-GAS'!H68</f>
        <v>3548329.8198587024</v>
      </c>
      <c r="E9" s="37">
        <f t="shared" si="0"/>
        <v>3548329.8198587024</v>
      </c>
      <c r="F9" s="37">
        <f t="shared" si="1"/>
        <v>3548.3298198587022</v>
      </c>
      <c r="G9" s="101">
        <f t="shared" si="2"/>
        <v>1064.4989459576107</v>
      </c>
      <c r="H9" s="11">
        <v>1064498.9459576099</v>
      </c>
    </row>
    <row r="10" spans="2:8" x14ac:dyDescent="0.35">
      <c r="B10" s="14">
        <v>44075</v>
      </c>
      <c r="C10" s="107">
        <f>'2020 PAYMENT-POWER'!F11</f>
        <v>0</v>
      </c>
      <c r="D10" s="37"/>
      <c r="E10" s="37">
        <f t="shared" si="0"/>
        <v>0</v>
      </c>
      <c r="F10" s="37">
        <f t="shared" si="1"/>
        <v>0</v>
      </c>
      <c r="G10" s="101"/>
      <c r="H10" s="11">
        <f t="shared" ref="H4:H13" si="3">G10*1000</f>
        <v>0</v>
      </c>
    </row>
    <row r="11" spans="2:8" x14ac:dyDescent="0.35">
      <c r="B11" s="14">
        <v>44105</v>
      </c>
      <c r="C11" s="107">
        <f>'2020 PAYMENT-POWER'!F12</f>
        <v>0</v>
      </c>
      <c r="D11" s="37"/>
      <c r="E11" s="37">
        <f t="shared" si="0"/>
        <v>0</v>
      </c>
      <c r="F11" s="37">
        <f t="shared" si="1"/>
        <v>0</v>
      </c>
      <c r="G11" s="101"/>
      <c r="H11" s="11">
        <f t="shared" si="3"/>
        <v>0</v>
      </c>
    </row>
    <row r="12" spans="2:8" x14ac:dyDescent="0.35">
      <c r="B12" s="14">
        <v>44136</v>
      </c>
      <c r="C12" s="107">
        <f>'2020 PAYMENT-POWER'!F13</f>
        <v>0</v>
      </c>
      <c r="D12" s="37"/>
      <c r="E12" s="37">
        <f t="shared" si="0"/>
        <v>0</v>
      </c>
      <c r="F12" s="37">
        <f t="shared" si="1"/>
        <v>0</v>
      </c>
      <c r="G12" s="101"/>
      <c r="H12" s="11">
        <f t="shared" si="3"/>
        <v>0</v>
      </c>
    </row>
    <row r="13" spans="2:8" x14ac:dyDescent="0.35">
      <c r="B13" s="14">
        <v>44166</v>
      </c>
      <c r="C13" s="107">
        <f>'2020 PAYMENT-POWER'!F14</f>
        <v>0</v>
      </c>
      <c r="D13" s="37"/>
      <c r="E13" s="37">
        <f t="shared" si="0"/>
        <v>0</v>
      </c>
      <c r="F13" s="37">
        <f t="shared" si="1"/>
        <v>0</v>
      </c>
      <c r="G13" s="101"/>
      <c r="H13" s="11">
        <f t="shared" si="3"/>
        <v>0</v>
      </c>
    </row>
    <row r="14" spans="2:8" ht="15" thickBot="1" x14ac:dyDescent="0.4">
      <c r="B14" s="15" t="s">
        <v>9</v>
      </c>
      <c r="C14" s="102">
        <f>SUM(C4:C13)</f>
        <v>6656084.4253549855</v>
      </c>
      <c r="D14" s="102">
        <f>SUM(D4:D13)</f>
        <v>21311519.011208847</v>
      </c>
      <c r="E14" s="102">
        <f>SUM(E4:E13)</f>
        <v>27967603.436563835</v>
      </c>
      <c r="F14" s="102">
        <f>SUM(F4:F13)</f>
        <v>27967.603436563833</v>
      </c>
      <c r="G14" s="103">
        <f>SUM(G4:G13)</f>
        <v>8390.2810309691504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75C1-AC21-43EA-9CB5-85F50CCCBC3D}">
  <dimension ref="A1:I21"/>
  <sheetViews>
    <sheetView workbookViewId="0">
      <selection activeCell="B2" sqref="B2:F2"/>
    </sheetView>
  </sheetViews>
  <sheetFormatPr defaultColWidth="9.1796875" defaultRowHeight="14.5" x14ac:dyDescent="0.35"/>
  <cols>
    <col min="1" max="1" width="9.1796875" style="1"/>
    <col min="2" max="2" width="12.453125" style="1" customWidth="1"/>
    <col min="3" max="3" width="16.36328125" style="1" customWidth="1"/>
    <col min="4" max="4" width="14.7265625" style="87" bestFit="1" customWidth="1"/>
    <col min="5" max="5" width="15.08984375" style="1" customWidth="1"/>
    <col min="6" max="6" width="17" style="1" customWidth="1"/>
    <col min="7" max="7" width="16.54296875" style="1" customWidth="1"/>
    <col min="8" max="8" width="12" style="1" customWidth="1"/>
    <col min="9" max="9" width="7.81640625" style="24" customWidth="1"/>
    <col min="10" max="16384" width="9.1796875" style="1"/>
  </cols>
  <sheetData>
    <row r="1" spans="1:9" ht="15" thickBot="1" x14ac:dyDescent="0.4">
      <c r="B1" s="4"/>
      <c r="C1" s="6"/>
      <c r="D1" s="32"/>
      <c r="E1" s="7"/>
      <c r="F1" s="7"/>
      <c r="G1" s="7"/>
    </row>
    <row r="2" spans="1:9" ht="20.5" x14ac:dyDescent="0.45">
      <c r="A2" s="1">
        <v>1</v>
      </c>
      <c r="B2" s="137" t="s">
        <v>44</v>
      </c>
      <c r="C2" s="138"/>
      <c r="D2" s="138"/>
      <c r="E2" s="138"/>
      <c r="F2" s="139"/>
      <c r="G2" s="89"/>
    </row>
    <row r="3" spans="1:9" ht="31" x14ac:dyDescent="0.35">
      <c r="B3" s="69" t="s">
        <v>1</v>
      </c>
      <c r="C3" s="67" t="s">
        <v>4</v>
      </c>
      <c r="D3" s="85" t="s">
        <v>3</v>
      </c>
      <c r="E3" s="91" t="s">
        <v>5</v>
      </c>
      <c r="F3" s="93" t="s">
        <v>17</v>
      </c>
      <c r="G3" s="91"/>
      <c r="H3" s="88"/>
    </row>
    <row r="4" spans="1:9" x14ac:dyDescent="0.35">
      <c r="A4" s="75"/>
      <c r="B4" s="76">
        <v>43800</v>
      </c>
      <c r="C4" s="77">
        <v>43878</v>
      </c>
      <c r="D4" s="95">
        <v>306.5</v>
      </c>
      <c r="E4" s="78">
        <v>361684078</v>
      </c>
      <c r="F4" s="17">
        <f>E4/D4</f>
        <v>1180045.9314845025</v>
      </c>
      <c r="G4" s="12"/>
      <c r="H4" s="9"/>
      <c r="I4" s="88"/>
    </row>
    <row r="5" spans="1:9" x14ac:dyDescent="0.35">
      <c r="A5" s="75"/>
      <c r="B5" s="76">
        <v>43831</v>
      </c>
      <c r="C5" s="77">
        <v>43910</v>
      </c>
      <c r="D5" s="95">
        <v>333.33</v>
      </c>
      <c r="E5" s="78">
        <v>305043493.39999998</v>
      </c>
      <c r="F5" s="17">
        <f>E5/D5</f>
        <v>915139.63159631588</v>
      </c>
      <c r="G5" s="12"/>
      <c r="H5" s="9"/>
      <c r="I5" s="88"/>
    </row>
    <row r="6" spans="1:9" x14ac:dyDescent="0.35">
      <c r="A6" s="75"/>
      <c r="B6" s="76">
        <v>43862</v>
      </c>
      <c r="C6" s="77">
        <v>43938</v>
      </c>
      <c r="D6" s="94">
        <v>360.5</v>
      </c>
      <c r="E6" s="2">
        <v>443005935.30000001</v>
      </c>
      <c r="F6" s="17">
        <f>E6/D6</f>
        <v>1228865.2851595008</v>
      </c>
      <c r="G6" s="12"/>
      <c r="H6" s="9"/>
      <c r="I6" s="88"/>
    </row>
    <row r="7" spans="1:9" x14ac:dyDescent="0.35">
      <c r="A7" s="75"/>
      <c r="B7" s="76">
        <v>43891</v>
      </c>
      <c r="C7" s="77">
        <v>43966</v>
      </c>
      <c r="D7" s="96">
        <v>360.5</v>
      </c>
      <c r="E7" s="3">
        <v>159582998.15000001</v>
      </c>
      <c r="F7" s="17">
        <f>E7/D7</f>
        <v>442671.28474341193</v>
      </c>
      <c r="G7" s="12"/>
      <c r="H7" s="9"/>
      <c r="I7" s="88"/>
    </row>
    <row r="8" spans="1:9" ht="15" thickBot="1" x14ac:dyDescent="0.4">
      <c r="A8" s="75"/>
      <c r="B8" s="76">
        <v>43922</v>
      </c>
      <c r="C8" s="77">
        <v>44008</v>
      </c>
      <c r="D8" s="96">
        <v>360.5</v>
      </c>
      <c r="E8" s="133">
        <v>706755836.79999995</v>
      </c>
      <c r="F8" s="17">
        <f>E8/D8</f>
        <v>1960487.7581137307</v>
      </c>
      <c r="G8" s="12"/>
    </row>
    <row r="9" spans="1:9" x14ac:dyDescent="0.35">
      <c r="A9" s="75"/>
      <c r="B9" s="76">
        <v>43952</v>
      </c>
      <c r="C9" s="77">
        <v>44034</v>
      </c>
      <c r="D9" s="96">
        <v>360.5</v>
      </c>
      <c r="E9" s="3">
        <v>760265827.89999998</v>
      </c>
      <c r="F9" s="17">
        <f>E9/D9</f>
        <v>2108920.4657420251</v>
      </c>
      <c r="G9" s="12"/>
    </row>
    <row r="10" spans="1:9" x14ac:dyDescent="0.35">
      <c r="A10" s="75"/>
      <c r="B10" s="76">
        <v>43983</v>
      </c>
      <c r="C10" s="77"/>
      <c r="D10" s="96">
        <v>360.5</v>
      </c>
      <c r="E10" s="3"/>
      <c r="F10" s="17">
        <f>E10/D10</f>
        <v>0</v>
      </c>
      <c r="G10" s="12"/>
    </row>
    <row r="11" spans="1:9" x14ac:dyDescent="0.35">
      <c r="A11" s="75"/>
      <c r="B11" s="76">
        <v>44013</v>
      </c>
      <c r="C11" s="77"/>
      <c r="D11" s="96">
        <v>360.5</v>
      </c>
      <c r="E11" s="3"/>
      <c r="F11" s="17">
        <f>E11/D11</f>
        <v>0</v>
      </c>
      <c r="G11" s="12"/>
    </row>
    <row r="12" spans="1:9" x14ac:dyDescent="0.35">
      <c r="A12" s="75"/>
      <c r="B12" s="76">
        <v>44044</v>
      </c>
      <c r="C12" s="77"/>
      <c r="D12" s="96">
        <v>360.5</v>
      </c>
      <c r="E12" s="3"/>
      <c r="F12" s="17">
        <f>E12/D12</f>
        <v>0</v>
      </c>
      <c r="G12" s="12"/>
    </row>
    <row r="13" spans="1:9" x14ac:dyDescent="0.35">
      <c r="A13" s="75"/>
      <c r="B13" s="76">
        <v>44075</v>
      </c>
      <c r="C13" s="77"/>
      <c r="D13" s="96">
        <v>360.5</v>
      </c>
      <c r="E13" s="3"/>
      <c r="F13" s="17">
        <f>E13/D13</f>
        <v>0</v>
      </c>
      <c r="G13" s="12"/>
    </row>
    <row r="14" spans="1:9" x14ac:dyDescent="0.35">
      <c r="A14" s="75"/>
      <c r="B14" s="76">
        <v>44105</v>
      </c>
      <c r="C14" s="77"/>
      <c r="D14" s="96">
        <v>360.5</v>
      </c>
      <c r="E14" s="3"/>
      <c r="F14" s="17">
        <f>E14/D14</f>
        <v>0</v>
      </c>
      <c r="G14" s="12"/>
    </row>
    <row r="15" spans="1:9" x14ac:dyDescent="0.35">
      <c r="A15" s="75"/>
      <c r="B15" s="76">
        <v>44136</v>
      </c>
      <c r="C15" s="77"/>
      <c r="D15" s="96">
        <v>360.5</v>
      </c>
      <c r="E15" s="3"/>
      <c r="F15" s="17">
        <f>E15/D15</f>
        <v>0</v>
      </c>
      <c r="G15" s="12"/>
    </row>
    <row r="16" spans="1:9" x14ac:dyDescent="0.35">
      <c r="A16" s="75"/>
      <c r="B16" s="76">
        <v>44166</v>
      </c>
      <c r="C16" s="77"/>
      <c r="D16" s="38"/>
      <c r="E16" s="3"/>
      <c r="F16" s="17"/>
      <c r="G16" s="12"/>
    </row>
    <row r="17" spans="1:9" s="99" customFormat="1" x14ac:dyDescent="0.35">
      <c r="A17" s="97"/>
      <c r="B17" s="79" t="s">
        <v>9</v>
      </c>
      <c r="C17" s="80"/>
      <c r="D17" s="98"/>
      <c r="E17" s="80"/>
      <c r="F17" s="81">
        <f>SUM(F4:F15)</f>
        <v>7836130.3568394873</v>
      </c>
      <c r="G17" s="90"/>
      <c r="I17" s="100"/>
    </row>
    <row r="18" spans="1:9" x14ac:dyDescent="0.35">
      <c r="A18" s="75"/>
      <c r="B18" s="82"/>
      <c r="C18" s="83"/>
      <c r="D18" s="38"/>
      <c r="E18" s="83"/>
      <c r="F18" s="84"/>
      <c r="G18" s="90"/>
    </row>
    <row r="19" spans="1:9" x14ac:dyDescent="0.35">
      <c r="B19" s="70"/>
      <c r="C19" s="68"/>
      <c r="D19" s="8"/>
      <c r="E19" s="68"/>
      <c r="F19" s="71"/>
      <c r="G19" s="90"/>
    </row>
    <row r="20" spans="1:9" s="10" customFormat="1" ht="18.5" thickBot="1" x14ac:dyDescent="0.45">
      <c r="B20" s="72"/>
      <c r="C20" s="73"/>
      <c r="D20" s="86"/>
      <c r="E20" s="73"/>
      <c r="F20" s="74">
        <f>F17+'2020 PAYMENT-GAS'!H69</f>
        <v>29147649.36804834</v>
      </c>
      <c r="G20" s="90"/>
      <c r="I20" s="92"/>
    </row>
    <row r="21" spans="1:9" x14ac:dyDescent="0.35">
      <c r="G21" s="90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0240-4F90-4B47-BBDA-7DC1934C295C}">
  <dimension ref="A1:J84"/>
  <sheetViews>
    <sheetView tabSelected="1" workbookViewId="0">
      <selection activeCell="K9" sqref="K9"/>
    </sheetView>
  </sheetViews>
  <sheetFormatPr defaultColWidth="9.1796875" defaultRowHeight="14.5" x14ac:dyDescent="0.35"/>
  <cols>
    <col min="1" max="1" width="9.1796875" style="1"/>
    <col min="2" max="2" width="17.7265625" style="1" customWidth="1"/>
    <col min="3" max="3" width="16.36328125" style="1" bestFit="1" customWidth="1"/>
    <col min="4" max="4" width="14.7265625" style="24" bestFit="1" customWidth="1"/>
    <col min="5" max="5" width="21.26953125" style="24" customWidth="1"/>
    <col min="6" max="6" width="19.26953125" style="49" bestFit="1" customWidth="1"/>
    <col min="7" max="7" width="17.81640625" style="24" customWidth="1"/>
    <col min="8" max="8" width="20.453125" style="24" bestFit="1" customWidth="1"/>
    <col min="9" max="9" width="18.26953125" style="24" bestFit="1" customWidth="1"/>
    <col min="10" max="10" width="16.1796875" style="1" customWidth="1"/>
    <col min="11" max="11" width="12.81640625" style="1" customWidth="1"/>
    <col min="12" max="16384" width="9.1796875" style="1"/>
  </cols>
  <sheetData>
    <row r="1" spans="1:10" ht="15" thickBot="1" x14ac:dyDescent="0.4">
      <c r="B1" s="4"/>
      <c r="C1" s="5"/>
      <c r="D1" s="25"/>
      <c r="E1" s="27"/>
      <c r="F1" s="40"/>
      <c r="G1" s="25"/>
      <c r="H1" s="25"/>
      <c r="I1" s="25"/>
    </row>
    <row r="2" spans="1:10" ht="21" thickBot="1" x14ac:dyDescent="0.5">
      <c r="A2" s="1">
        <v>1</v>
      </c>
      <c r="B2" s="140" t="s">
        <v>45</v>
      </c>
      <c r="C2" s="141"/>
      <c r="D2" s="141"/>
      <c r="E2" s="141"/>
      <c r="F2" s="141"/>
      <c r="G2" s="141"/>
      <c r="H2" s="141"/>
      <c r="I2" s="142"/>
    </row>
    <row r="3" spans="1:10" s="24" customFormat="1" ht="16" thickBot="1" x14ac:dyDescent="0.4">
      <c r="A3" s="24">
        <v>0.95</v>
      </c>
      <c r="B3" s="109" t="s">
        <v>6</v>
      </c>
      <c r="C3" s="110" t="s">
        <v>2</v>
      </c>
      <c r="D3" s="110" t="s">
        <v>3</v>
      </c>
      <c r="E3" s="111" t="s">
        <v>4</v>
      </c>
      <c r="F3" s="115" t="s">
        <v>5</v>
      </c>
      <c r="G3" s="110" t="s">
        <v>42</v>
      </c>
      <c r="H3" s="110" t="s">
        <v>0</v>
      </c>
      <c r="I3" s="116" t="s">
        <v>16</v>
      </c>
    </row>
    <row r="4" spans="1:10" x14ac:dyDescent="0.35">
      <c r="B4" s="114" t="s">
        <v>18</v>
      </c>
      <c r="C4" s="112">
        <v>26548598</v>
      </c>
      <c r="D4" s="113">
        <v>306.45909999999998</v>
      </c>
      <c r="E4" s="31">
        <v>43916</v>
      </c>
      <c r="F4" s="42">
        <v>26548598</v>
      </c>
      <c r="G4" s="32">
        <f>F4*$A$3</f>
        <v>25221168.099999998</v>
      </c>
      <c r="H4" s="32">
        <f t="shared" ref="H4:H9" si="0">G4/D4</f>
        <v>82298.6431142035</v>
      </c>
      <c r="I4" s="33">
        <f>H4*0.3</f>
        <v>24689.592934261051</v>
      </c>
    </row>
    <row r="5" spans="1:10" x14ac:dyDescent="0.35">
      <c r="B5" s="114" t="s">
        <v>19</v>
      </c>
      <c r="C5" s="112">
        <v>31399789</v>
      </c>
      <c r="D5" s="113">
        <v>306.45909999999998</v>
      </c>
      <c r="E5" s="31">
        <v>43916</v>
      </c>
      <c r="F5" s="42">
        <v>31399789</v>
      </c>
      <c r="G5" s="32">
        <f>F5*$A$3</f>
        <v>29829799.549999997</v>
      </c>
      <c r="H5" s="32">
        <f t="shared" si="0"/>
        <v>97336.967804186585</v>
      </c>
      <c r="I5" s="33">
        <f t="shared" ref="I5:I9" si="1">H5*0.3</f>
        <v>29201.090341255975</v>
      </c>
      <c r="J5" s="9"/>
    </row>
    <row r="6" spans="1:10" x14ac:dyDescent="0.35">
      <c r="B6" s="114" t="s">
        <v>20</v>
      </c>
      <c r="C6" s="18"/>
      <c r="D6" s="113">
        <v>306.45909999999998</v>
      </c>
      <c r="E6" s="31">
        <v>43893</v>
      </c>
      <c r="F6" s="43">
        <v>148448971.25999999</v>
      </c>
      <c r="G6" s="32">
        <f t="shared" ref="G6:G68" si="2">F6*$A$2</f>
        <v>148448971.25999999</v>
      </c>
      <c r="H6" s="32">
        <f t="shared" si="0"/>
        <v>484400.59786118276</v>
      </c>
      <c r="I6" s="33">
        <f t="shared" si="1"/>
        <v>145320.17935835483</v>
      </c>
      <c r="J6" s="9"/>
    </row>
    <row r="7" spans="1:10" x14ac:dyDescent="0.35">
      <c r="B7" s="114" t="s">
        <v>21</v>
      </c>
      <c r="C7" s="18"/>
      <c r="D7" s="113">
        <v>306.45909999999998</v>
      </c>
      <c r="E7" s="31">
        <v>43893</v>
      </c>
      <c r="F7" s="44">
        <v>158504435</v>
      </c>
      <c r="G7" s="32">
        <f t="shared" si="2"/>
        <v>158504435</v>
      </c>
      <c r="H7" s="32">
        <f t="shared" si="0"/>
        <v>517212.3621063953</v>
      </c>
      <c r="I7" s="33">
        <f t="shared" si="1"/>
        <v>155163.70863191859</v>
      </c>
      <c r="J7" s="9"/>
    </row>
    <row r="8" spans="1:10" x14ac:dyDescent="0.35">
      <c r="B8" s="21" t="s">
        <v>43</v>
      </c>
      <c r="C8" s="18"/>
      <c r="D8" s="26">
        <v>306</v>
      </c>
      <c r="E8" s="31">
        <v>43914</v>
      </c>
      <c r="F8" s="43">
        <v>191500348.74000001</v>
      </c>
      <c r="G8" s="32">
        <f>F8*$A$3/0.3</f>
        <v>606417771.00999999</v>
      </c>
      <c r="H8" s="32">
        <f t="shared" si="0"/>
        <v>1981757.4216013071</v>
      </c>
      <c r="I8" s="33">
        <f t="shared" si="1"/>
        <v>594527.22648039216</v>
      </c>
      <c r="J8" s="9"/>
    </row>
    <row r="9" spans="1:10" x14ac:dyDescent="0.35">
      <c r="B9" s="21" t="s">
        <v>25</v>
      </c>
      <c r="C9" s="18"/>
      <c r="D9" s="26">
        <v>306</v>
      </c>
      <c r="E9" s="34">
        <v>43914</v>
      </c>
      <c r="F9" s="45">
        <v>37474132.979999997</v>
      </c>
      <c r="G9" s="32">
        <f>F9</f>
        <v>37474132.979999997</v>
      </c>
      <c r="H9" s="32">
        <f t="shared" si="0"/>
        <v>122464.48686274509</v>
      </c>
      <c r="I9" s="33">
        <f t="shared" si="1"/>
        <v>36739.346058823525</v>
      </c>
      <c r="J9" s="9"/>
    </row>
    <row r="10" spans="1:10" ht="15" thickBot="1" x14ac:dyDescent="0.4">
      <c r="B10" s="120">
        <v>43891</v>
      </c>
      <c r="C10" s="121"/>
      <c r="D10" s="122"/>
      <c r="E10" s="50"/>
      <c r="F10" s="123">
        <f>SUM(F4:F9)</f>
        <v>593876274.98000002</v>
      </c>
      <c r="G10" s="124">
        <f>SUM(G4:G9)</f>
        <v>1005896277.9</v>
      </c>
      <c r="H10" s="124">
        <f>SUM(H4:H9)</f>
        <v>3285470.4793500202</v>
      </c>
      <c r="I10" s="125">
        <f>SUM(I4:I9)</f>
        <v>985641.14380500617</v>
      </c>
      <c r="J10" s="9"/>
    </row>
    <row r="11" spans="1:10" x14ac:dyDescent="0.35">
      <c r="B11" s="19" t="s">
        <v>19</v>
      </c>
      <c r="C11" s="108"/>
      <c r="D11" s="117">
        <v>306.45499999999998</v>
      </c>
      <c r="E11" s="28">
        <v>43937</v>
      </c>
      <c r="F11" s="41">
        <v>32513293</v>
      </c>
      <c r="G11" s="29">
        <f>F11*$A$3</f>
        <v>30887628.349999998</v>
      </c>
      <c r="H11" s="29">
        <f t="shared" ref="H11:H23" si="3">G11/D11</f>
        <v>100790.09430422085</v>
      </c>
      <c r="I11" s="30">
        <f>H11*0.3</f>
        <v>30237.028291266255</v>
      </c>
    </row>
    <row r="12" spans="1:10" x14ac:dyDescent="0.35">
      <c r="B12" s="21" t="s">
        <v>7</v>
      </c>
      <c r="C12" s="18"/>
      <c r="D12" s="113">
        <v>306.45909999999998</v>
      </c>
      <c r="E12" s="31">
        <v>43930</v>
      </c>
      <c r="F12" s="56">
        <v>60000000</v>
      </c>
      <c r="G12" s="32">
        <f>F12</f>
        <v>60000000</v>
      </c>
      <c r="H12" s="32">
        <f t="shared" si="3"/>
        <v>195784.69035509144</v>
      </c>
      <c r="I12" s="33">
        <f t="shared" ref="I12:I23" si="4">H12*0.3</f>
        <v>58735.407106527433</v>
      </c>
    </row>
    <row r="13" spans="1:10" x14ac:dyDescent="0.35">
      <c r="B13" s="21" t="s">
        <v>24</v>
      </c>
      <c r="C13" s="18"/>
      <c r="D13" s="113">
        <v>306.45909999999998</v>
      </c>
      <c r="E13" s="31">
        <v>43935</v>
      </c>
      <c r="F13" s="44">
        <f>9928351.22</f>
        <v>9928351.2200000007</v>
      </c>
      <c r="G13" s="32">
        <f>F13*$A$2/0.3</f>
        <v>33094504.06666667</v>
      </c>
      <c r="H13" s="32">
        <f t="shared" si="3"/>
        <v>107989.95385246081</v>
      </c>
      <c r="I13" s="33">
        <f t="shared" si="4"/>
        <v>32396.986155738239</v>
      </c>
    </row>
    <row r="14" spans="1:10" x14ac:dyDescent="0.35">
      <c r="B14" s="21" t="s">
        <v>24</v>
      </c>
      <c r="C14" s="18"/>
      <c r="D14" s="113">
        <v>306.45909999999998</v>
      </c>
      <c r="E14" s="31">
        <v>43935</v>
      </c>
      <c r="F14" s="46">
        <f>123213968.56</f>
        <v>123213968.56</v>
      </c>
      <c r="G14" s="32">
        <f>F14*$A$2/0.3</f>
        <v>410713228.53333336</v>
      </c>
      <c r="H14" s="32">
        <f t="shared" si="3"/>
        <v>1340189.3712189763</v>
      </c>
      <c r="I14" s="33">
        <f t="shared" si="4"/>
        <v>402056.81136569288</v>
      </c>
    </row>
    <row r="15" spans="1:10" x14ac:dyDescent="0.35">
      <c r="B15" s="21" t="s">
        <v>24</v>
      </c>
      <c r="C15" s="18"/>
      <c r="D15" s="113">
        <v>306.45909999999998</v>
      </c>
      <c r="E15" s="31">
        <v>43935</v>
      </c>
      <c r="F15" s="46">
        <f>147444891.57</f>
        <v>147444891.56999999</v>
      </c>
      <c r="G15" s="32">
        <f>F15*$A$2/0.3</f>
        <v>491482971.89999998</v>
      </c>
      <c r="H15" s="32">
        <f t="shared" si="3"/>
        <v>1603747.3578040267</v>
      </c>
      <c r="I15" s="33">
        <f t="shared" si="4"/>
        <v>481124.20734120801</v>
      </c>
    </row>
    <row r="16" spans="1:10" x14ac:dyDescent="0.35">
      <c r="B16" s="21" t="s">
        <v>8</v>
      </c>
      <c r="C16" s="18"/>
      <c r="D16" s="113">
        <v>306.45909999999998</v>
      </c>
      <c r="E16" s="31">
        <v>43944</v>
      </c>
      <c r="F16" s="46">
        <v>99339527.239999995</v>
      </c>
      <c r="G16" s="32">
        <f t="shared" ref="G16:G18" si="5">F16*$A$2</f>
        <v>99339527.239999995</v>
      </c>
      <c r="H16" s="32">
        <f t="shared" ref="H16:H18" si="6">G16/D16</f>
        <v>324152.64301174285</v>
      </c>
      <c r="I16" s="33">
        <f t="shared" si="4"/>
        <v>97245.792903522859</v>
      </c>
    </row>
    <row r="17" spans="2:9" x14ac:dyDescent="0.35">
      <c r="B17" s="21" t="s">
        <v>8</v>
      </c>
      <c r="C17" s="18"/>
      <c r="D17" s="113">
        <v>306.45499999999998</v>
      </c>
      <c r="E17" s="31">
        <v>43944</v>
      </c>
      <c r="F17" s="46">
        <v>182419547.59999999</v>
      </c>
      <c r="G17" s="32">
        <f t="shared" si="5"/>
        <v>182419547.59999999</v>
      </c>
      <c r="H17" s="32">
        <f t="shared" si="6"/>
        <v>595257.20774665126</v>
      </c>
      <c r="I17" s="33">
        <f t="shared" si="4"/>
        <v>178577.16232399538</v>
      </c>
    </row>
    <row r="18" spans="2:9" x14ac:dyDescent="0.35">
      <c r="B18" s="21" t="s">
        <v>8</v>
      </c>
      <c r="C18" s="18"/>
      <c r="D18" s="113">
        <v>306.45499999999998</v>
      </c>
      <c r="E18" s="31">
        <v>43944</v>
      </c>
      <c r="F18" s="46">
        <v>199000675.80000001</v>
      </c>
      <c r="G18" s="32">
        <f t="shared" si="5"/>
        <v>199000675.80000001</v>
      </c>
      <c r="H18" s="32">
        <f t="shared" si="6"/>
        <v>649363.44911977299</v>
      </c>
      <c r="I18" s="33">
        <f t="shared" si="4"/>
        <v>194809.0347359319</v>
      </c>
    </row>
    <row r="19" spans="2:9" x14ac:dyDescent="0.35">
      <c r="B19" s="21" t="s">
        <v>26</v>
      </c>
      <c r="C19" s="18"/>
      <c r="D19" s="113">
        <v>306.45909999999998</v>
      </c>
      <c r="E19" s="31">
        <v>43949</v>
      </c>
      <c r="F19" s="46">
        <v>70876454.079999998</v>
      </c>
      <c r="G19" s="32">
        <f t="shared" ref="G19" si="7">F19*$A$2</f>
        <v>70876454.079999998</v>
      </c>
      <c r="H19" s="32">
        <f t="shared" ref="H19" si="8">G19/D19</f>
        <v>231275.41025866097</v>
      </c>
      <c r="I19" s="33">
        <f t="shared" ref="I19" si="9">H19*0.3</f>
        <v>69382.623077598284</v>
      </c>
    </row>
    <row r="20" spans="2:9" x14ac:dyDescent="0.35">
      <c r="B20" s="21" t="s">
        <v>26</v>
      </c>
      <c r="C20" s="18"/>
      <c r="D20" s="118">
        <v>306.45499999999998</v>
      </c>
      <c r="E20" s="31">
        <v>43949</v>
      </c>
      <c r="F20" s="119">
        <v>74406649.239999995</v>
      </c>
      <c r="G20" s="32">
        <f t="shared" ref="G13:G23" si="10">F20*$A$2</f>
        <v>74406649.239999995</v>
      </c>
      <c r="H20" s="32">
        <f t="shared" si="3"/>
        <v>242797.96133200632</v>
      </c>
      <c r="I20" s="33">
        <f t="shared" si="4"/>
        <v>72839.388399601899</v>
      </c>
    </row>
    <row r="21" spans="2:9" x14ac:dyDescent="0.35">
      <c r="B21" s="21" t="s">
        <v>24</v>
      </c>
      <c r="C21" s="18"/>
      <c r="D21" s="118">
        <v>306.45499999999998</v>
      </c>
      <c r="E21" s="31">
        <v>43951</v>
      </c>
      <c r="F21" s="119">
        <v>31189013.960000001</v>
      </c>
      <c r="G21" s="32">
        <f>F21*$A$2/0.3</f>
        <v>103963379.86666667</v>
      </c>
      <c r="H21" s="32">
        <f t="shared" si="3"/>
        <v>339245.17422351299</v>
      </c>
      <c r="I21" s="33">
        <f t="shared" si="4"/>
        <v>101773.55226705389</v>
      </c>
    </row>
    <row r="22" spans="2:9" x14ac:dyDescent="0.35">
      <c r="B22" s="21" t="s">
        <v>24</v>
      </c>
      <c r="C22" s="18"/>
      <c r="D22" s="118">
        <v>306.45499999999998</v>
      </c>
      <c r="E22" s="31">
        <v>43951</v>
      </c>
      <c r="F22" s="119">
        <v>10770016.960000001</v>
      </c>
      <c r="G22" s="32">
        <f>F22*$A$2/0.3</f>
        <v>35900056.533333339</v>
      </c>
      <c r="H22" s="32">
        <f t="shared" si="3"/>
        <v>117146.25812381375</v>
      </c>
      <c r="I22" s="33">
        <f t="shared" si="4"/>
        <v>35143.877437144125</v>
      </c>
    </row>
    <row r="23" spans="2:9" ht="15" thickBot="1" x14ac:dyDescent="0.4">
      <c r="B23" s="22" t="s">
        <v>24</v>
      </c>
      <c r="C23" s="23"/>
      <c r="D23" s="118">
        <v>306.45499999999998</v>
      </c>
      <c r="E23" s="35">
        <v>43951</v>
      </c>
      <c r="F23" s="126">
        <v>191418966.41</v>
      </c>
      <c r="G23" s="36">
        <f>F23*$A$2/0.3</f>
        <v>638063221.36666667</v>
      </c>
      <c r="H23" s="36">
        <f t="shared" si="3"/>
        <v>2082078.0257025231</v>
      </c>
      <c r="I23" s="33">
        <f t="shared" si="4"/>
        <v>624623.40771075687</v>
      </c>
    </row>
    <row r="24" spans="2:9" ht="15" thickBot="1" x14ac:dyDescent="0.4">
      <c r="B24" s="127" t="s">
        <v>10</v>
      </c>
      <c r="C24" s="128"/>
      <c r="D24" s="129"/>
      <c r="E24" s="60"/>
      <c r="F24" s="65">
        <f>SUM(F11:F23)</f>
        <v>1232521355.6400001</v>
      </c>
      <c r="G24" s="65">
        <f>SUM(G11:G23)</f>
        <v>2430147844.5766664</v>
      </c>
      <c r="H24" s="65">
        <f>SUM(H11:H23)</f>
        <v>7929817.5970534608</v>
      </c>
      <c r="I24" s="66">
        <f>SUM(I11:I23)</f>
        <v>2378945.2791160382</v>
      </c>
    </row>
    <row r="25" spans="2:9" x14ac:dyDescent="0.35">
      <c r="B25" s="19" t="s">
        <v>7</v>
      </c>
      <c r="C25" s="20"/>
      <c r="D25" s="118">
        <v>306.45499999999998</v>
      </c>
      <c r="E25" s="130">
        <v>43970</v>
      </c>
      <c r="F25" s="47">
        <v>111014911</v>
      </c>
      <c r="G25" s="32">
        <f t="shared" ref="G25:G30" si="11">F25*$A$2</f>
        <v>111014911</v>
      </c>
      <c r="H25" s="32">
        <f t="shared" ref="H25:H30" si="12">G25/D25</f>
        <v>362255.17939012253</v>
      </c>
      <c r="I25" s="33">
        <f t="shared" ref="I25:I30" si="13">H25*0.3</f>
        <v>108676.55381703675</v>
      </c>
    </row>
    <row r="26" spans="2:9" x14ac:dyDescent="0.35">
      <c r="B26" s="21" t="s">
        <v>25</v>
      </c>
      <c r="C26" s="18"/>
      <c r="D26" s="118">
        <v>306.45499999999998</v>
      </c>
      <c r="E26" s="130">
        <v>43970</v>
      </c>
      <c r="F26" s="44">
        <v>168289457.65000001</v>
      </c>
      <c r="G26" s="44">
        <f t="shared" si="11"/>
        <v>168289457.65000001</v>
      </c>
      <c r="H26" s="44">
        <f t="shared" si="12"/>
        <v>549149.00278996921</v>
      </c>
      <c r="I26" s="33">
        <f t="shared" si="13"/>
        <v>164744.70083699076</v>
      </c>
    </row>
    <row r="27" spans="2:9" x14ac:dyDescent="0.35">
      <c r="B27" s="21" t="s">
        <v>27</v>
      </c>
      <c r="C27" s="18"/>
      <c r="D27" s="118">
        <v>326.5</v>
      </c>
      <c r="E27" s="130">
        <v>43980</v>
      </c>
      <c r="F27" s="44">
        <v>31568531.109999999</v>
      </c>
      <c r="G27" s="44">
        <f t="shared" si="11"/>
        <v>31568531.109999999</v>
      </c>
      <c r="H27" s="44">
        <f t="shared" si="12"/>
        <v>96687.690995405821</v>
      </c>
      <c r="I27" s="33">
        <f>H27</f>
        <v>96687.690995405821</v>
      </c>
    </row>
    <row r="28" spans="2:9" x14ac:dyDescent="0.35">
      <c r="B28" s="21" t="s">
        <v>28</v>
      </c>
      <c r="C28" s="18"/>
      <c r="D28" s="118">
        <v>326.5</v>
      </c>
      <c r="E28" s="130">
        <v>43980</v>
      </c>
      <c r="F28" s="44">
        <v>190127523</v>
      </c>
      <c r="G28" s="44">
        <f t="shared" si="11"/>
        <v>190127523</v>
      </c>
      <c r="H28" s="44">
        <f>G28/D28</f>
        <v>582320.13169984682</v>
      </c>
      <c r="I28" s="33">
        <f t="shared" si="13"/>
        <v>174696.03950995405</v>
      </c>
    </row>
    <row r="29" spans="2:9" ht="14" customHeight="1" x14ac:dyDescent="0.35">
      <c r="B29" s="21" t="s">
        <v>29</v>
      </c>
      <c r="C29" s="18"/>
      <c r="D29" s="118">
        <v>326.5</v>
      </c>
      <c r="E29" s="130">
        <v>43980</v>
      </c>
      <c r="F29" s="44">
        <v>39992385.990000002</v>
      </c>
      <c r="G29" s="44">
        <f>F29*$A$3</f>
        <v>37992766.690499999</v>
      </c>
      <c r="H29" s="44">
        <f t="shared" si="12"/>
        <v>116363.75709188361</v>
      </c>
      <c r="I29" s="33">
        <f t="shared" si="13"/>
        <v>34909.12712756508</v>
      </c>
    </row>
    <row r="30" spans="2:9" ht="15" thickBot="1" x14ac:dyDescent="0.4">
      <c r="B30" s="21" t="s">
        <v>30</v>
      </c>
      <c r="C30" s="18"/>
      <c r="D30" s="118">
        <v>326.5</v>
      </c>
      <c r="E30" s="130">
        <v>43981</v>
      </c>
      <c r="F30" s="44">
        <v>6137951.2400000002</v>
      </c>
      <c r="G30" s="44">
        <f t="shared" si="11"/>
        <v>6137951.2400000002</v>
      </c>
      <c r="H30" s="44">
        <f t="shared" si="12"/>
        <v>18799.238101071976</v>
      </c>
      <c r="I30" s="33">
        <f t="shared" si="13"/>
        <v>5639.7714303215926</v>
      </c>
    </row>
    <row r="31" spans="2:9" ht="15" thickBot="1" x14ac:dyDescent="0.4">
      <c r="B31" s="57" t="s">
        <v>22</v>
      </c>
      <c r="C31" s="58"/>
      <c r="D31" s="59"/>
      <c r="E31" s="60"/>
      <c r="F31" s="64">
        <f>SUM(F25:F30)</f>
        <v>547130759.99000001</v>
      </c>
      <c r="G31" s="65">
        <f>SUM(G25:G30)</f>
        <v>545131140.69050002</v>
      </c>
      <c r="H31" s="65">
        <f>SUM(H25:H30)</f>
        <v>1725575.0000682997</v>
      </c>
      <c r="I31" s="66">
        <f>SUM(I25:I30)</f>
        <v>585353.88371727406</v>
      </c>
    </row>
    <row r="32" spans="2:9" x14ac:dyDescent="0.35">
      <c r="B32" s="21" t="s">
        <v>31</v>
      </c>
      <c r="C32" s="18"/>
      <c r="D32" s="118">
        <v>326.5</v>
      </c>
      <c r="E32" s="132">
        <v>43992</v>
      </c>
      <c r="F32" s="131">
        <v>35222617</v>
      </c>
      <c r="G32" s="44">
        <f>F32*$A$3/0.45</f>
        <v>74358858.111111104</v>
      </c>
      <c r="H32" s="44">
        <f>G32/D32</f>
        <v>227745.35409222389</v>
      </c>
      <c r="I32" s="33">
        <f t="shared" ref="I32:I41" si="14">H32*0.3</f>
        <v>68323.606227667158</v>
      </c>
    </row>
    <row r="33" spans="2:9" ht="15" thickBot="1" x14ac:dyDescent="0.4">
      <c r="B33" s="134" t="s">
        <v>32</v>
      </c>
      <c r="C33" s="18"/>
      <c r="D33" s="118">
        <v>306.45499999999998</v>
      </c>
      <c r="E33" s="132">
        <v>44008</v>
      </c>
      <c r="F33" s="133">
        <f>33152782.98</f>
        <v>33152782.98</v>
      </c>
      <c r="G33" s="44">
        <f>F33*$A$2/0.45</f>
        <v>73672851.066666663</v>
      </c>
      <c r="H33" s="44">
        <f t="shared" ref="H33:H68" si="15">G33/D33</f>
        <v>240403.48849477628</v>
      </c>
      <c r="I33" s="33">
        <f t="shared" si="14"/>
        <v>72121.046548432874</v>
      </c>
    </row>
    <row r="34" spans="2:9" ht="15" thickBot="1" x14ac:dyDescent="0.4">
      <c r="B34" s="134" t="s">
        <v>32</v>
      </c>
      <c r="C34" s="18"/>
      <c r="D34" s="118">
        <v>326.5</v>
      </c>
      <c r="E34" s="132">
        <v>44008</v>
      </c>
      <c r="F34" s="133">
        <f>15324493.27</f>
        <v>15324493.27</v>
      </c>
      <c r="G34" s="44">
        <f t="shared" ref="G33:G34" si="16">F34*$A$2</f>
        <v>15324493.27</v>
      </c>
      <c r="H34" s="44">
        <f t="shared" si="15"/>
        <v>46935.660857580398</v>
      </c>
      <c r="I34" s="33">
        <f t="shared" si="14"/>
        <v>14080.69825727412</v>
      </c>
    </row>
    <row r="35" spans="2:9" x14ac:dyDescent="0.35">
      <c r="B35" s="21" t="s">
        <v>33</v>
      </c>
      <c r="C35" s="18"/>
      <c r="D35" s="26">
        <v>360.5</v>
      </c>
      <c r="E35" s="132">
        <v>44008</v>
      </c>
      <c r="F35" s="131">
        <v>13296786</v>
      </c>
      <c r="G35" s="44">
        <f>F35*$A$3</f>
        <v>12631946.699999999</v>
      </c>
      <c r="H35" s="44">
        <f t="shared" si="15"/>
        <v>35040.074063800275</v>
      </c>
      <c r="I35" s="33">
        <f t="shared" si="14"/>
        <v>10512.022219140083</v>
      </c>
    </row>
    <row r="36" spans="2:9" ht="15" thickBot="1" x14ac:dyDescent="0.4">
      <c r="B36" s="21" t="s">
        <v>31</v>
      </c>
      <c r="C36" s="18"/>
      <c r="D36" s="26">
        <v>360.5</v>
      </c>
      <c r="E36" s="132">
        <v>44006</v>
      </c>
      <c r="F36" s="133">
        <v>45623165</v>
      </c>
      <c r="G36" s="44">
        <f>F36*$A$3</f>
        <v>43342006.75</v>
      </c>
      <c r="H36" s="44">
        <f t="shared" si="15"/>
        <v>120227.48058252427</v>
      </c>
      <c r="I36" s="33">
        <f t="shared" si="14"/>
        <v>36068.244174757281</v>
      </c>
    </row>
    <row r="37" spans="2:9" ht="15" thickBot="1" x14ac:dyDescent="0.4">
      <c r="B37" s="21" t="s">
        <v>34</v>
      </c>
      <c r="C37" s="18"/>
      <c r="D37" s="118">
        <v>326.5</v>
      </c>
      <c r="E37" s="132">
        <v>44006</v>
      </c>
      <c r="F37" s="133">
        <v>73197529.689999998</v>
      </c>
      <c r="G37" s="44">
        <f t="shared" ref="G37:G46" si="17">F37*$A$2</f>
        <v>73197529.689999998</v>
      </c>
      <c r="H37" s="44">
        <f t="shared" si="15"/>
        <v>224188.45234303214</v>
      </c>
      <c r="I37" s="33">
        <f t="shared" si="14"/>
        <v>67256.535702909634</v>
      </c>
    </row>
    <row r="38" spans="2:9" ht="15" thickBot="1" x14ac:dyDescent="0.4">
      <c r="B38" s="21" t="s">
        <v>34</v>
      </c>
      <c r="C38" s="18"/>
      <c r="D38" s="118">
        <v>326.5</v>
      </c>
      <c r="E38" s="132">
        <v>44006</v>
      </c>
      <c r="F38" s="133">
        <v>86795774.840000004</v>
      </c>
      <c r="G38" s="44">
        <f t="shared" si="17"/>
        <v>86795774.840000004</v>
      </c>
      <c r="H38" s="44">
        <f t="shared" si="15"/>
        <v>265836.98266462481</v>
      </c>
      <c r="I38" s="33">
        <f t="shared" si="14"/>
        <v>79751.094799387443</v>
      </c>
    </row>
    <row r="39" spans="2:9" ht="15" thickBot="1" x14ac:dyDescent="0.4">
      <c r="B39" s="21" t="s">
        <v>34</v>
      </c>
      <c r="C39" s="18"/>
      <c r="D39" s="26">
        <v>360.5</v>
      </c>
      <c r="E39" s="132">
        <v>44006</v>
      </c>
      <c r="F39" s="133">
        <v>50952893.859999999</v>
      </c>
      <c r="G39" s="44">
        <f t="shared" si="17"/>
        <v>50952893.859999999</v>
      </c>
      <c r="H39" s="44">
        <f t="shared" si="15"/>
        <v>141339.51140083218</v>
      </c>
      <c r="I39" s="33">
        <f t="shared" si="14"/>
        <v>42401.853420249652</v>
      </c>
    </row>
    <row r="40" spans="2:9" ht="15" thickBot="1" x14ac:dyDescent="0.4">
      <c r="B40" s="21" t="s">
        <v>34</v>
      </c>
      <c r="C40" s="18"/>
      <c r="D40" s="26">
        <v>360.5</v>
      </c>
      <c r="E40" s="132">
        <v>44006</v>
      </c>
      <c r="F40" s="133">
        <v>63736696.210000001</v>
      </c>
      <c r="G40" s="44">
        <f t="shared" si="17"/>
        <v>63736696.210000001</v>
      </c>
      <c r="H40" s="44">
        <f t="shared" si="15"/>
        <v>176800.82166435505</v>
      </c>
      <c r="I40" s="33">
        <f t="shared" si="14"/>
        <v>53040.246499306515</v>
      </c>
    </row>
    <row r="41" spans="2:9" ht="15" thickBot="1" x14ac:dyDescent="0.4">
      <c r="B41" s="21" t="s">
        <v>7</v>
      </c>
      <c r="C41" s="18"/>
      <c r="D41" s="26">
        <v>360.5</v>
      </c>
      <c r="E41" s="132">
        <v>44006</v>
      </c>
      <c r="F41" s="131">
        <v>207083473</v>
      </c>
      <c r="G41" s="44">
        <f t="shared" si="17"/>
        <v>207083473</v>
      </c>
      <c r="H41" s="44">
        <f t="shared" si="15"/>
        <v>574434.04438280163</v>
      </c>
      <c r="I41" s="33">
        <f t="shared" si="14"/>
        <v>172330.21331484048</v>
      </c>
    </row>
    <row r="42" spans="2:9" ht="15" thickBot="1" x14ac:dyDescent="0.4">
      <c r="B42" s="57" t="s">
        <v>23</v>
      </c>
      <c r="C42" s="58"/>
      <c r="D42" s="59"/>
      <c r="E42" s="60"/>
      <c r="F42" s="61">
        <f>SUM(F32:F41)</f>
        <v>624386211.8499999</v>
      </c>
      <c r="G42" s="62">
        <f>SUM(G32:G41)</f>
        <v>701096523.4977777</v>
      </c>
      <c r="H42" s="62">
        <f>SUM(H32:H41)</f>
        <v>2052951.870546551</v>
      </c>
      <c r="I42" s="63">
        <f>SUM(I32:I41)</f>
        <v>615885.56116396526</v>
      </c>
    </row>
    <row r="43" spans="2:9" s="75" customFormat="1" ht="15" thickBot="1" x14ac:dyDescent="0.4">
      <c r="B43" s="135" t="s">
        <v>35</v>
      </c>
      <c r="C43" s="136"/>
      <c r="D43" s="26">
        <v>360.5</v>
      </c>
      <c r="E43" s="132">
        <v>44033</v>
      </c>
      <c r="F43" s="133">
        <v>10578815.939999999</v>
      </c>
      <c r="G43" s="44">
        <f>F43*$A$2/0.3</f>
        <v>35262719.799999997</v>
      </c>
      <c r="H43" s="44">
        <f t="shared" si="15"/>
        <v>97816.143689320379</v>
      </c>
      <c r="I43" s="33">
        <f t="shared" ref="I43:I48" si="18">H43*0.3</f>
        <v>29344.843106796114</v>
      </c>
    </row>
    <row r="44" spans="2:9" s="75" customFormat="1" ht="15" thickBot="1" x14ac:dyDescent="0.4">
      <c r="B44" s="135" t="s">
        <v>35</v>
      </c>
      <c r="C44" s="136"/>
      <c r="D44" s="26">
        <v>360.5</v>
      </c>
      <c r="E44" s="132">
        <v>44033</v>
      </c>
      <c r="F44" s="133">
        <v>11156048.18</v>
      </c>
      <c r="G44" s="44">
        <f>F44*$A$2/0.3</f>
        <v>37186827.266666666</v>
      </c>
      <c r="H44" s="44">
        <f t="shared" si="15"/>
        <v>103153.4736939436</v>
      </c>
      <c r="I44" s="33">
        <f t="shared" si="18"/>
        <v>30946.042108183079</v>
      </c>
    </row>
    <row r="45" spans="2:9" s="75" customFormat="1" ht="15" thickBot="1" x14ac:dyDescent="0.4">
      <c r="B45" s="135" t="s">
        <v>35</v>
      </c>
      <c r="C45" s="136"/>
      <c r="D45" s="26">
        <v>360.5</v>
      </c>
      <c r="E45" s="132">
        <v>44033</v>
      </c>
      <c r="F45" s="133">
        <v>21282007.649999999</v>
      </c>
      <c r="G45" s="44">
        <f>F45*$A$2/0.3</f>
        <v>70940025.5</v>
      </c>
      <c r="H45" s="44">
        <f t="shared" si="15"/>
        <v>196782.31761442442</v>
      </c>
      <c r="I45" s="33">
        <f t="shared" si="18"/>
        <v>59034.695284327325</v>
      </c>
    </row>
    <row r="46" spans="2:9" ht="15" thickBot="1" x14ac:dyDescent="0.4">
      <c r="B46" s="135" t="s">
        <v>35</v>
      </c>
      <c r="C46" s="16"/>
      <c r="D46" s="26">
        <v>360.5</v>
      </c>
      <c r="E46" s="132">
        <v>44033</v>
      </c>
      <c r="F46" s="133">
        <v>33122711.02</v>
      </c>
      <c r="G46" s="44">
        <f>F46*$A$2/0.3</f>
        <v>110409036.73333333</v>
      </c>
      <c r="H46" s="44">
        <f t="shared" si="15"/>
        <v>306266.39870550163</v>
      </c>
      <c r="I46" s="33">
        <f t="shared" si="18"/>
        <v>91879.91961165049</v>
      </c>
    </row>
    <row r="47" spans="2:9" x14ac:dyDescent="0.35">
      <c r="B47" s="135" t="s">
        <v>35</v>
      </c>
      <c r="C47" s="16"/>
      <c r="D47" s="26">
        <v>360.5</v>
      </c>
      <c r="E47" s="132">
        <v>44032</v>
      </c>
      <c r="F47" s="131">
        <v>9987161.1799999997</v>
      </c>
      <c r="G47" s="44">
        <f>F47*$A$2/0.3</f>
        <v>33290537.266666666</v>
      </c>
      <c r="H47" s="44">
        <f t="shared" ref="H47:H48" si="19">G47/D47</f>
        <v>92345.457050392972</v>
      </c>
      <c r="I47" s="33">
        <f t="shared" si="18"/>
        <v>27703.63711511789</v>
      </c>
    </row>
    <row r="48" spans="2:9" x14ac:dyDescent="0.35">
      <c r="B48" s="135" t="s">
        <v>37</v>
      </c>
      <c r="C48" s="16"/>
      <c r="D48" s="26">
        <v>360.5</v>
      </c>
      <c r="E48" s="132">
        <v>44034</v>
      </c>
      <c r="F48" s="131">
        <f>20640830.23</f>
        <v>20640830.23</v>
      </c>
      <c r="G48" s="44">
        <f>F48*$A$2/0.45</f>
        <v>45868511.622222222</v>
      </c>
      <c r="H48" s="44">
        <f t="shared" si="19"/>
        <v>127235.81587301588</v>
      </c>
      <c r="I48" s="33">
        <f t="shared" si="18"/>
        <v>38170.74476190476</v>
      </c>
    </row>
    <row r="49" spans="2:9" x14ac:dyDescent="0.35">
      <c r="B49" s="21" t="s">
        <v>34</v>
      </c>
      <c r="C49" s="16"/>
      <c r="D49" s="143">
        <v>360.5</v>
      </c>
      <c r="E49" s="132">
        <v>44039</v>
      </c>
      <c r="F49" s="144">
        <v>108328828.89</v>
      </c>
      <c r="G49" s="44">
        <f t="shared" ref="G49:G54" si="20">F49*$A$2</f>
        <v>108328828.89</v>
      </c>
      <c r="H49" s="44">
        <f t="shared" ref="H49:H54" si="21">G49/D49</f>
        <v>300496.05794729543</v>
      </c>
      <c r="I49" s="33">
        <f t="shared" ref="I49:I54" si="22">H49*0.3</f>
        <v>90148.817384188631</v>
      </c>
    </row>
    <row r="50" spans="2:9" x14ac:dyDescent="0.35">
      <c r="B50" s="21" t="s">
        <v>34</v>
      </c>
      <c r="C50" s="16"/>
      <c r="D50" s="143">
        <v>360.5</v>
      </c>
      <c r="E50" s="132">
        <v>44039</v>
      </c>
      <c r="F50" s="144">
        <v>109163906.25</v>
      </c>
      <c r="G50" s="44">
        <f t="shared" si="20"/>
        <v>109163906.25</v>
      </c>
      <c r="H50" s="44">
        <f t="shared" si="21"/>
        <v>302812.5</v>
      </c>
      <c r="I50" s="33">
        <f t="shared" si="22"/>
        <v>90843.75</v>
      </c>
    </row>
    <row r="51" spans="2:9" x14ac:dyDescent="0.35">
      <c r="B51" s="21" t="s">
        <v>34</v>
      </c>
      <c r="C51" s="16"/>
      <c r="D51" s="143">
        <v>360.5</v>
      </c>
      <c r="E51" s="132">
        <v>44039</v>
      </c>
      <c r="F51" s="144">
        <v>34932450</v>
      </c>
      <c r="G51" s="44">
        <f t="shared" si="20"/>
        <v>34932450</v>
      </c>
      <c r="H51" s="44">
        <f t="shared" si="21"/>
        <v>96900</v>
      </c>
      <c r="I51" s="33">
        <f t="shared" si="22"/>
        <v>29070</v>
      </c>
    </row>
    <row r="52" spans="2:9" x14ac:dyDescent="0.35">
      <c r="B52" s="145" t="s">
        <v>38</v>
      </c>
      <c r="C52" s="16"/>
      <c r="D52" s="143">
        <v>360.5</v>
      </c>
      <c r="E52" s="132">
        <v>44040</v>
      </c>
      <c r="F52" s="131">
        <v>48270617.770000003</v>
      </c>
      <c r="G52" s="44">
        <f>F52*$A$3</f>
        <v>45857086.881499998</v>
      </c>
      <c r="H52" s="44">
        <f t="shared" si="21"/>
        <v>127204.12449791955</v>
      </c>
      <c r="I52" s="33">
        <f t="shared" si="22"/>
        <v>38161.237349375864</v>
      </c>
    </row>
    <row r="53" spans="2:9" x14ac:dyDescent="0.35">
      <c r="B53" s="145" t="s">
        <v>39</v>
      </c>
      <c r="C53" s="146"/>
      <c r="D53" s="143">
        <v>360.5</v>
      </c>
      <c r="E53" s="132"/>
      <c r="F53" s="131">
        <v>171278386.77081999</v>
      </c>
      <c r="G53" s="44">
        <f t="shared" si="20"/>
        <v>171278386.77081999</v>
      </c>
      <c r="H53" s="44">
        <f t="shared" si="21"/>
        <v>475113.41683999996</v>
      </c>
      <c r="I53" s="33">
        <f t="shared" si="22"/>
        <v>142534.02505199998</v>
      </c>
    </row>
    <row r="54" spans="2:9" ht="15" thickBot="1" x14ac:dyDescent="0.4">
      <c r="B54" s="145" t="s">
        <v>39</v>
      </c>
      <c r="C54" s="146"/>
      <c r="D54" s="143">
        <v>360.5</v>
      </c>
      <c r="E54" s="132"/>
      <c r="F54" s="131">
        <v>195841098.10040998</v>
      </c>
      <c r="G54" s="44">
        <f t="shared" si="20"/>
        <v>195841098.10040998</v>
      </c>
      <c r="H54" s="44">
        <f t="shared" si="21"/>
        <v>543248.53842</v>
      </c>
      <c r="I54" s="33">
        <f t="shared" si="22"/>
        <v>162974.561526</v>
      </c>
    </row>
    <row r="55" spans="2:9" ht="15" thickBot="1" x14ac:dyDescent="0.4">
      <c r="B55" s="57" t="s">
        <v>36</v>
      </c>
      <c r="C55" s="58"/>
      <c r="D55" s="59"/>
      <c r="E55" s="60"/>
      <c r="F55" s="61">
        <f>SUM(F43:F54)</f>
        <v>774582861.98123002</v>
      </c>
      <c r="G55" s="61">
        <f>SUM(G43:G54)</f>
        <v>998359415.08161891</v>
      </c>
      <c r="H55" s="61">
        <f>SUM(H43:H54)</f>
        <v>2769374.2443318139</v>
      </c>
      <c r="I55" s="61">
        <f>SUM(I43:I54)</f>
        <v>830812.27329954412</v>
      </c>
    </row>
    <row r="56" spans="2:9" s="75" customFormat="1" x14ac:dyDescent="0.35">
      <c r="B56" s="145" t="s">
        <v>33</v>
      </c>
      <c r="C56" s="147"/>
      <c r="D56" s="143">
        <v>360.5</v>
      </c>
      <c r="E56" s="132">
        <v>44047</v>
      </c>
      <c r="F56" s="131">
        <v>12389314</v>
      </c>
      <c r="G56" s="44">
        <f>F56*$A$3</f>
        <v>11769848.299999999</v>
      </c>
      <c r="H56" s="44">
        <f t="shared" ref="H56" si="23">G56/D56</f>
        <v>32648.677669902911</v>
      </c>
      <c r="I56" s="33">
        <f t="shared" ref="I56:I65" si="24">H56*0.3</f>
        <v>9794.6033009708735</v>
      </c>
    </row>
    <row r="57" spans="2:9" s="75" customFormat="1" ht="15" thickBot="1" x14ac:dyDescent="0.4">
      <c r="B57" s="148" t="s">
        <v>27</v>
      </c>
      <c r="C57" s="147"/>
      <c r="D57" s="143">
        <v>360.5</v>
      </c>
      <c r="E57" s="132">
        <v>44050</v>
      </c>
      <c r="F57" s="133">
        <v>28898466.940000001</v>
      </c>
      <c r="G57" s="44">
        <f>F57*$A$2/0.3</f>
        <v>96328223.13333334</v>
      </c>
      <c r="H57" s="44">
        <f t="shared" ref="H57:H67" si="25">G57/D57</f>
        <v>267207.27637540456</v>
      </c>
      <c r="I57" s="33">
        <f t="shared" si="24"/>
        <v>80162.182912621371</v>
      </c>
    </row>
    <row r="58" spans="2:9" s="75" customFormat="1" ht="15" thickBot="1" x14ac:dyDescent="0.4">
      <c r="B58" s="149" t="s">
        <v>27</v>
      </c>
      <c r="C58" s="147"/>
      <c r="D58" s="143">
        <v>360.5</v>
      </c>
      <c r="E58" s="132">
        <v>44050</v>
      </c>
      <c r="F58" s="133">
        <v>165304175.72</v>
      </c>
      <c r="G58" s="44">
        <f>F58*$A$2/0.3</f>
        <v>551013919.06666672</v>
      </c>
      <c r="H58" s="44">
        <f t="shared" si="25"/>
        <v>1528471.3427646789</v>
      </c>
      <c r="I58" s="33">
        <f t="shared" si="24"/>
        <v>458541.40282940364</v>
      </c>
    </row>
    <row r="59" spans="2:9" s="75" customFormat="1" x14ac:dyDescent="0.35">
      <c r="B59" s="145" t="s">
        <v>40</v>
      </c>
      <c r="C59" s="147"/>
      <c r="D59" s="143">
        <v>360.5</v>
      </c>
      <c r="E59" s="132">
        <v>44057</v>
      </c>
      <c r="F59" s="131">
        <f>26543833.44</f>
        <v>26543833.440000001</v>
      </c>
      <c r="G59" s="44">
        <f>F59*$A$2/0.45</f>
        <v>58986296.533333331</v>
      </c>
      <c r="H59" s="44">
        <f t="shared" si="25"/>
        <v>163623.56874711049</v>
      </c>
      <c r="I59" s="33">
        <f t="shared" si="24"/>
        <v>49087.070624133143</v>
      </c>
    </row>
    <row r="60" spans="2:9" s="75" customFormat="1" x14ac:dyDescent="0.35">
      <c r="B60" s="145" t="s">
        <v>38</v>
      </c>
      <c r="C60" s="147"/>
      <c r="D60" s="143">
        <v>360.5</v>
      </c>
      <c r="E60" s="132">
        <v>44060</v>
      </c>
      <c r="F60" s="131">
        <v>20037743</v>
      </c>
      <c r="G60" s="44">
        <f>F60*$A$3</f>
        <v>19035855.849999998</v>
      </c>
      <c r="H60" s="44">
        <f t="shared" si="25"/>
        <v>52804.038418862685</v>
      </c>
      <c r="I60" s="33">
        <f t="shared" si="24"/>
        <v>15841.211525658804</v>
      </c>
    </row>
    <row r="61" spans="2:9" s="75" customFormat="1" x14ac:dyDescent="0.35">
      <c r="B61" s="145" t="s">
        <v>35</v>
      </c>
      <c r="C61" s="147"/>
      <c r="D61" s="143">
        <v>360.5</v>
      </c>
      <c r="E61" s="132">
        <v>44063</v>
      </c>
      <c r="F61" s="131">
        <v>10198824.810000001</v>
      </c>
      <c r="G61" s="44">
        <f>F61*$A$2/0.3</f>
        <v>33996082.700000003</v>
      </c>
      <c r="H61" s="44">
        <f t="shared" si="25"/>
        <v>94302.587239944536</v>
      </c>
      <c r="I61" s="33">
        <f t="shared" si="24"/>
        <v>28290.776171983362</v>
      </c>
    </row>
    <row r="62" spans="2:9" s="75" customFormat="1" x14ac:dyDescent="0.35">
      <c r="B62" s="145" t="s">
        <v>33</v>
      </c>
      <c r="C62" s="147"/>
      <c r="D62" s="143">
        <v>360.5</v>
      </c>
      <c r="E62" s="132">
        <v>44067</v>
      </c>
      <c r="F62" s="131">
        <v>23013595</v>
      </c>
      <c r="G62" s="44">
        <f>F62*$A$3</f>
        <v>21862915.25</v>
      </c>
      <c r="H62" s="44">
        <f t="shared" si="25"/>
        <v>60646.089459084607</v>
      </c>
      <c r="I62" s="33">
        <f t="shared" si="24"/>
        <v>18193.826837725381</v>
      </c>
    </row>
    <row r="63" spans="2:9" s="75" customFormat="1" ht="15" thickBot="1" x14ac:dyDescent="0.4">
      <c r="B63" s="21" t="s">
        <v>34</v>
      </c>
      <c r="C63" s="147"/>
      <c r="D63" s="143">
        <v>360.5</v>
      </c>
      <c r="E63" s="132">
        <v>44068</v>
      </c>
      <c r="F63" s="133">
        <v>104913564.42</v>
      </c>
      <c r="G63" s="44">
        <f t="shared" ref="G57:G67" si="26">F63*$A$2</f>
        <v>104913564.42</v>
      </c>
      <c r="H63" s="44">
        <f t="shared" si="25"/>
        <v>291022.37009708741</v>
      </c>
      <c r="I63" s="33">
        <f t="shared" si="24"/>
        <v>87306.711029126222</v>
      </c>
    </row>
    <row r="64" spans="2:9" s="75" customFormat="1" ht="15" thickBot="1" x14ac:dyDescent="0.4">
      <c r="B64" s="21" t="s">
        <v>34</v>
      </c>
      <c r="C64" s="147"/>
      <c r="D64" s="143">
        <v>360.5</v>
      </c>
      <c r="E64" s="132">
        <v>44068</v>
      </c>
      <c r="F64" s="133">
        <v>88175569.780000001</v>
      </c>
      <c r="G64" s="44">
        <f t="shared" si="26"/>
        <v>88175569.780000001</v>
      </c>
      <c r="H64" s="44">
        <f t="shared" si="25"/>
        <v>244592.42657420249</v>
      </c>
      <c r="I64" s="33">
        <f t="shared" si="24"/>
        <v>73377.727972260749</v>
      </c>
    </row>
    <row r="65" spans="2:9" s="75" customFormat="1" ht="15" thickBot="1" x14ac:dyDescent="0.4">
      <c r="B65" s="21" t="s">
        <v>34</v>
      </c>
      <c r="C65" s="147"/>
      <c r="D65" s="143">
        <v>360.5</v>
      </c>
      <c r="E65" s="132">
        <v>44068</v>
      </c>
      <c r="F65" s="133">
        <v>115367433.31999999</v>
      </c>
      <c r="G65" s="44">
        <f t="shared" si="26"/>
        <v>115367433.31999999</v>
      </c>
      <c r="H65" s="44">
        <f t="shared" si="25"/>
        <v>320020.61947295419</v>
      </c>
      <c r="I65" s="33">
        <f t="shared" si="24"/>
        <v>96006.185841886254</v>
      </c>
    </row>
    <row r="66" spans="2:9" s="75" customFormat="1" ht="15" thickBot="1" x14ac:dyDescent="0.4">
      <c r="B66" s="21" t="s">
        <v>34</v>
      </c>
      <c r="C66" s="147"/>
      <c r="D66" s="143">
        <v>360.5</v>
      </c>
      <c r="E66" s="132">
        <v>44068</v>
      </c>
      <c r="F66" s="133">
        <v>36917578.630000003</v>
      </c>
      <c r="G66" s="44">
        <f t="shared" si="26"/>
        <v>36917578.630000003</v>
      </c>
      <c r="H66" s="44">
        <f t="shared" si="25"/>
        <v>102406.59814147018</v>
      </c>
      <c r="I66" s="33">
        <f t="shared" ref="I57:I67" si="27">H66*0.3</f>
        <v>30721.979442441054</v>
      </c>
    </row>
    <row r="67" spans="2:9" s="75" customFormat="1" ht="15" thickBot="1" x14ac:dyDescent="0.4">
      <c r="B67" s="21" t="s">
        <v>39</v>
      </c>
      <c r="C67" s="147"/>
      <c r="D67" s="143">
        <v>360.5</v>
      </c>
      <c r="E67" s="132"/>
      <c r="F67" s="48">
        <v>140805613.07572898</v>
      </c>
      <c r="G67" s="44">
        <f t="shared" si="26"/>
        <v>140805613.07572898</v>
      </c>
      <c r="H67" s="44">
        <f t="shared" si="25"/>
        <v>390584.22489799996</v>
      </c>
      <c r="I67" s="33">
        <f t="shared" si="27"/>
        <v>117175.26746939999</v>
      </c>
    </row>
    <row r="68" spans="2:9" ht="15" thickBot="1" x14ac:dyDescent="0.4">
      <c r="B68" s="57" t="s">
        <v>41</v>
      </c>
      <c r="C68" s="58"/>
      <c r="D68" s="59"/>
      <c r="E68" s="60"/>
      <c r="F68" s="61">
        <f>SUM(F56:F67)</f>
        <v>772565712.13572907</v>
      </c>
      <c r="G68" s="61">
        <f t="shared" ref="G68:I68" si="28">SUM(G56:G67)</f>
        <v>1279172900.0590622</v>
      </c>
      <c r="H68" s="61">
        <f>SUM(H56:H67)</f>
        <v>3548329.8198587024</v>
      </c>
      <c r="I68" s="61">
        <f t="shared" si="28"/>
        <v>1064498.9459576108</v>
      </c>
    </row>
    <row r="69" spans="2:9" ht="15" thickBot="1" x14ac:dyDescent="0.4">
      <c r="B69" s="55" t="s">
        <v>9</v>
      </c>
      <c r="C69" s="51"/>
      <c r="D69" s="52"/>
      <c r="E69" s="53"/>
      <c r="F69" s="54">
        <f>F42+F31+F24+F10+F55+F68</f>
        <v>4545063176.5769587</v>
      </c>
      <c r="G69" s="54">
        <f t="shared" ref="G69:I69" si="29">G42+G31+G24+G10+G55+G68</f>
        <v>6959804101.805625</v>
      </c>
      <c r="H69" s="54">
        <f t="shared" si="29"/>
        <v>21311519.011208851</v>
      </c>
      <c r="I69" s="54">
        <f t="shared" si="29"/>
        <v>6461137.0870594382</v>
      </c>
    </row>
    <row r="72" spans="2:9" x14ac:dyDescent="0.35">
      <c r="D72" s="1"/>
      <c r="E72" s="1"/>
      <c r="F72" s="1"/>
      <c r="G72" s="39"/>
    </row>
    <row r="73" spans="2:9" x14ac:dyDescent="0.35">
      <c r="D73" s="1"/>
      <c r="E73" s="1"/>
      <c r="F73" s="1"/>
      <c r="G73" s="39"/>
    </row>
    <row r="74" spans="2:9" x14ac:dyDescent="0.35">
      <c r="D74" s="1"/>
      <c r="E74" s="1"/>
      <c r="F74" s="1"/>
    </row>
    <row r="75" spans="2:9" x14ac:dyDescent="0.35">
      <c r="D75" s="1"/>
      <c r="E75" s="1"/>
      <c r="F75" s="1"/>
    </row>
    <row r="76" spans="2:9" x14ac:dyDescent="0.35">
      <c r="D76" s="1"/>
      <c r="E76" s="1"/>
      <c r="F76" s="1"/>
    </row>
    <row r="77" spans="2:9" x14ac:dyDescent="0.35">
      <c r="D77" s="1"/>
      <c r="E77" s="1"/>
      <c r="F77" s="1"/>
    </row>
    <row r="78" spans="2:9" x14ac:dyDescent="0.35">
      <c r="D78" s="1"/>
      <c r="E78" s="1"/>
      <c r="F78" s="1"/>
    </row>
    <row r="79" spans="2:9" x14ac:dyDescent="0.35">
      <c r="D79" s="1"/>
      <c r="E79" s="1"/>
      <c r="F79" s="1"/>
    </row>
    <row r="80" spans="2:9" x14ac:dyDescent="0.35">
      <c r="D80" s="1"/>
      <c r="E80" s="1"/>
      <c r="F80" s="1"/>
    </row>
    <row r="81" spans="4:6" x14ac:dyDescent="0.35">
      <c r="D81" s="1"/>
      <c r="E81" s="1"/>
      <c r="F81" s="1"/>
    </row>
    <row r="82" spans="4:6" x14ac:dyDescent="0.35">
      <c r="D82" s="1"/>
      <c r="E82" s="1"/>
      <c r="F82" s="1"/>
    </row>
    <row r="83" spans="4:6" x14ac:dyDescent="0.35">
      <c r="D83" s="1"/>
      <c r="E83" s="1"/>
      <c r="F83" s="1"/>
    </row>
    <row r="84" spans="4:6" x14ac:dyDescent="0.35">
      <c r="D84" s="1"/>
      <c r="E84" s="1"/>
      <c r="F84" s="1"/>
    </row>
  </sheetData>
  <mergeCells count="1">
    <mergeCell ref="B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2020-Wave</vt:lpstr>
      <vt:lpstr>2020 PAYMENT-POWER</vt:lpstr>
      <vt:lpstr>2020 PAYMENT-GAS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SPDC</dc:creator>
  <cp:lastModifiedBy>Ngwobia, Enam U SPDC-UPO/G/GC</cp:lastModifiedBy>
  <dcterms:created xsi:type="dcterms:W3CDTF">2020-02-06T14:23:31Z</dcterms:created>
  <dcterms:modified xsi:type="dcterms:W3CDTF">2020-08-27T16:37:16Z</dcterms:modified>
</cp:coreProperties>
</file>