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"/>
    </mc:Choice>
  </mc:AlternateContent>
  <xr:revisionPtr revIDLastSave="0" documentId="8_{F4D7F733-C500-4ABE-A05F-3B87FB323076}" xr6:coauthVersionLast="44" xr6:coauthVersionMax="44" xr10:uidLastSave="{00000000-0000-0000-0000-000000000000}"/>
  <bookViews>
    <workbookView xWindow="-110" yWindow="-110" windowWidth="19420" windowHeight="10420" xr2:uid="{844BEE0F-7BBB-4D7B-947E-130046DE136B}"/>
  </bookViews>
  <sheets>
    <sheet name="Pre 20202 Wave" sheetId="15" r:id="rId1"/>
    <sheet name="PRE-2020 PAYMENT-POWER" sheetId="14" r:id="rId2"/>
    <sheet name="PRE-2020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3" l="1"/>
  <c r="H28" i="13" s="1"/>
  <c r="I28" i="13" s="1"/>
  <c r="G27" i="13"/>
  <c r="H27" i="13" s="1"/>
  <c r="I27" i="13" s="1"/>
  <c r="F29" i="13" l="1"/>
  <c r="F23" i="13"/>
  <c r="F11" i="13"/>
  <c r="F18" i="13"/>
  <c r="G13" i="13"/>
  <c r="H13" i="13" s="1"/>
  <c r="I13" i="13" s="1"/>
  <c r="G9" i="13"/>
  <c r="H9" i="13" s="1"/>
  <c r="D6" i="15" l="1"/>
  <c r="E6" i="15" s="1"/>
  <c r="D7" i="15"/>
  <c r="D8" i="15"/>
  <c r="D9" i="15"/>
  <c r="D10" i="15"/>
  <c r="E10" i="15" s="1"/>
  <c r="D11" i="15"/>
  <c r="D12" i="15"/>
  <c r="D13" i="15"/>
  <c r="E7" i="15"/>
  <c r="E8" i="15"/>
  <c r="E9" i="15"/>
  <c r="E11" i="15"/>
  <c r="E12" i="15"/>
  <c r="E13" i="15"/>
  <c r="G22" i="13" l="1"/>
  <c r="H22" i="13" s="1"/>
  <c r="I22" i="13" s="1"/>
  <c r="G21" i="13"/>
  <c r="H21" i="13" s="1"/>
  <c r="I21" i="13" s="1"/>
  <c r="G20" i="13"/>
  <c r="H20" i="13" l="1"/>
  <c r="I20" i="13" s="1"/>
  <c r="G19" i="13"/>
  <c r="H19" i="13" l="1"/>
  <c r="H23" i="13" s="1"/>
  <c r="C4" i="15" s="1"/>
  <c r="G23" i="13"/>
  <c r="F33" i="13"/>
  <c r="G8" i="13"/>
  <c r="G12" i="13"/>
  <c r="G17" i="13"/>
  <c r="H17" i="13" s="1"/>
  <c r="I17" i="13" s="1"/>
  <c r="I19" i="13" l="1"/>
  <c r="G15" i="13"/>
  <c r="H15" i="13" s="1"/>
  <c r="I15" i="13" s="1"/>
  <c r="G14" i="13"/>
  <c r="H14" i="13" s="1"/>
  <c r="I14" i="13" s="1"/>
  <c r="G16" i="13"/>
  <c r="H16" i="13" s="1"/>
  <c r="I16" i="13" s="1"/>
  <c r="G24" i="13"/>
  <c r="G25" i="13"/>
  <c r="H25" i="13" s="1"/>
  <c r="I25" i="13" s="1"/>
  <c r="G26" i="13"/>
  <c r="J10" i="13"/>
  <c r="G4" i="13"/>
  <c r="E6" i="14"/>
  <c r="H4" i="14"/>
  <c r="H5" i="14"/>
  <c r="H6" i="14"/>
  <c r="E4" i="14"/>
  <c r="E5" i="14"/>
  <c r="E13" i="14"/>
  <c r="E14" i="14"/>
  <c r="E15" i="14"/>
  <c r="E7" i="14"/>
  <c r="E8" i="14"/>
  <c r="E9" i="14"/>
  <c r="E10" i="14"/>
  <c r="E11" i="14"/>
  <c r="E12" i="14"/>
  <c r="H24" i="13" l="1"/>
  <c r="I23" i="13"/>
  <c r="D4" i="15"/>
  <c r="E4" i="15" s="1"/>
  <c r="F4" i="15" s="1"/>
  <c r="H26" i="13"/>
  <c r="G16" i="14"/>
  <c r="H15" i="14"/>
  <c r="I15" i="14" s="1"/>
  <c r="H14" i="14"/>
  <c r="I14" i="14" s="1"/>
  <c r="H13" i="14"/>
  <c r="I13" i="14" s="1"/>
  <c r="H12" i="14"/>
  <c r="I12" i="14" s="1"/>
  <c r="H11" i="14"/>
  <c r="I11" i="14" s="1"/>
  <c r="H10" i="14"/>
  <c r="I10" i="14" s="1"/>
  <c r="H9" i="14"/>
  <c r="I9" i="14" s="1"/>
  <c r="H8" i="14"/>
  <c r="I8" i="14" s="1"/>
  <c r="B5" i="15" s="1"/>
  <c r="H7" i="14"/>
  <c r="I6" i="14"/>
  <c r="B3" i="15" s="1"/>
  <c r="I5" i="14"/>
  <c r="B2" i="15" s="1"/>
  <c r="G32" i="13"/>
  <c r="H32" i="13" s="1"/>
  <c r="C32" i="13"/>
  <c r="G31" i="13"/>
  <c r="H31" i="13" s="1"/>
  <c r="G30" i="13"/>
  <c r="H30" i="13" s="1"/>
  <c r="H12" i="13"/>
  <c r="H18" i="13" s="1"/>
  <c r="C3" i="15" s="1"/>
  <c r="G10" i="13"/>
  <c r="H10" i="13" s="1"/>
  <c r="H8" i="13"/>
  <c r="G7" i="13"/>
  <c r="H7" i="13" s="1"/>
  <c r="G6" i="13"/>
  <c r="H6" i="13" s="1"/>
  <c r="G5" i="13"/>
  <c r="H29" i="13" l="1"/>
  <c r="C5" i="15" s="1"/>
  <c r="G11" i="13"/>
  <c r="G18" i="13"/>
  <c r="G29" i="13"/>
  <c r="I26" i="13"/>
  <c r="I24" i="13"/>
  <c r="I29" i="13"/>
  <c r="I12" i="13"/>
  <c r="B14" i="15"/>
  <c r="H5" i="13"/>
  <c r="H16" i="14"/>
  <c r="I4" i="14"/>
  <c r="I16" i="14" s="1"/>
  <c r="H4" i="13"/>
  <c r="H11" i="13" l="1"/>
  <c r="C2" i="15" s="1"/>
  <c r="D5" i="15"/>
  <c r="E5" i="15" s="1"/>
  <c r="F5" i="15" s="1"/>
  <c r="G33" i="13"/>
  <c r="I18" i="13"/>
  <c r="I33" i="13" s="1"/>
  <c r="D3" i="15"/>
  <c r="E3" i="15" s="1"/>
  <c r="F3" i="15" s="1"/>
  <c r="H33" i="13"/>
  <c r="I19" i="14" l="1"/>
  <c r="C14" i="15"/>
  <c r="D2" i="15"/>
  <c r="D14" i="15" s="1"/>
  <c r="E2" i="15" l="1"/>
  <c r="F2" i="15" s="1"/>
  <c r="F14" i="15" l="1"/>
  <c r="E14" i="15"/>
</calcChain>
</file>

<file path=xl/sharedStrings.xml><?xml version="1.0" encoding="utf-8"?>
<sst xmlns="http://schemas.openxmlformats.org/spreadsheetml/2006/main" count="57" uniqueCount="35">
  <si>
    <t>USD</t>
  </si>
  <si>
    <t xml:space="preserve">F$ </t>
  </si>
  <si>
    <t>F$</t>
  </si>
  <si>
    <t>Month</t>
  </si>
  <si>
    <t>Invoice Amt (N)</t>
  </si>
  <si>
    <t>Fx Rate</t>
  </si>
  <si>
    <t>Payment Date</t>
  </si>
  <si>
    <t>Payment Amt (N)</t>
  </si>
  <si>
    <t>NGN  net</t>
  </si>
  <si>
    <t>Outstanding (N)</t>
  </si>
  <si>
    <t>PRE-2019 DOMGAS CUSTOMERS PAYMENTS</t>
  </si>
  <si>
    <t>Bal Jan-Mar 2019</t>
  </si>
  <si>
    <t>Customer</t>
  </si>
  <si>
    <t>GEL</t>
  </si>
  <si>
    <t>CHGC</t>
  </si>
  <si>
    <t>NIGERIAN BREW</t>
  </si>
  <si>
    <t>PZ</t>
  </si>
  <si>
    <t>FIPL</t>
  </si>
  <si>
    <t>NDPHC</t>
  </si>
  <si>
    <t>GACN</t>
  </si>
  <si>
    <t>Total Gas &amp; Power</t>
  </si>
  <si>
    <t>Afam Power Plc</t>
  </si>
  <si>
    <t>Total</t>
  </si>
  <si>
    <t>Payment on account</t>
  </si>
  <si>
    <t>sng</t>
  </si>
  <si>
    <t>15/4/2020</t>
  </si>
  <si>
    <t>Feb Total</t>
  </si>
  <si>
    <t>Mar Total</t>
  </si>
  <si>
    <t>NGMC-Gel</t>
  </si>
  <si>
    <t>Apr Total</t>
  </si>
  <si>
    <t>Power ($mln)</t>
  </si>
  <si>
    <t>Gas ($mln)</t>
  </si>
  <si>
    <t>Total ($mln)</t>
  </si>
  <si>
    <t>(000' mln)</t>
  </si>
  <si>
    <t>Wave- 30%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</si>
</sst>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General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1"/>
      <name val="Garamond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Garamond"/>
      <family val="1"/>
    </font>
    <font>
      <sz val="14"/>
      <color theme="1"/>
      <name val="Garamond"/>
      <family val="1"/>
    </font>
    <font>
      <sz val="9"/>
      <color rgb="FF4472C4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Garamond"/>
      <family val="1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6" fillId="0" borderId="0"/>
    <xf numFmtId="3" fontId="18" fillId="8" borderId="17" applyAlignment="0"/>
    <xf numFmtId="164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165" fontId="16" fillId="0" borderId="0"/>
    <xf numFmtId="3" fontId="18" fillId="6" borderId="17" applyAlignment="0">
      <protection locked="0"/>
    </xf>
    <xf numFmtId="4" fontId="18" fillId="6" borderId="17" applyAlignment="0">
      <protection locked="0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165" fontId="16" fillId="0" borderId="0"/>
    <xf numFmtId="0" fontId="1" fillId="0" borderId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5" fontId="16" fillId="0" borderId="0"/>
    <xf numFmtId="0" fontId="16" fillId="0" borderId="0"/>
    <xf numFmtId="165" fontId="16" fillId="0" borderId="0"/>
    <xf numFmtId="0" fontId="16" fillId="0" borderId="0"/>
    <xf numFmtId="0" fontId="16" fillId="0" borderId="0"/>
    <xf numFmtId="165" fontId="16" fillId="0" borderId="0"/>
    <xf numFmtId="0" fontId="16" fillId="0" borderId="0"/>
    <xf numFmtId="9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3" fontId="2" fillId="0" borderId="6" xfId="1" applyFont="1" applyBorder="1" applyAlignment="1">
      <alignment horizontal="left"/>
    </xf>
    <xf numFmtId="43" fontId="2" fillId="0" borderId="6" xfId="1" applyFont="1" applyFill="1" applyBorder="1" applyAlignment="1">
      <alignment horizontal="left"/>
    </xf>
    <xf numFmtId="43" fontId="6" fillId="0" borderId="6" xfId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0" fontId="5" fillId="2" borderId="1" xfId="0" applyFont="1" applyFill="1" applyBorder="1"/>
    <xf numFmtId="43" fontId="5" fillId="2" borderId="8" xfId="0" applyNumberFormat="1" applyFont="1" applyFill="1" applyBorder="1"/>
    <xf numFmtId="0" fontId="2" fillId="0" borderId="0" xfId="0" applyFont="1" applyFill="1" applyBorder="1"/>
    <xf numFmtId="0" fontId="2" fillId="2" borderId="9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0" fontId="5" fillId="2" borderId="9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43" fontId="2" fillId="0" borderId="0" xfId="1" applyFont="1" applyFill="1" applyBorder="1"/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43" fontId="2" fillId="3" borderId="6" xfId="1" applyFont="1" applyFill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43" fontId="2" fillId="0" borderId="6" xfId="1" applyFont="1" applyBorder="1" applyAlignment="1">
      <alignment horizontal="center"/>
    </xf>
    <xf numFmtId="15" fontId="2" fillId="0" borderId="6" xfId="1" applyNumberFormat="1" applyFont="1" applyBorder="1" applyAlignment="1">
      <alignment horizontal="left"/>
    </xf>
    <xf numFmtId="4" fontId="2" fillId="0" borderId="0" xfId="0" applyNumberFormat="1" applyFont="1"/>
    <xf numFmtId="15" fontId="7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0" fontId="9" fillId="4" borderId="1" xfId="0" applyFont="1" applyFill="1" applyBorder="1"/>
    <xf numFmtId="0" fontId="9" fillId="4" borderId="2" xfId="0" applyFont="1" applyFill="1" applyBorder="1"/>
    <xf numFmtId="43" fontId="9" fillId="4" borderId="1" xfId="0" applyNumberFormat="1" applyFont="1" applyFill="1" applyBorder="1"/>
    <xf numFmtId="0" fontId="10" fillId="0" borderId="0" xfId="0" applyFont="1"/>
    <xf numFmtId="0" fontId="5" fillId="2" borderId="7" xfId="0" applyFont="1" applyFill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2" fillId="0" borderId="0" xfId="0" applyFont="1" applyBorder="1"/>
    <xf numFmtId="2" fontId="2" fillId="0" borderId="14" xfId="0" applyNumberFormat="1" applyFont="1" applyBorder="1" applyAlignment="1">
      <alignment horizontal="left"/>
    </xf>
    <xf numFmtId="17" fontId="2" fillId="0" borderId="11" xfId="0" applyNumberFormat="1" applyFont="1" applyBorder="1" applyAlignment="1">
      <alignment horizontal="left"/>
    </xf>
    <xf numFmtId="2" fontId="2" fillId="0" borderId="12" xfId="0" applyNumberFormat="1" applyFont="1" applyBorder="1" applyAlignment="1">
      <alignment horizontal="left"/>
    </xf>
    <xf numFmtId="2" fontId="2" fillId="0" borderId="15" xfId="0" applyNumberFormat="1" applyFont="1" applyBorder="1" applyAlignment="1">
      <alignment horizontal="left"/>
    </xf>
    <xf numFmtId="43" fontId="2" fillId="3" borderId="5" xfId="0" applyNumberFormat="1" applyFont="1" applyFill="1" applyBorder="1" applyAlignment="1">
      <alignment horizontal="left"/>
    </xf>
    <xf numFmtId="4" fontId="2" fillId="0" borderId="0" xfId="0" applyNumberFormat="1" applyFont="1" applyBorder="1"/>
    <xf numFmtId="0" fontId="2" fillId="0" borderId="7" xfId="0" applyFont="1" applyBorder="1"/>
    <xf numFmtId="4" fontId="11" fillId="0" borderId="16" xfId="0" applyNumberFormat="1" applyFont="1" applyBorder="1" applyAlignment="1">
      <alignment horizontal="right" vertical="center"/>
    </xf>
    <xf numFmtId="17" fontId="0" fillId="0" borderId="0" xfId="0" applyNumberFormat="1" applyAlignment="1">
      <alignment horizontal="left"/>
    </xf>
    <xf numFmtId="43" fontId="0" fillId="0" borderId="0" xfId="0" applyNumberFormat="1"/>
    <xf numFmtId="9" fontId="0" fillId="0" borderId="0" xfId="0" applyNumberFormat="1"/>
    <xf numFmtId="15" fontId="12" fillId="0" borderId="0" xfId="0" applyNumberFormat="1" applyFont="1"/>
    <xf numFmtId="43" fontId="13" fillId="0" borderId="6" xfId="1" applyFont="1" applyFill="1" applyBorder="1" applyAlignment="1">
      <alignment horizontal="left"/>
    </xf>
    <xf numFmtId="0" fontId="13" fillId="0" borderId="0" xfId="0" applyFont="1"/>
    <xf numFmtId="17" fontId="13" fillId="0" borderId="5" xfId="0" applyNumberFormat="1" applyFont="1" applyBorder="1" applyAlignment="1">
      <alignment horizontal="left"/>
    </xf>
    <xf numFmtId="2" fontId="13" fillId="0" borderId="6" xfId="0" applyNumberFormat="1" applyFont="1" applyBorder="1" applyAlignment="1">
      <alignment horizontal="left"/>
    </xf>
    <xf numFmtId="43" fontId="13" fillId="0" borderId="0" xfId="1" applyFont="1"/>
    <xf numFmtId="43" fontId="14" fillId="7" borderId="6" xfId="1" applyFont="1" applyFill="1" applyBorder="1" applyAlignment="1">
      <alignment horizontal="left"/>
    </xf>
    <xf numFmtId="17" fontId="14" fillId="5" borderId="5" xfId="0" applyNumberFormat="1" applyFont="1" applyFill="1" applyBorder="1" applyAlignment="1">
      <alignment horizontal="left"/>
    </xf>
    <xf numFmtId="2" fontId="14" fillId="5" borderId="6" xfId="0" applyNumberFormat="1" applyFont="1" applyFill="1" applyBorder="1" applyAlignment="1">
      <alignment horizontal="left"/>
    </xf>
    <xf numFmtId="15" fontId="15" fillId="5" borderId="0" xfId="0" applyNumberFormat="1" applyFont="1" applyFill="1"/>
    <xf numFmtId="43" fontId="14" fillId="5" borderId="0" xfId="1" applyFont="1" applyFill="1" applyBorder="1" applyAlignment="1">
      <alignment horizontal="left"/>
    </xf>
    <xf numFmtId="4" fontId="14" fillId="5" borderId="0" xfId="0" applyNumberFormat="1" applyFont="1" applyFill="1"/>
    <xf numFmtId="4" fontId="2" fillId="0" borderId="0" xfId="0" applyNumberFormat="1" applyFont="1" applyFill="1"/>
    <xf numFmtId="43" fontId="15" fillId="5" borderId="0" xfId="0" applyNumberFormat="1" applyFont="1" applyFill="1"/>
    <xf numFmtId="43" fontId="0" fillId="0" borderId="0" xfId="1" applyFont="1"/>
    <xf numFmtId="43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6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A1:G14"/>
  <sheetViews>
    <sheetView tabSelected="1" workbookViewId="0">
      <selection activeCell="D14" sqref="D14"/>
    </sheetView>
  </sheetViews>
  <sheetFormatPr defaultRowHeight="14.5" x14ac:dyDescent="0.35"/>
  <cols>
    <col min="1" max="1" width="13.90625" customWidth="1"/>
    <col min="2" max="2" width="16.1796875" bestFit="1" customWidth="1"/>
    <col min="3" max="3" width="16.1796875" customWidth="1"/>
    <col min="4" max="4" width="17.1796875" customWidth="1"/>
    <col min="5" max="5" width="14.36328125" bestFit="1" customWidth="1"/>
    <col min="6" max="6" width="10.08984375" bestFit="1" customWidth="1"/>
    <col min="7" max="7" width="9.08984375" bestFit="1" customWidth="1"/>
  </cols>
  <sheetData>
    <row r="1" spans="1:7" x14ac:dyDescent="0.35">
      <c r="A1" t="s">
        <v>3</v>
      </c>
      <c r="B1" t="s">
        <v>30</v>
      </c>
      <c r="C1" t="s">
        <v>31</v>
      </c>
      <c r="D1" t="s">
        <v>32</v>
      </c>
      <c r="E1" t="s">
        <v>33</v>
      </c>
      <c r="F1" s="47" t="s">
        <v>34</v>
      </c>
    </row>
    <row r="2" spans="1:7" x14ac:dyDescent="0.35">
      <c r="A2" s="45">
        <v>43831</v>
      </c>
      <c r="B2" s="46">
        <f>'PRE-2020 PAYMENT-POWER'!I5</f>
        <v>2486851.5166013073</v>
      </c>
      <c r="C2" s="46">
        <f>'PRE-2020 PAYMENT-GAS'!H11</f>
        <v>3390634.6831045751</v>
      </c>
      <c r="D2" s="46">
        <f>C2+B2</f>
        <v>5877486.199705882</v>
      </c>
      <c r="E2" s="46">
        <f>D2/1000</f>
        <v>5877.4861997058824</v>
      </c>
      <c r="F2" s="63">
        <f>E2*0.3</f>
        <v>1763.2458599117647</v>
      </c>
    </row>
    <row r="3" spans="1:7" x14ac:dyDescent="0.35">
      <c r="A3" s="45">
        <v>43862</v>
      </c>
      <c r="B3" s="46">
        <f>'PRE-2020 PAYMENT-POWER'!I6+'PRE-2020 PAYMENT-POWER'!I7</f>
        <v>10082592.591666665</v>
      </c>
      <c r="C3" s="46">
        <f>'PRE-2020 PAYMENT-GAS'!H18</f>
        <v>2540599.5204575164</v>
      </c>
      <c r="D3" s="46">
        <f t="shared" ref="D3:D13" si="0">C3+B3</f>
        <v>12623192.112124182</v>
      </c>
      <c r="E3" s="46">
        <f t="shared" ref="E3:E13" si="1">D3/1000</f>
        <v>12623.192112124183</v>
      </c>
      <c r="F3" s="63">
        <f t="shared" ref="F3:F5" si="2">E3*0.3</f>
        <v>3786.9576336372547</v>
      </c>
      <c r="G3" s="63"/>
    </row>
    <row r="4" spans="1:7" x14ac:dyDescent="0.35">
      <c r="A4" s="45">
        <v>43891</v>
      </c>
      <c r="B4">
        <v>0</v>
      </c>
      <c r="C4" s="46">
        <f>'PRE-2020 PAYMENT-GAS'!H23</f>
        <v>1261385.9888856211</v>
      </c>
      <c r="D4" s="46">
        <f t="shared" si="0"/>
        <v>1261385.9888856211</v>
      </c>
      <c r="E4" s="46">
        <f t="shared" si="1"/>
        <v>1261.3859888856211</v>
      </c>
      <c r="F4" s="63">
        <f t="shared" si="2"/>
        <v>378.41579666568634</v>
      </c>
    </row>
    <row r="5" spans="1:7" x14ac:dyDescent="0.35">
      <c r="A5" s="45">
        <v>43922</v>
      </c>
      <c r="B5" s="46">
        <f>'PRE-2020 PAYMENT-POWER'!I8</f>
        <v>33606707.249902911</v>
      </c>
      <c r="C5" s="46">
        <f>'PRE-2020 PAYMENT-GAS'!H29</f>
        <v>1948498.566554103</v>
      </c>
      <c r="D5" s="46">
        <f t="shared" si="0"/>
        <v>35555205.816457018</v>
      </c>
      <c r="E5" s="46">
        <f t="shared" si="1"/>
        <v>35555.205816457019</v>
      </c>
      <c r="F5" s="63">
        <f t="shared" si="2"/>
        <v>10666.561744937106</v>
      </c>
      <c r="G5" s="63"/>
    </row>
    <row r="6" spans="1:7" x14ac:dyDescent="0.35">
      <c r="A6" s="45">
        <v>43952</v>
      </c>
      <c r="D6" s="46">
        <f t="shared" si="0"/>
        <v>0</v>
      </c>
      <c r="E6" s="46">
        <f t="shared" si="1"/>
        <v>0</v>
      </c>
    </row>
    <row r="7" spans="1:7" x14ac:dyDescent="0.35">
      <c r="A7" s="45">
        <v>43983</v>
      </c>
      <c r="D7" s="46">
        <f t="shared" si="0"/>
        <v>0</v>
      </c>
      <c r="E7" s="46">
        <f t="shared" si="1"/>
        <v>0</v>
      </c>
    </row>
    <row r="8" spans="1:7" x14ac:dyDescent="0.35">
      <c r="A8" s="45">
        <v>44013</v>
      </c>
      <c r="D8" s="46">
        <f t="shared" si="0"/>
        <v>0</v>
      </c>
      <c r="E8" s="46">
        <f t="shared" si="1"/>
        <v>0</v>
      </c>
    </row>
    <row r="9" spans="1:7" x14ac:dyDescent="0.35">
      <c r="A9" s="45">
        <v>44044</v>
      </c>
      <c r="D9" s="46">
        <f t="shared" si="0"/>
        <v>0</v>
      </c>
      <c r="E9" s="46">
        <f t="shared" si="1"/>
        <v>0</v>
      </c>
    </row>
    <row r="10" spans="1:7" x14ac:dyDescent="0.35">
      <c r="A10" s="45">
        <v>44075</v>
      </c>
      <c r="D10" s="46">
        <f t="shared" si="0"/>
        <v>0</v>
      </c>
      <c r="E10" s="46">
        <f t="shared" si="1"/>
        <v>0</v>
      </c>
    </row>
    <row r="11" spans="1:7" x14ac:dyDescent="0.35">
      <c r="A11" s="45">
        <v>44105</v>
      </c>
      <c r="D11" s="46">
        <f t="shared" si="0"/>
        <v>0</v>
      </c>
      <c r="E11" s="46">
        <f t="shared" si="1"/>
        <v>0</v>
      </c>
    </row>
    <row r="12" spans="1:7" x14ac:dyDescent="0.35">
      <c r="A12" s="45">
        <v>44136</v>
      </c>
      <c r="D12" s="46">
        <f t="shared" si="0"/>
        <v>0</v>
      </c>
      <c r="E12" s="46">
        <f t="shared" si="1"/>
        <v>0</v>
      </c>
    </row>
    <row r="13" spans="1:7" x14ac:dyDescent="0.35">
      <c r="A13" s="45">
        <v>44166</v>
      </c>
      <c r="D13" s="46">
        <f t="shared" si="0"/>
        <v>0</v>
      </c>
      <c r="E13" s="46">
        <f t="shared" si="1"/>
        <v>0</v>
      </c>
    </row>
    <row r="14" spans="1:7" x14ac:dyDescent="0.35">
      <c r="A14" t="s">
        <v>22</v>
      </c>
      <c r="B14" s="46">
        <f>SUM(B2:B13)</f>
        <v>46176151.358170882</v>
      </c>
      <c r="C14" s="46">
        <f>SUM(C2:C13)</f>
        <v>9141118.7590018157</v>
      </c>
      <c r="D14" s="46">
        <f>SUM(D2:D13)</f>
        <v>55317270.117172703</v>
      </c>
      <c r="E14" s="46">
        <f t="shared" ref="E14:F14" si="3">SUM(E2:E13)</f>
        <v>55317.270117172709</v>
      </c>
      <c r="F14" s="46">
        <f t="shared" si="3"/>
        <v>16595.181035151811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A1:J19"/>
  <sheetViews>
    <sheetView workbookViewId="0">
      <selection activeCell="I6" sqref="I6:I7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1" bestFit="1" customWidth="1"/>
    <col min="5" max="5" width="24" style="1" customWidth="1"/>
    <col min="6" max="6" width="21.26953125" style="1" customWidth="1"/>
    <col min="7" max="7" width="19.26953125" style="1" bestFit="1" customWidth="1"/>
    <col min="8" max="8" width="17.81640625" style="1" customWidth="1"/>
    <col min="9" max="9" width="20.453125" style="1" bestFit="1" customWidth="1"/>
    <col min="10" max="10" width="16.1796875" style="1" customWidth="1"/>
    <col min="11" max="11" width="12.81640625" style="1" customWidth="1"/>
    <col min="12" max="16384" width="9.1796875" style="1"/>
  </cols>
  <sheetData>
    <row r="1" spans="1:10" ht="15" thickBot="1" x14ac:dyDescent="0.4">
      <c r="B1" s="12"/>
      <c r="C1" s="18"/>
      <c r="D1" s="20"/>
      <c r="E1" s="19"/>
      <c r="F1" s="19"/>
      <c r="G1" s="20"/>
      <c r="H1" s="20"/>
      <c r="I1" s="20"/>
    </row>
    <row r="2" spans="1:10" ht="21" thickBot="1" x14ac:dyDescent="0.5">
      <c r="A2" s="1">
        <v>1</v>
      </c>
      <c r="B2" s="64" t="s">
        <v>10</v>
      </c>
      <c r="C2" s="65"/>
      <c r="D2" s="65"/>
      <c r="E2" s="65"/>
      <c r="F2" s="65"/>
      <c r="G2" s="65"/>
      <c r="H2" s="65"/>
      <c r="I2" s="65"/>
    </row>
    <row r="3" spans="1:10" ht="15.5" x14ac:dyDescent="0.35">
      <c r="B3" s="2" t="s">
        <v>3</v>
      </c>
      <c r="C3" s="3" t="s">
        <v>4</v>
      </c>
      <c r="D3" s="35" t="s">
        <v>5</v>
      </c>
      <c r="E3" s="2" t="s">
        <v>2</v>
      </c>
      <c r="F3" s="4" t="s">
        <v>6</v>
      </c>
      <c r="G3" s="5" t="s">
        <v>7</v>
      </c>
      <c r="H3" s="5" t="s">
        <v>8</v>
      </c>
      <c r="I3" s="5" t="s">
        <v>1</v>
      </c>
      <c r="J3" s="26"/>
    </row>
    <row r="4" spans="1:10" x14ac:dyDescent="0.35">
      <c r="B4" s="23"/>
      <c r="C4" s="36"/>
      <c r="D4" s="37">
        <v>306</v>
      </c>
      <c r="E4" s="41">
        <f t="shared" ref="E4:E6" si="0">C4/1</f>
        <v>0</v>
      </c>
      <c r="F4" s="25"/>
      <c r="G4" s="7"/>
      <c r="H4" s="8">
        <f t="shared" ref="H4:H6" si="1">G4*$A$2</f>
        <v>0</v>
      </c>
      <c r="I4" s="22">
        <f>H4/D4</f>
        <v>0</v>
      </c>
      <c r="J4" s="26"/>
    </row>
    <row r="5" spans="1:10" x14ac:dyDescent="0.35">
      <c r="B5" s="23"/>
      <c r="C5" s="24"/>
      <c r="D5" s="37">
        <v>306</v>
      </c>
      <c r="E5" s="41">
        <f t="shared" si="0"/>
        <v>0</v>
      </c>
      <c r="F5" s="25">
        <v>43846</v>
      </c>
      <c r="G5" s="42">
        <v>760976564.08000004</v>
      </c>
      <c r="H5" s="8">
        <f t="shared" si="1"/>
        <v>760976564.08000004</v>
      </c>
      <c r="I5" s="22">
        <f>H5/D5</f>
        <v>2486851.5166013073</v>
      </c>
      <c r="J5" s="26"/>
    </row>
    <row r="6" spans="1:10" x14ac:dyDescent="0.35">
      <c r="B6" s="23" t="s">
        <v>11</v>
      </c>
      <c r="C6" s="6">
        <v>8837060.6004816275</v>
      </c>
      <c r="D6" s="37">
        <v>306</v>
      </c>
      <c r="E6" s="41">
        <f t="shared" si="0"/>
        <v>8837060.6004816275</v>
      </c>
      <c r="F6" s="25">
        <v>43874</v>
      </c>
      <c r="G6" s="7">
        <v>2652185541.5699997</v>
      </c>
      <c r="H6" s="8">
        <f t="shared" si="1"/>
        <v>2652185541.5699997</v>
      </c>
      <c r="I6" s="22">
        <f t="shared" ref="I6:I15" si="2">H6/D6</f>
        <v>8667273.0116666649</v>
      </c>
      <c r="J6" s="26"/>
    </row>
    <row r="7" spans="1:10" x14ac:dyDescent="0.35">
      <c r="B7" s="23" t="s">
        <v>23</v>
      </c>
      <c r="C7" s="21"/>
      <c r="D7" s="37">
        <v>306</v>
      </c>
      <c r="E7" s="41">
        <f>C10/1</f>
        <v>0</v>
      </c>
      <c r="F7" s="25">
        <v>43887</v>
      </c>
      <c r="G7" s="7"/>
      <c r="H7" s="8">
        <f t="shared" ref="H7:H15" si="3">G7*$A$2</f>
        <v>0</v>
      </c>
      <c r="I7" s="22">
        <v>1415319.58</v>
      </c>
    </row>
    <row r="8" spans="1:10" x14ac:dyDescent="0.35">
      <c r="B8" s="23"/>
      <c r="C8" s="21"/>
      <c r="D8" s="37">
        <v>360.5</v>
      </c>
      <c r="E8" s="41">
        <f t="shared" ref="E8:E15" si="4">C11/1</f>
        <v>0</v>
      </c>
      <c r="F8" s="25" t="s">
        <v>25</v>
      </c>
      <c r="G8" s="7">
        <v>12115217963.59</v>
      </c>
      <c r="H8" s="8">
        <f t="shared" si="3"/>
        <v>12115217963.59</v>
      </c>
      <c r="I8" s="22">
        <f t="shared" si="2"/>
        <v>33606707.249902911</v>
      </c>
    </row>
    <row r="9" spans="1:10" x14ac:dyDescent="0.35">
      <c r="B9" s="23"/>
      <c r="C9" s="21"/>
      <c r="D9" s="37">
        <v>306</v>
      </c>
      <c r="E9" s="41">
        <f t="shared" si="4"/>
        <v>0</v>
      </c>
      <c r="F9" s="25"/>
      <c r="G9" s="7"/>
      <c r="H9" s="8">
        <f t="shared" si="3"/>
        <v>0</v>
      </c>
      <c r="I9" s="22">
        <f t="shared" si="2"/>
        <v>0</v>
      </c>
    </row>
    <row r="10" spans="1:10" x14ac:dyDescent="0.35">
      <c r="B10" s="23"/>
      <c r="C10" s="21"/>
      <c r="D10" s="37">
        <v>306</v>
      </c>
      <c r="E10" s="41">
        <f t="shared" si="4"/>
        <v>0</v>
      </c>
      <c r="F10" s="25"/>
      <c r="G10" s="7"/>
      <c r="H10" s="8">
        <f t="shared" si="3"/>
        <v>0</v>
      </c>
      <c r="I10" s="22">
        <f t="shared" si="2"/>
        <v>0</v>
      </c>
    </row>
    <row r="11" spans="1:10" x14ac:dyDescent="0.35">
      <c r="B11" s="23"/>
      <c r="C11" s="21"/>
      <c r="D11" s="37">
        <v>306</v>
      </c>
      <c r="E11" s="41">
        <f t="shared" si="4"/>
        <v>0</v>
      </c>
      <c r="F11" s="25"/>
      <c r="G11" s="7"/>
      <c r="H11" s="8">
        <f t="shared" si="3"/>
        <v>0</v>
      </c>
      <c r="I11" s="22">
        <f t="shared" si="2"/>
        <v>0</v>
      </c>
    </row>
    <row r="12" spans="1:10" x14ac:dyDescent="0.35">
      <c r="B12" s="23"/>
      <c r="C12" s="21"/>
      <c r="D12" s="37">
        <v>306</v>
      </c>
      <c r="E12" s="41">
        <f t="shared" si="4"/>
        <v>0</v>
      </c>
      <c r="F12" s="25"/>
      <c r="G12" s="7"/>
      <c r="H12" s="8">
        <f t="shared" si="3"/>
        <v>0</v>
      </c>
      <c r="I12" s="22">
        <f t="shared" si="2"/>
        <v>0</v>
      </c>
    </row>
    <row r="13" spans="1:10" x14ac:dyDescent="0.35">
      <c r="B13" s="23"/>
      <c r="C13" s="21"/>
      <c r="D13" s="37">
        <v>306</v>
      </c>
      <c r="E13" s="41">
        <f t="shared" si="4"/>
        <v>0</v>
      </c>
      <c r="F13" s="25"/>
      <c r="G13" s="7"/>
      <c r="H13" s="8">
        <f t="shared" si="3"/>
        <v>0</v>
      </c>
      <c r="I13" s="22">
        <f t="shared" si="2"/>
        <v>0</v>
      </c>
    </row>
    <row r="14" spans="1:10" x14ac:dyDescent="0.35">
      <c r="B14" s="23"/>
      <c r="C14" s="21"/>
      <c r="D14" s="37">
        <v>306</v>
      </c>
      <c r="E14" s="41">
        <f t="shared" si="4"/>
        <v>0</v>
      </c>
      <c r="F14" s="25"/>
      <c r="G14" s="7"/>
      <c r="H14" s="8">
        <f t="shared" si="3"/>
        <v>0</v>
      </c>
      <c r="I14" s="22">
        <f t="shared" si="2"/>
        <v>0</v>
      </c>
    </row>
    <row r="15" spans="1:10" ht="15" thickBot="1" x14ac:dyDescent="0.4">
      <c r="B15" s="38"/>
      <c r="C15" s="39"/>
      <c r="D15" s="40">
        <v>306</v>
      </c>
      <c r="E15" s="41">
        <f t="shared" si="4"/>
        <v>0</v>
      </c>
      <c r="F15" s="25"/>
      <c r="G15" s="7"/>
      <c r="H15" s="8">
        <f t="shared" si="3"/>
        <v>0</v>
      </c>
      <c r="I15" s="22">
        <f t="shared" si="2"/>
        <v>0</v>
      </c>
    </row>
    <row r="16" spans="1:10" ht="15" thickBot="1" x14ac:dyDescent="0.4">
      <c r="B16" s="34" t="s">
        <v>22</v>
      </c>
      <c r="C16" s="9"/>
      <c r="D16" s="9"/>
      <c r="E16" s="10"/>
      <c r="F16" s="11"/>
      <c r="G16" s="11">
        <f>SUM(G4:G15)</f>
        <v>15528380069.24</v>
      </c>
      <c r="H16" s="11">
        <f>SUM(H4:H15)</f>
        <v>15528380069.24</v>
      </c>
      <c r="I16" s="11">
        <f>SUM(I4:I15)</f>
        <v>46176151.358170882</v>
      </c>
    </row>
    <row r="17" spans="2:9" ht="15" thickBot="1" x14ac:dyDescent="0.4">
      <c r="B17" s="13"/>
      <c r="C17" s="14"/>
      <c r="D17" s="14"/>
      <c r="E17" s="15"/>
      <c r="F17" s="16"/>
      <c r="G17" s="17"/>
      <c r="H17" s="17"/>
      <c r="I17" s="17"/>
    </row>
    <row r="18" spans="2:9" ht="15" thickBot="1" x14ac:dyDescent="0.4">
      <c r="B18" s="43"/>
      <c r="C18" s="36"/>
      <c r="D18" s="36"/>
      <c r="E18" s="36"/>
      <c r="F18" s="36"/>
      <c r="G18" s="36"/>
      <c r="H18" s="36"/>
      <c r="I18" s="36"/>
    </row>
    <row r="19" spans="2:9" s="33" customFormat="1" ht="18.5" thickBot="1" x14ac:dyDescent="0.45">
      <c r="B19" s="30"/>
      <c r="C19" s="31" t="s">
        <v>20</v>
      </c>
      <c r="D19" s="31"/>
      <c r="E19" s="31" t="s">
        <v>0</v>
      </c>
      <c r="F19" s="31"/>
      <c r="G19" s="31"/>
      <c r="H19" s="31"/>
      <c r="I19" s="32">
        <f>I16+'PRE-2020 PAYMENT-GAS'!H33</f>
        <v>64458388.87617451</v>
      </c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J34"/>
  <sheetViews>
    <sheetView topLeftCell="A12" workbookViewId="0">
      <selection activeCell="A14" sqref="A14:XFD15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1" bestFit="1" customWidth="1"/>
    <col min="5" max="5" width="21.26953125" style="1" customWidth="1"/>
    <col min="6" max="6" width="19.26953125" style="1" bestFit="1" customWidth="1"/>
    <col min="7" max="7" width="17.81640625" style="1" customWidth="1"/>
    <col min="8" max="8" width="20.453125" style="1" bestFit="1" customWidth="1"/>
    <col min="9" max="9" width="18.26953125" style="1" bestFit="1" customWidth="1"/>
    <col min="10" max="10" width="16.1796875" style="1" customWidth="1"/>
    <col min="11" max="11" width="12.81640625" style="1" customWidth="1"/>
    <col min="12" max="16384" width="9.1796875" style="1"/>
  </cols>
  <sheetData>
    <row r="1" spans="1:10" ht="15" thickBot="1" x14ac:dyDescent="0.4">
      <c r="B1" s="12"/>
      <c r="C1" s="18"/>
      <c r="D1" s="20"/>
      <c r="E1" s="19"/>
      <c r="F1" s="20"/>
      <c r="G1" s="20"/>
      <c r="H1" s="20"/>
      <c r="I1" s="20"/>
    </row>
    <row r="2" spans="1:10" ht="21" thickBot="1" x14ac:dyDescent="0.5">
      <c r="A2" s="1">
        <v>1</v>
      </c>
      <c r="B2" s="64" t="s">
        <v>10</v>
      </c>
      <c r="C2" s="65"/>
      <c r="D2" s="65"/>
      <c r="E2" s="65"/>
      <c r="F2" s="65"/>
      <c r="G2" s="65"/>
      <c r="H2" s="65"/>
      <c r="I2" s="65"/>
    </row>
    <row r="3" spans="1:10" ht="15.5" x14ac:dyDescent="0.35">
      <c r="A3" s="1">
        <v>0.95</v>
      </c>
      <c r="B3" s="2" t="s">
        <v>12</v>
      </c>
      <c r="C3" s="3" t="s">
        <v>4</v>
      </c>
      <c r="D3" s="3" t="s">
        <v>5</v>
      </c>
      <c r="E3" s="4" t="s">
        <v>6</v>
      </c>
      <c r="F3" s="5" t="s">
        <v>7</v>
      </c>
      <c r="G3" s="5" t="s">
        <v>8</v>
      </c>
      <c r="H3" s="5" t="s">
        <v>1</v>
      </c>
      <c r="I3" s="5" t="s">
        <v>9</v>
      </c>
    </row>
    <row r="4" spans="1:10" x14ac:dyDescent="0.35">
      <c r="B4" s="23" t="s">
        <v>13</v>
      </c>
      <c r="C4" s="21"/>
      <c r="D4" s="21">
        <v>306</v>
      </c>
      <c r="E4" s="27">
        <v>43831</v>
      </c>
      <c r="F4" s="28">
        <v>35507078.25</v>
      </c>
      <c r="G4" s="7">
        <f>F4*$A$2</f>
        <v>35507078.25</v>
      </c>
      <c r="H4" s="7">
        <f>G4/D4</f>
        <v>116036.20343137255</v>
      </c>
      <c r="I4" s="7"/>
    </row>
    <row r="5" spans="1:10" x14ac:dyDescent="0.35">
      <c r="B5" s="23" t="s">
        <v>15</v>
      </c>
      <c r="C5" s="21"/>
      <c r="D5" s="21">
        <v>306</v>
      </c>
      <c r="E5" s="27">
        <v>43838</v>
      </c>
      <c r="F5" s="28">
        <v>28347396.640000001</v>
      </c>
      <c r="G5" s="7">
        <f t="shared" ref="G5:G32" si="0">F5*$A$2</f>
        <v>28347396.640000001</v>
      </c>
      <c r="H5" s="7">
        <f>G5/D5</f>
        <v>92638.551111111112</v>
      </c>
      <c r="I5" s="7"/>
      <c r="J5" s="26"/>
    </row>
    <row r="6" spans="1:10" x14ac:dyDescent="0.35">
      <c r="B6" s="23" t="s">
        <v>14</v>
      </c>
      <c r="C6" s="21"/>
      <c r="D6" s="21">
        <v>306</v>
      </c>
      <c r="E6" s="27">
        <v>43850</v>
      </c>
      <c r="F6" s="29">
        <v>89767295.540000007</v>
      </c>
      <c r="G6" s="7">
        <f t="shared" si="0"/>
        <v>89767295.540000007</v>
      </c>
      <c r="H6" s="7">
        <f>G6/D6</f>
        <v>293357.17496732029</v>
      </c>
      <c r="I6" s="7"/>
      <c r="J6" s="26"/>
    </row>
    <row r="7" spans="1:10" x14ac:dyDescent="0.35">
      <c r="B7" s="23" t="s">
        <v>14</v>
      </c>
      <c r="C7" s="21"/>
      <c r="D7" s="21">
        <v>306</v>
      </c>
      <c r="E7" s="27">
        <v>43840</v>
      </c>
      <c r="F7" s="7">
        <v>187491730.59999999</v>
      </c>
      <c r="G7" s="7">
        <f t="shared" si="0"/>
        <v>187491730.59999999</v>
      </c>
      <c r="H7" s="7">
        <f>G7/D7</f>
        <v>612718.07385620917</v>
      </c>
      <c r="I7" s="7"/>
      <c r="J7" s="26"/>
    </row>
    <row r="8" spans="1:10" x14ac:dyDescent="0.35">
      <c r="B8" s="23" t="s">
        <v>16</v>
      </c>
      <c r="C8" s="21"/>
      <c r="D8" s="21">
        <v>306</v>
      </c>
      <c r="E8" s="27">
        <v>43854</v>
      </c>
      <c r="F8" s="29">
        <v>27779327</v>
      </c>
      <c r="G8" s="7">
        <f>F8*$A$3</f>
        <v>26390360.649999999</v>
      </c>
      <c r="H8" s="7">
        <f>G8/D8</f>
        <v>86243.008660130712</v>
      </c>
      <c r="I8" s="7"/>
      <c r="J8" s="26"/>
    </row>
    <row r="9" spans="1:10" x14ac:dyDescent="0.35">
      <c r="B9" s="23" t="s">
        <v>24</v>
      </c>
      <c r="C9" s="21"/>
      <c r="D9" s="21">
        <v>306</v>
      </c>
      <c r="E9" s="48">
        <v>43837</v>
      </c>
      <c r="F9" s="49">
        <v>209195099.66</v>
      </c>
      <c r="G9" s="7">
        <f>F9</f>
        <v>209195099.66</v>
      </c>
      <c r="H9" s="7">
        <f>G9/D9</f>
        <v>683644.11653594766</v>
      </c>
      <c r="I9" s="7"/>
      <c r="J9" s="26"/>
    </row>
    <row r="10" spans="1:10" x14ac:dyDescent="0.35">
      <c r="B10" s="23" t="s">
        <v>17</v>
      </c>
      <c r="C10" s="21"/>
      <c r="D10" s="21">
        <v>306</v>
      </c>
      <c r="E10" s="27">
        <v>43857</v>
      </c>
      <c r="F10" s="7">
        <v>460835251.69</v>
      </c>
      <c r="G10" s="7">
        <f t="shared" si="0"/>
        <v>460835251.69</v>
      </c>
      <c r="H10" s="7">
        <f>G10/D10</f>
        <v>1505997.5545424838</v>
      </c>
      <c r="I10" s="7"/>
      <c r="J10" s="26">
        <f>SUM(J5:J8)</f>
        <v>0</v>
      </c>
    </row>
    <row r="11" spans="1:10" x14ac:dyDescent="0.35">
      <c r="B11" s="55">
        <v>43831</v>
      </c>
      <c r="C11" s="56"/>
      <c r="D11" s="56"/>
      <c r="E11" s="57"/>
      <c r="F11" s="58">
        <f>SUM(F4:F10)</f>
        <v>1038923179.3799999</v>
      </c>
      <c r="G11" s="58">
        <f t="shared" ref="G11" si="1">SUM(G4:G10)</f>
        <v>1037534213.03</v>
      </c>
      <c r="H11" s="58">
        <f>SUM(H4:H10)</f>
        <v>3390634.6831045751</v>
      </c>
      <c r="I11" s="54"/>
      <c r="J11" s="26"/>
    </row>
    <row r="12" spans="1:10" x14ac:dyDescent="0.35">
      <c r="B12" s="23" t="s">
        <v>15</v>
      </c>
      <c r="C12" s="21"/>
      <c r="D12" s="21">
        <v>306</v>
      </c>
      <c r="E12" s="27">
        <v>43866</v>
      </c>
      <c r="F12" s="28">
        <v>26006379</v>
      </c>
      <c r="G12" s="7">
        <f>F12*$A$3</f>
        <v>24706060.049999997</v>
      </c>
      <c r="H12" s="7">
        <f>G12/D12</f>
        <v>80738.758333333317</v>
      </c>
      <c r="I12" s="7">
        <f>H12*0.3</f>
        <v>24221.627499999995</v>
      </c>
    </row>
    <row r="13" spans="1:10" s="50" customFormat="1" x14ac:dyDescent="0.35">
      <c r="B13" s="51" t="s">
        <v>24</v>
      </c>
      <c r="C13" s="52"/>
      <c r="D13" s="52">
        <v>306</v>
      </c>
      <c r="E13" s="48">
        <v>43867</v>
      </c>
      <c r="F13" s="53">
        <v>29645216.420000002</v>
      </c>
      <c r="G13" s="49">
        <f>F13</f>
        <v>29645216.420000002</v>
      </c>
      <c r="H13" s="49">
        <f>G13/D13</f>
        <v>96879.792222222226</v>
      </c>
      <c r="I13" s="7">
        <f t="shared" ref="I13:I29" si="2">H13*0.3</f>
        <v>29063.937666666669</v>
      </c>
    </row>
    <row r="14" spans="1:10" x14ac:dyDescent="0.35">
      <c r="B14" s="23" t="s">
        <v>13</v>
      </c>
      <c r="C14" s="21"/>
      <c r="D14" s="21">
        <v>306</v>
      </c>
      <c r="E14" s="27">
        <v>43871</v>
      </c>
      <c r="F14" s="7">
        <v>60690981.060000002</v>
      </c>
      <c r="G14" s="7">
        <f t="shared" ref="G14:G26" si="3">F14*$A$2</f>
        <v>60690981.060000002</v>
      </c>
      <c r="H14" s="7">
        <f>G14/D14</f>
        <v>198336.53941176471</v>
      </c>
      <c r="I14" s="7">
        <f t="shared" si="2"/>
        <v>59500.961823529411</v>
      </c>
    </row>
    <row r="15" spans="1:10" x14ac:dyDescent="0.35">
      <c r="B15" s="23" t="s">
        <v>19</v>
      </c>
      <c r="C15" s="21"/>
      <c r="D15" s="21">
        <v>306</v>
      </c>
      <c r="E15" s="27">
        <v>43872</v>
      </c>
      <c r="F15" s="26">
        <v>39820659.409999996</v>
      </c>
      <c r="G15" s="7">
        <f t="shared" si="3"/>
        <v>39820659.409999996</v>
      </c>
      <c r="H15" s="7">
        <f>G15/D15</f>
        <v>130132.87388888888</v>
      </c>
      <c r="I15" s="7">
        <f t="shared" si="2"/>
        <v>39039.862166666659</v>
      </c>
    </row>
    <row r="16" spans="1:10" x14ac:dyDescent="0.35">
      <c r="B16" s="23" t="s">
        <v>19</v>
      </c>
      <c r="C16" s="21"/>
      <c r="D16" s="21">
        <v>306</v>
      </c>
      <c r="E16" s="27">
        <v>43873</v>
      </c>
      <c r="F16" s="26">
        <v>222560536.31999999</v>
      </c>
      <c r="G16" s="7">
        <f t="shared" si="3"/>
        <v>222560536.31999999</v>
      </c>
      <c r="H16" s="7">
        <f>G16/D16</f>
        <v>727322.01411764708</v>
      </c>
      <c r="I16" s="7">
        <f t="shared" si="2"/>
        <v>218196.60423529413</v>
      </c>
    </row>
    <row r="17" spans="2:9" x14ac:dyDescent="0.35">
      <c r="B17" s="23" t="s">
        <v>21</v>
      </c>
      <c r="C17" s="21"/>
      <c r="D17" s="21">
        <v>306</v>
      </c>
      <c r="E17" s="27">
        <v>43887</v>
      </c>
      <c r="F17" s="60">
        <v>400000000</v>
      </c>
      <c r="G17" s="7">
        <f t="shared" si="3"/>
        <v>400000000</v>
      </c>
      <c r="H17" s="7">
        <f>G17/D17</f>
        <v>1307189.5424836602</v>
      </c>
      <c r="I17" s="7">
        <f t="shared" si="2"/>
        <v>392156.86274509801</v>
      </c>
    </row>
    <row r="18" spans="2:9" x14ac:dyDescent="0.35">
      <c r="B18" s="55" t="s">
        <v>26</v>
      </c>
      <c r="C18" s="56"/>
      <c r="D18" s="56"/>
      <c r="E18" s="57"/>
      <c r="F18" s="59">
        <f>SUM(F12:F17)</f>
        <v>778723772.21000004</v>
      </c>
      <c r="G18" s="59">
        <f>SUM(G12:G17)</f>
        <v>777423453.25999999</v>
      </c>
      <c r="H18" s="59">
        <f>SUM(H12:H17)</f>
        <v>2540599.5204575164</v>
      </c>
      <c r="I18" s="7">
        <f t="shared" si="2"/>
        <v>762179.85613725486</v>
      </c>
    </row>
    <row r="19" spans="2:9" x14ac:dyDescent="0.35">
      <c r="B19" s="23" t="s">
        <v>17</v>
      </c>
      <c r="C19" s="21"/>
      <c r="D19" s="21">
        <v>306</v>
      </c>
      <c r="E19" s="27">
        <v>43896</v>
      </c>
      <c r="F19" s="7">
        <v>119905584.22</v>
      </c>
      <c r="G19" s="7">
        <f t="shared" si="3"/>
        <v>119905584.22</v>
      </c>
      <c r="H19" s="22">
        <f>G19/D19</f>
        <v>391848.31444444443</v>
      </c>
      <c r="I19" s="7">
        <f t="shared" si="2"/>
        <v>117554.49433333332</v>
      </c>
    </row>
    <row r="20" spans="2:9" x14ac:dyDescent="0.35">
      <c r="B20" s="23" t="s">
        <v>17</v>
      </c>
      <c r="C20" s="21"/>
      <c r="D20" s="21">
        <v>306</v>
      </c>
      <c r="E20" s="27">
        <v>43896</v>
      </c>
      <c r="F20" s="7">
        <v>202680869.52000001</v>
      </c>
      <c r="G20" s="7">
        <f>F20*$A$2</f>
        <v>202680869.52000001</v>
      </c>
      <c r="H20" s="22">
        <f>G20/D20</f>
        <v>662355.78274509811</v>
      </c>
      <c r="I20" s="7">
        <f t="shared" si="2"/>
        <v>198706.73482352943</v>
      </c>
    </row>
    <row r="21" spans="2:9" ht="14" customHeight="1" thickBot="1" x14ac:dyDescent="0.4">
      <c r="B21" s="23" t="s">
        <v>18</v>
      </c>
      <c r="C21" s="21"/>
      <c r="D21" s="21">
        <v>306</v>
      </c>
      <c r="E21" s="27">
        <v>43902</v>
      </c>
      <c r="F21" s="44">
        <v>43387857.289999999</v>
      </c>
      <c r="G21" s="7">
        <f>F21*$A$2</f>
        <v>43387857.289999999</v>
      </c>
      <c r="H21" s="22">
        <f>G21/D21</f>
        <v>141790.3833006536</v>
      </c>
      <c r="I21" s="7">
        <f t="shared" si="2"/>
        <v>42537.114990196082</v>
      </c>
    </row>
    <row r="22" spans="2:9" ht="15" thickBot="1" x14ac:dyDescent="0.4">
      <c r="B22" s="23" t="s">
        <v>16</v>
      </c>
      <c r="C22" s="21"/>
      <c r="D22" s="21">
        <v>306</v>
      </c>
      <c r="E22" s="27">
        <v>43902</v>
      </c>
      <c r="F22" s="44">
        <v>21062949.02</v>
      </c>
      <c r="G22" s="7">
        <f>F22*$A$3</f>
        <v>20009801.568999998</v>
      </c>
      <c r="H22" s="22">
        <f>G22/D22</f>
        <v>65391.508395424833</v>
      </c>
      <c r="I22" s="7">
        <f t="shared" si="2"/>
        <v>19617.452518627448</v>
      </c>
    </row>
    <row r="23" spans="2:9" x14ac:dyDescent="0.35">
      <c r="B23" s="55" t="s">
        <v>27</v>
      </c>
      <c r="C23" s="56"/>
      <c r="D23" s="56"/>
      <c r="E23" s="57"/>
      <c r="F23" s="59">
        <f>SUM(F19:F22)</f>
        <v>387037260.05000001</v>
      </c>
      <c r="G23" s="59">
        <f>SUM(G19:G22)</f>
        <v>385984112.59900004</v>
      </c>
      <c r="H23" s="59">
        <f>SUM(H19:H22)</f>
        <v>1261385.9888856211</v>
      </c>
      <c r="I23" s="7">
        <f t="shared" si="2"/>
        <v>378415.7966656863</v>
      </c>
    </row>
    <row r="24" spans="2:9" x14ac:dyDescent="0.35">
      <c r="B24" s="23" t="s">
        <v>28</v>
      </c>
      <c r="C24" s="21"/>
      <c r="D24" s="21">
        <v>306</v>
      </c>
      <c r="E24" s="27">
        <v>43925</v>
      </c>
      <c r="F24" s="62">
        <v>51603308.844444446</v>
      </c>
      <c r="G24" s="7">
        <f t="shared" si="3"/>
        <v>51603308.844444446</v>
      </c>
      <c r="H24" s="22">
        <f>G24/D24</f>
        <v>168638.26419753087</v>
      </c>
      <c r="I24" s="7">
        <f t="shared" si="2"/>
        <v>50591.479259259257</v>
      </c>
    </row>
    <row r="25" spans="2:9" x14ac:dyDescent="0.35">
      <c r="B25" s="23" t="s">
        <v>28</v>
      </c>
      <c r="C25" s="21"/>
      <c r="D25" s="21">
        <v>306</v>
      </c>
      <c r="E25" s="27">
        <v>43925</v>
      </c>
      <c r="F25" s="62">
        <v>82165396.311111122</v>
      </c>
      <c r="G25" s="7">
        <f t="shared" si="3"/>
        <v>82165396.311111122</v>
      </c>
      <c r="H25" s="22">
        <f>G25/D25</f>
        <v>268514.36702977493</v>
      </c>
      <c r="I25" s="7">
        <f t="shared" si="2"/>
        <v>80554.310108932477</v>
      </c>
    </row>
    <row r="26" spans="2:9" x14ac:dyDescent="0.35">
      <c r="B26" s="23" t="s">
        <v>21</v>
      </c>
      <c r="C26" s="21"/>
      <c r="D26" s="21">
        <v>306</v>
      </c>
      <c r="E26" s="27">
        <v>43943</v>
      </c>
      <c r="F26" s="7">
        <v>223099805.41</v>
      </c>
      <c r="G26" s="7">
        <f t="shared" si="3"/>
        <v>223099805.41</v>
      </c>
      <c r="H26" s="22">
        <f>G26/D26</f>
        <v>729084.3314052287</v>
      </c>
      <c r="I26" s="7">
        <f t="shared" si="2"/>
        <v>218725.2994215686</v>
      </c>
    </row>
    <row r="27" spans="2:9" x14ac:dyDescent="0.35">
      <c r="B27" s="23" t="s">
        <v>14</v>
      </c>
      <c r="C27" s="21"/>
      <c r="D27" s="21">
        <v>306</v>
      </c>
      <c r="E27" s="27">
        <v>43871</v>
      </c>
      <c r="F27" s="7">
        <v>221841693</v>
      </c>
      <c r="G27" s="7">
        <f t="shared" ref="G27:G28" si="4">F27*$A$2</f>
        <v>221841693</v>
      </c>
      <c r="H27" s="7">
        <f>G27/D27</f>
        <v>724972.8529411765</v>
      </c>
      <c r="I27" s="7">
        <f t="shared" si="2"/>
        <v>217491.85588235295</v>
      </c>
    </row>
    <row r="28" spans="2:9" x14ac:dyDescent="0.35">
      <c r="B28" s="23" t="s">
        <v>18</v>
      </c>
      <c r="C28" s="21"/>
      <c r="D28" s="21">
        <v>306</v>
      </c>
      <c r="E28" s="27">
        <v>43871</v>
      </c>
      <c r="F28" s="28">
        <v>17530357.800000001</v>
      </c>
      <c r="G28" s="7">
        <f t="shared" si="4"/>
        <v>17530357.800000001</v>
      </c>
      <c r="H28" s="7">
        <f>G28/D28</f>
        <v>57288.750980392157</v>
      </c>
      <c r="I28" s="7">
        <f t="shared" si="2"/>
        <v>17186.625294117646</v>
      </c>
    </row>
    <row r="29" spans="2:9" x14ac:dyDescent="0.35">
      <c r="B29" s="55" t="s">
        <v>29</v>
      </c>
      <c r="C29" s="56"/>
      <c r="D29" s="56"/>
      <c r="E29" s="57"/>
      <c r="F29" s="61">
        <f>SUM(F24:F26)</f>
        <v>356868510.56555557</v>
      </c>
      <c r="G29" s="61">
        <f>SUM(G24:G26)</f>
        <v>356868510.56555557</v>
      </c>
      <c r="H29" s="61">
        <f>SUM(H24:H28)</f>
        <v>1948498.566554103</v>
      </c>
      <c r="I29" s="7">
        <f t="shared" si="2"/>
        <v>584549.56996623089</v>
      </c>
    </row>
    <row r="30" spans="2:9" x14ac:dyDescent="0.35">
      <c r="B30" s="23"/>
      <c r="C30" s="21"/>
      <c r="D30" s="21">
        <v>306</v>
      </c>
      <c r="E30" s="6"/>
      <c r="F30" s="7"/>
      <c r="G30" s="7">
        <f t="shared" si="0"/>
        <v>0</v>
      </c>
      <c r="H30" s="22">
        <f>G30/D30</f>
        <v>0</v>
      </c>
      <c r="I30" s="7"/>
    </row>
    <row r="31" spans="2:9" x14ac:dyDescent="0.35">
      <c r="B31" s="23"/>
      <c r="C31" s="21"/>
      <c r="D31" s="21">
        <v>306</v>
      </c>
      <c r="E31" s="6"/>
      <c r="F31" s="7"/>
      <c r="G31" s="7">
        <f t="shared" si="0"/>
        <v>0</v>
      </c>
      <c r="H31" s="22">
        <f>G31/D31</f>
        <v>0</v>
      </c>
      <c r="I31" s="7"/>
    </row>
    <row r="32" spans="2:9" ht="15" thickBot="1" x14ac:dyDescent="0.4">
      <c r="B32" s="23"/>
      <c r="C32" s="21">
        <f>SUM(C4:C31)</f>
        <v>0</v>
      </c>
      <c r="D32" s="21">
        <v>306</v>
      </c>
      <c r="E32" s="6"/>
      <c r="F32" s="7"/>
      <c r="G32" s="7">
        <f t="shared" si="0"/>
        <v>0</v>
      </c>
      <c r="H32" s="22">
        <f>G32/D32</f>
        <v>0</v>
      </c>
      <c r="I32" s="7"/>
    </row>
    <row r="33" spans="2:9" x14ac:dyDescent="0.35">
      <c r="B33" s="34" t="s">
        <v>22</v>
      </c>
      <c r="C33" s="9"/>
      <c r="D33" s="9"/>
      <c r="E33" s="11"/>
      <c r="F33" s="11">
        <f>SUM(F4:F32)</f>
        <v>5362477495.2111111</v>
      </c>
      <c r="G33" s="11">
        <f>SUM(G4:G32)</f>
        <v>5354992629.7091112</v>
      </c>
      <c r="H33" s="11">
        <f>SUM(H4:H32)</f>
        <v>18282237.518003628</v>
      </c>
      <c r="I33" s="11">
        <f>SUM(I4:I32)</f>
        <v>3450290.4455383448</v>
      </c>
    </row>
    <row r="34" spans="2:9" ht="15" thickBot="1" x14ac:dyDescent="0.4">
      <c r="B34" s="13"/>
      <c r="C34" s="14"/>
      <c r="D34" s="14"/>
      <c r="E34" s="16"/>
      <c r="F34" s="17"/>
      <c r="G34" s="17"/>
      <c r="H34" s="17"/>
      <c r="I34" s="17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20202 Wave</vt:lpstr>
      <vt:lpstr>PRE-2020 PAYMENT-POWER</vt:lpstr>
      <vt:lpstr>PRE-2020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SPDC-UPO/G/GC</cp:lastModifiedBy>
  <dcterms:created xsi:type="dcterms:W3CDTF">2020-02-06T14:23:31Z</dcterms:created>
  <dcterms:modified xsi:type="dcterms:W3CDTF">2020-04-23T13:43:25Z</dcterms:modified>
</cp:coreProperties>
</file>