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ikpong.Ngwobia\Desktop\"/>
    </mc:Choice>
  </mc:AlternateContent>
  <xr:revisionPtr revIDLastSave="0" documentId="8_{B940CBD5-8875-43F0-86E7-5516D8A81778}" xr6:coauthVersionLast="44" xr6:coauthVersionMax="44" xr10:uidLastSave="{00000000-0000-0000-0000-000000000000}"/>
  <bookViews>
    <workbookView xWindow="-110" yWindow="-110" windowWidth="19420" windowHeight="10420" xr2:uid="{844BEE0F-7BBB-4D7B-947E-130046DE136B}"/>
  </bookViews>
  <sheets>
    <sheet name="Pre 20202 Wave" sheetId="15" r:id="rId1"/>
    <sheet name="PRE-2020 PAYMENT-POWER" sheetId="14" r:id="rId2"/>
    <sheet name="PRE-2020 PAYMENT-GA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3" l="1"/>
  <c r="G30" i="13"/>
  <c r="H30" i="13" s="1"/>
  <c r="I30" i="13" s="1"/>
  <c r="G31" i="13"/>
  <c r="H31" i="13" s="1"/>
  <c r="I31" i="13" s="1"/>
  <c r="F32" i="13"/>
  <c r="G29" i="13" l="1"/>
  <c r="H29" i="13" s="1"/>
  <c r="I29" i="13" s="1"/>
  <c r="G28" i="13" l="1"/>
  <c r="H28" i="13" s="1"/>
  <c r="I28" i="13" s="1"/>
  <c r="G27" i="13"/>
  <c r="H27" i="13" s="1"/>
  <c r="I27" i="13" s="1"/>
  <c r="F23" i="13" l="1"/>
  <c r="F11" i="13"/>
  <c r="F18" i="13"/>
  <c r="G13" i="13"/>
  <c r="H13" i="13" s="1"/>
  <c r="I13" i="13" s="1"/>
  <c r="G9" i="13"/>
  <c r="H9" i="13" s="1"/>
  <c r="I9" i="13" s="1"/>
  <c r="F36" i="13" l="1"/>
  <c r="E7" i="15"/>
  <c r="F7" i="15" s="1"/>
  <c r="E8" i="15"/>
  <c r="E9" i="15"/>
  <c r="E10" i="15"/>
  <c r="E11" i="15"/>
  <c r="F11" i="15" s="1"/>
  <c r="E12" i="15"/>
  <c r="E13" i="15"/>
  <c r="E14" i="15"/>
  <c r="F8" i="15"/>
  <c r="F9" i="15"/>
  <c r="F10" i="15"/>
  <c r="F12" i="15"/>
  <c r="F13" i="15"/>
  <c r="F14" i="15"/>
  <c r="G22" i="13" l="1"/>
  <c r="H22" i="13" s="1"/>
  <c r="I22" i="13" s="1"/>
  <c r="G21" i="13"/>
  <c r="H21" i="13" s="1"/>
  <c r="I21" i="13" s="1"/>
  <c r="G20" i="13"/>
  <c r="H20" i="13" l="1"/>
  <c r="I20" i="13" s="1"/>
  <c r="G19" i="13"/>
  <c r="H19" i="13" l="1"/>
  <c r="H23" i="13" s="1"/>
  <c r="D5" i="15" s="1"/>
  <c r="G23" i="13"/>
  <c r="G8" i="13"/>
  <c r="G12" i="13"/>
  <c r="G17" i="13"/>
  <c r="H17" i="13" s="1"/>
  <c r="I17" i="13" s="1"/>
  <c r="I19" i="13" l="1"/>
  <c r="I23" i="13" s="1"/>
  <c r="G15" i="13"/>
  <c r="H15" i="13" s="1"/>
  <c r="I15" i="13" s="1"/>
  <c r="G14" i="13"/>
  <c r="H14" i="13" s="1"/>
  <c r="I14" i="13" s="1"/>
  <c r="G16" i="13"/>
  <c r="H16" i="13" s="1"/>
  <c r="I16" i="13" s="1"/>
  <c r="G24" i="13"/>
  <c r="G25" i="13"/>
  <c r="H25" i="13" s="1"/>
  <c r="I25" i="13" s="1"/>
  <c r="G26" i="13"/>
  <c r="J10" i="13"/>
  <c r="G4" i="13"/>
  <c r="E6" i="14"/>
  <c r="H4" i="14"/>
  <c r="H5" i="14"/>
  <c r="H6" i="14"/>
  <c r="E4" i="14"/>
  <c r="E5" i="14"/>
  <c r="E13" i="14"/>
  <c r="E14" i="14"/>
  <c r="E15" i="14"/>
  <c r="E7" i="14"/>
  <c r="E8" i="14"/>
  <c r="E9" i="14"/>
  <c r="E10" i="14"/>
  <c r="E11" i="14"/>
  <c r="E12" i="14"/>
  <c r="G32" i="13" l="1"/>
  <c r="H24" i="13"/>
  <c r="E5" i="15"/>
  <c r="F5" i="15" s="1"/>
  <c r="G5" i="15" s="1"/>
  <c r="H26" i="13"/>
  <c r="G16" i="14"/>
  <c r="H15" i="14"/>
  <c r="I15" i="14" s="1"/>
  <c r="H14" i="14"/>
  <c r="I14" i="14" s="1"/>
  <c r="H13" i="14"/>
  <c r="I13" i="14" s="1"/>
  <c r="H12" i="14"/>
  <c r="I12" i="14" s="1"/>
  <c r="H11" i="14"/>
  <c r="I11" i="14" s="1"/>
  <c r="H10" i="14"/>
  <c r="I10" i="14" s="1"/>
  <c r="H9" i="14"/>
  <c r="I9" i="14" s="1"/>
  <c r="H8" i="14"/>
  <c r="I8" i="14" s="1"/>
  <c r="C6" i="15" s="1"/>
  <c r="H7" i="14"/>
  <c r="I6" i="14"/>
  <c r="C4" i="15" s="1"/>
  <c r="I5" i="14"/>
  <c r="C3" i="15" s="1"/>
  <c r="G35" i="13"/>
  <c r="H35" i="13" s="1"/>
  <c r="C35" i="13"/>
  <c r="G34" i="13"/>
  <c r="H34" i="13" s="1"/>
  <c r="G33" i="13"/>
  <c r="H33" i="13" s="1"/>
  <c r="H12" i="13"/>
  <c r="H18" i="13" s="1"/>
  <c r="D4" i="15" s="1"/>
  <c r="G10" i="13"/>
  <c r="H10" i="13" s="1"/>
  <c r="I10" i="13" s="1"/>
  <c r="H8" i="13"/>
  <c r="I8" i="13" s="1"/>
  <c r="G7" i="13"/>
  <c r="H7" i="13" s="1"/>
  <c r="I7" i="13" s="1"/>
  <c r="G6" i="13"/>
  <c r="H6" i="13" s="1"/>
  <c r="I6" i="13" s="1"/>
  <c r="H32" i="13" l="1"/>
  <c r="D6" i="15"/>
  <c r="G11" i="13"/>
  <c r="G18" i="13"/>
  <c r="I26" i="13"/>
  <c r="I24" i="13"/>
  <c r="I32" i="13" s="1"/>
  <c r="I12" i="13"/>
  <c r="I18" i="13" s="1"/>
  <c r="C15" i="15"/>
  <c r="H5" i="13"/>
  <c r="I5" i="13" s="1"/>
  <c r="H16" i="14"/>
  <c r="I4" i="14"/>
  <c r="I16" i="14" s="1"/>
  <c r="H4" i="13"/>
  <c r="I4" i="13" s="1"/>
  <c r="G36" i="13" l="1"/>
  <c r="I11" i="13"/>
  <c r="I36" i="13" s="1"/>
  <c r="H11" i="13"/>
  <c r="E6" i="15"/>
  <c r="F6" i="15" s="1"/>
  <c r="G6" i="15" s="1"/>
  <c r="E4" i="15"/>
  <c r="F4" i="15" s="1"/>
  <c r="G4" i="15" s="1"/>
  <c r="D3" i="15" l="1"/>
  <c r="D15" i="15" s="1"/>
  <c r="H36" i="13"/>
  <c r="I19" i="14"/>
  <c r="E3" i="15"/>
  <c r="E15" i="15" s="1"/>
  <c r="F3" i="15" l="1"/>
  <c r="G3" i="15" s="1"/>
  <c r="G15" i="15" l="1"/>
  <c r="F15" i="15"/>
</calcChain>
</file>

<file path=xl/sharedStrings.xml><?xml version="1.0" encoding="utf-8"?>
<sst xmlns="http://schemas.openxmlformats.org/spreadsheetml/2006/main" count="60" uniqueCount="35">
  <si>
    <t>USD</t>
  </si>
  <si>
    <t xml:space="preserve">F$ </t>
  </si>
  <si>
    <t>F$</t>
  </si>
  <si>
    <t>Month</t>
  </si>
  <si>
    <t>Invoice Amt (N)</t>
  </si>
  <si>
    <t>Fx Rate</t>
  </si>
  <si>
    <t>Payment Date</t>
  </si>
  <si>
    <t>Payment Amt (N)</t>
  </si>
  <si>
    <t>NGN  net</t>
  </si>
  <si>
    <t>PRE-2019 DOMGAS CUSTOMERS PAYMENTS</t>
  </si>
  <si>
    <t>Bal Jan-Mar 2019</t>
  </si>
  <si>
    <t>Customer</t>
  </si>
  <si>
    <t>GEL</t>
  </si>
  <si>
    <t>CHGC</t>
  </si>
  <si>
    <t>NIGERIAN BREW</t>
  </si>
  <si>
    <t>PZ</t>
  </si>
  <si>
    <t>FIPL</t>
  </si>
  <si>
    <t>NDPHC</t>
  </si>
  <si>
    <t>GACN</t>
  </si>
  <si>
    <t>Total Gas &amp; Power</t>
  </si>
  <si>
    <t>Afam Power Plc</t>
  </si>
  <si>
    <t>Total</t>
  </si>
  <si>
    <t>Payment on account</t>
  </si>
  <si>
    <t>sng</t>
  </si>
  <si>
    <t>15/4/2020</t>
  </si>
  <si>
    <t>Feb Total</t>
  </si>
  <si>
    <t>Mar Total</t>
  </si>
  <si>
    <t>NGMC-Gel</t>
  </si>
  <si>
    <t>Apr Total</t>
  </si>
  <si>
    <t>Power ($mln)</t>
  </si>
  <si>
    <t>Gas ($mln)</t>
  </si>
  <si>
    <t>Total ($mln)</t>
  </si>
  <si>
    <t>(000' mln)</t>
  </si>
  <si>
    <t>Wave- 30%</t>
  </si>
  <si>
    <t>SS - 30%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</si>
</sst>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General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6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Garamond"/>
      <family val="1"/>
    </font>
    <font>
      <sz val="14"/>
      <color theme="1"/>
      <name val="Garamond"/>
      <family val="1"/>
    </font>
    <font>
      <sz val="9"/>
      <color rgb="FF4472C4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Garamond"/>
      <family val="1"/>
    </font>
    <font>
      <b/>
      <sz val="11"/>
      <color rgb="FFFF0000"/>
      <name val="Garamond"/>
      <family val="1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16" fillId="0" borderId="0"/>
    <xf numFmtId="3" fontId="18" fillId="7" borderId="17" applyAlignment="0"/>
    <xf numFmtId="164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165" fontId="16" fillId="0" borderId="0"/>
    <xf numFmtId="3" fontId="18" fillId="6" borderId="17" applyAlignment="0">
      <protection locked="0"/>
    </xf>
    <xf numFmtId="4" fontId="18" fillId="6" borderId="17" applyAlignment="0">
      <protection locked="0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5" fontId="16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165" fontId="16" fillId="0" borderId="0"/>
    <xf numFmtId="0" fontId="16" fillId="0" borderId="0"/>
    <xf numFmtId="165" fontId="16" fillId="0" borderId="0"/>
    <xf numFmtId="0" fontId="16" fillId="0" borderId="0"/>
    <xf numFmtId="0" fontId="16" fillId="0" borderId="0"/>
    <xf numFmtId="165" fontId="16" fillId="0" borderId="0"/>
    <xf numFmtId="0" fontId="16" fillId="0" borderId="0"/>
    <xf numFmtId="9" fontId="16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3" fontId="2" fillId="0" borderId="6" xfId="1" applyFont="1" applyBorder="1" applyAlignment="1">
      <alignment horizontal="left"/>
    </xf>
    <xf numFmtId="43" fontId="2" fillId="0" borderId="6" xfId="1" applyFont="1" applyFill="1" applyBorder="1" applyAlignment="1">
      <alignment horizontal="left"/>
    </xf>
    <xf numFmtId="43" fontId="6" fillId="0" borderId="6" xfId="1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5" fillId="2" borderId="1" xfId="0" applyFont="1" applyFill="1" applyBorder="1"/>
    <xf numFmtId="43" fontId="5" fillId="2" borderId="8" xfId="0" applyNumberFormat="1" applyFont="1" applyFill="1" applyBorder="1"/>
    <xf numFmtId="0" fontId="2" fillId="0" borderId="0" xfId="0" applyFont="1" applyFill="1" applyBorder="1"/>
    <xf numFmtId="0" fontId="2" fillId="2" borderId="9" xfId="0" applyFont="1" applyFill="1" applyBorder="1" applyAlignment="1">
      <alignment horizontal="left"/>
    </xf>
    <xf numFmtId="14" fontId="2" fillId="2" borderId="10" xfId="0" applyNumberFormat="1" applyFont="1" applyFill="1" applyBorder="1" applyAlignment="1">
      <alignment horizontal="left"/>
    </xf>
    <xf numFmtId="0" fontId="5" fillId="2" borderId="9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43" fontId="2" fillId="0" borderId="0" xfId="1" applyFont="1" applyFill="1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43" fontId="2" fillId="3" borderId="6" xfId="1" applyFont="1" applyFill="1" applyBorder="1" applyAlignment="1">
      <alignment horizontal="left"/>
    </xf>
    <xf numFmtId="17" fontId="2" fillId="0" borderId="5" xfId="0" applyNumberFormat="1" applyFont="1" applyBorder="1" applyAlignment="1">
      <alignment horizontal="left"/>
    </xf>
    <xf numFmtId="43" fontId="2" fillId="0" borderId="6" xfId="1" applyFont="1" applyBorder="1" applyAlignment="1">
      <alignment horizontal="center"/>
    </xf>
    <xf numFmtId="15" fontId="2" fillId="0" borderId="6" xfId="1" applyNumberFormat="1" applyFont="1" applyBorder="1" applyAlignment="1">
      <alignment horizontal="left"/>
    </xf>
    <xf numFmtId="4" fontId="2" fillId="0" borderId="0" xfId="0" applyNumberFormat="1" applyFont="1"/>
    <xf numFmtId="0" fontId="9" fillId="4" borderId="1" xfId="0" applyFont="1" applyFill="1" applyBorder="1"/>
    <xf numFmtId="0" fontId="9" fillId="4" borderId="2" xfId="0" applyFont="1" applyFill="1" applyBorder="1"/>
    <xf numFmtId="43" fontId="9" fillId="4" borderId="1" xfId="0" applyNumberFormat="1" applyFont="1" applyFill="1" applyBorder="1"/>
    <xf numFmtId="0" fontId="10" fillId="0" borderId="0" xfId="0" applyFont="1"/>
    <xf numFmtId="0" fontId="5" fillId="2" borderId="7" xfId="0" applyFont="1" applyFill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2" fillId="0" borderId="0" xfId="0" applyFont="1" applyBorder="1"/>
    <xf numFmtId="2" fontId="2" fillId="0" borderId="14" xfId="0" applyNumberFormat="1" applyFont="1" applyBorder="1" applyAlignment="1">
      <alignment horizontal="left"/>
    </xf>
    <xf numFmtId="17" fontId="2" fillId="0" borderId="11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43" fontId="2" fillId="3" borderId="5" xfId="0" applyNumberFormat="1" applyFont="1" applyFill="1" applyBorder="1" applyAlignment="1">
      <alignment horizontal="left"/>
    </xf>
    <xf numFmtId="4" fontId="2" fillId="0" borderId="0" xfId="0" applyNumberFormat="1" applyFont="1" applyBorder="1"/>
    <xf numFmtId="0" fontId="2" fillId="0" borderId="7" xfId="0" applyFont="1" applyBorder="1"/>
    <xf numFmtId="43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9" fontId="0" fillId="0" borderId="13" xfId="0" applyNumberFormat="1" applyBorder="1"/>
    <xf numFmtId="17" fontId="0" fillId="0" borderId="7" xfId="0" applyNumberFormat="1" applyBorder="1" applyAlignment="1">
      <alignment horizontal="left"/>
    </xf>
    <xf numFmtId="43" fontId="0" fillId="0" borderId="0" xfId="0" applyNumberFormat="1" applyBorder="1"/>
    <xf numFmtId="0" fontId="0" fillId="0" borderId="0" xfId="0" applyBorder="1"/>
    <xf numFmtId="0" fontId="0" fillId="0" borderId="19" xfId="0" applyBorder="1"/>
    <xf numFmtId="0" fontId="19" fillId="5" borderId="9" xfId="0" applyFont="1" applyFill="1" applyBorder="1"/>
    <xf numFmtId="43" fontId="19" fillId="5" borderId="10" xfId="0" applyNumberFormat="1" applyFont="1" applyFill="1" applyBorder="1"/>
    <xf numFmtId="43" fontId="19" fillId="5" borderId="16" xfId="0" applyNumberFormat="1" applyFont="1" applyFill="1" applyBorder="1"/>
    <xf numFmtId="17" fontId="2" fillId="0" borderId="22" xfId="0" applyNumberFormat="1" applyFont="1" applyBorder="1" applyAlignment="1">
      <alignment horizontal="left"/>
    </xf>
    <xf numFmtId="2" fontId="2" fillId="0" borderId="23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7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17" fontId="2" fillId="0" borderId="7" xfId="0" applyNumberFormat="1" applyFont="1" applyBorder="1" applyAlignment="1">
      <alignment horizontal="left"/>
    </xf>
    <xf numFmtId="4" fontId="11" fillId="0" borderId="0" xfId="0" applyNumberFormat="1" applyFont="1" applyBorder="1" applyAlignment="1">
      <alignment horizontal="right" vertical="center"/>
    </xf>
    <xf numFmtId="17" fontId="14" fillId="5" borderId="24" xfId="0" applyNumberFormat="1" applyFont="1" applyFill="1" applyBorder="1" applyAlignment="1">
      <alignment horizontal="left"/>
    </xf>
    <xf numFmtId="2" fontId="14" fillId="5" borderId="25" xfId="0" applyNumberFormat="1" applyFont="1" applyFill="1" applyBorder="1" applyAlignment="1">
      <alignment horizontal="left"/>
    </xf>
    <xf numFmtId="17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14" fillId="5" borderId="25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43" fontId="2" fillId="0" borderId="13" xfId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43" fontId="2" fillId="0" borderId="19" xfId="1" applyFont="1" applyFill="1" applyBorder="1" applyAlignment="1">
      <alignment horizontal="center"/>
    </xf>
    <xf numFmtId="15" fontId="12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center"/>
    </xf>
    <xf numFmtId="43" fontId="2" fillId="0" borderId="10" xfId="1" applyFont="1" applyFill="1" applyBorder="1" applyAlignment="1">
      <alignment horizontal="center"/>
    </xf>
    <xf numFmtId="43" fontId="2" fillId="0" borderId="16" xfId="1" applyFont="1" applyFill="1" applyBorder="1" applyAlignment="1">
      <alignment horizontal="center"/>
    </xf>
    <xf numFmtId="15" fontId="15" fillId="5" borderId="10" xfId="0" applyNumberFormat="1" applyFont="1" applyFill="1" applyBorder="1" applyAlignment="1">
      <alignment horizontal="center"/>
    </xf>
    <xf numFmtId="43" fontId="2" fillId="0" borderId="23" xfId="1" applyFont="1" applyBorder="1" applyAlignment="1">
      <alignment horizontal="center"/>
    </xf>
    <xf numFmtId="43" fontId="2" fillId="0" borderId="23" xfId="1" applyFont="1" applyFill="1" applyBorder="1" applyAlignment="1">
      <alignment horizontal="center"/>
    </xf>
    <xf numFmtId="43" fontId="2" fillId="3" borderId="23" xfId="1" applyFont="1" applyFill="1" applyBorder="1" applyAlignment="1">
      <alignment horizontal="center"/>
    </xf>
    <xf numFmtId="43" fontId="2" fillId="0" borderId="6" xfId="1" applyFont="1" applyFill="1" applyBorder="1" applyAlignment="1">
      <alignment horizontal="center"/>
    </xf>
    <xf numFmtId="43" fontId="2" fillId="3" borderId="6" xfId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4" fontId="7" fillId="0" borderId="4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3" fontId="2" fillId="0" borderId="0" xfId="1" applyFont="1" applyFill="1" applyBorder="1" applyAlignment="1">
      <alignment horizontal="right"/>
    </xf>
    <xf numFmtId="43" fontId="13" fillId="0" borderId="0" xfId="1" applyFont="1" applyFill="1" applyBorder="1" applyAlignment="1">
      <alignment horizontal="right"/>
    </xf>
    <xf numFmtId="43" fontId="2" fillId="0" borderId="10" xfId="1" applyFont="1" applyFill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2" fillId="0" borderId="10" xfId="0" applyNumberFormat="1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43" fontId="0" fillId="0" borderId="0" xfId="1" applyFont="1" applyBorder="1" applyAlignment="1">
      <alignment horizontal="right"/>
    </xf>
    <xf numFmtId="43" fontId="2" fillId="0" borderId="23" xfId="1" applyFont="1" applyFill="1" applyBorder="1" applyAlignment="1">
      <alignment horizontal="right"/>
    </xf>
    <xf numFmtId="43" fontId="2" fillId="0" borderId="6" xfId="1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26" xfId="0" applyFont="1" applyBorder="1" applyAlignment="1">
      <alignment horizontal="center"/>
    </xf>
    <xf numFmtId="9" fontId="4" fillId="0" borderId="13" xfId="0" applyNumberFormat="1" applyFont="1" applyBorder="1" applyAlignment="1">
      <alignment horizontal="center" vertical="center"/>
    </xf>
    <xf numFmtId="17" fontId="14" fillId="5" borderId="27" xfId="0" applyNumberFormat="1" applyFont="1" applyFill="1" applyBorder="1" applyAlignment="1">
      <alignment horizontal="left"/>
    </xf>
    <xf numFmtId="2" fontId="14" fillId="5" borderId="28" xfId="0" applyNumberFormat="1" applyFont="1" applyFill="1" applyBorder="1" applyAlignment="1">
      <alignment horizontal="left"/>
    </xf>
    <xf numFmtId="2" fontId="14" fillId="5" borderId="28" xfId="0" applyNumberFormat="1" applyFont="1" applyFill="1" applyBorder="1" applyAlignment="1">
      <alignment horizontal="center"/>
    </xf>
    <xf numFmtId="43" fontId="14" fillId="5" borderId="10" xfId="1" applyFont="1" applyFill="1" applyBorder="1" applyAlignment="1">
      <alignment horizontal="right"/>
    </xf>
    <xf numFmtId="43" fontId="14" fillId="5" borderId="10" xfId="1" applyFont="1" applyFill="1" applyBorder="1" applyAlignment="1">
      <alignment horizontal="center"/>
    </xf>
    <xf numFmtId="43" fontId="14" fillId="5" borderId="16" xfId="1" applyFont="1" applyFill="1" applyBorder="1" applyAlignment="1">
      <alignment horizontal="center"/>
    </xf>
    <xf numFmtId="15" fontId="15" fillId="5" borderId="0" xfId="0" applyNumberFormat="1" applyFont="1" applyFill="1" applyBorder="1" applyAlignment="1">
      <alignment horizontal="center"/>
    </xf>
    <xf numFmtId="4" fontId="14" fillId="5" borderId="0" xfId="0" applyNumberFormat="1" applyFont="1" applyFill="1" applyBorder="1" applyAlignment="1">
      <alignment horizontal="right"/>
    </xf>
    <xf numFmtId="4" fontId="14" fillId="5" borderId="0" xfId="0" applyNumberFormat="1" applyFont="1" applyFill="1" applyBorder="1" applyAlignment="1">
      <alignment horizontal="center"/>
    </xf>
    <xf numFmtId="4" fontId="14" fillId="5" borderId="19" xfId="0" applyNumberFormat="1" applyFont="1" applyFill="1" applyBorder="1" applyAlignment="1">
      <alignment horizontal="center"/>
    </xf>
    <xf numFmtId="17" fontId="2" fillId="0" borderId="20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43" fontId="2" fillId="0" borderId="21" xfId="1" applyFont="1" applyBorder="1" applyAlignment="1">
      <alignment horizontal="center"/>
    </xf>
    <xf numFmtId="43" fontId="2" fillId="0" borderId="21" xfId="1" applyFont="1" applyFill="1" applyBorder="1" applyAlignment="1">
      <alignment horizontal="right"/>
    </xf>
    <xf numFmtId="43" fontId="2" fillId="0" borderId="21" xfId="1" applyFont="1" applyFill="1" applyBorder="1" applyAlignment="1">
      <alignment horizontal="center"/>
    </xf>
    <xf numFmtId="43" fontId="2" fillId="3" borderId="21" xfId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43" fontId="5" fillId="2" borderId="2" xfId="0" applyNumberFormat="1" applyFont="1" applyFill="1" applyBorder="1" applyAlignment="1">
      <alignment horizontal="center"/>
    </xf>
    <xf numFmtId="43" fontId="5" fillId="2" borderId="18" xfId="0" applyNumberFormat="1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43" fontId="2" fillId="0" borderId="0" xfId="1" applyFont="1" applyBorder="1" applyAlignment="1">
      <alignment horizontal="right"/>
    </xf>
    <xf numFmtId="17" fontId="14" fillId="5" borderId="1" xfId="0" applyNumberFormat="1" applyFont="1" applyFill="1" applyBorder="1" applyAlignment="1">
      <alignment horizontal="left"/>
    </xf>
    <xf numFmtId="2" fontId="14" fillId="5" borderId="2" xfId="0" applyNumberFormat="1" applyFont="1" applyFill="1" applyBorder="1" applyAlignment="1">
      <alignment horizontal="left"/>
    </xf>
    <xf numFmtId="2" fontId="14" fillId="5" borderId="2" xfId="0" applyNumberFormat="1" applyFont="1" applyFill="1" applyBorder="1" applyAlignment="1">
      <alignment horizontal="center"/>
    </xf>
    <xf numFmtId="15" fontId="15" fillId="5" borderId="2" xfId="0" applyNumberFormat="1" applyFont="1" applyFill="1" applyBorder="1" applyAlignment="1">
      <alignment horizontal="center"/>
    </xf>
    <xf numFmtId="43" fontId="15" fillId="5" borderId="2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center"/>
    </xf>
    <xf numFmtId="43" fontId="15" fillId="5" borderId="26" xfId="0" applyNumberFormat="1" applyFont="1" applyFill="1" applyBorder="1" applyAlignment="1">
      <alignment horizontal="center"/>
    </xf>
    <xf numFmtId="4" fontId="14" fillId="5" borderId="2" xfId="0" applyNumberFormat="1" applyFont="1" applyFill="1" applyBorder="1" applyAlignment="1">
      <alignment horizontal="right"/>
    </xf>
    <xf numFmtId="4" fontId="14" fillId="5" borderId="2" xfId="0" applyNumberFormat="1" applyFont="1" applyFill="1" applyBorder="1" applyAlignment="1">
      <alignment horizontal="center"/>
    </xf>
    <xf numFmtId="4" fontId="14" fillId="5" borderId="26" xfId="0" applyNumberFormat="1" applyFont="1" applyFill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9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6">
    <cellStyle name="Calculations" xfId="4" xr:uid="{ABE0131D-F1C6-462D-A3DA-A420F8C0AF9C}"/>
    <cellStyle name="Comma" xfId="1" builtinId="3"/>
    <cellStyle name="Comma 2" xfId="6" xr:uid="{1FA19581-EC81-42B3-A6FC-2A27454E57B8}"/>
    <cellStyle name="Comma 2 2" xfId="7" xr:uid="{611A0EA4-4E8D-4BF1-AE88-324880F43AA5}"/>
    <cellStyle name="Comma 2 2 2 2 2" xfId="8" xr:uid="{A3CDDBDA-63A1-4663-B65C-7482E43C0A99}"/>
    <cellStyle name="Comma 2 3" xfId="9" xr:uid="{20FBA298-666B-471A-A00B-D5C40435976C}"/>
    <cellStyle name="Comma 2 4" xfId="25" xr:uid="{4B14D5D4-A3BE-4C90-8019-45BEE54E799F}"/>
    <cellStyle name="Comma 3" xfId="10" xr:uid="{190E3A4F-9B14-45E1-B0D4-BF94E93D9466}"/>
    <cellStyle name="Comma 4" xfId="5" xr:uid="{713C6D60-E1C1-4E63-9C27-2388CC9C4743}"/>
    <cellStyle name="Comma 5" xfId="27" xr:uid="{8496A92D-D710-424E-BAED-C39CA812312A}"/>
    <cellStyle name="custom dictionary" xfId="11" xr:uid="{98007736-CAB4-4E27-A529-DA9A5FEAAD1A}"/>
    <cellStyle name="custom dictionary 2" xfId="12" xr:uid="{0EF918CD-3E7F-4B04-9903-502683828EEC}"/>
    <cellStyle name="custom dictionary 2 2" xfId="30" xr:uid="{5C18C2EE-4358-4969-8818-B573701C4D82}"/>
    <cellStyle name="custom dictionary 3" xfId="29" xr:uid="{7334E941-69B5-4C6D-8346-5AFFEA5BC391}"/>
    <cellStyle name="Inputs" xfId="13" xr:uid="{97395A7C-26CE-40F3-9C4E-571B65332BBF}"/>
    <cellStyle name="Inputs $" xfId="14" xr:uid="{DD207674-5C16-4702-8458-9F2DD177189F}"/>
    <cellStyle name="Normal" xfId="0" builtinId="0"/>
    <cellStyle name="Normal 10" xfId="15" xr:uid="{C74E1354-C884-49AA-BA71-8EE61B3AE414}"/>
    <cellStyle name="Normal 10 2" xfId="31" xr:uid="{47C4F983-2CB4-4AAB-AD62-1A36FCC98B41}"/>
    <cellStyle name="Normal 2" xfId="16" xr:uid="{FBA732E4-184F-4460-87C9-C19F1B72865C}"/>
    <cellStyle name="Normal 2 2" xfId="17" xr:uid="{A7F2BC62-845D-4BAF-85D2-A3DAE1C0817C}"/>
    <cellStyle name="Normal 2 2 2" xfId="18" xr:uid="{6C0FE504-AB1E-4310-A794-23854B80D5E9}"/>
    <cellStyle name="Normal 2 2 2 2" xfId="19" xr:uid="{66618B99-B8E7-4A7E-813E-F14CD31E8D6E}"/>
    <cellStyle name="Normal 2 3" xfId="20" xr:uid="{2A2EDC2A-1658-4462-910D-35FA20CAFA4E}"/>
    <cellStyle name="Normal 2 3 2" xfId="32" xr:uid="{6B6BC2F2-F782-422D-A9CD-FA1E04886438}"/>
    <cellStyle name="Normal 3" xfId="3" xr:uid="{CFCB91D3-0FEB-4026-B777-DCDEC8005423}"/>
    <cellStyle name="Normal 4" xfId="21" xr:uid="{719B820D-DBDD-4206-9B14-EE7AEC787DA1}"/>
    <cellStyle name="Normal 4 2" xfId="33" xr:uid="{FEEEA1E5-9C23-4B43-9105-178DEA80C6B3}"/>
    <cellStyle name="Normal 5" xfId="2" xr:uid="{95359DC3-BCFD-4C0F-BB20-22DC150A0AA3}"/>
    <cellStyle name="Normal 6" xfId="22" xr:uid="{632684FA-12CB-4202-B5CA-F7847FD38C02}"/>
    <cellStyle name="Normal 7" xfId="26" xr:uid="{33977DAD-FA1F-4638-B44C-6AB4B6A215AD}"/>
    <cellStyle name="Normal 8" xfId="28" xr:uid="{3FA53FB3-0E9D-4CA5-8811-B9FB96F679E4}"/>
    <cellStyle name="Normal 9" xfId="23" xr:uid="{9B7755E8-8E78-423F-A6A6-607AF8716E09}"/>
    <cellStyle name="Normal 9 2" xfId="34" xr:uid="{D2DD7BBE-DB82-4CE3-BDF0-B69F5B2BC9BA}"/>
    <cellStyle name="Percent 2" xfId="24" xr:uid="{CBF8E104-ADA6-43DE-9110-3401521C89FF}"/>
    <cellStyle name="Percent 3" xfId="35" xr:uid="{1FAD03D6-FAD4-4329-85B8-46108D35E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DE8-24A6-46F1-86F1-FBA302B912FD}">
  <dimension ref="B1:H15"/>
  <sheetViews>
    <sheetView showGridLines="0" tabSelected="1" workbookViewId="0">
      <selection activeCell="G3" sqref="G3:G4"/>
    </sheetView>
  </sheetViews>
  <sheetFormatPr defaultRowHeight="14.5" x14ac:dyDescent="0.35"/>
  <cols>
    <col min="2" max="2" width="13.90625" customWidth="1"/>
    <col min="3" max="3" width="16.1796875" bestFit="1" customWidth="1"/>
    <col min="4" max="4" width="16.1796875" customWidth="1"/>
    <col min="5" max="5" width="17.1796875" customWidth="1"/>
    <col min="6" max="6" width="14.36328125" bestFit="1" customWidth="1"/>
    <col min="7" max="7" width="10.08984375" bestFit="1" customWidth="1"/>
    <col min="8" max="8" width="9.08984375" bestFit="1" customWidth="1"/>
  </cols>
  <sheetData>
    <row r="1" spans="2:8" ht="15" thickBot="1" x14ac:dyDescent="0.4"/>
    <row r="2" spans="2:8" x14ac:dyDescent="0.35">
      <c r="B2" s="44" t="s">
        <v>3</v>
      </c>
      <c r="C2" s="45" t="s">
        <v>29</v>
      </c>
      <c r="D2" s="45" t="s">
        <v>30</v>
      </c>
      <c r="E2" s="45" t="s">
        <v>31</v>
      </c>
      <c r="F2" s="45" t="s">
        <v>32</v>
      </c>
      <c r="G2" s="46" t="s">
        <v>33</v>
      </c>
    </row>
    <row r="3" spans="2:8" x14ac:dyDescent="0.35">
      <c r="B3" s="47">
        <v>43831</v>
      </c>
      <c r="C3" s="144">
        <f>'PRE-2020 PAYMENT-POWER'!I5</f>
        <v>2486851.5166013073</v>
      </c>
      <c r="D3" s="144">
        <f>'PRE-2020 PAYMENT-GAS'!H11</f>
        <v>3386002.7555490197</v>
      </c>
      <c r="E3" s="144">
        <f>D3+C3</f>
        <v>5872854.2721503265</v>
      </c>
      <c r="F3" s="144">
        <f>E3/1000</f>
        <v>5872.8542721503263</v>
      </c>
      <c r="G3" s="145">
        <f>F3*0.3</f>
        <v>1761.8562816450979</v>
      </c>
    </row>
    <row r="4" spans="2:8" x14ac:dyDescent="0.35">
      <c r="B4" s="47">
        <v>43862</v>
      </c>
      <c r="C4" s="144">
        <f>'PRE-2020 PAYMENT-POWER'!I6+'PRE-2020 PAYMENT-POWER'!I7</f>
        <v>10082592.591666665</v>
      </c>
      <c r="D4" s="144">
        <f>'PRE-2020 PAYMENT-GAS'!H18</f>
        <v>2540599.5204575164</v>
      </c>
      <c r="E4" s="144">
        <f t="shared" ref="E4:E14" si="0">D4+C4</f>
        <v>12623192.112124182</v>
      </c>
      <c r="F4" s="144">
        <f t="shared" ref="F4:F14" si="1">E4/1000</f>
        <v>12623.192112124183</v>
      </c>
      <c r="G4" s="145">
        <f t="shared" ref="G4:G6" si="2">F4*0.3</f>
        <v>3786.9576336372547</v>
      </c>
      <c r="H4" s="41"/>
    </row>
    <row r="5" spans="2:8" x14ac:dyDescent="0.35">
      <c r="B5" s="47">
        <v>43891</v>
      </c>
      <c r="C5" s="146">
        <v>0</v>
      </c>
      <c r="D5" s="144">
        <f>'PRE-2020 PAYMENT-GAS'!H23</f>
        <v>1261385.9888856211</v>
      </c>
      <c r="E5" s="144">
        <f t="shared" si="0"/>
        <v>1261385.9888856211</v>
      </c>
      <c r="F5" s="144">
        <f t="shared" si="1"/>
        <v>1261.3859888856211</v>
      </c>
      <c r="G5" s="145">
        <f t="shared" si="2"/>
        <v>378.41579666568634</v>
      </c>
    </row>
    <row r="6" spans="2:8" x14ac:dyDescent="0.35">
      <c r="B6" s="47">
        <v>43922</v>
      </c>
      <c r="C6" s="144">
        <f>'PRE-2020 PAYMENT-POWER'!I8</f>
        <v>33606707.249902911</v>
      </c>
      <c r="D6" s="144">
        <f>'PRE-2020 PAYMENT-GAS'!H32</f>
        <v>15558705.152861292</v>
      </c>
      <c r="E6" s="144">
        <f t="shared" si="0"/>
        <v>49165412.402764201</v>
      </c>
      <c r="F6" s="144">
        <f t="shared" si="1"/>
        <v>49165.412402764203</v>
      </c>
      <c r="G6" s="145">
        <f t="shared" si="2"/>
        <v>14749.62372082926</v>
      </c>
      <c r="H6" s="41"/>
    </row>
    <row r="7" spans="2:8" x14ac:dyDescent="0.35">
      <c r="B7" s="47">
        <v>43952</v>
      </c>
      <c r="C7" s="49"/>
      <c r="D7" s="49"/>
      <c r="E7" s="48">
        <f t="shared" si="0"/>
        <v>0</v>
      </c>
      <c r="F7" s="48">
        <f t="shared" si="1"/>
        <v>0</v>
      </c>
      <c r="G7" s="50"/>
    </row>
    <row r="8" spans="2:8" x14ac:dyDescent="0.35">
      <c r="B8" s="47">
        <v>43983</v>
      </c>
      <c r="C8" s="49"/>
      <c r="D8" s="49"/>
      <c r="E8" s="48">
        <f t="shared" si="0"/>
        <v>0</v>
      </c>
      <c r="F8" s="48">
        <f t="shared" si="1"/>
        <v>0</v>
      </c>
      <c r="G8" s="50"/>
    </row>
    <row r="9" spans="2:8" x14ac:dyDescent="0.35">
      <c r="B9" s="47">
        <v>44013</v>
      </c>
      <c r="C9" s="49"/>
      <c r="D9" s="49"/>
      <c r="E9" s="48">
        <f t="shared" si="0"/>
        <v>0</v>
      </c>
      <c r="F9" s="48">
        <f t="shared" si="1"/>
        <v>0</v>
      </c>
      <c r="G9" s="50"/>
    </row>
    <row r="10" spans="2:8" x14ac:dyDescent="0.35">
      <c r="B10" s="47">
        <v>44044</v>
      </c>
      <c r="C10" s="49"/>
      <c r="D10" s="49"/>
      <c r="E10" s="48">
        <f t="shared" si="0"/>
        <v>0</v>
      </c>
      <c r="F10" s="48">
        <f t="shared" si="1"/>
        <v>0</v>
      </c>
      <c r="G10" s="50"/>
    </row>
    <row r="11" spans="2:8" x14ac:dyDescent="0.35">
      <c r="B11" s="47">
        <v>44075</v>
      </c>
      <c r="C11" s="49"/>
      <c r="D11" s="49"/>
      <c r="E11" s="48">
        <f t="shared" si="0"/>
        <v>0</v>
      </c>
      <c r="F11" s="48">
        <f t="shared" si="1"/>
        <v>0</v>
      </c>
      <c r="G11" s="50"/>
    </row>
    <row r="12" spans="2:8" x14ac:dyDescent="0.35">
      <c r="B12" s="47">
        <v>44105</v>
      </c>
      <c r="C12" s="49"/>
      <c r="D12" s="49"/>
      <c r="E12" s="48">
        <f t="shared" si="0"/>
        <v>0</v>
      </c>
      <c r="F12" s="48">
        <f t="shared" si="1"/>
        <v>0</v>
      </c>
      <c r="G12" s="50"/>
    </row>
    <row r="13" spans="2:8" x14ac:dyDescent="0.35">
      <c r="B13" s="47">
        <v>44136</v>
      </c>
      <c r="C13" s="49"/>
      <c r="D13" s="49"/>
      <c r="E13" s="48">
        <f t="shared" si="0"/>
        <v>0</v>
      </c>
      <c r="F13" s="48">
        <f t="shared" si="1"/>
        <v>0</v>
      </c>
      <c r="G13" s="50"/>
    </row>
    <row r="14" spans="2:8" x14ac:dyDescent="0.35">
      <c r="B14" s="47">
        <v>44166</v>
      </c>
      <c r="C14" s="49"/>
      <c r="D14" s="49"/>
      <c r="E14" s="48">
        <f t="shared" si="0"/>
        <v>0</v>
      </c>
      <c r="F14" s="48">
        <f t="shared" si="1"/>
        <v>0</v>
      </c>
      <c r="G14" s="50"/>
    </row>
    <row r="15" spans="2:8" ht="15" thickBot="1" x14ac:dyDescent="0.4">
      <c r="B15" s="51" t="s">
        <v>21</v>
      </c>
      <c r="C15" s="52">
        <f>SUM(C3:C14)</f>
        <v>46176151.358170882</v>
      </c>
      <c r="D15" s="52">
        <f>SUM(D3:D14)</f>
        <v>22746693.417753451</v>
      </c>
      <c r="E15" s="52">
        <f>SUM(E3:E14)</f>
        <v>68922844.775924325</v>
      </c>
      <c r="F15" s="52">
        <f t="shared" ref="F15:G15" si="3">SUM(F3:F14)</f>
        <v>68922.844775924328</v>
      </c>
      <c r="G15" s="53">
        <f t="shared" si="3"/>
        <v>20676.853432777301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75C1-AC21-43EA-9CB5-85F50CCCBC3D}">
  <dimension ref="A1:J19"/>
  <sheetViews>
    <sheetView workbookViewId="0">
      <selection activeCell="I6" sqref="I6:I7"/>
    </sheetView>
  </sheetViews>
  <sheetFormatPr defaultColWidth="9.1796875" defaultRowHeight="14.5" x14ac:dyDescent="0.35"/>
  <cols>
    <col min="1" max="1" width="9.1796875" style="1"/>
    <col min="2" max="2" width="17.7265625" style="1" customWidth="1"/>
    <col min="3" max="3" width="19" style="1" customWidth="1"/>
    <col min="4" max="4" width="14.7265625" style="1" bestFit="1" customWidth="1"/>
    <col min="5" max="5" width="24" style="1" customWidth="1"/>
    <col min="6" max="6" width="21.26953125" style="1" customWidth="1"/>
    <col min="7" max="7" width="19.26953125" style="1" bestFit="1" customWidth="1"/>
    <col min="8" max="8" width="17.81640625" style="1" customWidth="1"/>
    <col min="9" max="9" width="20.453125" style="1" bestFit="1" customWidth="1"/>
    <col min="10" max="10" width="16.1796875" style="1" customWidth="1"/>
    <col min="11" max="11" width="12.81640625" style="1" customWidth="1"/>
    <col min="12" max="16384" width="9.1796875" style="1"/>
  </cols>
  <sheetData>
    <row r="1" spans="1:10" ht="15" thickBot="1" x14ac:dyDescent="0.4">
      <c r="B1" s="12"/>
      <c r="C1" s="18"/>
      <c r="D1" s="20"/>
      <c r="E1" s="19"/>
      <c r="F1" s="19"/>
      <c r="G1" s="20"/>
      <c r="H1" s="20"/>
      <c r="I1" s="20"/>
    </row>
    <row r="2" spans="1:10" ht="21" thickBot="1" x14ac:dyDescent="0.5">
      <c r="A2" s="1">
        <v>1</v>
      </c>
      <c r="B2" s="42" t="s">
        <v>9</v>
      </c>
      <c r="C2" s="43"/>
      <c r="D2" s="43"/>
      <c r="E2" s="43"/>
      <c r="F2" s="43"/>
      <c r="G2" s="43"/>
      <c r="H2" s="43"/>
      <c r="I2" s="43"/>
    </row>
    <row r="3" spans="1:10" ht="15.5" x14ac:dyDescent="0.35">
      <c r="B3" s="2" t="s">
        <v>3</v>
      </c>
      <c r="C3" s="3" t="s">
        <v>4</v>
      </c>
      <c r="D3" s="32" t="s">
        <v>5</v>
      </c>
      <c r="E3" s="2" t="s">
        <v>2</v>
      </c>
      <c r="F3" s="4" t="s">
        <v>6</v>
      </c>
      <c r="G3" s="5" t="s">
        <v>7</v>
      </c>
      <c r="H3" s="5" t="s">
        <v>8</v>
      </c>
      <c r="I3" s="5" t="s">
        <v>1</v>
      </c>
      <c r="J3" s="26"/>
    </row>
    <row r="4" spans="1:10" x14ac:dyDescent="0.35">
      <c r="B4" s="23"/>
      <c r="C4" s="33"/>
      <c r="D4" s="34">
        <v>306</v>
      </c>
      <c r="E4" s="38">
        <f t="shared" ref="E4:E6" si="0">C4/1</f>
        <v>0</v>
      </c>
      <c r="F4" s="25"/>
      <c r="G4" s="7"/>
      <c r="H4" s="8">
        <f t="shared" ref="H4:H6" si="1">G4*$A$2</f>
        <v>0</v>
      </c>
      <c r="I4" s="22">
        <f>H4/D4</f>
        <v>0</v>
      </c>
      <c r="J4" s="26"/>
    </row>
    <row r="5" spans="1:10" x14ac:dyDescent="0.35">
      <c r="B5" s="23"/>
      <c r="C5" s="24"/>
      <c r="D5" s="34">
        <v>306</v>
      </c>
      <c r="E5" s="38">
        <f t="shared" si="0"/>
        <v>0</v>
      </c>
      <c r="F5" s="25">
        <v>43846</v>
      </c>
      <c r="G5" s="39">
        <v>760976564.08000004</v>
      </c>
      <c r="H5" s="8">
        <f t="shared" si="1"/>
        <v>760976564.08000004</v>
      </c>
      <c r="I5" s="22">
        <f>H5/D5</f>
        <v>2486851.5166013073</v>
      </c>
      <c r="J5" s="26"/>
    </row>
    <row r="6" spans="1:10" x14ac:dyDescent="0.35">
      <c r="B6" s="23" t="s">
        <v>10</v>
      </c>
      <c r="C6" s="6">
        <v>8837060.6004816275</v>
      </c>
      <c r="D6" s="34">
        <v>306</v>
      </c>
      <c r="E6" s="38">
        <f t="shared" si="0"/>
        <v>8837060.6004816275</v>
      </c>
      <c r="F6" s="25">
        <v>43874</v>
      </c>
      <c r="G6" s="7">
        <v>2652185541.5699997</v>
      </c>
      <c r="H6" s="8">
        <f t="shared" si="1"/>
        <v>2652185541.5699997</v>
      </c>
      <c r="I6" s="22">
        <f t="shared" ref="I6:I15" si="2">H6/D6</f>
        <v>8667273.0116666649</v>
      </c>
      <c r="J6" s="26"/>
    </row>
    <row r="7" spans="1:10" x14ac:dyDescent="0.35">
      <c r="B7" s="23" t="s">
        <v>22</v>
      </c>
      <c r="C7" s="21"/>
      <c r="D7" s="34">
        <v>306</v>
      </c>
      <c r="E7" s="38">
        <f>C10/1</f>
        <v>0</v>
      </c>
      <c r="F7" s="25">
        <v>43887</v>
      </c>
      <c r="G7" s="7"/>
      <c r="H7" s="8">
        <f t="shared" ref="H7:H15" si="3">G7*$A$2</f>
        <v>0</v>
      </c>
      <c r="I7" s="22">
        <v>1415319.58</v>
      </c>
    </row>
    <row r="8" spans="1:10" x14ac:dyDescent="0.35">
      <c r="B8" s="23"/>
      <c r="C8" s="21"/>
      <c r="D8" s="34">
        <v>360.5</v>
      </c>
      <c r="E8" s="38">
        <f t="shared" ref="E8:E15" si="4">C11/1</f>
        <v>0</v>
      </c>
      <c r="F8" s="25" t="s">
        <v>24</v>
      </c>
      <c r="G8" s="7">
        <v>12115217963.59</v>
      </c>
      <c r="H8" s="8">
        <f t="shared" si="3"/>
        <v>12115217963.59</v>
      </c>
      <c r="I8" s="22">
        <f t="shared" si="2"/>
        <v>33606707.249902911</v>
      </c>
    </row>
    <row r="9" spans="1:10" x14ac:dyDescent="0.35">
      <c r="B9" s="23"/>
      <c r="C9" s="21"/>
      <c r="D9" s="34">
        <v>306</v>
      </c>
      <c r="E9" s="38">
        <f t="shared" si="4"/>
        <v>0</v>
      </c>
      <c r="F9" s="25"/>
      <c r="G9" s="7"/>
      <c r="H9" s="8">
        <f t="shared" si="3"/>
        <v>0</v>
      </c>
      <c r="I9" s="22">
        <f t="shared" si="2"/>
        <v>0</v>
      </c>
    </row>
    <row r="10" spans="1:10" x14ac:dyDescent="0.35">
      <c r="B10" s="23"/>
      <c r="C10" s="21"/>
      <c r="D10" s="34">
        <v>306</v>
      </c>
      <c r="E10" s="38">
        <f t="shared" si="4"/>
        <v>0</v>
      </c>
      <c r="F10" s="25"/>
      <c r="G10" s="7"/>
      <c r="H10" s="8">
        <f t="shared" si="3"/>
        <v>0</v>
      </c>
      <c r="I10" s="22">
        <f t="shared" si="2"/>
        <v>0</v>
      </c>
    </row>
    <row r="11" spans="1:10" x14ac:dyDescent="0.35">
      <c r="B11" s="23"/>
      <c r="C11" s="21"/>
      <c r="D11" s="34">
        <v>306</v>
      </c>
      <c r="E11" s="38">
        <f t="shared" si="4"/>
        <v>0</v>
      </c>
      <c r="F11" s="25"/>
      <c r="G11" s="7"/>
      <c r="H11" s="8">
        <f t="shared" si="3"/>
        <v>0</v>
      </c>
      <c r="I11" s="22">
        <f t="shared" si="2"/>
        <v>0</v>
      </c>
    </row>
    <row r="12" spans="1:10" x14ac:dyDescent="0.35">
      <c r="B12" s="23"/>
      <c r="C12" s="21"/>
      <c r="D12" s="34">
        <v>306</v>
      </c>
      <c r="E12" s="38">
        <f t="shared" si="4"/>
        <v>0</v>
      </c>
      <c r="F12" s="25"/>
      <c r="G12" s="7"/>
      <c r="H12" s="8">
        <f t="shared" si="3"/>
        <v>0</v>
      </c>
      <c r="I12" s="22">
        <f t="shared" si="2"/>
        <v>0</v>
      </c>
    </row>
    <row r="13" spans="1:10" x14ac:dyDescent="0.35">
      <c r="B13" s="23"/>
      <c r="C13" s="21"/>
      <c r="D13" s="34">
        <v>306</v>
      </c>
      <c r="E13" s="38">
        <f t="shared" si="4"/>
        <v>0</v>
      </c>
      <c r="F13" s="25"/>
      <c r="G13" s="7"/>
      <c r="H13" s="8">
        <f t="shared" si="3"/>
        <v>0</v>
      </c>
      <c r="I13" s="22">
        <f t="shared" si="2"/>
        <v>0</v>
      </c>
    </row>
    <row r="14" spans="1:10" x14ac:dyDescent="0.35">
      <c r="B14" s="23"/>
      <c r="C14" s="21"/>
      <c r="D14" s="34">
        <v>306</v>
      </c>
      <c r="E14" s="38">
        <f t="shared" si="4"/>
        <v>0</v>
      </c>
      <c r="F14" s="25"/>
      <c r="G14" s="7"/>
      <c r="H14" s="8">
        <f t="shared" si="3"/>
        <v>0</v>
      </c>
      <c r="I14" s="22">
        <f t="shared" si="2"/>
        <v>0</v>
      </c>
    </row>
    <row r="15" spans="1:10" ht="15" thickBot="1" x14ac:dyDescent="0.4">
      <c r="B15" s="35"/>
      <c r="C15" s="36"/>
      <c r="D15" s="37">
        <v>306</v>
      </c>
      <c r="E15" s="38">
        <f t="shared" si="4"/>
        <v>0</v>
      </c>
      <c r="F15" s="25"/>
      <c r="G15" s="7"/>
      <c r="H15" s="8">
        <f t="shared" si="3"/>
        <v>0</v>
      </c>
      <c r="I15" s="22">
        <f t="shared" si="2"/>
        <v>0</v>
      </c>
    </row>
    <row r="16" spans="1:10" ht="15" thickBot="1" x14ac:dyDescent="0.4">
      <c r="B16" s="31" t="s">
        <v>21</v>
      </c>
      <c r="C16" s="9"/>
      <c r="D16" s="9"/>
      <c r="E16" s="10"/>
      <c r="F16" s="11"/>
      <c r="G16" s="11">
        <f>SUM(G4:G15)</f>
        <v>15528380069.24</v>
      </c>
      <c r="H16" s="11">
        <f>SUM(H4:H15)</f>
        <v>15528380069.24</v>
      </c>
      <c r="I16" s="11">
        <f>SUM(I4:I15)</f>
        <v>46176151.358170882</v>
      </c>
    </row>
    <row r="17" spans="2:9" ht="15" thickBot="1" x14ac:dyDescent="0.4">
      <c r="B17" s="13"/>
      <c r="C17" s="14"/>
      <c r="D17" s="14"/>
      <c r="E17" s="15"/>
      <c r="F17" s="16"/>
      <c r="G17" s="17"/>
      <c r="H17" s="17"/>
      <c r="I17" s="17"/>
    </row>
    <row r="18" spans="2:9" ht="15" thickBot="1" x14ac:dyDescent="0.4">
      <c r="B18" s="40"/>
      <c r="C18" s="33"/>
      <c r="D18" s="33"/>
      <c r="E18" s="33"/>
      <c r="F18" s="33"/>
      <c r="G18" s="33"/>
      <c r="H18" s="33"/>
      <c r="I18" s="33"/>
    </row>
    <row r="19" spans="2:9" s="30" customFormat="1" ht="18.5" thickBot="1" x14ac:dyDescent="0.45">
      <c r="B19" s="27"/>
      <c r="C19" s="28" t="s">
        <v>19</v>
      </c>
      <c r="D19" s="28"/>
      <c r="E19" s="28" t="s">
        <v>0</v>
      </c>
      <c r="F19" s="28"/>
      <c r="G19" s="28"/>
      <c r="H19" s="28"/>
      <c r="I19" s="29">
        <f>I16+'PRE-2020 PAYMENT-GAS'!H36</f>
        <v>68922844.775924325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0240-4F90-4B47-BBDA-7DC1934C295C}">
  <dimension ref="A1:J41"/>
  <sheetViews>
    <sheetView topLeftCell="A16" workbookViewId="0">
      <selection activeCell="B23" sqref="B23:I23"/>
    </sheetView>
  </sheetViews>
  <sheetFormatPr defaultColWidth="9.1796875" defaultRowHeight="14.5" x14ac:dyDescent="0.35"/>
  <cols>
    <col min="1" max="1" width="9.1796875" style="1"/>
    <col min="2" max="2" width="17.7265625" style="1" customWidth="1"/>
    <col min="3" max="3" width="19" style="1" customWidth="1"/>
    <col min="4" max="4" width="14.7265625" style="65" bestFit="1" customWidth="1"/>
    <col min="5" max="5" width="21.26953125" style="65" customWidth="1"/>
    <col min="6" max="6" width="19.26953125" style="108" bestFit="1" customWidth="1"/>
    <col min="7" max="7" width="17.81640625" style="65" customWidth="1"/>
    <col min="8" max="8" width="20.453125" style="65" bestFit="1" customWidth="1"/>
    <col min="9" max="9" width="18.26953125" style="65" bestFit="1" customWidth="1"/>
    <col min="10" max="10" width="16.1796875" style="1" customWidth="1"/>
    <col min="11" max="11" width="12.81640625" style="1" customWidth="1"/>
    <col min="12" max="16384" width="9.1796875" style="1"/>
  </cols>
  <sheetData>
    <row r="1" spans="1:10" ht="15" thickBot="1" x14ac:dyDescent="0.4">
      <c r="B1" s="12"/>
      <c r="C1" s="18"/>
      <c r="D1" s="68"/>
      <c r="E1" s="75"/>
      <c r="F1" s="93"/>
      <c r="G1" s="68"/>
      <c r="H1" s="68"/>
      <c r="I1" s="68"/>
    </row>
    <row r="2" spans="1:10" ht="21" thickBot="1" x14ac:dyDescent="0.5">
      <c r="A2" s="1">
        <v>1</v>
      </c>
      <c r="B2" s="42" t="s">
        <v>9</v>
      </c>
      <c r="C2" s="43"/>
      <c r="D2" s="43"/>
      <c r="E2" s="43"/>
      <c r="F2" s="43"/>
      <c r="G2" s="43"/>
      <c r="H2" s="43"/>
      <c r="I2" s="109"/>
    </row>
    <row r="3" spans="1:10" s="65" customFormat="1" ht="16" thickBot="1" x14ac:dyDescent="0.4">
      <c r="A3" s="65">
        <v>0.95</v>
      </c>
      <c r="B3" s="66" t="s">
        <v>11</v>
      </c>
      <c r="C3" s="67" t="s">
        <v>4</v>
      </c>
      <c r="D3" s="67" t="s">
        <v>5</v>
      </c>
      <c r="E3" s="66" t="s">
        <v>6</v>
      </c>
      <c r="F3" s="94" t="s">
        <v>7</v>
      </c>
      <c r="G3" s="67" t="s">
        <v>8</v>
      </c>
      <c r="H3" s="67" t="s">
        <v>1</v>
      </c>
      <c r="I3" s="110" t="s">
        <v>34</v>
      </c>
    </row>
    <row r="4" spans="1:10" x14ac:dyDescent="0.35">
      <c r="B4" s="57" t="s">
        <v>12</v>
      </c>
      <c r="C4" s="58"/>
      <c r="D4" s="69">
        <v>306</v>
      </c>
      <c r="E4" s="76">
        <v>43831</v>
      </c>
      <c r="F4" s="95">
        <v>35507078.25</v>
      </c>
      <c r="G4" s="77">
        <f>F4*$A$2</f>
        <v>35507078.25</v>
      </c>
      <c r="H4" s="77">
        <f t="shared" ref="H4:H10" si="0">G4/D4</f>
        <v>116036.20343137255</v>
      </c>
      <c r="I4" s="78">
        <f>H4*0.3</f>
        <v>34810.861029411761</v>
      </c>
    </row>
    <row r="5" spans="1:10" x14ac:dyDescent="0.35">
      <c r="B5" s="59" t="s">
        <v>14</v>
      </c>
      <c r="C5" s="56"/>
      <c r="D5" s="70">
        <v>306</v>
      </c>
      <c r="E5" s="79">
        <v>43838</v>
      </c>
      <c r="F5" s="96">
        <v>28347396.640000001</v>
      </c>
      <c r="G5" s="80">
        <f>F5*$A$3</f>
        <v>26930026.807999998</v>
      </c>
      <c r="H5" s="80">
        <f t="shared" si="0"/>
        <v>88006.623555555547</v>
      </c>
      <c r="I5" s="81">
        <f t="shared" ref="I5:I10" si="1">H5*0.3</f>
        <v>26401.987066666665</v>
      </c>
      <c r="J5" s="26"/>
    </row>
    <row r="6" spans="1:10" x14ac:dyDescent="0.35">
      <c r="B6" s="59" t="s">
        <v>13</v>
      </c>
      <c r="C6" s="56"/>
      <c r="D6" s="70">
        <v>306</v>
      </c>
      <c r="E6" s="79">
        <v>43850</v>
      </c>
      <c r="F6" s="97">
        <v>89767295.540000007</v>
      </c>
      <c r="G6" s="80">
        <f t="shared" ref="G6:G35" si="2">F6*$A$2</f>
        <v>89767295.540000007</v>
      </c>
      <c r="H6" s="80">
        <f t="shared" si="0"/>
        <v>293357.17496732029</v>
      </c>
      <c r="I6" s="81">
        <f t="shared" si="1"/>
        <v>88007.15249019608</v>
      </c>
      <c r="J6" s="26"/>
    </row>
    <row r="7" spans="1:10" x14ac:dyDescent="0.35">
      <c r="B7" s="59" t="s">
        <v>13</v>
      </c>
      <c r="C7" s="56"/>
      <c r="D7" s="70">
        <v>306</v>
      </c>
      <c r="E7" s="79">
        <v>43840</v>
      </c>
      <c r="F7" s="98">
        <v>187491730.59999999</v>
      </c>
      <c r="G7" s="80">
        <f t="shared" si="2"/>
        <v>187491730.59999999</v>
      </c>
      <c r="H7" s="80">
        <f t="shared" si="0"/>
        <v>612718.07385620917</v>
      </c>
      <c r="I7" s="81">
        <f t="shared" si="1"/>
        <v>183815.42215686274</v>
      </c>
      <c r="J7" s="26"/>
    </row>
    <row r="8" spans="1:10" x14ac:dyDescent="0.35">
      <c r="B8" s="59" t="s">
        <v>15</v>
      </c>
      <c r="C8" s="56"/>
      <c r="D8" s="70">
        <v>306</v>
      </c>
      <c r="E8" s="79">
        <v>43854</v>
      </c>
      <c r="F8" s="97">
        <v>27779327</v>
      </c>
      <c r="G8" s="80">
        <f>F8*$A$3</f>
        <v>26390360.649999999</v>
      </c>
      <c r="H8" s="80">
        <f t="shared" si="0"/>
        <v>86243.008660130712</v>
      </c>
      <c r="I8" s="81">
        <f t="shared" si="1"/>
        <v>25872.902598039214</v>
      </c>
      <c r="J8" s="26"/>
    </row>
    <row r="9" spans="1:10" x14ac:dyDescent="0.35">
      <c r="B9" s="59" t="s">
        <v>23</v>
      </c>
      <c r="C9" s="56"/>
      <c r="D9" s="70">
        <v>306</v>
      </c>
      <c r="E9" s="82">
        <v>43837</v>
      </c>
      <c r="F9" s="99">
        <v>209195099.66</v>
      </c>
      <c r="G9" s="80">
        <f>F9</f>
        <v>209195099.66</v>
      </c>
      <c r="H9" s="80">
        <f t="shared" si="0"/>
        <v>683644.11653594766</v>
      </c>
      <c r="I9" s="81">
        <f t="shared" si="1"/>
        <v>205093.23496078429</v>
      </c>
      <c r="J9" s="26"/>
    </row>
    <row r="10" spans="1:10" ht="15" thickBot="1" x14ac:dyDescent="0.4">
      <c r="B10" s="63" t="s">
        <v>16</v>
      </c>
      <c r="C10" s="64"/>
      <c r="D10" s="71">
        <v>306</v>
      </c>
      <c r="E10" s="83">
        <v>43857</v>
      </c>
      <c r="F10" s="100">
        <v>460835251.69</v>
      </c>
      <c r="G10" s="84">
        <f t="shared" si="2"/>
        <v>460835251.69</v>
      </c>
      <c r="H10" s="84">
        <f t="shared" si="0"/>
        <v>1505997.5545424838</v>
      </c>
      <c r="I10" s="85">
        <f t="shared" si="1"/>
        <v>451799.26636274514</v>
      </c>
      <c r="J10" s="26">
        <f>SUM(J5:J8)</f>
        <v>0</v>
      </c>
    </row>
    <row r="11" spans="1:10" ht="15" thickBot="1" x14ac:dyDescent="0.4">
      <c r="B11" s="111">
        <v>43831</v>
      </c>
      <c r="C11" s="112"/>
      <c r="D11" s="113"/>
      <c r="E11" s="86"/>
      <c r="F11" s="114">
        <f>SUM(F4:F10)</f>
        <v>1038923179.3799999</v>
      </c>
      <c r="G11" s="115">
        <f t="shared" ref="G11" si="3">SUM(G4:G10)</f>
        <v>1036116843.198</v>
      </c>
      <c r="H11" s="115">
        <f>SUM(H4:H10)</f>
        <v>3386002.7555490197</v>
      </c>
      <c r="I11" s="116">
        <f>SUM(I4:I10)</f>
        <v>1015800.8266647058</v>
      </c>
      <c r="J11" s="26"/>
    </row>
    <row r="12" spans="1:10" x14ac:dyDescent="0.35">
      <c r="B12" s="57" t="s">
        <v>14</v>
      </c>
      <c r="C12" s="58"/>
      <c r="D12" s="69">
        <v>306</v>
      </c>
      <c r="E12" s="76">
        <v>43866</v>
      </c>
      <c r="F12" s="95">
        <v>26006379</v>
      </c>
      <c r="G12" s="77">
        <f>F12*$A$3</f>
        <v>24706060.049999997</v>
      </c>
      <c r="H12" s="77">
        <f t="shared" ref="H12:H17" si="4">G12/D12</f>
        <v>80738.758333333317</v>
      </c>
      <c r="I12" s="78">
        <f>H12*0.3</f>
        <v>24221.627499999995</v>
      </c>
    </row>
    <row r="13" spans="1:10" x14ac:dyDescent="0.35">
      <c r="B13" s="59" t="s">
        <v>23</v>
      </c>
      <c r="C13" s="56"/>
      <c r="D13" s="70">
        <v>306</v>
      </c>
      <c r="E13" s="79">
        <v>43867</v>
      </c>
      <c r="F13" s="133">
        <v>29645216.420000002</v>
      </c>
      <c r="G13" s="80">
        <f>F13</f>
        <v>29645216.420000002</v>
      </c>
      <c r="H13" s="80">
        <f t="shared" si="4"/>
        <v>96879.792222222226</v>
      </c>
      <c r="I13" s="81">
        <f t="shared" ref="I13:I31" si="5">H13*0.3</f>
        <v>29063.937666666669</v>
      </c>
    </row>
    <row r="14" spans="1:10" x14ac:dyDescent="0.35">
      <c r="B14" s="59" t="s">
        <v>12</v>
      </c>
      <c r="C14" s="56"/>
      <c r="D14" s="70">
        <v>306</v>
      </c>
      <c r="E14" s="79">
        <v>43871</v>
      </c>
      <c r="F14" s="98">
        <v>60690981.060000002</v>
      </c>
      <c r="G14" s="80">
        <f t="shared" ref="G14:G26" si="6">F14*$A$2</f>
        <v>60690981.060000002</v>
      </c>
      <c r="H14" s="80">
        <f t="shared" si="4"/>
        <v>198336.53941176471</v>
      </c>
      <c r="I14" s="81">
        <f t="shared" si="5"/>
        <v>59500.961823529411</v>
      </c>
    </row>
    <row r="15" spans="1:10" x14ac:dyDescent="0.35">
      <c r="B15" s="59" t="s">
        <v>18</v>
      </c>
      <c r="C15" s="56"/>
      <c r="D15" s="70">
        <v>306</v>
      </c>
      <c r="E15" s="79">
        <v>43872</v>
      </c>
      <c r="F15" s="101">
        <v>39820659.409999996</v>
      </c>
      <c r="G15" s="80">
        <f t="shared" si="6"/>
        <v>39820659.409999996</v>
      </c>
      <c r="H15" s="80">
        <f t="shared" si="4"/>
        <v>130132.87388888888</v>
      </c>
      <c r="I15" s="81">
        <f t="shared" si="5"/>
        <v>39039.862166666659</v>
      </c>
    </row>
    <row r="16" spans="1:10" x14ac:dyDescent="0.35">
      <c r="B16" s="59" t="s">
        <v>18</v>
      </c>
      <c r="C16" s="56"/>
      <c r="D16" s="70">
        <v>306</v>
      </c>
      <c r="E16" s="79">
        <v>43873</v>
      </c>
      <c r="F16" s="101">
        <v>222560536.31999999</v>
      </c>
      <c r="G16" s="80">
        <f t="shared" si="6"/>
        <v>222560536.31999999</v>
      </c>
      <c r="H16" s="80">
        <f t="shared" si="4"/>
        <v>727322.01411764708</v>
      </c>
      <c r="I16" s="81">
        <f t="shared" si="5"/>
        <v>218196.60423529413</v>
      </c>
    </row>
    <row r="17" spans="2:9" ht="15" thickBot="1" x14ac:dyDescent="0.4">
      <c r="B17" s="63" t="s">
        <v>20</v>
      </c>
      <c r="C17" s="64"/>
      <c r="D17" s="71">
        <v>306</v>
      </c>
      <c r="E17" s="83">
        <v>43887</v>
      </c>
      <c r="F17" s="102">
        <v>400000000</v>
      </c>
      <c r="G17" s="84">
        <f t="shared" si="6"/>
        <v>400000000</v>
      </c>
      <c r="H17" s="84">
        <f t="shared" si="4"/>
        <v>1307189.5424836602</v>
      </c>
      <c r="I17" s="85">
        <f t="shared" si="5"/>
        <v>392156.86274509801</v>
      </c>
    </row>
    <row r="18" spans="2:9" ht="15" thickBot="1" x14ac:dyDescent="0.4">
      <c r="B18" s="61" t="s">
        <v>25</v>
      </c>
      <c r="C18" s="62"/>
      <c r="D18" s="72"/>
      <c r="E18" s="117"/>
      <c r="F18" s="118">
        <f>SUM(F12:F17)</f>
        <v>778723772.21000004</v>
      </c>
      <c r="G18" s="119">
        <f>SUM(G12:G17)</f>
        <v>777423453.25999999</v>
      </c>
      <c r="H18" s="119">
        <f>SUM(H12:H17)</f>
        <v>2540599.5204575164</v>
      </c>
      <c r="I18" s="120">
        <f>SUM(I12:I17)</f>
        <v>762179.85613725497</v>
      </c>
    </row>
    <row r="19" spans="2:9" x14ac:dyDescent="0.35">
      <c r="B19" s="57" t="s">
        <v>16</v>
      </c>
      <c r="C19" s="58"/>
      <c r="D19" s="69">
        <v>306</v>
      </c>
      <c r="E19" s="76">
        <v>43896</v>
      </c>
      <c r="F19" s="103">
        <v>119905584.22</v>
      </c>
      <c r="G19" s="77">
        <f t="shared" si="6"/>
        <v>119905584.22</v>
      </c>
      <c r="H19" s="77">
        <f>G19/D19</f>
        <v>391848.31444444443</v>
      </c>
      <c r="I19" s="78">
        <f t="shared" si="5"/>
        <v>117554.49433333332</v>
      </c>
    </row>
    <row r="20" spans="2:9" x14ac:dyDescent="0.35">
      <c r="B20" s="59" t="s">
        <v>16</v>
      </c>
      <c r="C20" s="56"/>
      <c r="D20" s="70">
        <v>306</v>
      </c>
      <c r="E20" s="79">
        <v>43896</v>
      </c>
      <c r="F20" s="98">
        <v>202680869.52000001</v>
      </c>
      <c r="G20" s="80">
        <f>F20*$A$2</f>
        <v>202680869.52000001</v>
      </c>
      <c r="H20" s="80">
        <f>G20/D20</f>
        <v>662355.78274509811</v>
      </c>
      <c r="I20" s="81">
        <f t="shared" si="5"/>
        <v>198706.73482352943</v>
      </c>
    </row>
    <row r="21" spans="2:9" ht="14" customHeight="1" x14ac:dyDescent="0.35">
      <c r="B21" s="59" t="s">
        <v>17</v>
      </c>
      <c r="C21" s="56"/>
      <c r="D21" s="70">
        <v>306</v>
      </c>
      <c r="E21" s="79">
        <v>43902</v>
      </c>
      <c r="F21" s="60">
        <v>43387857.289999999</v>
      </c>
      <c r="G21" s="80">
        <f>F21*$A$2</f>
        <v>43387857.289999999</v>
      </c>
      <c r="H21" s="80">
        <f>G21/D21</f>
        <v>141790.3833006536</v>
      </c>
      <c r="I21" s="81">
        <f t="shared" si="5"/>
        <v>42537.114990196082</v>
      </c>
    </row>
    <row r="22" spans="2:9" ht="15" thickBot="1" x14ac:dyDescent="0.4">
      <c r="B22" s="59" t="s">
        <v>15</v>
      </c>
      <c r="C22" s="56"/>
      <c r="D22" s="70">
        <v>306</v>
      </c>
      <c r="E22" s="79">
        <v>43902</v>
      </c>
      <c r="F22" s="60">
        <v>21062949.02</v>
      </c>
      <c r="G22" s="80">
        <f>F22*$A$3</f>
        <v>20009801.568999998</v>
      </c>
      <c r="H22" s="80">
        <f>G22/D22</f>
        <v>65391.508395424833</v>
      </c>
      <c r="I22" s="81">
        <f t="shared" si="5"/>
        <v>19617.452518627448</v>
      </c>
    </row>
    <row r="23" spans="2:9" ht="15" thickBot="1" x14ac:dyDescent="0.4">
      <c r="B23" s="134" t="s">
        <v>26</v>
      </c>
      <c r="C23" s="135"/>
      <c r="D23" s="136"/>
      <c r="E23" s="137"/>
      <c r="F23" s="141">
        <f>SUM(F19:F22)</f>
        <v>387037260.05000001</v>
      </c>
      <c r="G23" s="142">
        <f>SUM(G19:G22)</f>
        <v>385984112.59900004</v>
      </c>
      <c r="H23" s="142">
        <f>SUM(H19:H22)</f>
        <v>1261385.9888856211</v>
      </c>
      <c r="I23" s="143">
        <f>SUM(I19:I22)</f>
        <v>378415.7966656863</v>
      </c>
    </row>
    <row r="24" spans="2:9" x14ac:dyDescent="0.35">
      <c r="B24" s="59" t="s">
        <v>27</v>
      </c>
      <c r="C24" s="56"/>
      <c r="D24" s="70">
        <v>306</v>
      </c>
      <c r="E24" s="79">
        <v>43925</v>
      </c>
      <c r="F24" s="104">
        <v>51603308.844444446</v>
      </c>
      <c r="G24" s="80">
        <f t="shared" si="6"/>
        <v>51603308.844444446</v>
      </c>
      <c r="H24" s="80">
        <f t="shared" ref="H24:H31" si="7">G24/D24</f>
        <v>168638.26419753087</v>
      </c>
      <c r="I24" s="81">
        <f t="shared" si="5"/>
        <v>50591.479259259257</v>
      </c>
    </row>
    <row r="25" spans="2:9" x14ac:dyDescent="0.35">
      <c r="B25" s="59" t="s">
        <v>27</v>
      </c>
      <c r="C25" s="56"/>
      <c r="D25" s="70">
        <v>306</v>
      </c>
      <c r="E25" s="79">
        <v>43925</v>
      </c>
      <c r="F25" s="104">
        <v>82165396.311111122</v>
      </c>
      <c r="G25" s="80">
        <f t="shared" si="6"/>
        <v>82165396.311111122</v>
      </c>
      <c r="H25" s="80">
        <f t="shared" si="7"/>
        <v>268514.36702977493</v>
      </c>
      <c r="I25" s="81">
        <f t="shared" si="5"/>
        <v>80554.310108932477</v>
      </c>
    </row>
    <row r="26" spans="2:9" x14ac:dyDescent="0.35">
      <c r="B26" s="59" t="s">
        <v>20</v>
      </c>
      <c r="C26" s="56"/>
      <c r="D26" s="70">
        <v>306</v>
      </c>
      <c r="E26" s="79">
        <v>43943</v>
      </c>
      <c r="F26" s="98">
        <v>223099805.41</v>
      </c>
      <c r="G26" s="80">
        <f t="shared" si="6"/>
        <v>223099805.41</v>
      </c>
      <c r="H26" s="80">
        <f t="shared" si="7"/>
        <v>729084.3314052287</v>
      </c>
      <c r="I26" s="81">
        <f t="shared" si="5"/>
        <v>218725.2994215686</v>
      </c>
    </row>
    <row r="27" spans="2:9" x14ac:dyDescent="0.35">
      <c r="B27" s="59" t="s">
        <v>13</v>
      </c>
      <c r="C27" s="56"/>
      <c r="D27" s="70">
        <v>306</v>
      </c>
      <c r="E27" s="79">
        <v>43871</v>
      </c>
      <c r="F27" s="98">
        <v>221841693</v>
      </c>
      <c r="G27" s="80">
        <f t="shared" ref="G27:G31" si="8">F27*$A$2</f>
        <v>221841693</v>
      </c>
      <c r="H27" s="80">
        <f t="shared" si="7"/>
        <v>724972.8529411765</v>
      </c>
      <c r="I27" s="81">
        <f t="shared" si="5"/>
        <v>217491.85588235295</v>
      </c>
    </row>
    <row r="28" spans="2:9" x14ac:dyDescent="0.35">
      <c r="B28" s="59" t="s">
        <v>17</v>
      </c>
      <c r="C28" s="56"/>
      <c r="D28" s="70">
        <v>306</v>
      </c>
      <c r="E28" s="79">
        <v>43871</v>
      </c>
      <c r="F28" s="96">
        <v>17530357.800000001</v>
      </c>
      <c r="G28" s="80">
        <f t="shared" si="8"/>
        <v>17530357.800000001</v>
      </c>
      <c r="H28" s="80">
        <f t="shared" si="7"/>
        <v>57288.750980392157</v>
      </c>
      <c r="I28" s="81">
        <f t="shared" si="5"/>
        <v>17186.625294117646</v>
      </c>
    </row>
    <row r="29" spans="2:9" x14ac:dyDescent="0.35">
      <c r="B29" s="59" t="s">
        <v>16</v>
      </c>
      <c r="C29" s="56"/>
      <c r="D29" s="70">
        <v>306</v>
      </c>
      <c r="E29" s="79">
        <v>43944</v>
      </c>
      <c r="F29" s="96">
        <v>3584765394.1500001</v>
      </c>
      <c r="G29" s="80">
        <f t="shared" si="8"/>
        <v>3584765394.1500001</v>
      </c>
      <c r="H29" s="80">
        <f t="shared" si="7"/>
        <v>11714919.58872549</v>
      </c>
      <c r="I29" s="81">
        <f t="shared" si="5"/>
        <v>3514475.8766176472</v>
      </c>
    </row>
    <row r="30" spans="2:9" x14ac:dyDescent="0.35">
      <c r="B30" s="59" t="s">
        <v>17</v>
      </c>
      <c r="C30" s="56"/>
      <c r="D30" s="70">
        <v>306</v>
      </c>
      <c r="E30" s="79">
        <v>43945</v>
      </c>
      <c r="F30" s="96">
        <v>217683450.90000001</v>
      </c>
      <c r="G30" s="80">
        <f t="shared" si="8"/>
        <v>217683450.90000001</v>
      </c>
      <c r="H30" s="80">
        <f t="shared" si="7"/>
        <v>711383.82647058822</v>
      </c>
      <c r="I30" s="81">
        <f t="shared" si="5"/>
        <v>213415.14794117646</v>
      </c>
    </row>
    <row r="31" spans="2:9" ht="15" thickBot="1" x14ac:dyDescent="0.4">
      <c r="B31" s="59" t="s">
        <v>17</v>
      </c>
      <c r="C31" s="56"/>
      <c r="D31" s="70">
        <v>306</v>
      </c>
      <c r="E31" s="79">
        <v>43947</v>
      </c>
      <c r="F31" s="96">
        <v>362274370.36000001</v>
      </c>
      <c r="G31" s="80">
        <f t="shared" si="8"/>
        <v>362274370.36000001</v>
      </c>
      <c r="H31" s="80">
        <f t="shared" si="7"/>
        <v>1183903.1711111111</v>
      </c>
      <c r="I31" s="81">
        <f t="shared" si="5"/>
        <v>355170.95133333333</v>
      </c>
    </row>
    <row r="32" spans="2:9" ht="15" thickBot="1" x14ac:dyDescent="0.4">
      <c r="B32" s="134" t="s">
        <v>28</v>
      </c>
      <c r="C32" s="135"/>
      <c r="D32" s="136"/>
      <c r="E32" s="137"/>
      <c r="F32" s="138">
        <f>SUM(F24:F31)</f>
        <v>4760963776.7755547</v>
      </c>
      <c r="G32" s="139">
        <f t="shared" ref="G32:I32" si="9">SUM(G24:G31)</f>
        <v>4760963776.7755547</v>
      </c>
      <c r="H32" s="139">
        <f t="shared" si="9"/>
        <v>15558705.152861292</v>
      </c>
      <c r="I32" s="140">
        <f t="shared" si="9"/>
        <v>4667611.5458583888</v>
      </c>
    </row>
    <row r="33" spans="2:9" x14ac:dyDescent="0.35">
      <c r="B33" s="54"/>
      <c r="C33" s="55"/>
      <c r="D33" s="73">
        <v>306</v>
      </c>
      <c r="E33" s="87"/>
      <c r="F33" s="105"/>
      <c r="G33" s="88">
        <f t="shared" si="2"/>
        <v>0</v>
      </c>
      <c r="H33" s="89">
        <f>G33/D33</f>
        <v>0</v>
      </c>
      <c r="I33" s="88"/>
    </row>
    <row r="34" spans="2:9" x14ac:dyDescent="0.35">
      <c r="B34" s="23"/>
      <c r="C34" s="21"/>
      <c r="D34" s="74">
        <v>306</v>
      </c>
      <c r="E34" s="24"/>
      <c r="F34" s="106"/>
      <c r="G34" s="90">
        <f t="shared" si="2"/>
        <v>0</v>
      </c>
      <c r="H34" s="91">
        <f>G34/D34</f>
        <v>0</v>
      </c>
      <c r="I34" s="90"/>
    </row>
    <row r="35" spans="2:9" ht="15" thickBot="1" x14ac:dyDescent="0.4">
      <c r="B35" s="121"/>
      <c r="C35" s="122">
        <f>SUM(C4:C34)</f>
        <v>0</v>
      </c>
      <c r="D35" s="123">
        <v>306</v>
      </c>
      <c r="E35" s="124"/>
      <c r="F35" s="125"/>
      <c r="G35" s="126">
        <f t="shared" si="2"/>
        <v>0</v>
      </c>
      <c r="H35" s="127">
        <f>G35/D35</f>
        <v>0</v>
      </c>
      <c r="I35" s="126"/>
    </row>
    <row r="36" spans="2:9" ht="15" thickBot="1" x14ac:dyDescent="0.4">
      <c r="B36" s="132" t="s">
        <v>21</v>
      </c>
      <c r="C36" s="128"/>
      <c r="D36" s="129"/>
      <c r="E36" s="130"/>
      <c r="F36" s="131">
        <f>F32+F23+F18+F11</f>
        <v>6965647988.415555</v>
      </c>
      <c r="G36" s="131">
        <f>G32+G23+G18+G11</f>
        <v>6960488185.8325548</v>
      </c>
      <c r="H36" s="131">
        <f>H32+H23+H18+H11</f>
        <v>22746693.417753451</v>
      </c>
      <c r="I36" s="131">
        <f>I32+I23+I18+I11</f>
        <v>6824008.0253260359</v>
      </c>
    </row>
    <row r="39" spans="2:9" x14ac:dyDescent="0.35">
      <c r="F39" s="107"/>
      <c r="G39" s="92"/>
    </row>
    <row r="40" spans="2:9" x14ac:dyDescent="0.35">
      <c r="F40" s="107"/>
      <c r="G40" s="92"/>
    </row>
    <row r="41" spans="2:9" x14ac:dyDescent="0.35">
      <c r="F41" s="107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20202 Wave</vt:lpstr>
      <vt:lpstr>PRE-2020 PAYMENT-POWER</vt:lpstr>
      <vt:lpstr>PRE-2020 PAYMENT-GAS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SPDC</dc:creator>
  <cp:lastModifiedBy>Ngwobia, Enam U SPDC-UPO/G/GC</cp:lastModifiedBy>
  <dcterms:created xsi:type="dcterms:W3CDTF">2020-02-06T14:23:31Z</dcterms:created>
  <dcterms:modified xsi:type="dcterms:W3CDTF">2020-04-30T07:35:11Z</dcterms:modified>
</cp:coreProperties>
</file>