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mikpong.Ngwobia\Desktop\"/>
    </mc:Choice>
  </mc:AlternateContent>
  <xr:revisionPtr revIDLastSave="0" documentId="13_ncr:1_{3B82BC0B-8F3B-42AA-8787-0FBF980256A6}" xr6:coauthVersionLast="44" xr6:coauthVersionMax="44" xr10:uidLastSave="{00000000-0000-0000-0000-000000000000}"/>
  <bookViews>
    <workbookView xWindow="28680" yWindow="-120" windowWidth="29040" windowHeight="15840" activeTab="2" xr2:uid="{844BEE0F-7BBB-4D7B-947E-130046DE136B}"/>
  </bookViews>
  <sheets>
    <sheet name="Pre 2020 FIT4 ENTRY" sheetId="15" r:id="rId1"/>
    <sheet name="PRE-2020 PAYMENT-POWER" sheetId="14" r:id="rId2"/>
    <sheet name="PRE-2020 PAYMENT-G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3" l="1"/>
  <c r="F34" i="13"/>
  <c r="F33" i="13"/>
  <c r="C9" i="15"/>
  <c r="G46" i="13" l="1"/>
  <c r="H46" i="13" s="1"/>
  <c r="I46" i="13" s="1"/>
  <c r="G47" i="13"/>
  <c r="H47" i="13"/>
  <c r="I47" i="13" s="1"/>
  <c r="F48" i="13"/>
  <c r="G45" i="13"/>
  <c r="H45" i="13" s="1"/>
  <c r="I45" i="13" s="1"/>
  <c r="H42" i="13"/>
  <c r="I42" i="13" s="1"/>
  <c r="G42" i="13"/>
  <c r="I48" i="13" l="1"/>
  <c r="G48" i="13"/>
  <c r="H48" i="13"/>
  <c r="D10" i="15" s="1"/>
  <c r="F40" i="13"/>
  <c r="F44" i="13"/>
  <c r="G41" i="13"/>
  <c r="H41" i="13" s="1"/>
  <c r="I41" i="13" s="1"/>
  <c r="I44" i="13" s="1"/>
  <c r="H44" i="13" l="1"/>
  <c r="D9" i="15" s="1"/>
  <c r="G44" i="13"/>
  <c r="G37" i="13"/>
  <c r="H37" i="13" s="1"/>
  <c r="I37" i="13" s="1"/>
  <c r="H39" i="13" l="1"/>
  <c r="I39" i="13" s="1"/>
  <c r="G38" i="13"/>
  <c r="G36" i="13"/>
  <c r="H38" i="13" l="1"/>
  <c r="G40" i="13"/>
  <c r="H36" i="13"/>
  <c r="H40" i="13" s="1"/>
  <c r="D8" i="15" l="1"/>
  <c r="I38" i="13"/>
  <c r="I36" i="13"/>
  <c r="I40" i="13" l="1"/>
  <c r="F35" i="13"/>
  <c r="G5" i="13" l="1"/>
  <c r="G30" i="13"/>
  <c r="H30" i="13" s="1"/>
  <c r="I30" i="13" s="1"/>
  <c r="G31" i="13"/>
  <c r="H31" i="13" s="1"/>
  <c r="I31" i="13" s="1"/>
  <c r="F32" i="13"/>
  <c r="G29" i="13" l="1"/>
  <c r="H29" i="13" s="1"/>
  <c r="I29" i="13" s="1"/>
  <c r="G28" i="13" l="1"/>
  <c r="H28" i="13" s="1"/>
  <c r="I28" i="13" s="1"/>
  <c r="G27" i="13"/>
  <c r="H27" i="13" s="1"/>
  <c r="I27" i="13" s="1"/>
  <c r="F23" i="13" l="1"/>
  <c r="F11" i="13"/>
  <c r="F49" i="13" s="1"/>
  <c r="F18" i="13"/>
  <c r="G13" i="13"/>
  <c r="H13" i="13" s="1"/>
  <c r="I13" i="13" s="1"/>
  <c r="G9" i="13"/>
  <c r="H9" i="13" s="1"/>
  <c r="I9" i="13" s="1"/>
  <c r="E9" i="15" l="1"/>
  <c r="F9" i="15" s="1"/>
  <c r="G9" i="15" s="1"/>
  <c r="E10" i="15"/>
  <c r="F10" i="15" s="1"/>
  <c r="G10" i="15" s="1"/>
  <c r="E11" i="15"/>
  <c r="F11" i="15" s="1"/>
  <c r="E12" i="15"/>
  <c r="E13" i="15"/>
  <c r="E14" i="15"/>
  <c r="F12" i="15"/>
  <c r="F13" i="15"/>
  <c r="F14" i="15"/>
  <c r="G22" i="13" l="1"/>
  <c r="H22" i="13" s="1"/>
  <c r="I22" i="13" s="1"/>
  <c r="G21" i="13"/>
  <c r="H21" i="13" s="1"/>
  <c r="I21" i="13" s="1"/>
  <c r="G20" i="13"/>
  <c r="H20" i="13" l="1"/>
  <c r="I20" i="13" s="1"/>
  <c r="G19" i="13"/>
  <c r="H19" i="13" l="1"/>
  <c r="H23" i="13" s="1"/>
  <c r="D5" i="15" s="1"/>
  <c r="G23" i="13"/>
  <c r="G8" i="13"/>
  <c r="G12" i="13"/>
  <c r="G17" i="13"/>
  <c r="H17" i="13" s="1"/>
  <c r="I17" i="13" s="1"/>
  <c r="I19" i="13" l="1"/>
  <c r="I23" i="13" s="1"/>
  <c r="G15" i="13"/>
  <c r="H15" i="13" s="1"/>
  <c r="I15" i="13" s="1"/>
  <c r="G14" i="13"/>
  <c r="H14" i="13" s="1"/>
  <c r="I14" i="13" s="1"/>
  <c r="G16" i="13"/>
  <c r="H16" i="13" s="1"/>
  <c r="I16" i="13" s="1"/>
  <c r="G24" i="13"/>
  <c r="G25" i="13"/>
  <c r="H25" i="13" s="1"/>
  <c r="I25" i="13" s="1"/>
  <c r="G26" i="13"/>
  <c r="G4" i="13"/>
  <c r="E6" i="14"/>
  <c r="H4" i="14"/>
  <c r="H5" i="14"/>
  <c r="H6" i="14"/>
  <c r="E4" i="14"/>
  <c r="E5" i="14"/>
  <c r="E13" i="14"/>
  <c r="E14" i="14"/>
  <c r="E15" i="14"/>
  <c r="E7" i="14"/>
  <c r="E8" i="14"/>
  <c r="E9" i="14"/>
  <c r="E10" i="14"/>
  <c r="E11" i="14"/>
  <c r="E12" i="14"/>
  <c r="G32" i="13" l="1"/>
  <c r="H24" i="13"/>
  <c r="E5" i="15"/>
  <c r="F5" i="15" s="1"/>
  <c r="G5" i="15" s="1"/>
  <c r="H26" i="13"/>
  <c r="G16" i="14"/>
  <c r="H15" i="14"/>
  <c r="I15" i="14" s="1"/>
  <c r="H14" i="14"/>
  <c r="I14" i="14" s="1"/>
  <c r="H13" i="14"/>
  <c r="I13" i="14" s="1"/>
  <c r="H12" i="14"/>
  <c r="I12" i="14" s="1"/>
  <c r="H11" i="14"/>
  <c r="I11" i="14" s="1"/>
  <c r="H10" i="14"/>
  <c r="I10" i="14" s="1"/>
  <c r="H9" i="14"/>
  <c r="E8" i="15" s="1"/>
  <c r="F8" i="15" s="1"/>
  <c r="G8" i="15" s="1"/>
  <c r="H8" i="14"/>
  <c r="I8" i="14" s="1"/>
  <c r="C6" i="15" s="1"/>
  <c r="H7" i="14"/>
  <c r="I6" i="14"/>
  <c r="C4" i="15" s="1"/>
  <c r="I5" i="14"/>
  <c r="C3" i="15" s="1"/>
  <c r="G34" i="13"/>
  <c r="H34" i="13" s="1"/>
  <c r="I34" i="13" s="1"/>
  <c r="C34" i="13"/>
  <c r="G33" i="13"/>
  <c r="H12" i="13"/>
  <c r="H18" i="13" s="1"/>
  <c r="D4" i="15" s="1"/>
  <c r="G10" i="13"/>
  <c r="H10" i="13" s="1"/>
  <c r="I10" i="13" s="1"/>
  <c r="H8" i="13"/>
  <c r="I8" i="13" s="1"/>
  <c r="G7" i="13"/>
  <c r="H7" i="13" s="1"/>
  <c r="I7" i="13" s="1"/>
  <c r="G6" i="13"/>
  <c r="H6" i="13" s="1"/>
  <c r="I6" i="13" s="1"/>
  <c r="H33" i="13" l="1"/>
  <c r="H35" i="13" s="1"/>
  <c r="G35" i="13"/>
  <c r="H32" i="13"/>
  <c r="G11" i="13"/>
  <c r="G18" i="13"/>
  <c r="I26" i="13"/>
  <c r="I24" i="13"/>
  <c r="I12" i="13"/>
  <c r="I18" i="13" s="1"/>
  <c r="C15" i="15"/>
  <c r="H5" i="13"/>
  <c r="I5" i="13" s="1"/>
  <c r="H16" i="14"/>
  <c r="I4" i="14"/>
  <c r="I16" i="14" s="1"/>
  <c r="H4" i="13"/>
  <c r="I4" i="13" s="1"/>
  <c r="G49" i="13" l="1"/>
  <c r="I32" i="13"/>
  <c r="D6" i="15"/>
  <c r="E6" i="15" s="1"/>
  <c r="F6" i="15" s="1"/>
  <c r="G6" i="15" s="1"/>
  <c r="I33" i="13"/>
  <c r="I35" i="13" s="1"/>
  <c r="D7" i="15"/>
  <c r="E7" i="15" s="1"/>
  <c r="F7" i="15" s="1"/>
  <c r="G7" i="15" s="1"/>
  <c r="I11" i="13"/>
  <c r="H11" i="13"/>
  <c r="H49" i="13" s="1"/>
  <c r="E4" i="15"/>
  <c r="F4" i="15" s="1"/>
  <c r="G4" i="15" s="1"/>
  <c r="I49" i="13" l="1"/>
  <c r="D3" i="15"/>
  <c r="D15" i="15" s="1"/>
  <c r="I19" i="14"/>
  <c r="E3" i="15" l="1"/>
  <c r="E15" i="15" s="1"/>
  <c r="F3" i="15" l="1"/>
  <c r="G3" i="15" s="1"/>
  <c r="G15" i="15" s="1"/>
  <c r="F15" i="15"/>
</calcChain>
</file>

<file path=xl/sharedStrings.xml><?xml version="1.0" encoding="utf-8"?>
<sst xmlns="http://schemas.openxmlformats.org/spreadsheetml/2006/main" count="77" uniqueCount="44">
  <si>
    <t>USD</t>
  </si>
  <si>
    <t xml:space="preserve">F$ </t>
  </si>
  <si>
    <t>F$</t>
  </si>
  <si>
    <t>Month</t>
  </si>
  <si>
    <t>Invoice Amt (N)</t>
  </si>
  <si>
    <t>Fx Rate</t>
  </si>
  <si>
    <t>Payment Date</t>
  </si>
  <si>
    <t>Payment Amt (N)</t>
  </si>
  <si>
    <t>NGN  net</t>
  </si>
  <si>
    <t>Bal Jan-Mar 2019</t>
  </si>
  <si>
    <t>Customer</t>
  </si>
  <si>
    <t>GEL</t>
  </si>
  <si>
    <t>CHGC</t>
  </si>
  <si>
    <t>NIGERIAN BREW</t>
  </si>
  <si>
    <t>PZ</t>
  </si>
  <si>
    <t>FIPL</t>
  </si>
  <si>
    <t>NDPHC</t>
  </si>
  <si>
    <t>GACN</t>
  </si>
  <si>
    <t>Total Gas &amp; Power</t>
  </si>
  <si>
    <t>Afam Power Plc</t>
  </si>
  <si>
    <t>Total</t>
  </si>
  <si>
    <t>Payment on account</t>
  </si>
  <si>
    <t>sng</t>
  </si>
  <si>
    <t>15/4/2020</t>
  </si>
  <si>
    <t>Feb Total</t>
  </si>
  <si>
    <t>Mar Total</t>
  </si>
  <si>
    <t>NGMC-Gel</t>
  </si>
  <si>
    <t>Apr Total</t>
  </si>
  <si>
    <t>Power ($mln)</t>
  </si>
  <si>
    <t>Gas ($mln)</t>
  </si>
  <si>
    <t>Total ($mln)</t>
  </si>
  <si>
    <t>(000' mln)</t>
  </si>
  <si>
    <t>Wave- 30%</t>
  </si>
  <si>
    <t>SS - 30%</t>
  </si>
  <si>
    <t>May Total</t>
  </si>
  <si>
    <t>Afam Power</t>
  </si>
  <si>
    <t>Jun Total</t>
  </si>
  <si>
    <t>Jul Total</t>
  </si>
  <si>
    <t>Aug Total</t>
  </si>
  <si>
    <t>Afam</t>
  </si>
  <si>
    <t>PRE-2020 GAS AND POWER COLLECTIONS</t>
  </si>
  <si>
    <t>PRE-2020 POWER PAYMENTS</t>
  </si>
  <si>
    <t>PRE-2020 DOMGAS CUSTOMERS PAYMENTS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</si>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</sst>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General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6"/>
      <color theme="1"/>
      <name val="Garamond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1"/>
      <name val="Garamond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Garamond"/>
      <family val="1"/>
    </font>
    <font>
      <sz val="14"/>
      <color theme="1"/>
      <name val="Garamond"/>
      <family val="1"/>
    </font>
    <font>
      <sz val="9"/>
      <color rgb="FF4472C4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Garamond"/>
      <family val="1"/>
    </font>
    <font>
      <b/>
      <sz val="11"/>
      <color rgb="FFFF0000"/>
      <name val="Garamond"/>
      <family val="1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4472C4"/>
      <name val="Calibri"/>
      <family val="2"/>
    </font>
    <font>
      <sz val="10"/>
      <color rgb="FF4472C4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6" fillId="0" borderId="0"/>
    <xf numFmtId="3" fontId="18" fillId="7" borderId="17" applyAlignment="0"/>
    <xf numFmtId="164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165" fontId="16" fillId="0" borderId="0"/>
    <xf numFmtId="3" fontId="18" fillId="6" borderId="17" applyAlignment="0">
      <protection locked="0"/>
    </xf>
    <xf numFmtId="4" fontId="18" fillId="6" borderId="17" applyAlignment="0">
      <protection locked="0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165" fontId="16" fillId="0" borderId="0"/>
    <xf numFmtId="0" fontId="1" fillId="0" borderId="0"/>
    <xf numFmtId="0" fontId="16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5" fontId="16" fillId="0" borderId="0"/>
    <xf numFmtId="0" fontId="16" fillId="0" borderId="0"/>
    <xf numFmtId="165" fontId="16" fillId="0" borderId="0"/>
    <xf numFmtId="0" fontId="16" fillId="0" borderId="0"/>
    <xf numFmtId="0" fontId="16" fillId="0" borderId="0"/>
    <xf numFmtId="165" fontId="16" fillId="0" borderId="0"/>
    <xf numFmtId="0" fontId="16" fillId="0" borderId="0"/>
    <xf numFmtId="9" fontId="16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3" fontId="2" fillId="0" borderId="6" xfId="1" applyFont="1" applyBorder="1" applyAlignment="1">
      <alignment horizontal="left"/>
    </xf>
    <xf numFmtId="43" fontId="2" fillId="0" borderId="6" xfId="1" applyFont="1" applyFill="1" applyBorder="1" applyAlignment="1">
      <alignment horizontal="left"/>
    </xf>
    <xf numFmtId="43" fontId="6" fillId="0" borderId="6" xfId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0" fontId="5" fillId="2" borderId="1" xfId="0" applyFont="1" applyFill="1" applyBorder="1"/>
    <xf numFmtId="43" fontId="5" fillId="2" borderId="8" xfId="0" applyNumberFormat="1" applyFont="1" applyFill="1" applyBorder="1"/>
    <xf numFmtId="0" fontId="2" fillId="0" borderId="0" xfId="0" applyFont="1" applyFill="1" applyBorder="1"/>
    <xf numFmtId="0" fontId="2" fillId="2" borderId="9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0" fontId="5" fillId="2" borderId="9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43" fontId="2" fillId="0" borderId="0" xfId="1" applyFont="1" applyFill="1" applyBorder="1"/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43" fontId="2" fillId="3" borderId="6" xfId="1" applyFont="1" applyFill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43" fontId="2" fillId="0" borderId="6" xfId="1" applyFont="1" applyBorder="1" applyAlignment="1">
      <alignment horizontal="center"/>
    </xf>
    <xf numFmtId="15" fontId="2" fillId="0" borderId="6" xfId="1" applyNumberFormat="1" applyFont="1" applyBorder="1" applyAlignment="1">
      <alignment horizontal="left"/>
    </xf>
    <xf numFmtId="4" fontId="2" fillId="0" borderId="0" xfId="0" applyNumberFormat="1" applyFont="1"/>
    <xf numFmtId="0" fontId="9" fillId="4" borderId="1" xfId="0" applyFont="1" applyFill="1" applyBorder="1"/>
    <xf numFmtId="0" fontId="9" fillId="4" borderId="2" xfId="0" applyFont="1" applyFill="1" applyBorder="1"/>
    <xf numFmtId="43" fontId="9" fillId="4" borderId="1" xfId="0" applyNumberFormat="1" applyFont="1" applyFill="1" applyBorder="1"/>
    <xf numFmtId="0" fontId="10" fillId="0" borderId="0" xfId="0" applyFont="1"/>
    <xf numFmtId="0" fontId="5" fillId="2" borderId="7" xfId="0" applyFont="1" applyFill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2" fillId="0" borderId="0" xfId="0" applyFont="1" applyBorder="1"/>
    <xf numFmtId="2" fontId="2" fillId="0" borderId="14" xfId="0" applyNumberFormat="1" applyFont="1" applyBorder="1" applyAlignment="1">
      <alignment horizontal="left"/>
    </xf>
    <xf numFmtId="17" fontId="2" fillId="0" borderId="11" xfId="0" applyNumberFormat="1" applyFont="1" applyBorder="1" applyAlignment="1">
      <alignment horizontal="left"/>
    </xf>
    <xf numFmtId="2" fontId="2" fillId="0" borderId="12" xfId="0" applyNumberFormat="1" applyFont="1" applyBorder="1" applyAlignment="1">
      <alignment horizontal="left"/>
    </xf>
    <xf numFmtId="2" fontId="2" fillId="0" borderId="15" xfId="0" applyNumberFormat="1" applyFont="1" applyBorder="1" applyAlignment="1">
      <alignment horizontal="left"/>
    </xf>
    <xf numFmtId="43" fontId="2" fillId="3" borderId="5" xfId="0" applyNumberFormat="1" applyFont="1" applyFill="1" applyBorder="1" applyAlignment="1">
      <alignment horizontal="left"/>
    </xf>
    <xf numFmtId="4" fontId="2" fillId="0" borderId="0" xfId="0" applyNumberFormat="1" applyFont="1" applyBorder="1"/>
    <xf numFmtId="0" fontId="2" fillId="0" borderId="7" xfId="0" applyFont="1" applyBorder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13" xfId="0" applyNumberFormat="1" applyBorder="1"/>
    <xf numFmtId="17" fontId="0" fillId="0" borderId="7" xfId="0" applyNumberFormat="1" applyBorder="1" applyAlignment="1">
      <alignment horizontal="left"/>
    </xf>
    <xf numFmtId="43" fontId="0" fillId="0" borderId="0" xfId="0" applyNumberFormat="1" applyBorder="1"/>
    <xf numFmtId="0" fontId="0" fillId="0" borderId="0" xfId="0" applyBorder="1"/>
    <xf numFmtId="0" fontId="0" fillId="0" borderId="18" xfId="0" applyBorder="1"/>
    <xf numFmtId="0" fontId="19" fillId="5" borderId="9" xfId="0" applyFont="1" applyFill="1" applyBorder="1"/>
    <xf numFmtId="43" fontId="19" fillId="5" borderId="10" xfId="0" applyNumberFormat="1" applyFont="1" applyFill="1" applyBorder="1"/>
    <xf numFmtId="43" fontId="19" fillId="5" borderId="16" xfId="0" applyNumberFormat="1" applyFont="1" applyFill="1" applyBorder="1"/>
    <xf numFmtId="2" fontId="2" fillId="0" borderId="0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17" fontId="2" fillId="0" borderId="7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right" vertical="center"/>
    </xf>
    <xf numFmtId="17" fontId="14" fillId="5" borderId="21" xfId="0" applyNumberFormat="1" applyFont="1" applyFill="1" applyBorder="1" applyAlignment="1">
      <alignment horizontal="left"/>
    </xf>
    <xf numFmtId="2" fontId="14" fillId="5" borderId="22" xfId="0" applyNumberFormat="1" applyFont="1" applyFill="1" applyBorder="1" applyAlignment="1">
      <alignment horizontal="left"/>
    </xf>
    <xf numFmtId="17" fontId="2" fillId="0" borderId="9" xfId="0" applyNumberFormat="1" applyFont="1" applyBorder="1" applyAlignment="1">
      <alignment horizontal="left"/>
    </xf>
    <xf numFmtId="2" fontId="2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14" fillId="5" borderId="22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43" fontId="2" fillId="0" borderId="4" xfId="1" applyFont="1" applyFill="1" applyBorder="1" applyAlignment="1">
      <alignment horizontal="center"/>
    </xf>
    <xf numFmtId="43" fontId="2" fillId="0" borderId="13" xfId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18" xfId="1" applyFont="1" applyFill="1" applyBorder="1" applyAlignment="1">
      <alignment horizontal="center"/>
    </xf>
    <xf numFmtId="15" fontId="12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center"/>
    </xf>
    <xf numFmtId="43" fontId="2" fillId="0" borderId="10" xfId="1" applyFont="1" applyFill="1" applyBorder="1" applyAlignment="1">
      <alignment horizontal="center"/>
    </xf>
    <xf numFmtId="43" fontId="2" fillId="0" borderId="16" xfId="1" applyFont="1" applyFill="1" applyBorder="1" applyAlignment="1">
      <alignment horizontal="center"/>
    </xf>
    <xf numFmtId="15" fontId="15" fillId="5" borderId="10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4" fillId="0" borderId="4" xfId="0" applyFont="1" applyBorder="1" applyAlignment="1">
      <alignment horizontal="right" vertical="center"/>
    </xf>
    <xf numFmtId="4" fontId="7" fillId="0" borderId="4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13" fillId="0" borderId="0" xfId="1" applyFont="1" applyFill="1" applyBorder="1" applyAlignment="1">
      <alignment horizontal="right"/>
    </xf>
    <xf numFmtId="43" fontId="2" fillId="0" borderId="10" xfId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" fontId="2" fillId="0" borderId="10" xfId="0" applyNumberFormat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43" fontId="0" fillId="0" borderId="0" xfId="1" applyFont="1" applyBorder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4" fillId="0" borderId="13" xfId="0" applyNumberFormat="1" applyFont="1" applyBorder="1" applyAlignment="1">
      <alignment horizontal="center" vertical="center"/>
    </xf>
    <xf numFmtId="17" fontId="14" fillId="5" borderId="24" xfId="0" applyNumberFormat="1" applyFont="1" applyFill="1" applyBorder="1" applyAlignment="1">
      <alignment horizontal="left"/>
    </xf>
    <xf numFmtId="2" fontId="14" fillId="5" borderId="25" xfId="0" applyNumberFormat="1" applyFont="1" applyFill="1" applyBorder="1" applyAlignment="1">
      <alignment horizontal="left"/>
    </xf>
    <xf numFmtId="2" fontId="14" fillId="5" borderId="25" xfId="0" applyNumberFormat="1" applyFont="1" applyFill="1" applyBorder="1" applyAlignment="1">
      <alignment horizontal="center"/>
    </xf>
    <xf numFmtId="43" fontId="14" fillId="5" borderId="10" xfId="1" applyFont="1" applyFill="1" applyBorder="1" applyAlignment="1">
      <alignment horizontal="right"/>
    </xf>
    <xf numFmtId="43" fontId="14" fillId="5" borderId="10" xfId="1" applyFont="1" applyFill="1" applyBorder="1" applyAlignment="1">
      <alignment horizontal="center"/>
    </xf>
    <xf numFmtId="43" fontId="14" fillId="5" borderId="16" xfId="1" applyFont="1" applyFill="1" applyBorder="1" applyAlignment="1">
      <alignment horizontal="center"/>
    </xf>
    <xf numFmtId="15" fontId="15" fillId="5" borderId="0" xfId="0" applyNumberFormat="1" applyFont="1" applyFill="1" applyBorder="1" applyAlignment="1">
      <alignment horizontal="center"/>
    </xf>
    <xf numFmtId="4" fontId="14" fillId="5" borderId="0" xfId="0" applyNumberFormat="1" applyFont="1" applyFill="1" applyBorder="1" applyAlignment="1">
      <alignment horizontal="right"/>
    </xf>
    <xf numFmtId="4" fontId="14" fillId="5" borderId="0" xfId="0" applyNumberFormat="1" applyFont="1" applyFill="1" applyBorder="1" applyAlignment="1">
      <alignment horizontal="center"/>
    </xf>
    <xf numFmtId="4" fontId="14" fillId="5" borderId="18" xfId="0" applyNumberFormat="1" applyFont="1" applyFill="1" applyBorder="1" applyAlignment="1">
      <alignment horizontal="center"/>
    </xf>
    <xf numFmtId="17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center"/>
    </xf>
    <xf numFmtId="43" fontId="2" fillId="0" borderId="20" xfId="1" applyFont="1" applyFill="1" applyBorder="1" applyAlignment="1">
      <alignment horizontal="center"/>
    </xf>
    <xf numFmtId="43" fontId="2" fillId="0" borderId="0" xfId="1" applyFont="1" applyBorder="1" applyAlignment="1">
      <alignment horizontal="right"/>
    </xf>
    <xf numFmtId="17" fontId="14" fillId="5" borderId="1" xfId="0" applyNumberFormat="1" applyFont="1" applyFill="1" applyBorder="1" applyAlignment="1">
      <alignment horizontal="left"/>
    </xf>
    <xf numFmtId="2" fontId="14" fillId="5" borderId="2" xfId="0" applyNumberFormat="1" applyFont="1" applyFill="1" applyBorder="1" applyAlignment="1">
      <alignment horizontal="left"/>
    </xf>
    <xf numFmtId="2" fontId="14" fillId="5" borderId="2" xfId="0" applyNumberFormat="1" applyFont="1" applyFill="1" applyBorder="1" applyAlignment="1">
      <alignment horizontal="center"/>
    </xf>
    <xf numFmtId="15" fontId="15" fillId="5" borderId="2" xfId="0" applyNumberFormat="1" applyFont="1" applyFill="1" applyBorder="1" applyAlignment="1">
      <alignment horizontal="center"/>
    </xf>
    <xf numFmtId="43" fontId="15" fillId="5" borderId="2" xfId="0" applyNumberFormat="1" applyFont="1" applyFill="1" applyBorder="1" applyAlignment="1">
      <alignment horizontal="right"/>
    </xf>
    <xf numFmtId="43" fontId="15" fillId="5" borderId="2" xfId="0" applyNumberFormat="1" applyFont="1" applyFill="1" applyBorder="1" applyAlignment="1">
      <alignment horizontal="center"/>
    </xf>
    <xf numFmtId="43" fontId="15" fillId="5" borderId="23" xfId="0" applyNumberFormat="1" applyFont="1" applyFill="1" applyBorder="1" applyAlignment="1">
      <alignment horizontal="center"/>
    </xf>
    <xf numFmtId="4" fontId="14" fillId="5" borderId="2" xfId="0" applyNumberFormat="1" applyFont="1" applyFill="1" applyBorder="1" applyAlignment="1">
      <alignment horizontal="right"/>
    </xf>
    <xf numFmtId="4" fontId="14" fillId="5" borderId="2" xfId="0" applyNumberFormat="1" applyFont="1" applyFill="1" applyBorder="1" applyAlignment="1">
      <alignment horizontal="center"/>
    </xf>
    <xf numFmtId="4" fontId="14" fillId="5" borderId="23" xfId="0" applyNumberFormat="1" applyFont="1" applyFill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20" fillId="0" borderId="16" xfId="0" applyNumberFormat="1" applyFont="1" applyBorder="1" applyAlignment="1">
      <alignment horizontal="right" vertical="center"/>
    </xf>
    <xf numFmtId="15" fontId="20" fillId="0" borderId="26" xfId="0" applyNumberFormat="1" applyFont="1" applyBorder="1" applyAlignment="1">
      <alignment horizontal="center" vertical="center"/>
    </xf>
    <xf numFmtId="15" fontId="20" fillId="0" borderId="27" xfId="0" applyNumberFormat="1" applyFont="1" applyBorder="1" applyAlignment="1">
      <alignment horizontal="center" vertical="center"/>
    </xf>
    <xf numFmtId="4" fontId="20" fillId="0" borderId="18" xfId="0" applyNumberFormat="1" applyFont="1" applyBorder="1" applyAlignment="1">
      <alignment horizontal="right" vertical="center"/>
    </xf>
    <xf numFmtId="0" fontId="5" fillId="2" borderId="26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center"/>
    </xf>
    <xf numFmtId="43" fontId="5" fillId="2" borderId="10" xfId="0" applyNumberFormat="1" applyFont="1" applyFill="1" applyBorder="1" applyAlignment="1">
      <alignment horizontal="center"/>
    </xf>
    <xf numFmtId="43" fontId="5" fillId="2" borderId="26" xfId="0" applyNumberFormat="1" applyFont="1" applyFill="1" applyBorder="1" applyAlignment="1">
      <alignment horizontal="center"/>
    </xf>
    <xf numFmtId="4" fontId="21" fillId="0" borderId="0" xfId="0" applyNumberFormat="1" applyFont="1"/>
    <xf numFmtId="2" fontId="2" fillId="0" borderId="0" xfId="0" applyNumberFormat="1" applyFont="1" applyAlignment="1">
      <alignment horizontal="left"/>
    </xf>
    <xf numFmtId="15" fontId="21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43" fontId="0" fillId="0" borderId="0" xfId="1" applyFont="1"/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6">
    <cellStyle name="Calculations" xfId="4" xr:uid="{ABE0131D-F1C6-462D-A3DA-A420F8C0AF9C}"/>
    <cellStyle name="Comma" xfId="1" builtinId="3"/>
    <cellStyle name="Comma 2" xfId="6" xr:uid="{1FA19581-EC81-42B3-A6FC-2A27454E57B8}"/>
    <cellStyle name="Comma 2 2" xfId="7" xr:uid="{611A0EA4-4E8D-4BF1-AE88-324880F43AA5}"/>
    <cellStyle name="Comma 2 2 2 2 2" xfId="8" xr:uid="{A3CDDBDA-63A1-4663-B65C-7482E43C0A99}"/>
    <cellStyle name="Comma 2 3" xfId="9" xr:uid="{20FBA298-666B-471A-A00B-D5C40435976C}"/>
    <cellStyle name="Comma 2 4" xfId="25" xr:uid="{4B14D5D4-A3BE-4C90-8019-45BEE54E799F}"/>
    <cellStyle name="Comma 3" xfId="10" xr:uid="{190E3A4F-9B14-45E1-B0D4-BF94E93D9466}"/>
    <cellStyle name="Comma 4" xfId="5" xr:uid="{713C6D60-E1C1-4E63-9C27-2388CC9C4743}"/>
    <cellStyle name="Comma 5" xfId="27" xr:uid="{8496A92D-D710-424E-BAED-C39CA812312A}"/>
    <cellStyle name="custom dictionary" xfId="11" xr:uid="{98007736-CAB4-4E27-A529-DA9A5FEAAD1A}"/>
    <cellStyle name="custom dictionary 2" xfId="12" xr:uid="{0EF918CD-3E7F-4B04-9903-502683828EEC}"/>
    <cellStyle name="custom dictionary 2 2" xfId="30" xr:uid="{5C18C2EE-4358-4969-8818-B573701C4D82}"/>
    <cellStyle name="custom dictionary 3" xfId="29" xr:uid="{7334E941-69B5-4C6D-8346-5AFFEA5BC391}"/>
    <cellStyle name="Inputs" xfId="13" xr:uid="{97395A7C-26CE-40F3-9C4E-571B65332BBF}"/>
    <cellStyle name="Inputs $" xfId="14" xr:uid="{DD207674-5C16-4702-8458-9F2DD177189F}"/>
    <cellStyle name="Normal" xfId="0" builtinId="0"/>
    <cellStyle name="Normal 10" xfId="15" xr:uid="{C74E1354-C884-49AA-BA71-8EE61B3AE414}"/>
    <cellStyle name="Normal 10 2" xfId="31" xr:uid="{47C4F983-2CB4-4AAB-AD62-1A36FCC98B41}"/>
    <cellStyle name="Normal 2" xfId="16" xr:uid="{FBA732E4-184F-4460-87C9-C19F1B72865C}"/>
    <cellStyle name="Normal 2 2" xfId="17" xr:uid="{A7F2BC62-845D-4BAF-85D2-A3DAE1C0817C}"/>
    <cellStyle name="Normal 2 2 2" xfId="18" xr:uid="{6C0FE504-AB1E-4310-A794-23854B80D5E9}"/>
    <cellStyle name="Normal 2 2 2 2" xfId="19" xr:uid="{66618B99-B8E7-4A7E-813E-F14CD31E8D6E}"/>
    <cellStyle name="Normal 2 3" xfId="20" xr:uid="{2A2EDC2A-1658-4462-910D-35FA20CAFA4E}"/>
    <cellStyle name="Normal 2 3 2" xfId="32" xr:uid="{6B6BC2F2-F782-422D-A9CD-FA1E04886438}"/>
    <cellStyle name="Normal 3" xfId="3" xr:uid="{CFCB91D3-0FEB-4026-B777-DCDEC8005423}"/>
    <cellStyle name="Normal 4" xfId="21" xr:uid="{719B820D-DBDD-4206-9B14-EE7AEC787DA1}"/>
    <cellStyle name="Normal 4 2" xfId="33" xr:uid="{FEEEA1E5-9C23-4B43-9105-178DEA80C6B3}"/>
    <cellStyle name="Normal 5" xfId="2" xr:uid="{95359DC3-BCFD-4C0F-BB20-22DC150A0AA3}"/>
    <cellStyle name="Normal 6" xfId="22" xr:uid="{632684FA-12CB-4202-B5CA-F7847FD38C02}"/>
    <cellStyle name="Normal 7" xfId="26" xr:uid="{33977DAD-FA1F-4638-B44C-6AB4B6A215AD}"/>
    <cellStyle name="Normal 8" xfId="28" xr:uid="{3FA53FB3-0E9D-4CA5-8811-B9FB96F679E4}"/>
    <cellStyle name="Normal 9" xfId="23" xr:uid="{9B7755E8-8E78-423F-A6A6-607AF8716E09}"/>
    <cellStyle name="Normal 9 2" xfId="34" xr:uid="{D2DD7BBE-DB82-4CE3-BDF0-B69F5B2BC9BA}"/>
    <cellStyle name="Percent 2" xfId="24" xr:uid="{CBF8E104-ADA6-43DE-9110-3401521C89FF}"/>
    <cellStyle name="Percent 3" xfId="35" xr:uid="{1FAD03D6-FAD4-4329-85B8-46108D35E5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7DE8-24A6-46F1-86F1-FBA302B912FD}">
  <dimension ref="B1:H15"/>
  <sheetViews>
    <sheetView showGridLines="0" workbookViewId="0">
      <selection activeCell="F27" sqref="F27"/>
    </sheetView>
  </sheetViews>
  <sheetFormatPr defaultRowHeight="14.5" x14ac:dyDescent="0.35"/>
  <cols>
    <col min="2" max="2" width="13.90625" customWidth="1"/>
    <col min="3" max="3" width="16.1796875" bestFit="1" customWidth="1"/>
    <col min="4" max="4" width="16.1796875" customWidth="1"/>
    <col min="5" max="5" width="17.1796875" customWidth="1"/>
    <col min="6" max="6" width="14.36328125" bestFit="1" customWidth="1"/>
    <col min="7" max="7" width="10.08984375" bestFit="1" customWidth="1"/>
    <col min="8" max="8" width="13.6328125" bestFit="1" customWidth="1"/>
  </cols>
  <sheetData>
    <row r="1" spans="2:8" ht="40.5" customHeight="1" thickBot="1" x14ac:dyDescent="0.4">
      <c r="B1" s="144" t="s">
        <v>40</v>
      </c>
      <c r="C1" s="145"/>
      <c r="D1" s="145"/>
      <c r="E1" s="145"/>
      <c r="F1" s="145"/>
      <c r="G1" s="146"/>
      <c r="H1" s="143"/>
    </row>
    <row r="2" spans="2:8" x14ac:dyDescent="0.35">
      <c r="B2" s="42" t="s">
        <v>3</v>
      </c>
      <c r="C2" s="43" t="s">
        <v>28</v>
      </c>
      <c r="D2" s="43" t="s">
        <v>29</v>
      </c>
      <c r="E2" s="43" t="s">
        <v>30</v>
      </c>
      <c r="F2" s="43" t="s">
        <v>31</v>
      </c>
      <c r="G2" s="44" t="s">
        <v>32</v>
      </c>
    </row>
    <row r="3" spans="2:8" x14ac:dyDescent="0.35">
      <c r="B3" s="45">
        <v>43831</v>
      </c>
      <c r="C3" s="124">
        <f>'PRE-2020 PAYMENT-POWER'!I5</f>
        <v>2486851.5166013073</v>
      </c>
      <c r="D3" s="124">
        <f>'PRE-2020 PAYMENT-GAS'!H11</f>
        <v>3527824.7819651417</v>
      </c>
      <c r="E3" s="124">
        <f>D3+C3</f>
        <v>6014676.2985664494</v>
      </c>
      <c r="F3" s="124">
        <f>E3/1000</f>
        <v>6014.6762985664491</v>
      </c>
      <c r="G3" s="125">
        <f>F3*0.3</f>
        <v>1804.4028895699346</v>
      </c>
      <c r="H3" s="41">
        <v>1804402.88956993</v>
      </c>
    </row>
    <row r="4" spans="2:8" x14ac:dyDescent="0.35">
      <c r="B4" s="45">
        <v>43862</v>
      </c>
      <c r="C4" s="124">
        <f>'PRE-2020 PAYMENT-POWER'!I6+'PRE-2020 PAYMENT-POWER'!I7</f>
        <v>10082592.591666665</v>
      </c>
      <c r="D4" s="124">
        <f>'PRE-2020 PAYMENT-GAS'!H18</f>
        <v>2540599.5204575164</v>
      </c>
      <c r="E4" s="124">
        <f t="shared" ref="E4:E14" si="0">D4+C4</f>
        <v>12623192.112124182</v>
      </c>
      <c r="F4" s="124">
        <f t="shared" ref="F4:F14" si="1">E4/1000</f>
        <v>12623.192112124183</v>
      </c>
      <c r="G4" s="125">
        <f t="shared" ref="G4:G10" si="2">F4*0.3</f>
        <v>3786.9576336372547</v>
      </c>
      <c r="H4" s="41">
        <v>3786957.6336372499</v>
      </c>
    </row>
    <row r="5" spans="2:8" x14ac:dyDescent="0.35">
      <c r="B5" s="45">
        <v>43891</v>
      </c>
      <c r="C5" s="126">
        <v>0</v>
      </c>
      <c r="D5" s="124">
        <f>'PRE-2020 PAYMENT-GAS'!H23</f>
        <v>1261385.9888856211</v>
      </c>
      <c r="E5" s="124">
        <f t="shared" si="0"/>
        <v>1261385.9888856211</v>
      </c>
      <c r="F5" s="124">
        <f t="shared" si="1"/>
        <v>1261.3859888856211</v>
      </c>
      <c r="G5" s="125">
        <f t="shared" si="2"/>
        <v>378.41579666568634</v>
      </c>
      <c r="H5" s="41">
        <v>378415.79666568601</v>
      </c>
    </row>
    <row r="6" spans="2:8" x14ac:dyDescent="0.35">
      <c r="B6" s="45">
        <v>43922</v>
      </c>
      <c r="C6" s="124">
        <f>'PRE-2020 PAYMENT-POWER'!I8</f>
        <v>33606707.249902911</v>
      </c>
      <c r="D6" s="124">
        <f>'PRE-2020 PAYMENT-GAS'!H32</f>
        <v>15558705.152861292</v>
      </c>
      <c r="E6" s="124">
        <f t="shared" si="0"/>
        <v>49165412.402764201</v>
      </c>
      <c r="F6" s="124">
        <f t="shared" si="1"/>
        <v>49165.412402764203</v>
      </c>
      <c r="G6" s="125">
        <f t="shared" si="2"/>
        <v>14749.62372082926</v>
      </c>
      <c r="H6" s="41">
        <v>14749623.720829301</v>
      </c>
    </row>
    <row r="7" spans="2:8" x14ac:dyDescent="0.35">
      <c r="B7" s="45">
        <v>43952</v>
      </c>
      <c r="C7" s="47">
        <v>0</v>
      </c>
      <c r="D7" s="46">
        <f>'PRE-2020 PAYMENT-GAS'!H35</f>
        <v>425537.84974582423</v>
      </c>
      <c r="E7" s="46">
        <f t="shared" si="0"/>
        <v>425537.84974582423</v>
      </c>
      <c r="F7" s="46">
        <f t="shared" si="1"/>
        <v>425.53784974582425</v>
      </c>
      <c r="G7" s="125">
        <f t="shared" si="2"/>
        <v>127.66135492374727</v>
      </c>
      <c r="H7" s="41">
        <v>127661.354923747</v>
      </c>
    </row>
    <row r="8" spans="2:8" x14ac:dyDescent="0.35">
      <c r="B8" s="45">
        <v>43983</v>
      </c>
      <c r="C8" s="46">
        <v>0</v>
      </c>
      <c r="D8" s="46">
        <f>'PRE-2020 PAYMENT-GAS'!H40</f>
        <v>6996345.018303426</v>
      </c>
      <c r="E8" s="46">
        <f t="shared" si="0"/>
        <v>6996345.018303426</v>
      </c>
      <c r="F8" s="46">
        <f t="shared" si="1"/>
        <v>6996.3450183034256</v>
      </c>
      <c r="G8" s="125">
        <f t="shared" si="2"/>
        <v>2098.9035054910278</v>
      </c>
      <c r="H8" s="41">
        <v>2098903.5054910299</v>
      </c>
    </row>
    <row r="9" spans="2:8" x14ac:dyDescent="0.35">
      <c r="B9" s="45">
        <v>44013</v>
      </c>
      <c r="C9" s="46">
        <f>'PRE-2020 PAYMENT-POWER'!I9</f>
        <v>1504493.48</v>
      </c>
      <c r="D9" s="46">
        <f>'PRE-2020 PAYMENT-GAS'!H44</f>
        <v>1100665.9196393897</v>
      </c>
      <c r="E9" s="46">
        <f t="shared" si="0"/>
        <v>2605159.3996393895</v>
      </c>
      <c r="F9" s="46">
        <f t="shared" si="1"/>
        <v>2605.1593996393894</v>
      </c>
      <c r="G9" s="125">
        <f t="shared" si="2"/>
        <v>781.54781989181686</v>
      </c>
      <c r="H9" s="41">
        <v>781547.81989181705</v>
      </c>
    </row>
    <row r="10" spans="2:8" x14ac:dyDescent="0.35">
      <c r="B10" s="45">
        <v>44044</v>
      </c>
      <c r="C10" s="47"/>
      <c r="D10" s="46">
        <f>'PRE-2020 PAYMENT-GAS'!H48</f>
        <v>810281.72382801655</v>
      </c>
      <c r="E10" s="46">
        <f t="shared" si="0"/>
        <v>810281.72382801655</v>
      </c>
      <c r="F10" s="46">
        <f t="shared" si="1"/>
        <v>810.28172382801654</v>
      </c>
      <c r="G10" s="125">
        <f t="shared" si="2"/>
        <v>243.08451714840496</v>
      </c>
      <c r="H10" s="41">
        <v>243084.51714840499</v>
      </c>
    </row>
    <row r="11" spans="2:8" x14ac:dyDescent="0.35">
      <c r="B11" s="45">
        <v>44075</v>
      </c>
      <c r="C11" s="47"/>
      <c r="D11" s="47"/>
      <c r="E11" s="46">
        <f t="shared" si="0"/>
        <v>0</v>
      </c>
      <c r="F11" s="46">
        <f t="shared" si="1"/>
        <v>0</v>
      </c>
      <c r="G11" s="48"/>
    </row>
    <row r="12" spans="2:8" x14ac:dyDescent="0.35">
      <c r="B12" s="45">
        <v>44105</v>
      </c>
      <c r="C12" s="47"/>
      <c r="D12" s="47"/>
      <c r="E12" s="46">
        <f t="shared" si="0"/>
        <v>0</v>
      </c>
      <c r="F12" s="46">
        <f t="shared" si="1"/>
        <v>0</v>
      </c>
      <c r="G12" s="48"/>
    </row>
    <row r="13" spans="2:8" x14ac:dyDescent="0.35">
      <c r="B13" s="45">
        <v>44136</v>
      </c>
      <c r="C13" s="47"/>
      <c r="D13" s="47"/>
      <c r="E13" s="46">
        <f t="shared" si="0"/>
        <v>0</v>
      </c>
      <c r="F13" s="46">
        <f t="shared" si="1"/>
        <v>0</v>
      </c>
      <c r="G13" s="48"/>
    </row>
    <row r="14" spans="2:8" x14ac:dyDescent="0.35">
      <c r="B14" s="45">
        <v>44166</v>
      </c>
      <c r="C14" s="47"/>
      <c r="D14" s="47"/>
      <c r="E14" s="46">
        <f t="shared" si="0"/>
        <v>0</v>
      </c>
      <c r="F14" s="46">
        <f t="shared" si="1"/>
        <v>0</v>
      </c>
      <c r="G14" s="48"/>
    </row>
    <row r="15" spans="2:8" ht="15" thickBot="1" x14ac:dyDescent="0.4">
      <c r="B15" s="49" t="s">
        <v>20</v>
      </c>
      <c r="C15" s="50">
        <f>SUM(C3:C14)</f>
        <v>47680644.838170879</v>
      </c>
      <c r="D15" s="50">
        <f>SUM(D3:D14)</f>
        <v>32221345.95568623</v>
      </c>
      <c r="E15" s="50">
        <f>SUM(E3:E14)</f>
        <v>79901990.793857098</v>
      </c>
      <c r="F15" s="50">
        <f t="shared" ref="F15:G15" si="3">SUM(F3:F14)</f>
        <v>79901.990793857112</v>
      </c>
      <c r="G15" s="51">
        <f t="shared" si="3"/>
        <v>23970.597238157134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75C1-AC21-43EA-9CB5-85F50CCCBC3D}">
  <dimension ref="A1:J19"/>
  <sheetViews>
    <sheetView workbookViewId="0">
      <selection activeCell="B2" sqref="B2:I2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1" bestFit="1" customWidth="1"/>
    <col min="5" max="5" width="24" style="1" customWidth="1"/>
    <col min="6" max="6" width="21.26953125" style="1" customWidth="1"/>
    <col min="7" max="7" width="19.26953125" style="1" bestFit="1" customWidth="1"/>
    <col min="8" max="8" width="17.81640625" style="1" customWidth="1"/>
    <col min="9" max="9" width="20.453125" style="1" bestFit="1" customWidth="1"/>
    <col min="10" max="10" width="16.1796875" style="1" customWidth="1"/>
    <col min="11" max="11" width="12.81640625" style="1" customWidth="1"/>
    <col min="12" max="16384" width="9.1796875" style="1"/>
  </cols>
  <sheetData>
    <row r="1" spans="1:10" ht="15" thickBot="1" x14ac:dyDescent="0.4">
      <c r="B1" s="12"/>
      <c r="C1" s="18"/>
      <c r="D1" s="20"/>
      <c r="E1" s="19"/>
      <c r="F1" s="19"/>
      <c r="G1" s="20"/>
      <c r="H1" s="20"/>
      <c r="I1" s="20"/>
    </row>
    <row r="2" spans="1:10" ht="21" thickBot="1" x14ac:dyDescent="0.5">
      <c r="A2" s="1">
        <v>1</v>
      </c>
      <c r="B2" s="140" t="s">
        <v>41</v>
      </c>
      <c r="C2" s="141"/>
      <c r="D2" s="141"/>
      <c r="E2" s="141"/>
      <c r="F2" s="141"/>
      <c r="G2" s="141"/>
      <c r="H2" s="141"/>
      <c r="I2" s="141"/>
    </row>
    <row r="3" spans="1:10" ht="15.5" x14ac:dyDescent="0.35">
      <c r="B3" s="2" t="s">
        <v>3</v>
      </c>
      <c r="C3" s="3" t="s">
        <v>4</v>
      </c>
      <c r="D3" s="32" t="s">
        <v>5</v>
      </c>
      <c r="E3" s="2" t="s">
        <v>2</v>
      </c>
      <c r="F3" s="4" t="s">
        <v>6</v>
      </c>
      <c r="G3" s="5" t="s">
        <v>7</v>
      </c>
      <c r="H3" s="5" t="s">
        <v>8</v>
      </c>
      <c r="I3" s="5" t="s">
        <v>1</v>
      </c>
      <c r="J3" s="26"/>
    </row>
    <row r="4" spans="1:10" x14ac:dyDescent="0.35">
      <c r="B4" s="23"/>
      <c r="C4" s="33"/>
      <c r="D4" s="34">
        <v>306</v>
      </c>
      <c r="E4" s="38">
        <f t="shared" ref="E4:E6" si="0">C4/1</f>
        <v>0</v>
      </c>
      <c r="F4" s="25"/>
      <c r="G4" s="7"/>
      <c r="H4" s="8">
        <f t="shared" ref="H4:H6" si="1">G4*$A$2</f>
        <v>0</v>
      </c>
      <c r="I4" s="22">
        <f>H4/D4</f>
        <v>0</v>
      </c>
      <c r="J4" s="26"/>
    </row>
    <row r="5" spans="1:10" x14ac:dyDescent="0.35">
      <c r="B5" s="23"/>
      <c r="C5" s="24"/>
      <c r="D5" s="34">
        <v>306</v>
      </c>
      <c r="E5" s="38">
        <f t="shared" si="0"/>
        <v>0</v>
      </c>
      <c r="F5" s="25">
        <v>43846</v>
      </c>
      <c r="G5" s="39">
        <v>760976564.08000004</v>
      </c>
      <c r="H5" s="8">
        <f t="shared" si="1"/>
        <v>760976564.08000004</v>
      </c>
      <c r="I5" s="22">
        <f>H5/D5</f>
        <v>2486851.5166013073</v>
      </c>
      <c r="J5" s="26"/>
    </row>
    <row r="6" spans="1:10" x14ac:dyDescent="0.35">
      <c r="B6" s="23" t="s">
        <v>9</v>
      </c>
      <c r="C6" s="6">
        <v>8837060.6004816275</v>
      </c>
      <c r="D6" s="34">
        <v>306</v>
      </c>
      <c r="E6" s="38">
        <f t="shared" si="0"/>
        <v>8837060.6004816275</v>
      </c>
      <c r="F6" s="25">
        <v>43874</v>
      </c>
      <c r="G6" s="7">
        <v>2652185541.5699997</v>
      </c>
      <c r="H6" s="8">
        <f t="shared" si="1"/>
        <v>2652185541.5699997</v>
      </c>
      <c r="I6" s="22">
        <f t="shared" ref="I6:I15" si="2">H6/D6</f>
        <v>8667273.0116666649</v>
      </c>
      <c r="J6" s="26"/>
    </row>
    <row r="7" spans="1:10" x14ac:dyDescent="0.35">
      <c r="B7" s="23" t="s">
        <v>21</v>
      </c>
      <c r="C7" s="21"/>
      <c r="D7" s="34">
        <v>306</v>
      </c>
      <c r="E7" s="38">
        <f>C10/1</f>
        <v>0</v>
      </c>
      <c r="F7" s="25">
        <v>43887</v>
      </c>
      <c r="G7" s="7"/>
      <c r="H7" s="8">
        <f t="shared" ref="H7:H15" si="3">G7*$A$2</f>
        <v>0</v>
      </c>
      <c r="I7" s="22">
        <v>1415319.58</v>
      </c>
    </row>
    <row r="8" spans="1:10" x14ac:dyDescent="0.35">
      <c r="B8" s="23"/>
      <c r="C8" s="21"/>
      <c r="D8" s="34">
        <v>360.5</v>
      </c>
      <c r="E8" s="38">
        <f t="shared" ref="E8:E15" si="4">C11/1</f>
        <v>0</v>
      </c>
      <c r="F8" s="25" t="s">
        <v>23</v>
      </c>
      <c r="G8" s="7">
        <v>12115217963.59</v>
      </c>
      <c r="H8" s="8">
        <f t="shared" si="3"/>
        <v>12115217963.59</v>
      </c>
      <c r="I8" s="22">
        <f t="shared" si="2"/>
        <v>33606707.249902911</v>
      </c>
    </row>
    <row r="9" spans="1:10" x14ac:dyDescent="0.35">
      <c r="B9" s="23"/>
      <c r="C9" s="21"/>
      <c r="D9" s="34">
        <v>360.5</v>
      </c>
      <c r="E9" s="38">
        <f t="shared" si="4"/>
        <v>0</v>
      </c>
      <c r="F9" s="25">
        <v>44015</v>
      </c>
      <c r="G9" s="135">
        <v>281626907.62</v>
      </c>
      <c r="H9" s="8">
        <f t="shared" si="3"/>
        <v>281626907.62</v>
      </c>
      <c r="I9" s="22">
        <v>1504493.48</v>
      </c>
    </row>
    <row r="10" spans="1:10" x14ac:dyDescent="0.35">
      <c r="B10" s="23"/>
      <c r="C10" s="21"/>
      <c r="D10" s="34">
        <v>306</v>
      </c>
      <c r="E10" s="38">
        <f t="shared" si="4"/>
        <v>0</v>
      </c>
      <c r="F10" s="25"/>
      <c r="G10" s="7"/>
      <c r="H10" s="8">
        <f t="shared" si="3"/>
        <v>0</v>
      </c>
      <c r="I10" s="22">
        <f t="shared" si="2"/>
        <v>0</v>
      </c>
    </row>
    <row r="11" spans="1:10" x14ac:dyDescent="0.35">
      <c r="B11" s="23"/>
      <c r="C11" s="21"/>
      <c r="D11" s="34">
        <v>306</v>
      </c>
      <c r="E11" s="38">
        <f t="shared" si="4"/>
        <v>0</v>
      </c>
      <c r="F11" s="25"/>
      <c r="G11" s="7"/>
      <c r="H11" s="8">
        <f t="shared" si="3"/>
        <v>0</v>
      </c>
      <c r="I11" s="22">
        <f t="shared" si="2"/>
        <v>0</v>
      </c>
    </row>
    <row r="12" spans="1:10" x14ac:dyDescent="0.35">
      <c r="B12" s="23"/>
      <c r="C12" s="21"/>
      <c r="D12" s="34">
        <v>306</v>
      </c>
      <c r="E12" s="38">
        <f t="shared" si="4"/>
        <v>0</v>
      </c>
      <c r="F12" s="25"/>
      <c r="G12" s="7"/>
      <c r="H12" s="8">
        <f t="shared" si="3"/>
        <v>0</v>
      </c>
      <c r="I12" s="22">
        <f t="shared" si="2"/>
        <v>0</v>
      </c>
    </row>
    <row r="13" spans="1:10" x14ac:dyDescent="0.35">
      <c r="B13" s="23"/>
      <c r="C13" s="21"/>
      <c r="D13" s="34">
        <v>306</v>
      </c>
      <c r="E13" s="38">
        <f t="shared" si="4"/>
        <v>0</v>
      </c>
      <c r="F13" s="25"/>
      <c r="G13" s="7"/>
      <c r="H13" s="8">
        <f t="shared" si="3"/>
        <v>0</v>
      </c>
      <c r="I13" s="22">
        <f t="shared" si="2"/>
        <v>0</v>
      </c>
    </row>
    <row r="14" spans="1:10" x14ac:dyDescent="0.35">
      <c r="B14" s="23"/>
      <c r="C14" s="21"/>
      <c r="D14" s="34">
        <v>306</v>
      </c>
      <c r="E14" s="38">
        <f t="shared" si="4"/>
        <v>0</v>
      </c>
      <c r="F14" s="25"/>
      <c r="G14" s="7"/>
      <c r="H14" s="8">
        <f t="shared" si="3"/>
        <v>0</v>
      </c>
      <c r="I14" s="22">
        <f t="shared" si="2"/>
        <v>0</v>
      </c>
    </row>
    <row r="15" spans="1:10" ht="15" thickBot="1" x14ac:dyDescent="0.4">
      <c r="B15" s="35"/>
      <c r="C15" s="36"/>
      <c r="D15" s="37">
        <v>306</v>
      </c>
      <c r="E15" s="38">
        <f t="shared" si="4"/>
        <v>0</v>
      </c>
      <c r="F15" s="25"/>
      <c r="G15" s="7"/>
      <c r="H15" s="8">
        <f t="shared" si="3"/>
        <v>0</v>
      </c>
      <c r="I15" s="22">
        <f t="shared" si="2"/>
        <v>0</v>
      </c>
    </row>
    <row r="16" spans="1:10" ht="15" thickBot="1" x14ac:dyDescent="0.4">
      <c r="B16" s="31" t="s">
        <v>20</v>
      </c>
      <c r="C16" s="9"/>
      <c r="D16" s="9"/>
      <c r="E16" s="10"/>
      <c r="F16" s="11"/>
      <c r="G16" s="11">
        <f>SUM(G4:G15)</f>
        <v>15810006976.860001</v>
      </c>
      <c r="H16" s="11">
        <f>SUM(H4:H15)</f>
        <v>15810006976.860001</v>
      </c>
      <c r="I16" s="11">
        <f>SUM(I4:I15)</f>
        <v>47680644.838170879</v>
      </c>
    </row>
    <row r="17" spans="2:9" ht="15" thickBot="1" x14ac:dyDescent="0.4">
      <c r="B17" s="13"/>
      <c r="C17" s="14"/>
      <c r="D17" s="14"/>
      <c r="E17" s="15"/>
      <c r="F17" s="16"/>
      <c r="G17" s="17"/>
      <c r="H17" s="17"/>
      <c r="I17" s="17"/>
    </row>
    <row r="18" spans="2:9" ht="15" thickBot="1" x14ac:dyDescent="0.4">
      <c r="B18" s="40"/>
      <c r="C18" s="33"/>
      <c r="D18" s="33"/>
      <c r="E18" s="33"/>
      <c r="F18" s="33"/>
      <c r="G18" s="33"/>
      <c r="H18" s="33"/>
      <c r="I18" s="33"/>
    </row>
    <row r="19" spans="2:9" s="30" customFormat="1" ht="18.5" thickBot="1" x14ac:dyDescent="0.45">
      <c r="B19" s="27"/>
      <c r="C19" s="28" t="s">
        <v>18</v>
      </c>
      <c r="D19" s="28"/>
      <c r="E19" s="28" t="s">
        <v>0</v>
      </c>
      <c r="F19" s="28"/>
      <c r="G19" s="28"/>
      <c r="H19" s="28"/>
      <c r="I19" s="29">
        <f>I16+'PRE-2020 PAYMENT-GAS'!H49</f>
        <v>79901990.793857113</v>
      </c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0240-4F90-4B47-BBDA-7DC1934C295C}">
  <dimension ref="A1:J54"/>
  <sheetViews>
    <sheetView tabSelected="1" workbookViewId="0">
      <selection activeCell="A2" sqref="A2"/>
    </sheetView>
  </sheetViews>
  <sheetFormatPr defaultColWidth="9.1796875" defaultRowHeight="14.5" x14ac:dyDescent="0.35"/>
  <cols>
    <col min="1" max="1" width="9.1796875" style="1"/>
    <col min="2" max="2" width="17.7265625" style="1" customWidth="1"/>
    <col min="3" max="3" width="19" style="1" customWidth="1"/>
    <col min="4" max="4" width="14.7265625" style="61" bestFit="1" customWidth="1"/>
    <col min="5" max="5" width="21.26953125" style="61" customWidth="1"/>
    <col min="6" max="6" width="19.26953125" style="97" bestFit="1" customWidth="1"/>
    <col min="7" max="7" width="17.81640625" style="61" customWidth="1"/>
    <col min="8" max="8" width="20.453125" style="61" bestFit="1" customWidth="1"/>
    <col min="9" max="9" width="18.26953125" style="61" bestFit="1" customWidth="1"/>
    <col min="10" max="10" width="16.1796875" style="1" customWidth="1"/>
    <col min="11" max="11" width="12.81640625" style="1" customWidth="1"/>
    <col min="12" max="16384" width="9.1796875" style="1"/>
  </cols>
  <sheetData>
    <row r="1" spans="1:10" ht="15" thickBot="1" x14ac:dyDescent="0.4">
      <c r="A1" s="1" t="s">
        <v>43</v>
      </c>
      <c r="B1" s="12"/>
      <c r="C1" s="18"/>
      <c r="D1" s="64"/>
      <c r="E1" s="70"/>
      <c r="F1" s="84"/>
      <c r="G1" s="64"/>
      <c r="H1" s="64"/>
      <c r="I1" s="64"/>
    </row>
    <row r="2" spans="1:10" ht="21" thickBot="1" x14ac:dyDescent="0.5">
      <c r="A2" s="147">
        <v>1</v>
      </c>
      <c r="B2" s="140" t="s">
        <v>42</v>
      </c>
      <c r="C2" s="141"/>
      <c r="D2" s="141"/>
      <c r="E2" s="141"/>
      <c r="F2" s="141"/>
      <c r="G2" s="141"/>
      <c r="H2" s="141"/>
      <c r="I2" s="142"/>
    </row>
    <row r="3" spans="1:10" s="61" customFormat="1" ht="16" thickBot="1" x14ac:dyDescent="0.4">
      <c r="A3" s="61">
        <v>0.95</v>
      </c>
      <c r="B3" s="62" t="s">
        <v>10</v>
      </c>
      <c r="C3" s="63" t="s">
        <v>4</v>
      </c>
      <c r="D3" s="63" t="s">
        <v>5</v>
      </c>
      <c r="E3" s="62" t="s">
        <v>6</v>
      </c>
      <c r="F3" s="85" t="s">
        <v>7</v>
      </c>
      <c r="G3" s="63" t="s">
        <v>8</v>
      </c>
      <c r="H3" s="63" t="s">
        <v>1</v>
      </c>
      <c r="I3" s="98" t="s">
        <v>33</v>
      </c>
    </row>
    <row r="4" spans="1:10" x14ac:dyDescent="0.35">
      <c r="A4" s="61">
        <v>0.92500000000000004</v>
      </c>
      <c r="B4" s="53" t="s">
        <v>11</v>
      </c>
      <c r="C4" s="54"/>
      <c r="D4" s="65">
        <v>306</v>
      </c>
      <c r="E4" s="71">
        <v>43831</v>
      </c>
      <c r="F4" s="86">
        <f>35507078.25/0.45</f>
        <v>78904618.333333328</v>
      </c>
      <c r="G4" s="72">
        <f>F4*$A$2</f>
        <v>78904618.333333328</v>
      </c>
      <c r="H4" s="72">
        <f t="shared" ref="H4:H10" si="0">G4/D4</f>
        <v>257858.22984749454</v>
      </c>
      <c r="I4" s="73">
        <f>H4*0.3</f>
        <v>77357.468954248354</v>
      </c>
    </row>
    <row r="5" spans="1:10" x14ac:dyDescent="0.35">
      <c r="B5" s="55" t="s">
        <v>13</v>
      </c>
      <c r="C5" s="52"/>
      <c r="D5" s="66">
        <v>306</v>
      </c>
      <c r="E5" s="74">
        <v>43838</v>
      </c>
      <c r="F5" s="87">
        <v>28347396.640000001</v>
      </c>
      <c r="G5" s="75">
        <f>F5*$A$3</f>
        <v>26930026.807999998</v>
      </c>
      <c r="H5" s="75">
        <f t="shared" si="0"/>
        <v>88006.623555555547</v>
      </c>
      <c r="I5" s="76">
        <f t="shared" ref="I5:I10" si="1">H5*0.3</f>
        <v>26401.987066666665</v>
      </c>
      <c r="J5" s="26"/>
    </row>
    <row r="6" spans="1:10" x14ac:dyDescent="0.35">
      <c r="B6" s="55" t="s">
        <v>12</v>
      </c>
      <c r="C6" s="52"/>
      <c r="D6" s="66">
        <v>306</v>
      </c>
      <c r="E6" s="74">
        <v>43850</v>
      </c>
      <c r="F6" s="88">
        <v>89767295.540000007</v>
      </c>
      <c r="G6" s="75">
        <f t="shared" ref="G6:G34" si="2">F6*$A$2</f>
        <v>89767295.540000007</v>
      </c>
      <c r="H6" s="75">
        <f t="shared" si="0"/>
        <v>293357.17496732029</v>
      </c>
      <c r="I6" s="76">
        <f t="shared" si="1"/>
        <v>88007.15249019608</v>
      </c>
      <c r="J6" s="26"/>
    </row>
    <row r="7" spans="1:10" x14ac:dyDescent="0.35">
      <c r="B7" s="55" t="s">
        <v>12</v>
      </c>
      <c r="C7" s="52"/>
      <c r="D7" s="66">
        <v>306</v>
      </c>
      <c r="E7" s="74">
        <v>43840</v>
      </c>
      <c r="F7" s="89">
        <v>187491730.59999999</v>
      </c>
      <c r="G7" s="75">
        <f t="shared" si="2"/>
        <v>187491730.59999999</v>
      </c>
      <c r="H7" s="75">
        <f t="shared" si="0"/>
        <v>612718.07385620917</v>
      </c>
      <c r="I7" s="76">
        <f t="shared" si="1"/>
        <v>183815.42215686274</v>
      </c>
      <c r="J7" s="26"/>
    </row>
    <row r="8" spans="1:10" x14ac:dyDescent="0.35">
      <c r="B8" s="55" t="s">
        <v>14</v>
      </c>
      <c r="C8" s="52"/>
      <c r="D8" s="66">
        <v>306</v>
      </c>
      <c r="E8" s="74">
        <v>43854</v>
      </c>
      <c r="F8" s="88">
        <v>27779327</v>
      </c>
      <c r="G8" s="75">
        <f>F8*$A$3</f>
        <v>26390360.649999999</v>
      </c>
      <c r="H8" s="75">
        <f t="shared" si="0"/>
        <v>86243.008660130712</v>
      </c>
      <c r="I8" s="76">
        <f t="shared" si="1"/>
        <v>25872.902598039214</v>
      </c>
      <c r="J8" s="26"/>
    </row>
    <row r="9" spans="1:10" x14ac:dyDescent="0.35">
      <c r="B9" s="55" t="s">
        <v>22</v>
      </c>
      <c r="C9" s="52"/>
      <c r="D9" s="66">
        <v>306</v>
      </c>
      <c r="E9" s="77">
        <v>43837</v>
      </c>
      <c r="F9" s="90">
        <v>209195099.66</v>
      </c>
      <c r="G9" s="75">
        <f>F9</f>
        <v>209195099.66</v>
      </c>
      <c r="H9" s="75">
        <f t="shared" si="0"/>
        <v>683644.11653594766</v>
      </c>
      <c r="I9" s="76">
        <f t="shared" si="1"/>
        <v>205093.23496078429</v>
      </c>
      <c r="J9" s="26"/>
    </row>
    <row r="10" spans="1:10" ht="15" thickBot="1" x14ac:dyDescent="0.4">
      <c r="B10" s="59" t="s">
        <v>15</v>
      </c>
      <c r="C10" s="60"/>
      <c r="D10" s="67">
        <v>306</v>
      </c>
      <c r="E10" s="78">
        <v>43857</v>
      </c>
      <c r="F10" s="91">
        <v>460835251.69</v>
      </c>
      <c r="G10" s="79">
        <f t="shared" si="2"/>
        <v>460835251.69</v>
      </c>
      <c r="H10" s="79">
        <f t="shared" si="0"/>
        <v>1505997.5545424838</v>
      </c>
      <c r="I10" s="80">
        <f t="shared" si="1"/>
        <v>451799.26636274514</v>
      </c>
      <c r="J10" s="26"/>
    </row>
    <row r="11" spans="1:10" ht="15" thickBot="1" x14ac:dyDescent="0.4">
      <c r="B11" s="99">
        <v>43831</v>
      </c>
      <c r="C11" s="100"/>
      <c r="D11" s="101"/>
      <c r="E11" s="81"/>
      <c r="F11" s="102">
        <f>SUM(F4:F10)</f>
        <v>1082320719.4633334</v>
      </c>
      <c r="G11" s="103">
        <f t="shared" ref="G11" si="3">SUM(G4:G10)</f>
        <v>1079514383.2813332</v>
      </c>
      <c r="H11" s="103">
        <f>SUM(H4:H10)</f>
        <v>3527824.7819651417</v>
      </c>
      <c r="I11" s="104">
        <f>SUM(I4:I10)</f>
        <v>1058347.4345895424</v>
      </c>
      <c r="J11" s="26"/>
    </row>
    <row r="12" spans="1:10" x14ac:dyDescent="0.35">
      <c r="B12" s="53" t="s">
        <v>13</v>
      </c>
      <c r="C12" s="54"/>
      <c r="D12" s="65">
        <v>306</v>
      </c>
      <c r="E12" s="71">
        <v>43866</v>
      </c>
      <c r="F12" s="86">
        <v>26006379</v>
      </c>
      <c r="G12" s="72">
        <f>F12*$A$3</f>
        <v>24706060.049999997</v>
      </c>
      <c r="H12" s="72">
        <f t="shared" ref="H12:H17" si="4">G12/D12</f>
        <v>80738.758333333317</v>
      </c>
      <c r="I12" s="73">
        <f>H12*0.3</f>
        <v>24221.627499999995</v>
      </c>
    </row>
    <row r="13" spans="1:10" x14ac:dyDescent="0.35">
      <c r="B13" s="55" t="s">
        <v>22</v>
      </c>
      <c r="C13" s="52"/>
      <c r="D13" s="66">
        <v>306</v>
      </c>
      <c r="E13" s="74">
        <v>43867</v>
      </c>
      <c r="F13" s="113">
        <v>29645216.420000002</v>
      </c>
      <c r="G13" s="75">
        <f>F13</f>
        <v>29645216.420000002</v>
      </c>
      <c r="H13" s="75">
        <f t="shared" si="4"/>
        <v>96879.792222222226</v>
      </c>
      <c r="I13" s="76">
        <f t="shared" ref="I13:I31" si="5">H13*0.3</f>
        <v>29063.937666666669</v>
      </c>
    </row>
    <row r="14" spans="1:10" x14ac:dyDescent="0.35">
      <c r="B14" s="55" t="s">
        <v>11</v>
      </c>
      <c r="C14" s="52"/>
      <c r="D14" s="66">
        <v>306</v>
      </c>
      <c r="E14" s="74">
        <v>43871</v>
      </c>
      <c r="F14" s="89">
        <v>60690981.060000002</v>
      </c>
      <c r="G14" s="75">
        <f t="shared" ref="G14:G26" si="6">F14*$A$2</f>
        <v>60690981.060000002</v>
      </c>
      <c r="H14" s="75">
        <f t="shared" si="4"/>
        <v>198336.53941176471</v>
      </c>
      <c r="I14" s="76">
        <f t="shared" si="5"/>
        <v>59500.961823529411</v>
      </c>
    </row>
    <row r="15" spans="1:10" x14ac:dyDescent="0.35">
      <c r="B15" s="55" t="s">
        <v>17</v>
      </c>
      <c r="C15" s="52"/>
      <c r="D15" s="66">
        <v>306</v>
      </c>
      <c r="E15" s="74">
        <v>43872</v>
      </c>
      <c r="F15" s="92">
        <v>39820659.409999996</v>
      </c>
      <c r="G15" s="75">
        <f t="shared" si="6"/>
        <v>39820659.409999996</v>
      </c>
      <c r="H15" s="75">
        <f t="shared" si="4"/>
        <v>130132.87388888888</v>
      </c>
      <c r="I15" s="76">
        <f t="shared" si="5"/>
        <v>39039.862166666659</v>
      </c>
    </row>
    <row r="16" spans="1:10" x14ac:dyDescent="0.35">
      <c r="B16" s="55" t="s">
        <v>17</v>
      </c>
      <c r="C16" s="52"/>
      <c r="D16" s="66">
        <v>306</v>
      </c>
      <c r="E16" s="74">
        <v>43873</v>
      </c>
      <c r="F16" s="92">
        <v>222560536.31999999</v>
      </c>
      <c r="G16" s="75">
        <f t="shared" si="6"/>
        <v>222560536.31999999</v>
      </c>
      <c r="H16" s="75">
        <f t="shared" si="4"/>
        <v>727322.01411764708</v>
      </c>
      <c r="I16" s="76">
        <f t="shared" si="5"/>
        <v>218196.60423529413</v>
      </c>
    </row>
    <row r="17" spans="2:9" ht="15" thickBot="1" x14ac:dyDescent="0.4">
      <c r="B17" s="59" t="s">
        <v>19</v>
      </c>
      <c r="C17" s="60"/>
      <c r="D17" s="67">
        <v>306</v>
      </c>
      <c r="E17" s="78">
        <v>43887</v>
      </c>
      <c r="F17" s="93">
        <v>400000000</v>
      </c>
      <c r="G17" s="79">
        <f t="shared" si="6"/>
        <v>400000000</v>
      </c>
      <c r="H17" s="79">
        <f t="shared" si="4"/>
        <v>1307189.5424836602</v>
      </c>
      <c r="I17" s="80">
        <f t="shared" si="5"/>
        <v>392156.86274509801</v>
      </c>
    </row>
    <row r="18" spans="2:9" ht="15" thickBot="1" x14ac:dyDescent="0.4">
      <c r="B18" s="57" t="s">
        <v>24</v>
      </c>
      <c r="C18" s="58"/>
      <c r="D18" s="68"/>
      <c r="E18" s="105"/>
      <c r="F18" s="106">
        <f>SUM(F12:F17)</f>
        <v>778723772.21000004</v>
      </c>
      <c r="G18" s="107">
        <f>SUM(G12:G17)</f>
        <v>777423453.25999999</v>
      </c>
      <c r="H18" s="107">
        <f>SUM(H12:H17)</f>
        <v>2540599.5204575164</v>
      </c>
      <c r="I18" s="108">
        <f>SUM(I12:I17)</f>
        <v>762179.85613725497</v>
      </c>
    </row>
    <row r="19" spans="2:9" x14ac:dyDescent="0.35">
      <c r="B19" s="53" t="s">
        <v>15</v>
      </c>
      <c r="C19" s="54"/>
      <c r="D19" s="65">
        <v>306</v>
      </c>
      <c r="E19" s="71">
        <v>43896</v>
      </c>
      <c r="F19" s="94">
        <v>119905584.22</v>
      </c>
      <c r="G19" s="72">
        <f t="shared" si="6"/>
        <v>119905584.22</v>
      </c>
      <c r="H19" s="72">
        <f>G19/D19</f>
        <v>391848.31444444443</v>
      </c>
      <c r="I19" s="73">
        <f t="shared" si="5"/>
        <v>117554.49433333332</v>
      </c>
    </row>
    <row r="20" spans="2:9" x14ac:dyDescent="0.35">
      <c r="B20" s="55" t="s">
        <v>15</v>
      </c>
      <c r="C20" s="52"/>
      <c r="D20" s="66">
        <v>306</v>
      </c>
      <c r="E20" s="74">
        <v>43896</v>
      </c>
      <c r="F20" s="89">
        <v>202680869.52000001</v>
      </c>
      <c r="G20" s="75">
        <f>F20*$A$2</f>
        <v>202680869.52000001</v>
      </c>
      <c r="H20" s="75">
        <f>G20/D20</f>
        <v>662355.78274509811</v>
      </c>
      <c r="I20" s="76">
        <f t="shared" si="5"/>
        <v>198706.73482352943</v>
      </c>
    </row>
    <row r="21" spans="2:9" ht="14" customHeight="1" x14ac:dyDescent="0.35">
      <c r="B21" s="55" t="s">
        <v>16</v>
      </c>
      <c r="C21" s="52"/>
      <c r="D21" s="66">
        <v>306</v>
      </c>
      <c r="E21" s="74">
        <v>43902</v>
      </c>
      <c r="F21" s="56">
        <v>43387857.289999999</v>
      </c>
      <c r="G21" s="75">
        <f>F21*$A$2</f>
        <v>43387857.289999999</v>
      </c>
      <c r="H21" s="75">
        <f>G21/D21</f>
        <v>141790.3833006536</v>
      </c>
      <c r="I21" s="76">
        <f t="shared" si="5"/>
        <v>42537.114990196082</v>
      </c>
    </row>
    <row r="22" spans="2:9" ht="15" thickBot="1" x14ac:dyDescent="0.4">
      <c r="B22" s="55" t="s">
        <v>14</v>
      </c>
      <c r="C22" s="52"/>
      <c r="D22" s="66">
        <v>306</v>
      </c>
      <c r="E22" s="74">
        <v>43902</v>
      </c>
      <c r="F22" s="56">
        <v>21062949.02</v>
      </c>
      <c r="G22" s="75">
        <f>F22*$A$3</f>
        <v>20009801.568999998</v>
      </c>
      <c r="H22" s="75">
        <f>G22/D22</f>
        <v>65391.508395424833</v>
      </c>
      <c r="I22" s="76">
        <f t="shared" si="5"/>
        <v>19617.452518627448</v>
      </c>
    </row>
    <row r="23" spans="2:9" ht="15" thickBot="1" x14ac:dyDescent="0.4">
      <c r="B23" s="114" t="s">
        <v>25</v>
      </c>
      <c r="C23" s="115"/>
      <c r="D23" s="116"/>
      <c r="E23" s="117"/>
      <c r="F23" s="121">
        <f>SUM(F19:F22)</f>
        <v>387037260.05000001</v>
      </c>
      <c r="G23" s="122">
        <f>SUM(G19:G22)</f>
        <v>385984112.59900004</v>
      </c>
      <c r="H23" s="122">
        <f>SUM(H19:H22)</f>
        <v>1261385.9888856211</v>
      </c>
      <c r="I23" s="123">
        <f>SUM(I19:I22)</f>
        <v>378415.7966656863</v>
      </c>
    </row>
    <row r="24" spans="2:9" x14ac:dyDescent="0.35">
      <c r="B24" s="55" t="s">
        <v>26</v>
      </c>
      <c r="C24" s="52"/>
      <c r="D24" s="66">
        <v>306</v>
      </c>
      <c r="E24" s="74">
        <v>43925</v>
      </c>
      <c r="F24" s="95">
        <v>51603308.844444446</v>
      </c>
      <c r="G24" s="75">
        <f t="shared" si="6"/>
        <v>51603308.844444446</v>
      </c>
      <c r="H24" s="75">
        <f t="shared" ref="H24:H31" si="7">G24/D24</f>
        <v>168638.26419753087</v>
      </c>
      <c r="I24" s="76">
        <f t="shared" si="5"/>
        <v>50591.479259259257</v>
      </c>
    </row>
    <row r="25" spans="2:9" x14ac:dyDescent="0.35">
      <c r="B25" s="55" t="s">
        <v>26</v>
      </c>
      <c r="C25" s="52"/>
      <c r="D25" s="66">
        <v>306</v>
      </c>
      <c r="E25" s="74">
        <v>43925</v>
      </c>
      <c r="F25" s="95">
        <v>82165396.311111122</v>
      </c>
      <c r="G25" s="75">
        <f t="shared" si="6"/>
        <v>82165396.311111122</v>
      </c>
      <c r="H25" s="75">
        <f t="shared" si="7"/>
        <v>268514.36702977493</v>
      </c>
      <c r="I25" s="76">
        <f t="shared" si="5"/>
        <v>80554.310108932477</v>
      </c>
    </row>
    <row r="26" spans="2:9" x14ac:dyDescent="0.35">
      <c r="B26" s="55" t="s">
        <v>19</v>
      </c>
      <c r="C26" s="52"/>
      <c r="D26" s="66">
        <v>306</v>
      </c>
      <c r="E26" s="74">
        <v>43943</v>
      </c>
      <c r="F26" s="89">
        <v>223099805.41</v>
      </c>
      <c r="G26" s="75">
        <f t="shared" si="6"/>
        <v>223099805.41</v>
      </c>
      <c r="H26" s="75">
        <f t="shared" si="7"/>
        <v>729084.3314052287</v>
      </c>
      <c r="I26" s="76">
        <f t="shared" si="5"/>
        <v>218725.2994215686</v>
      </c>
    </row>
    <row r="27" spans="2:9" x14ac:dyDescent="0.35">
      <c r="B27" s="55" t="s">
        <v>12</v>
      </c>
      <c r="C27" s="52"/>
      <c r="D27" s="66">
        <v>306</v>
      </c>
      <c r="E27" s="74">
        <v>43871</v>
      </c>
      <c r="F27" s="89">
        <v>221841693</v>
      </c>
      <c r="G27" s="75">
        <f t="shared" ref="G27:G31" si="8">F27*$A$2</f>
        <v>221841693</v>
      </c>
      <c r="H27" s="75">
        <f t="shared" si="7"/>
        <v>724972.8529411765</v>
      </c>
      <c r="I27" s="76">
        <f t="shared" si="5"/>
        <v>217491.85588235295</v>
      </c>
    </row>
    <row r="28" spans="2:9" x14ac:dyDescent="0.35">
      <c r="B28" s="55" t="s">
        <v>16</v>
      </c>
      <c r="C28" s="52"/>
      <c r="D28" s="66">
        <v>306</v>
      </c>
      <c r="E28" s="74">
        <v>43871</v>
      </c>
      <c r="F28" s="87">
        <v>17530357.800000001</v>
      </c>
      <c r="G28" s="75">
        <f t="shared" si="8"/>
        <v>17530357.800000001</v>
      </c>
      <c r="H28" s="75">
        <f t="shared" si="7"/>
        <v>57288.750980392157</v>
      </c>
      <c r="I28" s="76">
        <f t="shared" si="5"/>
        <v>17186.625294117646</v>
      </c>
    </row>
    <row r="29" spans="2:9" x14ac:dyDescent="0.35">
      <c r="B29" s="55" t="s">
        <v>15</v>
      </c>
      <c r="C29" s="52"/>
      <c r="D29" s="66">
        <v>306</v>
      </c>
      <c r="E29" s="74">
        <v>43944</v>
      </c>
      <c r="F29" s="87">
        <v>3584765394.1500001</v>
      </c>
      <c r="G29" s="75">
        <f t="shared" si="8"/>
        <v>3584765394.1500001</v>
      </c>
      <c r="H29" s="75">
        <f t="shared" si="7"/>
        <v>11714919.58872549</v>
      </c>
      <c r="I29" s="76">
        <f t="shared" si="5"/>
        <v>3514475.8766176472</v>
      </c>
    </row>
    <row r="30" spans="2:9" x14ac:dyDescent="0.35">
      <c r="B30" s="55" t="s">
        <v>16</v>
      </c>
      <c r="C30" s="52"/>
      <c r="D30" s="66">
        <v>306</v>
      </c>
      <c r="E30" s="74">
        <v>43945</v>
      </c>
      <c r="F30" s="87">
        <v>217683450.90000001</v>
      </c>
      <c r="G30" s="75">
        <f t="shared" si="8"/>
        <v>217683450.90000001</v>
      </c>
      <c r="H30" s="75">
        <f t="shared" si="7"/>
        <v>711383.82647058822</v>
      </c>
      <c r="I30" s="76">
        <f t="shared" si="5"/>
        <v>213415.14794117646</v>
      </c>
    </row>
    <row r="31" spans="2:9" ht="15" thickBot="1" x14ac:dyDescent="0.4">
      <c r="B31" s="55" t="s">
        <v>16</v>
      </c>
      <c r="C31" s="52"/>
      <c r="D31" s="66">
        <v>306</v>
      </c>
      <c r="E31" s="74">
        <v>43947</v>
      </c>
      <c r="F31" s="87">
        <v>362274370.36000001</v>
      </c>
      <c r="G31" s="75">
        <f t="shared" si="8"/>
        <v>362274370.36000001</v>
      </c>
      <c r="H31" s="75">
        <f t="shared" si="7"/>
        <v>1183903.1711111111</v>
      </c>
      <c r="I31" s="76">
        <f t="shared" si="5"/>
        <v>355170.95133333333</v>
      </c>
    </row>
    <row r="32" spans="2:9" ht="15" thickBot="1" x14ac:dyDescent="0.4">
      <c r="B32" s="114" t="s">
        <v>27</v>
      </c>
      <c r="C32" s="115"/>
      <c r="D32" s="116"/>
      <c r="E32" s="117"/>
      <c r="F32" s="118">
        <f>SUM(F24:F31)</f>
        <v>4760963776.7755547</v>
      </c>
      <c r="G32" s="119">
        <f t="shared" ref="G32:I32" si="9">SUM(G24:G31)</f>
        <v>4760963776.7755547</v>
      </c>
      <c r="H32" s="119">
        <f t="shared" si="9"/>
        <v>15558705.152861292</v>
      </c>
      <c r="I32" s="120">
        <f t="shared" si="9"/>
        <v>4667611.5458583888</v>
      </c>
    </row>
    <row r="33" spans="2:9" ht="15" thickBot="1" x14ac:dyDescent="0.4">
      <c r="B33" s="23" t="s">
        <v>26</v>
      </c>
      <c r="C33" s="21"/>
      <c r="D33" s="69">
        <v>306</v>
      </c>
      <c r="E33" s="128">
        <v>43973</v>
      </c>
      <c r="F33" s="127">
        <f>34636635.08/0.45</f>
        <v>76970300.177777767</v>
      </c>
      <c r="G33" s="82">
        <f t="shared" si="2"/>
        <v>76970300.177777767</v>
      </c>
      <c r="H33" s="82">
        <f>G33/D33</f>
        <v>251536.92868554825</v>
      </c>
      <c r="I33" s="76">
        <f t="shared" ref="I33:I34" si="10">H33*0.3</f>
        <v>75461.078605664472</v>
      </c>
    </row>
    <row r="34" spans="2:9" ht="15" thickBot="1" x14ac:dyDescent="0.4">
      <c r="B34" s="109" t="s">
        <v>26</v>
      </c>
      <c r="C34" s="110">
        <f>SUM(C4:C33)</f>
        <v>0</v>
      </c>
      <c r="D34" s="111">
        <v>306</v>
      </c>
      <c r="E34" s="129">
        <v>43973</v>
      </c>
      <c r="F34" s="130">
        <f>23959926.83/0.45</f>
        <v>53244281.844444439</v>
      </c>
      <c r="G34" s="112">
        <f t="shared" si="2"/>
        <v>53244281.844444439</v>
      </c>
      <c r="H34" s="112">
        <f>G34/D34</f>
        <v>174000.92106027596</v>
      </c>
      <c r="I34" s="76">
        <f t="shared" si="10"/>
        <v>52200.276318082782</v>
      </c>
    </row>
    <row r="35" spans="2:9" ht="15" thickBot="1" x14ac:dyDescent="0.4">
      <c r="B35" s="114" t="s">
        <v>34</v>
      </c>
      <c r="C35" s="115"/>
      <c r="D35" s="116"/>
      <c r="E35" s="117"/>
      <c r="F35" s="118">
        <f>SUM(F33:F34)</f>
        <v>130214582.02222221</v>
      </c>
      <c r="G35" s="118">
        <f>SUM(G33:G34)</f>
        <v>130214582.02222221</v>
      </c>
      <c r="H35" s="118">
        <f>SUM(H33:H34)</f>
        <v>425537.84974582423</v>
      </c>
      <c r="I35" s="118">
        <f>SUM(I33:I34)</f>
        <v>127661.35492374725</v>
      </c>
    </row>
    <row r="36" spans="2:9" x14ac:dyDescent="0.35">
      <c r="B36" s="55" t="s">
        <v>16</v>
      </c>
      <c r="C36" s="52"/>
      <c r="D36" s="66">
        <v>306.5</v>
      </c>
      <c r="E36" s="74">
        <v>43985</v>
      </c>
      <c r="F36" s="135">
        <v>505110023.19999999</v>
      </c>
      <c r="G36" s="75">
        <f t="shared" ref="G36:G38" si="11">F36*$A$2</f>
        <v>505110023.19999999</v>
      </c>
      <c r="H36" s="75">
        <f t="shared" ref="H36:H39" si="12">G36/D36</f>
        <v>1647993.5504078304</v>
      </c>
      <c r="I36" s="76">
        <f t="shared" ref="I36:I39" si="13">H36*0.3</f>
        <v>494398.06512234907</v>
      </c>
    </row>
    <row r="37" spans="2:9" x14ac:dyDescent="0.35">
      <c r="B37" s="55" t="s">
        <v>35</v>
      </c>
      <c r="C37" s="136"/>
      <c r="D37" s="66">
        <v>306.5</v>
      </c>
      <c r="E37" s="137">
        <v>43992</v>
      </c>
      <c r="F37" s="135">
        <v>389042420.38</v>
      </c>
      <c r="G37" s="75">
        <f t="shared" si="11"/>
        <v>389042420.38</v>
      </c>
      <c r="H37" s="75">
        <f t="shared" si="12"/>
        <v>1269306.4286460034</v>
      </c>
      <c r="I37" s="76">
        <f t="shared" si="13"/>
        <v>380791.92859380099</v>
      </c>
    </row>
    <row r="38" spans="2:9" x14ac:dyDescent="0.35">
      <c r="B38" s="55" t="s">
        <v>35</v>
      </c>
      <c r="C38" s="52"/>
      <c r="D38" s="66">
        <v>306.5</v>
      </c>
      <c r="E38" s="137">
        <v>43999</v>
      </c>
      <c r="F38" s="135">
        <v>667758298.26999998</v>
      </c>
      <c r="G38" s="75">
        <f t="shared" si="11"/>
        <v>667758298.26999998</v>
      </c>
      <c r="H38" s="75">
        <f t="shared" si="12"/>
        <v>2178656.7643393148</v>
      </c>
      <c r="I38" s="76">
        <f t="shared" si="13"/>
        <v>653597.02930179436</v>
      </c>
    </row>
    <row r="39" spans="2:9" ht="15" thickBot="1" x14ac:dyDescent="0.4">
      <c r="B39" s="55" t="s">
        <v>35</v>
      </c>
      <c r="C39" s="52"/>
      <c r="D39" s="66">
        <v>306.5</v>
      </c>
      <c r="E39" s="137">
        <v>44005</v>
      </c>
      <c r="F39" s="75">
        <v>582469006.25999999</v>
      </c>
      <c r="G39" s="75">
        <v>582469006.25999999</v>
      </c>
      <c r="H39" s="75">
        <f t="shared" si="12"/>
        <v>1900388.2749102772</v>
      </c>
      <c r="I39" s="76">
        <f t="shared" si="13"/>
        <v>570116.48247308319</v>
      </c>
    </row>
    <row r="40" spans="2:9" ht="15" thickBot="1" x14ac:dyDescent="0.4">
      <c r="B40" s="114" t="s">
        <v>36</v>
      </c>
      <c r="C40" s="115"/>
      <c r="D40" s="116"/>
      <c r="E40" s="117"/>
      <c r="F40" s="118">
        <f>SUM(F36:F39)</f>
        <v>2144379748.1099999</v>
      </c>
      <c r="G40" s="118">
        <f t="shared" ref="G40" si="14">SUM(G36:G39)</f>
        <v>2144379748.1099999</v>
      </c>
      <c r="H40" s="118">
        <f>SUM(H36:H39)</f>
        <v>6996345.018303426</v>
      </c>
      <c r="I40" s="118">
        <f>SUM(I36:I39)</f>
        <v>2098903.5054910276</v>
      </c>
    </row>
    <row r="41" spans="2:9" s="139" customFormat="1" x14ac:dyDescent="0.35">
      <c r="B41" s="55" t="s">
        <v>15</v>
      </c>
      <c r="C41" s="52"/>
      <c r="D41" s="66">
        <v>360.5</v>
      </c>
      <c r="E41" s="137">
        <v>44032</v>
      </c>
      <c r="F41" s="75">
        <v>300000000</v>
      </c>
      <c r="G41" s="75">
        <f t="shared" ref="G41:G42" si="15">F41*$A$2</f>
        <v>300000000</v>
      </c>
      <c r="H41" s="75">
        <f t="shared" ref="H41" si="16">G41/D41</f>
        <v>832177.53120665741</v>
      </c>
      <c r="I41" s="76">
        <f t="shared" ref="I41" si="17">H41*0.3</f>
        <v>249653.25936199722</v>
      </c>
    </row>
    <row r="42" spans="2:9" s="139" customFormat="1" x14ac:dyDescent="0.35">
      <c r="B42" s="55" t="s">
        <v>15</v>
      </c>
      <c r="C42" s="52"/>
      <c r="D42" s="66">
        <v>360.5</v>
      </c>
      <c r="E42" s="137">
        <v>44039</v>
      </c>
      <c r="F42" s="135">
        <v>96790064.030000001</v>
      </c>
      <c r="G42" s="75">
        <f t="shared" si="15"/>
        <v>96790064.030000001</v>
      </c>
      <c r="H42" s="75">
        <f t="shared" ref="H42" si="18">G42/D42</f>
        <v>268488.38843273232</v>
      </c>
      <c r="I42" s="76">
        <f t="shared" ref="I42" si="19">H42*0.3</f>
        <v>80546.516529819695</v>
      </c>
    </row>
    <row r="43" spans="2:9" ht="15" thickBot="1" x14ac:dyDescent="0.4">
      <c r="B43" s="55"/>
      <c r="C43" s="52"/>
      <c r="D43" s="66"/>
      <c r="E43" s="137"/>
      <c r="F43" s="75"/>
      <c r="G43" s="75"/>
      <c r="H43" s="75"/>
      <c r="I43" s="76"/>
    </row>
    <row r="44" spans="2:9" ht="15" thickBot="1" x14ac:dyDescent="0.4">
      <c r="B44" s="114" t="s">
        <v>37</v>
      </c>
      <c r="C44" s="115"/>
      <c r="D44" s="116"/>
      <c r="E44" s="117"/>
      <c r="F44" s="118">
        <f t="shared" ref="F44:I44" si="20">SUM(F41:F43)</f>
        <v>396790064.02999997</v>
      </c>
      <c r="G44" s="118">
        <f t="shared" si="20"/>
        <v>396790064.02999997</v>
      </c>
      <c r="H44" s="118">
        <f>SUM(H41:H43)</f>
        <v>1100665.9196393897</v>
      </c>
      <c r="I44" s="118">
        <f t="shared" si="20"/>
        <v>330199.77589181694</v>
      </c>
    </row>
    <row r="45" spans="2:9" s="139" customFormat="1" ht="15" thickBot="1" x14ac:dyDescent="0.4">
      <c r="B45" s="55" t="s">
        <v>39</v>
      </c>
      <c r="C45" s="52"/>
      <c r="D45" s="66">
        <v>360.5</v>
      </c>
      <c r="E45" s="137">
        <v>44057</v>
      </c>
      <c r="F45" s="127">
        <v>53930991.659999996</v>
      </c>
      <c r="G45" s="75">
        <f t="shared" ref="G45:G46" si="21">F45*$A$2</f>
        <v>53930991.659999996</v>
      </c>
      <c r="H45" s="75">
        <f t="shared" ref="H45:H46" si="22">G45/D45</f>
        <v>149600.53165048541</v>
      </c>
      <c r="I45" s="76">
        <f t="shared" ref="I45:I46" si="23">H45*0.3</f>
        <v>44880.159495145621</v>
      </c>
    </row>
    <row r="46" spans="2:9" s="139" customFormat="1" ht="15" thickBot="1" x14ac:dyDescent="0.4">
      <c r="B46" s="55" t="s">
        <v>39</v>
      </c>
      <c r="C46" s="52"/>
      <c r="D46" s="66">
        <v>360.5</v>
      </c>
      <c r="E46" s="137">
        <v>44061</v>
      </c>
      <c r="F46" s="127">
        <v>150000000</v>
      </c>
      <c r="G46" s="75">
        <f t="shared" ref="G46:G47" si="24">F46*$A$2</f>
        <v>150000000</v>
      </c>
      <c r="H46" s="75">
        <f t="shared" ref="H46:H47" si="25">G46/D46</f>
        <v>416088.76560332871</v>
      </c>
      <c r="I46" s="76">
        <f t="shared" ref="I46:I47" si="26">H46*0.3</f>
        <v>124826.62968099861</v>
      </c>
    </row>
    <row r="47" spans="2:9" ht="15" thickBot="1" x14ac:dyDescent="0.4">
      <c r="B47" s="55" t="s">
        <v>15</v>
      </c>
      <c r="C47" s="52"/>
      <c r="D47" s="66">
        <v>360.5</v>
      </c>
      <c r="E47" s="137">
        <v>44068</v>
      </c>
      <c r="F47" s="135">
        <v>88175569.780000001</v>
      </c>
      <c r="G47" s="75">
        <f t="shared" si="24"/>
        <v>88175569.780000001</v>
      </c>
      <c r="H47" s="75">
        <f t="shared" si="25"/>
        <v>244592.42657420249</v>
      </c>
      <c r="I47" s="76">
        <f t="shared" si="26"/>
        <v>73377.727972260749</v>
      </c>
    </row>
    <row r="48" spans="2:9" ht="15" thickBot="1" x14ac:dyDescent="0.4">
      <c r="B48" s="114" t="s">
        <v>38</v>
      </c>
      <c r="C48" s="115"/>
      <c r="D48" s="116"/>
      <c r="E48" s="117"/>
      <c r="F48" s="118">
        <f t="shared" ref="F48:I48" si="27">SUM(F45:F47)</f>
        <v>292106561.44</v>
      </c>
      <c r="G48" s="118">
        <f t="shared" si="27"/>
        <v>292106561.44</v>
      </c>
      <c r="H48" s="118">
        <f>SUM(H45:H47)</f>
        <v>810281.72382801655</v>
      </c>
      <c r="I48" s="118">
        <f t="shared" si="27"/>
        <v>243084.51714840496</v>
      </c>
    </row>
    <row r="49" spans="2:9" ht="15" thickBot="1" x14ac:dyDescent="0.4">
      <c r="B49" s="131" t="s">
        <v>20</v>
      </c>
      <c r="C49" s="14"/>
      <c r="D49" s="132"/>
      <c r="E49" s="133"/>
      <c r="F49" s="134">
        <f>F32+F23+F18+F11+F35+F40+F44+F48</f>
        <v>9972536484.1011124</v>
      </c>
      <c r="G49" s="134">
        <f>G32+G23+G18+G11+G35+G40+G44+G48</f>
        <v>9967376681.5181122</v>
      </c>
      <c r="H49" s="134">
        <f>H32+H23+H18+H11+H35+H40+H44+H48</f>
        <v>32221345.95568623</v>
      </c>
      <c r="I49" s="134">
        <f>I32+I23+I18+I11+I35+I40+I44+I48</f>
        <v>9666403.7867058683</v>
      </c>
    </row>
    <row r="51" spans="2:9" x14ac:dyDescent="0.35">
      <c r="F51" s="138"/>
    </row>
    <row r="52" spans="2:9" x14ac:dyDescent="0.35">
      <c r="F52" s="96"/>
      <c r="G52" s="83"/>
    </row>
    <row r="53" spans="2:9" x14ac:dyDescent="0.35">
      <c r="F53" s="96"/>
      <c r="G53" s="83"/>
    </row>
    <row r="54" spans="2:9" x14ac:dyDescent="0.35">
      <c r="F54" s="96"/>
    </row>
  </sheetData>
  <mergeCells count="1">
    <mergeCell ref="B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2020 FIT4 ENTRY</vt:lpstr>
      <vt:lpstr>PRE-2020 PAYMENT-POWER</vt:lpstr>
      <vt:lpstr>PRE-2020 PAYMENT-GAS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Ngwobia, Enam U SPDC-UPO/G/GC</cp:lastModifiedBy>
  <dcterms:created xsi:type="dcterms:W3CDTF">2020-02-06T14:23:31Z</dcterms:created>
  <dcterms:modified xsi:type="dcterms:W3CDTF">2020-08-27T16:41:56Z</dcterms:modified>
</cp:coreProperties>
</file>