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mikpong.ngwobia\Desktop\2022\"/>
    </mc:Choice>
  </mc:AlternateContent>
  <xr:revisionPtr revIDLastSave="0" documentId="13_ncr:1_{1CEEF7B6-65A9-4427-A66F-F7183DA4992D}" xr6:coauthVersionLast="47" xr6:coauthVersionMax="47" xr10:uidLastSave="{00000000-0000-0000-0000-000000000000}"/>
  <bookViews>
    <workbookView xWindow="-110" yWindow="-110" windowWidth="19420" windowHeight="10420" xr2:uid="{844BEE0F-7BBB-4D7B-947E-130046DE136B}"/>
  </bookViews>
  <sheets>
    <sheet name="Pre 2022 FIT4 ENTRY" sheetId="15" r:id="rId1"/>
    <sheet name="PRE-2022 PAYMENT-POWER" sheetId="14" r:id="rId2"/>
    <sheet name="PRE-2022 PAYMENT-GAS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3" l="1"/>
  <c r="H35" i="13"/>
  <c r="I35" i="13"/>
  <c r="J35" i="13"/>
  <c r="F35" i="13"/>
  <c r="G31" i="13"/>
  <c r="H31" i="13" s="1"/>
  <c r="J31" i="13" s="1"/>
  <c r="C7" i="15"/>
  <c r="C6" i="15"/>
  <c r="G30" i="13"/>
  <c r="H30" i="13" s="1"/>
  <c r="J30" i="13" s="1"/>
  <c r="G32" i="13"/>
  <c r="H32" i="13" s="1"/>
  <c r="J32" i="13" s="1"/>
  <c r="F26" i="14"/>
  <c r="E26" i="14"/>
  <c r="F23" i="14"/>
  <c r="F24" i="14"/>
  <c r="F22" i="14"/>
  <c r="F17" i="14"/>
  <c r="E21" i="14"/>
  <c r="E19" i="14"/>
  <c r="E13" i="14"/>
  <c r="E7" i="14"/>
  <c r="F20" i="14"/>
  <c r="F21" i="14" s="1"/>
  <c r="F18" i="14"/>
  <c r="F16" i="14"/>
  <c r="F17" i="13"/>
  <c r="F23" i="13" s="1"/>
  <c r="F15" i="14"/>
  <c r="F14" i="14"/>
  <c r="G6" i="13"/>
  <c r="F19" i="14" l="1"/>
  <c r="C5" i="15" l="1"/>
  <c r="G11" i="13"/>
  <c r="H11" i="13" s="1"/>
  <c r="J11" i="13" s="1"/>
  <c r="F10" i="13"/>
  <c r="G10" i="13" s="1"/>
  <c r="H10" i="13" s="1"/>
  <c r="J10" i="13" s="1"/>
  <c r="F11" i="14" l="1"/>
  <c r="F9" i="14"/>
  <c r="F10" i="14"/>
  <c r="F8" i="14"/>
  <c r="E39" i="14"/>
  <c r="F4" i="14"/>
  <c r="F13" i="14" l="1"/>
  <c r="C4" i="15"/>
  <c r="G5" i="13"/>
  <c r="H33" i="13"/>
  <c r="J33" i="13" s="1"/>
  <c r="I23" i="13" l="1"/>
  <c r="G19" i="13" l="1"/>
  <c r="J19" i="13" s="1"/>
  <c r="G20" i="13"/>
  <c r="J20" i="13" s="1"/>
  <c r="G18" i="13"/>
  <c r="F7" i="13" l="1"/>
  <c r="F6" i="14"/>
  <c r="F5" i="14"/>
  <c r="F7" i="14" s="1"/>
  <c r="F39" i="14" s="1"/>
  <c r="G4" i="13"/>
  <c r="H4" i="13" s="1"/>
  <c r="J4" i="13" s="1"/>
  <c r="C3" i="15" l="1"/>
  <c r="F53" i="13"/>
  <c r="G50" i="13"/>
  <c r="H50" i="13" s="1"/>
  <c r="J50" i="13" s="1"/>
  <c r="G51" i="13"/>
  <c r="H51" i="13" l="1"/>
  <c r="H52" i="13"/>
  <c r="J52" i="13" s="1"/>
  <c r="G49" i="13"/>
  <c r="H49" i="13" s="1"/>
  <c r="G48" i="13"/>
  <c r="H48" i="13" s="1"/>
  <c r="H53" i="13" l="1"/>
  <c r="J51" i="13"/>
  <c r="J49" i="13"/>
  <c r="J48" i="13"/>
  <c r="D11" i="15"/>
  <c r="G53" i="13"/>
  <c r="J53" i="13" l="1"/>
  <c r="G45" i="13"/>
  <c r="H45" i="13" s="1"/>
  <c r="J45" i="13" s="1"/>
  <c r="G46" i="13"/>
  <c r="H46" i="13" s="1"/>
  <c r="J46" i="13" s="1"/>
  <c r="F47" i="13"/>
  <c r="G44" i="13"/>
  <c r="H44" i="13" s="1"/>
  <c r="J44" i="13" s="1"/>
  <c r="G41" i="13"/>
  <c r="H41" i="13" s="1"/>
  <c r="J41" i="13" s="1"/>
  <c r="J47" i="13" l="1"/>
  <c r="G47" i="13"/>
  <c r="H47" i="13"/>
  <c r="F39" i="13"/>
  <c r="F43" i="13"/>
  <c r="G40" i="13"/>
  <c r="H40" i="13" s="1"/>
  <c r="J40" i="13" s="1"/>
  <c r="J43" i="13" s="1"/>
  <c r="D10" i="15" l="1"/>
  <c r="H43" i="13"/>
  <c r="G43" i="13"/>
  <c r="D9" i="15" l="1"/>
  <c r="H38" i="13"/>
  <c r="J38" i="13" s="1"/>
  <c r="G37" i="13"/>
  <c r="H37" i="13" l="1"/>
  <c r="G39" i="13"/>
  <c r="H39" i="13"/>
  <c r="D8" i="15" l="1"/>
  <c r="J37" i="13"/>
  <c r="J39" i="13" l="1"/>
  <c r="G28" i="13" l="1"/>
  <c r="J28" i="13" s="1"/>
  <c r="F29" i="13"/>
  <c r="G27" i="13" l="1"/>
  <c r="J27" i="13" s="1"/>
  <c r="F14" i="13" l="1"/>
  <c r="F54" i="13" l="1"/>
  <c r="E9" i="15"/>
  <c r="F9" i="15" s="1"/>
  <c r="E10" i="15"/>
  <c r="F10" i="15" s="1"/>
  <c r="E12" i="15"/>
  <c r="F12" i="15" s="1"/>
  <c r="E13" i="15"/>
  <c r="F13" i="15" s="1"/>
  <c r="E14" i="15"/>
  <c r="F14" i="15" s="1"/>
  <c r="J18" i="13" l="1"/>
  <c r="G17" i="13"/>
  <c r="H17" i="13" s="1"/>
  <c r="J17" i="13" s="1"/>
  <c r="G16" i="13"/>
  <c r="H16" i="13" l="1"/>
  <c r="J16" i="13" s="1"/>
  <c r="G15" i="13"/>
  <c r="G23" i="13" s="1"/>
  <c r="H15" i="13" l="1"/>
  <c r="H23" i="13" l="1"/>
  <c r="D5" i="15" s="1"/>
  <c r="J15" i="13"/>
  <c r="J23" i="13" s="1"/>
  <c r="G8" i="13"/>
  <c r="G9" i="13"/>
  <c r="H9" i="13" s="1"/>
  <c r="J9" i="13" s="1"/>
  <c r="G24" i="13"/>
  <c r="G25" i="13"/>
  <c r="J25" i="13" s="1"/>
  <c r="G26" i="13"/>
  <c r="H8" i="13" l="1"/>
  <c r="H14" i="13" s="1"/>
  <c r="D4" i="15" s="1"/>
  <c r="G29" i="13"/>
  <c r="H24" i="13"/>
  <c r="E8" i="15"/>
  <c r="F8" i="15" s="1"/>
  <c r="G34" i="13"/>
  <c r="H34" i="13" s="1"/>
  <c r="J34" i="13" s="1"/>
  <c r="H6" i="13"/>
  <c r="J6" i="13" s="1"/>
  <c r="J8" i="13" l="1"/>
  <c r="J14" i="13" s="1"/>
  <c r="E4" i="15"/>
  <c r="F4" i="15" s="1"/>
  <c r="E11" i="15"/>
  <c r="F11" i="15" s="1"/>
  <c r="E5" i="15"/>
  <c r="F5" i="15" s="1"/>
  <c r="H29" i="13"/>
  <c r="G7" i="13"/>
  <c r="G14" i="13"/>
  <c r="J26" i="13"/>
  <c r="J24" i="13"/>
  <c r="H5" i="13"/>
  <c r="J5" i="13" s="1"/>
  <c r="J7" i="13" s="1"/>
  <c r="H7" i="13" l="1"/>
  <c r="C15" i="15"/>
  <c r="G54" i="13"/>
  <c r="J29" i="13"/>
  <c r="D6" i="15"/>
  <c r="E6" i="15" s="1"/>
  <c r="F6" i="15" s="1"/>
  <c r="D7" i="15"/>
  <c r="E7" i="15" s="1"/>
  <c r="F7" i="15" s="1"/>
  <c r="J54" i="13" l="1"/>
  <c r="D3" i="15"/>
  <c r="H54" i="13"/>
  <c r="F42" i="14" s="1"/>
  <c r="D15" i="15"/>
  <c r="E3" i="15" l="1"/>
  <c r="F3" i="15" s="1"/>
  <c r="F15" i="15" s="1"/>
  <c r="E15" i="15" l="1"/>
</calcChain>
</file>

<file path=xl/sharedStrings.xml><?xml version="1.0" encoding="utf-8"?>
<sst xmlns="http://schemas.openxmlformats.org/spreadsheetml/2006/main" count="53" uniqueCount="36">
  <si>
    <t xml:space="preserve">F$ </t>
  </si>
  <si>
    <t>Month</t>
  </si>
  <si>
    <t>Invoice Amt (N)</t>
  </si>
  <si>
    <t>Fx Rate</t>
  </si>
  <si>
    <t>Payment Date</t>
  </si>
  <si>
    <t>Payment Amt (N)</t>
  </si>
  <si>
    <t>NGN  net</t>
  </si>
  <si>
    <t>Customer</t>
  </si>
  <si>
    <t>FIPL</t>
  </si>
  <si>
    <t>Total Gas &amp; Power</t>
  </si>
  <si>
    <t>Total</t>
  </si>
  <si>
    <t>Feb Total</t>
  </si>
  <si>
    <t>Mar Total</t>
  </si>
  <si>
    <t>Apr Total</t>
  </si>
  <si>
    <t>Power ($mln)</t>
  </si>
  <si>
    <t>Gas ($mln)</t>
  </si>
  <si>
    <t>Total ($mln)</t>
  </si>
  <si>
    <t>SS - 30%</t>
  </si>
  <si>
    <t>May Total</t>
  </si>
  <si>
    <t>Jun Total</t>
  </si>
  <si>
    <t>Jul Total</t>
  </si>
  <si>
    <t>Aug Total</t>
  </si>
  <si>
    <t>tax</t>
  </si>
  <si>
    <t>Sept Total</t>
  </si>
  <si>
    <t>Gas Revenue</t>
  </si>
  <si>
    <t>Afam Power</t>
  </si>
  <si>
    <t>SNG West</t>
  </si>
  <si>
    <t>PRE-2022 GAS AND POWER COLLECTIONS</t>
  </si>
  <si>
    <t>Fit4- 30%</t>
  </si>
  <si>
    <t>PRE-2022 DOMGAS CUSTOMERS PAYMENTS</t>
  </si>
  <si>
    <t>PRE-2022 POWER PAYMENTS</t>
  </si>
  <si>
    <t>PZ</t>
  </si>
  <si>
    <t>20/02/2022</t>
  </si>
  <si>
    <t>22/03/2022</t>
  </si>
  <si>
    <t>21/03/2022</t>
  </si>
  <si>
    <t>20/03/2022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</si>
</sst>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General_)"/>
    <numFmt numFmtId="166" formatCode="[$-409]d\-mmm\-yy;@"/>
    <numFmt numFmtId="167" formatCode="[$-409]mmmm\-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6"/>
      <color theme="1"/>
      <name val="Garamond"/>
      <family val="1"/>
    </font>
    <font>
      <b/>
      <sz val="12"/>
      <color theme="1"/>
      <name val="Garamond"/>
      <family val="1"/>
    </font>
    <font>
      <b/>
      <sz val="11"/>
      <color theme="1"/>
      <name val="Garamond"/>
      <family val="1"/>
    </font>
    <font>
      <sz val="10"/>
      <color theme="1"/>
      <name val="Calibri"/>
      <family val="2"/>
      <scheme val="minor"/>
    </font>
    <font>
      <sz val="9"/>
      <color rgb="FF4472C4"/>
      <name val="Calibri"/>
      <family val="2"/>
    </font>
    <font>
      <b/>
      <sz val="11"/>
      <color rgb="FFFF0000"/>
      <name val="Garamond"/>
      <family val="1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4472C4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Garamond"/>
      <family val="1"/>
    </font>
    <font>
      <sz val="10"/>
      <color rgb="FF4472C4"/>
      <name val="Arial"/>
      <family val="2"/>
    </font>
    <font>
      <b/>
      <sz val="10"/>
      <color rgb="FF4472C4"/>
      <name val="Arial"/>
      <family val="2"/>
    </font>
    <font>
      <b/>
      <sz val="10"/>
      <color theme="1"/>
      <name val="Arial"/>
      <family val="2"/>
    </font>
    <font>
      <sz val="11"/>
      <color rgb="FF000000"/>
      <name val="Times New Roman"/>
      <family val="1"/>
    </font>
    <font>
      <sz val="8"/>
      <name val="Calibri"/>
      <family val="2"/>
      <scheme val="minor"/>
    </font>
    <font>
      <sz val="10"/>
      <color rgb="FF4472C4"/>
      <name val="Calibri"/>
      <family val="2"/>
    </font>
    <font>
      <sz val="10"/>
      <color theme="1"/>
      <name val="Arial"/>
      <family val="2"/>
    </font>
    <font>
      <sz val="11"/>
      <color rgb="FF4472C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5" fontId="10" fillId="0" borderId="0"/>
    <xf numFmtId="3" fontId="12" fillId="7" borderId="17" applyAlignment="0"/>
    <xf numFmtId="16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165" fontId="10" fillId="0" borderId="0"/>
    <xf numFmtId="3" fontId="12" fillId="6" borderId="17" applyAlignment="0">
      <protection locked="0"/>
    </xf>
    <xf numFmtId="4" fontId="12" fillId="6" borderId="17" applyAlignment="0">
      <protection locked="0"/>
    </xf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165" fontId="10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/>
  </cellStyleXfs>
  <cellXfs count="127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0" xfId="0" applyFont="1" applyFill="1" applyBorder="1"/>
    <xf numFmtId="14" fontId="2" fillId="2" borderId="10" xfId="0" applyNumberFormat="1" applyFont="1" applyFill="1" applyBorder="1" applyAlignment="1">
      <alignment horizontal="left"/>
    </xf>
    <xf numFmtId="43" fontId="2" fillId="0" borderId="0" xfId="1" applyFont="1" applyFill="1" applyBorder="1"/>
    <xf numFmtId="4" fontId="2" fillId="0" borderId="0" xfId="0" applyNumberFormat="1" applyFont="1"/>
    <xf numFmtId="0" fontId="4" fillId="0" borderId="13" xfId="0" applyFont="1" applyBorder="1" applyAlignment="1">
      <alignment horizontal="left" vertical="center"/>
    </xf>
    <xf numFmtId="43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13" xfId="0" applyNumberFormat="1" applyBorder="1"/>
    <xf numFmtId="17" fontId="0" fillId="0" borderId="7" xfId="0" applyNumberFormat="1" applyBorder="1" applyAlignment="1">
      <alignment horizontal="left"/>
    </xf>
    <xf numFmtId="43" fontId="0" fillId="0" borderId="0" xfId="0" applyNumberFormat="1" applyBorder="1"/>
    <xf numFmtId="0" fontId="0" fillId="0" borderId="0" xfId="0" applyBorder="1"/>
    <xf numFmtId="0" fontId="13" fillId="5" borderId="9" xfId="0" applyFont="1" applyFill="1" applyBorder="1"/>
    <xf numFmtId="43" fontId="13" fillId="5" borderId="10" xfId="0" applyNumberFormat="1" applyFont="1" applyFill="1" applyBorder="1"/>
    <xf numFmtId="43" fontId="13" fillId="5" borderId="16" xfId="0" applyNumberFormat="1" applyFont="1" applyFill="1" applyBorder="1"/>
    <xf numFmtId="2" fontId="2" fillId="0" borderId="0" xfId="0" applyNumberFormat="1" applyFont="1" applyBorder="1" applyAlignment="1">
      <alignment horizontal="left"/>
    </xf>
    <xf numFmtId="17" fontId="2" fillId="0" borderId="3" xfId="0" applyNumberFormat="1" applyFont="1" applyBorder="1" applyAlignment="1">
      <alignment horizontal="left"/>
    </xf>
    <xf numFmtId="2" fontId="2" fillId="0" borderId="4" xfId="0" applyNumberFormat="1" applyFont="1" applyBorder="1" applyAlignment="1">
      <alignment horizontal="left"/>
    </xf>
    <xf numFmtId="17" fontId="2" fillId="0" borderId="7" xfId="0" applyNumberFormat="1" applyFont="1" applyBorder="1" applyAlignment="1">
      <alignment horizontal="left"/>
    </xf>
    <xf numFmtId="4" fontId="7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43" fontId="2" fillId="0" borderId="4" xfId="1" applyFont="1" applyFill="1" applyBorder="1" applyAlignment="1">
      <alignment horizontal="center"/>
    </xf>
    <xf numFmtId="43" fontId="2" fillId="0" borderId="13" xfId="1" applyFont="1" applyFill="1" applyBorder="1" applyAlignment="1">
      <alignment horizontal="center"/>
    </xf>
    <xf numFmtId="15" fontId="6" fillId="0" borderId="0" xfId="0" applyNumberFormat="1" applyFont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2" fillId="0" borderId="18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4" fontId="6" fillId="0" borderId="0" xfId="0" applyNumberFormat="1" applyFont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43" fontId="2" fillId="0" borderId="4" xfId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7" fontId="8" fillId="5" borderId="1" xfId="0" applyNumberFormat="1" applyFont="1" applyFill="1" applyBorder="1" applyAlignment="1">
      <alignment horizontal="left"/>
    </xf>
    <xf numFmtId="2" fontId="8" fillId="5" borderId="2" xfId="0" applyNumberFormat="1" applyFont="1" applyFill="1" applyBorder="1" applyAlignment="1">
      <alignment horizontal="left"/>
    </xf>
    <xf numFmtId="2" fontId="8" fillId="5" borderId="2" xfId="0" applyNumberFormat="1" applyFont="1" applyFill="1" applyBorder="1" applyAlignment="1">
      <alignment horizontal="center"/>
    </xf>
    <xf numFmtId="15" fontId="9" fillId="5" borderId="2" xfId="0" applyNumberFormat="1" applyFont="1" applyFill="1" applyBorder="1" applyAlignment="1">
      <alignment horizontal="center"/>
    </xf>
    <xf numFmtId="43" fontId="9" fillId="5" borderId="2" xfId="0" applyNumberFormat="1" applyFont="1" applyFill="1" applyBorder="1" applyAlignment="1">
      <alignment horizontal="right"/>
    </xf>
    <xf numFmtId="43" fontId="9" fillId="5" borderId="2" xfId="0" applyNumberFormat="1" applyFont="1" applyFill="1" applyBorder="1" applyAlignment="1">
      <alignment horizontal="center"/>
    </xf>
    <xf numFmtId="43" fontId="9" fillId="5" borderId="19" xfId="0" applyNumberFormat="1" applyFont="1" applyFill="1" applyBorder="1" applyAlignment="1">
      <alignment horizontal="center"/>
    </xf>
    <xf numFmtId="4" fontId="8" fillId="5" borderId="2" xfId="0" applyNumberFormat="1" applyFont="1" applyFill="1" applyBorder="1" applyAlignment="1">
      <alignment horizontal="right"/>
    </xf>
    <xf numFmtId="43" fontId="0" fillId="0" borderId="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0" fontId="5" fillId="2" borderId="20" xfId="0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center"/>
    </xf>
    <xf numFmtId="43" fontId="5" fillId="2" borderId="10" xfId="0" applyNumberFormat="1" applyFont="1" applyFill="1" applyBorder="1" applyAlignment="1">
      <alignment horizontal="center"/>
    </xf>
    <xf numFmtId="43" fontId="5" fillId="2" borderId="20" xfId="0" applyNumberFormat="1" applyFont="1" applyFill="1" applyBorder="1" applyAlignment="1">
      <alignment horizontal="center"/>
    </xf>
    <xf numFmtId="4" fontId="14" fillId="0" borderId="0" xfId="0" applyNumberFormat="1" applyFont="1"/>
    <xf numFmtId="2" fontId="2" fillId="0" borderId="0" xfId="0" applyNumberFormat="1" applyFont="1" applyAlignment="1">
      <alignment horizontal="left"/>
    </xf>
    <xf numFmtId="15" fontId="14" fillId="0" borderId="0" xfId="0" applyNumberFormat="1" applyFont="1" applyAlignment="1">
      <alignment horizontal="center"/>
    </xf>
    <xf numFmtId="0" fontId="2" fillId="0" borderId="0" xfId="0" applyFont="1" applyFill="1"/>
    <xf numFmtId="43" fontId="0" fillId="0" borderId="0" xfId="1" applyFont="1"/>
    <xf numFmtId="0" fontId="2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Fill="1" applyBorder="1"/>
    <xf numFmtId="43" fontId="16" fillId="0" borderId="0" xfId="1" applyFont="1" applyFill="1" applyBorder="1"/>
    <xf numFmtId="0" fontId="16" fillId="0" borderId="0" xfId="0" applyFont="1" applyFill="1" applyBorder="1" applyAlignment="1">
      <alignment horizontal="left"/>
    </xf>
    <xf numFmtId="17" fontId="16" fillId="0" borderId="5" xfId="0" applyNumberFormat="1" applyFont="1" applyBorder="1" applyAlignment="1">
      <alignment horizontal="left"/>
    </xf>
    <xf numFmtId="0" fontId="16" fillId="0" borderId="0" xfId="0" applyFont="1" applyBorder="1"/>
    <xf numFmtId="2" fontId="16" fillId="0" borderId="14" xfId="0" applyNumberFormat="1" applyFont="1" applyBorder="1" applyAlignment="1">
      <alignment horizontal="left"/>
    </xf>
    <xf numFmtId="15" fontId="16" fillId="0" borderId="6" xfId="1" applyNumberFormat="1" applyFont="1" applyBorder="1" applyAlignment="1">
      <alignment horizontal="left"/>
    </xf>
    <xf numFmtId="43" fontId="16" fillId="0" borderId="6" xfId="1" applyFont="1" applyFill="1" applyBorder="1" applyAlignment="1">
      <alignment horizontal="left"/>
    </xf>
    <xf numFmtId="4" fontId="16" fillId="0" borderId="0" xfId="0" applyNumberFormat="1" applyFont="1"/>
    <xf numFmtId="4" fontId="16" fillId="0" borderId="0" xfId="0" applyNumberFormat="1" applyFont="1" applyBorder="1"/>
    <xf numFmtId="17" fontId="16" fillId="0" borderId="11" xfId="0" applyNumberFormat="1" applyFont="1" applyBorder="1" applyAlignment="1">
      <alignment horizontal="left"/>
    </xf>
    <xf numFmtId="2" fontId="16" fillId="0" borderId="15" xfId="0" applyNumberFormat="1" applyFont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14" fontId="16" fillId="2" borderId="0" xfId="0" applyNumberFormat="1" applyFont="1" applyFill="1" applyBorder="1" applyAlignment="1">
      <alignment horizontal="left"/>
    </xf>
    <xf numFmtId="43" fontId="4" fillId="2" borderId="8" xfId="0" applyNumberFormat="1" applyFont="1" applyFill="1" applyBorder="1"/>
    <xf numFmtId="0" fontId="16" fillId="2" borderId="9" xfId="0" applyFont="1" applyFill="1" applyBorder="1" applyAlignment="1">
      <alignment horizontal="left"/>
    </xf>
    <xf numFmtId="14" fontId="16" fillId="2" borderId="10" xfId="0" applyNumberFormat="1" applyFont="1" applyFill="1" applyBorder="1" applyAlignment="1">
      <alignment horizontal="left"/>
    </xf>
    <xf numFmtId="0" fontId="4" fillId="2" borderId="12" xfId="0" applyFont="1" applyFill="1" applyBorder="1"/>
    <xf numFmtId="0" fontId="16" fillId="0" borderId="7" xfId="0" applyFont="1" applyBorder="1"/>
    <xf numFmtId="0" fontId="4" fillId="4" borderId="1" xfId="0" applyFont="1" applyFill="1" applyBorder="1"/>
    <xf numFmtId="0" fontId="4" fillId="4" borderId="2" xfId="0" applyFont="1" applyFill="1" applyBorder="1"/>
    <xf numFmtId="43" fontId="16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9" fontId="4" fillId="0" borderId="19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/>
    </xf>
    <xf numFmtId="17" fontId="16" fillId="0" borderId="21" xfId="0" applyNumberFormat="1" applyFont="1" applyBorder="1" applyAlignment="1">
      <alignment horizontal="left"/>
    </xf>
    <xf numFmtId="15" fontId="17" fillId="0" borderId="6" xfId="0" applyNumberFormat="1" applyFont="1" applyBorder="1" applyAlignment="1">
      <alignment horizontal="left" vertical="center"/>
    </xf>
    <xf numFmtId="43" fontId="16" fillId="0" borderId="0" xfId="1" applyFont="1"/>
    <xf numFmtId="0" fontId="4" fillId="0" borderId="7" xfId="0" applyFont="1" applyBorder="1" applyAlignment="1">
      <alignment horizontal="left" vertical="center"/>
    </xf>
    <xf numFmtId="15" fontId="18" fillId="8" borderId="6" xfId="0" applyNumberFormat="1" applyFont="1" applyFill="1" applyBorder="1" applyAlignment="1">
      <alignment horizontal="left" vertical="center"/>
    </xf>
    <xf numFmtId="2" fontId="4" fillId="8" borderId="14" xfId="0" applyNumberFormat="1" applyFont="1" applyFill="1" applyBorder="1" applyAlignment="1">
      <alignment horizontal="left"/>
    </xf>
    <xf numFmtId="0" fontId="4" fillId="0" borderId="13" xfId="0" applyFont="1" applyBorder="1" applyAlignment="1">
      <alignment vertical="center"/>
    </xf>
    <xf numFmtId="43" fontId="16" fillId="3" borderId="14" xfId="1" applyFont="1" applyFill="1" applyBorder="1" applyAlignment="1">
      <alignment horizontal="left"/>
    </xf>
    <xf numFmtId="43" fontId="4" fillId="8" borderId="14" xfId="1" applyFont="1" applyFill="1" applyBorder="1" applyAlignment="1">
      <alignment horizontal="left"/>
    </xf>
    <xf numFmtId="43" fontId="4" fillId="2" borderId="23" xfId="0" applyNumberFormat="1" applyFont="1" applyFill="1" applyBorder="1"/>
    <xf numFmtId="0" fontId="4" fillId="2" borderId="15" xfId="0" applyFont="1" applyFill="1" applyBorder="1"/>
    <xf numFmtId="0" fontId="16" fillId="0" borderId="18" xfId="0" applyFont="1" applyBorder="1"/>
    <xf numFmtId="43" fontId="4" fillId="4" borderId="22" xfId="0" applyNumberFormat="1" applyFont="1" applyFill="1" applyBorder="1"/>
    <xf numFmtId="17" fontId="8" fillId="5" borderId="24" xfId="0" applyNumberFormat="1" applyFont="1" applyFill="1" applyBorder="1" applyAlignment="1">
      <alignment horizontal="left"/>
    </xf>
    <xf numFmtId="4" fontId="8" fillId="5" borderId="2" xfId="0" applyNumberFormat="1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8" fillId="5" borderId="19" xfId="0" applyNumberFormat="1" applyFont="1" applyFill="1" applyBorder="1" applyAlignment="1">
      <alignment horizontal="right"/>
    </xf>
    <xf numFmtId="15" fontId="19" fillId="0" borderId="5" xfId="0" applyNumberFormat="1" applyFont="1" applyFill="1" applyBorder="1" applyAlignment="1">
      <alignment horizontal="left" vertical="center"/>
    </xf>
    <xf numFmtId="15" fontId="18" fillId="0" borderId="6" xfId="0" applyNumberFormat="1" applyFont="1" applyFill="1" applyBorder="1" applyAlignment="1">
      <alignment horizontal="left" vertical="center"/>
    </xf>
    <xf numFmtId="2" fontId="4" fillId="0" borderId="14" xfId="0" applyNumberFormat="1" applyFont="1" applyFill="1" applyBorder="1" applyAlignment="1">
      <alignment horizontal="left"/>
    </xf>
    <xf numFmtId="43" fontId="4" fillId="0" borderId="6" xfId="1" applyFont="1" applyFill="1" applyBorder="1" applyAlignment="1">
      <alignment horizontal="left"/>
    </xf>
    <xf numFmtId="43" fontId="4" fillId="0" borderId="14" xfId="1" applyFont="1" applyFill="1" applyBorder="1" applyAlignment="1">
      <alignment horizontal="left"/>
    </xf>
    <xf numFmtId="0" fontId="16" fillId="0" borderId="0" xfId="0" applyFont="1" applyFill="1"/>
    <xf numFmtId="4" fontId="20" fillId="0" borderId="0" xfId="0" applyNumberFormat="1" applyFont="1"/>
    <xf numFmtId="0" fontId="20" fillId="0" borderId="0" xfId="0" applyFont="1"/>
    <xf numFmtId="4" fontId="22" fillId="0" borderId="0" xfId="0" applyNumberFormat="1" applyFont="1" applyBorder="1" applyAlignment="1">
      <alignment horizontal="center" vertical="center"/>
    </xf>
    <xf numFmtId="15" fontId="23" fillId="0" borderId="6" xfId="0" applyNumberFormat="1" applyFont="1" applyFill="1" applyBorder="1" applyAlignment="1">
      <alignment horizontal="left" vertical="center"/>
    </xf>
    <xf numFmtId="2" fontId="16" fillId="0" borderId="14" xfId="0" applyNumberFormat="1" applyFont="1" applyFill="1" applyBorder="1" applyAlignment="1">
      <alignment horizontal="left"/>
    </xf>
    <xf numFmtId="167" fontId="19" fillId="8" borderId="5" xfId="0" applyNumberFormat="1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4" fontId="24" fillId="0" borderId="0" xfId="0" applyNumberFormat="1" applyFont="1"/>
  </cellXfs>
  <cellStyles count="37">
    <cellStyle name="Calculations" xfId="4" xr:uid="{ABE0131D-F1C6-462D-A3DA-A420F8C0AF9C}"/>
    <cellStyle name="Comma" xfId="1" builtinId="3"/>
    <cellStyle name="Comma 2" xfId="6" xr:uid="{1FA19581-EC81-42B3-A6FC-2A27454E57B8}"/>
    <cellStyle name="Comma 2 2" xfId="7" xr:uid="{611A0EA4-4E8D-4BF1-AE88-324880F43AA5}"/>
    <cellStyle name="Comma 2 2 2 2 2" xfId="8" xr:uid="{A3CDDBDA-63A1-4663-B65C-7482E43C0A99}"/>
    <cellStyle name="Comma 2 3" xfId="9" xr:uid="{20FBA298-666B-471A-A00B-D5C40435976C}"/>
    <cellStyle name="Comma 2 4" xfId="25" xr:uid="{4B14D5D4-A3BE-4C90-8019-45BEE54E799F}"/>
    <cellStyle name="Comma 3" xfId="10" xr:uid="{190E3A4F-9B14-45E1-B0D4-BF94E93D9466}"/>
    <cellStyle name="Comma 4" xfId="5" xr:uid="{713C6D60-E1C1-4E63-9C27-2388CC9C4743}"/>
    <cellStyle name="Comma 5" xfId="27" xr:uid="{8496A92D-D710-424E-BAED-C39CA812312A}"/>
    <cellStyle name="custom dictionary" xfId="11" xr:uid="{98007736-CAB4-4E27-A529-DA9A5FEAAD1A}"/>
    <cellStyle name="custom dictionary 2" xfId="12" xr:uid="{0EF918CD-3E7F-4B04-9903-502683828EEC}"/>
    <cellStyle name="custom dictionary 2 2" xfId="30" xr:uid="{5C18C2EE-4358-4969-8818-B573701C4D82}"/>
    <cellStyle name="custom dictionary 3" xfId="29" xr:uid="{7334E941-69B5-4C6D-8346-5AFFEA5BC391}"/>
    <cellStyle name="Inputs" xfId="13" xr:uid="{97395A7C-26CE-40F3-9C4E-571B65332BBF}"/>
    <cellStyle name="Inputs $" xfId="14" xr:uid="{DD207674-5C16-4702-8458-9F2DD177189F}"/>
    <cellStyle name="Normal" xfId="0" builtinId="0"/>
    <cellStyle name="Normal 10" xfId="15" xr:uid="{C74E1354-C884-49AA-BA71-8EE61B3AE414}"/>
    <cellStyle name="Normal 10 2" xfId="31" xr:uid="{47C4F983-2CB4-4AAB-AD62-1A36FCC98B41}"/>
    <cellStyle name="Normal 14" xfId="36" xr:uid="{0E799926-F6CD-4410-A7C4-9C9C11D5C402}"/>
    <cellStyle name="Normal 2" xfId="16" xr:uid="{FBA732E4-184F-4460-87C9-C19F1B72865C}"/>
    <cellStyle name="Normal 2 2" xfId="17" xr:uid="{A7F2BC62-845D-4BAF-85D2-A3DAE1C0817C}"/>
    <cellStyle name="Normal 2 2 2" xfId="18" xr:uid="{6C0FE504-AB1E-4310-A794-23854B80D5E9}"/>
    <cellStyle name="Normal 2 2 2 2" xfId="19" xr:uid="{66618B99-B8E7-4A7E-813E-F14CD31E8D6E}"/>
    <cellStyle name="Normal 2 3" xfId="20" xr:uid="{2A2EDC2A-1658-4462-910D-35FA20CAFA4E}"/>
    <cellStyle name="Normal 2 3 2" xfId="32" xr:uid="{6B6BC2F2-F782-422D-A9CD-FA1E04886438}"/>
    <cellStyle name="Normal 3" xfId="3" xr:uid="{CFCB91D3-0FEB-4026-B777-DCDEC8005423}"/>
    <cellStyle name="Normal 4" xfId="21" xr:uid="{719B820D-DBDD-4206-9B14-EE7AEC787DA1}"/>
    <cellStyle name="Normal 4 2" xfId="33" xr:uid="{FEEEA1E5-9C23-4B43-9105-178DEA80C6B3}"/>
    <cellStyle name="Normal 5" xfId="2" xr:uid="{95359DC3-BCFD-4C0F-BB20-22DC150A0AA3}"/>
    <cellStyle name="Normal 6" xfId="22" xr:uid="{632684FA-12CB-4202-B5CA-F7847FD38C02}"/>
    <cellStyle name="Normal 7" xfId="26" xr:uid="{33977DAD-FA1F-4638-B44C-6AB4B6A215AD}"/>
    <cellStyle name="Normal 8" xfId="28" xr:uid="{3FA53FB3-0E9D-4CA5-8811-B9FB96F679E4}"/>
    <cellStyle name="Normal 9" xfId="23" xr:uid="{9B7755E8-8E78-423F-A6A6-607AF8716E09}"/>
    <cellStyle name="Normal 9 2" xfId="34" xr:uid="{D2DD7BBE-DB82-4CE3-BDF0-B69F5B2BC9BA}"/>
    <cellStyle name="Percent 2" xfId="24" xr:uid="{CBF8E104-ADA6-43DE-9110-3401521C89FF}"/>
    <cellStyle name="Percent 3" xfId="35" xr:uid="{1FAD03D6-FAD4-4329-85B8-46108D35E5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7DE8-24A6-46F1-86F1-FBA302B912FD}">
  <dimension ref="B1:I19"/>
  <sheetViews>
    <sheetView showGridLines="0" tabSelected="1" workbookViewId="0">
      <selection activeCell="H5" sqref="H5:H10"/>
    </sheetView>
  </sheetViews>
  <sheetFormatPr defaultRowHeight="14.5" x14ac:dyDescent="0.35"/>
  <cols>
    <col min="2" max="2" width="13.90625" customWidth="1"/>
    <col min="3" max="3" width="16.1796875" bestFit="1" customWidth="1"/>
    <col min="4" max="4" width="16.1796875" customWidth="1"/>
    <col min="5" max="5" width="17.1796875" customWidth="1"/>
    <col min="6" max="6" width="17.36328125" customWidth="1"/>
    <col min="7" max="7" width="13.6328125" bestFit="1" customWidth="1"/>
    <col min="8" max="8" width="9.81640625" bestFit="1" customWidth="1"/>
    <col min="9" max="9" width="12.54296875" bestFit="1" customWidth="1"/>
  </cols>
  <sheetData>
    <row r="1" spans="2:9" ht="40.5" customHeight="1" thickBot="1" x14ac:dyDescent="0.4">
      <c r="B1" s="117" t="s">
        <v>27</v>
      </c>
      <c r="C1" s="118"/>
      <c r="D1" s="118"/>
      <c r="E1" s="118"/>
      <c r="F1" s="119"/>
      <c r="G1" s="57"/>
    </row>
    <row r="2" spans="2:9" x14ac:dyDescent="0.35">
      <c r="B2" s="11" t="s">
        <v>1</v>
      </c>
      <c r="C2" s="12" t="s">
        <v>14</v>
      </c>
      <c r="D2" s="12" t="s">
        <v>15</v>
      </c>
      <c r="E2" s="12" t="s">
        <v>16</v>
      </c>
      <c r="F2" s="13" t="s">
        <v>28</v>
      </c>
    </row>
    <row r="3" spans="2:9" x14ac:dyDescent="0.35">
      <c r="B3" s="14">
        <v>44562</v>
      </c>
      <c r="C3" s="47">
        <f>'PRE-2022 PAYMENT-POWER'!F7</f>
        <v>3300722.2801092868</v>
      </c>
      <c r="D3" s="47">
        <f>'PRE-2022 PAYMENT-GAS'!H7</f>
        <v>2895674.6919639986</v>
      </c>
      <c r="E3" s="47">
        <f>D3+C3</f>
        <v>6196396.9720732849</v>
      </c>
      <c r="F3" s="48">
        <f>E3*0.3</f>
        <v>1858919.0916219854</v>
      </c>
      <c r="G3" s="10"/>
    </row>
    <row r="4" spans="2:9" x14ac:dyDescent="0.35">
      <c r="B4" s="14">
        <v>44593</v>
      </c>
      <c r="C4" s="47">
        <f>'PRE-2022 PAYMENT-POWER'!F13</f>
        <v>5703015.4348541591</v>
      </c>
      <c r="D4" s="47">
        <f>'PRE-2022 PAYMENT-GAS'!H14</f>
        <v>1849754.80036162</v>
      </c>
      <c r="E4" s="47">
        <f>D4+C4</f>
        <v>7552770.2352157794</v>
      </c>
      <c r="F4" s="48">
        <f>E4*0.3</f>
        <v>2265831.0705647338</v>
      </c>
      <c r="G4" s="10"/>
    </row>
    <row r="5" spans="2:9" x14ac:dyDescent="0.35">
      <c r="B5" s="14">
        <v>44621</v>
      </c>
      <c r="C5" s="47">
        <f>'PRE-2022 PAYMENT-POWER'!F19</f>
        <v>625704.56998650869</v>
      </c>
      <c r="D5" s="47">
        <f>'PRE-2022 PAYMENT-GAS'!H23</f>
        <v>1387024.346639202</v>
      </c>
      <c r="E5" s="47">
        <f t="shared" ref="E5:E14" si="0">D5+C5</f>
        <v>2012728.9166257107</v>
      </c>
      <c r="F5" s="48">
        <f t="shared" ref="F5:F14" si="1">E5*0.3</f>
        <v>603818.67498771322</v>
      </c>
      <c r="G5" s="10"/>
    </row>
    <row r="6" spans="2:9" x14ac:dyDescent="0.35">
      <c r="B6" s="14">
        <v>44652</v>
      </c>
      <c r="C6" s="47">
        <f>'PRE-2022 PAYMENT-POWER'!F21</f>
        <v>75988.069697407729</v>
      </c>
      <c r="D6" s="47">
        <f>'PRE-2022 PAYMENT-GAS'!H29</f>
        <v>281875.28086152067</v>
      </c>
      <c r="E6" s="47">
        <f t="shared" si="0"/>
        <v>357863.35055892839</v>
      </c>
      <c r="F6" s="48">
        <f t="shared" si="1"/>
        <v>107359.00516767851</v>
      </c>
      <c r="G6" s="10"/>
    </row>
    <row r="7" spans="2:9" x14ac:dyDescent="0.35">
      <c r="B7" s="14">
        <v>44682</v>
      </c>
      <c r="C7" s="47">
        <f>'PRE-2022 PAYMENT-POWER'!F26</f>
        <v>338579.38014358678</v>
      </c>
      <c r="D7" s="15">
        <f>'PRE-2022 PAYMENT-GAS'!H35</f>
        <v>238053.2778982365</v>
      </c>
      <c r="E7" s="15">
        <f t="shared" si="0"/>
        <v>576632.65804182331</v>
      </c>
      <c r="F7" s="48">
        <f t="shared" si="1"/>
        <v>172989.79741254699</v>
      </c>
      <c r="G7" s="10"/>
    </row>
    <row r="8" spans="2:9" x14ac:dyDescent="0.35">
      <c r="B8" s="14">
        <v>44713</v>
      </c>
      <c r="C8" s="47"/>
      <c r="D8" s="15">
        <f>'PRE-2022 PAYMENT-GAS'!H39</f>
        <v>0</v>
      </c>
      <c r="E8" s="15">
        <f t="shared" si="0"/>
        <v>0</v>
      </c>
      <c r="F8" s="48">
        <f t="shared" si="1"/>
        <v>0</v>
      </c>
      <c r="G8" s="10"/>
    </row>
    <row r="9" spans="2:9" x14ac:dyDescent="0.35">
      <c r="B9" s="14">
        <v>44743</v>
      </c>
      <c r="C9" s="47"/>
      <c r="D9" s="15">
        <f>'PRE-2022 PAYMENT-GAS'!H43</f>
        <v>0</v>
      </c>
      <c r="E9" s="15">
        <f t="shared" si="0"/>
        <v>0</v>
      </c>
      <c r="F9" s="48">
        <f t="shared" si="1"/>
        <v>0</v>
      </c>
      <c r="G9" s="10"/>
    </row>
    <row r="10" spans="2:9" x14ac:dyDescent="0.35">
      <c r="B10" s="14">
        <v>44774</v>
      </c>
      <c r="C10" s="47"/>
      <c r="D10" s="15">
        <f>'PRE-2022 PAYMENT-GAS'!H47</f>
        <v>0</v>
      </c>
      <c r="E10" s="15">
        <f t="shared" si="0"/>
        <v>0</v>
      </c>
      <c r="F10" s="48">
        <f t="shared" si="1"/>
        <v>0</v>
      </c>
      <c r="G10" s="10"/>
    </row>
    <row r="11" spans="2:9" x14ac:dyDescent="0.35">
      <c r="B11" s="14">
        <v>44805</v>
      </c>
      <c r="C11" s="47"/>
      <c r="D11" s="15">
        <f>'PRE-2022 PAYMENT-GAS'!H53</f>
        <v>0</v>
      </c>
      <c r="E11" s="15">
        <f t="shared" si="0"/>
        <v>0</v>
      </c>
      <c r="F11" s="48">
        <f t="shared" si="1"/>
        <v>0</v>
      </c>
      <c r="G11" s="10"/>
      <c r="I11" s="10"/>
    </row>
    <row r="12" spans="2:9" x14ac:dyDescent="0.35">
      <c r="B12" s="14">
        <v>44835</v>
      </c>
      <c r="C12" s="47"/>
      <c r="D12" s="16"/>
      <c r="E12" s="15">
        <f t="shared" si="0"/>
        <v>0</v>
      </c>
      <c r="F12" s="48">
        <f t="shared" si="1"/>
        <v>0</v>
      </c>
    </row>
    <row r="13" spans="2:9" x14ac:dyDescent="0.35">
      <c r="B13" s="14">
        <v>44866</v>
      </c>
      <c r="C13" s="16"/>
      <c r="D13" s="16"/>
      <c r="E13" s="15">
        <f t="shared" si="0"/>
        <v>0</v>
      </c>
      <c r="F13" s="48">
        <f t="shared" si="1"/>
        <v>0</v>
      </c>
    </row>
    <row r="14" spans="2:9" x14ac:dyDescent="0.35">
      <c r="B14" s="14">
        <v>44896</v>
      </c>
      <c r="C14" s="16"/>
      <c r="D14" s="16"/>
      <c r="E14" s="15">
        <f t="shared" si="0"/>
        <v>0</v>
      </c>
      <c r="F14" s="48">
        <f t="shared" si="1"/>
        <v>0</v>
      </c>
    </row>
    <row r="15" spans="2:9" ht="15" thickBot="1" x14ac:dyDescent="0.4">
      <c r="B15" s="17" t="s">
        <v>10</v>
      </c>
      <c r="C15" s="18">
        <f>SUM(C3:C14)</f>
        <v>10044009.734790949</v>
      </c>
      <c r="D15" s="18">
        <f>SUM(D3:D14)</f>
        <v>6652382.3977245772</v>
      </c>
      <c r="E15" s="18">
        <f>SUM(E3:E14)</f>
        <v>16696392.132515527</v>
      </c>
      <c r="F15" s="19">
        <f>SUM(F3:F14)</f>
        <v>5008917.6397546586</v>
      </c>
      <c r="G15" s="10"/>
    </row>
    <row r="19" spans="3:3" x14ac:dyDescent="0.35">
      <c r="C19" s="10"/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75C1-AC21-43EA-9CB5-85F50CCCBC3D}">
  <dimension ref="B1:H48"/>
  <sheetViews>
    <sheetView topLeftCell="A13" workbookViewId="0">
      <selection activeCell="H21" sqref="H21:H27"/>
    </sheetView>
  </sheetViews>
  <sheetFormatPr defaultColWidth="9.1796875" defaultRowHeight="15.5" x14ac:dyDescent="0.35"/>
  <cols>
    <col min="1" max="1" width="9.1796875" style="59"/>
    <col min="2" max="2" width="23.7265625" style="59" bestFit="1" customWidth="1"/>
    <col min="3" max="3" width="19" style="59" customWidth="1"/>
    <col min="4" max="4" width="17.81640625" style="59" bestFit="1" customWidth="1"/>
    <col min="5" max="5" width="18.90625" style="59" bestFit="1" customWidth="1"/>
    <col min="6" max="6" width="20.453125" style="59" bestFit="1" customWidth="1"/>
    <col min="7" max="7" width="16.1796875" style="59" customWidth="1"/>
    <col min="8" max="8" width="16.453125" style="59" bestFit="1" customWidth="1"/>
    <col min="9" max="9" width="9.81640625" style="59" bestFit="1" customWidth="1"/>
    <col min="10" max="10" width="15.08984375" style="59" bestFit="1" customWidth="1"/>
    <col min="11" max="16384" width="9.1796875" style="59"/>
  </cols>
  <sheetData>
    <row r="1" spans="2:8" ht="16" thickBot="1" x14ac:dyDescent="0.4">
      <c r="B1" s="60"/>
      <c r="C1" s="61"/>
      <c r="D1" s="62"/>
      <c r="E1" s="62"/>
      <c r="F1" s="62"/>
    </row>
    <row r="2" spans="2:8" ht="16" thickBot="1" x14ac:dyDescent="0.4">
      <c r="B2" s="120" t="s">
        <v>30</v>
      </c>
      <c r="C2" s="121"/>
      <c r="D2" s="121"/>
      <c r="E2" s="121"/>
      <c r="F2" s="122"/>
    </row>
    <row r="3" spans="2:8" x14ac:dyDescent="0.35">
      <c r="B3" s="2" t="s">
        <v>1</v>
      </c>
      <c r="C3" s="3" t="s">
        <v>4</v>
      </c>
      <c r="D3" s="9" t="s">
        <v>3</v>
      </c>
      <c r="E3" s="4" t="s">
        <v>6</v>
      </c>
      <c r="F3" s="93" t="s">
        <v>0</v>
      </c>
    </row>
    <row r="4" spans="2:8" x14ac:dyDescent="0.35">
      <c r="B4" s="90"/>
      <c r="C4" s="66">
        <v>44562</v>
      </c>
      <c r="D4" s="65">
        <v>412.20115991285513</v>
      </c>
      <c r="E4" s="67">
        <v>352330116.31999999</v>
      </c>
      <c r="F4" s="94">
        <f>E4/D4</f>
        <v>854752.8502697259</v>
      </c>
    </row>
    <row r="5" spans="2:8" x14ac:dyDescent="0.35">
      <c r="B5" s="63"/>
      <c r="C5" s="66">
        <v>44581</v>
      </c>
      <c r="D5" s="65">
        <v>414.79995227613483</v>
      </c>
      <c r="E5" s="69">
        <v>980547037.54000008</v>
      </c>
      <c r="F5" s="94">
        <f>E5/D5</f>
        <v>2363903.4482994443</v>
      </c>
    </row>
    <row r="6" spans="2:8" x14ac:dyDescent="0.35">
      <c r="B6" s="63"/>
      <c r="C6" s="66">
        <v>44582</v>
      </c>
      <c r="D6" s="65">
        <v>414.95493224989269</v>
      </c>
      <c r="E6" s="67">
        <v>34053683.810000002</v>
      </c>
      <c r="F6" s="94">
        <f>E6/D6</f>
        <v>82065.98154011654</v>
      </c>
      <c r="H6" s="68"/>
    </row>
    <row r="7" spans="2:8" x14ac:dyDescent="0.35">
      <c r="B7" s="116">
        <v>44592</v>
      </c>
      <c r="C7" s="91"/>
      <c r="D7" s="92"/>
      <c r="E7" s="95">
        <f>SUM(E4:E6)</f>
        <v>1366930837.6700001</v>
      </c>
      <c r="F7" s="95">
        <f>SUM(F4:F6)</f>
        <v>3300722.2801092868</v>
      </c>
    </row>
    <row r="8" spans="2:8" x14ac:dyDescent="0.35">
      <c r="B8" s="87"/>
      <c r="C8" s="66">
        <v>44237</v>
      </c>
      <c r="D8" s="65">
        <v>414.95493224989269</v>
      </c>
      <c r="E8" s="67">
        <v>145045767.44</v>
      </c>
      <c r="F8" s="94">
        <f>E8/D8</f>
        <v>349545.83297410008</v>
      </c>
    </row>
    <row r="9" spans="2:8" x14ac:dyDescent="0.35">
      <c r="B9" s="87"/>
      <c r="C9" s="66">
        <v>44238</v>
      </c>
      <c r="D9" s="65">
        <v>414.95493224989269</v>
      </c>
      <c r="E9" s="67">
        <v>1158683644.6900001</v>
      </c>
      <c r="F9" s="94">
        <f t="shared" ref="F9:F11" si="0">E9/D9</f>
        <v>2792312.0190609558</v>
      </c>
    </row>
    <row r="10" spans="2:8" x14ac:dyDescent="0.35">
      <c r="B10" s="87"/>
      <c r="C10" s="66">
        <v>44238</v>
      </c>
      <c r="D10" s="65">
        <v>414.95493224989269</v>
      </c>
      <c r="E10" s="67">
        <v>1006181189.78</v>
      </c>
      <c r="F10" s="94">
        <f t="shared" si="0"/>
        <v>2424796.3129983018</v>
      </c>
    </row>
    <row r="11" spans="2:8" x14ac:dyDescent="0.35">
      <c r="B11" s="63"/>
      <c r="C11" s="66">
        <v>44245</v>
      </c>
      <c r="D11" s="65">
        <v>414.95493224989269</v>
      </c>
      <c r="E11" s="67">
        <v>56583781.480000004</v>
      </c>
      <c r="F11" s="94">
        <f t="shared" si="0"/>
        <v>136361.26982080145</v>
      </c>
    </row>
    <row r="12" spans="2:8" x14ac:dyDescent="0.35">
      <c r="B12" s="63"/>
      <c r="C12" s="88"/>
      <c r="D12" s="65"/>
      <c r="E12" s="67"/>
      <c r="F12" s="94"/>
    </row>
    <row r="13" spans="2:8" x14ac:dyDescent="0.35">
      <c r="B13" s="116">
        <v>44620</v>
      </c>
      <c r="C13" s="91"/>
      <c r="D13" s="92"/>
      <c r="E13" s="95">
        <f>SUM(E8:E12)</f>
        <v>2366494383.3899999</v>
      </c>
      <c r="F13" s="95">
        <f>SUM(F8:F12)</f>
        <v>5703015.4348541591</v>
      </c>
    </row>
    <row r="14" spans="2:8" x14ac:dyDescent="0.35">
      <c r="B14" s="63"/>
      <c r="C14" s="112" t="s">
        <v>34</v>
      </c>
      <c r="D14" s="65">
        <v>415.08</v>
      </c>
      <c r="E14" s="111">
        <v>155043354.09</v>
      </c>
      <c r="F14" s="94">
        <f t="shared" ref="F14:F18" si="1">E14/D14</f>
        <v>373526.43849378434</v>
      </c>
    </row>
    <row r="15" spans="2:8" x14ac:dyDescent="0.35">
      <c r="B15" s="63"/>
      <c r="C15" s="112" t="s">
        <v>35</v>
      </c>
      <c r="D15" s="65">
        <v>415.08</v>
      </c>
      <c r="E15" s="111">
        <v>20539818.52</v>
      </c>
      <c r="F15" s="94">
        <f t="shared" si="1"/>
        <v>49483.999518165176</v>
      </c>
    </row>
    <row r="16" spans="2:8" x14ac:dyDescent="0.35">
      <c r="B16" s="63"/>
      <c r="C16" s="112" t="s">
        <v>32</v>
      </c>
      <c r="D16" s="65">
        <v>415.08</v>
      </c>
      <c r="E16" s="111">
        <v>38084269.329999998</v>
      </c>
      <c r="F16" s="94">
        <f t="shared" si="1"/>
        <v>91751.6366242652</v>
      </c>
    </row>
    <row r="17" spans="2:8" x14ac:dyDescent="0.35">
      <c r="B17" s="63"/>
      <c r="C17" s="112" t="s">
        <v>32</v>
      </c>
      <c r="D17" s="65">
        <v>415.08</v>
      </c>
      <c r="E17" s="111">
        <v>36043962.960000001</v>
      </c>
      <c r="F17" s="94">
        <f>E17/D17</f>
        <v>86836.183289968205</v>
      </c>
    </row>
    <row r="18" spans="2:8" x14ac:dyDescent="0.35">
      <c r="B18" s="63"/>
      <c r="C18" s="112" t="s">
        <v>33</v>
      </c>
      <c r="D18" s="65">
        <v>415.08</v>
      </c>
      <c r="E18" s="111">
        <v>10006048.01</v>
      </c>
      <c r="F18" s="94">
        <f t="shared" si="1"/>
        <v>24106.312060325719</v>
      </c>
      <c r="H18" s="68"/>
    </row>
    <row r="19" spans="2:8" x14ac:dyDescent="0.35">
      <c r="B19" s="116">
        <v>44651</v>
      </c>
      <c r="C19" s="91"/>
      <c r="D19" s="92"/>
      <c r="E19" s="95">
        <f>SUM(E14:E18)</f>
        <v>259717452.91</v>
      </c>
      <c r="F19" s="95">
        <f>SUM(F14:F18)</f>
        <v>625704.56998650869</v>
      </c>
    </row>
    <row r="20" spans="2:8" s="110" customFormat="1" x14ac:dyDescent="0.35">
      <c r="B20" s="105"/>
      <c r="C20" s="114">
        <v>44673</v>
      </c>
      <c r="D20" s="115">
        <v>415.08</v>
      </c>
      <c r="E20" s="67">
        <v>31541127.969999999</v>
      </c>
      <c r="F20" s="94">
        <f>E20/D20</f>
        <v>75988.069697407729</v>
      </c>
      <c r="G20" s="59"/>
    </row>
    <row r="21" spans="2:8" x14ac:dyDescent="0.35">
      <c r="B21" s="116">
        <v>44681</v>
      </c>
      <c r="C21" s="91"/>
      <c r="D21" s="92"/>
      <c r="E21" s="95">
        <f>SUM(E20)</f>
        <v>31541127.969999999</v>
      </c>
      <c r="F21" s="95">
        <f>SUM(F20)</f>
        <v>75988.069697407729</v>
      </c>
    </row>
    <row r="22" spans="2:8" s="110" customFormat="1" x14ac:dyDescent="0.35">
      <c r="B22" s="105"/>
      <c r="C22" s="114">
        <v>44701</v>
      </c>
      <c r="D22" s="115">
        <v>415.08</v>
      </c>
      <c r="E22" s="67">
        <v>51625913.07</v>
      </c>
      <c r="F22" s="94">
        <f>E22/D22</f>
        <v>124375.81446949986</v>
      </c>
      <c r="G22" s="59"/>
      <c r="H22" s="59"/>
    </row>
    <row r="23" spans="2:8" s="110" customFormat="1" x14ac:dyDescent="0.35">
      <c r="B23" s="105"/>
      <c r="C23" s="114">
        <v>44701</v>
      </c>
      <c r="D23" s="115">
        <v>415.08</v>
      </c>
      <c r="E23" s="67">
        <v>23407784.219999999</v>
      </c>
      <c r="F23" s="94">
        <f t="shared" ref="F23:F24" si="2">E23/D23</f>
        <v>56393.428302977736</v>
      </c>
      <c r="G23" s="59"/>
      <c r="H23" s="59"/>
    </row>
    <row r="24" spans="2:8" s="110" customFormat="1" x14ac:dyDescent="0.35">
      <c r="B24" s="105"/>
      <c r="C24" s="114">
        <v>44701</v>
      </c>
      <c r="D24" s="115">
        <v>415.08</v>
      </c>
      <c r="E24" s="67">
        <v>65503831.82</v>
      </c>
      <c r="F24" s="94">
        <f t="shared" si="2"/>
        <v>157810.13737110919</v>
      </c>
      <c r="H24" s="59"/>
    </row>
    <row r="25" spans="2:8" s="110" customFormat="1" x14ac:dyDescent="0.35">
      <c r="B25" s="105"/>
      <c r="C25" s="106"/>
      <c r="D25" s="107"/>
      <c r="E25" s="108"/>
      <c r="F25" s="109"/>
      <c r="H25" s="59"/>
    </row>
    <row r="26" spans="2:8" x14ac:dyDescent="0.35">
      <c r="B26" s="116">
        <v>44712</v>
      </c>
      <c r="C26" s="91"/>
      <c r="D26" s="92"/>
      <c r="E26" s="95">
        <f>SUM(E22:E25)</f>
        <v>140537529.10999998</v>
      </c>
      <c r="F26" s="95">
        <f>SUM(F22:F25)</f>
        <v>338579.38014358678</v>
      </c>
    </row>
    <row r="27" spans="2:8" s="110" customFormat="1" x14ac:dyDescent="0.35">
      <c r="B27" s="105"/>
      <c r="C27" s="106"/>
      <c r="D27" s="107"/>
      <c r="E27" s="108"/>
      <c r="F27" s="109"/>
      <c r="H27" s="59"/>
    </row>
    <row r="28" spans="2:8" s="110" customFormat="1" x14ac:dyDescent="0.35">
      <c r="B28" s="105"/>
      <c r="C28" s="106"/>
      <c r="D28" s="107"/>
      <c r="E28" s="108"/>
      <c r="F28" s="109"/>
    </row>
    <row r="29" spans="2:8" s="110" customFormat="1" x14ac:dyDescent="0.35">
      <c r="B29" s="105"/>
      <c r="C29" s="106"/>
      <c r="D29" s="107"/>
      <c r="E29" s="108"/>
      <c r="F29" s="109"/>
    </row>
    <row r="30" spans="2:8" s="110" customFormat="1" x14ac:dyDescent="0.35">
      <c r="B30" s="105"/>
      <c r="C30" s="106"/>
      <c r="D30" s="107"/>
      <c r="E30" s="108"/>
      <c r="F30" s="109"/>
    </row>
    <row r="31" spans="2:8" s="110" customFormat="1" x14ac:dyDescent="0.35">
      <c r="B31" s="105"/>
      <c r="C31" s="106"/>
      <c r="D31" s="107"/>
      <c r="E31" s="108"/>
      <c r="F31" s="109"/>
    </row>
    <row r="32" spans="2:8" s="110" customFormat="1" x14ac:dyDescent="0.35">
      <c r="B32" s="105"/>
      <c r="C32" s="106"/>
      <c r="D32" s="107"/>
      <c r="E32" s="108"/>
      <c r="F32" s="109"/>
    </row>
    <row r="33" spans="2:6" s="110" customFormat="1" x14ac:dyDescent="0.35">
      <c r="B33" s="105"/>
      <c r="C33" s="106"/>
      <c r="D33" s="107"/>
      <c r="E33" s="108"/>
      <c r="F33" s="109"/>
    </row>
    <row r="34" spans="2:6" s="110" customFormat="1" x14ac:dyDescent="0.35">
      <c r="B34" s="105"/>
      <c r="C34" s="106"/>
      <c r="D34" s="107"/>
      <c r="E34" s="108"/>
      <c r="F34" s="109"/>
    </row>
    <row r="35" spans="2:6" s="110" customFormat="1" x14ac:dyDescent="0.35">
      <c r="B35" s="105"/>
      <c r="C35" s="106"/>
      <c r="D35" s="107"/>
      <c r="E35" s="108"/>
      <c r="F35" s="109"/>
    </row>
    <row r="36" spans="2:6" x14ac:dyDescent="0.35">
      <c r="B36" s="63"/>
      <c r="C36" s="66"/>
      <c r="D36" s="65"/>
      <c r="E36" s="67"/>
      <c r="F36" s="94"/>
    </row>
    <row r="37" spans="2:6" x14ac:dyDescent="0.35">
      <c r="B37" s="63"/>
      <c r="C37" s="66"/>
      <c r="D37" s="65"/>
      <c r="E37" s="67"/>
      <c r="F37" s="94"/>
    </row>
    <row r="38" spans="2:6" ht="16" thickBot="1" x14ac:dyDescent="0.4">
      <c r="B38" s="70"/>
      <c r="C38" s="70"/>
      <c r="D38" s="71"/>
      <c r="E38" s="67"/>
      <c r="F38" s="94"/>
    </row>
    <row r="39" spans="2:6" x14ac:dyDescent="0.35">
      <c r="B39" s="72" t="s">
        <v>10</v>
      </c>
      <c r="C39" s="73"/>
      <c r="D39" s="73"/>
      <c r="E39" s="74">
        <f>SUM(E4:E38)</f>
        <v>8330442662.0999994</v>
      </c>
      <c r="F39" s="96">
        <f>F7+F13+F19</f>
        <v>9629442.2849499546</v>
      </c>
    </row>
    <row r="40" spans="2:6" ht="16" thickBot="1" x14ac:dyDescent="0.4">
      <c r="B40" s="75"/>
      <c r="C40" s="76"/>
      <c r="D40" s="76"/>
      <c r="E40" s="77"/>
      <c r="F40" s="97"/>
    </row>
    <row r="41" spans="2:6" ht="16" thickBot="1" x14ac:dyDescent="0.4">
      <c r="B41" s="78"/>
      <c r="C41" s="64"/>
      <c r="D41" s="64"/>
      <c r="E41" s="64"/>
      <c r="F41" s="98"/>
    </row>
    <row r="42" spans="2:6" ht="16" thickBot="1" x14ac:dyDescent="0.4">
      <c r="B42" s="79"/>
      <c r="C42" s="80" t="s">
        <v>9</v>
      </c>
      <c r="D42" s="80"/>
      <c r="E42" s="80"/>
      <c r="F42" s="99">
        <f>F39+'PRE-2022 PAYMENT-GAS'!H54</f>
        <v>16281824.682674531</v>
      </c>
    </row>
    <row r="45" spans="2:6" x14ac:dyDescent="0.35">
      <c r="D45" s="89"/>
      <c r="F45" s="81"/>
    </row>
    <row r="46" spans="2:6" x14ac:dyDescent="0.35">
      <c r="D46" s="89"/>
    </row>
    <row r="47" spans="2:6" x14ac:dyDescent="0.35">
      <c r="D47" s="89"/>
    </row>
    <row r="48" spans="2:6" x14ac:dyDescent="0.35">
      <c r="D48" s="89"/>
    </row>
  </sheetData>
  <mergeCells count="1">
    <mergeCell ref="B2:F2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0240-4F90-4B47-BBDA-7DC1934C295C}">
  <dimension ref="A1:K66"/>
  <sheetViews>
    <sheetView showGridLines="0" topLeftCell="A19" zoomScale="81" zoomScaleNormal="81" workbookViewId="0">
      <selection activeCell="I34" sqref="I34"/>
    </sheetView>
  </sheetViews>
  <sheetFormatPr defaultColWidth="9.1796875" defaultRowHeight="14.5" x14ac:dyDescent="0.35"/>
  <cols>
    <col min="1" max="1" width="9.1796875" style="1"/>
    <col min="2" max="2" width="17.7265625" style="1" customWidth="1"/>
    <col min="3" max="3" width="19" style="1" customWidth="1"/>
    <col min="4" max="4" width="14.7265625" style="25" bestFit="1" customWidth="1"/>
    <col min="5" max="5" width="21.26953125" style="25" customWidth="1"/>
    <col min="6" max="6" width="19.26953125" style="38" bestFit="1" customWidth="1"/>
    <col min="7" max="7" width="17.81640625" style="25" customWidth="1"/>
    <col min="8" max="8" width="20.453125" style="25" bestFit="1" customWidth="1"/>
    <col min="9" max="9" width="20.453125" style="25" customWidth="1"/>
    <col min="10" max="10" width="18.26953125" style="25" bestFit="1" customWidth="1"/>
    <col min="11" max="11" width="16.1796875" style="1" customWidth="1"/>
    <col min="12" max="12" width="16.7265625" style="1" bestFit="1" customWidth="1"/>
    <col min="13" max="16384" width="9.1796875" style="1"/>
  </cols>
  <sheetData>
    <row r="1" spans="1:11" ht="15" thickBot="1" x14ac:dyDescent="0.4">
      <c r="A1" s="1" t="s">
        <v>22</v>
      </c>
      <c r="B1" s="5"/>
      <c r="C1" s="7"/>
      <c r="D1" s="26"/>
      <c r="E1" s="28"/>
      <c r="F1" s="34"/>
      <c r="G1" s="26"/>
      <c r="H1" s="26"/>
      <c r="I1" s="26"/>
      <c r="J1" s="26"/>
    </row>
    <row r="2" spans="1:11" ht="21" thickBot="1" x14ac:dyDescent="0.5">
      <c r="A2" s="58">
        <v>1</v>
      </c>
      <c r="B2" s="123" t="s">
        <v>29</v>
      </c>
      <c r="C2" s="124"/>
      <c r="D2" s="124"/>
      <c r="E2" s="124"/>
      <c r="F2" s="124"/>
      <c r="G2" s="124"/>
      <c r="H2" s="124"/>
      <c r="I2" s="124"/>
      <c r="J2" s="125"/>
    </row>
    <row r="3" spans="1:11" s="25" customFormat="1" ht="16" thickBot="1" x14ac:dyDescent="0.4">
      <c r="A3" s="58">
        <v>1</v>
      </c>
      <c r="B3" s="82" t="s">
        <v>7</v>
      </c>
      <c r="C3" s="83" t="s">
        <v>2</v>
      </c>
      <c r="D3" s="83" t="s">
        <v>3</v>
      </c>
      <c r="E3" s="83" t="s">
        <v>4</v>
      </c>
      <c r="F3" s="84" t="s">
        <v>5</v>
      </c>
      <c r="G3" s="83" t="s">
        <v>6</v>
      </c>
      <c r="H3" s="83" t="s">
        <v>0</v>
      </c>
      <c r="I3" s="83" t="s">
        <v>24</v>
      </c>
      <c r="J3" s="85" t="s">
        <v>17</v>
      </c>
    </row>
    <row r="4" spans="1:11" x14ac:dyDescent="0.35">
      <c r="A4" s="58">
        <v>1</v>
      </c>
      <c r="B4" s="23" t="s">
        <v>25</v>
      </c>
      <c r="C4" s="27"/>
      <c r="D4" s="27">
        <v>414.8</v>
      </c>
      <c r="E4" s="31">
        <v>44567</v>
      </c>
      <c r="F4" s="35">
        <v>340135186.84999996</v>
      </c>
      <c r="G4" s="32">
        <f>F4*$A$2</f>
        <v>340135186.84999996</v>
      </c>
      <c r="H4" s="32">
        <f>G4/D4</f>
        <v>819998.03965766623</v>
      </c>
      <c r="I4" s="32"/>
      <c r="J4" s="33">
        <f>H4*0.3</f>
        <v>245999.41189729987</v>
      </c>
    </row>
    <row r="5" spans="1:11" x14ac:dyDescent="0.35">
      <c r="B5" s="23" t="s">
        <v>8</v>
      </c>
      <c r="C5" s="27"/>
      <c r="D5" s="27">
        <v>414.8</v>
      </c>
      <c r="E5" s="31">
        <v>44582</v>
      </c>
      <c r="F5" s="53">
        <v>26901441.609999999</v>
      </c>
      <c r="G5" s="32">
        <f>F5*$A$3</f>
        <v>26901441.609999999</v>
      </c>
      <c r="H5" s="32">
        <f t="shared" ref="H5:H6" si="0">G5/D5</f>
        <v>64854.005810028924</v>
      </c>
      <c r="I5" s="32"/>
      <c r="J5" s="33">
        <f>H5*0.3</f>
        <v>19456.201743008678</v>
      </c>
      <c r="K5" s="8"/>
    </row>
    <row r="6" spans="1:11" ht="15" thickBot="1" x14ac:dyDescent="0.4">
      <c r="B6" s="23" t="s">
        <v>26</v>
      </c>
      <c r="C6" s="27"/>
      <c r="D6" s="27">
        <v>414.8</v>
      </c>
      <c r="E6" s="31">
        <v>44592</v>
      </c>
      <c r="F6" s="53">
        <v>250226770.13</v>
      </c>
      <c r="G6" s="32">
        <f>F6*$A$3/0.3</f>
        <v>834089233.76666665</v>
      </c>
      <c r="H6" s="32">
        <f t="shared" si="0"/>
        <v>2010822.6464963034</v>
      </c>
      <c r="I6" s="32"/>
      <c r="J6" s="33">
        <f t="shared" ref="J6" si="1">H6*0.3</f>
        <v>603246.79394889099</v>
      </c>
      <c r="K6" s="8"/>
    </row>
    <row r="7" spans="1:11" ht="15" thickBot="1" x14ac:dyDescent="0.4">
      <c r="B7" s="39">
        <v>44197</v>
      </c>
      <c r="C7" s="40"/>
      <c r="D7" s="41"/>
      <c r="E7" s="42"/>
      <c r="F7" s="43">
        <f>SUM(F4:F6)</f>
        <v>617263398.58999991</v>
      </c>
      <c r="G7" s="44">
        <f>SUM(G4:G6)</f>
        <v>1201125862.2266667</v>
      </c>
      <c r="H7" s="44">
        <f>SUM(H4:H6)</f>
        <v>2895674.6919639986</v>
      </c>
      <c r="I7" s="44"/>
      <c r="J7" s="45">
        <f>SUM(J4:J6)</f>
        <v>868702.40758919949</v>
      </c>
      <c r="K7" s="8"/>
    </row>
    <row r="8" spans="1:11" x14ac:dyDescent="0.35">
      <c r="B8" s="23" t="s">
        <v>25</v>
      </c>
      <c r="C8" s="20"/>
      <c r="D8" s="27">
        <v>414.8</v>
      </c>
      <c r="E8" s="31">
        <v>44599</v>
      </c>
      <c r="F8" s="53">
        <v>269357117.31999999</v>
      </c>
      <c r="G8" s="32">
        <f t="shared" ref="G8:G26" si="2">F8*$A$2</f>
        <v>269357117.31999999</v>
      </c>
      <c r="H8" s="32">
        <f>G8/D8</f>
        <v>649366.24233365478</v>
      </c>
      <c r="I8" s="32"/>
      <c r="J8" s="33">
        <f t="shared" ref="J8:J28" si="3">H8*0.3</f>
        <v>194809.87270009643</v>
      </c>
    </row>
    <row r="9" spans="1:11" x14ac:dyDescent="0.35">
      <c r="B9" s="23" t="s">
        <v>8</v>
      </c>
      <c r="C9" s="20"/>
      <c r="D9" s="27">
        <v>414.8</v>
      </c>
      <c r="E9" s="31">
        <v>44606</v>
      </c>
      <c r="F9" s="53">
        <v>146199844.27000001</v>
      </c>
      <c r="G9" s="32">
        <f t="shared" si="2"/>
        <v>146199844.27000001</v>
      </c>
      <c r="H9" s="32">
        <f t="shared" ref="H9:H11" si="4">G9/D9</f>
        <v>352458.64095949859</v>
      </c>
      <c r="I9" s="32"/>
      <c r="J9" s="33">
        <f t="shared" si="3"/>
        <v>105737.59228784958</v>
      </c>
    </row>
    <row r="10" spans="1:11" x14ac:dyDescent="0.35">
      <c r="B10" s="23" t="s">
        <v>31</v>
      </c>
      <c r="C10" s="20"/>
      <c r="D10" s="27">
        <v>414.8</v>
      </c>
      <c r="E10" s="31">
        <v>44613</v>
      </c>
      <c r="F10" s="53">
        <f>17629552*0.6</f>
        <v>10577731.199999999</v>
      </c>
      <c r="G10" s="32">
        <f t="shared" si="2"/>
        <v>10577731.199999999</v>
      </c>
      <c r="H10" s="32">
        <f t="shared" si="4"/>
        <v>25500.798457087749</v>
      </c>
      <c r="I10" s="32"/>
      <c r="J10" s="33">
        <f t="shared" si="3"/>
        <v>7650.2395371263246</v>
      </c>
    </row>
    <row r="11" spans="1:11" x14ac:dyDescent="0.35">
      <c r="B11" s="23" t="s">
        <v>8</v>
      </c>
      <c r="C11" s="20"/>
      <c r="D11" s="27">
        <v>414.8</v>
      </c>
      <c r="E11" s="31">
        <v>44616</v>
      </c>
      <c r="F11" s="53">
        <v>341143598.39999998</v>
      </c>
      <c r="G11" s="32">
        <f t="shared" si="2"/>
        <v>341143598.39999998</v>
      </c>
      <c r="H11" s="32">
        <f t="shared" si="4"/>
        <v>822429.11861137894</v>
      </c>
      <c r="I11" s="32"/>
      <c r="J11" s="33">
        <f t="shared" si="3"/>
        <v>246728.73558341368</v>
      </c>
    </row>
    <row r="12" spans="1:11" x14ac:dyDescent="0.35">
      <c r="B12" s="23"/>
      <c r="C12" s="20"/>
      <c r="D12" s="27"/>
      <c r="E12" s="31"/>
      <c r="F12" s="53"/>
      <c r="G12" s="32"/>
      <c r="H12" s="32"/>
      <c r="I12" s="32"/>
      <c r="J12" s="33"/>
    </row>
    <row r="13" spans="1:11" ht="15" thickBot="1" x14ac:dyDescent="0.4">
      <c r="B13" s="23"/>
      <c r="C13" s="20"/>
      <c r="D13" s="27"/>
      <c r="E13" s="31"/>
      <c r="F13" s="53"/>
      <c r="G13" s="32"/>
      <c r="H13" s="32"/>
      <c r="I13" s="32"/>
      <c r="J13" s="33"/>
    </row>
    <row r="14" spans="1:11" ht="15" thickBot="1" x14ac:dyDescent="0.4">
      <c r="B14" s="100" t="s">
        <v>11</v>
      </c>
      <c r="C14" s="40"/>
      <c r="D14" s="41"/>
      <c r="E14" s="42"/>
      <c r="F14" s="46">
        <f>SUM(F8:F10)</f>
        <v>426134692.79000002</v>
      </c>
      <c r="G14" s="101">
        <f>SUM(G8:G10)</f>
        <v>426134692.79000002</v>
      </c>
      <c r="H14" s="46">
        <f>SUM(H8:H11)</f>
        <v>1849754.80036162</v>
      </c>
      <c r="I14" s="101"/>
      <c r="J14" s="104">
        <f>SUM(J8:J11)</f>
        <v>554926.44010848599</v>
      </c>
    </row>
    <row r="15" spans="1:11" x14ac:dyDescent="0.35">
      <c r="B15" s="21" t="s">
        <v>25</v>
      </c>
      <c r="C15" s="22"/>
      <c r="D15" s="27">
        <v>415.08</v>
      </c>
      <c r="E15" s="86"/>
      <c r="F15" s="37">
        <v>525976213.16999996</v>
      </c>
      <c r="G15" s="29">
        <f t="shared" si="2"/>
        <v>525976213.16999996</v>
      </c>
      <c r="H15" s="29">
        <f>G15/D15</f>
        <v>1267168.2884504192</v>
      </c>
      <c r="I15" s="29"/>
      <c r="J15" s="30">
        <f t="shared" si="3"/>
        <v>380150.48653512576</v>
      </c>
    </row>
    <row r="16" spans="1:11" x14ac:dyDescent="0.35">
      <c r="B16" s="23" t="s">
        <v>26</v>
      </c>
      <c r="C16" s="20"/>
      <c r="D16" s="27">
        <v>415.08</v>
      </c>
      <c r="E16" s="86"/>
      <c r="F16" s="36">
        <v>28732996.083000001</v>
      </c>
      <c r="G16" s="32">
        <f>F16*$A$2</f>
        <v>28732996.083000001</v>
      </c>
      <c r="H16" s="32">
        <f>G16/D16</f>
        <v>69222.790987279572</v>
      </c>
      <c r="I16" s="32"/>
      <c r="J16" s="33">
        <f t="shared" si="3"/>
        <v>20766.837296183872</v>
      </c>
    </row>
    <row r="17" spans="2:10" ht="14" customHeight="1" x14ac:dyDescent="0.35">
      <c r="B17" s="23" t="s">
        <v>8</v>
      </c>
      <c r="C17" s="20"/>
      <c r="D17" s="27">
        <v>415.08</v>
      </c>
      <c r="E17" s="86"/>
      <c r="F17" s="36">
        <f>2476985.07+18539871.48</f>
        <v>21016856.550000001</v>
      </c>
      <c r="G17" s="32">
        <f>F17*$A$2</f>
        <v>21016856.550000001</v>
      </c>
      <c r="H17" s="32">
        <f>G17/D17</f>
        <v>50633.267201503331</v>
      </c>
      <c r="I17" s="32"/>
      <c r="J17" s="33">
        <f t="shared" si="3"/>
        <v>15189.980160450999</v>
      </c>
    </row>
    <row r="18" spans="2:10" x14ac:dyDescent="0.35">
      <c r="B18" s="23"/>
      <c r="C18" s="20"/>
      <c r="D18" s="27"/>
      <c r="E18" s="86"/>
      <c r="F18" s="24"/>
      <c r="G18" s="32">
        <f>F18*$A$3</f>
        <v>0</v>
      </c>
      <c r="H18" s="32"/>
      <c r="I18" s="32"/>
      <c r="J18" s="33">
        <f t="shared" si="3"/>
        <v>0</v>
      </c>
    </row>
    <row r="19" spans="2:10" x14ac:dyDescent="0.35">
      <c r="B19" s="23"/>
      <c r="C19" s="20"/>
      <c r="D19" s="27"/>
      <c r="E19" s="86"/>
      <c r="F19" s="24"/>
      <c r="G19" s="32">
        <f t="shared" ref="G19:G20" si="5">F19*$A$3</f>
        <v>0</v>
      </c>
      <c r="H19" s="32"/>
      <c r="I19" s="32"/>
      <c r="J19" s="33">
        <f t="shared" ref="J19:J20" si="6">H19*0.3</f>
        <v>0</v>
      </c>
    </row>
    <row r="20" spans="2:10" x14ac:dyDescent="0.35">
      <c r="B20" s="23"/>
      <c r="C20" s="20"/>
      <c r="D20" s="27"/>
      <c r="E20" s="86"/>
      <c r="F20" s="24"/>
      <c r="G20" s="32">
        <f t="shared" si="5"/>
        <v>0</v>
      </c>
      <c r="H20" s="32"/>
      <c r="I20" s="32"/>
      <c r="J20" s="33">
        <f t="shared" si="6"/>
        <v>0</v>
      </c>
    </row>
    <row r="21" spans="2:10" x14ac:dyDescent="0.35">
      <c r="B21" s="23"/>
      <c r="C21" s="20"/>
      <c r="D21" s="27"/>
      <c r="E21" s="31"/>
      <c r="F21" s="1"/>
      <c r="G21" s="32"/>
      <c r="H21" s="32"/>
      <c r="I21" s="32"/>
      <c r="J21" s="33"/>
    </row>
    <row r="22" spans="2:10" ht="15" thickBot="1" x14ac:dyDescent="0.4">
      <c r="B22" s="23"/>
      <c r="C22" s="20"/>
      <c r="D22" s="27"/>
      <c r="E22" s="31"/>
      <c r="F22" s="24"/>
      <c r="G22" s="32"/>
      <c r="H22" s="32"/>
      <c r="I22" s="32"/>
      <c r="J22" s="33"/>
    </row>
    <row r="23" spans="2:10" ht="15" thickBot="1" x14ac:dyDescent="0.4">
      <c r="B23" s="39" t="s">
        <v>12</v>
      </c>
      <c r="C23" s="40"/>
      <c r="D23" s="41"/>
      <c r="E23" s="42"/>
      <c r="F23" s="46">
        <f>SUM(F15:F22)</f>
        <v>575726065.80299985</v>
      </c>
      <c r="G23" s="46">
        <f>SUM(G15:G22)</f>
        <v>575726065.80299985</v>
      </c>
      <c r="H23" s="46">
        <f>SUM(H15:H22)</f>
        <v>1387024.346639202</v>
      </c>
      <c r="I23" s="46">
        <f>SUM(I15:I22)</f>
        <v>0</v>
      </c>
      <c r="J23" s="104">
        <f>SUM(J15:J22)</f>
        <v>416107.30399176059</v>
      </c>
    </row>
    <row r="24" spans="2:10" x14ac:dyDescent="0.35">
      <c r="B24" s="21" t="s">
        <v>25</v>
      </c>
      <c r="C24" s="20"/>
      <c r="D24" s="27">
        <v>415.08</v>
      </c>
      <c r="E24" s="31">
        <v>44655</v>
      </c>
      <c r="F24" s="113">
        <v>117000791.58</v>
      </c>
      <c r="G24" s="32">
        <f t="shared" si="2"/>
        <v>117000791.58</v>
      </c>
      <c r="H24" s="32">
        <f t="shared" ref="H24" si="7">G24/D24</f>
        <v>281875.28086152067</v>
      </c>
      <c r="I24" s="32"/>
      <c r="J24" s="33">
        <f t="shared" si="3"/>
        <v>84562.584258456205</v>
      </c>
    </row>
    <row r="25" spans="2:10" x14ac:dyDescent="0.35">
      <c r="B25" s="23"/>
      <c r="C25" s="20"/>
      <c r="D25" s="27"/>
      <c r="E25" s="31"/>
      <c r="F25" s="36"/>
      <c r="G25" s="32">
        <f t="shared" si="2"/>
        <v>0</v>
      </c>
      <c r="H25" s="32"/>
      <c r="I25" s="32"/>
      <c r="J25" s="33">
        <f t="shared" si="3"/>
        <v>0</v>
      </c>
    </row>
    <row r="26" spans="2:10" x14ac:dyDescent="0.35">
      <c r="B26" s="23"/>
      <c r="C26" s="20"/>
      <c r="D26" s="27"/>
      <c r="E26" s="31"/>
      <c r="F26" s="36"/>
      <c r="G26" s="32">
        <f t="shared" si="2"/>
        <v>0</v>
      </c>
      <c r="H26" s="32"/>
      <c r="I26" s="32"/>
      <c r="J26" s="33">
        <f t="shared" si="3"/>
        <v>0</v>
      </c>
    </row>
    <row r="27" spans="2:10" x14ac:dyDescent="0.35">
      <c r="B27" s="23"/>
      <c r="C27" s="20"/>
      <c r="D27" s="27"/>
      <c r="E27" s="31"/>
      <c r="F27" s="36"/>
      <c r="G27" s="32">
        <f t="shared" ref="G27:G28" si="8">F27*$A$2</f>
        <v>0</v>
      </c>
      <c r="H27" s="32"/>
      <c r="I27" s="32"/>
      <c r="J27" s="33">
        <f t="shared" si="3"/>
        <v>0</v>
      </c>
    </row>
    <row r="28" spans="2:10" ht="15" thickBot="1" x14ac:dyDescent="0.4">
      <c r="B28" s="23"/>
      <c r="C28" s="20"/>
      <c r="D28" s="27"/>
      <c r="E28" s="31"/>
      <c r="F28" s="35"/>
      <c r="G28" s="32">
        <f t="shared" si="8"/>
        <v>0</v>
      </c>
      <c r="H28" s="32"/>
      <c r="I28" s="32"/>
      <c r="J28" s="33">
        <f t="shared" si="3"/>
        <v>0</v>
      </c>
    </row>
    <row r="29" spans="2:10" ht="15" thickBot="1" x14ac:dyDescent="0.4">
      <c r="B29" s="39" t="s">
        <v>13</v>
      </c>
      <c r="C29" s="40"/>
      <c r="D29" s="41"/>
      <c r="E29" s="42"/>
      <c r="F29" s="43">
        <f>SUM(F24:F28)</f>
        <v>117000791.58</v>
      </c>
      <c r="G29" s="44">
        <f>SUM(G24:G28)</f>
        <v>117000791.58</v>
      </c>
      <c r="H29" s="44">
        <f>SUM(H24:H28)</f>
        <v>281875.28086152067</v>
      </c>
      <c r="I29" s="44"/>
      <c r="J29" s="45">
        <f>SUM(J24:J28)</f>
        <v>84562.584258456205</v>
      </c>
    </row>
    <row r="30" spans="2:10" x14ac:dyDescent="0.35">
      <c r="B30" s="21" t="s">
        <v>25</v>
      </c>
      <c r="C30" s="20"/>
      <c r="D30" s="27">
        <v>415.08</v>
      </c>
      <c r="E30" s="31">
        <v>44699</v>
      </c>
      <c r="F30" s="126">
        <v>52805550.710000001</v>
      </c>
      <c r="G30" s="32">
        <f t="shared" ref="G30:G31" si="9">F30*$A$2</f>
        <v>52805550.710000001</v>
      </c>
      <c r="H30" s="32">
        <f t="shared" ref="H30:H32" si="10">G30/D30</f>
        <v>127217.76696058591</v>
      </c>
      <c r="I30" s="32"/>
      <c r="J30" s="33">
        <f t="shared" ref="J30:J32" si="11">H30*0.3</f>
        <v>38165.330088175775</v>
      </c>
    </row>
    <row r="31" spans="2:10" x14ac:dyDescent="0.35">
      <c r="B31" s="23" t="s">
        <v>8</v>
      </c>
      <c r="C31" s="20"/>
      <c r="D31" s="27">
        <v>415.08</v>
      </c>
      <c r="E31" s="31">
        <v>44705</v>
      </c>
      <c r="F31" s="57">
        <v>46005603.880000003</v>
      </c>
      <c r="G31" s="32">
        <f t="shared" si="9"/>
        <v>46005603.880000003</v>
      </c>
      <c r="H31" s="32">
        <f t="shared" si="10"/>
        <v>110835.51093765059</v>
      </c>
      <c r="I31" s="32"/>
      <c r="J31" s="33">
        <f t="shared" si="11"/>
        <v>33250.653281295177</v>
      </c>
    </row>
    <row r="32" spans="2:10" x14ac:dyDescent="0.35">
      <c r="B32" s="23"/>
      <c r="C32" s="20"/>
      <c r="D32" s="27">
        <v>415.08</v>
      </c>
      <c r="E32" s="31"/>
      <c r="F32" s="53"/>
      <c r="G32" s="32">
        <f t="shared" ref="G32" si="12">F32*$A$2</f>
        <v>0</v>
      </c>
      <c r="H32" s="32">
        <f t="shared" si="10"/>
        <v>0</v>
      </c>
      <c r="I32" s="32"/>
      <c r="J32" s="33">
        <f t="shared" si="11"/>
        <v>0</v>
      </c>
    </row>
    <row r="33" spans="2:10" x14ac:dyDescent="0.35">
      <c r="B33" s="23"/>
      <c r="C33" s="20"/>
      <c r="D33" s="27">
        <v>415.08</v>
      </c>
      <c r="E33" s="31"/>
      <c r="F33" s="57"/>
      <c r="G33" s="57"/>
      <c r="H33" s="32">
        <f t="shared" ref="H33" si="13">G33/D33</f>
        <v>0</v>
      </c>
      <c r="I33" s="32"/>
      <c r="J33" s="33">
        <f t="shared" ref="J33" si="14">H33*0.3</f>
        <v>0</v>
      </c>
    </row>
    <row r="34" spans="2:10" ht="15" thickBot="1" x14ac:dyDescent="0.4">
      <c r="B34" s="23"/>
      <c r="C34" s="20"/>
      <c r="D34" s="27">
        <v>415.08</v>
      </c>
      <c r="E34" s="31"/>
      <c r="F34" s="53"/>
      <c r="G34" s="32">
        <f t="shared" ref="G34" si="15">F34*$A$2</f>
        <v>0</v>
      </c>
      <c r="H34" s="32">
        <f>G34/D34</f>
        <v>0</v>
      </c>
      <c r="I34" s="32"/>
      <c r="J34" s="33">
        <f t="shared" ref="J34" si="16">H34*0.3</f>
        <v>0</v>
      </c>
    </row>
    <row r="35" spans="2:10" ht="15" thickBot="1" x14ac:dyDescent="0.4">
      <c r="B35" s="39" t="s">
        <v>18</v>
      </c>
      <c r="C35" s="40"/>
      <c r="D35" s="41"/>
      <c r="E35" s="42"/>
      <c r="F35" s="43">
        <f>SUM(F30:F34)</f>
        <v>98811154.590000004</v>
      </c>
      <c r="G35" s="43">
        <f t="shared" ref="G35:J35" si="17">SUM(G30:G34)</f>
        <v>98811154.590000004</v>
      </c>
      <c r="H35" s="43">
        <f t="shared" si="17"/>
        <v>238053.2778982365</v>
      </c>
      <c r="I35" s="43">
        <f t="shared" si="17"/>
        <v>0</v>
      </c>
      <c r="J35" s="43">
        <f t="shared" si="17"/>
        <v>71415.983369470952</v>
      </c>
    </row>
    <row r="36" spans="2:10" x14ac:dyDescent="0.35">
      <c r="B36" s="23"/>
      <c r="C36" s="54"/>
      <c r="D36" s="27">
        <v>397.5</v>
      </c>
      <c r="E36" s="55"/>
      <c r="F36" s="53"/>
      <c r="G36" s="32"/>
      <c r="H36" s="32"/>
      <c r="I36" s="32"/>
      <c r="J36" s="33"/>
    </row>
    <row r="37" spans="2:10" x14ac:dyDescent="0.35">
      <c r="B37" s="23"/>
      <c r="C37" s="20"/>
      <c r="D37" s="27">
        <v>397.5</v>
      </c>
      <c r="E37" s="55"/>
      <c r="F37" s="53"/>
      <c r="G37" s="32">
        <f t="shared" ref="G37" si="18">F37*$A$2</f>
        <v>0</v>
      </c>
      <c r="H37" s="32">
        <f t="shared" ref="H37:H38" si="19">G37/D37</f>
        <v>0</v>
      </c>
      <c r="I37" s="32"/>
      <c r="J37" s="33">
        <f t="shared" ref="J37:J38" si="20">H37*0.3</f>
        <v>0</v>
      </c>
    </row>
    <row r="38" spans="2:10" ht="15" thickBot="1" x14ac:dyDescent="0.4">
      <c r="B38" s="23"/>
      <c r="C38" s="20"/>
      <c r="D38" s="27">
        <v>397.5</v>
      </c>
      <c r="E38" s="55"/>
      <c r="F38" s="32"/>
      <c r="G38" s="32"/>
      <c r="H38" s="32">
        <f t="shared" si="19"/>
        <v>0</v>
      </c>
      <c r="I38" s="32"/>
      <c r="J38" s="33">
        <f t="shared" si="20"/>
        <v>0</v>
      </c>
    </row>
    <row r="39" spans="2:10" ht="15" thickBot="1" x14ac:dyDescent="0.4">
      <c r="B39" s="39" t="s">
        <v>19</v>
      </c>
      <c r="C39" s="40"/>
      <c r="D39" s="41"/>
      <c r="E39" s="42"/>
      <c r="F39" s="43">
        <f>SUM(F36:F38)</f>
        <v>0</v>
      </c>
      <c r="G39" s="43">
        <f>SUM(G36:G38)</f>
        <v>0</v>
      </c>
      <c r="H39" s="43">
        <f>SUM(H36:H38)</f>
        <v>0</v>
      </c>
      <c r="I39" s="43"/>
      <c r="J39" s="43">
        <f>SUM(J36:J38)</f>
        <v>0</v>
      </c>
    </row>
    <row r="40" spans="2:10" s="56" customFormat="1" x14ac:dyDescent="0.35">
      <c r="B40" s="23"/>
      <c r="C40" s="20"/>
      <c r="D40" s="27">
        <v>397.5</v>
      </c>
      <c r="E40" s="55"/>
      <c r="F40" s="32"/>
      <c r="G40" s="32">
        <f t="shared" ref="G40:G41" si="21">F40*$A$2</f>
        <v>0</v>
      </c>
      <c r="H40" s="32">
        <f t="shared" ref="H40" si="22">G40/D40</f>
        <v>0</v>
      </c>
      <c r="I40" s="32"/>
      <c r="J40" s="33">
        <f t="shared" ref="J40" si="23">H40*0.3</f>
        <v>0</v>
      </c>
    </row>
    <row r="41" spans="2:10" s="56" customFormat="1" x14ac:dyDescent="0.35">
      <c r="B41" s="23"/>
      <c r="C41" s="20"/>
      <c r="D41" s="27">
        <v>397.5</v>
      </c>
      <c r="E41" s="55"/>
      <c r="F41" s="53"/>
      <c r="G41" s="32">
        <f t="shared" si="21"/>
        <v>0</v>
      </c>
      <c r="H41" s="32">
        <f t="shared" ref="H41" si="24">G41/D41</f>
        <v>0</v>
      </c>
      <c r="I41" s="32"/>
      <c r="J41" s="33">
        <f t="shared" ref="J41" si="25">H41*0.3</f>
        <v>0</v>
      </c>
    </row>
    <row r="42" spans="2:10" ht="15" thickBot="1" x14ac:dyDescent="0.4">
      <c r="B42" s="23"/>
      <c r="C42" s="20"/>
      <c r="D42" s="27">
        <v>397.5</v>
      </c>
      <c r="E42" s="55"/>
      <c r="F42" s="32"/>
      <c r="G42" s="32"/>
      <c r="H42" s="32"/>
      <c r="I42" s="32"/>
      <c r="J42" s="33"/>
    </row>
    <row r="43" spans="2:10" ht="15" thickBot="1" x14ac:dyDescent="0.4">
      <c r="B43" s="39" t="s">
        <v>20</v>
      </c>
      <c r="C43" s="40"/>
      <c r="D43" s="41"/>
      <c r="E43" s="42"/>
      <c r="F43" s="43">
        <f t="shared" ref="F43:J43" si="26">SUM(F40:F42)</f>
        <v>0</v>
      </c>
      <c r="G43" s="43">
        <f t="shared" si="26"/>
        <v>0</v>
      </c>
      <c r="H43" s="43">
        <f>SUM(H40:H42)</f>
        <v>0</v>
      </c>
      <c r="I43" s="43"/>
      <c r="J43" s="43">
        <f t="shared" si="26"/>
        <v>0</v>
      </c>
    </row>
    <row r="44" spans="2:10" s="56" customFormat="1" x14ac:dyDescent="0.35">
      <c r="B44" s="23"/>
      <c r="C44" s="20"/>
      <c r="D44" s="27">
        <v>397.5</v>
      </c>
      <c r="E44" s="55"/>
      <c r="F44" s="53"/>
      <c r="G44" s="32">
        <f t="shared" ref="G44" si="27">F44*$A$2</f>
        <v>0</v>
      </c>
      <c r="H44" s="32">
        <f t="shared" ref="H44" si="28">G44/D44</f>
        <v>0</v>
      </c>
      <c r="I44" s="32"/>
      <c r="J44" s="33">
        <f t="shared" ref="J44" si="29">H44*0.3</f>
        <v>0</v>
      </c>
    </row>
    <row r="45" spans="2:10" s="56" customFormat="1" x14ac:dyDescent="0.35">
      <c r="B45" s="23"/>
      <c r="C45" s="20"/>
      <c r="D45" s="27">
        <v>397.5</v>
      </c>
      <c r="E45" s="55"/>
      <c r="F45" s="53"/>
      <c r="G45" s="32">
        <f t="shared" ref="G45:G46" si="30">F45*$A$2</f>
        <v>0</v>
      </c>
      <c r="H45" s="32">
        <f t="shared" ref="H45:H46" si="31">G45/D45</f>
        <v>0</v>
      </c>
      <c r="I45" s="32"/>
      <c r="J45" s="33">
        <f t="shared" ref="J45:J46" si="32">H45*0.3</f>
        <v>0</v>
      </c>
    </row>
    <row r="46" spans="2:10" ht="15" thickBot="1" x14ac:dyDescent="0.4">
      <c r="B46" s="23"/>
      <c r="C46" s="20"/>
      <c r="D46" s="27">
        <v>397.5</v>
      </c>
      <c r="E46" s="55"/>
      <c r="F46" s="53"/>
      <c r="G46" s="32">
        <f t="shared" si="30"/>
        <v>0</v>
      </c>
      <c r="H46" s="32">
        <f t="shared" si="31"/>
        <v>0</v>
      </c>
      <c r="I46" s="32"/>
      <c r="J46" s="33">
        <f t="shared" si="32"/>
        <v>0</v>
      </c>
    </row>
    <row r="47" spans="2:10" ht="15" thickBot="1" x14ac:dyDescent="0.4">
      <c r="B47" s="39" t="s">
        <v>21</v>
      </c>
      <c r="C47" s="40"/>
      <c r="D47" s="41"/>
      <c r="E47" s="42"/>
      <c r="F47" s="43">
        <f t="shared" ref="F47:J47" si="33">SUM(F44:F46)</f>
        <v>0</v>
      </c>
      <c r="G47" s="43">
        <f t="shared" si="33"/>
        <v>0</v>
      </c>
      <c r="H47" s="43">
        <f>SUM(H44:H46)</f>
        <v>0</v>
      </c>
      <c r="I47" s="43"/>
      <c r="J47" s="43">
        <f t="shared" si="33"/>
        <v>0</v>
      </c>
    </row>
    <row r="48" spans="2:10" x14ac:dyDescent="0.35">
      <c r="B48" s="23"/>
      <c r="C48" s="20"/>
      <c r="D48" s="27">
        <v>397.5</v>
      </c>
      <c r="E48" s="31"/>
      <c r="F48" s="53"/>
      <c r="G48" s="32">
        <f t="shared" ref="G48:G51" si="34">F48*$A$2</f>
        <v>0</v>
      </c>
      <c r="H48" s="32">
        <f>G48/D48</f>
        <v>0</v>
      </c>
      <c r="I48" s="32"/>
      <c r="J48" s="33">
        <f t="shared" ref="J48:J52" si="35">H48*0.3</f>
        <v>0</v>
      </c>
    </row>
    <row r="49" spans="2:10" x14ac:dyDescent="0.35">
      <c r="B49" s="23"/>
      <c r="C49" s="54"/>
      <c r="D49" s="27">
        <v>397.5</v>
      </c>
      <c r="E49" s="31"/>
      <c r="F49" s="53"/>
      <c r="G49" s="32">
        <f t="shared" si="34"/>
        <v>0</v>
      </c>
      <c r="H49" s="32">
        <f>G49/D49</f>
        <v>0</v>
      </c>
      <c r="I49" s="32"/>
      <c r="J49" s="33">
        <f t="shared" si="35"/>
        <v>0</v>
      </c>
    </row>
    <row r="50" spans="2:10" x14ac:dyDescent="0.35">
      <c r="B50" s="23"/>
      <c r="C50" s="54"/>
      <c r="D50" s="27">
        <v>397.5</v>
      </c>
      <c r="E50" s="31"/>
      <c r="F50" s="53"/>
      <c r="G50" s="32">
        <f t="shared" si="34"/>
        <v>0</v>
      </c>
      <c r="H50" s="32">
        <f t="shared" ref="H50:H52" si="36">G50/D50</f>
        <v>0</v>
      </c>
      <c r="I50" s="32"/>
      <c r="J50" s="33">
        <f t="shared" si="35"/>
        <v>0</v>
      </c>
    </row>
    <row r="51" spans="2:10" x14ac:dyDescent="0.35">
      <c r="B51" s="23"/>
      <c r="C51" s="20"/>
      <c r="D51" s="27">
        <v>397.5</v>
      </c>
      <c r="E51" s="31"/>
      <c r="F51" s="53"/>
      <c r="G51" s="32">
        <f t="shared" si="34"/>
        <v>0</v>
      </c>
      <c r="H51" s="32">
        <f t="shared" si="36"/>
        <v>0</v>
      </c>
      <c r="I51" s="32"/>
      <c r="J51" s="33">
        <f t="shared" si="35"/>
        <v>0</v>
      </c>
    </row>
    <row r="52" spans="2:10" ht="15" thickBot="1" x14ac:dyDescent="0.4">
      <c r="B52" s="23"/>
      <c r="C52" s="20"/>
      <c r="D52" s="27">
        <v>397.5</v>
      </c>
      <c r="E52" s="55"/>
      <c r="F52" s="32"/>
      <c r="G52" s="32"/>
      <c r="H52" s="32">
        <f t="shared" si="36"/>
        <v>0</v>
      </c>
      <c r="I52" s="32"/>
      <c r="J52" s="33">
        <f t="shared" si="35"/>
        <v>0</v>
      </c>
    </row>
    <row r="53" spans="2:10" ht="15" thickBot="1" x14ac:dyDescent="0.4">
      <c r="B53" s="39" t="s">
        <v>23</v>
      </c>
      <c r="C53" s="40"/>
      <c r="D53" s="41"/>
      <c r="E53" s="42"/>
      <c r="F53" s="43">
        <f>SUM(F48:F52)</f>
        <v>0</v>
      </c>
      <c r="G53" s="43">
        <f t="shared" ref="G53" si="37">SUM(G48:G52)</f>
        <v>0</v>
      </c>
      <c r="H53" s="43">
        <f>SUM(H48:H52)</f>
        <v>0</v>
      </c>
      <c r="I53" s="43"/>
      <c r="J53" s="43">
        <f>SUM(J48:J52)</f>
        <v>0</v>
      </c>
    </row>
    <row r="54" spans="2:10" ht="15" thickBot="1" x14ac:dyDescent="0.4">
      <c r="B54" s="49" t="s">
        <v>10</v>
      </c>
      <c r="C54" s="6"/>
      <c r="D54" s="50"/>
      <c r="E54" s="51"/>
      <c r="F54" s="52">
        <f>F29+F23+F14+F7+F35+F39+F43+F47+F53</f>
        <v>1834936103.3529997</v>
      </c>
      <c r="G54" s="52">
        <f>G29+G23+G14+G7+G35+G39+G43+G47+G53</f>
        <v>2418798566.9896669</v>
      </c>
      <c r="H54" s="52">
        <f>H29+H23+H14+H7+H35+H39+H43+H47+H53</f>
        <v>6652382.3977245772</v>
      </c>
      <c r="I54" s="52"/>
      <c r="J54" s="52">
        <f>J29+J23+J14+J7+J35+J39+J43+J47+J53</f>
        <v>1995714.7193173734</v>
      </c>
    </row>
    <row r="56" spans="2:10" x14ac:dyDescent="0.35">
      <c r="D56" s="1"/>
      <c r="E56" s="1"/>
      <c r="F56" s="1"/>
      <c r="G56" s="1"/>
      <c r="H56" s="1"/>
      <c r="I56" s="1"/>
      <c r="J56" s="1"/>
    </row>
    <row r="57" spans="2:10" x14ac:dyDescent="0.35">
      <c r="D57" s="1"/>
      <c r="E57" s="1"/>
      <c r="F57" s="1"/>
      <c r="G57" s="1"/>
      <c r="H57" s="1"/>
      <c r="I57" s="1"/>
      <c r="J57" s="1"/>
    </row>
    <row r="58" spans="2:10" x14ac:dyDescent="0.35">
      <c r="D58" s="1"/>
      <c r="E58" s="1"/>
      <c r="F58" s="1"/>
      <c r="G58" s="1"/>
      <c r="H58" s="1"/>
      <c r="I58" s="1"/>
      <c r="J58" s="1"/>
    </row>
    <row r="59" spans="2:10" x14ac:dyDescent="0.35">
      <c r="D59" s="1"/>
      <c r="E59" s="1"/>
      <c r="F59" s="1"/>
      <c r="G59" s="1"/>
      <c r="H59" s="1"/>
      <c r="I59" s="1"/>
      <c r="J59" s="1"/>
    </row>
    <row r="61" spans="2:10" x14ac:dyDescent="0.35">
      <c r="E61" s="102"/>
      <c r="G61" s="103"/>
    </row>
    <row r="62" spans="2:10" x14ac:dyDescent="0.35">
      <c r="E62" s="102"/>
      <c r="G62" s="103"/>
    </row>
    <row r="63" spans="2:10" x14ac:dyDescent="0.35">
      <c r="E63" s="102"/>
      <c r="G63" s="103"/>
    </row>
    <row r="64" spans="2:10" x14ac:dyDescent="0.35">
      <c r="E64" s="102"/>
      <c r="G64" s="103"/>
    </row>
    <row r="65" spans="5:7" x14ac:dyDescent="0.35">
      <c r="E65" s="102"/>
      <c r="G65" s="103"/>
    </row>
    <row r="66" spans="5:7" x14ac:dyDescent="0.35">
      <c r="E66" s="102"/>
    </row>
  </sheetData>
  <mergeCells count="1">
    <mergeCell ref="B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 2022 FIT4 ENTRY</vt:lpstr>
      <vt:lpstr>PRE-2022 PAYMENT-POWER</vt:lpstr>
      <vt:lpstr>PRE-2022 PAYMENT-GAS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SPDC</dc:creator>
  <cp:lastModifiedBy>Ngwobia, Enam U SPDC-UPC/G/CP</cp:lastModifiedBy>
  <dcterms:created xsi:type="dcterms:W3CDTF">2020-02-06T14:23:31Z</dcterms:created>
  <dcterms:modified xsi:type="dcterms:W3CDTF">2022-05-26T13:33:35Z</dcterms:modified>
</cp:coreProperties>
</file>