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.Georgewill\Desktop\AMIS work\cadence\"/>
    </mc:Choice>
  </mc:AlternateContent>
  <xr:revisionPtr revIDLastSave="0" documentId="13_ncr:1_{B93D780C-85B2-476E-924C-E27CD897F70E}" xr6:coauthVersionLast="47" xr6:coauthVersionMax="47" xr10:uidLastSave="{00000000-0000-0000-0000-000000000000}"/>
  <bookViews>
    <workbookView xWindow="-708" yWindow="1632" windowWidth="16308" windowHeight="11124" xr2:uid="{00000000-000D-0000-FFFF-FFFF00000000}"/>
  </bookViews>
  <sheets>
    <sheet name="Data_adhoc_all" sheetId="1" r:id="rId1"/>
    <sheet name="Sheet1" sheetId="3" state="hidden" r:id="rId2"/>
    <sheet name="ESTIMATE AVERAGE PILOTAGE COST" sheetId="5" r:id="rId3"/>
    <sheet name="Report" sheetId="2" r:id="rId4"/>
    <sheet name="Sheet2" sheetId="4" r:id="rId5"/>
  </sheets>
  <definedNames>
    <definedName name="_xlnm._FilterDatabase" localSheetId="0" hidden="1">Data_adhoc_all!$A$2:$AA$176</definedName>
  </definedNames>
  <calcPr calcId="191029"/>
  <pivotCaches>
    <pivotCache cacheId="2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7" i="1" l="1"/>
  <c r="O190" i="1" s="1"/>
  <c r="N187" i="1"/>
  <c r="P187" i="1"/>
  <c r="Q187" i="1"/>
  <c r="R187" i="1"/>
  <c r="S187" i="1"/>
  <c r="T187" i="1"/>
  <c r="U187" i="1"/>
  <c r="V187" i="1"/>
  <c r="W187" i="1"/>
  <c r="X187" i="1"/>
  <c r="AZ7" i="5"/>
  <c r="E187" i="1"/>
  <c r="F187" i="1" s="1"/>
  <c r="N190" i="1"/>
  <c r="X190" i="1"/>
  <c r="Q190" i="1"/>
  <c r="P190" i="1"/>
  <c r="G190" i="1"/>
  <c r="H190" i="1"/>
  <c r="I190" i="1"/>
  <c r="J190" i="1"/>
  <c r="K190" i="1"/>
  <c r="L190" i="1"/>
  <c r="M190" i="1"/>
  <c r="AI8" i="5"/>
  <c r="AD8" i="5"/>
  <c r="AA8" i="5"/>
  <c r="AM8" i="5" s="1"/>
  <c r="Z8" i="5"/>
  <c r="AL8" i="5" s="1"/>
  <c r="AH8" i="5" s="1"/>
  <c r="AK7" i="5"/>
  <c r="AJ7" i="5"/>
  <c r="AI7" i="5"/>
  <c r="AD7" i="5"/>
  <c r="AN7" i="5" s="1"/>
  <c r="AA7" i="5"/>
  <c r="AM7" i="5" s="1"/>
  <c r="Z7" i="5"/>
  <c r="AL7" i="5" s="1"/>
  <c r="AH7" i="5" s="1"/>
  <c r="AI6" i="5"/>
  <c r="AE6" i="5"/>
  <c r="AD6" i="5"/>
  <c r="AA6" i="5"/>
  <c r="AK6" i="5" s="1"/>
  <c r="Z6" i="5"/>
  <c r="AJ6" i="5" s="1"/>
  <c r="AM5" i="5"/>
  <c r="AI5" i="5"/>
  <c r="AD5" i="5"/>
  <c r="AA5" i="5"/>
  <c r="AK5" i="5" s="1"/>
  <c r="Z5" i="5"/>
  <c r="AL5" i="5" s="1"/>
  <c r="AH5" i="5" s="1"/>
  <c r="AK4" i="5"/>
  <c r="AJ4" i="5"/>
  <c r="AI4" i="5"/>
  <c r="AE4" i="5"/>
  <c r="AD4" i="5"/>
  <c r="AA4" i="5"/>
  <c r="AM4" i="5" s="1"/>
  <c r="Z4" i="5"/>
  <c r="AL4" i="5" s="1"/>
  <c r="AH4" i="5" s="1"/>
  <c r="AJ3" i="5"/>
  <c r="AI3" i="5"/>
  <c r="AE3" i="5"/>
  <c r="AD3" i="5"/>
  <c r="AA3" i="5"/>
  <c r="AK3" i="5" s="1"/>
  <c r="Z3" i="5"/>
  <c r="AL3" i="5" s="1"/>
  <c r="E190" i="1" l="1"/>
  <c r="F190" i="1"/>
  <c r="AO7" i="5"/>
  <c r="AP7" i="5" s="1"/>
  <c r="AQ7" i="5" s="1"/>
  <c r="AN4" i="5"/>
  <c r="AM3" i="5"/>
  <c r="AH3" i="5" s="1"/>
  <c r="AN3" i="5" s="1"/>
  <c r="AJ5" i="5"/>
  <c r="AN5" i="5" s="1"/>
  <c r="AL6" i="5"/>
  <c r="AJ8" i="5"/>
  <c r="AM6" i="5"/>
  <c r="AK8" i="5"/>
  <c r="AN8" i="5" s="1"/>
  <c r="AO8" i="5" l="1"/>
  <c r="AP8" i="5" s="1"/>
  <c r="AQ8" i="5" s="1"/>
  <c r="AP5" i="5"/>
  <c r="AQ5" i="5" s="1"/>
  <c r="AO5" i="5"/>
  <c r="AO3" i="5"/>
  <c r="AP3" i="5" s="1"/>
  <c r="AQ3" i="5" s="1"/>
  <c r="AO4" i="5"/>
  <c r="AP4" i="5" s="1"/>
  <c r="AQ4" i="5" s="1"/>
  <c r="AH6" i="5"/>
  <c r="AN6" i="5" s="1"/>
  <c r="AP6" i="5" l="1"/>
  <c r="AQ6" i="5" s="1"/>
  <c r="AO6" i="5"/>
  <c r="M174" i="1" l="1"/>
  <c r="M172" i="1"/>
  <c r="M168" i="1"/>
  <c r="M97" i="1"/>
  <c r="M94" i="1"/>
  <c r="M92" i="1"/>
  <c r="M89" i="1"/>
  <c r="M87" i="1"/>
  <c r="M80" i="1"/>
  <c r="M76" i="1"/>
  <c r="M74" i="1"/>
  <c r="M70" i="1"/>
  <c r="M65" i="1"/>
  <c r="M61" i="1"/>
  <c r="E3" i="4"/>
  <c r="N175" i="1"/>
  <c r="N70" i="1"/>
  <c r="J70" i="1"/>
  <c r="K70" i="1" s="1"/>
  <c r="N97" i="1"/>
  <c r="N94" i="1"/>
  <c r="N92" i="1"/>
  <c r="N89" i="1"/>
  <c r="N87" i="1"/>
  <c r="N80" i="1"/>
  <c r="N76" i="1"/>
  <c r="N74" i="1"/>
  <c r="N65" i="1"/>
  <c r="N61" i="1"/>
  <c r="M3" i="1" l="1"/>
  <c r="M8" i="1"/>
  <c r="M13" i="1"/>
  <c r="M21" i="1"/>
  <c r="M28" i="1"/>
  <c r="M31" i="1"/>
  <c r="M33" i="1"/>
  <c r="M36" i="1"/>
  <c r="M43" i="1"/>
  <c r="M52" i="1"/>
  <c r="M57" i="1"/>
  <c r="M99" i="1"/>
  <c r="M101" i="1"/>
  <c r="M105" i="1"/>
  <c r="M109" i="1"/>
  <c r="M112" i="1"/>
  <c r="M114" i="1"/>
  <c r="M116" i="1"/>
  <c r="M117" i="1"/>
  <c r="M119" i="1"/>
  <c r="M123" i="1"/>
  <c r="M124" i="1"/>
  <c r="M132" i="1"/>
  <c r="M134" i="1"/>
  <c r="M136" i="1"/>
  <c r="M138" i="1"/>
  <c r="M140" i="1"/>
  <c r="M142" i="1"/>
  <c r="M146" i="1"/>
  <c r="M153" i="1"/>
  <c r="M157" i="1"/>
  <c r="M164" i="1"/>
  <c r="M166" i="1"/>
  <c r="L8" i="1"/>
  <c r="L13" i="1"/>
  <c r="L21" i="1"/>
  <c r="L28" i="1"/>
  <c r="L31" i="1"/>
  <c r="L33" i="1"/>
  <c r="L36" i="1"/>
  <c r="L43" i="1"/>
  <c r="L52" i="1"/>
  <c r="L57" i="1"/>
  <c r="L61" i="1"/>
  <c r="L65" i="1"/>
  <c r="L70" i="1"/>
  <c r="L74" i="1"/>
  <c r="L76" i="1"/>
  <c r="L80" i="1"/>
  <c r="L87" i="1"/>
  <c r="L89" i="1"/>
  <c r="L92" i="1"/>
  <c r="L94" i="1"/>
  <c r="L97" i="1"/>
  <c r="L99" i="1"/>
  <c r="L101" i="1"/>
  <c r="L105" i="1"/>
  <c r="L109" i="1"/>
  <c r="L112" i="1"/>
  <c r="L114" i="1"/>
  <c r="L116" i="1"/>
  <c r="L117" i="1"/>
  <c r="L119" i="1"/>
  <c r="L123" i="1"/>
  <c r="L124" i="1"/>
  <c r="L132" i="1"/>
  <c r="L134" i="1"/>
  <c r="L136" i="1"/>
  <c r="L138" i="1"/>
  <c r="L140" i="1"/>
  <c r="L142" i="1"/>
  <c r="L146" i="1"/>
  <c r="L153" i="1"/>
  <c r="L157" i="1"/>
  <c r="L164" i="1"/>
  <c r="L166" i="1"/>
  <c r="L168" i="1"/>
  <c r="L172" i="1"/>
  <c r="L174" i="1"/>
  <c r="L3" i="1"/>
  <c r="K8" i="1"/>
  <c r="K28" i="1"/>
  <c r="K146" i="1"/>
  <c r="K153" i="1"/>
  <c r="K157" i="1"/>
  <c r="K164" i="1"/>
  <c r="K166" i="1"/>
  <c r="K168" i="1"/>
  <c r="O168" i="1" s="1"/>
  <c r="K172" i="1"/>
  <c r="K174" i="1"/>
  <c r="O174" i="1" l="1"/>
  <c r="O28" i="1"/>
  <c r="O172" i="1"/>
  <c r="O146" i="1"/>
  <c r="O8" i="1"/>
  <c r="O166" i="1"/>
  <c r="O164" i="1"/>
  <c r="O157" i="1"/>
  <c r="O153" i="1"/>
  <c r="J142" i="1" l="1"/>
  <c r="K142" i="1" s="1"/>
  <c r="O142" i="1" s="1"/>
  <c r="J140" i="1"/>
  <c r="K140" i="1" s="1"/>
  <c r="J138" i="1"/>
  <c r="K138" i="1" s="1"/>
  <c r="J136" i="1"/>
  <c r="K136" i="1" s="1"/>
  <c r="J134" i="1"/>
  <c r="K134" i="1" s="1"/>
  <c r="J132" i="1"/>
  <c r="K132" i="1" s="1"/>
  <c r="J124" i="1"/>
  <c r="K124" i="1" s="1"/>
  <c r="J123" i="1"/>
  <c r="K123" i="1" s="1"/>
  <c r="J119" i="1"/>
  <c r="K119" i="1" s="1"/>
  <c r="J117" i="1"/>
  <c r="K117" i="1" s="1"/>
  <c r="J116" i="1"/>
  <c r="K116" i="1" s="1"/>
  <c r="J114" i="1"/>
  <c r="K114" i="1" s="1"/>
  <c r="J112" i="1"/>
  <c r="K112" i="1" s="1"/>
  <c r="J109" i="1"/>
  <c r="K109" i="1" s="1"/>
  <c r="J105" i="1"/>
  <c r="K105" i="1" s="1"/>
  <c r="J101" i="1"/>
  <c r="K101" i="1" s="1"/>
  <c r="J99" i="1"/>
  <c r="K99" i="1" s="1"/>
  <c r="J97" i="1"/>
  <c r="K97" i="1" s="1"/>
  <c r="J94" i="1"/>
  <c r="K94" i="1" s="1"/>
  <c r="J92" i="1"/>
  <c r="K92" i="1" s="1"/>
  <c r="J89" i="1"/>
  <c r="K89" i="1" s="1"/>
  <c r="O89" i="1" s="1"/>
  <c r="J87" i="1"/>
  <c r="K87" i="1" s="1"/>
  <c r="O87" i="1" s="1"/>
  <c r="J80" i="1"/>
  <c r="K80" i="1" s="1"/>
  <c r="O80" i="1" s="1"/>
  <c r="J76" i="1"/>
  <c r="J74" i="1"/>
  <c r="K74" i="1" s="1"/>
  <c r="O74" i="1" s="1"/>
  <c r="O70" i="1"/>
  <c r="J65" i="1"/>
  <c r="K65" i="1" s="1"/>
  <c r="O65" i="1" s="1"/>
  <c r="J61" i="1"/>
  <c r="J57" i="1"/>
  <c r="K57" i="1" s="1"/>
  <c r="O57" i="1" s="1"/>
  <c r="J52" i="1"/>
  <c r="K52" i="1" s="1"/>
  <c r="O52" i="1" s="1"/>
  <c r="J43" i="1"/>
  <c r="K43" i="1" s="1"/>
  <c r="O43" i="1" s="1"/>
  <c r="J36" i="1"/>
  <c r="J33" i="1"/>
  <c r="K33" i="1" s="1"/>
  <c r="O33" i="1" s="1"/>
  <c r="J31" i="1"/>
  <c r="K31" i="1" s="1"/>
  <c r="O31" i="1" s="1"/>
  <c r="J21" i="1"/>
  <c r="K21" i="1" s="1"/>
  <c r="O21" i="1" s="1"/>
  <c r="J13" i="1"/>
  <c r="K13" i="1" s="1"/>
  <c r="O13" i="1" s="1"/>
  <c r="J3" i="1"/>
  <c r="K3" i="1" s="1"/>
  <c r="O3" i="1" s="1"/>
  <c r="I140" i="1"/>
  <c r="H140" i="1"/>
  <c r="I138" i="1"/>
  <c r="H138" i="1"/>
  <c r="I136" i="1"/>
  <c r="H136" i="1"/>
  <c r="I134" i="1"/>
  <c r="H134" i="1"/>
  <c r="I132" i="1"/>
  <c r="H132" i="1"/>
  <c r="I124" i="1"/>
  <c r="H124" i="1"/>
  <c r="I123" i="1"/>
  <c r="H123" i="1"/>
  <c r="I119" i="1"/>
  <c r="H119" i="1"/>
  <c r="I117" i="1"/>
  <c r="H117" i="1"/>
  <c r="I116" i="1"/>
  <c r="H116" i="1"/>
  <c r="I114" i="1"/>
  <c r="H114" i="1"/>
  <c r="I112" i="1"/>
  <c r="H112" i="1"/>
  <c r="I109" i="1"/>
  <c r="H109" i="1"/>
  <c r="I105" i="1"/>
  <c r="H105" i="1"/>
  <c r="I101" i="1"/>
  <c r="H101" i="1"/>
  <c r="I99" i="1"/>
  <c r="H99" i="1"/>
  <c r="I97" i="1"/>
  <c r="H97" i="1"/>
  <c r="I94" i="1"/>
  <c r="H94" i="1"/>
  <c r="I92" i="1"/>
  <c r="H92" i="1"/>
  <c r="O123" i="1" l="1"/>
  <c r="O101" i="1"/>
  <c r="O105" i="1"/>
  <c r="O124" i="1"/>
  <c r="O114" i="1"/>
  <c r="O109" i="1"/>
  <c r="O132" i="1"/>
  <c r="O92" i="1"/>
  <c r="O136" i="1"/>
  <c r="O99" i="1"/>
  <c r="O112" i="1"/>
  <c r="O119" i="1"/>
  <c r="O94" i="1"/>
  <c r="O116" i="1"/>
  <c r="O138" i="1"/>
  <c r="O117" i="1"/>
  <c r="O140" i="1"/>
  <c r="O97" i="1"/>
  <c r="O134" i="1"/>
  <c r="K36" i="1"/>
  <c r="O36" i="1" s="1"/>
  <c r="K76" i="1"/>
  <c r="O76" i="1" s="1"/>
  <c r="K61" i="1"/>
  <c r="O61" i="1" s="1"/>
  <c r="O175" i="1" l="1"/>
  <c r="D190" i="1" s="1"/>
  <c r="D191" i="1" s="1"/>
</calcChain>
</file>

<file path=xl/sharedStrings.xml><?xml version="1.0" encoding="utf-8"?>
<sst xmlns="http://schemas.openxmlformats.org/spreadsheetml/2006/main" count="2547" uniqueCount="392">
  <si>
    <t>Actual Date of Departure (ADD)</t>
  </si>
  <si>
    <t>Serviced Requests(from GLMS)</t>
  </si>
  <si>
    <t>No. of Tugs</t>
  </si>
  <si>
    <t>No. of Ramp barges</t>
  </si>
  <si>
    <t>Activity period</t>
  </si>
  <si>
    <t>Daily rate(Tug)</t>
  </si>
  <si>
    <t>Daily rate(R/Barge)</t>
  </si>
  <si>
    <t>Cost of Tug</t>
  </si>
  <si>
    <t>Cost of R/Barge</t>
  </si>
  <si>
    <t>AGO Requirement</t>
  </si>
  <si>
    <t>AGO Cost(F$)</t>
  </si>
  <si>
    <t>Escort Cost(Lead+Chase)</t>
  </si>
  <si>
    <t>From</t>
  </si>
  <si>
    <t>To</t>
  </si>
  <si>
    <t>Requestor Name</t>
  </si>
  <si>
    <t>Requesting Dept</t>
  </si>
  <si>
    <t>Cost Object</t>
  </si>
  <si>
    <t>Team to receive service</t>
  </si>
  <si>
    <t>Vessel/Vehicle Type</t>
  </si>
  <si>
    <t>Vessel Name</t>
  </si>
  <si>
    <t>Point of Departure</t>
  </si>
  <si>
    <t>Point of Destination</t>
  </si>
  <si>
    <t>Equip Owner</t>
  </si>
  <si>
    <t>Execution status</t>
  </si>
  <si>
    <t>BARGE SPACE TO TRANSPORT EMPTY 100 nos JUMBO BAGS FROM WARRI TO  FORCADOS NORTHBANK</t>
  </si>
  <si>
    <t>IA OGUNU</t>
  </si>
  <si>
    <t>FOT</t>
  </si>
  <si>
    <t>Cecilia Zifa</t>
  </si>
  <si>
    <t>Logistics</t>
  </si>
  <si>
    <t>Forcados Terminal</t>
  </si>
  <si>
    <t>RAMP BARGE</t>
  </si>
  <si>
    <t>DOUBRA II</t>
  </si>
  <si>
    <t>Third Party</t>
  </si>
  <si>
    <t>Completed</t>
  </si>
  <si>
    <t>Please provide a suitable Barge, tugboat and crane to transfer 1 Crate of 2 Bottles of Nitrogen Gas from Ogunu IA to Tunu Flow Station</t>
  </si>
  <si>
    <t>I A OGUNU</t>
  </si>
  <si>
    <t>ABAH ELOHOR</t>
  </si>
  <si>
    <t>PRODUCTION MAINTENANCE</t>
  </si>
  <si>
    <t>O.NG.PCW.ARF.FAC.71300</t>
  </si>
  <si>
    <t>Maintenance and Integrity</t>
  </si>
  <si>
    <t>TUG BOAT</t>
  </si>
  <si>
    <t>TEJIRI</t>
  </si>
  <si>
    <t>NORTH BANK</t>
  </si>
  <si>
    <t>OYENDI</t>
  </si>
  <si>
    <t>Please provide a suitable Barge, tug boat and Crane to transfer 1 crate of 2 Bottles of Nitrogen Gas from Ogunu IA to North Bank Flow Station</t>
  </si>
  <si>
    <t>PROVIDE MARINE EQUIPMENT TO MOVE EQUIPMENT ITEMS FROM SBFS TO OGUNU</t>
  </si>
  <si>
    <t>OKECHUKWU ONWUKWE</t>
  </si>
  <si>
    <t>PROJECTS</t>
  </si>
  <si>
    <t>C.NG.PCW.DF.98.701.1238</t>
  </si>
  <si>
    <t>Engineering and Projects</t>
  </si>
  <si>
    <t>TEREKE</t>
  </si>
  <si>
    <t>FORCADOS</t>
  </si>
  <si>
    <t>SPDC</t>
  </si>
  <si>
    <t>10 DAYS REQUEST FOR BARGE &amp; TUG , FOT HOSES STRINGING EQUIPMENT REQUEST</t>
  </si>
  <si>
    <t>LAWAL OYINDAMOLA</t>
  </si>
  <si>
    <t>PRODUCTION</t>
  </si>
  <si>
    <t>O.NG.BON.SPM.FAC.724FC</t>
  </si>
  <si>
    <t>WOJI</t>
  </si>
  <si>
    <t>ODIDI</t>
  </si>
  <si>
    <t>BARGE SPACE TO CONVEY SEWAGE TRUCK FROM I.A OGUNU TO FORCADOS TERMINAL( ACCOUNT 113066)</t>
  </si>
  <si>
    <t>CHIOMA OZOAGU</t>
  </si>
  <si>
    <t>LOGISTICS</t>
  </si>
  <si>
    <t>GBARAN</t>
  </si>
  <si>
    <t>7" and 9 5/8" casing pipes  loaded on trucks;</t>
  </si>
  <si>
    <t>AZANUGHWE HENRY</t>
  </si>
  <si>
    <t>REAL ESTATE</t>
  </si>
  <si>
    <t>Water Facility</t>
  </si>
  <si>
    <t>SOUTH BANK</t>
  </si>
  <si>
    <t>REQUEST FOR TUG AND BARGE TO MOVE DFTP-FYIP MATERIALS FROM WARRI TO NORTH BANK AND FROM NORTH BANK TO FOT</t>
  </si>
  <si>
    <t>MARK CHIJIOKE</t>
  </si>
  <si>
    <t>PROJECT</t>
  </si>
  <si>
    <t>North bank/Yokri</t>
  </si>
  <si>
    <t>PROVIDE MARINE EQUIPMENT TO MOVE PAYLOADER FROM OGUNU TO FOT</t>
  </si>
  <si>
    <t>ONWUKWE OKECHUKWU</t>
  </si>
  <si>
    <t>C.NG.PTW.DF.18.001.1230</t>
  </si>
  <si>
    <t>ODIDI ISLAND</t>
  </si>
  <si>
    <t>PROVIDE MARINE EQUIPMENT TO MOVE 2 x DRUMS OF CABLES FROM CPF to FOT.</t>
  </si>
  <si>
    <t>NORTHBANK/FOT</t>
  </si>
  <si>
    <t>Kindly provide suitable equipment to load  items in the barg ,4nos. Chemical Injection Pump and 36nos. IBC tanks of Baker Foamer chemical</t>
  </si>
  <si>
    <t>AKPOVWOVWO PHILO</t>
  </si>
  <si>
    <t>O.NG.PCW.NTF.FAC.71300</t>
  </si>
  <si>
    <t>ORUGBO</t>
  </si>
  <si>
    <t>REQUEST FOR BARGE SPACE TO LOAD FOT IT TELECOMMS EQUIPMENT ON BARGE PASSING THRU FOT</t>
  </si>
  <si>
    <t>OYINDAMOLA LAWAL</t>
  </si>
  <si>
    <t>O.NG.PTW.EXX.FAC.71300</t>
  </si>
  <si>
    <t>Please provide a suitable barge and tugboat and crane for the transfer of 1 crate of pressurized 200 barg Nitrogen gas bottles from IA Ogunu to Northbank</t>
  </si>
  <si>
    <t>Please provide a Ramp barge, tugboat, crane and self-loader to move 1 Positive Displacement (PD) Master Meters with accessories weighs 500 kg and 1 unit of Small Volume Prover weighs approximately 5 tonne from Ogunu North bank/South bank</t>
  </si>
  <si>
    <t>O.NG.PCW.ETF.FAC.71300</t>
  </si>
  <si>
    <t>Move motorize drilling rig and accessories, mud pumps, self-loader, Air compressor, 7"-16" steel pipes, granite, sand, ETC (WBS:C.NG.PCW.DF.98.701.1230)</t>
  </si>
  <si>
    <t>HENRY AZANUGHWE</t>
  </si>
  <si>
    <t>INFRASTRUCTURE</t>
  </si>
  <si>
    <t>C.NG.PCW.DF.98.701.1230</t>
  </si>
  <si>
    <t>Infrastructure</t>
  </si>
  <si>
    <t>PROVIDE MARINE EQUIPMENT TO MOVE FYIP MATERIALS FROM WARRI TO SOUTH BANK (LUBE OIL DRUMS  = 2 PCS; UPS BATTERIES = 15 BOXES; CHECK VALVE  DN150. CL150. = 1 PC)</t>
  </si>
  <si>
    <t>Kindly provide one tug boat and one Ramp barge for convoy movement to support planned shutdown activities for Northbank FS</t>
  </si>
  <si>
    <t>PROVIDE MARINE EQUIPMENT TO MOVE  EMPTY CARAVAN OF SENSITIVE MATERIALS, 83 BOXES AND OTHER PROJECT MATERIALS FROM OGUNU TO FOT-NORTBANK</t>
  </si>
  <si>
    <t>REQUEST FOR BARGE SPACE ON ODIDI ISLAND GOING TO TUNU STOPPING OVER AT FOT</t>
  </si>
  <si>
    <t>Ramp Barge to convey self loader and other materials to Northbank</t>
  </si>
  <si>
    <t>REQUEST FOR 1 BARGE &amp; 1 TUG BOAT- FORCADOS TERMINAL CONVOY MOVEMENT TO DELIVER MATERIALS, EQUIPMENT AND SUPPLIES</t>
  </si>
  <si>
    <t>PROVIDE MARINE EQUIPMENT TO MOVE 2nos. COMPRESSORS OGUNU TO FORCADOS.</t>
  </si>
  <si>
    <t>BARGE SPACE TO TRANSPORT WASTE FROM NORTHBANK TO I.A OGUNU</t>
  </si>
  <si>
    <t>ZIFA CECILIA</t>
  </si>
  <si>
    <t>BARGE TO MOVE FYIP MATERIALS FROM WARRI TO NORTH BANK/YOKRI</t>
  </si>
  <si>
    <t>CHJIOKE MARK</t>
  </si>
  <si>
    <t>Request for Barge/Tug to move corrosion Inhibitor from Warri to Forcados and back load the safe loader from North bank to Warri.</t>
  </si>
  <si>
    <t>FOT/NORTH BANK</t>
  </si>
  <si>
    <t>PROJETS</t>
  </si>
  <si>
    <t>PROVIDE MARINE EQUIPMENT +MATERIAL HANDLING (Tugboat, Barge) TO MOVE EMULSION HEATER PACKAGES FROM OGUNU TO FORCADOS TERMINAL</t>
  </si>
  <si>
    <t>Move 36 nos.intermediate bulk containers from Oil Spill Response Base Ogunu to Forcados Terminal Oil Spill Base. Contact Persons ISONGUYO TOMMY 08051506772 or ILOMS 08054641278</t>
  </si>
  <si>
    <t>IDEJI BRDIGET</t>
  </si>
  <si>
    <t>EMERGENCY RESPONSE</t>
  </si>
  <si>
    <t>O.NG.PPE.OSR.GPS.724ER</t>
  </si>
  <si>
    <t>ERT</t>
  </si>
  <si>
    <t>TBA</t>
  </si>
  <si>
    <t>REQUEST FOR BARGE SPACE TO BACKLOAD 70+ JUMBO SACKS OF WASTES FROM FOT TO OGUNU IA WARRI</t>
  </si>
  <si>
    <t>Barge space to convey sewage truck to FOT</t>
  </si>
  <si>
    <t>ZIFA CECELIA</t>
  </si>
  <si>
    <t>DUNAMIS</t>
  </si>
  <si>
    <t>REQUEST FOR BARGE SPACE TO LOAD FOT OTC INTERVENTION ITEMS ON FORCADOS NORTH BANK BARGE</t>
  </si>
  <si>
    <t>oyindamola lawal</t>
  </si>
  <si>
    <t>ALAFURO</t>
  </si>
  <si>
    <t>Request for one flat top barge and one Tug boat to convey one crane from I.A Ogunu to Forcados</t>
  </si>
  <si>
    <t>IKHEEGBE HENRY</t>
  </si>
  <si>
    <t>WELL EMGINEERING</t>
  </si>
  <si>
    <t>C.NG.AFS.DD.17.004.9413</t>
  </si>
  <si>
    <t>Well Engineering</t>
  </si>
  <si>
    <t>EBUERE</t>
  </si>
  <si>
    <t>REQUEST TO MOVE FYIP MATERIALS -VALVES AND OTHER ITEMS FROM WARRI TO NORTH BANK/FOT</t>
  </si>
  <si>
    <t>C.NG.PCW.DF.98.706.1238</t>
  </si>
  <si>
    <t>NRTH BANK</t>
  </si>
  <si>
    <t>Provide barge space for 70 jumbo bags and for back loading of waste from Northbank down to Warri.</t>
  </si>
  <si>
    <t>AUSTIN BOSAH</t>
  </si>
  <si>
    <t>REQUEST FOR BARGE SPACE ON NORTHBANK CONVOY PASSING THRU FOT TO LOAD OGUNU-FOT WAREHOUSE GOODS TRANSFER ITEMS</t>
  </si>
  <si>
    <t>REQUEST TO MOVE FYIP &amp; TERMINAL PROJECT MATERIALS TO FOT FROM WARRI, OGUNU</t>
  </si>
  <si>
    <t>REQUEST A BARGE AND A TUG TO MOVE FYIP MATERIALS FROM OGUNU WARRI TO NORTH BANK</t>
  </si>
  <si>
    <t>REQUEST FOR BARGE SPACE TO LATCH ONTO WELL ENGINEERING PLANNED CONVOY TO CONVEY  GD 911 CAT 3304 GENSET &amp; OTHER RELATED EQUIPMENT TO FOT. IAP NUMBER -A2670</t>
  </si>
  <si>
    <t>AKUGBENE</t>
  </si>
  <si>
    <t>REQUEST FOR MOVEMENT OF TEST BENCH FROM FOT TO ESCRAVOS VIA WARRI</t>
  </si>
  <si>
    <t>FOT/ESCRAVOS</t>
  </si>
  <si>
    <t>C.NG.PBW.DF.99.611.1238</t>
  </si>
  <si>
    <t>IYANABO IBIYE</t>
  </si>
  <si>
    <t>MERCIFUL GOD</t>
  </si>
  <si>
    <t>Request for 1 Ramp barge and 1 Tugboat to move Crane from Ogunu to FOT to support Forc73 workover activity</t>
  </si>
  <si>
    <t>Onwueme Innocent</t>
  </si>
  <si>
    <t>WELL ENG</t>
  </si>
  <si>
    <t>MV AKUS</t>
  </si>
  <si>
    <t>2 Flat Top barges and 2 Tugboats for material movement from Ogunu to FOT in support of Forc-73 workover activity</t>
  </si>
  <si>
    <t>Ikheegbe Henry H</t>
  </si>
  <si>
    <t>WELL ENGINEERING</t>
  </si>
  <si>
    <t>FAVOUR 5</t>
  </si>
  <si>
    <t>ESTHER</t>
  </si>
  <si>
    <t>FLAT TOP BARGE</t>
  </si>
  <si>
    <t>OGUNU ISLAND</t>
  </si>
  <si>
    <t>DIKKI ISLAND</t>
  </si>
  <si>
    <t>Request for  1 tug boat and 1 barge to convey 50 ton crane to Forcados North Bank-duration  10 days and to Forcados South Bank for another duration 10 days. Purpose- Shut down activity in NBK &amp; SBK</t>
  </si>
  <si>
    <t>ADLINE IYAYE</t>
  </si>
  <si>
    <t>FOT-N-BANK</t>
  </si>
  <si>
    <t>Request is to convey Various FYIP Materials to North Bank and especially one Network Printer for our Project team in South Bank</t>
  </si>
  <si>
    <t>N-BANK/S-BANK</t>
  </si>
  <si>
    <t>ISICHEI EMMANUEL</t>
  </si>
  <si>
    <t>REQUEST TO LOAD 4 SUPER SAMSON HOSES &amp; OTHER FOT ITEMS-BY  LATCH ONTO PLANNED MARINE MOVT TO FORCADOS NORTH BANK &amp; TUNU</t>
  </si>
  <si>
    <t>NICOLLETE</t>
  </si>
  <si>
    <t>DVB 5</t>
  </si>
  <si>
    <t>REQUEST FOR A BARGE AND TUG TO MOVE  FYIP MATERIAL FROM OGUNU TO NORTH BANK</t>
  </si>
  <si>
    <t>Movement of Items with the Convoy to Nbk / Sbk. Kindly provide TUG BOAT and Ramp Barge to move items,</t>
  </si>
  <si>
    <t>TUG NICOLETTE</t>
  </si>
  <si>
    <t>BARGE SPACE TO CONVEY EMPTY JUMBO BAGS TO NORTHBANK AND ALSO BACKLOAD WASTE</t>
  </si>
  <si>
    <t>DVB 2</t>
  </si>
  <si>
    <t>Move Materials for Aruba Installation to North bank</t>
  </si>
  <si>
    <t>ETIM IMOH</t>
  </si>
  <si>
    <t>IT</t>
  </si>
  <si>
    <t>REQUEST TO MOVE FYIP MATERIALS FROM WARRI TO FOT AND NORTH BANK ETC</t>
  </si>
  <si>
    <t>FAVOUR II</t>
  </si>
  <si>
    <t>JUSCO II</t>
  </si>
  <si>
    <t>REQUEST FOR RAMP BARGE &amp; TUG BOAT- FORCADOS TERMINAL MARINE CONVOY MOVEMENT. REQUEST DRIVER-DELIVERY OF FIRESERVICE VEHICLE &amp; SOLAR TURBINES EQUIPMENT &amp; OTHER CRITICAL SUPPLIES</t>
  </si>
  <si>
    <t>FAVOUR 2</t>
  </si>
  <si>
    <t>JUSCO 2</t>
  </si>
  <si>
    <t>Row Labels</t>
  </si>
  <si>
    <t>Grand Total</t>
  </si>
  <si>
    <t>Sum of No. of Tugs</t>
  </si>
  <si>
    <t>Sum of No. of Ramp barges</t>
  </si>
  <si>
    <t>Sum of Activity period</t>
  </si>
  <si>
    <t>Sum of Cost of Tug</t>
  </si>
  <si>
    <t>Sum of Cost of R/Barge</t>
  </si>
  <si>
    <t>Sum of AGO Cost(F$)</t>
  </si>
  <si>
    <t>Sum of Escort Cost(Lead+Chase)</t>
  </si>
  <si>
    <t>(All)</t>
  </si>
  <si>
    <t>Request to move Compressor bundle from Siemens workshop trans-amadi to Tunu.</t>
  </si>
  <si>
    <t>TUNU</t>
  </si>
  <si>
    <t>MODJOTA KESIENA</t>
  </si>
  <si>
    <t>O.NG.PCW.TNG.FAC.724FP</t>
  </si>
  <si>
    <t>Request for Ramp barge {material convoy} as well as AGO barge &amp; PMS Truck</t>
  </si>
  <si>
    <t>ERIC INYANG</t>
  </si>
  <si>
    <t>O.NG.PCW.TNF.FAC.71300</t>
  </si>
  <si>
    <t>Tunu</t>
  </si>
  <si>
    <t>KINDLY SUPPORT WITH ONE TUG BAOT AND BARGE TO CONVEY CCU &amp; AVA UNIT FOR WELL REOPENING AT TUNU/BENESIDE CHARGE: O.NG.PAE.A1W.WEL.724WC</t>
  </si>
  <si>
    <t>AMADI CY GEORGE</t>
  </si>
  <si>
    <t>O.NG.PAE.A1W.WEL.724WC</t>
  </si>
  <si>
    <t>MV ROSE</t>
  </si>
  <si>
    <t>MUDIAGA</t>
  </si>
  <si>
    <t>Barge for the movement convoy materials {one for PMS and the other material barge;oil Field truck for replacement of EGC1;crane and forklift for loading of material at the  Ogunu jetty;Tugboats needed for the movement of opukushi and Benisede houseboat</t>
  </si>
  <si>
    <t>PROVIDE MARINE EQUIPMENT TO MOVE 7 DRUMS OF HYDRAULIC OIL ON TWO PALLETS FROM OGUNU TO OGBOTOBO</t>
  </si>
  <si>
    <t>OGBOTOBO</t>
  </si>
  <si>
    <t>C.NG.SAG.DG.12.206.1238</t>
  </si>
  <si>
    <t>Please provide suitable barge, tug-boat, and crane for the transfer of 1 crate of 2 bottles of pressurized Nitrogen gas from Tunu Flow Station to Ogunu</t>
  </si>
  <si>
    <t>OPUKUSHI 17 MATERIALS-6 PLUGS &amp; PRONGS, TOTAL WEIGHT 114KG. BARGE SPACE REQUEST 7&amp; LIFTING EQUIPMENTFOR LOADING ONTO BARGE- TO MOVE MATERIALS FROM OGUNU JETTY TO OPUKUSHI</t>
  </si>
  <si>
    <t>OPUKUSHI</t>
  </si>
  <si>
    <t>105959</t>
  </si>
  <si>
    <t>Opukushi</t>
  </si>
  <si>
    <t>Please provide a suitable barge and tugboat and crane for the transfer of 1 crate of pressurized 200 barg Nitrogen gas bottles from Ogunu IA to Tunu GP</t>
  </si>
  <si>
    <t>Please provide a suitable Ramp barge, tugboat, crane and self-loader to move 2 units of Positive Displacement (PD) Master Meters complete with accessories from Ogunu IA to Otumara FS and Escravos FS</t>
  </si>
  <si>
    <t>O.NG.PBW.OTF.FAC.71300</t>
  </si>
  <si>
    <t>ESCRAVOS/OTUMARA</t>
  </si>
  <si>
    <t>KINDLY SUPPORT WITH ONE TUGBOAT TO CONVEY AGO FOR CWI OPS. CHARGE: O.NG.PAE.A1W.WEL.724WC</t>
  </si>
  <si>
    <t>TUG AND BARGE TO REPOSITION 5NOS. OF PUMPS FROM UPPER FLOOR DECK OF OCB TO GROUND FLOOR DECK OF OCB</t>
  </si>
  <si>
    <t>OGBOTOBOH</t>
  </si>
  <si>
    <t>C.NG.SAG.DG.14.206.1230</t>
  </si>
  <si>
    <t>Two Ramp barge for PMS truck and material barge {EFFECTIVE AUG TO OCT 2021};Chemicals, and other materials will be loaded with the convoy to Tunu, Opukushi, Benisede and Ogbotobo Also plan to remove red and short caravan from Tunu to Warri;Crane and forkl</t>
  </si>
  <si>
    <t>TEJIRI II</t>
  </si>
  <si>
    <t>Kindly provide a space in the convoy barge going to Escravos for the following items below: 1.	10nos Dinning Chairs 2.	4nos Dinning Table 3.	1no Chiller 4.	1.no Deep freezer.</t>
  </si>
  <si>
    <t>ESCRAVOS</t>
  </si>
  <si>
    <t>O.NG.SLE.OFU.FAC.724FC</t>
  </si>
  <si>
    <t>Escravos</t>
  </si>
  <si>
    <t>PROVIDE TUG AND BARGE TO MOVE PRESSURE GUAGES AND RELIEVE VALVES FROM OGUNU TO ESCRAVOS</t>
  </si>
  <si>
    <t>OKECHUKWU NWUKWE</t>
  </si>
  <si>
    <t>P.NG.SAG.DG.14.206.1230</t>
  </si>
  <si>
    <t>101308</t>
  </si>
  <si>
    <t>Please provide a suitable Ramp Barge and  tug boat to move 1 crate of 2 bottles of Nitrogen gas pressurized at 200 barg from I.A Ogunu to Tunu FS</t>
  </si>
  <si>
    <t>Self loader to move ironized water and the actuator to Escravos</t>
  </si>
  <si>
    <t>105445</t>
  </si>
  <si>
    <t>RAMP BARGE FOR PMS MOVEMENT</t>
  </si>
  <si>
    <t>Well Intervention</t>
  </si>
  <si>
    <t>RMAP BARGE TO CONVEY PMS TANKER TO OPUKUSHI SPILL SITE</t>
  </si>
  <si>
    <t>BOYE FAMOROTI</t>
  </si>
  <si>
    <t>104206</t>
  </si>
  <si>
    <t>OPUKSUHI</t>
  </si>
  <si>
    <t>Mariners and logistics to provide Material barge &amp;  two tugboats one for PMS and second for material barge.</t>
  </si>
  <si>
    <t>MV FAVOUR</t>
  </si>
  <si>
    <t>Logistics, Mariners and Fuel Admin to move barge, PMS truck from Warri to Tunu with next convoy movement June 2021</t>
  </si>
  <si>
    <t>REQUEST FOR A BARGE AND TUG FROM WARRI TO TUNU TO PICK INHABITOR AND DROP AT FOT</t>
  </si>
  <si>
    <t>In response to the  emergency at Opukushi 24T</t>
  </si>
  <si>
    <t>MOKOLO GOWIN</t>
  </si>
  <si>
    <t>102202</t>
  </si>
  <si>
    <t>Spill response</t>
  </si>
  <si>
    <t>KINDLY SUPPORT WITH ONE TUG BOAT AND BARGE FOR MATERIAL DELIVERY AND PILOT SUPPORT FROM OGUNU-OPKU. CHARGE: 102280</t>
  </si>
  <si>
    <t>102280</t>
  </si>
  <si>
    <t>PROVIDE MARINE EQUIPMENT TO MOVE 6 NITROGEN BOTTLES FROM FORCADOS TERMINAL TO ESCRAVOS</t>
  </si>
  <si>
    <t>Logistics and Mariners to provide Barge, Crane, mack truck or self loaders during next convoy movement {to move transformer, relocation of Ogbotobo Caravan}</t>
  </si>
  <si>
    <t>O.NG.PCW.OTF.FAC.71300</t>
  </si>
  <si>
    <t>MV FAVOUR 5</t>
  </si>
  <si>
    <t>Logistics-To provide AGO barge, barge for materials loading as well asTugboats to move items with the next convoy to Tunu Node</t>
  </si>
  <si>
    <t>Kindly provide tug and ramp barge to convey WTP generator set from Ogunu jetty to   Escravos.</t>
  </si>
  <si>
    <t>Logistics and Marine progress and provide two barges; One to carry PMS truck with, Material barge and  AGO barge for 100,000litres</t>
  </si>
  <si>
    <t>O.NG.PCW.OKF.FAC.71300</t>
  </si>
  <si>
    <t>Mariners provide two tugboats for the next convoy movement to Tunu node</t>
  </si>
  <si>
    <t>FAVOUR 1</t>
  </si>
  <si>
    <t>REQUEST FOR A BARGE/TUG TO MOVE CONTAINER FROM TUNU TO WARRI TO OTUMARA</t>
  </si>
  <si>
    <t>P.NG.AGS.DG.12.108.1238</t>
  </si>
  <si>
    <t>OTUMARA</t>
  </si>
  <si>
    <t>Otumara</t>
  </si>
  <si>
    <t>MOBILE CRANE</t>
  </si>
  <si>
    <t>SELF LOADER</t>
  </si>
  <si>
    <t>N/A</t>
  </si>
  <si>
    <t>RT CRANE</t>
  </si>
  <si>
    <t>O.NG.PBW.OTC.FAC.71300</t>
  </si>
  <si>
    <t>Ramp Barge to support desanding activity and backload of load-bank.</t>
  </si>
  <si>
    <t>OGUNU</t>
  </si>
  <si>
    <t>Please provide suitable barge, tug-boat, and crane for the transfer of 1 crate of 2 bottles of pressurized Nitrogen gas from Otumara Flow Station to Ogunu</t>
  </si>
  <si>
    <t>RAMP BARGE REQUEST TO LOAD LUBE OIL, PAINT TINS &amp; AIR CONDITIONERS TO OTUMARA &amp; ESCRAVOS . RAMP BARGE TO BACKLOAD WASTES &amp; OTHER ITEMS FROM OTUMARA &amp; ESCRAVOS, ROS DATE- 14-10-2021</t>
  </si>
  <si>
    <t>GBARA</t>
  </si>
  <si>
    <t>Please provide a suitable barge and tugboat and crane for the transfer of 1 crate of pressurized 200 barg Nitrogen gas bottles from IA Ogunu to Otumara GP</t>
  </si>
  <si>
    <t>O.NG.PBW.OTF.PBW.FAC.71300</t>
  </si>
  <si>
    <t>Kindly provide marine equipment to convey PUMP 8 to OTUMARA</t>
  </si>
  <si>
    <t>Move Cable drums and other Items to otumara</t>
  </si>
  <si>
    <t>Kindly support with a barge space to load 1pc Radiator</t>
  </si>
  <si>
    <t>Request for a Barge and Tug to move container and Caravans from Warri and Escravos to Otumara</t>
  </si>
  <si>
    <t>C.NG.AGS.DG.11.002</t>
  </si>
  <si>
    <t>BLECLIF</t>
  </si>
  <si>
    <t>OGHENEKEN V</t>
  </si>
  <si>
    <t>FAVOUR 1G</t>
  </si>
  <si>
    <t>Kindly provide Tug boat and ramp barge to convey item(s) to Escravos and Otumara.</t>
  </si>
  <si>
    <t>OTUMARA AXIS</t>
  </si>
  <si>
    <t>FOT/NORTH BANK AXIS</t>
  </si>
  <si>
    <t>TUNU AXIS</t>
  </si>
  <si>
    <t>Pilotage</t>
  </si>
  <si>
    <t>Total Cost(F$)</t>
  </si>
  <si>
    <t>Sum of Total Cost(F$)</t>
  </si>
  <si>
    <t>Escort AGO cost</t>
  </si>
  <si>
    <t>Jan</t>
  </si>
  <si>
    <t>Feb</t>
  </si>
  <si>
    <t>Mar</t>
  </si>
  <si>
    <t>Apr</t>
  </si>
  <si>
    <t>May</t>
  </si>
  <si>
    <t>S/N</t>
  </si>
  <si>
    <t>Name of Vessels</t>
  </si>
  <si>
    <t>Month of Activity</t>
  </si>
  <si>
    <t>Pilotage Bill No.</t>
  </si>
  <si>
    <t>Invoice No.</t>
  </si>
  <si>
    <t>Type of Operation</t>
  </si>
  <si>
    <t>First Movement Made (In)</t>
  </si>
  <si>
    <t>Second Movement Made (Out)</t>
  </si>
  <si>
    <t>In</t>
  </si>
  <si>
    <t>Out</t>
  </si>
  <si>
    <t>Light Dues Rates</t>
  </si>
  <si>
    <t>Conservancy Rates</t>
  </si>
  <si>
    <t>Pilotage Rate</t>
  </si>
  <si>
    <t>Pilotage Rate out</t>
  </si>
  <si>
    <t>G.R.T</t>
  </si>
  <si>
    <t>Cargo (In)</t>
  </si>
  <si>
    <t>Cargo (Out)</t>
  </si>
  <si>
    <t>Fuel in Double Bottom Tan. (In)</t>
  </si>
  <si>
    <t>Fuel at Double Bottom Tan. (Out)</t>
  </si>
  <si>
    <t>Total Tonnage (in)</t>
  </si>
  <si>
    <t>Total  Tonnage (out)</t>
  </si>
  <si>
    <t>Passenger</t>
  </si>
  <si>
    <t xml:space="preserve">Pilotage Optional </t>
  </si>
  <si>
    <t xml:space="preserve">Pilotage after 16hrs </t>
  </si>
  <si>
    <t>Garbage Scavenging</t>
  </si>
  <si>
    <t>Footage in and out Rate</t>
  </si>
  <si>
    <t>Total Light Dues</t>
  </si>
  <si>
    <t>Total Conservancy</t>
  </si>
  <si>
    <t xml:space="preserve">Total Pilotage </t>
  </si>
  <si>
    <t>Sub Total</t>
  </si>
  <si>
    <t>7.5% Vat</t>
  </si>
  <si>
    <t>Grand Total(NPA)</t>
  </si>
  <si>
    <t>Commission on Grand Total</t>
  </si>
  <si>
    <t>Commission Invoice No.</t>
  </si>
  <si>
    <t>ACCOUNT TO CHARGE</t>
  </si>
  <si>
    <t>CONTACT PERSON</t>
  </si>
  <si>
    <t xml:space="preserve">           </t>
  </si>
  <si>
    <t>Date</t>
  </si>
  <si>
    <t>Start Time</t>
  </si>
  <si>
    <t>End Time</t>
  </si>
  <si>
    <t>Pilotage Rate in</t>
  </si>
  <si>
    <t>Cargo  (In)</t>
  </si>
  <si>
    <t>Total  Tonnage (in)</t>
  </si>
  <si>
    <t>Total Tonnage (out)</t>
  </si>
  <si>
    <t>Unit/Tonnage(Passenger)</t>
  </si>
  <si>
    <t>Passenger Rate($)</t>
  </si>
  <si>
    <t>Passenger Amount ($)</t>
  </si>
  <si>
    <t>Commission  on Pilotage(INTELS)</t>
  </si>
  <si>
    <t>DATE OF BILL/INVOICE SUBMISSION</t>
  </si>
  <si>
    <t xml:space="preserve">SE NUMBER </t>
  </si>
  <si>
    <t>PO NUMBER</t>
  </si>
  <si>
    <t>TUG MARIEN VIII</t>
  </si>
  <si>
    <t>NPA 20210005B</t>
  </si>
  <si>
    <t>SPDC-PPO</t>
  </si>
  <si>
    <t>ODIMODI/NPA</t>
  </si>
  <si>
    <t>NPA/OGUNU</t>
  </si>
  <si>
    <t>OGUNU/NPA</t>
  </si>
  <si>
    <t>NPA/ODIMODI</t>
  </si>
  <si>
    <t>TUG OYENDI 11</t>
  </si>
  <si>
    <t xml:space="preserve">NPA 20210007A </t>
  </si>
  <si>
    <t>SPDC-UWO</t>
  </si>
  <si>
    <t>FORCADOS/NPA</t>
  </si>
  <si>
    <t>NPA/FORCADOS</t>
  </si>
  <si>
    <t>PERE ERE</t>
  </si>
  <si>
    <t>NPA 20210001C</t>
  </si>
  <si>
    <t>SPDC-PNWSF</t>
  </si>
  <si>
    <t>ESTUARY/NPA</t>
  </si>
  <si>
    <t>NPA/ESTUARY</t>
  </si>
  <si>
    <t>MIDEN JUANITA</t>
  </si>
  <si>
    <t>NPA 20220002A</t>
  </si>
  <si>
    <t>SPDC-TANKER H</t>
  </si>
  <si>
    <t>CLP/FWB</t>
  </si>
  <si>
    <t>FWB/FORCADOS</t>
  </si>
  <si>
    <t>FORCADOS/FWB</t>
  </si>
  <si>
    <t>FWB/CLP</t>
  </si>
  <si>
    <t>OGHENEMINE 1</t>
  </si>
  <si>
    <t>NPA 20210009A</t>
  </si>
  <si>
    <t>SPDC-PTW/O/NG</t>
  </si>
  <si>
    <t>OGBOTOBO/NPA</t>
  </si>
  <si>
    <t>BELLO 2015</t>
  </si>
  <si>
    <t>NPA 20210012B</t>
  </si>
  <si>
    <t>E.A/NPA</t>
  </si>
  <si>
    <t>Node</t>
  </si>
  <si>
    <t>FoT</t>
  </si>
  <si>
    <t>Otum</t>
  </si>
  <si>
    <t>Ntbk</t>
  </si>
  <si>
    <t>EA</t>
  </si>
  <si>
    <t>Benchmark year</t>
  </si>
  <si>
    <t>Jan-May adhoc spend</t>
  </si>
  <si>
    <t>June Adhoc spend</t>
  </si>
  <si>
    <t>July Adhoc spend</t>
  </si>
  <si>
    <t>Aug Adhoc spend</t>
  </si>
  <si>
    <t>Sept Adhoc Spend</t>
  </si>
  <si>
    <t xml:space="preserve">Savings/FCF </t>
  </si>
  <si>
    <t>2022 YTD savings</t>
  </si>
  <si>
    <t>Oct Adhoc Spend</t>
  </si>
  <si>
    <t>Novt Adhoc Spend</t>
  </si>
  <si>
    <t>Dec Adhoc Spend</t>
  </si>
  <si>
    <t>Total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</si>
</sst>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h:mm:ss;@"/>
    <numFmt numFmtId="165" formatCode="h:mm:ss;@"/>
    <numFmt numFmtId="166" formatCode="_-* #,##0.00_-;\-* #,##0.0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b/>
      <sz val="11"/>
      <name val="Calibri"/>
      <family val="2"/>
      <scheme val="minor"/>
    </font>
    <font>
      <b/>
      <sz val="10"/>
      <name val="Futura Medium"/>
    </font>
    <font>
      <b/>
      <sz val="11"/>
      <name val="Calibri"/>
      <family val="2"/>
    </font>
    <font>
      <b/>
      <sz val="9"/>
      <color theme="1"/>
      <name val="Comic Sans MS"/>
      <family val="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23" fillId="0" borderId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</cellStyleXfs>
  <cellXfs count="82">
    <xf numFmtId="0" fontId="0" fillId="0" borderId="0" xfId="0"/>
    <xf numFmtId="22" fontId="0" fillId="0" borderId="0" xfId="0" applyNumberFormat="1"/>
    <xf numFmtId="4" fontId="0" fillId="0" borderId="0" xfId="0" applyNumberFormat="1"/>
    <xf numFmtId="0" fontId="0" fillId="0" borderId="0" xfId="0" applyAlignment="1"/>
    <xf numFmtId="0" fontId="0" fillId="0" borderId="0" xfId="0" applyNumberFormat="1"/>
    <xf numFmtId="0" fontId="16" fillId="33" borderId="0" xfId="0" applyFont="1" applyFill="1"/>
    <xf numFmtId="0" fontId="16" fillId="33" borderId="0" xfId="0" applyFont="1" applyFill="1" applyAlignment="1"/>
    <xf numFmtId="43" fontId="0" fillId="0" borderId="0" xfId="42" applyFont="1"/>
    <xf numFmtId="43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4" fontId="16" fillId="0" borderId="0" xfId="0" applyNumberFormat="1" applyFont="1"/>
    <xf numFmtId="14" fontId="0" fillId="0" borderId="0" xfId="0" applyNumberFormat="1"/>
    <xf numFmtId="4" fontId="16" fillId="34" borderId="0" xfId="0" applyNumberFormat="1" applyFont="1" applyFill="1"/>
    <xf numFmtId="43" fontId="0" fillId="33" borderId="0" xfId="0" applyNumberFormat="1" applyFill="1"/>
    <xf numFmtId="0" fontId="19" fillId="35" borderId="10" xfId="0" applyFont="1" applyFill="1" applyBorder="1"/>
    <xf numFmtId="0" fontId="19" fillId="35" borderId="10" xfId="0" applyFont="1" applyFill="1" applyBorder="1" applyAlignment="1">
      <alignment wrapText="1"/>
    </xf>
    <xf numFmtId="0" fontId="20" fillId="35" borderId="10" xfId="0" applyFont="1" applyFill="1" applyBorder="1" applyAlignment="1">
      <alignment wrapText="1"/>
    </xf>
    <xf numFmtId="0" fontId="19" fillId="36" borderId="14" xfId="0" applyFont="1" applyFill="1" applyBorder="1"/>
    <xf numFmtId="0" fontId="19" fillId="36" borderId="14" xfId="0" applyFont="1" applyFill="1" applyBorder="1" applyAlignment="1">
      <alignment wrapText="1"/>
    </xf>
    <xf numFmtId="0" fontId="19" fillId="36" borderId="15" xfId="0" applyFont="1" applyFill="1" applyBorder="1" applyAlignment="1">
      <alignment horizontal="center"/>
    </xf>
    <xf numFmtId="0" fontId="20" fillId="36" borderId="14" xfId="0" applyFont="1" applyFill="1" applyBorder="1" applyAlignment="1">
      <alignment wrapText="1"/>
    </xf>
    <xf numFmtId="0" fontId="21" fillId="36" borderId="15" xfId="0" applyFont="1" applyFill="1" applyBorder="1"/>
    <xf numFmtId="0" fontId="19" fillId="36" borderId="14" xfId="0" applyFont="1" applyFill="1" applyBorder="1" applyAlignment="1">
      <alignment horizontal="center" wrapText="1"/>
    </xf>
    <xf numFmtId="0" fontId="20" fillId="36" borderId="15" xfId="0" applyFont="1" applyFill="1" applyBorder="1" applyAlignment="1">
      <alignment wrapText="1"/>
    </xf>
    <xf numFmtId="0" fontId="20" fillId="36" borderId="16" xfId="0" applyFont="1" applyFill="1" applyBorder="1" applyAlignment="1">
      <alignment wrapText="1"/>
    </xf>
    <xf numFmtId="0" fontId="22" fillId="37" borderId="10" xfId="0" applyFont="1" applyFill="1" applyBorder="1" applyAlignment="1">
      <alignment horizontal="center"/>
    </xf>
    <xf numFmtId="0" fontId="22" fillId="37" borderId="14" xfId="0" applyFont="1" applyFill="1" applyBorder="1" applyAlignment="1">
      <alignment horizontal="center"/>
    </xf>
    <xf numFmtId="17" fontId="22" fillId="37" borderId="10" xfId="0" applyNumberFormat="1" applyFont="1" applyFill="1" applyBorder="1" applyAlignment="1">
      <alignment horizontal="center"/>
    </xf>
    <xf numFmtId="1" fontId="22" fillId="37" borderId="10" xfId="0" applyNumberFormat="1" applyFont="1" applyFill="1" applyBorder="1" applyAlignment="1">
      <alignment horizontal="center"/>
    </xf>
    <xf numFmtId="0" fontId="24" fillId="37" borderId="10" xfId="43" applyFont="1" applyFill="1" applyBorder="1" applyAlignment="1">
      <alignment horizontal="center"/>
    </xf>
    <xf numFmtId="14" fontId="22" fillId="37" borderId="10" xfId="0" applyNumberFormat="1" applyFont="1" applyFill="1" applyBorder="1" applyAlignment="1">
      <alignment horizontal="center"/>
    </xf>
    <xf numFmtId="164" fontId="22" fillId="37" borderId="10" xfId="0" applyNumberFormat="1" applyFont="1" applyFill="1" applyBorder="1" applyAlignment="1">
      <alignment horizontal="center"/>
    </xf>
    <xf numFmtId="14" fontId="22" fillId="37" borderId="10" xfId="0" applyNumberFormat="1" applyFont="1" applyFill="1" applyBorder="1" applyAlignment="1">
      <alignment horizontal="left"/>
    </xf>
    <xf numFmtId="165" fontId="22" fillId="37" borderId="10" xfId="0" applyNumberFormat="1" applyFont="1" applyFill="1" applyBorder="1" applyAlignment="1">
      <alignment horizontal="center"/>
    </xf>
    <xf numFmtId="165" fontId="22" fillId="37" borderId="10" xfId="0" applyNumberFormat="1" applyFont="1" applyFill="1" applyBorder="1" applyAlignment="1">
      <alignment horizontal="left"/>
    </xf>
    <xf numFmtId="0" fontId="22" fillId="37" borderId="10" xfId="0" applyFont="1" applyFill="1" applyBorder="1"/>
    <xf numFmtId="0" fontId="25" fillId="37" borderId="10" xfId="0" applyFont="1" applyFill="1" applyBorder="1" applyAlignment="1">
      <alignment horizontal="center"/>
    </xf>
    <xf numFmtId="0" fontId="26" fillId="37" borderId="10" xfId="43" applyFont="1" applyFill="1" applyBorder="1" applyAlignment="1">
      <alignment horizontal="center"/>
    </xf>
    <xf numFmtId="0" fontId="22" fillId="37" borderId="0" xfId="0" applyFont="1" applyFill="1"/>
    <xf numFmtId="3" fontId="25" fillId="37" borderId="10" xfId="0" applyNumberFormat="1" applyFont="1" applyFill="1" applyBorder="1" applyAlignment="1">
      <alignment horizontal="center"/>
    </xf>
    <xf numFmtId="0" fontId="25" fillId="37" borderId="14" xfId="0" applyFont="1" applyFill="1" applyBorder="1" applyAlignment="1">
      <alignment horizontal="center"/>
    </xf>
    <xf numFmtId="0" fontId="27" fillId="37" borderId="10" xfId="0" applyFont="1" applyFill="1" applyBorder="1" applyAlignment="1">
      <alignment horizontal="center"/>
    </xf>
    <xf numFmtId="166" fontId="26" fillId="37" borderId="10" xfId="44" applyFont="1" applyFill="1" applyBorder="1" applyAlignment="1">
      <alignment horizontal="center"/>
    </xf>
    <xf numFmtId="0" fontId="14" fillId="37" borderId="10" xfId="0" applyFont="1" applyFill="1" applyBorder="1" applyAlignment="1">
      <alignment horizontal="center"/>
    </xf>
    <xf numFmtId="0" fontId="14" fillId="37" borderId="14" xfId="0" applyFont="1" applyFill="1" applyBorder="1" applyAlignment="1">
      <alignment horizontal="center"/>
    </xf>
    <xf numFmtId="17" fontId="14" fillId="37" borderId="10" xfId="0" applyNumberFormat="1" applyFont="1" applyFill="1" applyBorder="1" applyAlignment="1">
      <alignment horizontal="center"/>
    </xf>
    <xf numFmtId="1" fontId="14" fillId="37" borderId="10" xfId="0" applyNumberFormat="1" applyFont="1" applyFill="1" applyBorder="1" applyAlignment="1">
      <alignment horizontal="center"/>
    </xf>
    <xf numFmtId="0" fontId="28" fillId="37" borderId="10" xfId="43" applyFont="1" applyFill="1" applyBorder="1" applyAlignment="1">
      <alignment horizontal="center"/>
    </xf>
    <xf numFmtId="14" fontId="14" fillId="37" borderId="10" xfId="0" applyNumberFormat="1" applyFont="1" applyFill="1" applyBorder="1" applyAlignment="1">
      <alignment horizontal="center"/>
    </xf>
    <xf numFmtId="164" fontId="14" fillId="37" borderId="10" xfId="0" applyNumberFormat="1" applyFont="1" applyFill="1" applyBorder="1" applyAlignment="1">
      <alignment horizontal="center"/>
    </xf>
    <xf numFmtId="14" fontId="14" fillId="37" borderId="10" xfId="0" applyNumberFormat="1" applyFont="1" applyFill="1" applyBorder="1" applyAlignment="1">
      <alignment horizontal="left"/>
    </xf>
    <xf numFmtId="165" fontId="14" fillId="37" borderId="10" xfId="0" applyNumberFormat="1" applyFont="1" applyFill="1" applyBorder="1" applyAlignment="1">
      <alignment horizontal="center"/>
    </xf>
    <xf numFmtId="165" fontId="14" fillId="37" borderId="10" xfId="0" applyNumberFormat="1" applyFont="1" applyFill="1" applyBorder="1" applyAlignment="1">
      <alignment horizontal="left"/>
    </xf>
    <xf numFmtId="0" fontId="14" fillId="37" borderId="10" xfId="0" applyFont="1" applyFill="1" applyBorder="1"/>
    <xf numFmtId="0" fontId="29" fillId="37" borderId="10" xfId="43" applyFont="1" applyFill="1" applyBorder="1" applyAlignment="1">
      <alignment horizontal="center"/>
    </xf>
    <xf numFmtId="3" fontId="27" fillId="37" borderId="10" xfId="0" applyNumberFormat="1" applyFont="1" applyFill="1" applyBorder="1" applyAlignment="1">
      <alignment horizontal="center"/>
    </xf>
    <xf numFmtId="0" fontId="27" fillId="37" borderId="14" xfId="0" applyFont="1" applyFill="1" applyBorder="1" applyAlignment="1">
      <alignment horizontal="center"/>
    </xf>
    <xf numFmtId="166" fontId="29" fillId="37" borderId="10" xfId="44" applyFont="1" applyFill="1" applyBorder="1" applyAlignment="1">
      <alignment horizontal="center"/>
    </xf>
    <xf numFmtId="0" fontId="30" fillId="37" borderId="10" xfId="0" applyFont="1" applyFill="1" applyBorder="1" applyAlignment="1">
      <alignment vertical="center"/>
    </xf>
    <xf numFmtId="0" fontId="14" fillId="37" borderId="0" xfId="0" applyFont="1" applyFill="1"/>
    <xf numFmtId="166" fontId="26" fillId="37" borderId="10" xfId="45" applyFont="1" applyFill="1" applyBorder="1" applyAlignment="1">
      <alignment horizontal="center"/>
    </xf>
    <xf numFmtId="0" fontId="31" fillId="37" borderId="10" xfId="0" applyFont="1" applyFill="1" applyBorder="1"/>
    <xf numFmtId="0" fontId="32" fillId="37" borderId="15" xfId="0" applyFont="1" applyFill="1" applyBorder="1" applyAlignment="1">
      <alignment horizontal="center" vertical="center" wrapText="1"/>
    </xf>
    <xf numFmtId="0" fontId="33" fillId="37" borderId="10" xfId="0" applyFont="1" applyFill="1" applyBorder="1" applyAlignment="1">
      <alignment horizontal="center" vertical="center"/>
    </xf>
    <xf numFmtId="0" fontId="19" fillId="37" borderId="17" xfId="0" applyFont="1" applyFill="1" applyBorder="1" applyAlignment="1">
      <alignment horizontal="center" vertical="center" wrapText="1"/>
    </xf>
    <xf numFmtId="0" fontId="20" fillId="36" borderId="0" xfId="0" applyFont="1" applyFill="1" applyBorder="1" applyAlignment="1">
      <alignment wrapText="1"/>
    </xf>
    <xf numFmtId="0" fontId="0" fillId="0" borderId="10" xfId="0" applyBorder="1"/>
    <xf numFmtId="4" fontId="0" fillId="0" borderId="10" xfId="0" applyNumberFormat="1" applyBorder="1"/>
    <xf numFmtId="0" fontId="16" fillId="0" borderId="10" xfId="0" applyFont="1" applyBorder="1"/>
    <xf numFmtId="0" fontId="16" fillId="38" borderId="10" xfId="0" applyFont="1" applyFill="1" applyBorder="1"/>
    <xf numFmtId="4" fontId="16" fillId="0" borderId="10" xfId="0" applyNumberFormat="1" applyFont="1" applyBorder="1"/>
    <xf numFmtId="4" fontId="16" fillId="39" borderId="10" xfId="0" applyNumberFormat="1" applyFont="1" applyFill="1" applyBorder="1"/>
    <xf numFmtId="3" fontId="0" fillId="0" borderId="10" xfId="0" applyNumberFormat="1" applyBorder="1"/>
    <xf numFmtId="0" fontId="0" fillId="0" borderId="10" xfId="0" applyBorder="1" applyAlignment="1">
      <alignment horizontal="right"/>
    </xf>
    <xf numFmtId="0" fontId="20" fillId="35" borderId="10" xfId="0" applyFont="1" applyFill="1" applyBorder="1" applyAlignment="1">
      <alignment horizontal="center" wrapText="1"/>
    </xf>
    <xf numFmtId="0" fontId="0" fillId="35" borderId="10" xfId="0" applyFill="1" applyBorder="1" applyAlignment="1">
      <alignment horizontal="center" wrapText="1"/>
    </xf>
    <xf numFmtId="0" fontId="20" fillId="35" borderId="11" xfId="0" applyFont="1" applyFill="1" applyBorder="1" applyAlignment="1">
      <alignment horizontal="center" wrapText="1"/>
    </xf>
    <xf numFmtId="0" fontId="20" fillId="35" borderId="12" xfId="0" applyFont="1" applyFill="1" applyBorder="1" applyAlignment="1">
      <alignment horizontal="center" wrapText="1"/>
    </xf>
    <xf numFmtId="0" fontId="20" fillId="35" borderId="13" xfId="0" applyFont="1" applyFill="1" applyBorder="1" applyAlignment="1">
      <alignment horizontal="center" wrapText="1"/>
    </xf>
    <xf numFmtId="43" fontId="22" fillId="37" borderId="0" xfId="0" applyNumberFormat="1" applyFont="1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4" xr:uid="{96F82067-D15E-41A3-A91B-34B6EE21266D}"/>
    <cellStyle name="Comma 2 2 6" xfId="45" xr:uid="{A17900B1-E636-4746-8380-04F884822689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3" xr:uid="{38F5DB1F-5ED0-4FEA-A6B9-30A99CCD4C2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27" formatCode="mm/d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will, Sotonye A SPDC-UPO/G/UCT" refreshedDate="44714.714146296297" createdVersion="7" refreshedVersion="7" minRefreshableVersion="3" recordCount="172" xr:uid="{AFDA851F-EED9-4DF0-A5A1-D0DA787A5DC2}">
  <cacheSource type="worksheet">
    <worksheetSource ref="A2:AA174" sheet="Data_adhoc_all"/>
  </cacheSource>
  <cacheFields count="28">
    <cacheField name="Actual Date of Departure (ADD)" numFmtId="22">
      <sharedItems containsSemiMixedTypes="0" containsNonDate="0" containsDate="1" containsString="0" minDate="2021-01-23T12:00:00" maxDate="2021-12-28T08:00:00" count="63">
        <d v="2021-12-28T08:00:00"/>
        <d v="2021-11-19T08:00:00"/>
        <d v="2021-11-18T09:00:00"/>
        <d v="2021-10-05T08:00:00"/>
        <d v="2021-10-02T10:00:00"/>
        <d v="2021-09-14T08:00:00"/>
        <d v="2021-09-16T10:00:00"/>
        <d v="2021-09-14T09:00:00"/>
        <d v="2021-09-06T08:00:00"/>
        <d v="2021-09-02T08:00:00"/>
        <d v="2021-08-23T08:00:00"/>
        <d v="2021-08-23T10:00:00"/>
        <d v="2021-07-30T10:00:00"/>
        <d v="2021-07-07T10:00:00"/>
        <d v="2021-07-02T08:00:00"/>
        <d v="2021-07-01T08:00:00"/>
        <d v="2021-07-02T10:00:00"/>
        <d v="2021-06-25T08:00:00"/>
        <d v="2021-06-24T09:00:00"/>
        <d v="2021-06-12T08:00:00"/>
        <d v="2021-06-01T08:00:00"/>
        <d v="2021-05-31T08:00:00"/>
        <d v="2021-05-27T08:00:00"/>
        <d v="2021-05-25T10:00:00"/>
        <d v="2021-05-20T08:00:00"/>
        <d v="2021-05-28T09:00:00"/>
        <d v="2021-05-03T09:00:00"/>
        <d v="2021-04-26T08:00:00"/>
        <d v="2021-04-01T10:00:00"/>
        <d v="2021-03-31T08:00:00"/>
        <d v="2021-03-31T12:00:00"/>
        <d v="2021-03-31T10:00:00"/>
        <d v="2021-01-25T09:00:00"/>
        <d v="2021-02-25T10:00:00"/>
        <d v="2021-01-23T12:00:00"/>
        <d v="2021-01-25T10:00:00"/>
        <d v="2021-04-05T08:00:00"/>
        <d v="2021-06-08T08:00:00"/>
        <d v="2021-06-18T10:00:00"/>
        <d v="2021-06-30T08:00:00"/>
        <d v="2021-07-08T10:00:00"/>
        <d v="2021-07-10T08:00:00"/>
        <d v="2021-07-13T08:00:00"/>
        <d v="2021-07-17T08:00:00"/>
        <d v="2021-07-28T09:00:00"/>
        <d v="2021-08-08T10:00:00"/>
        <d v="2021-08-23T12:00:00"/>
        <d v="2021-09-24T10:00:00"/>
        <d v="2021-10-08T10:00:00"/>
        <d v="2021-10-11T08:00:00"/>
        <d v="2021-10-30T08:00:00"/>
        <d v="2021-11-09T08:00:00"/>
        <d v="2021-11-25T10:00:00"/>
        <d v="2021-12-16T08:00:00"/>
        <d v="2021-11-11T10:00:00"/>
        <d v="2021-09-20T08:00:00"/>
        <d v="2021-08-17T09:00:00"/>
        <d v="2021-08-14T08:00:00"/>
        <d v="2021-07-21T08:00:00"/>
        <d v="2021-06-11T08:00:00"/>
        <d v="2021-03-30T09:00:00"/>
        <d v="2021-02-25T08:00:00"/>
        <d v="2021-02-09T09:35:00"/>
      </sharedItems>
      <fieldGroup par="27" base="0">
        <rangePr groupBy="days" startDate="2021-01-23T12:00:00" endDate="2021-12-28T08:00:00"/>
        <groupItems count="368">
          <s v="&lt;01/23/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8/2021"/>
        </groupItems>
      </fieldGroup>
    </cacheField>
    <cacheField name="Serviced Requests(from GLMS)" numFmtId="0">
      <sharedItems count="88">
        <s v="BARGE SPACE TO TRANSPORT EMPTY 100 nos JUMBO BAGS FROM WARRI TO  FORCADOS NORTHBANK"/>
        <s v="Please provide a suitable Barge, tugboat and crane to transfer 1 Crate of 2 Bottles of Nitrogen Gas from Ogunu IA to Tunu Flow Station"/>
        <s v="Please provide a suitable Barge, tug boat and Crane to transfer 1 crate of 2 Bottles of Nitrogen Gas from Ogunu IA to North Bank Flow Station"/>
        <s v="PROVIDE MARINE EQUIPMENT TO MOVE EQUIPMENT ITEMS FROM SBFS TO OGUNU"/>
        <s v="10 DAYS REQUEST FOR BARGE &amp; TUG , FOT HOSES STRINGING EQUIPMENT REQUEST"/>
        <s v="BARGE SPACE TO CONVEY SEWAGE TRUCK FROM I.A OGUNU TO FORCADOS TERMINAL( ACCOUNT 113066)"/>
        <s v="7&quot; and 9 5/8&quot; casing pipes  loaded on trucks;"/>
        <s v="REQUEST FOR TUG AND BARGE TO MOVE DFTP-FYIP MATERIALS FROM WARRI TO NORTH BANK AND FROM NORTH BANK TO FOT"/>
        <s v="PROVIDE MARINE EQUIPMENT TO MOVE PAYLOADER FROM OGUNU TO FOT"/>
        <s v="PROVIDE MARINE EQUIPMENT TO MOVE 2 x DRUMS OF CABLES FROM CPF to FOT."/>
        <s v="Kindly provide suitable equipment to load  items in the barg ,4nos. Chemical Injection Pump and 36nos. IBC tanks of Baker Foamer chemical"/>
        <s v="REQUEST FOR BARGE SPACE TO LOAD FOT IT TELECOMMS EQUIPMENT ON BARGE PASSING THRU FOT"/>
        <s v="Please provide a suitable barge and tugboat and crane for the transfer of 1 crate of pressurized 200 barg Nitrogen gas bottles from IA Ogunu to Northbank"/>
        <s v="Please provide a Ramp barge, tugboat, crane and self-loader to move 1 Positive Displacement (PD) Master Meters with accessories weighs 500 kg and 1 unit of Small Volume Prover weighs approximately 5 tonne from Ogunu North bank/South bank"/>
        <s v="Move motorize drilling rig and accessories, mud pumps, self-loader, Air compressor, 7&quot;-16&quot; steel pipes, granite, sand, ETC (WBS:C.NG.PCW.DF.98.701.1230)"/>
        <s v="PROVIDE MARINE EQUIPMENT TO MOVE FYIP MATERIALS FROM WARRI TO SOUTH BANK (LUBE OIL DRUMS  = 2 PCS; UPS BATTERIES = 15 BOXES; CHECK VALVE  DN150. CL150. = 1 PC)"/>
        <s v="Kindly provide one tug boat and one Ramp barge for convoy movement to support planned shutdown activities for Northbank FS"/>
        <s v="PROVIDE MARINE EQUIPMENT TO MOVE  EMPTY CARAVAN OF SENSITIVE MATERIALS, 83 BOXES AND OTHER PROJECT MATERIALS FROM OGUNU TO FOT-NORTBANK"/>
        <s v="REQUEST FOR BARGE SPACE ON ODIDI ISLAND GOING TO TUNU STOPPING OVER AT FOT"/>
        <s v="Ramp Barge to convey self loader and other materials to Northbank"/>
        <s v="REQUEST FOR 1 BARGE &amp; 1 TUG BOAT- FORCADOS TERMINAL CONVOY MOVEMENT TO DELIVER MATERIALS, EQUIPMENT AND SUPPLIES"/>
        <s v="PROVIDE MARINE EQUIPMENT TO MOVE 2nos. COMPRESSORS OGUNU TO FORCADOS."/>
        <s v="BARGE SPACE TO TRANSPORT WASTE FROM NORTHBANK TO I.A OGUNU"/>
        <s v="BARGE TO MOVE FYIP MATERIALS FROM WARRI TO NORTH BANK/YOKRI"/>
        <s v="Request for Barge/Tug to move corrosion Inhibitor from Warri to Forcados and back load the safe loader from North bank to Warri."/>
        <s v="PROVIDE MARINE EQUIPMENT +MATERIAL HANDLING (Tugboat, Barge) TO MOVE EMULSION HEATER PACKAGES FROM OGUNU TO FORCADOS TERMINAL"/>
        <s v="Move 36 nos.intermediate bulk containers from Oil Spill Response Base Ogunu to Forcados Terminal Oil Spill Base. Contact Persons ISONGUYO TOMMY 08051506772 or ILOMS 08054641278"/>
        <s v="REQUEST FOR BARGE SPACE TO BACKLOAD 70+ JUMBO SACKS OF WASTES FROM FOT TO OGUNU IA WARRI"/>
        <s v="Barge space to convey sewage truck to FOT"/>
        <s v="REQUEST FOR BARGE SPACE TO LOAD FOT OTC INTERVENTION ITEMS ON FORCADOS NORTH BANK BARGE"/>
        <s v="Request for one flat top barge and one Tug boat to convey one crane from I.A Ogunu to Forcados"/>
        <s v="REQUEST TO MOVE FYIP MATERIALS -VALVES AND OTHER ITEMS FROM WARRI TO NORTH BANK/FOT"/>
        <s v="Provide barge space for 70 jumbo bags and for back loading of waste from Northbank down to Warri."/>
        <s v="REQUEST FOR BARGE SPACE ON NORTHBANK CONVOY PASSING THRU FOT TO LOAD OGUNU-FOT WAREHOUSE GOODS TRANSFER ITEMS"/>
        <s v="REQUEST TO MOVE FYIP &amp; TERMINAL PROJECT MATERIALS TO FOT FROM WARRI, OGUNU"/>
        <s v="REQUEST A BARGE AND A TUG TO MOVE FYIP MATERIALS FROM OGUNU WARRI TO NORTH BANK"/>
        <s v="REQUEST FOR BARGE SPACE TO LATCH ONTO WELL ENGINEERING PLANNED CONVOY TO CONVEY  GD 911 CAT 3304 GENSET &amp; OTHER RELATED EQUIPMENT TO FOT. IAP NUMBER -A2670"/>
        <s v="REQUEST FOR MOVEMENT OF TEST BENCH FROM FOT TO ESCRAVOS VIA WARRI"/>
        <s v="Request for 1 Ramp barge and 1 Tugboat to move Crane from Ogunu to FOT to support Forc73 workover activity"/>
        <s v="2 Flat Top barges and 2 Tugboats for material movement from Ogunu to FOT in support of Forc-73 workover activity"/>
        <s v="Request for  1 tug boat and 1 barge to convey 50 ton crane to Forcados North Bank-duration  10 days and to Forcados South Bank for another duration 10 days. Purpose- Shut down activity in NBK &amp; SBK"/>
        <s v="Request is to convey Various FYIP Materials to North Bank and especially one Network Printer for our Project team in South Bank"/>
        <s v="REQUEST TO LOAD 4 SUPER SAMSON HOSES &amp; OTHER FOT ITEMS-BY  LATCH ONTO PLANNED MARINE MOVT TO FORCADOS NORTH BANK &amp; TUNU"/>
        <s v="REQUEST FOR A BARGE AND TUG TO MOVE  FYIP MATERIAL FROM OGUNU TO NORTH BANK"/>
        <s v="Movement of Items with the Convoy to Nbk / Sbk. Kindly provide TUG BOAT and Ramp Barge to move items,"/>
        <s v="BARGE SPACE TO CONVEY EMPTY JUMBO BAGS TO NORTHBANK AND ALSO BACKLOAD WASTE"/>
        <s v="Move Materials for Aruba Installation to North bank"/>
        <s v="REQUEST TO MOVE FYIP MATERIALS FROM WARRI TO FOT AND NORTH BANK ETC"/>
        <s v="REQUEST FOR RAMP BARGE &amp; TUG BOAT- FORCADOS TERMINAL MARINE CONVOY MOVEMENT. REQUEST DRIVER-DELIVERY OF FIRESERVICE VEHICLE &amp; SOLAR TURBINES EQUIPMENT &amp; OTHER CRITICAL SUPPLIES"/>
        <s v="REQUEST FOR A BARGE/TUG TO MOVE CONTAINER FROM TUNU TO WARRI TO OTUMARA"/>
        <s v="Logistics and Marine progress and provide two barges; One to carry PMS truck with, Material barge and  AGO barge for 100,000litres"/>
        <s v="Mariners provide two tugboats for the next convoy movement to Tunu node"/>
        <s v="Logistics-To provide AGO barge, barge for materials loading as well asTugboats to move items with the next convoy to Tunu Node"/>
        <s v="KINDLY SUPPORT WITH ONE TUG BOAT AND BARGE FOR MATERIAL DELIVERY AND PILOT SUPPORT FROM OGUNU-OPKU. CHARGE: 102280"/>
        <s v="In response to the  emergency at Opukushi 24T"/>
        <s v="REQUEST FOR A BARGE AND TUG FROM WARRI TO TUNU TO PICK INHABITOR AND DROP AT FOT"/>
        <s v="Logistics, Mariners and Fuel Admin to move barge, PMS truck from Warri to Tunu with next convoy movement June 2021"/>
        <s v="Logistics and Mariners to provide Barge, Crane, mack truck or self loaders during next convoy movement {to move transformer, relocation of Ogbotobo Caravan}"/>
        <s v="Mariners and logistics to provide Material barge &amp;  two tugboats one for PMS and second for material barge."/>
        <s v="RMAP BARGE TO CONVEY PMS TANKER TO OPUKUSHI SPILL SITE"/>
        <s v="RAMP BARGE FOR PMS MOVEMENT"/>
        <s v="Please provide a suitable Ramp Barge and  tug boat to move 1 crate of 2 bottles of Nitrogen gas pressurized at 200 barg from I.A Ogunu to Tunu FS"/>
        <s v="Two Ramp barge for PMS truck and material barge {EFFECTIVE AUG TO OCT 2021};Chemicals, and other materials will be loaded with the convoy to Tunu, Opukushi, Benisede and Ogbotobo Also plan to remove red and short caravan from Tunu to Warri;Crane and forkl"/>
        <s v="TUG AND BARGE TO REPOSITION 5NOS. OF PUMPS FROM UPPER FLOOR DECK OF OCB TO GROUND FLOOR DECK OF OCB"/>
        <s v="KINDLY SUPPORT WITH ONE TUGBOAT TO CONVEY AGO FOR CWI OPS. CHARGE: O.NG.PAE.A1W.WEL.724WC"/>
        <s v="Please provide a suitable barge and tugboat and crane for the transfer of 1 crate of pressurized 200 barg Nitrogen gas bottles from Ogunu IA to Tunu GP"/>
        <s v="OPUKUSHI 17 MATERIALS-6 PLUGS &amp; PRONGS, TOTAL WEIGHT 114KG. BARGE SPACE REQUEST 7&amp; LIFTING EQUIPMENTFOR LOADING ONTO BARGE- TO MOVE MATERIALS FROM OGUNU JETTY TO OPUKUSHI"/>
        <s v="Please provide suitable barge, tug-boat, and crane for the transfer of 1 crate of 2 bottles of pressurized Nitrogen gas from Tunu Flow Station to Ogunu"/>
        <s v="Barge for the movement convoy materials {one for PMS and the other material barge;oil Field truck for replacement of EGC1;crane and forklift for loading of material at the  Ogunu jetty;Tugboats needed for the movement of opukushi and Benisede houseboat"/>
        <s v="PROVIDE MARINE EQUIPMENT TO MOVE 7 DRUMS OF HYDRAULIC OIL ON TWO PALLETS FROM OGUNU TO OGBOTOBO"/>
        <s v="KINDLY SUPPORT WITH ONE TUG BAOT AND BARGE TO CONVEY CCU &amp; AVA UNIT FOR WELL REOPENING AT TUNU/BENESIDE CHARGE: O.NG.PAE.A1W.WEL.724WC"/>
        <s v="Request for Ramp barge {material convoy} as well as AGO barge &amp; PMS Truck"/>
        <s v="Request to move Compressor bundle from Siemens workshop trans-amadi to Tunu."/>
        <s v="Ramp Barge to support desanding activity and backload of load-bank."/>
        <s v="Please provide suitable barge, tug-boat, and crane for the transfer of 1 crate of 2 bottles of pressurized Nitrogen gas from Otumara Flow Station to Ogunu"/>
        <s v="RAMP BARGE REQUEST TO LOAD LUBE OIL, PAINT TINS &amp; AIR CONDITIONERS TO OTUMARA &amp; ESCRAVOS . RAMP BARGE TO BACKLOAD WASTES &amp; OTHER ITEMS FROM OTUMARA &amp; ESCRAVOS, ROS DATE- 14-10-2021"/>
        <s v="Please provide a suitable barge and tugboat and crane for the transfer of 1 crate of pressurized 200 barg Nitrogen gas bottles from IA Ogunu to Otumara GP"/>
        <s v="Please provide a suitable Ramp barge, tugboat, crane and self-loader to move 2 units of Positive Displacement (PD) Master Meters complete with accessories from Ogunu IA to Otumara FS and Escravos FS"/>
        <s v="Kindly provide a space in the convoy barge going to Escravos for the following items below: 1._x0009_10nos Dinning Chairs 2._x0009_4nos Dinning Table 3._x0009_1no Chiller 4._x0009_1.no Deep freezer."/>
        <s v="PROVIDE TUG AND BARGE TO MOVE PRESSURE GUAGES AND RELIEVE VALVES FROM OGUNU TO ESCRAVOS"/>
        <s v="Kindly provide marine equipment to convey PUMP 8 to OTUMARA"/>
        <s v="Move Cable drums and other Items to otumara"/>
        <s v="Self loader to move ironized water and the actuator to Escravos"/>
        <s v="Kindly support with a barge space to load 1pc Radiator"/>
        <s v="PROVIDE MARINE EQUIPMENT TO MOVE 6 NITROGEN BOTTLES FROM FORCADOS TERMINAL TO ESCRAVOS"/>
        <s v="Kindly provide tug and ramp barge to convey WTP generator set from Ogunu jetty to   Escravos."/>
        <s v="Request for a Barge and Tug to move container and Caravans from Warri and Escravos to Otumara"/>
        <s v="Kindly provide Tug boat and ramp barge to convey item(s) to Escravos and Otumara."/>
      </sharedItems>
    </cacheField>
    <cacheField name="No. of Tugs" numFmtId="0">
      <sharedItems containsString="0" containsBlank="1" containsNumber="1" containsInteger="1" minValue="1" maxValue="2"/>
    </cacheField>
    <cacheField name="No. of Ramp barges" numFmtId="0">
      <sharedItems containsString="0" containsBlank="1" containsNumber="1" containsInteger="1" minValue="0" maxValue="2"/>
    </cacheField>
    <cacheField name="Activity period" numFmtId="0">
      <sharedItems containsString="0" containsBlank="1" containsNumber="1" containsInteger="1" minValue="4" maxValue="21"/>
    </cacheField>
    <cacheField name="Daily rate(Tug)" numFmtId="0">
      <sharedItems containsString="0" containsBlank="1" containsNumber="1" minValue="825.61" maxValue="825.61"/>
    </cacheField>
    <cacheField name="Daily rate(R/Barge)" numFmtId="0">
      <sharedItems containsString="0" containsBlank="1" containsNumber="1" minValue="382.39" maxValue="382.39"/>
    </cacheField>
    <cacheField name="Cost of Tug" numFmtId="0">
      <sharedItems containsString="0" containsBlank="1" containsNumber="1" minValue="3059.09" maxValue="29721.96"/>
    </cacheField>
    <cacheField name="Cost of R/Barge" numFmtId="0">
      <sharedItems containsString="0" containsBlank="1" containsNumber="1" minValue="0" maxValue="13766.039999999999"/>
    </cacheField>
    <cacheField name="AGO Requirement" numFmtId="0">
      <sharedItems containsString="0" containsBlank="1" containsNumber="1" containsInteger="1" minValue="8100" maxValue="13200"/>
    </cacheField>
    <cacheField name="AGO Cost(F$)" numFmtId="4">
      <sharedItems containsString="0" containsBlank="1" containsNumber="1" minValue="11097" maxValue="18084"/>
    </cacheField>
    <cacheField name="Escort Cost(Lead+Chase)" numFmtId="4">
      <sharedItems containsString="0" containsBlank="1" containsNumber="1" minValue="3902.439024390244" maxValue="20487.804878048781"/>
    </cacheField>
    <cacheField name="Escort AGO cost" numFmtId="4">
      <sharedItems containsString="0" containsBlank="1" containsNumber="1" containsInteger="1" minValue="10686" maxValue="10686"/>
    </cacheField>
    <cacheField name="Pilotage" numFmtId="4">
      <sharedItems containsString="0" containsBlank="1" containsNumber="1" minValue="30260.315236760001" maxValue="30260.315236760001"/>
    </cacheField>
    <cacheField name="Total Cost(F$)" numFmtId="4">
      <sharedItems containsString="0" containsBlank="1" containsNumber="1" minValue="30517.429024390243" maxValue="99406.120114808786"/>
    </cacheField>
    <cacheField name="From" numFmtId="0">
      <sharedItems/>
    </cacheField>
    <cacheField name="To" numFmtId="0">
      <sharedItems count="3">
        <s v="FOT/NORTH BANK AXIS"/>
        <s v="TUNU AXIS"/>
        <s v="OTUMARA AXIS"/>
      </sharedItems>
    </cacheField>
    <cacheField name="Requestor Name" numFmtId="0">
      <sharedItems/>
    </cacheField>
    <cacheField name="Requesting Dept" numFmtId="0">
      <sharedItems/>
    </cacheField>
    <cacheField name="Cost Object" numFmtId="0">
      <sharedItems containsMixedTypes="1" containsNumber="1" containsInteger="1" minValue="101145" maxValue="113066"/>
    </cacheField>
    <cacheField name="Team to receive service" numFmtId="0">
      <sharedItems/>
    </cacheField>
    <cacheField name="Vessel/Vehicle Type" numFmtId="0">
      <sharedItems/>
    </cacheField>
    <cacheField name="Vessel Name" numFmtId="0">
      <sharedItems/>
    </cacheField>
    <cacheField name="Point of Departure" numFmtId="0">
      <sharedItems/>
    </cacheField>
    <cacheField name="Point of Destination" numFmtId="0">
      <sharedItems/>
    </cacheField>
    <cacheField name="Equip Owner" numFmtId="0">
      <sharedItems/>
    </cacheField>
    <cacheField name="Execution status" numFmtId="0">
      <sharedItems/>
    </cacheField>
    <cacheField name="Months" numFmtId="0" databaseField="0">
      <fieldGroup base="0">
        <rangePr groupBy="months" startDate="2021-01-23T12:00:00" endDate="2021-12-28T08:00:00"/>
        <groupItems count="14">
          <s v="&lt;01/23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x v="0"/>
    <x v="0"/>
    <n v="1"/>
    <n v="1"/>
    <n v="6"/>
    <n v="825.61"/>
    <n v="382.39"/>
    <n v="4953.67"/>
    <n v="2294.3200000000002"/>
    <n v="8100"/>
    <n v="11097"/>
    <n v="5853.6585365853662"/>
    <n v="10686"/>
    <m/>
    <n v="34884.648536585366"/>
    <s v="IA OGUNU"/>
    <x v="0"/>
    <s v="Cecilia Zifa"/>
    <s v="Logistics"/>
    <n v="113066"/>
    <s v="Forcados Terminal"/>
    <s v="RAMP BARGE"/>
    <s v="DOUBRA II"/>
    <s v="IA OGUNU"/>
    <s v="FOT"/>
    <s v="Third Party"/>
    <s v="Completed"/>
  </r>
  <r>
    <x v="0"/>
    <x v="1"/>
    <m/>
    <m/>
    <m/>
    <m/>
    <m/>
    <m/>
    <m/>
    <m/>
    <m/>
    <m/>
    <m/>
    <m/>
    <m/>
    <s v="I A OGUNU"/>
    <x v="1"/>
    <s v="ABAH ELOHOR"/>
    <s v="PRODUCTION MAINTENANCE"/>
    <s v="O.NG.PCW.ARF.FAC.71300"/>
    <s v="Maintenance and Integrity"/>
    <s v="TUG BOAT"/>
    <s v="TEJIRI"/>
    <s v="I A OGUNU"/>
    <s v="NORTH BANK"/>
    <s v="Third Party"/>
    <s v="Completed"/>
  </r>
  <r>
    <x v="0"/>
    <x v="1"/>
    <m/>
    <m/>
    <m/>
    <m/>
    <m/>
    <m/>
    <m/>
    <m/>
    <m/>
    <m/>
    <m/>
    <m/>
    <m/>
    <s v="I A OGUNU"/>
    <x v="1"/>
    <s v="ABAH ELOHOR"/>
    <s v="PRODUCTION MAINTENANCE"/>
    <s v="O.NG.PCW.ARF.FAC.71300"/>
    <s v="Maintenance and Integrity"/>
    <s v="RAMP BARGE"/>
    <s v="OYENDI"/>
    <s v="I A OGUNU"/>
    <s v="NORTH BANK"/>
    <s v="Third Party"/>
    <s v="Completed"/>
  </r>
  <r>
    <x v="0"/>
    <x v="2"/>
    <m/>
    <m/>
    <m/>
    <m/>
    <m/>
    <m/>
    <m/>
    <m/>
    <m/>
    <m/>
    <m/>
    <m/>
    <m/>
    <s v="I A OGUNU"/>
    <x v="0"/>
    <s v="ABAH ELOHOR"/>
    <s v="PRODUCTION MAINTENANCE"/>
    <s v="O.NG.PCW.ARF.FAC.71300"/>
    <s v="Maintenance and Integrity"/>
    <s v="TUG BOAT"/>
    <s v="TEJIRI"/>
    <s v="I A OGUNU"/>
    <s v="NORTH BANK"/>
    <s v="Third Party"/>
    <s v="Completed"/>
  </r>
  <r>
    <x v="0"/>
    <x v="2"/>
    <m/>
    <m/>
    <m/>
    <m/>
    <m/>
    <m/>
    <m/>
    <m/>
    <m/>
    <m/>
    <m/>
    <m/>
    <m/>
    <s v="I A OGUNU"/>
    <x v="0"/>
    <s v="ABAH ELOHOR"/>
    <s v="PRODUCTION MAINTENANCE"/>
    <s v="O.NG.PCW.ARF.FAC.71300"/>
    <s v="Maintenance and Integrity"/>
    <s v="RAMP BARGE"/>
    <s v="OYENDI"/>
    <s v="I A OGUNU"/>
    <s v="NORTH BANK"/>
    <s v="Third Party"/>
    <s v="Completed"/>
  </r>
  <r>
    <x v="1"/>
    <x v="3"/>
    <n v="1"/>
    <n v="1"/>
    <n v="7"/>
    <n v="825.61"/>
    <n v="382.39"/>
    <n v="5779.28"/>
    <n v="2676.7"/>
    <n v="9400"/>
    <n v="12878.000000000002"/>
    <n v="6829.2682926829266"/>
    <n v="10686"/>
    <m/>
    <n v="38849.248292682925"/>
    <s v="FOT"/>
    <x v="0"/>
    <s v="OKECHUKWU ONWUKWE"/>
    <s v="PROJECTS"/>
    <s v="C.NG.PCW.DF.98.701.1238"/>
    <s v="Engineering and Projects"/>
    <s v="RAMP BARGE"/>
    <s v="TEREKE"/>
    <s v="I A OGUNU"/>
    <s v="FORCADOS"/>
    <s v="SPDC"/>
    <s v="Completed"/>
  </r>
  <r>
    <x v="2"/>
    <x v="4"/>
    <m/>
    <m/>
    <m/>
    <m/>
    <m/>
    <m/>
    <m/>
    <m/>
    <m/>
    <m/>
    <m/>
    <m/>
    <m/>
    <s v="I A OGUNU"/>
    <x v="0"/>
    <s v="LAWAL OYINDAMOLA"/>
    <s v="PRODUCTION"/>
    <s v="O.NG.BON.SPM.FAC.724FC"/>
    <s v="Forcados Terminal"/>
    <s v="TUG BOAT"/>
    <s v="WOJI"/>
    <s v="I A OGUNU"/>
    <s v="FORCADOS"/>
    <s v="SPDC"/>
    <s v="Completed"/>
  </r>
  <r>
    <x v="2"/>
    <x v="4"/>
    <m/>
    <m/>
    <m/>
    <m/>
    <m/>
    <m/>
    <m/>
    <m/>
    <m/>
    <m/>
    <m/>
    <m/>
    <m/>
    <s v="I A OGUNU"/>
    <x v="0"/>
    <s v="LAWAL OYINDAMOLA"/>
    <s v="PRODUCTION"/>
    <s v="O.NG.BON.SPM.FAC.724FC"/>
    <s v="Forcados Terminal"/>
    <s v="RAMP BARGE"/>
    <s v="ODIDI"/>
    <s v="I A OGUNU"/>
    <s v="FORCADOS"/>
    <s v="SPDC"/>
    <s v="Completed"/>
  </r>
  <r>
    <x v="2"/>
    <x v="5"/>
    <m/>
    <m/>
    <m/>
    <m/>
    <m/>
    <m/>
    <m/>
    <m/>
    <m/>
    <m/>
    <m/>
    <m/>
    <m/>
    <s v="I A OGUNU"/>
    <x v="0"/>
    <s v="CHIOMA OZOAGU"/>
    <s v="Logistics"/>
    <n v="113066"/>
    <s v="Forcados Terminal"/>
    <s v="TUG BOAT"/>
    <s v="WOJI"/>
    <s v="I A OGUNU"/>
    <s v="FORCADOS"/>
    <s v="SPDC"/>
    <s v="Completed"/>
  </r>
  <r>
    <x v="2"/>
    <x v="5"/>
    <m/>
    <m/>
    <m/>
    <m/>
    <m/>
    <m/>
    <m/>
    <m/>
    <m/>
    <m/>
    <m/>
    <m/>
    <m/>
    <s v="I A OGUNU"/>
    <x v="0"/>
    <s v="CHIOMA OZOAGU"/>
    <s v="Logistics"/>
    <n v="113066"/>
    <s v="Forcados Terminal"/>
    <s v="RAMP BARGE"/>
    <s v="GBARAN"/>
    <s v="I A OGUNU"/>
    <s v="FORCADOS"/>
    <s v="SPDC"/>
    <s v="Completed"/>
  </r>
  <r>
    <x v="3"/>
    <x v="6"/>
    <n v="1"/>
    <n v="1"/>
    <n v="8"/>
    <n v="825.61"/>
    <n v="382.39"/>
    <n v="6604.89"/>
    <n v="3059.09"/>
    <n v="8100"/>
    <n v="11097"/>
    <n v="7804.8780487804879"/>
    <n v="10686"/>
    <m/>
    <n v="39251.858048780487"/>
    <s v="I A OGUNU"/>
    <x v="0"/>
    <s v="AZANUGHWE HENRY"/>
    <s v="REAL ESTATE"/>
    <s v="C.NG.PCW.DF.98.701.1238"/>
    <s v="Water Facility"/>
    <s v="TUG BOAT"/>
    <s v="WOJI"/>
    <s v="I A OGUNU"/>
    <s v="SOUTH BANK"/>
    <s v="SPDC"/>
    <s v="Completed"/>
  </r>
  <r>
    <x v="3"/>
    <x v="6"/>
    <m/>
    <m/>
    <m/>
    <m/>
    <m/>
    <m/>
    <m/>
    <m/>
    <m/>
    <m/>
    <m/>
    <m/>
    <m/>
    <s v="I A OGUNU"/>
    <x v="0"/>
    <s v="AZANUGHWE HENRY"/>
    <s v="REAL ESTATE"/>
    <s v="C.NG.PCW.DF.98.701.1238"/>
    <s v="Water Facility"/>
    <s v="RAMP BARGE"/>
    <s v="ODIDI"/>
    <s v="I A OGUNU"/>
    <s v="SOUTH BANK"/>
    <s v="SPDC"/>
    <s v="Completed"/>
  </r>
  <r>
    <x v="4"/>
    <x v="7"/>
    <m/>
    <m/>
    <m/>
    <m/>
    <m/>
    <m/>
    <m/>
    <m/>
    <m/>
    <m/>
    <m/>
    <m/>
    <m/>
    <s v="I A OGUNU"/>
    <x v="0"/>
    <s v="MARK CHIJIOKE"/>
    <s v="PROJECT"/>
    <s v="C.NG.PCW.DF.98.701.1238"/>
    <s v="North bank/Yokri"/>
    <s v="RAMP BARGE"/>
    <s v="ODIDI"/>
    <s v="I A OGUNU"/>
    <s v="NORTH BANK"/>
    <s v="SPDC"/>
    <s v="Completed"/>
  </r>
  <r>
    <x v="4"/>
    <x v="7"/>
    <m/>
    <m/>
    <m/>
    <m/>
    <m/>
    <m/>
    <m/>
    <m/>
    <m/>
    <m/>
    <m/>
    <m/>
    <m/>
    <s v="I A OGUNU"/>
    <x v="0"/>
    <s v="MARK CHIJIOKE"/>
    <s v="PROJECT"/>
    <s v="C.NG.PCW.DF.98.701.1238"/>
    <s v="Engineering and Projects"/>
    <s v="TUG BOAT"/>
    <s v="WOJI"/>
    <s v="I A OGUNU"/>
    <s v="NORTH BANK"/>
    <s v="SPDC"/>
    <s v="Completed"/>
  </r>
  <r>
    <x v="4"/>
    <x v="8"/>
    <m/>
    <m/>
    <m/>
    <m/>
    <m/>
    <m/>
    <m/>
    <m/>
    <m/>
    <m/>
    <m/>
    <m/>
    <m/>
    <s v="I A OGUNU"/>
    <x v="0"/>
    <s v="ONWUKWE OKECHUKWU"/>
    <s v="PROJECTS"/>
    <s v="C.NG.PTW.DF.18.001.1230"/>
    <s v="Engineering and Projects"/>
    <s v="TUG BOAT"/>
    <s v="WOJI"/>
    <s v="I A OGUNU"/>
    <s v="FORCADOS"/>
    <s v="SPDC"/>
    <s v="Completed"/>
  </r>
  <r>
    <x v="4"/>
    <x v="8"/>
    <m/>
    <m/>
    <m/>
    <m/>
    <m/>
    <m/>
    <m/>
    <m/>
    <m/>
    <m/>
    <m/>
    <m/>
    <m/>
    <s v="I A OGUNU"/>
    <x v="0"/>
    <s v="ONWUKWE OKECHUKWU"/>
    <s v="PROJECTS"/>
    <s v="C.NG.PTW.DF.18.001.1230"/>
    <s v="Engineering and Projects"/>
    <s v="RAMP BARGE"/>
    <s v="ODIDI ISLAND"/>
    <s v="I A OGUNU"/>
    <s v="FORCADOS"/>
    <s v="SPDC"/>
    <s v="Completed"/>
  </r>
  <r>
    <x v="4"/>
    <x v="9"/>
    <m/>
    <m/>
    <m/>
    <m/>
    <m/>
    <m/>
    <m/>
    <m/>
    <m/>
    <m/>
    <m/>
    <m/>
    <m/>
    <s v="NORTH BANK"/>
    <x v="0"/>
    <s v="ONWUKWE OKECHUKWU"/>
    <s v="PROJECT"/>
    <s v="C.NG.PCW.DF.98.701.1238"/>
    <s v="Engineering and Projects"/>
    <s v="TUG BOAT"/>
    <s v="WOJI"/>
    <s v="I A OGUNU"/>
    <s v="NORTHBANK/FOT"/>
    <s v="SPDC"/>
    <s v="Completed"/>
  </r>
  <r>
    <x v="4"/>
    <x v="9"/>
    <m/>
    <m/>
    <m/>
    <m/>
    <m/>
    <m/>
    <m/>
    <m/>
    <m/>
    <m/>
    <m/>
    <m/>
    <m/>
    <s v="NORTH BANK"/>
    <x v="0"/>
    <s v="ONWUKWE OKECHUKWU"/>
    <s v="PROJECT"/>
    <s v="C.NG.PCW.DF.98.701.1238"/>
    <s v="Engineering and Projects"/>
    <s v="RAMP BARGE"/>
    <s v="ODIDI ISLAND"/>
    <s v="I A OGUNU"/>
    <s v="NORTHBANK/FOT"/>
    <s v="SPDC"/>
    <s v="Completed"/>
  </r>
  <r>
    <x v="5"/>
    <x v="10"/>
    <n v="1"/>
    <n v="1"/>
    <n v="5"/>
    <n v="825.61"/>
    <n v="382.39"/>
    <n v="4128.0600000000004"/>
    <n v="1911.93"/>
    <n v="8100"/>
    <n v="11097"/>
    <n v="4878.0487804878048"/>
    <n v="10686"/>
    <m/>
    <n v="32701.038780487805"/>
    <s v="I A OGUNU"/>
    <x v="0"/>
    <s v="AKPOVWOVWO PHILO"/>
    <s v="PRODUCTION"/>
    <s v="O.NG.PCW.NTF.FAC.71300"/>
    <s v="North bank/Yokri"/>
    <s v="TUG BOAT"/>
    <s v="GBARAN"/>
    <s v="I A OGUNU"/>
    <s v="NORTH BANK"/>
    <s v="SPDC"/>
    <s v="Completed"/>
  </r>
  <r>
    <x v="5"/>
    <x v="10"/>
    <m/>
    <m/>
    <m/>
    <m/>
    <m/>
    <m/>
    <m/>
    <m/>
    <m/>
    <m/>
    <m/>
    <m/>
    <m/>
    <s v="I A OGUNU"/>
    <x v="0"/>
    <s v="AKPOVWOVWO PHILO"/>
    <s v="PRODUCTION"/>
    <s v="O.NG.PCW.NTF.FAC.71300"/>
    <s v="North bank/Yokri"/>
    <s v="RAMP BARGE"/>
    <s v="ORUGBO"/>
    <s v="I A OGUNU"/>
    <s v="NORTH BANK"/>
    <s v="SPDC"/>
    <s v="Completed"/>
  </r>
  <r>
    <x v="6"/>
    <x v="11"/>
    <m/>
    <m/>
    <m/>
    <m/>
    <m/>
    <m/>
    <m/>
    <m/>
    <m/>
    <m/>
    <m/>
    <m/>
    <m/>
    <s v="I A OGUNU"/>
    <x v="0"/>
    <s v="OYINDAMOLA LAWAL"/>
    <s v="PRODUCTION"/>
    <s v="O.NG.PTW.EXX.FAC.71300"/>
    <s v="Forcados Terminal"/>
    <s v="RAMP BARGE"/>
    <s v="OYENDI"/>
    <s v="I A OGUNU"/>
    <s v="FORCADOS"/>
    <s v="SPDC"/>
    <s v="Completed"/>
  </r>
  <r>
    <x v="7"/>
    <x v="12"/>
    <m/>
    <m/>
    <m/>
    <m/>
    <m/>
    <m/>
    <m/>
    <m/>
    <m/>
    <m/>
    <m/>
    <m/>
    <m/>
    <s v="I A OGUNU"/>
    <x v="0"/>
    <s v="ABAH ELOHOR"/>
    <s v="PRODUCTION"/>
    <s v="O.NG.PCW.NTF.FAC.71300"/>
    <s v="Maintenance and Integrity"/>
    <s v="TUG BOAT"/>
    <s v="WOJI"/>
    <s v="I A OGUNU"/>
    <s v="NORTH BANK"/>
    <s v="SPDC"/>
    <s v="Completed"/>
  </r>
  <r>
    <x v="7"/>
    <x v="12"/>
    <m/>
    <m/>
    <m/>
    <m/>
    <m/>
    <m/>
    <m/>
    <m/>
    <m/>
    <m/>
    <m/>
    <m/>
    <m/>
    <s v="I A OGUNU"/>
    <x v="0"/>
    <s v="ABAH ELOHOR"/>
    <s v="PRODUCTION"/>
    <s v="O.NG.PCW.NTF.FAC.71300"/>
    <s v="Maintenance and Integrity"/>
    <s v="RAMP BARGE"/>
    <s v="ORUGBO"/>
    <s v="I A OGUNU"/>
    <s v="NORTH BANK"/>
    <s v="SPDC"/>
    <s v="Completed"/>
  </r>
  <r>
    <x v="5"/>
    <x v="13"/>
    <m/>
    <m/>
    <m/>
    <m/>
    <m/>
    <m/>
    <m/>
    <m/>
    <m/>
    <m/>
    <m/>
    <m/>
    <m/>
    <s v="I A OGUNU"/>
    <x v="0"/>
    <s v="ABAH ELOHOR"/>
    <s v="PRODUCTION MAINTENANCE"/>
    <s v="O.NG.PCW.ETF.FAC.71300"/>
    <s v="Maintenance and Integrity"/>
    <s v="TUG BOAT"/>
    <s v="WOJI"/>
    <s v="I A OGUNU"/>
    <s v="NORTH BANK"/>
    <s v="SPDC"/>
    <s v="Completed"/>
  </r>
  <r>
    <x v="5"/>
    <x v="13"/>
    <m/>
    <m/>
    <m/>
    <m/>
    <m/>
    <m/>
    <m/>
    <m/>
    <m/>
    <m/>
    <m/>
    <m/>
    <m/>
    <s v="I A OGUNU"/>
    <x v="0"/>
    <s v="ABAH ELOHOR"/>
    <s v="PRODUCTION MAINTENANCE"/>
    <s v="O.NG.PCW.ETF.FAC.71300"/>
    <s v="Maintenance and Integrity"/>
    <s v="RAMP BARGE"/>
    <s v="ORUGBO"/>
    <s v="I A OGUNU"/>
    <s v="NORTH BANK"/>
    <s v="SPDC"/>
    <s v="Completed"/>
  </r>
  <r>
    <x v="8"/>
    <x v="14"/>
    <n v="1"/>
    <n v="1"/>
    <n v="7"/>
    <n v="825.61"/>
    <n v="382.39"/>
    <n v="5779.28"/>
    <n v="2676.7"/>
    <n v="9400"/>
    <n v="12878.000000000002"/>
    <n v="6829.2682926829266"/>
    <n v="10686"/>
    <m/>
    <n v="38849.248292682925"/>
    <s v="I A OGUNU"/>
    <x v="0"/>
    <s v="HENRY AZANUGHWE"/>
    <s v="INFRASTRUCTURE"/>
    <s v="C.NG.PCW.DF.98.701.1230"/>
    <s v="Infrastructure"/>
    <s v="TUG BOAT"/>
    <s v="GBARAN"/>
    <s v="I A OGUNU"/>
    <s v="FORCADOS"/>
    <s v="SPDC"/>
    <s v="Completed"/>
  </r>
  <r>
    <x v="8"/>
    <x v="14"/>
    <m/>
    <m/>
    <m/>
    <m/>
    <m/>
    <m/>
    <m/>
    <m/>
    <m/>
    <m/>
    <m/>
    <m/>
    <m/>
    <s v="I A OGUNU"/>
    <x v="0"/>
    <s v="HENRY AZANUGHWE"/>
    <s v="INFRASTRUCTURE"/>
    <s v="C.NG.PCW.DF.98.701.1230"/>
    <s v="Infrastructure"/>
    <s v="RAMP BARGE"/>
    <s v="ODIDI ISLAND"/>
    <s v="I A OGUNU"/>
    <s v="FORCADOS"/>
    <s v="SPDC"/>
    <s v="Completed"/>
  </r>
  <r>
    <x v="8"/>
    <x v="15"/>
    <m/>
    <m/>
    <m/>
    <m/>
    <m/>
    <m/>
    <m/>
    <m/>
    <m/>
    <m/>
    <m/>
    <m/>
    <m/>
    <s v="I A OGUNU"/>
    <x v="0"/>
    <s v="OKECHUKWU ONWUKWE"/>
    <s v="PROJECTS"/>
    <s v="C.NG.PCW.DF.98.701.1238"/>
    <s v="Engineering and Projects"/>
    <s v="RAMP BARGE"/>
    <s v="ODIDI"/>
    <s v="I A OGUNU"/>
    <s v="FORCADOS"/>
    <s v="SPDC"/>
    <s v="Completed"/>
  </r>
  <r>
    <x v="9"/>
    <x v="16"/>
    <n v="1"/>
    <n v="1"/>
    <n v="8"/>
    <n v="825.61"/>
    <n v="382.39"/>
    <n v="6604.89"/>
    <n v="3059.09"/>
    <n v="8100"/>
    <n v="11097"/>
    <n v="7804.8780487804879"/>
    <n v="10686"/>
    <m/>
    <n v="39251.858048780487"/>
    <s v="I A OGUNU"/>
    <x v="0"/>
    <s v="AKPOVWOVWO PHILO"/>
    <s v="PRODUCTION"/>
    <n v="101145"/>
    <s v="North bank/Yokri"/>
    <s v="TUG BOAT"/>
    <s v="WOJI"/>
    <s v="I A OGUNU"/>
    <s v="NORTH BANK"/>
    <s v="SPDC"/>
    <s v="Completed"/>
  </r>
  <r>
    <x v="9"/>
    <x v="16"/>
    <m/>
    <m/>
    <m/>
    <m/>
    <m/>
    <m/>
    <m/>
    <m/>
    <m/>
    <m/>
    <m/>
    <m/>
    <m/>
    <s v="I A OGUNU"/>
    <x v="0"/>
    <s v="AKPOVWOVWO PHILO"/>
    <s v="PRODUCTION"/>
    <n v="101145"/>
    <s v="North bank/Yokri"/>
    <s v="RAMP BARGE"/>
    <s v="ODIDI ISLAND"/>
    <s v="I A OGUNU"/>
    <s v="NORTH BANK"/>
    <s v="SPDC"/>
    <s v="Completed"/>
  </r>
  <r>
    <x v="10"/>
    <x v="17"/>
    <n v="1"/>
    <n v="1"/>
    <n v="4"/>
    <n v="825.61"/>
    <n v="382.39"/>
    <n v="3302.45"/>
    <n v="1529.54"/>
    <n v="8100"/>
    <n v="11097"/>
    <n v="3902.439024390244"/>
    <n v="10686"/>
    <m/>
    <n v="30517.429024390243"/>
    <s v="I A OGUNU"/>
    <x v="0"/>
    <s v="OKECHUKWU ONWUKWE"/>
    <s v="PROJECTS"/>
    <s v="C.NG.PCW.DF.98.701.1238"/>
    <s v="Engineering and Projects"/>
    <s v="TUG BOAT"/>
    <s v="GBARAN"/>
    <s v="I A OGUNU"/>
    <s v="FORCADOS"/>
    <s v="SPDC"/>
    <s v="Completed"/>
  </r>
  <r>
    <x v="11"/>
    <x v="18"/>
    <m/>
    <m/>
    <m/>
    <m/>
    <m/>
    <m/>
    <m/>
    <m/>
    <m/>
    <m/>
    <m/>
    <m/>
    <m/>
    <s v="I A OGUNU"/>
    <x v="0"/>
    <s v="OYINDAMOLA LAWAL"/>
    <s v="PRODUCTION"/>
    <s v="O.NG.PTW.EXX.FAC.71300"/>
    <s v="Forcados Terminal"/>
    <s v="RAMP BARGE"/>
    <s v="ODIDI ISLAND"/>
    <s v="I A OGUNU"/>
    <s v="FORCADOS"/>
    <s v="SPDC"/>
    <s v="Completed"/>
  </r>
  <r>
    <x v="10"/>
    <x v="17"/>
    <m/>
    <m/>
    <m/>
    <m/>
    <m/>
    <m/>
    <m/>
    <m/>
    <m/>
    <m/>
    <m/>
    <m/>
    <m/>
    <s v="I A OGUNU"/>
    <x v="0"/>
    <s v="OKECHUKWU ONWUKWE"/>
    <s v="PROJECTS"/>
    <s v="C.NG.PCW.DF.98.701.1238"/>
    <s v="Engineering and Projects"/>
    <s v="RAMP BARGE"/>
    <s v="ODIDI ISLAND"/>
    <s v="I A OGUNU"/>
    <s v="FORCADOS"/>
    <s v="SPDC"/>
    <s v="Completed"/>
  </r>
  <r>
    <x v="12"/>
    <x v="19"/>
    <n v="1"/>
    <n v="1"/>
    <n v="10"/>
    <n v="825.61"/>
    <n v="382.39"/>
    <n v="8256.1200000000008"/>
    <n v="3823.86"/>
    <n v="8100"/>
    <n v="11097"/>
    <n v="9756.0975609756097"/>
    <n v="10686"/>
    <m/>
    <n v="43619.077560975609"/>
    <s v="I A OGUNU"/>
    <x v="0"/>
    <s v="AKPOVWOVWO PHILO"/>
    <s v="PRODUCTION"/>
    <n v="101145"/>
    <s v="North bank/Yokri"/>
    <s v="RAMP BARGE"/>
    <s v="ODIDI"/>
    <s v="I A OGUNU"/>
    <s v="NORTH BANK"/>
    <s v="SPDC"/>
    <s v="Completed"/>
  </r>
  <r>
    <x v="12"/>
    <x v="20"/>
    <m/>
    <m/>
    <m/>
    <m/>
    <m/>
    <m/>
    <m/>
    <m/>
    <m/>
    <m/>
    <m/>
    <m/>
    <m/>
    <s v="I A OGUNU"/>
    <x v="0"/>
    <s v="OYINDAMOLA LAWAL"/>
    <s v="PRODUCTION"/>
    <n v="101145"/>
    <s v="Forcados Terminal"/>
    <s v="TUG BOAT"/>
    <s v="WOJI"/>
    <s v="I A OGUNU"/>
    <s v="FORCADOS"/>
    <s v="SPDC"/>
    <s v="Completed"/>
  </r>
  <r>
    <x v="12"/>
    <x v="20"/>
    <m/>
    <m/>
    <m/>
    <m/>
    <m/>
    <m/>
    <m/>
    <m/>
    <m/>
    <m/>
    <m/>
    <m/>
    <m/>
    <s v="I A OGUNU"/>
    <x v="0"/>
    <s v="OYINDAMOLA LAWAL"/>
    <s v="PRODUCTION"/>
    <n v="101145"/>
    <s v="Forcados Terminal"/>
    <s v="RAMP BARGE"/>
    <s v="ODIDI"/>
    <s v="I A OGUNU"/>
    <s v="FORCADOS"/>
    <s v="SPDC"/>
    <s v="Completed"/>
  </r>
  <r>
    <x v="12"/>
    <x v="21"/>
    <m/>
    <m/>
    <m/>
    <m/>
    <m/>
    <m/>
    <m/>
    <m/>
    <m/>
    <m/>
    <m/>
    <m/>
    <m/>
    <s v="I A OGUNU"/>
    <x v="0"/>
    <s v="OKECHUKWU ONWUKWE"/>
    <s v="PROJECT"/>
    <n v="105445"/>
    <s v="Forcados Terminal"/>
    <s v="RAMP BARGE"/>
    <s v="ODIDI"/>
    <s v="I A OGUNU"/>
    <s v="FORCADOS"/>
    <s v="SPDC"/>
    <s v="Completed"/>
  </r>
  <r>
    <x v="12"/>
    <x v="22"/>
    <m/>
    <m/>
    <m/>
    <m/>
    <m/>
    <m/>
    <m/>
    <m/>
    <m/>
    <m/>
    <m/>
    <m/>
    <m/>
    <s v="I A OGUNU"/>
    <x v="0"/>
    <s v="ZIFA CECILIA"/>
    <s v="Logistics"/>
    <n v="103066"/>
    <s v="Maintenance and Integrity"/>
    <s v="RAMP BARGE"/>
    <s v="ODIDI"/>
    <s v="I A OGUNU"/>
    <s v="NORTH BANK"/>
    <s v="Third Party"/>
    <s v="Completed"/>
  </r>
  <r>
    <x v="12"/>
    <x v="23"/>
    <m/>
    <m/>
    <m/>
    <m/>
    <m/>
    <m/>
    <m/>
    <m/>
    <m/>
    <m/>
    <m/>
    <m/>
    <m/>
    <s v="I A OGUNU"/>
    <x v="0"/>
    <s v="CHJIOKE MARK"/>
    <s v="PROJECT"/>
    <n v="105445"/>
    <s v="Engineering and Projects"/>
    <s v="TUG BOAT"/>
    <s v="WOJI"/>
    <s v="I A OGUNU"/>
    <s v="NORTH BANK"/>
    <s v="SPDC"/>
    <s v="Completed"/>
  </r>
  <r>
    <x v="12"/>
    <x v="23"/>
    <m/>
    <m/>
    <m/>
    <m/>
    <m/>
    <m/>
    <m/>
    <m/>
    <m/>
    <m/>
    <m/>
    <m/>
    <m/>
    <s v="I A OGUNU"/>
    <x v="0"/>
    <s v="CHJIOKE MARK"/>
    <s v="PROJECT"/>
    <n v="105445"/>
    <s v="Engineering and Projects"/>
    <s v="RAMP BARGE"/>
    <s v="ODIDI"/>
    <s v="I A OGUNU"/>
    <s v="NORTH BANK"/>
    <s v="SPDC"/>
    <s v="Completed"/>
  </r>
  <r>
    <x v="13"/>
    <x v="24"/>
    <n v="1"/>
    <n v="1"/>
    <n v="6"/>
    <n v="825.61"/>
    <n v="382.39"/>
    <n v="4953.67"/>
    <n v="2294.3200000000002"/>
    <n v="8100"/>
    <n v="11097"/>
    <n v="5853.6585365853662"/>
    <n v="10686"/>
    <m/>
    <n v="34884.648536585366"/>
    <s v="I A OGUNU"/>
    <x v="0"/>
    <s v="MARK CHIJIOKE"/>
    <s v="PROJETS"/>
    <s v="C.NG.PCW.DF.98.701.1238"/>
    <s v="Engineering and Projects"/>
    <s v="TUG BOAT"/>
    <s v="WOJI"/>
    <s v="I A OGUNU"/>
    <s v="FOT/NORTH BANK"/>
    <s v="Third Party"/>
    <s v="Completed"/>
  </r>
  <r>
    <x v="13"/>
    <x v="24"/>
    <m/>
    <m/>
    <m/>
    <m/>
    <m/>
    <m/>
    <m/>
    <m/>
    <m/>
    <m/>
    <m/>
    <m/>
    <m/>
    <s v="I A OGUNU"/>
    <x v="0"/>
    <s v="MARK CHIJIOKE"/>
    <s v="PROJETS"/>
    <s v="C.NG.PCW.DF.98.701.1238"/>
    <s v="Engineering and Projects"/>
    <s v="RAMP BARGE"/>
    <s v="ORUGBO"/>
    <s v="I A OGUNU"/>
    <s v="FOT/NORTH BANK"/>
    <s v="Third Party"/>
    <s v="Completed"/>
  </r>
  <r>
    <x v="14"/>
    <x v="25"/>
    <m/>
    <m/>
    <m/>
    <m/>
    <m/>
    <m/>
    <m/>
    <m/>
    <m/>
    <m/>
    <m/>
    <m/>
    <m/>
    <s v="I A OGUNU"/>
    <x v="0"/>
    <s v="OKECHUKWU ONWUKWE"/>
    <s v="PROJECT"/>
    <s v="C.NG.PTW.DF.18.001.1230"/>
    <s v="Maintenance and Integrity"/>
    <s v="TUG BOAT"/>
    <s v="WOJI"/>
    <s v="I A OGUNU"/>
    <s v="FORCADOS"/>
    <s v="SPDC"/>
    <s v="Completed"/>
  </r>
  <r>
    <x v="14"/>
    <x v="25"/>
    <m/>
    <m/>
    <m/>
    <m/>
    <m/>
    <m/>
    <m/>
    <m/>
    <m/>
    <m/>
    <m/>
    <m/>
    <m/>
    <s v="I A OGUNU"/>
    <x v="0"/>
    <s v="OKECHUKWU ONWUKWE"/>
    <s v="PROJECT"/>
    <s v="C.NG.PTW.DF.18.001.1230"/>
    <s v="Maintenance and Integrity"/>
    <s v="RAMP BARGE"/>
    <s v="ORUGBO"/>
    <s v="I A OGUNU"/>
    <s v="FORCADOS"/>
    <s v="SPDC"/>
    <s v="Completed"/>
  </r>
  <r>
    <x v="15"/>
    <x v="26"/>
    <m/>
    <m/>
    <m/>
    <m/>
    <m/>
    <m/>
    <m/>
    <m/>
    <m/>
    <m/>
    <m/>
    <m/>
    <m/>
    <s v="I A OGUNU"/>
    <x v="0"/>
    <s v="IDEJI BRDIGET"/>
    <s v="EMERGENCY RESPONSE"/>
    <s v="O.NG.PPE.OSR.GPS.724ER"/>
    <s v="ERT"/>
    <s v="TUG BOAT"/>
    <s v="TBA"/>
    <s v="I A OGUNU"/>
    <s v="FORCADOS"/>
    <s v="Third Party"/>
    <s v="Completed"/>
  </r>
  <r>
    <x v="15"/>
    <x v="26"/>
    <m/>
    <m/>
    <m/>
    <m/>
    <m/>
    <m/>
    <m/>
    <m/>
    <m/>
    <m/>
    <m/>
    <m/>
    <m/>
    <s v="I A OGUNU"/>
    <x v="0"/>
    <s v="IDEJI BRDIGET"/>
    <s v="EMERGENCY RESPONSE"/>
    <s v="O.NG.PPE.OSR.GPS.724ER"/>
    <s v="ERT"/>
    <s v="RAMP BARGE"/>
    <s v="TBA"/>
    <s v="I A OGUNU"/>
    <s v="FORCADOS"/>
    <s v="Third Party"/>
    <s v="Completed"/>
  </r>
  <r>
    <x v="16"/>
    <x v="27"/>
    <m/>
    <m/>
    <m/>
    <m/>
    <m/>
    <m/>
    <m/>
    <m/>
    <m/>
    <m/>
    <m/>
    <m/>
    <m/>
    <s v="I A OGUNU"/>
    <x v="0"/>
    <s v="LAWAL OYINDAMOLA"/>
    <s v="PRODUCTION"/>
    <s v="O.NG.PTW.EXX.FAC.71300"/>
    <s v="Forcados Terminal"/>
    <s v="TUG BOAT"/>
    <s v="TBA"/>
    <s v="I A OGUNU"/>
    <s v="FORCADOS"/>
    <s v="Third Party"/>
    <s v="Completed"/>
  </r>
  <r>
    <x v="16"/>
    <x v="27"/>
    <m/>
    <m/>
    <m/>
    <m/>
    <m/>
    <m/>
    <m/>
    <m/>
    <m/>
    <m/>
    <m/>
    <m/>
    <m/>
    <s v="I A OGUNU"/>
    <x v="0"/>
    <s v="LAWAL OYINDAMOLA"/>
    <s v="PRODUCTION"/>
    <s v="O.NG.PTW.EXX.FAC.71300"/>
    <s v="Forcados Terminal"/>
    <s v="RAMP BARGE"/>
    <s v="TBA"/>
    <s v="I A OGUNU"/>
    <s v="FORCADOS"/>
    <s v="Third Party"/>
    <s v="Completed"/>
  </r>
  <r>
    <x v="17"/>
    <x v="28"/>
    <m/>
    <m/>
    <m/>
    <m/>
    <m/>
    <m/>
    <m/>
    <m/>
    <m/>
    <m/>
    <m/>
    <m/>
    <m/>
    <s v="I A OGUNU"/>
    <x v="0"/>
    <s v="ZIFA CECELIA"/>
    <s v="Logistics"/>
    <n v="104607"/>
    <s v="Logistics"/>
    <s v="RAMP BARGE"/>
    <s v="DUNAMIS"/>
    <s v="I A OGUNU"/>
    <s v="FORCADOS"/>
    <s v="Third Party"/>
    <s v="Completed"/>
  </r>
  <r>
    <x v="18"/>
    <x v="29"/>
    <n v="1"/>
    <n v="1"/>
    <n v="7"/>
    <n v="825.61"/>
    <n v="382.39"/>
    <n v="5779.28"/>
    <n v="2676.7"/>
    <n v="8100"/>
    <n v="11097"/>
    <n v="6829.2682926829266"/>
    <n v="10686"/>
    <m/>
    <n v="37068.248292682925"/>
    <s v="I A OGUNU"/>
    <x v="0"/>
    <s v="OYINDAMOLA LAWAL"/>
    <s v="PRODUCTION"/>
    <s v="O.NG.PTW.EXX.FAC.71300"/>
    <s v="Forcados Terminal"/>
    <s v="RAMP BARGE"/>
    <s v="ALAFURO"/>
    <s v="I A OGUNU"/>
    <s v="FORCADOS"/>
    <s v="Third Party"/>
    <s v="Completed"/>
  </r>
  <r>
    <x v="18"/>
    <x v="30"/>
    <m/>
    <m/>
    <m/>
    <m/>
    <m/>
    <m/>
    <m/>
    <m/>
    <m/>
    <m/>
    <m/>
    <m/>
    <m/>
    <s v="I A OGUNU"/>
    <x v="0"/>
    <s v="IKHEEGBE HENRY"/>
    <s v="WELL EMGINEERING"/>
    <s v="C.NG.AFS.DD.17.004.9413"/>
    <s v="Well Engineering"/>
    <s v="TUG BOAT"/>
    <s v="EBUERE"/>
    <s v="I A OGUNU"/>
    <s v="FORCADOS"/>
    <s v="Third Party"/>
    <s v="Completed"/>
  </r>
  <r>
    <x v="18"/>
    <x v="30"/>
    <m/>
    <m/>
    <m/>
    <m/>
    <m/>
    <m/>
    <m/>
    <m/>
    <m/>
    <m/>
    <m/>
    <m/>
    <m/>
    <s v="I A OGUNU"/>
    <x v="0"/>
    <s v="IKHEEGBE HENRY"/>
    <s v="WELL EMGINEERING"/>
    <s v="C.NG.AFS.DD.17.004.9413"/>
    <s v="Well Engineering"/>
    <s v="RAMP BARGE"/>
    <s v="DUNAMIS"/>
    <s v="I A OGUNU"/>
    <s v="FORCADOS"/>
    <s v="Third Party"/>
    <s v="Completed"/>
  </r>
  <r>
    <x v="19"/>
    <x v="31"/>
    <m/>
    <m/>
    <m/>
    <m/>
    <m/>
    <m/>
    <m/>
    <m/>
    <m/>
    <m/>
    <m/>
    <m/>
    <m/>
    <s v="I A OGUNU"/>
    <x v="0"/>
    <s v="MARK CHIJIOKE"/>
    <s v="PROJECTS"/>
    <s v="C.NG.PCW.DF.98.706.1238"/>
    <s v="Engineering and Projects"/>
    <s v="TUG BOAT"/>
    <s v="WOJI"/>
    <s v="I A OGUNU"/>
    <s v="NRTH BANK"/>
    <s v="SPDC"/>
    <s v="Completed"/>
  </r>
  <r>
    <x v="19"/>
    <x v="31"/>
    <m/>
    <m/>
    <m/>
    <m/>
    <m/>
    <m/>
    <m/>
    <m/>
    <m/>
    <m/>
    <m/>
    <m/>
    <m/>
    <s v="I A OGUNU"/>
    <x v="0"/>
    <s v="MARK CHIJIOKE"/>
    <s v="PROJECTS"/>
    <s v="C.NG.PCW.DF.98.706.1238"/>
    <s v="Engineering and Projects"/>
    <s v="RAMP BARGE"/>
    <s v="ORUGBO"/>
    <s v="I A OGUNU"/>
    <s v="NORTH BANK"/>
    <s v="SPDC"/>
    <s v="Completed"/>
  </r>
  <r>
    <x v="20"/>
    <x v="32"/>
    <n v="1"/>
    <n v="1"/>
    <n v="6"/>
    <n v="825.61"/>
    <n v="382.39"/>
    <n v="4953.67"/>
    <n v="2294.3200000000002"/>
    <n v="8100"/>
    <n v="11097"/>
    <n v="5853.6585365853662"/>
    <n v="10686"/>
    <m/>
    <n v="34884.648536585366"/>
    <s v="I A OGUNU"/>
    <x v="0"/>
    <s v="AUSTIN BOSAH"/>
    <s v="Logistics"/>
    <n v="113066"/>
    <s v="Logistics"/>
    <s v="TUG BOAT"/>
    <s v="WOJI"/>
    <s v="I A OGUNU"/>
    <s v="NORTH BANK"/>
    <s v="SPDC"/>
    <s v="Completed"/>
  </r>
  <r>
    <x v="20"/>
    <x v="32"/>
    <m/>
    <m/>
    <m/>
    <m/>
    <m/>
    <m/>
    <m/>
    <m/>
    <m/>
    <m/>
    <m/>
    <m/>
    <m/>
    <s v="I A OGUNU"/>
    <x v="0"/>
    <s v="AUSTIN BOSAH"/>
    <s v="Logistics"/>
    <n v="113066"/>
    <s v="Logistics"/>
    <s v="RAMP BARGE"/>
    <s v="ORUGBO"/>
    <s v="I A OGUNU"/>
    <s v="NORTH BANK"/>
    <s v="SPDC"/>
    <s v="Completed"/>
  </r>
  <r>
    <x v="20"/>
    <x v="33"/>
    <m/>
    <m/>
    <m/>
    <m/>
    <m/>
    <m/>
    <m/>
    <m/>
    <m/>
    <m/>
    <m/>
    <m/>
    <m/>
    <s v="I A OGUNU"/>
    <x v="0"/>
    <s v="LAWAL OYINDAMOLA"/>
    <s v="PRODUCTION"/>
    <s v="O.NG.PTW.EXX.FAC.71300"/>
    <s v="Forcados Terminal"/>
    <s v="TUG BOAT"/>
    <s v="WOJI"/>
    <s v="I A OGUNU"/>
    <s v="FORCADOS"/>
    <s v="SPDC"/>
    <s v="Completed"/>
  </r>
  <r>
    <x v="20"/>
    <x v="33"/>
    <m/>
    <m/>
    <m/>
    <m/>
    <m/>
    <m/>
    <m/>
    <m/>
    <m/>
    <m/>
    <m/>
    <m/>
    <m/>
    <s v="I A OGUNU"/>
    <x v="0"/>
    <s v="LAWAL OYINDAMOLA"/>
    <s v="PRODUCTION"/>
    <s v="O.NG.PTW.EXX.FAC.71300"/>
    <s v="Forcados Terminal"/>
    <s v="RAMP BARGE"/>
    <s v="ORUGBO"/>
    <s v="I A OGUNU"/>
    <s v="FORCADOS"/>
    <s v="SPDC"/>
    <s v="Completed"/>
  </r>
  <r>
    <x v="21"/>
    <x v="34"/>
    <n v="1"/>
    <n v="1"/>
    <n v="4"/>
    <n v="825.61"/>
    <n v="382.39"/>
    <n v="3302.45"/>
    <n v="1529.54"/>
    <n v="8100"/>
    <n v="11097"/>
    <n v="3902.439024390244"/>
    <n v="10686"/>
    <n v="30260.315236760001"/>
    <n v="60777.744261150248"/>
    <s v="I A OGUNU"/>
    <x v="0"/>
    <s v="MARK CHIJIOKE"/>
    <s v="PROJECTS"/>
    <s v="C.NG.PCW.DF.98.701.1238"/>
    <s v="Engineering and Projects"/>
    <s v="TUG BOAT"/>
    <s v="WOJI"/>
    <s v="I A OGUNU"/>
    <s v="FORCADOS"/>
    <s v="Third Party"/>
    <s v="Completed"/>
  </r>
  <r>
    <x v="21"/>
    <x v="34"/>
    <m/>
    <m/>
    <m/>
    <m/>
    <m/>
    <m/>
    <m/>
    <m/>
    <m/>
    <m/>
    <m/>
    <m/>
    <m/>
    <s v="I A OGUNU"/>
    <x v="0"/>
    <s v="MARK CHIJIOKE"/>
    <s v="PROJECTS"/>
    <s v="C.NG.PCW.DF.98.701.1238"/>
    <s v="Engineering and Projects"/>
    <s v="RAMP BARGE"/>
    <s v="ORUGBO"/>
    <s v="I A OGUNU"/>
    <s v="FORCADOS"/>
    <s v="Third Party"/>
    <s v="Completed"/>
  </r>
  <r>
    <x v="22"/>
    <x v="35"/>
    <m/>
    <m/>
    <m/>
    <m/>
    <m/>
    <m/>
    <m/>
    <m/>
    <m/>
    <m/>
    <m/>
    <m/>
    <m/>
    <s v="I A OGUNU"/>
    <x v="0"/>
    <s v="MARK CHIJIOKE"/>
    <s v="PROJECT"/>
    <s v="C.NG.PCW.DF.98.701.1238"/>
    <s v="Engineering and Projects"/>
    <s v="TUG BOAT"/>
    <s v="WOJI"/>
    <s v="I A OGUNU"/>
    <s v="NORTH BANK"/>
    <s v="Third Party"/>
    <s v="Completed"/>
  </r>
  <r>
    <x v="22"/>
    <x v="35"/>
    <m/>
    <m/>
    <m/>
    <m/>
    <m/>
    <m/>
    <m/>
    <m/>
    <m/>
    <m/>
    <m/>
    <m/>
    <m/>
    <s v="I A OGUNU"/>
    <x v="0"/>
    <s v="MARK CHIJIOKE"/>
    <s v="PROJECT"/>
    <s v="C.NG.PCW.DF.98.701.1238"/>
    <s v="Engineering and Projects"/>
    <s v="RAMP BARGE"/>
    <s v="ORUGBO"/>
    <s v="I A OGUNU"/>
    <s v="NORTH BANK"/>
    <s v="Third Party"/>
    <s v="Completed"/>
  </r>
  <r>
    <x v="23"/>
    <x v="36"/>
    <n v="1"/>
    <n v="1"/>
    <n v="5"/>
    <n v="825.61"/>
    <n v="382.39"/>
    <n v="4128.0600000000004"/>
    <n v="1911.93"/>
    <n v="8100"/>
    <n v="11097"/>
    <n v="4878.0487804878048"/>
    <n v="10686"/>
    <n v="30260.315236760001"/>
    <n v="62961.35401724781"/>
    <s v="I A OGUNU"/>
    <x v="0"/>
    <s v="OYINDAMOLA LAWAL"/>
    <s v="PRODUCTION"/>
    <s v="O.NG.PTW.EXX.FAC.71300"/>
    <s v="Forcados Terminal"/>
    <s v="RAMP BARGE"/>
    <s v="AKUGBENE"/>
    <s v="I A OGUNU"/>
    <s v="FOT"/>
    <s v="Third Party"/>
    <s v="Completed"/>
  </r>
  <r>
    <x v="24"/>
    <x v="37"/>
    <m/>
    <m/>
    <m/>
    <m/>
    <m/>
    <m/>
    <m/>
    <m/>
    <m/>
    <m/>
    <m/>
    <m/>
    <m/>
    <s v="I A OGUNU"/>
    <x v="0"/>
    <s v="MARK CHIJIOKE"/>
    <s v="PROJECTS"/>
    <s v="C.NG.PBW.DF.99.611.1238"/>
    <s v="Well Engineering"/>
    <s v="TUG BOAT"/>
    <s v="IYANABO IBIYE"/>
    <s v="I A OGUNU"/>
    <s v="FOT/ESCRAVOS"/>
    <s v="Third Party"/>
    <s v="Completed"/>
  </r>
  <r>
    <x v="24"/>
    <x v="37"/>
    <m/>
    <m/>
    <m/>
    <m/>
    <m/>
    <m/>
    <m/>
    <m/>
    <m/>
    <m/>
    <m/>
    <m/>
    <m/>
    <s v="I A OGUNU"/>
    <x v="0"/>
    <s v="MARK CHIJIOKE"/>
    <s v="PROJECTS"/>
    <s v="C.NG.PBW.DF.99.611.1238"/>
    <s v="Well Engineering"/>
    <s v="RAMP BARGE"/>
    <s v="MERCIFUL GOD"/>
    <s v="I A OGUNU"/>
    <s v="FOT/ESCRAVOS"/>
    <s v="Third Party"/>
    <s v="Completed"/>
  </r>
  <r>
    <x v="25"/>
    <x v="38"/>
    <m/>
    <m/>
    <m/>
    <m/>
    <m/>
    <m/>
    <m/>
    <m/>
    <m/>
    <m/>
    <m/>
    <m/>
    <m/>
    <s v="IA OGUNU"/>
    <x v="0"/>
    <s v="Onwueme Innocent"/>
    <s v="WELL ENG"/>
    <s v="C.NG.AFS.DD.17.004.9413"/>
    <s v="Well Engineering"/>
    <s v="TUG BOAT"/>
    <s v="MV AKUS"/>
    <s v="I A OGUNU"/>
    <s v="FOT"/>
    <s v="Third Party"/>
    <s v="Completed"/>
  </r>
  <r>
    <x v="25"/>
    <x v="38"/>
    <m/>
    <m/>
    <m/>
    <m/>
    <m/>
    <m/>
    <m/>
    <m/>
    <m/>
    <m/>
    <m/>
    <m/>
    <m/>
    <s v="IA OGUNU"/>
    <x v="0"/>
    <s v="Onwueme Innocent"/>
    <s v="WELL ENG"/>
    <s v="C.NG.AFS.DD.17.004.9413"/>
    <s v="Well Engineering"/>
    <s v="RAMP BARGE"/>
    <s v="AKUGBENE"/>
    <s v="I A OGUNU"/>
    <s v="FOT"/>
    <s v="Third Party"/>
    <s v="Completed"/>
  </r>
  <r>
    <x v="25"/>
    <x v="39"/>
    <n v="2"/>
    <n v="2"/>
    <n v="9"/>
    <n v="825.61"/>
    <n v="382.39"/>
    <n v="14861.01"/>
    <n v="6882.95"/>
    <n v="8100"/>
    <n v="11097"/>
    <n v="8780.4878048780483"/>
    <n v="10686"/>
    <n v="30260.315236760001"/>
    <n v="82567.763041638042"/>
    <s v="IA OGUNU"/>
    <x v="0"/>
    <s v="Ikheegbe Henry H"/>
    <s v="WELL ENGINEERING"/>
    <s v="C.NG.AFS.DD.17.004.9413"/>
    <s v="Well Engineering"/>
    <s v="TUG BOAT"/>
    <s v="FAVOUR 5"/>
    <s v="IA OGUNU"/>
    <s v="FOT"/>
    <s v="Third Party"/>
    <s v="Completed"/>
  </r>
  <r>
    <x v="25"/>
    <x v="39"/>
    <m/>
    <m/>
    <m/>
    <m/>
    <m/>
    <m/>
    <m/>
    <m/>
    <m/>
    <m/>
    <m/>
    <m/>
    <m/>
    <s v="IA OGUNU"/>
    <x v="0"/>
    <s v="Ikheegbe Henry H"/>
    <s v="WELL ENGINEERING"/>
    <s v="C.NG.AFS.DD.17.004.9413"/>
    <s v="Well Engineering"/>
    <s v="TUG BOAT"/>
    <s v="ESTHER"/>
    <s v="IA OGUNU"/>
    <s v="FOT"/>
    <s v="Third Party"/>
    <s v="Completed"/>
  </r>
  <r>
    <x v="25"/>
    <x v="39"/>
    <m/>
    <m/>
    <m/>
    <m/>
    <m/>
    <m/>
    <m/>
    <m/>
    <m/>
    <m/>
    <m/>
    <m/>
    <m/>
    <s v="IA OGUNU"/>
    <x v="0"/>
    <s v="Ikheegbe Henry H"/>
    <s v="WELL ENGINEERING"/>
    <s v="C.NG.AFS.DD.17.004.9413"/>
    <s v="Well Engineering"/>
    <s v="FLAT TOP BARGE"/>
    <s v="OGUNU ISLAND"/>
    <s v="I A OGUNU"/>
    <s v="FOT"/>
    <s v="Third Party"/>
    <s v="Completed"/>
  </r>
  <r>
    <x v="25"/>
    <x v="39"/>
    <m/>
    <m/>
    <m/>
    <m/>
    <m/>
    <m/>
    <m/>
    <m/>
    <m/>
    <m/>
    <m/>
    <m/>
    <m/>
    <s v="IA OGUNU"/>
    <x v="0"/>
    <s v="Ikheegbe Henry H"/>
    <s v="WELL ENGINEERING"/>
    <s v="C.NG.AFS.DD.17.004.9413"/>
    <s v="Well Engineering"/>
    <s v="FLAT TOP BARGE"/>
    <s v="DIKKI ISLAND"/>
    <s v="I A OGUNU"/>
    <s v="FOT"/>
    <s v="Third Party"/>
    <s v="Completed"/>
  </r>
  <r>
    <x v="26"/>
    <x v="40"/>
    <n v="1"/>
    <n v="1"/>
    <n v="4"/>
    <n v="825.61"/>
    <n v="382.39"/>
    <n v="3302.45"/>
    <n v="1529.54"/>
    <n v="8100"/>
    <n v="11097"/>
    <n v="3902.439024390244"/>
    <n v="10686"/>
    <n v="30260.315236760001"/>
    <n v="60777.744261150248"/>
    <s v="I A OGUNU"/>
    <x v="0"/>
    <s v="ADLINE IYAYE"/>
    <s v="PRODUCTION"/>
    <s v="O.NG.PCW.NTF.FAC.71300"/>
    <s v="North bank/Yokri"/>
    <s v="TUG BOAT"/>
    <s v="MERCIFUL GOD"/>
    <s v="I A OGUNU"/>
    <s v="FOT-N-BANK"/>
    <s v="Third Party"/>
    <s v="Completed"/>
  </r>
  <r>
    <x v="26"/>
    <x v="40"/>
    <m/>
    <m/>
    <m/>
    <m/>
    <m/>
    <m/>
    <m/>
    <m/>
    <m/>
    <m/>
    <m/>
    <m/>
    <m/>
    <s v="I A OGUNU"/>
    <x v="0"/>
    <s v="ADLINE IYAYE"/>
    <s v="PRODUCTION"/>
    <s v="O.NG.PCW.NTF.FAC.71300"/>
    <s v="North bank/Yokri"/>
    <s v="RAMP BARGE"/>
    <s v="IYANABO IBIYE"/>
    <s v="I A OGUNU"/>
    <s v="FOT-N-BANK"/>
    <s v="Third Party"/>
    <s v="Completed"/>
  </r>
  <r>
    <x v="27"/>
    <x v="41"/>
    <n v="1"/>
    <n v="1"/>
    <n v="8"/>
    <n v="825.61"/>
    <n v="382.39"/>
    <n v="3059.09"/>
    <n v="3059.09"/>
    <n v="8100"/>
    <n v="11097"/>
    <n v="7804.8780487804879"/>
    <n v="10686"/>
    <n v="30260.315236760001"/>
    <n v="65966.373285540496"/>
    <s v="I A OGUNU"/>
    <x v="0"/>
    <s v="ISICHEI EMMANUEL"/>
    <s v="PROJECTS"/>
    <s v="C.NG.PCW.DF.98.701.1238"/>
    <s v="Engineering and Projects"/>
    <s v="TUG BOAT"/>
    <s v="ORUGBO"/>
    <s v="I A OGUNU"/>
    <s v="N-BANK/S-BANK"/>
    <s v="SPDC"/>
    <s v="Completed"/>
  </r>
  <r>
    <x v="27"/>
    <x v="41"/>
    <m/>
    <m/>
    <m/>
    <m/>
    <m/>
    <m/>
    <m/>
    <m/>
    <m/>
    <m/>
    <m/>
    <m/>
    <m/>
    <s v="I A OGUNU"/>
    <x v="0"/>
    <s v="ISICHEI EMMANUEL"/>
    <s v="PROJECTS"/>
    <s v="C.NG.PCW.DF.98.701.1238"/>
    <s v="Engineering and Projects"/>
    <s v="RAMP BARGE"/>
    <s v="GBARAN"/>
    <s v="I A OGUNU"/>
    <s v="N-BANK/S-BANK"/>
    <s v="SPDC"/>
    <s v="Completed"/>
  </r>
  <r>
    <x v="28"/>
    <x v="42"/>
    <m/>
    <m/>
    <m/>
    <m/>
    <m/>
    <m/>
    <m/>
    <m/>
    <m/>
    <m/>
    <m/>
    <m/>
    <m/>
    <s v="I A OGUNU"/>
    <x v="0"/>
    <s v="LAWAL OYINDAMOLA"/>
    <s v="PRODUCTION"/>
    <s v="O.NG.PTW.EXX.FAC.71300"/>
    <s v="Forcados Terminal"/>
    <s v="TUG BOAT"/>
    <s v="NICOLLETE"/>
    <s v="I A OGUNU"/>
    <s v="FORCADOS"/>
    <s v="Third Party"/>
    <s v="Completed"/>
  </r>
  <r>
    <x v="28"/>
    <x v="42"/>
    <m/>
    <m/>
    <m/>
    <m/>
    <m/>
    <m/>
    <m/>
    <m/>
    <m/>
    <m/>
    <m/>
    <m/>
    <m/>
    <s v="I A OGUNU"/>
    <x v="0"/>
    <s v="LAWAL OYINDAMOLA"/>
    <s v="PRODUCTION"/>
    <s v="O.NG.PTW.EXX.FAC.71300"/>
    <s v="Forcados Terminal"/>
    <s v="RAMP BARGE"/>
    <s v="DVB 5"/>
    <s v="I A OGUNU"/>
    <s v="FORCADOS"/>
    <s v="Third Party"/>
    <s v="Completed"/>
  </r>
  <r>
    <x v="29"/>
    <x v="43"/>
    <n v="1"/>
    <n v="1"/>
    <n v="6"/>
    <n v="825.61"/>
    <n v="382.39"/>
    <n v="4953.67"/>
    <n v="2294.3200000000002"/>
    <n v="8100"/>
    <n v="11097"/>
    <n v="5853.6585365853662"/>
    <n v="10686"/>
    <n v="30260.315236760001"/>
    <n v="65144.963773345371"/>
    <s v="I A OGUNU"/>
    <x v="0"/>
    <s v="MARK CHIJIOKE"/>
    <s v="PROJECT"/>
    <s v="C.NG.PCW.DF.98.706.1238"/>
    <s v="Engineering and Projects"/>
    <s v="TUG BOAT"/>
    <s v="NICOLLETE"/>
    <s v="I A OGUNU"/>
    <s v="NORTH BANK"/>
    <s v="Third Party"/>
    <s v="Completed"/>
  </r>
  <r>
    <x v="29"/>
    <x v="43"/>
    <m/>
    <m/>
    <m/>
    <m/>
    <m/>
    <m/>
    <m/>
    <m/>
    <m/>
    <m/>
    <m/>
    <m/>
    <m/>
    <s v="I A OGUNU"/>
    <x v="0"/>
    <s v="MARK CHIJIOKE"/>
    <s v="PROJECT"/>
    <s v="C.NG.PCW.DF.98.706.1238"/>
    <s v="Engineering and Projects"/>
    <s v="RAMP BARGE"/>
    <s v="DVB 5"/>
    <s v="I A OGUNU"/>
    <s v="NORTH BANK"/>
    <s v="Third Party"/>
    <s v="Completed"/>
  </r>
  <r>
    <x v="30"/>
    <x v="44"/>
    <m/>
    <m/>
    <m/>
    <m/>
    <m/>
    <m/>
    <m/>
    <m/>
    <m/>
    <m/>
    <m/>
    <m/>
    <m/>
    <s v="I A OGUNU"/>
    <x v="0"/>
    <s v="AKPOVWOVWO PHILO"/>
    <s v="PRODUCTION"/>
    <s v="O.NG.PCW.NTF.FAC.71300"/>
    <s v="North bank/Yokri"/>
    <s v="TUG BOAT"/>
    <s v="TUG NICOLETTE"/>
    <s v="I A OGUNU"/>
    <s v="NORTH BANK"/>
    <s v="Third Party"/>
    <s v="Completed"/>
  </r>
  <r>
    <x v="30"/>
    <x v="44"/>
    <m/>
    <m/>
    <m/>
    <m/>
    <m/>
    <m/>
    <m/>
    <m/>
    <m/>
    <m/>
    <m/>
    <m/>
    <m/>
    <s v="I A OGUNU"/>
    <x v="0"/>
    <s v="AKPOVWOVWO PHILO"/>
    <s v="PRODUCTION"/>
    <s v="O.NG.PCW.NTF.FAC.71300"/>
    <s v="North bank/Yokri"/>
    <s v="RAMP BARGE"/>
    <s v="TBA"/>
    <s v="I A OGUNU"/>
    <s v="NORTH BANK"/>
    <s v="Third Party"/>
    <s v="Completed"/>
  </r>
  <r>
    <x v="29"/>
    <x v="45"/>
    <m/>
    <m/>
    <m/>
    <m/>
    <m/>
    <m/>
    <m/>
    <m/>
    <m/>
    <m/>
    <m/>
    <m/>
    <m/>
    <s v="I A OGUNU"/>
    <x v="0"/>
    <s v="ZIFA CECILIA"/>
    <s v="Logistics"/>
    <n v="113066"/>
    <s v="North bank/Yokri"/>
    <s v="TUG BOAT"/>
    <s v="NICOLLETE"/>
    <s v="I A OGUNU"/>
    <s v="NORTH BANK"/>
    <s v="Third Party"/>
    <s v="Completed"/>
  </r>
  <r>
    <x v="29"/>
    <x v="45"/>
    <m/>
    <m/>
    <m/>
    <m/>
    <m/>
    <m/>
    <m/>
    <m/>
    <m/>
    <m/>
    <m/>
    <m/>
    <m/>
    <s v="I A OGUNU"/>
    <x v="0"/>
    <s v="ZIFA CECILIA"/>
    <s v="Logistics"/>
    <n v="113066"/>
    <s v="North bank/Yokri"/>
    <s v="RAMP BARGE"/>
    <s v="DVB 2"/>
    <s v="I A OGUNU"/>
    <s v="NORTH BANK"/>
    <s v="Third Party"/>
    <s v="Completed"/>
  </r>
  <r>
    <x v="31"/>
    <x v="46"/>
    <m/>
    <m/>
    <m/>
    <m/>
    <m/>
    <m/>
    <m/>
    <m/>
    <m/>
    <m/>
    <m/>
    <m/>
    <m/>
    <s v="I A OGUNU"/>
    <x v="0"/>
    <s v="ETIM IMOH"/>
    <s v="IT"/>
    <n v="103121"/>
    <s v="IT"/>
    <s v="RAMP BARGE"/>
    <s v="NICOLLETE"/>
    <s v="I A OGUNU"/>
    <s v="NORTH BANK"/>
    <s v="Third Party"/>
    <s v="Completed"/>
  </r>
  <r>
    <x v="32"/>
    <x v="47"/>
    <n v="1"/>
    <n v="1"/>
    <n v="4"/>
    <n v="825.61"/>
    <n v="382.39"/>
    <n v="3302.45"/>
    <n v="1529.54"/>
    <n v="8100"/>
    <n v="11097"/>
    <n v="3902.439024390244"/>
    <n v="10686"/>
    <n v="30260.315236760001"/>
    <n v="60777.744261150248"/>
    <s v="I A OGUNU"/>
    <x v="0"/>
    <s v="MARK CHIJIOKE"/>
    <s v="PROJECT"/>
    <s v="C.NG.PCW.DF.98.701.1238"/>
    <s v="Well Engineering"/>
    <s v="TUG BOAT"/>
    <s v="FAVOUR II"/>
    <s v="I A OGUNU"/>
    <s v="FOT"/>
    <s v="Third Party"/>
    <s v="Completed"/>
  </r>
  <r>
    <x v="32"/>
    <x v="47"/>
    <m/>
    <m/>
    <m/>
    <m/>
    <m/>
    <m/>
    <m/>
    <m/>
    <m/>
    <m/>
    <m/>
    <m/>
    <m/>
    <s v="I A OGUNU"/>
    <x v="0"/>
    <s v="MARK CHIJIOKE"/>
    <s v="PROJECT"/>
    <s v="C.NG.PCW.DF.98.701.1238"/>
    <s v="Well Engineering"/>
    <s v="TUG BOAT"/>
    <s v="JUSCO II"/>
    <s v="I A OGUNU"/>
    <s v="FOT"/>
    <s v="Third Party"/>
    <s v="Completed"/>
  </r>
  <r>
    <x v="33"/>
    <x v="48"/>
    <n v="1"/>
    <n v="1"/>
    <n v="5"/>
    <n v="825.61"/>
    <n v="382.39"/>
    <n v="4128.0600000000004"/>
    <n v="1911.93"/>
    <n v="8100"/>
    <n v="11097"/>
    <n v="4878.0487804878048"/>
    <n v="10686"/>
    <n v="30260.315236760001"/>
    <n v="62961.35401724781"/>
    <s v="I A OGUNU"/>
    <x v="0"/>
    <s v="LAWAL OYINDAMOLA"/>
    <s v="PRODUCTION"/>
    <s v="O.NG.PTW.EXX.FAC.71300"/>
    <s v="Forcados Terminal"/>
    <s v="TUG BOAT"/>
    <s v="FAVOUR 2"/>
    <s v="I A OGUNU"/>
    <s v="FOT"/>
    <s v="Third Party"/>
    <s v="Completed"/>
  </r>
  <r>
    <x v="33"/>
    <x v="48"/>
    <m/>
    <m/>
    <m/>
    <m/>
    <m/>
    <m/>
    <m/>
    <m/>
    <m/>
    <m/>
    <m/>
    <m/>
    <m/>
    <s v="I A OGUNU"/>
    <x v="0"/>
    <s v="LAWAL OYINDAMOLA"/>
    <s v="PRODUCTION"/>
    <s v="O.NG.PTW.EXX.FAC.71300"/>
    <s v="Forcados Terminal"/>
    <s v="RAMP BARGE"/>
    <s v="JUSCO 2"/>
    <s v="I A OGUNU"/>
    <s v="FOT"/>
    <s v="Third Party"/>
    <s v="Completed"/>
  </r>
  <r>
    <x v="34"/>
    <x v="49"/>
    <m/>
    <m/>
    <m/>
    <m/>
    <m/>
    <m/>
    <m/>
    <m/>
    <m/>
    <m/>
    <m/>
    <m/>
    <m/>
    <s v="I A OGUNU"/>
    <x v="1"/>
    <s v="MARK CHIJIOKE"/>
    <s v="PROJECTS"/>
    <s v="P.NG.AGS.DG.12.108.1238"/>
    <s v="Engineering and Projects"/>
    <s v="TUG BOAT"/>
    <s v="FAVOUR 1"/>
    <s v="I A OGUNU"/>
    <s v="TUNU"/>
    <s v="SPDC"/>
    <s v="Completed"/>
  </r>
  <r>
    <x v="34"/>
    <x v="49"/>
    <n v="1"/>
    <n v="1"/>
    <n v="8"/>
    <n v="825.61"/>
    <n v="382.39"/>
    <n v="6604.88"/>
    <n v="3059.12"/>
    <n v="13200"/>
    <n v="18084"/>
    <n v="7804.8780487804879"/>
    <n v="10686"/>
    <n v="30260.315236760001"/>
    <n v="76499.193285540488"/>
    <s v="I A OGUNU"/>
    <x v="1"/>
    <s v="MARK CHIJIOKE"/>
    <s v="PROJECTS"/>
    <s v="P.NG.AGS.DG.12.108.1238"/>
    <s v="Engineering and Projects"/>
    <s v="RAMP BARGE"/>
    <s v="ORUGBO"/>
    <s v="I A OGUNU"/>
    <s v="TUNU"/>
    <s v="SPDC"/>
    <s v="Completed"/>
  </r>
  <r>
    <x v="35"/>
    <x v="50"/>
    <m/>
    <m/>
    <m/>
    <m/>
    <m/>
    <m/>
    <m/>
    <m/>
    <m/>
    <m/>
    <m/>
    <m/>
    <m/>
    <s v="I A OGUNU"/>
    <x v="1"/>
    <s v="ERIC INYANG"/>
    <s v="PRODUCTION"/>
    <s v="O.NG.PCW.OKF.FAC.71300"/>
    <s v="Tunu"/>
    <s v="RAMP BARGE"/>
    <s v="ORUGBO"/>
    <s v="IA OGUNU"/>
    <s v="TUNU"/>
    <s v="SPDC"/>
    <s v="Completed"/>
  </r>
  <r>
    <x v="35"/>
    <x v="51"/>
    <n v="1"/>
    <n v="1"/>
    <n v="13"/>
    <n v="825.61"/>
    <n v="382.39"/>
    <n v="10732.93"/>
    <n v="4971.07"/>
    <n v="13200"/>
    <n v="18084"/>
    <n v="12682.926829268294"/>
    <n v="10686"/>
    <n v="30260.315236760001"/>
    <n v="87417.242066028295"/>
    <s v="I A OGUNU"/>
    <x v="1"/>
    <s v="ERIC INYANG"/>
    <s v="PRODUCTION"/>
    <s v="O.NG.PCW.OKF.FAC.71300"/>
    <s v="Tunu"/>
    <s v="TUG BOAT"/>
    <s v="FAVOUR 1"/>
    <s v="IA OGUNU"/>
    <s v="TUNU"/>
    <s v="Third Party"/>
    <s v="Completed"/>
  </r>
  <r>
    <x v="36"/>
    <x v="52"/>
    <m/>
    <m/>
    <m/>
    <m/>
    <m/>
    <m/>
    <m/>
    <m/>
    <m/>
    <m/>
    <m/>
    <m/>
    <m/>
    <s v="I A OGUNU"/>
    <x v="1"/>
    <s v="ERIC INYANG"/>
    <s v="PRODUCTION"/>
    <s v="O.NG.PCW.TNF.FAC.71300"/>
    <s v="Tunu"/>
    <s v="TUG BOAT"/>
    <s v="WOJI"/>
    <s v="I A OGUNU"/>
    <s v="TUNU"/>
    <s v="SPDC"/>
    <s v="Completed"/>
  </r>
  <r>
    <x v="36"/>
    <x v="52"/>
    <m/>
    <m/>
    <m/>
    <m/>
    <m/>
    <m/>
    <m/>
    <m/>
    <m/>
    <m/>
    <m/>
    <m/>
    <m/>
    <s v="I A OGUNU"/>
    <x v="1"/>
    <s v="ERIC INYANG"/>
    <s v="PRODUCTION"/>
    <s v="O.NG.PCW.TNF.FAC.71300"/>
    <s v="Tunu"/>
    <s v="RAMP BARGE"/>
    <s v="ORUGBO"/>
    <s v="I A OGUNU"/>
    <s v="TUNU"/>
    <s v="SPDC"/>
    <s v="Completed"/>
  </r>
  <r>
    <x v="36"/>
    <x v="52"/>
    <n v="1"/>
    <n v="1"/>
    <n v="7"/>
    <n v="825.61"/>
    <n v="382.39"/>
    <n v="5779.27"/>
    <n v="2676.73"/>
    <n v="13200"/>
    <n v="18084"/>
    <n v="6829.2682926829266"/>
    <n v="10686"/>
    <n v="30260.315236760001"/>
    <n v="74315.583529442927"/>
    <s v="I A OGUNU"/>
    <x v="1"/>
    <s v="ERIC INYANG"/>
    <s v="PRODUCTION"/>
    <s v="O.NG.PCW.TNF.FAC.71300"/>
    <s v="Tunu"/>
    <s v="TUG BOAT"/>
    <s v="GBARAN"/>
    <s v="I A OGUNU"/>
    <s v="TUNU"/>
    <s v="SPDC"/>
    <s v="Completed"/>
  </r>
  <r>
    <x v="37"/>
    <x v="53"/>
    <m/>
    <m/>
    <m/>
    <m/>
    <m/>
    <m/>
    <m/>
    <m/>
    <m/>
    <m/>
    <m/>
    <m/>
    <m/>
    <s v="I A OGUNU"/>
    <x v="1"/>
    <s v="AMADI CY GEORGE"/>
    <s v="WELL ENGINEERING"/>
    <s v="102280"/>
    <s v="Well Engineering"/>
    <s v="TUG BOAT"/>
    <s v="GBARAN"/>
    <s v="I A OGUNU"/>
    <s v="OPUKUSHI"/>
    <s v="SPDC"/>
    <s v="Completed"/>
  </r>
  <r>
    <x v="37"/>
    <x v="53"/>
    <n v="1"/>
    <n v="1"/>
    <n v="6"/>
    <n v="825.61"/>
    <n v="382.39"/>
    <n v="4953.66"/>
    <n v="2294.34"/>
    <n v="13200"/>
    <n v="18084"/>
    <n v="5853.6585365853662"/>
    <n v="10686"/>
    <m/>
    <n v="41871.658536585368"/>
    <s v="I A OGUNU"/>
    <x v="1"/>
    <s v="AMADI CY GEORGE"/>
    <s v="WELL ENGINEERING"/>
    <s v="102280"/>
    <s v="Well Engineering"/>
    <s v="RAMP BARGE"/>
    <s v="TEREKE"/>
    <s v="I A OGUNU"/>
    <s v="OPUKUSHI"/>
    <s v="SPDC"/>
    <s v="Completed"/>
  </r>
  <r>
    <x v="38"/>
    <x v="54"/>
    <m/>
    <m/>
    <m/>
    <m/>
    <m/>
    <m/>
    <m/>
    <m/>
    <m/>
    <m/>
    <m/>
    <m/>
    <m/>
    <s v="I A OGUNU"/>
    <x v="1"/>
    <s v="MOKOLO GOWIN"/>
    <s v="ERT"/>
    <s v="102202"/>
    <s v="Spill response"/>
    <s v="TUG BOAT"/>
    <s v="NICOLLETE"/>
    <s v="I A OGUNU"/>
    <s v="OPUKUSHI"/>
    <s v="Third Party"/>
    <s v="Completed"/>
  </r>
  <r>
    <x v="38"/>
    <x v="54"/>
    <n v="1"/>
    <n v="1"/>
    <n v="9"/>
    <n v="825.61"/>
    <n v="382.39"/>
    <n v="7430.49"/>
    <n v="3441.5099999999998"/>
    <n v="13200"/>
    <n v="18084"/>
    <n v="8780.4878048780483"/>
    <n v="10686"/>
    <m/>
    <n v="48422.487804878052"/>
    <s v="I A OGUNU"/>
    <x v="1"/>
    <s v="MOKOLO GOWIN"/>
    <s v="ERT"/>
    <s v="102202"/>
    <s v="Spill response"/>
    <s v="RAMP BARGE"/>
    <s v="AKUGBENE"/>
    <s v="I A OGUNU"/>
    <s v="OPUKUSHI"/>
    <s v="Third Party"/>
    <s v="Completed"/>
  </r>
  <r>
    <x v="18"/>
    <x v="55"/>
    <m/>
    <m/>
    <m/>
    <m/>
    <m/>
    <m/>
    <m/>
    <m/>
    <m/>
    <m/>
    <m/>
    <m/>
    <m/>
    <s v="TUNU"/>
    <x v="0"/>
    <s v="MARK CHIJIOKE"/>
    <s v="PROJECTS"/>
    <s v="C.NG.PCW.DF.98.706.1238"/>
    <s v="Engineering and Projects"/>
    <s v="TUG BOAT"/>
    <s v="WOJI"/>
    <s v="I A OGUNU"/>
    <s v="TUNU"/>
    <s v="SPDC"/>
    <s v="Completed"/>
  </r>
  <r>
    <x v="18"/>
    <x v="55"/>
    <m/>
    <m/>
    <m/>
    <m/>
    <m/>
    <m/>
    <m/>
    <m/>
    <m/>
    <m/>
    <m/>
    <m/>
    <m/>
    <s v="TUNU"/>
    <x v="0"/>
    <s v="MARK CHIJIOKE"/>
    <s v="PROJECTS"/>
    <s v="C.NG.PCW.DF.98.706.1238"/>
    <s v="Engineering and Projects"/>
    <s v="RAMP BARGE"/>
    <s v="ORUGBO"/>
    <s v="I A OGUNU"/>
    <s v="TUNU"/>
    <s v="SPDC"/>
    <s v="Completed"/>
  </r>
  <r>
    <x v="17"/>
    <x v="56"/>
    <m/>
    <m/>
    <m/>
    <m/>
    <m/>
    <m/>
    <m/>
    <m/>
    <m/>
    <m/>
    <m/>
    <m/>
    <m/>
    <s v="I A OGUNU"/>
    <x v="1"/>
    <s v="ERIC INYANG"/>
    <s v="PRODUCTION"/>
    <s v="O.NG.PCW.TNF.FAC.71300"/>
    <s v="Tunu"/>
    <s v="TUG BOAT"/>
    <s v="OYENDI"/>
    <s v="I A OGUNU"/>
    <s v="TUNU"/>
    <s v="Third Party"/>
    <s v="Completed"/>
  </r>
  <r>
    <x v="39"/>
    <x v="56"/>
    <n v="1"/>
    <n v="1"/>
    <n v="13"/>
    <n v="825.61"/>
    <n v="382.39"/>
    <n v="10732.93"/>
    <n v="4971.07"/>
    <n v="13200"/>
    <n v="18084"/>
    <n v="12682.926829268294"/>
    <n v="10686"/>
    <m/>
    <n v="57156.926829268297"/>
    <s v="I A OGUNU"/>
    <x v="1"/>
    <s v="ERIC INYANG"/>
    <s v="PRODUCTION"/>
    <s v="O.NG.PCW.TNF.FAC.71300"/>
    <s v="Tunu"/>
    <s v="RAMP BARGE"/>
    <s v="TEJIRI II"/>
    <s v="I A OGUNU"/>
    <s v="TUNU"/>
    <s v="Third Party"/>
    <s v="Completed"/>
  </r>
  <r>
    <x v="40"/>
    <x v="57"/>
    <m/>
    <m/>
    <m/>
    <m/>
    <m/>
    <m/>
    <m/>
    <m/>
    <m/>
    <m/>
    <m/>
    <m/>
    <m/>
    <s v="I A OGUNU"/>
    <x v="1"/>
    <s v="ERIC INYANG"/>
    <s v="PRODUCTION"/>
    <s v="O.NG.PCW.OTF.FAC.71300"/>
    <s v="Tunu"/>
    <s v="TUG BOAT"/>
    <s v="MV FAVOUR 5"/>
    <s v="I A OGUNU"/>
    <s v="TUNU"/>
    <s v="Third Party"/>
    <s v="Completed"/>
  </r>
  <r>
    <x v="40"/>
    <x v="57"/>
    <m/>
    <m/>
    <m/>
    <m/>
    <m/>
    <m/>
    <m/>
    <m/>
    <m/>
    <m/>
    <m/>
    <m/>
    <m/>
    <s v="I A OGUNU"/>
    <x v="1"/>
    <s v="ERIC INYANG"/>
    <s v="PRODUCTION"/>
    <s v="O.NG.PCW.OTF.FAC.71300"/>
    <s v="Tunu"/>
    <s v="RAMP BARGE"/>
    <s v="DIKKI ISLAND"/>
    <s v="I A OGUNU"/>
    <s v="TUNU"/>
    <s v="Third Party"/>
    <s v="Completed"/>
  </r>
  <r>
    <x v="41"/>
    <x v="58"/>
    <m/>
    <m/>
    <m/>
    <m/>
    <m/>
    <m/>
    <m/>
    <m/>
    <m/>
    <m/>
    <m/>
    <m/>
    <m/>
    <s v="I A OGUNU"/>
    <x v="1"/>
    <s v="ERIC INYANG"/>
    <s v="PRODUCTION"/>
    <s v="O.NG.PCW.TNF.FAC.71300"/>
    <s v="Tunu"/>
    <s v="TUG BOAT"/>
    <s v="MV FAVOUR"/>
    <s v="I A OGUNU"/>
    <s v="TUNU"/>
    <s v="Third Party"/>
    <s v="Completed"/>
  </r>
  <r>
    <x v="41"/>
    <x v="58"/>
    <n v="1"/>
    <n v="1"/>
    <n v="14"/>
    <n v="825.61"/>
    <n v="382.39"/>
    <n v="11558.54"/>
    <n v="5353.46"/>
    <n v="13200"/>
    <n v="18084"/>
    <n v="13658.536585365853"/>
    <n v="10686"/>
    <m/>
    <n v="59340.536585365851"/>
    <s v="I A OGUNU"/>
    <x v="1"/>
    <s v="ERIC INYANG"/>
    <s v="PRODUCTION"/>
    <s v="O.NG.PCW.TNF.FAC.71300"/>
    <s v="Tunu"/>
    <s v="RAMP BARGE"/>
    <s v="DIKKI ISLAND"/>
    <s v="I A OGUNU"/>
    <s v="TUNU"/>
    <s v="Third Party"/>
    <s v="Completed"/>
  </r>
  <r>
    <x v="42"/>
    <x v="59"/>
    <m/>
    <m/>
    <m/>
    <m/>
    <m/>
    <m/>
    <m/>
    <m/>
    <m/>
    <m/>
    <m/>
    <m/>
    <m/>
    <s v="I A OGUNU"/>
    <x v="1"/>
    <s v="BOYE FAMOROTI"/>
    <s v="ERT"/>
    <s v="104206"/>
    <s v="ERT"/>
    <s v="RAMP BARGE"/>
    <s v="AKUGBENE"/>
    <s v="I A OGUNU"/>
    <s v="OPUKSUHI"/>
    <s v="Third Party"/>
    <s v="Completed"/>
  </r>
  <r>
    <x v="43"/>
    <x v="60"/>
    <m/>
    <m/>
    <m/>
    <m/>
    <m/>
    <m/>
    <m/>
    <m/>
    <m/>
    <m/>
    <m/>
    <m/>
    <m/>
    <s v="I A OGUNU"/>
    <x v="1"/>
    <s v="AMADI CY GEORGE"/>
    <s v="WELL ENGINEERING"/>
    <s v="101308"/>
    <s v="Well Intervention"/>
    <s v="RAMP BARGE"/>
    <s v="DUNAMIS"/>
    <s v="I A OGUNU"/>
    <s v="OGBOTOBO"/>
    <s v="Third Party"/>
    <s v="Completed"/>
  </r>
  <r>
    <x v="44"/>
    <x v="61"/>
    <n v="1"/>
    <n v="1"/>
    <n v="6"/>
    <n v="825.61"/>
    <n v="382.39"/>
    <n v="4953.66"/>
    <n v="2294.34"/>
    <n v="13200"/>
    <n v="18084"/>
    <n v="5853.6585365853662"/>
    <n v="10686"/>
    <m/>
    <n v="41871.658536585368"/>
    <s v="I A OGUNU"/>
    <x v="1"/>
    <s v="ABAH ELOHOR"/>
    <s v="PRODUCTION MAINTENANCE"/>
    <s v="O.NG.PCW.TNF.FAC.71300"/>
    <s v="Maintenance and Integrity"/>
    <s v="TUG BOAT"/>
    <s v="WOJI"/>
    <s v="I A OGUNU"/>
    <s v="TUNU"/>
    <s v="SPDC"/>
    <s v="Completed"/>
  </r>
  <r>
    <x v="45"/>
    <x v="62"/>
    <m/>
    <m/>
    <m/>
    <m/>
    <m/>
    <m/>
    <m/>
    <m/>
    <m/>
    <m/>
    <m/>
    <m/>
    <m/>
    <s v="I A OGUNU"/>
    <x v="1"/>
    <s v="ERIC INYANG"/>
    <s v="PRODUCTION"/>
    <s v="O.NG.PCW.TNF.FAC.71300"/>
    <s v="Tunu"/>
    <s v="TUG BOAT"/>
    <s v="OYENDI"/>
    <s v="I A OGUNU"/>
    <s v="TUNU"/>
    <s v="Third Party"/>
    <s v="Completed"/>
  </r>
  <r>
    <x v="45"/>
    <x v="62"/>
    <n v="1"/>
    <n v="1"/>
    <n v="15"/>
    <n v="825.61"/>
    <n v="382.39"/>
    <n v="12384.15"/>
    <n v="5735.8499999999995"/>
    <n v="13200"/>
    <n v="18084"/>
    <n v="14634.146341463415"/>
    <n v="10686"/>
    <m/>
    <n v="61524.146341463413"/>
    <s v="I A OGUNU"/>
    <x v="1"/>
    <s v="ERIC INYANG"/>
    <s v="PRODUCTION"/>
    <s v="O.NG.PCW.TNF.FAC.71300"/>
    <s v="Tunu"/>
    <s v="RAMP BARGE"/>
    <s v="TEJIRI II"/>
    <s v="I A OGUNU"/>
    <s v="TUNU"/>
    <s v="Third Party"/>
    <s v="Completed"/>
  </r>
  <r>
    <x v="10"/>
    <x v="63"/>
    <m/>
    <m/>
    <m/>
    <m/>
    <m/>
    <m/>
    <m/>
    <m/>
    <m/>
    <m/>
    <m/>
    <m/>
    <m/>
    <s v="I A OGUNU"/>
    <x v="1"/>
    <s v="OKECHUKWU ONWUKWE"/>
    <s v="PROJECT"/>
    <s v="C.NG.SAG.DG.14.206.1230"/>
    <s v="Engineering and Projects"/>
    <s v="TUG BOAT"/>
    <s v="GBARAN"/>
    <s v="I A OGUNU"/>
    <s v="OGBOTOBOH"/>
    <s v="SPDC"/>
    <s v="Completed"/>
  </r>
  <r>
    <x v="10"/>
    <x v="63"/>
    <n v="1"/>
    <n v="1"/>
    <n v="8"/>
    <n v="825.61"/>
    <n v="382.39"/>
    <n v="6604.88"/>
    <n v="3059.12"/>
    <n v="13200"/>
    <n v="18084"/>
    <n v="7804.8780487804879"/>
    <n v="10686"/>
    <m/>
    <n v="46238.878048780491"/>
    <s v="I A OGUNU"/>
    <x v="1"/>
    <s v="OKECHUKWU ONWUKWE"/>
    <s v="PROJECT"/>
    <s v="C.NG.SAG.DG.14.206.1230"/>
    <s v="Engineering and Projects"/>
    <s v="RAMP BARGE"/>
    <s v="ODIDI"/>
    <s v="I A OGUNU"/>
    <s v="OGBOTOBOH"/>
    <s v="SPDC"/>
    <s v="Completed"/>
  </r>
  <r>
    <x v="46"/>
    <x v="64"/>
    <n v="1"/>
    <n v="0"/>
    <n v="5"/>
    <n v="825.61"/>
    <n v="382.39"/>
    <n v="4128.05"/>
    <n v="0"/>
    <n v="13200"/>
    <n v="18084"/>
    <n v="4878.0487804878048"/>
    <n v="10686"/>
    <m/>
    <n v="37776.098780487802"/>
    <s v="I A OGUNU"/>
    <x v="1"/>
    <s v="AMADI CY GEORGE"/>
    <s v="WELL ENGINEERING"/>
    <s v="O.NG.PAE.A1W.WEL.724WC"/>
    <s v="Well Engineering"/>
    <s v="TUG BOAT"/>
    <s v="GBARAN"/>
    <s v="I A OGUNU"/>
    <s v="OGBOTOBO"/>
    <s v="SPDC"/>
    <s v="Completed"/>
  </r>
  <r>
    <x v="47"/>
    <x v="65"/>
    <m/>
    <m/>
    <m/>
    <m/>
    <m/>
    <m/>
    <m/>
    <m/>
    <m/>
    <m/>
    <m/>
    <m/>
    <m/>
    <s v="I A OGUNU"/>
    <x v="1"/>
    <s v="ABAH ELOHOR"/>
    <s v="PRODUCTION"/>
    <s v="O.NG.PCW.TNF.FAC.71300"/>
    <s v="Maintenance and Integrity"/>
    <s v="TUG BOAT"/>
    <s v="WOJI"/>
    <s v="I A OGUNU"/>
    <s v="TUNU"/>
    <s v="SPDC"/>
    <s v="Completed"/>
  </r>
  <r>
    <x v="47"/>
    <x v="65"/>
    <n v="1"/>
    <n v="1"/>
    <n v="9"/>
    <n v="825.61"/>
    <n v="382.39"/>
    <n v="7430.49"/>
    <n v="3441.5099999999998"/>
    <n v="13200"/>
    <n v="18084"/>
    <n v="8780.4878048780483"/>
    <n v="10686"/>
    <m/>
    <n v="48422.487804878052"/>
    <s v="I A OGUNU"/>
    <x v="1"/>
    <s v="ABAH ELOHOR"/>
    <s v="PRODUCTION"/>
    <s v="O.NG.PCW.TNF.FAC.71300"/>
    <s v="Maintenance and Integrity"/>
    <s v="RAMP BARGE"/>
    <s v="ODIDI"/>
    <s v="I A OGUNU"/>
    <s v="TUNU"/>
    <s v="SPDC"/>
    <s v="Completed"/>
  </r>
  <r>
    <x v="48"/>
    <x v="66"/>
    <m/>
    <m/>
    <m/>
    <m/>
    <m/>
    <m/>
    <m/>
    <m/>
    <m/>
    <m/>
    <m/>
    <m/>
    <m/>
    <s v="I A OGUNU"/>
    <x v="1"/>
    <s v="OYINDAMOLA LAWAL"/>
    <s v="PRODUCTION"/>
    <s v="105959"/>
    <s v="Opukushi"/>
    <s v="TUG BOAT"/>
    <s v="GBARAN"/>
    <s v="I A OGUNU"/>
    <s v="OPUKUSHI"/>
    <s v="SPDC"/>
    <s v="Completed"/>
  </r>
  <r>
    <x v="48"/>
    <x v="66"/>
    <m/>
    <m/>
    <m/>
    <m/>
    <m/>
    <m/>
    <m/>
    <m/>
    <m/>
    <m/>
    <m/>
    <m/>
    <m/>
    <s v="I A OGUNU"/>
    <x v="1"/>
    <s v="OYINDAMOLA LAWAL"/>
    <s v="PRODUCTION"/>
    <s v="105959"/>
    <s v="Opukushi"/>
    <s v="RAMP BARGE"/>
    <s v="ORUGBO"/>
    <s v="I A OGUNU"/>
    <s v="OPUKUSHI"/>
    <s v="SPDC"/>
    <s v="Completed"/>
  </r>
  <r>
    <x v="49"/>
    <x v="67"/>
    <m/>
    <m/>
    <m/>
    <m/>
    <m/>
    <m/>
    <m/>
    <m/>
    <m/>
    <m/>
    <m/>
    <m/>
    <m/>
    <s v="I A OGUNU"/>
    <x v="1"/>
    <s v="ABAH ELOHOR"/>
    <s v="PRODUCTION MAINTENANCE"/>
    <s v="O.NG.PCW.TNF.FAC.71300"/>
    <s v="Maintenance and Integrity"/>
    <s v="TUG BOAT"/>
    <s v="TBA"/>
    <s v="I A OGUNU"/>
    <s v="TUNU"/>
    <s v="Third Party"/>
    <s v="Completed"/>
  </r>
  <r>
    <x v="49"/>
    <x v="67"/>
    <n v="1"/>
    <n v="1"/>
    <n v="17"/>
    <n v="825.61"/>
    <n v="382.39"/>
    <n v="14035.37"/>
    <n v="6500.63"/>
    <n v="13200"/>
    <n v="18084"/>
    <n v="16585.365853658535"/>
    <n v="10686"/>
    <m/>
    <n v="65891.365853658528"/>
    <s v="I A OGUNU"/>
    <x v="1"/>
    <s v="ABAH ELOHOR"/>
    <s v="PRODUCTION MAINTENANCE"/>
    <s v="O.NG.PCW.TNF.FAC.71300"/>
    <s v="Maintenance and Integrity"/>
    <s v="RAMP BARGE"/>
    <s v="TBA"/>
    <s v="I A OGUNU"/>
    <s v="TUNU"/>
    <s v="Third Party"/>
    <s v="Completed"/>
  </r>
  <r>
    <x v="50"/>
    <x v="68"/>
    <n v="1"/>
    <n v="1"/>
    <n v="6"/>
    <n v="825.61"/>
    <n v="382.39"/>
    <n v="4953.66"/>
    <n v="2294.34"/>
    <n v="13200"/>
    <n v="18084"/>
    <n v="5853.6585365853662"/>
    <n v="10686"/>
    <m/>
    <n v="41871.658536585368"/>
    <s v="I A OGUNU"/>
    <x v="1"/>
    <s v="ERIC INYANG"/>
    <s v="PRODUCTION"/>
    <s v="O.NG.PCW.TNF.FAC.71300"/>
    <s v="Tunu"/>
    <s v="TUG BOAT"/>
    <s v="GBARAN"/>
    <s v="I A OGUNU"/>
    <s v="TUNU"/>
    <s v="SPDC"/>
    <s v="Completed"/>
  </r>
  <r>
    <x v="50"/>
    <x v="68"/>
    <m/>
    <m/>
    <m/>
    <m/>
    <m/>
    <m/>
    <m/>
    <m/>
    <m/>
    <m/>
    <m/>
    <m/>
    <m/>
    <s v="I A OGUNU"/>
    <x v="1"/>
    <s v="ERIC INYANG"/>
    <s v="PRODUCTION"/>
    <s v="O.NG.PCW.TNF.FAC.71300"/>
    <s v="Tunu"/>
    <s v="RAMP BARGE"/>
    <s v="ODIDI"/>
    <s v="I A OGUNU"/>
    <s v="TUNU"/>
    <s v="SPDC"/>
    <s v="Completed"/>
  </r>
  <r>
    <x v="50"/>
    <x v="68"/>
    <m/>
    <m/>
    <m/>
    <m/>
    <m/>
    <m/>
    <m/>
    <m/>
    <m/>
    <m/>
    <m/>
    <m/>
    <m/>
    <s v="I A OGUNU"/>
    <x v="1"/>
    <s v="ERIC INYANG"/>
    <s v="PRODUCTION"/>
    <s v="O.NG.PCW.TNF.FAC.71300"/>
    <s v="Tunu"/>
    <s v="TUG BOAT"/>
    <s v="TEJIRI"/>
    <s v="I A OGUNU"/>
    <s v="TUNU"/>
    <s v="SPDC"/>
    <s v="Completed"/>
  </r>
  <r>
    <x v="50"/>
    <x v="69"/>
    <m/>
    <m/>
    <m/>
    <m/>
    <m/>
    <m/>
    <m/>
    <m/>
    <m/>
    <m/>
    <m/>
    <m/>
    <m/>
    <s v="I A OGUNU"/>
    <x v="1"/>
    <s v="ONWUKWE OKECHUKWU"/>
    <s v="PROJECT"/>
    <s v="C.NG.SAG.DG.12.206.1238"/>
    <s v="Engineering and Projects"/>
    <s v="TUG BOAT"/>
    <s v="GBARAN"/>
    <s v="I A OGUNU"/>
    <s v="OGBOTOBO"/>
    <s v="SPDC"/>
    <s v="Completed"/>
  </r>
  <r>
    <x v="50"/>
    <x v="69"/>
    <m/>
    <m/>
    <m/>
    <m/>
    <m/>
    <m/>
    <m/>
    <m/>
    <m/>
    <m/>
    <m/>
    <m/>
    <m/>
    <s v="I A OGUNU"/>
    <x v="1"/>
    <s v="ONWUKWE OKECHUKWU"/>
    <s v="PROJECT"/>
    <s v="C.NG.SAG.DG.12.206.1238"/>
    <s v="Engineering and Projects"/>
    <s v="RAMP BARGE"/>
    <s v="ODIDI"/>
    <s v="I A OGUNU"/>
    <s v="OGBOTOBO"/>
    <s v="SPDC"/>
    <s v="Completed"/>
  </r>
  <r>
    <x v="50"/>
    <x v="68"/>
    <m/>
    <m/>
    <m/>
    <m/>
    <m/>
    <m/>
    <m/>
    <m/>
    <m/>
    <m/>
    <m/>
    <m/>
    <m/>
    <s v="I A OGUNU"/>
    <x v="1"/>
    <s v="ERIC INYANG"/>
    <s v="PRODUCTION"/>
    <s v="O.NG.PCW.TNF.FAC.71300"/>
    <s v="Tunu"/>
    <s v="RAMP BARGE"/>
    <s v="ODIDI"/>
    <s v="I A OGUNU"/>
    <s v="TUNU"/>
    <s v="SPDC"/>
    <s v="Completed"/>
  </r>
  <r>
    <x v="50"/>
    <x v="68"/>
    <m/>
    <m/>
    <m/>
    <m/>
    <m/>
    <m/>
    <m/>
    <m/>
    <m/>
    <m/>
    <m/>
    <m/>
    <m/>
    <s v="I A OGUNU"/>
    <x v="1"/>
    <s v="ERIC INYANG"/>
    <s v="PRODUCTION"/>
    <s v="O.NG.PCW.TNF.FAC.71300"/>
    <s v="Tunu"/>
    <s v="TUG BOAT"/>
    <s v="TEJIRI"/>
    <s v="I A OGUNU"/>
    <s v="TUNU"/>
    <s v="SPDC"/>
    <s v="Completed"/>
  </r>
  <r>
    <x v="50"/>
    <x v="69"/>
    <m/>
    <m/>
    <m/>
    <m/>
    <m/>
    <m/>
    <m/>
    <m/>
    <m/>
    <m/>
    <m/>
    <m/>
    <m/>
    <s v="I A OGUNU"/>
    <x v="1"/>
    <s v="ONWUKWE OKECHUKWU"/>
    <s v="PROJECT"/>
    <s v="C.NG.SAG.DG.12.206.1238"/>
    <s v="Engineering and Projects"/>
    <s v="TUG BOAT"/>
    <s v="GBARAN"/>
    <s v="I A OGUNU"/>
    <s v="OGBOTOBO"/>
    <s v="SPDC"/>
    <s v="Completed"/>
  </r>
  <r>
    <x v="50"/>
    <x v="69"/>
    <n v="2"/>
    <n v="2"/>
    <n v="18"/>
    <n v="825.61"/>
    <n v="382.39"/>
    <n v="29721.96"/>
    <n v="13766.039999999999"/>
    <n v="13200"/>
    <n v="18084"/>
    <n v="17560.975609756097"/>
    <n v="10686"/>
    <m/>
    <n v="89818.975609756104"/>
    <s v="I A OGUNU"/>
    <x v="1"/>
    <s v="ONWUKWE OKECHUKWU"/>
    <s v="PROJECT"/>
    <s v="C.NG.SAG.DG.12.206.1238"/>
    <s v="Engineering and Projects"/>
    <s v="RAMP BARGE"/>
    <s v="ODIDI"/>
    <s v="I A OGUNU"/>
    <s v="OGBOTOBO"/>
    <s v="SPDC"/>
    <s v="Completed"/>
  </r>
  <r>
    <x v="51"/>
    <x v="70"/>
    <m/>
    <m/>
    <m/>
    <m/>
    <m/>
    <m/>
    <m/>
    <m/>
    <m/>
    <m/>
    <m/>
    <m/>
    <m/>
    <s v="I A OGUNU"/>
    <x v="1"/>
    <s v="AMADI CY GEORGE"/>
    <s v="WELL ENGINEERING"/>
    <s v="O.NG.PAE.A1W.WEL.724WC"/>
    <s v="Tunu"/>
    <s v="TUG BOAT"/>
    <s v="MV ROSE"/>
    <s v="I A OGUNU"/>
    <s v="TUNU"/>
    <s v="Third Party"/>
    <s v="Completed"/>
  </r>
  <r>
    <x v="51"/>
    <x v="70"/>
    <n v="2"/>
    <n v="2"/>
    <n v="9"/>
    <n v="825.61"/>
    <n v="382.39"/>
    <n v="14860.98"/>
    <n v="6883.0199999999995"/>
    <n v="13200"/>
    <n v="18084"/>
    <n v="8780.4878048780483"/>
    <n v="10686"/>
    <m/>
    <n v="59294.487804878052"/>
    <s v="I A OGUNU"/>
    <x v="1"/>
    <s v="AMADI CY GEORGE"/>
    <s v="WELL ENGINEERING"/>
    <s v="O.NG.PAE.A1W.WEL.724WC"/>
    <s v="Well Engineering"/>
    <s v="RAMP BARGE"/>
    <s v="MUDIAGA"/>
    <s v="I A OGUNU"/>
    <s v="TUNU"/>
    <s v="Third Party"/>
    <s v="Completed"/>
  </r>
  <r>
    <x v="51"/>
    <x v="70"/>
    <m/>
    <m/>
    <m/>
    <m/>
    <m/>
    <m/>
    <m/>
    <m/>
    <m/>
    <m/>
    <m/>
    <m/>
    <m/>
    <s v="I A OGUNU"/>
    <x v="1"/>
    <s v="AMADI CY GEORGE"/>
    <s v="WELL ENGINEERING"/>
    <s v="O.NG.PAE.A1W.WEL.724WC"/>
    <s v="Tunu"/>
    <s v="TUG BOAT"/>
    <s v="MV ROSE"/>
    <s v="I A OGUNU"/>
    <s v="TUNU"/>
    <s v="Third Party"/>
    <s v="Completed"/>
  </r>
  <r>
    <x v="51"/>
    <x v="70"/>
    <n v="2"/>
    <n v="2"/>
    <n v="9"/>
    <n v="825.61"/>
    <n v="382.39"/>
    <n v="14860.98"/>
    <n v="6883.0199999999995"/>
    <n v="13200"/>
    <n v="18084"/>
    <n v="8780.4878048780483"/>
    <n v="10686"/>
    <m/>
    <n v="59294.487804878052"/>
    <s v="I A OGUNU"/>
    <x v="1"/>
    <s v="AMADI CY GEORGE"/>
    <s v="WELL ENGINEERING"/>
    <s v="O.NG.PAE.A1W.WEL.724WC"/>
    <s v="Well Engineering"/>
    <s v="RAMP BARGE"/>
    <s v="MUDIAGA"/>
    <s v="I A OGUNU"/>
    <s v="TUNU"/>
    <s v="Third Party"/>
    <s v="Completed"/>
  </r>
  <r>
    <x v="52"/>
    <x v="71"/>
    <m/>
    <m/>
    <m/>
    <m/>
    <m/>
    <m/>
    <m/>
    <m/>
    <m/>
    <m/>
    <m/>
    <m/>
    <m/>
    <s v="I A OGUNU"/>
    <x v="1"/>
    <s v="ERIC INYANG"/>
    <s v="PRODUCTION"/>
    <s v="O.NG.PCW.TNF.FAC.71300"/>
    <s v="Tunu"/>
    <s v="TUG BOAT"/>
    <s v="GBARAN"/>
    <s v="I A OGUNU"/>
    <s v="TUNU"/>
    <s v="SPDC"/>
    <s v="Completed"/>
  </r>
  <r>
    <x v="52"/>
    <x v="71"/>
    <n v="2"/>
    <n v="2"/>
    <n v="11"/>
    <n v="825.61"/>
    <n v="382.39"/>
    <n v="18163.420000000002"/>
    <n v="8412.58"/>
    <n v="13200"/>
    <n v="18084"/>
    <n v="10731.707317073171"/>
    <n v="10686"/>
    <m/>
    <n v="66077.707317073175"/>
    <s v="I A OGUNU"/>
    <x v="1"/>
    <s v="ERIC INYANG"/>
    <s v="PRODUCTION"/>
    <s v="O.NG.PCW.TNF.FAC.71300"/>
    <s v="Tunu"/>
    <s v="RAMP BARGE"/>
    <s v="ODIDI"/>
    <s v="I A OGUNU"/>
    <s v="TUNU"/>
    <s v="SPDC"/>
    <s v="Completed"/>
  </r>
  <r>
    <x v="0"/>
    <x v="72"/>
    <m/>
    <m/>
    <m/>
    <m/>
    <m/>
    <m/>
    <m/>
    <m/>
    <m/>
    <m/>
    <m/>
    <m/>
    <m/>
    <s v="IA OGUNU"/>
    <x v="1"/>
    <s v="MODJOTA KESIENA"/>
    <s v="PRODUCTION MAINTENANCE"/>
    <s v="O.NG.PCW.TNG.FAC.724FP"/>
    <s v="Maintenance and Integrity"/>
    <s v="TUG BOAT"/>
    <s v="TEJIRI"/>
    <s v="I A OGUNU"/>
    <s v="TUNU"/>
    <s v="Third Party"/>
    <s v="Completed"/>
  </r>
  <r>
    <x v="0"/>
    <x v="72"/>
    <n v="1"/>
    <n v="1"/>
    <n v="11"/>
    <n v="825.61"/>
    <n v="382.39"/>
    <n v="9081.7100000000009"/>
    <n v="4206.29"/>
    <n v="13200"/>
    <n v="18084"/>
    <n v="10731.707317073171"/>
    <n v="10686"/>
    <m/>
    <n v="52789.707317073175"/>
    <s v="IA OGUNU"/>
    <x v="1"/>
    <s v="MODJOTA KESIENA"/>
    <s v="PRODUCTION MAINTENANCE"/>
    <s v="O.NG.PCW.TNG.FAC.724FP"/>
    <s v="Maintenance and Integrity"/>
    <s v="RAMP BARGE"/>
    <s v="OYENDI"/>
    <s v="I A OGUNU"/>
    <s v="TUNU"/>
    <s v="Third Party"/>
    <s v="Completed"/>
  </r>
  <r>
    <x v="53"/>
    <x v="73"/>
    <m/>
    <m/>
    <m/>
    <m/>
    <m/>
    <m/>
    <m/>
    <m/>
    <m/>
    <m/>
    <m/>
    <m/>
    <m/>
    <s v="I A OGUNU"/>
    <x v="2"/>
    <s v="AKPOVWOVWO PHILO"/>
    <s v="PRODUCTION"/>
    <s v="O.NG.PBW.OTC.FAC.71300"/>
    <s v="Otumara"/>
    <s v="TUG BOAT"/>
    <s v="MV FAVOUR"/>
    <s v="I A OGUNU"/>
    <s v="OTUMARA"/>
    <s v="Third Party"/>
    <s v="Completed"/>
  </r>
  <r>
    <x v="53"/>
    <x v="73"/>
    <n v="1"/>
    <n v="1"/>
    <n v="8"/>
    <n v="825.61"/>
    <n v="382.39"/>
    <n v="6604.88"/>
    <n v="3059.12"/>
    <n v="9200"/>
    <n v="12604.000000000002"/>
    <n v="7804.8780487804879"/>
    <n v="10686"/>
    <m/>
    <n v="40758.878048780491"/>
    <s v="I A OGUNU"/>
    <x v="2"/>
    <s v="AKPOVWOVWO PHILO"/>
    <s v="PRODUCTION"/>
    <s v="O.NG.PBW.OTC.FAC.71300"/>
    <s v="Otumara"/>
    <s v="RAMP BARGE"/>
    <s v="OGUNU"/>
    <s v="I A OGUNU"/>
    <s v="OTUMARA"/>
    <s v="Third Party"/>
    <s v="Completed"/>
  </r>
  <r>
    <x v="54"/>
    <x v="74"/>
    <m/>
    <m/>
    <m/>
    <m/>
    <m/>
    <m/>
    <m/>
    <m/>
    <m/>
    <m/>
    <m/>
    <m/>
    <m/>
    <s v="I A OGUNU"/>
    <x v="2"/>
    <s v="ABAH ELOHOR"/>
    <s v="PRODUCTION MAINTENANCE"/>
    <s v="O.NG.PBW.OTF.FAC.71300"/>
    <s v="Maintenance and Integrity"/>
    <s v="RT CRANE"/>
    <s v="N/A"/>
    <s v="I A OGUNU"/>
    <s v="OTUMARA"/>
    <s v="SPDC"/>
    <s v="Completed"/>
  </r>
  <r>
    <x v="54"/>
    <x v="74"/>
    <m/>
    <m/>
    <m/>
    <m/>
    <m/>
    <m/>
    <m/>
    <m/>
    <m/>
    <m/>
    <m/>
    <m/>
    <m/>
    <s v="I A OGUNU"/>
    <x v="2"/>
    <s v="ABAH ELOHOR"/>
    <s v="PRODUCTION MAINTENANCE"/>
    <s v="O.NG.PBW.OTF.FAC.71300"/>
    <s v="Maintenance and Integrity"/>
    <s v="TUG BOAT"/>
    <s v="GBARAN"/>
    <s v="I A OGUNU"/>
    <s v="OTUMARA"/>
    <s v="SPDC"/>
    <s v="Completed"/>
  </r>
  <r>
    <x v="54"/>
    <x v="75"/>
    <m/>
    <m/>
    <m/>
    <m/>
    <m/>
    <m/>
    <m/>
    <m/>
    <m/>
    <m/>
    <m/>
    <m/>
    <m/>
    <s v="I A OGUNU"/>
    <x v="2"/>
    <s v="OYINDAMOLA LAWAL"/>
    <s v="PRODUCTION"/>
    <s v="O.NG.PBW.OTF.FAC.71300"/>
    <s v="Tunu"/>
    <s v="TUG BOAT"/>
    <s v="GBARA"/>
    <s v="I A OGUNU"/>
    <s v="OTUMARA"/>
    <s v="SPDC"/>
    <s v="Completed"/>
  </r>
  <r>
    <x v="54"/>
    <x v="75"/>
    <n v="1"/>
    <n v="1"/>
    <n v="7"/>
    <n v="825.61"/>
    <n v="382.39"/>
    <n v="5779.27"/>
    <n v="2676.73"/>
    <n v="9200"/>
    <n v="12604.000000000002"/>
    <n v="6829.2682926829266"/>
    <n v="10686"/>
    <m/>
    <n v="38575.268292682929"/>
    <s v="I A OGUNU"/>
    <x v="2"/>
    <s v="OYINDAMOLA LAWAL"/>
    <s v="PRODUCTION"/>
    <s v="O.NG.PBW.OTF.FAC.71300"/>
    <s v="Tunu"/>
    <s v="RAMP BARGE"/>
    <s v="ODIDI"/>
    <s v="I A OGUNU"/>
    <s v="OTUMARA"/>
    <s v="SPDC"/>
    <s v="Completed"/>
  </r>
  <r>
    <x v="55"/>
    <x v="76"/>
    <m/>
    <m/>
    <m/>
    <m/>
    <m/>
    <m/>
    <m/>
    <m/>
    <m/>
    <m/>
    <m/>
    <m/>
    <m/>
    <s v="I A OGUNU"/>
    <x v="2"/>
    <s v="ABAH ELOHOR"/>
    <s v="PRODUCTION"/>
    <s v="O.NG.PBW.OTF.FAC.71300"/>
    <s v="Maintenance and Integrity"/>
    <s v="TUG BOAT"/>
    <s v="WOJI"/>
    <s v="I A OGUNU"/>
    <s v="OTUMARA"/>
    <s v="SPDC"/>
    <s v="Completed"/>
  </r>
  <r>
    <x v="55"/>
    <x v="76"/>
    <m/>
    <m/>
    <m/>
    <m/>
    <m/>
    <m/>
    <m/>
    <m/>
    <m/>
    <m/>
    <m/>
    <m/>
    <m/>
    <s v="I A OGUNU"/>
    <x v="2"/>
    <s v="ABAH ELOHOR"/>
    <s v="PRODUCTION"/>
    <s v="O.NG.PBW.OTF.FAC.71300"/>
    <s v="Maintenance and Integrity"/>
    <s v="RAMP BARGE"/>
    <s v="ORUGBO"/>
    <s v="I A OGUNU"/>
    <s v="OTUMARA"/>
    <s v="SPDC"/>
    <s v="Completed"/>
  </r>
  <r>
    <x v="55"/>
    <x v="76"/>
    <m/>
    <m/>
    <m/>
    <m/>
    <m/>
    <m/>
    <m/>
    <m/>
    <m/>
    <m/>
    <m/>
    <m/>
    <m/>
    <s v="I A OGUNU"/>
    <x v="2"/>
    <s v="ABAH ELOHOR"/>
    <s v="PRODUCTION"/>
    <s v="O.NG.PBW.OTF.FAC.71300"/>
    <s v="Maintenance and Integrity"/>
    <s v="MOBILE CRANE"/>
    <s v="N/A"/>
    <s v="I A OGUNU"/>
    <s v="OTUMARA"/>
    <s v="SPDC"/>
    <s v="Completed"/>
  </r>
  <r>
    <x v="55"/>
    <x v="77"/>
    <m/>
    <m/>
    <m/>
    <m/>
    <m/>
    <m/>
    <m/>
    <m/>
    <m/>
    <m/>
    <m/>
    <m/>
    <m/>
    <s v="I A OGUNU"/>
    <x v="2"/>
    <s v="ABAH ELOHOR"/>
    <s v="PRODUCTION MAINTENANCE"/>
    <s v="O.NG.PBW.OTF.FAC.71300"/>
    <s v="Maintenance and Integrity"/>
    <s v="TUG BOAT"/>
    <s v="WOJI"/>
    <s v="I A OGUNU"/>
    <s v="ESCRAVOS/OTUMARA"/>
    <s v="SPDC"/>
    <s v="Completed"/>
  </r>
  <r>
    <x v="55"/>
    <x v="77"/>
    <m/>
    <m/>
    <m/>
    <m/>
    <m/>
    <m/>
    <m/>
    <m/>
    <m/>
    <m/>
    <m/>
    <m/>
    <m/>
    <s v="I A OGUNU"/>
    <x v="2"/>
    <s v="ABAH ELOHOR"/>
    <s v="PRODUCTION MAINTENANCE"/>
    <s v="O.NG.PBW.OTF.FAC.71300"/>
    <s v="Maintenance and Integrity"/>
    <s v="RAMP BARGE"/>
    <s v="ORUGBO"/>
    <s v="I A OGUNU"/>
    <s v="ESCRAVOS/OTUMARA"/>
    <s v="SPDC"/>
    <s v="Completed"/>
  </r>
  <r>
    <x v="55"/>
    <x v="77"/>
    <m/>
    <m/>
    <m/>
    <m/>
    <m/>
    <m/>
    <m/>
    <m/>
    <m/>
    <m/>
    <m/>
    <m/>
    <m/>
    <s v="I A OGUNU"/>
    <x v="2"/>
    <s v="ABAH ELOHOR"/>
    <s v="PRODUCTION MAINTENANCE"/>
    <s v="O.NG.PBW.OTF.FAC.71300"/>
    <s v="Maintenance and Integrity"/>
    <s v="MOBILE CRANE"/>
    <s v="N/A"/>
    <s v="I A OGUNU"/>
    <s v="ESCRAVOS/OTUMARA"/>
    <s v="SPDC"/>
    <s v="Completed"/>
  </r>
  <r>
    <x v="55"/>
    <x v="77"/>
    <n v="1"/>
    <n v="1"/>
    <n v="10"/>
    <n v="825.61"/>
    <n v="382.39"/>
    <n v="8256.1"/>
    <n v="3823.8999999999996"/>
    <n v="9200"/>
    <n v="12604.000000000002"/>
    <n v="9756.0975609756097"/>
    <n v="10686"/>
    <m/>
    <n v="45126.097560975613"/>
    <s v="I A OGUNU"/>
    <x v="2"/>
    <s v="ABAH ELOHOR"/>
    <s v="PRODUCTION MAINTENANCE"/>
    <s v="O.NG.PBW.OTF.FAC.71300"/>
    <s v="Maintenance and Integrity"/>
    <s v="SELF LOADER"/>
    <s v="N/A"/>
    <s v="I A OGUNU"/>
    <s v="ESCRAVOS/OTUMARA"/>
    <s v="SPDC"/>
    <s v="Completed"/>
  </r>
  <r>
    <x v="56"/>
    <x v="78"/>
    <m/>
    <m/>
    <m/>
    <m/>
    <m/>
    <m/>
    <m/>
    <m/>
    <m/>
    <m/>
    <m/>
    <m/>
    <m/>
    <s v="I A OGUNU"/>
    <x v="2"/>
    <s v="AKPOVWOVWO PHILO"/>
    <s v="PRODUCTION"/>
    <s v="O.NG.SLE.OFU.FAC.724FC"/>
    <s v="Escravos"/>
    <s v="TUG BOAT"/>
    <s v="WOJI"/>
    <s v="I A OGUNU"/>
    <s v="ESCRAVOS"/>
    <s v="SPDC"/>
    <s v="Completed"/>
  </r>
  <r>
    <x v="56"/>
    <x v="78"/>
    <m/>
    <m/>
    <m/>
    <m/>
    <m/>
    <m/>
    <m/>
    <m/>
    <m/>
    <m/>
    <m/>
    <m/>
    <m/>
    <s v="I A OGUNU"/>
    <x v="2"/>
    <s v="AKPOVWOVWO PHILO"/>
    <s v="PRODUCTION"/>
    <s v="O.NG.SLE.OFU.FAC.724FC"/>
    <s v="Escravos"/>
    <s v="RAMP BARGE"/>
    <s v="ORUGBO"/>
    <s v="I A OGUNU"/>
    <s v="ESCRAVOS"/>
    <s v="SPDC"/>
    <s v="Completed"/>
  </r>
  <r>
    <x v="57"/>
    <x v="79"/>
    <m/>
    <m/>
    <m/>
    <m/>
    <m/>
    <m/>
    <m/>
    <m/>
    <m/>
    <m/>
    <m/>
    <m/>
    <m/>
    <s v="I A OGUNU"/>
    <x v="2"/>
    <s v="OKECHUKWU NWUKWE"/>
    <s v="PROJECTS"/>
    <s v="P.NG.SAG.DG.14.206.1230"/>
    <s v="Engineering and Projects"/>
    <s v="TUG BOAT"/>
    <s v="WOJI"/>
    <s v="I A OGUNU"/>
    <s v="ESCRAVOS"/>
    <s v="SPDC"/>
    <s v="Completed"/>
  </r>
  <r>
    <x v="57"/>
    <x v="79"/>
    <n v="1"/>
    <n v="1"/>
    <n v="5"/>
    <n v="825.61"/>
    <n v="382.39"/>
    <n v="4128.05"/>
    <n v="1911.9499999999998"/>
    <n v="9200"/>
    <n v="12604.000000000002"/>
    <n v="4878.0487804878048"/>
    <n v="10686"/>
    <m/>
    <n v="34208.048780487807"/>
    <s v="I A OGUNU"/>
    <x v="2"/>
    <s v="OKECHUKWU NWUKWE"/>
    <s v="PROJECTS"/>
    <s v="P.NG.SAG.DG.14.206.1230"/>
    <s v="Engineering and Projects"/>
    <s v="RAMP BARGE"/>
    <s v="ODIDI ISLAND"/>
    <s v="I A OGUNU"/>
    <s v="ESCRAVOS"/>
    <s v="SPDC"/>
    <s v="Completed"/>
  </r>
  <r>
    <x v="58"/>
    <x v="80"/>
    <m/>
    <m/>
    <m/>
    <m/>
    <m/>
    <m/>
    <m/>
    <m/>
    <m/>
    <m/>
    <m/>
    <m/>
    <m/>
    <s v="I A OGUNU"/>
    <x v="2"/>
    <s v="AKPOVWOVWO PHILO"/>
    <s v="PRODUCTION"/>
    <s v="O.NG.PBW.OTF.FAC.71300"/>
    <s v="Otumara"/>
    <s v="TUG BOAT"/>
    <s v="GBARAN"/>
    <s v="I A OGUNU"/>
    <s v="OTUMARA"/>
    <s v="SPDC"/>
    <s v="Completed"/>
  </r>
  <r>
    <x v="58"/>
    <x v="80"/>
    <m/>
    <m/>
    <m/>
    <m/>
    <m/>
    <m/>
    <m/>
    <m/>
    <m/>
    <m/>
    <m/>
    <m/>
    <m/>
    <s v="I A OGUNU"/>
    <x v="2"/>
    <s v="AKPOVWOVWO PHILO"/>
    <s v="PRODUCTION"/>
    <s v="O.NG.PBW.OTF.FAC.71300"/>
    <s v="Otumara"/>
    <s v="RAMP BARGE"/>
    <s v="ORUGBO"/>
    <s v="I A OGUNU"/>
    <s v="OTUMARA"/>
    <s v="SPDC"/>
    <s v="Completed"/>
  </r>
  <r>
    <x v="58"/>
    <x v="81"/>
    <m/>
    <m/>
    <m/>
    <m/>
    <m/>
    <m/>
    <m/>
    <m/>
    <m/>
    <m/>
    <m/>
    <m/>
    <m/>
    <s v="I A OGUNU"/>
    <x v="2"/>
    <s v="MARK CHIJIOKE"/>
    <s v="PROJECT"/>
    <s v="105445"/>
    <s v="Maintenance and Integrity"/>
    <s v="RAMP BARGE"/>
    <s v="ORUGBO"/>
    <s v="I A OGUNU"/>
    <s v="OTUMARA"/>
    <s v="SPDC"/>
    <s v="Completed"/>
  </r>
  <r>
    <x v="58"/>
    <x v="81"/>
    <m/>
    <m/>
    <m/>
    <m/>
    <m/>
    <m/>
    <m/>
    <m/>
    <m/>
    <m/>
    <m/>
    <m/>
    <m/>
    <s v="I A OGUNU"/>
    <x v="2"/>
    <s v="MARK CHIJIOKE"/>
    <s v="PROJECT"/>
    <s v="105445"/>
    <s v="Engineering and Projects"/>
    <s v="SELF LOADER"/>
    <s v="N/A"/>
    <s v="I A OGUNU"/>
    <s v="OTUMARA"/>
    <s v="Third Party"/>
    <s v="Completed"/>
  </r>
  <r>
    <x v="58"/>
    <x v="82"/>
    <m/>
    <m/>
    <m/>
    <m/>
    <m/>
    <m/>
    <m/>
    <m/>
    <m/>
    <m/>
    <m/>
    <m/>
    <m/>
    <s v="I A OGUNU"/>
    <x v="2"/>
    <s v="MARK CHIJIOKE"/>
    <s v="PROJECT"/>
    <s v="105445"/>
    <s v="Maintenance and Integrity"/>
    <s v="RAMP BARGE"/>
    <s v="ORUGBO"/>
    <s v="I A OGUNU"/>
    <s v="ESCRAVOS"/>
    <s v="SPDC"/>
    <s v="Completed"/>
  </r>
  <r>
    <x v="58"/>
    <x v="82"/>
    <m/>
    <m/>
    <m/>
    <m/>
    <m/>
    <m/>
    <m/>
    <m/>
    <m/>
    <m/>
    <m/>
    <m/>
    <m/>
    <s v="I A OGUNU"/>
    <x v="2"/>
    <s v="MARK CHIJIOKE"/>
    <s v="PROJECT"/>
    <s v="105445"/>
    <s v="Engineering and Projects"/>
    <s v="SELF LOADER"/>
    <s v="N/A"/>
    <s v="I A OGUNU"/>
    <s v="ESCRAVOS"/>
    <s v="Third Party"/>
    <s v="Completed"/>
  </r>
  <r>
    <x v="19"/>
    <x v="83"/>
    <n v="1"/>
    <n v="1"/>
    <n v="6"/>
    <n v="825.61"/>
    <n v="382.39"/>
    <n v="4953.66"/>
    <n v="2294.34"/>
    <n v="9200"/>
    <n v="12604.000000000002"/>
    <n v="5853.6585365853662"/>
    <n v="10686"/>
    <m/>
    <n v="36391.658536585368"/>
    <s v="I A OGUNU"/>
    <x v="2"/>
    <s v="AKPOVWOVWO PHILO"/>
    <s v="PRODUCTION"/>
    <s v="O.NG.PBW.OTF.PBW.FAC.71300"/>
    <s v="Otumara"/>
    <s v="RAMP BARGE"/>
    <s v="ORUGBO"/>
    <s v="I A OGUNU"/>
    <s v="OTUMARA"/>
    <s v="SPDC"/>
    <s v="Completed"/>
  </r>
  <r>
    <x v="59"/>
    <x v="84"/>
    <m/>
    <m/>
    <m/>
    <m/>
    <m/>
    <m/>
    <m/>
    <m/>
    <m/>
    <m/>
    <m/>
    <m/>
    <m/>
    <s v="I A OGUNU"/>
    <x v="2"/>
    <s v="OKECHUKWU ONWUKWE"/>
    <s v="PROJECTS"/>
    <s v="P.NG.SAG.DG.14.206.1230"/>
    <s v="Engineering and Projects"/>
    <s v="TUG BOAT"/>
    <s v="WOJI"/>
    <s v="I A OGUNU"/>
    <s v="ESCRAVOS"/>
    <s v="SPDC"/>
    <s v="Completed"/>
  </r>
  <r>
    <x v="59"/>
    <x v="84"/>
    <n v="1"/>
    <n v="1"/>
    <n v="4"/>
    <n v="825.61"/>
    <n v="382.39"/>
    <n v="3302.44"/>
    <n v="1529.56"/>
    <n v="9200"/>
    <n v="12604.000000000002"/>
    <n v="3902.439024390244"/>
    <n v="10686"/>
    <m/>
    <n v="32024.439024390245"/>
    <s v="I A OGUNU"/>
    <x v="2"/>
    <s v="OKECHUKWU ONWUKWE"/>
    <s v="PROJECTS"/>
    <s v="P.NG.SAG.DG.14.206.1230"/>
    <s v="Engineering and Projects"/>
    <s v="RAMP BARGE"/>
    <s v="ORUGBO"/>
    <s v="I A OGUNU"/>
    <s v="ESCRAVOS"/>
    <s v="SPDC"/>
    <s v="Completed"/>
  </r>
  <r>
    <x v="60"/>
    <x v="85"/>
    <m/>
    <m/>
    <m/>
    <m/>
    <m/>
    <m/>
    <m/>
    <m/>
    <m/>
    <m/>
    <m/>
    <m/>
    <m/>
    <s v="I A OGUNU"/>
    <x v="2"/>
    <s v="AKPOVWOVWO PHILO"/>
    <s v="PRODUCTION"/>
    <s v="O.NG.PBW.OTF.FAC.71300"/>
    <s v="Escravos"/>
    <s v="TUG BOAT"/>
    <s v="WOJI"/>
    <s v="I A OGUNU"/>
    <s v="ESCRAVOS"/>
    <s v="SPDC"/>
    <s v="Completed"/>
  </r>
  <r>
    <x v="60"/>
    <x v="85"/>
    <n v="1"/>
    <n v="1"/>
    <n v="9"/>
    <n v="825.61"/>
    <n v="382.39"/>
    <n v="7430.49"/>
    <n v="3441.5099999999998"/>
    <n v="9200"/>
    <n v="12604.000000000002"/>
    <n v="8780.4878048780483"/>
    <n v="10686"/>
    <n v="30260.315236760001"/>
    <n v="73202.80304163805"/>
    <s v="I A OGUNU"/>
    <x v="2"/>
    <s v="AKPOVWOVWO PHILO"/>
    <s v="PRODUCTION"/>
    <s v="O.NG.PBW.OTF.FAC.71300"/>
    <s v="Escravos"/>
    <s v="RAMP BARGE"/>
    <s v="ORUGBO"/>
    <s v="I A OGUNU"/>
    <s v="ESCRAVOS"/>
    <s v="SPDC"/>
    <s v="Completed"/>
  </r>
  <r>
    <x v="61"/>
    <x v="86"/>
    <m/>
    <m/>
    <m/>
    <m/>
    <m/>
    <m/>
    <m/>
    <m/>
    <m/>
    <m/>
    <m/>
    <m/>
    <m/>
    <s v="I A OGUNU"/>
    <x v="2"/>
    <s v="MARK CHIJIOKE"/>
    <s v="PROJECTS"/>
    <s v="C.NG.AGS.DG.11.002"/>
    <s v="Engineering and Projects"/>
    <s v="TUG BOAT"/>
    <s v="BLECLIF"/>
    <s v="I A OGUNU"/>
    <s v="OTUMARA"/>
    <s v="Third Party"/>
    <s v="Completed"/>
  </r>
  <r>
    <x v="61"/>
    <x v="86"/>
    <m/>
    <m/>
    <m/>
    <m/>
    <m/>
    <m/>
    <m/>
    <m/>
    <m/>
    <m/>
    <m/>
    <m/>
    <m/>
    <s v="I A OGUNU"/>
    <x v="2"/>
    <s v="MARK CHIJIOKE"/>
    <s v="PROJECTS"/>
    <s v="C.NG.AGS.DG.11.002"/>
    <s v="Engineering and Projects"/>
    <s v="RAMP BARGE"/>
    <s v="OGHENEKEN V"/>
    <s v="I A OGUNU"/>
    <s v="OTUMARA"/>
    <s v="Third Party"/>
    <s v="Completed"/>
  </r>
  <r>
    <x v="61"/>
    <x v="86"/>
    <m/>
    <m/>
    <m/>
    <m/>
    <m/>
    <m/>
    <m/>
    <m/>
    <m/>
    <m/>
    <m/>
    <m/>
    <m/>
    <s v="I A OGUNU"/>
    <x v="2"/>
    <s v="MARK CHIJIOKE"/>
    <s v="PROJECTS"/>
    <s v="C.NG.AGS.DG.11.002"/>
    <s v="Engineering and Projects"/>
    <s v="TUG BOAT"/>
    <s v="FAVOUR 1G"/>
    <s v="I A OGUNU"/>
    <s v="OTUMARA"/>
    <s v="Third Party"/>
    <s v="Completed"/>
  </r>
  <r>
    <x v="61"/>
    <x v="86"/>
    <n v="1"/>
    <n v="1"/>
    <n v="21"/>
    <n v="825.61"/>
    <n v="382.39"/>
    <n v="17337.810000000001"/>
    <n v="8030.19"/>
    <n v="9200"/>
    <n v="12604.000000000002"/>
    <n v="20487.804878048781"/>
    <n v="10686"/>
    <n v="30260.315236760001"/>
    <n v="99406.120114808786"/>
    <s v="I A OGUNU"/>
    <x v="2"/>
    <s v="MARK CHIJIOKE"/>
    <s v="PROJECTS"/>
    <s v="C.NG.AGS.DG.11.002"/>
    <s v="Engineering and Projects"/>
    <s v="RAMP BARGE"/>
    <s v="AKUGBENE"/>
    <s v="I A OGUNU"/>
    <s v="OTUMARA"/>
    <s v="Third Party"/>
    <s v="Completed"/>
  </r>
  <r>
    <x v="62"/>
    <x v="87"/>
    <m/>
    <m/>
    <m/>
    <m/>
    <m/>
    <m/>
    <m/>
    <m/>
    <m/>
    <m/>
    <m/>
    <m/>
    <m/>
    <s v="I A OGUNU"/>
    <x v="2"/>
    <s v="AKPOVWOVWO PHILO"/>
    <s v="PRODUCTION"/>
    <s v="O.NG.PBW.OTF.FAC.71300"/>
    <s v="Otumara"/>
    <s v="TUG BOAT"/>
    <s v="WOJI"/>
    <s v="I A OGUNU"/>
    <s v="OTUMARA"/>
    <s v="SPDC"/>
    <s v="Completed"/>
  </r>
  <r>
    <x v="62"/>
    <x v="87"/>
    <n v="1"/>
    <n v="1"/>
    <n v="9"/>
    <n v="825.61"/>
    <n v="382.39"/>
    <n v="7430.49"/>
    <n v="3441.5099999999998"/>
    <n v="9200"/>
    <n v="12604.000000000002"/>
    <n v="8780.4878048780483"/>
    <n v="10686"/>
    <n v="30260.315236760001"/>
    <n v="73202.80304163805"/>
    <s v="I A OGUNU"/>
    <x v="2"/>
    <s v="AKPOVWOVWO PHILO"/>
    <s v="PRODUCTION"/>
    <s v="O.NG.PBW.OTF.FAC.71300"/>
    <s v="Otumara"/>
    <s v="RAMP BARGE"/>
    <s v="ORUGBO"/>
    <s v="I A OGUNU"/>
    <s v="OTUMARA"/>
    <s v="SPDC"/>
    <s v="Comple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D23D1-AA71-4D1A-9034-787BEC9F88F7}" name="PivotTable1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I93" firstHeaderRow="0" firstDataRow="1" firstDataCol="1" rowPageCount="2" colPageCount="1"/>
  <pivotFields count="28">
    <pivotField axis="axisPage" numFmtId="22"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axis="axisRow" showAll="0">
      <items count="89">
        <item x="4"/>
        <item x="39"/>
        <item x="6"/>
        <item x="45"/>
        <item x="5"/>
        <item x="28"/>
        <item x="0"/>
        <item x="22"/>
        <item x="23"/>
        <item x="16"/>
        <item x="10"/>
        <item x="26"/>
        <item x="46"/>
        <item x="14"/>
        <item x="44"/>
        <item x="13"/>
        <item x="12"/>
        <item x="2"/>
        <item x="1"/>
        <item x="32"/>
        <item x="25"/>
        <item x="17"/>
        <item x="9"/>
        <item x="21"/>
        <item x="3"/>
        <item x="15"/>
        <item x="8"/>
        <item x="19"/>
        <item x="35"/>
        <item x="40"/>
        <item x="20"/>
        <item x="38"/>
        <item x="43"/>
        <item x="33"/>
        <item x="18"/>
        <item x="27"/>
        <item x="36"/>
        <item x="11"/>
        <item x="29"/>
        <item x="24"/>
        <item x="37"/>
        <item x="30"/>
        <item x="48"/>
        <item x="7"/>
        <item x="41"/>
        <item x="42"/>
        <item x="34"/>
        <item x="47"/>
        <item x="31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axis="axisPage" multipleItemSelectionAllowe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16" hier="-1"/>
    <pageField fld="0" hier="-1"/>
  </pageFields>
  <dataFields count="8">
    <dataField name="Sum of No. of Tugs" fld="2" baseField="0" baseItem="0"/>
    <dataField name="Sum of No. of Ramp barges" fld="3" baseField="0" baseItem="0"/>
    <dataField name="Sum of Activity period" fld="4" baseField="0" baseItem="0"/>
    <dataField name="Sum of Cost of Tug" fld="7" baseField="0" baseItem="0"/>
    <dataField name="Sum of Cost of R/Barge" fld="8" baseField="0" baseItem="0"/>
    <dataField name="Sum of AGO Cost(F$)" fld="10" baseField="0" baseItem="0"/>
    <dataField name="Sum of Escort Cost(Lead+Chase)" fld="11" baseField="0" baseItem="0"/>
    <dataField name="Sum of Total Cost(F$)" fld="14" baseField="0" baseItem="0"/>
  </dataFields>
  <formats count="52">
    <format dxfId="51">
      <pivotArea field="0" grandRow="1" outline="0" collapsedLevelsAreSubtotals="1" axis="axisPage" fieldPosition="1">
        <references count="1">
          <reference field="4294967294" count="4" selected="0">
            <x v="3"/>
            <x v="4"/>
            <x v="5"/>
            <x v="6"/>
          </reference>
        </references>
      </pivotArea>
    </format>
    <format dxfId="50">
      <pivotArea field="0" grandRow="1" outline="0" collapsedLevelsAreSubtotals="1" axis="axisPage" fieldPosition="1">
        <references count="1">
          <reference field="4294967294" count="1" selected="0">
            <x v="7"/>
          </reference>
        </references>
      </pivotArea>
    </format>
    <format dxfId="49">
      <pivotArea field="16" type="button" dataOnly="0" labelOnly="1" outline="0" axis="axisPage" fieldPosition="0"/>
    </format>
    <format dxfId="48">
      <pivotArea field="0" type="button" dataOnly="0" labelOnly="1" outline="0" axis="axisPage" fieldPosition="1"/>
    </format>
    <format dxfId="47">
      <pivotArea dataOnly="0" labelOnly="1" fieldPosition="0">
        <references count="1">
          <reference field="0" count="33">
            <x v="13"/>
            <x v="15"/>
            <x v="37"/>
            <x v="62"/>
            <x v="63"/>
            <x v="80"/>
            <x v="95"/>
            <x v="100"/>
            <x v="102"/>
            <x v="103"/>
            <x v="106"/>
            <x v="108"/>
            <x v="109"/>
            <x v="115"/>
            <x v="121"/>
            <x v="122"/>
            <x v="127"/>
            <x v="128"/>
            <x v="131"/>
            <x v="135"/>
            <x v="139"/>
            <x v="146"/>
            <x v="148"/>
            <x v="154"/>
            <x v="157"/>
            <x v="163"/>
            <x v="176"/>
            <x v="178"/>
            <x v="182"/>
            <x v="186"/>
            <x v="194"/>
            <x v="213"/>
            <x v="216"/>
          </reference>
        </references>
      </pivotArea>
    </format>
    <format dxfId="46">
      <pivotArea dataOnly="0" labelOnly="1" fieldPosition="0">
        <references count="1">
          <reference field="0" count="5">
            <x v="223"/>
            <x v="224"/>
            <x v="230"/>
            <x v="242"/>
            <x v="254"/>
          </reference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2">
          <reference field="0" count="1" selected="0">
            <x v="13"/>
          </reference>
          <reference field="1" count="1">
            <x v="49"/>
          </reference>
        </references>
      </pivotArea>
    </format>
    <format dxfId="43">
      <pivotArea dataOnly="0" labelOnly="1" fieldPosition="0">
        <references count="2">
          <reference field="0" count="1" selected="0">
            <x v="15"/>
          </reference>
          <reference field="1" count="3">
            <x v="47"/>
            <x v="50"/>
            <x v="51"/>
          </reference>
        </references>
      </pivotArea>
    </format>
    <format dxfId="42">
      <pivotArea dataOnly="0" labelOnly="1" fieldPosition="0">
        <references count="2">
          <reference field="0" count="1" selected="0">
            <x v="37"/>
          </reference>
          <reference field="1" count="2">
            <x v="42"/>
            <x v="86"/>
          </reference>
        </references>
      </pivotArea>
    </format>
    <format dxfId="41">
      <pivotArea dataOnly="0" labelOnly="1" fieldPosition="0">
        <references count="2">
          <reference field="0" count="1" selected="0">
            <x v="62"/>
          </reference>
          <reference field="1" count="1">
            <x v="85"/>
          </reference>
        </references>
      </pivotArea>
    </format>
    <format dxfId="40">
      <pivotArea dataOnly="0" labelOnly="1" fieldPosition="0">
        <references count="2">
          <reference field="0" count="1" selected="0">
            <x v="63"/>
          </reference>
          <reference field="1" count="4">
            <x v="3"/>
            <x v="12"/>
            <x v="14"/>
            <x v="32"/>
          </reference>
        </references>
      </pivotArea>
    </format>
    <format dxfId="39">
      <pivotArea dataOnly="0" labelOnly="1" fieldPosition="0">
        <references count="2">
          <reference field="0" count="1" selected="0">
            <x v="80"/>
          </reference>
          <reference field="1" count="1">
            <x v="44"/>
          </reference>
        </references>
      </pivotArea>
    </format>
    <format dxfId="38">
      <pivotArea dataOnly="0" labelOnly="1" fieldPosition="0">
        <references count="2">
          <reference field="0" count="1" selected="0">
            <x v="95"/>
          </reference>
          <reference field="1" count="1">
            <x v="40"/>
          </reference>
        </references>
      </pivotArea>
    </format>
    <format dxfId="37">
      <pivotArea dataOnly="0" labelOnly="1" fieldPosition="0">
        <references count="2">
          <reference field="0" count="1" selected="0">
            <x v="100"/>
          </reference>
          <reference field="1" count="1">
            <x v="36"/>
          </reference>
        </references>
      </pivotArea>
    </format>
    <format dxfId="36">
      <pivotArea dataOnly="0" labelOnly="1" fieldPosition="0">
        <references count="2">
          <reference field="0" count="1" selected="0">
            <x v="102"/>
          </reference>
          <reference field="1" count="1">
            <x v="28"/>
          </reference>
        </references>
      </pivotArea>
    </format>
    <format dxfId="35">
      <pivotArea dataOnly="0" labelOnly="1" fieldPosition="0">
        <references count="2">
          <reference field="0" count="1" selected="0">
            <x v="103"/>
          </reference>
          <reference field="1" count="2">
            <x v="1"/>
            <x v="31"/>
          </reference>
        </references>
      </pivotArea>
    </format>
    <format dxfId="34">
      <pivotArea dataOnly="0" labelOnly="1" fieldPosition="0">
        <references count="2">
          <reference field="0" count="1" selected="0">
            <x v="106"/>
          </reference>
          <reference field="1" count="1">
            <x v="46"/>
          </reference>
        </references>
      </pivotArea>
    </format>
    <format dxfId="33">
      <pivotArea dataOnly="0" labelOnly="1" fieldPosition="0">
        <references count="2">
          <reference field="0" count="1" selected="0">
            <x v="108"/>
          </reference>
          <reference field="1" count="1">
            <x v="84"/>
          </reference>
        </references>
      </pivotArea>
    </format>
    <format dxfId="32">
      <pivotArea dataOnly="0" labelOnly="1" fieldPosition="0">
        <references count="2">
          <reference field="0" count="1" selected="0">
            <x v="109"/>
          </reference>
          <reference field="1" count="2">
            <x v="48"/>
            <x v="83"/>
          </reference>
        </references>
      </pivotArea>
    </format>
    <format dxfId="31">
      <pivotArea dataOnly="0" labelOnly="1" fieldPosition="0">
        <references count="2">
          <reference field="0" count="1" selected="0">
            <x v="115"/>
          </reference>
          <reference field="1" count="1">
            <x v="54"/>
          </reference>
        </references>
      </pivotArea>
    </format>
    <format dxfId="30">
      <pivotArea dataOnly="0" labelOnly="1" fieldPosition="0">
        <references count="2">
          <reference field="0" count="1" selected="0">
            <x v="121"/>
          </reference>
          <reference field="1" count="3">
            <x v="38"/>
            <x v="41"/>
            <x v="55"/>
          </reference>
        </references>
      </pivotArea>
    </format>
    <format dxfId="29">
      <pivotArea dataOnly="0" labelOnly="1" fieldPosition="0">
        <references count="2">
          <reference field="0" count="1" selected="0">
            <x v="122"/>
          </reference>
          <reference field="1" count="2">
            <x v="5"/>
            <x v="56"/>
          </reference>
        </references>
      </pivotArea>
    </format>
    <format dxfId="28">
      <pivotArea dataOnly="0" labelOnly="1" fieldPosition="0">
        <references count="2">
          <reference field="0" count="1" selected="0">
            <x v="127"/>
          </reference>
          <reference field="1" count="1">
            <x v="56"/>
          </reference>
        </references>
      </pivotArea>
    </format>
    <format dxfId="27">
      <pivotArea dataOnly="0" labelOnly="1" fieldPosition="0">
        <references count="2">
          <reference field="0" count="1" selected="0">
            <x v="128"/>
          </reference>
          <reference field="1" count="1">
            <x v="58"/>
          </reference>
        </references>
      </pivotArea>
    </format>
    <format dxfId="26">
      <pivotArea dataOnly="0" labelOnly="1" fieldPosition="0">
        <references count="2">
          <reference field="0" count="1" selected="0">
            <x v="131"/>
          </reference>
          <reference field="1" count="1">
            <x v="59"/>
          </reference>
        </references>
      </pivotArea>
    </format>
    <format dxfId="25">
      <pivotArea dataOnly="0" labelOnly="1" fieldPosition="0">
        <references count="2">
          <reference field="0" count="1" selected="0">
            <x v="135"/>
          </reference>
          <reference field="1" count="1">
            <x v="60"/>
          </reference>
        </references>
      </pivotArea>
    </format>
    <format dxfId="24">
      <pivotArea dataOnly="0" labelOnly="1" fieldPosition="0">
        <references count="2">
          <reference field="0" count="1" selected="0">
            <x v="139"/>
          </reference>
          <reference field="1" count="3">
            <x v="80"/>
            <x v="81"/>
            <x v="82"/>
          </reference>
        </references>
      </pivotArea>
    </format>
    <format dxfId="23">
      <pivotArea dataOnly="0" labelOnly="1" fieldPosition="0">
        <references count="2">
          <reference field="0" count="1" selected="0">
            <x v="146"/>
          </reference>
          <reference field="1" count="1">
            <x v="61"/>
          </reference>
        </references>
      </pivotArea>
    </format>
    <format dxfId="22">
      <pivotArea dataOnly="0" labelOnly="1" fieldPosition="0">
        <references count="2">
          <reference field="0" count="1" selected="0">
            <x v="148"/>
          </reference>
          <reference field="1" count="5">
            <x v="7"/>
            <x v="8"/>
            <x v="23"/>
            <x v="27"/>
            <x v="30"/>
          </reference>
        </references>
      </pivotArea>
    </format>
    <format dxfId="21">
      <pivotArea dataOnly="0" labelOnly="1" fieldPosition="0">
        <references count="2">
          <reference field="0" count="1" selected="0">
            <x v="154"/>
          </reference>
          <reference field="1" count="1">
            <x v="79"/>
          </reference>
        </references>
      </pivotArea>
    </format>
    <format dxfId="20">
      <pivotArea dataOnly="0" labelOnly="1" fieldPosition="0">
        <references count="2">
          <reference field="0" count="1" selected="0">
            <x v="157"/>
          </reference>
          <reference field="1" count="1">
            <x v="78"/>
          </reference>
        </references>
      </pivotArea>
    </format>
    <format dxfId="19">
      <pivotArea dataOnly="0" labelOnly="1" fieldPosition="0">
        <references count="2">
          <reference field="0" count="1" selected="0">
            <x v="163"/>
          </reference>
          <reference field="1" count="4">
            <x v="21"/>
            <x v="34"/>
            <x v="63"/>
            <x v="64"/>
          </reference>
        </references>
      </pivotArea>
    </format>
    <format dxfId="18">
      <pivotArea dataOnly="0" labelOnly="1" fieldPosition="0">
        <references count="2">
          <reference field="0" count="1" selected="0">
            <x v="176"/>
          </reference>
          <reference field="1" count="3">
            <x v="10"/>
            <x v="15"/>
            <x v="16"/>
          </reference>
        </references>
      </pivotArea>
    </format>
    <format dxfId="17">
      <pivotArea dataOnly="0" labelOnly="1" fieldPosition="0">
        <references count="2">
          <reference field="0" count="1" selected="0">
            <x v="178"/>
          </reference>
          <reference field="1" count="1">
            <x v="37"/>
          </reference>
        </references>
      </pivotArea>
    </format>
    <format dxfId="16">
      <pivotArea dataOnly="0" labelOnly="1" fieldPosition="0">
        <references count="2">
          <reference field="0" count="1" selected="0">
            <x v="182"/>
          </reference>
          <reference field="1" count="2">
            <x v="76"/>
            <x v="77"/>
          </reference>
        </references>
      </pivotArea>
    </format>
    <format dxfId="15">
      <pivotArea dataOnly="0" labelOnly="1" fieldPosition="0">
        <references count="2">
          <reference field="0" count="1" selected="0">
            <x v="186"/>
          </reference>
          <reference field="1" count="1">
            <x v="65"/>
          </reference>
        </references>
      </pivotArea>
    </format>
    <format dxfId="14">
      <pivotArea dataOnly="0" labelOnly="1" fieldPosition="0">
        <references count="2">
          <reference field="0" count="1" selected="0">
            <x v="194"/>
          </reference>
          <reference field="1" count="1">
            <x v="67"/>
          </reference>
        </references>
      </pivotArea>
    </format>
    <format dxfId="13">
      <pivotArea dataOnly="0" labelOnly="1" fieldPosition="0">
        <references count="2">
          <reference field="0" count="1" selected="0">
            <x v="213"/>
          </reference>
          <reference field="1" count="2">
            <x v="68"/>
            <x v="69"/>
          </reference>
        </references>
      </pivotArea>
    </format>
    <format dxfId="12">
      <pivotArea dataOnly="0" labelOnly="1" fieldPosition="0">
        <references count="2">
          <reference field="0" count="1" selected="0">
            <x v="216"/>
          </reference>
          <reference field="1" count="2">
            <x v="74"/>
            <x v="75"/>
          </reference>
        </references>
      </pivotArea>
    </format>
    <format dxfId="11">
      <pivotArea dataOnly="0" labelOnly="1" fieldPosition="0">
        <references count="2">
          <reference field="0" count="1" selected="0">
            <x v="223"/>
          </reference>
          <reference field="1" count="2">
            <x v="0"/>
            <x v="4"/>
          </reference>
        </references>
      </pivotArea>
    </format>
    <format dxfId="10">
      <pivotArea dataOnly="0" labelOnly="1" fieldPosition="0">
        <references count="2">
          <reference field="0" count="1" selected="0">
            <x v="224"/>
          </reference>
          <reference field="1" count="1">
            <x v="24"/>
          </reference>
        </references>
      </pivotArea>
    </format>
    <format dxfId="9">
      <pivotArea dataOnly="0" labelOnly="1" fieldPosition="0">
        <references count="2">
          <reference field="0" count="1" selected="0">
            <x v="230"/>
          </reference>
          <reference field="1" count="1">
            <x v="71"/>
          </reference>
        </references>
      </pivotArea>
    </format>
    <format dxfId="8">
      <pivotArea dataOnly="0" labelOnly="1" fieldPosition="0">
        <references count="2">
          <reference field="0" count="1" selected="0">
            <x v="242"/>
          </reference>
          <reference field="1" count="1">
            <x v="73"/>
          </reference>
        </references>
      </pivotArea>
    </format>
    <format dxfId="7">
      <pivotArea dataOnly="0" labelOnly="1" fieldPosition="0">
        <references count="2">
          <reference field="0" count="1" selected="0">
            <x v="254"/>
          </reference>
          <reference field="1" count="4">
            <x v="6"/>
            <x v="17"/>
            <x v="18"/>
            <x v="72"/>
          </reference>
        </references>
      </pivotArea>
    </format>
    <format dxfId="6">
      <pivotArea field="0" type="button" dataOnly="0" labelOnly="1" outline="0" axis="axisPage" fieldPosition="1"/>
    </format>
    <format dxfId="5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1" count="3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</reference>
        </references>
      </pivotArea>
    </format>
    <format dxfId="1">
      <pivotArea dataOnly="0" labelOnly="1" grandRow="1" outline="0" fieldPosition="0"/>
    </format>
    <format dxfId="0">
      <pivotArea field="1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E39727-ACDD-44FC-A437-C6C10D758ACB}" name="Table1" displayName="Table1" ref="A1:Z3" totalsRowShown="0">
  <autoFilter ref="A1:Z3" xr:uid="{B4E39727-ACDD-44FC-A437-C6C10D758ACB}"/>
  <tableColumns count="26">
    <tableColumn id="1" xr3:uid="{5D9E8B86-3CFE-4D0F-A288-DC0273A95B04}" name="Actual Date of Departure (ADD)" dataDxfId="52"/>
    <tableColumn id="2" xr3:uid="{54898463-A271-4FB8-9123-75F3A3B6CC61}" name="Serviced Requests(from GLMS)"/>
    <tableColumn id="3" xr3:uid="{F35B3D83-8CA1-4092-B5D9-6E16C27D6BE6}" name="No. of Tugs"/>
    <tableColumn id="4" xr3:uid="{9DDFA43A-3ADC-4FA8-908F-F65AE8AC4A5E}" name="No. of Ramp barges"/>
    <tableColumn id="5" xr3:uid="{730A4735-1D68-4D91-B3E7-941609580C27}" name="Activity period"/>
    <tableColumn id="6" xr3:uid="{CD7DDCE7-D74B-4DF5-958E-E46154FE00AC}" name="Daily rate(Tug)"/>
    <tableColumn id="7" xr3:uid="{E4ADEDE9-CAB7-4CE6-9160-B0FA9C21B81B}" name="Daily rate(R/Barge)"/>
    <tableColumn id="8" xr3:uid="{0ECA84A8-AC6E-43B2-80F1-885C37340D1C}" name="Cost of Tug"/>
    <tableColumn id="9" xr3:uid="{DCFA232D-6159-4FC4-9401-90B16875AB98}" name="Cost of R/Barge"/>
    <tableColumn id="10" xr3:uid="{6B20C006-D97A-4CC0-96E2-D12ECF1E7B85}" name="AGO Requirement"/>
    <tableColumn id="11" xr3:uid="{73F10262-F455-4C09-8D98-9BDBCED8CF7F}" name="AGO Cost(F$)"/>
    <tableColumn id="12" xr3:uid="{CCDC0429-8EE6-4A64-BBA3-4C46D189212D}" name="Escort Cost(Lead+Chase)"/>
    <tableColumn id="13" xr3:uid="{1FE5D713-1E1B-4530-B250-925CF2D2A5EE}" name="Pilotage"/>
    <tableColumn id="14" xr3:uid="{55053BF9-9C87-45E4-BD16-DA567DC8E180}" name="Total Cost(F$)"/>
    <tableColumn id="15" xr3:uid="{28562B4C-1547-4385-AFC2-E74DB5F53CDA}" name="From"/>
    <tableColumn id="16" xr3:uid="{8905E7CC-3FFC-46C5-827F-9912B29FDE95}" name="To"/>
    <tableColumn id="17" xr3:uid="{2102BA8C-C6A9-425C-9C68-2A7539208A29}" name="Requestor Name"/>
    <tableColumn id="18" xr3:uid="{BB8B1D0F-423C-47B0-9BDC-6D4EFE61BFDE}" name="Requesting Dept"/>
    <tableColumn id="19" xr3:uid="{11831687-E271-4B3A-A32B-C67E5A028B85}" name="Cost Object"/>
    <tableColumn id="20" xr3:uid="{F5CDC3A0-D42E-4732-A799-BE3C69C0A938}" name="Team to receive service"/>
    <tableColumn id="21" xr3:uid="{2B7922EA-58EA-46CA-85A3-8CDF7C32AEDD}" name="Vessel/Vehicle Type"/>
    <tableColumn id="22" xr3:uid="{789FDD1E-F4E9-49EF-9F0E-75B7B31931B7}" name="Vessel Name"/>
    <tableColumn id="23" xr3:uid="{BBA03EB7-5CBC-4504-9529-298EF2611860}" name="Point of Departure"/>
    <tableColumn id="24" xr3:uid="{61264881-3776-48DA-8AC7-31B20A70247D}" name="Point of Destination"/>
    <tableColumn id="25" xr3:uid="{F80D8F14-151D-48F9-B285-8D296D5B5C80}" name="Equip Owner"/>
    <tableColumn id="26" xr3:uid="{345FC1EB-D2EF-4F9C-8391-3B805881C57A}" name="Execution 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192"/>
  <sheetViews>
    <sheetView tabSelected="1" topLeftCell="C1" zoomScale="70" zoomScaleNormal="70" workbookViewId="0">
      <pane ySplit="1" topLeftCell="A168" activePane="bottomLeft" state="frozen"/>
      <selection activeCell="B1" sqref="B1"/>
      <selection pane="bottomLeft" activeCell="N192" sqref="N192"/>
    </sheetView>
  </sheetViews>
  <sheetFormatPr defaultRowHeight="14.5" outlineLevelCol="1" x14ac:dyDescent="0.35"/>
  <cols>
    <col min="1" max="1" width="21.453125" customWidth="1"/>
    <col min="2" max="2" width="86" style="3" customWidth="1"/>
    <col min="3" max="3" width="16.90625" customWidth="1"/>
    <col min="4" max="4" width="18.1796875" customWidth="1"/>
    <col min="5" max="5" width="15.6328125" customWidth="1"/>
    <col min="6" max="6" width="17.453125" bestFit="1" customWidth="1"/>
    <col min="7" max="7" width="19.1796875" hidden="1" customWidth="1"/>
    <col min="8" max="8" width="12" hidden="1" customWidth="1"/>
    <col min="9" max="9" width="16.26953125" hidden="1" customWidth="1"/>
    <col min="10" max="10" width="18.7265625" hidden="1" customWidth="1"/>
    <col min="11" max="11" width="14.453125" hidden="1" customWidth="1"/>
    <col min="12" max="13" width="29.7265625" hidden="1" customWidth="1"/>
    <col min="14" max="15" width="25.81640625" customWidth="1"/>
    <col min="16" max="16" width="14.6328125" customWidth="1" outlineLevel="1"/>
    <col min="17" max="17" width="22.1796875" customWidth="1" outlineLevel="1"/>
    <col min="18" max="22" width="9.1796875" hidden="1" customWidth="1" outlineLevel="1"/>
    <col min="23" max="23" width="16.26953125" hidden="1" customWidth="1" outlineLevel="1"/>
    <col min="24" max="24" width="15.54296875" customWidth="1" outlineLevel="1"/>
    <col min="25" max="25" width="13.6328125" customWidth="1" outlineLevel="1"/>
    <col min="26" max="27" width="9.1796875" customWidth="1" outlineLevel="1"/>
  </cols>
  <sheetData>
    <row r="1" spans="1:27" x14ac:dyDescent="0.35">
      <c r="K1">
        <v>1.37</v>
      </c>
      <c r="N1">
        <v>2</v>
      </c>
    </row>
    <row r="2" spans="1:27" x14ac:dyDescent="0.35">
      <c r="A2" s="5" t="s">
        <v>0</v>
      </c>
      <c r="B2" s="6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287</v>
      </c>
      <c r="N2" s="5" t="s">
        <v>284</v>
      </c>
      <c r="O2" s="5" t="s">
        <v>285</v>
      </c>
      <c r="P2" s="5" t="s">
        <v>12</v>
      </c>
      <c r="Q2" s="5" t="s">
        <v>13</v>
      </c>
      <c r="R2" s="5" t="s">
        <v>14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22</v>
      </c>
      <c r="AA2" s="5" t="s">
        <v>23</v>
      </c>
    </row>
    <row r="3" spans="1:27" hidden="1" x14ac:dyDescent="0.35">
      <c r="A3" s="1">
        <v>44558.333333333336</v>
      </c>
      <c r="B3" s="3" t="s">
        <v>24</v>
      </c>
      <c r="C3">
        <v>1</v>
      </c>
      <c r="D3">
        <v>1</v>
      </c>
      <c r="E3">
        <v>6</v>
      </c>
      <c r="F3">
        <v>825.61</v>
      </c>
      <c r="G3">
        <v>382.39</v>
      </c>
      <c r="H3" s="2">
        <v>4953.67</v>
      </c>
      <c r="I3" s="2">
        <v>2294.3200000000002</v>
      </c>
      <c r="J3" s="2">
        <f>3600+4500</f>
        <v>8100</v>
      </c>
      <c r="K3" s="2">
        <f>$K$1*J3</f>
        <v>11097</v>
      </c>
      <c r="L3" s="2">
        <f>(200000/410)*E3*2</f>
        <v>5853.6585365853662</v>
      </c>
      <c r="M3" s="2">
        <f>$K$1*2*3900</f>
        <v>10686</v>
      </c>
      <c r="N3" s="2"/>
      <c r="O3" s="2">
        <f>H3+I3+K3+L3+N3+M3</f>
        <v>34884.648536585366</v>
      </c>
      <c r="P3" t="s">
        <v>25</v>
      </c>
      <c r="Q3" t="s">
        <v>282</v>
      </c>
      <c r="R3" t="s">
        <v>27</v>
      </c>
      <c r="S3" t="s">
        <v>28</v>
      </c>
      <c r="T3">
        <v>113066</v>
      </c>
      <c r="U3" t="s">
        <v>29</v>
      </c>
      <c r="V3" t="s">
        <v>30</v>
      </c>
      <c r="W3" t="s">
        <v>31</v>
      </c>
      <c r="X3" t="s">
        <v>25</v>
      </c>
      <c r="Y3" t="s">
        <v>26</v>
      </c>
      <c r="Z3" t="s">
        <v>32</v>
      </c>
      <c r="AA3" t="s">
        <v>33</v>
      </c>
    </row>
    <row r="4" spans="1:27" hidden="1" x14ac:dyDescent="0.35">
      <c r="A4" s="1">
        <v>44558.333333333336</v>
      </c>
      <c r="B4" s="3" t="s">
        <v>34</v>
      </c>
      <c r="K4" s="2"/>
      <c r="L4" s="2"/>
      <c r="M4" s="2"/>
      <c r="N4" s="2"/>
      <c r="O4" s="2"/>
      <c r="P4" t="s">
        <v>35</v>
      </c>
      <c r="Q4" t="s">
        <v>283</v>
      </c>
      <c r="R4" t="s">
        <v>36</v>
      </c>
      <c r="S4" t="s">
        <v>37</v>
      </c>
      <c r="T4" t="s">
        <v>38</v>
      </c>
      <c r="U4" t="s">
        <v>39</v>
      </c>
      <c r="V4" t="s">
        <v>40</v>
      </c>
      <c r="W4" t="s">
        <v>41</v>
      </c>
      <c r="X4" t="s">
        <v>35</v>
      </c>
      <c r="Y4" t="s">
        <v>42</v>
      </c>
      <c r="Z4" t="s">
        <v>32</v>
      </c>
      <c r="AA4" t="s">
        <v>33</v>
      </c>
    </row>
    <row r="5" spans="1:27" hidden="1" x14ac:dyDescent="0.35">
      <c r="A5" s="1">
        <v>44558.333333333336</v>
      </c>
      <c r="B5" s="3" t="s">
        <v>34</v>
      </c>
      <c r="K5" s="2"/>
      <c r="L5" s="2"/>
      <c r="M5" s="2"/>
      <c r="N5" s="2"/>
      <c r="O5" s="2"/>
      <c r="P5" t="s">
        <v>35</v>
      </c>
      <c r="Q5" t="s">
        <v>283</v>
      </c>
      <c r="R5" t="s">
        <v>36</v>
      </c>
      <c r="S5" t="s">
        <v>37</v>
      </c>
      <c r="T5" t="s">
        <v>38</v>
      </c>
      <c r="U5" t="s">
        <v>39</v>
      </c>
      <c r="V5" t="s">
        <v>30</v>
      </c>
      <c r="W5" t="s">
        <v>43</v>
      </c>
      <c r="X5" t="s">
        <v>35</v>
      </c>
      <c r="Y5" t="s">
        <v>42</v>
      </c>
      <c r="Z5" t="s">
        <v>32</v>
      </c>
      <c r="AA5" t="s">
        <v>33</v>
      </c>
    </row>
    <row r="6" spans="1:27" hidden="1" x14ac:dyDescent="0.35">
      <c r="A6" s="1">
        <v>44558.333333333336</v>
      </c>
      <c r="B6" s="3" t="s">
        <v>44</v>
      </c>
      <c r="J6" s="2"/>
      <c r="K6" s="2"/>
      <c r="L6" s="2"/>
      <c r="M6" s="2"/>
      <c r="N6" s="2"/>
      <c r="O6" s="2"/>
      <c r="P6" t="s">
        <v>35</v>
      </c>
      <c r="Q6" t="s">
        <v>282</v>
      </c>
      <c r="R6" t="s">
        <v>36</v>
      </c>
      <c r="S6" t="s">
        <v>37</v>
      </c>
      <c r="T6" t="s">
        <v>38</v>
      </c>
      <c r="U6" t="s">
        <v>39</v>
      </c>
      <c r="V6" t="s">
        <v>40</v>
      </c>
      <c r="W6" t="s">
        <v>41</v>
      </c>
      <c r="X6" t="s">
        <v>35</v>
      </c>
      <c r="Y6" t="s">
        <v>42</v>
      </c>
      <c r="Z6" t="s">
        <v>32</v>
      </c>
      <c r="AA6" t="s">
        <v>33</v>
      </c>
    </row>
    <row r="7" spans="1:27" hidden="1" x14ac:dyDescent="0.35">
      <c r="A7" s="1">
        <v>44558.333333333336</v>
      </c>
      <c r="B7" s="3" t="s">
        <v>44</v>
      </c>
      <c r="J7" s="2"/>
      <c r="K7" s="2"/>
      <c r="L7" s="2"/>
      <c r="M7" s="2"/>
      <c r="N7" s="2"/>
      <c r="O7" s="2"/>
      <c r="P7" t="s">
        <v>35</v>
      </c>
      <c r="Q7" t="s">
        <v>282</v>
      </c>
      <c r="R7" t="s">
        <v>36</v>
      </c>
      <c r="S7" t="s">
        <v>37</v>
      </c>
      <c r="T7" t="s">
        <v>38</v>
      </c>
      <c r="U7" t="s">
        <v>39</v>
      </c>
      <c r="V7" t="s">
        <v>30</v>
      </c>
      <c r="W7" t="s">
        <v>43</v>
      </c>
      <c r="X7" t="s">
        <v>35</v>
      </c>
      <c r="Y7" t="s">
        <v>42</v>
      </c>
      <c r="Z7" t="s">
        <v>32</v>
      </c>
      <c r="AA7" t="s">
        <v>33</v>
      </c>
    </row>
    <row r="8" spans="1:27" hidden="1" x14ac:dyDescent="0.35">
      <c r="A8" s="1">
        <v>44519.333333333336</v>
      </c>
      <c r="B8" s="3" t="s">
        <v>45</v>
      </c>
      <c r="C8">
        <v>1</v>
      </c>
      <c r="D8">
        <v>1</v>
      </c>
      <c r="E8">
        <v>7</v>
      </c>
      <c r="F8">
        <v>825.61</v>
      </c>
      <c r="G8">
        <v>382.39</v>
      </c>
      <c r="H8" s="2">
        <v>5779.28</v>
      </c>
      <c r="I8" s="2">
        <v>2676.7</v>
      </c>
      <c r="J8" s="2">
        <v>9400</v>
      </c>
      <c r="K8" s="2">
        <f>$K$1*J8</f>
        <v>12878.000000000002</v>
      </c>
      <c r="L8" s="2">
        <f>(200000/410)*E8*2</f>
        <v>6829.2682926829266</v>
      </c>
      <c r="M8" s="2">
        <f t="shared" ref="M8:M57" si="0">$K$1*2*3900</f>
        <v>10686</v>
      </c>
      <c r="N8" s="2"/>
      <c r="O8" s="2">
        <f t="shared" ref="O8:O65" si="1">H8+I8+K8+L8+N8+M8</f>
        <v>38849.248292682925</v>
      </c>
      <c r="P8" t="s">
        <v>26</v>
      </c>
      <c r="Q8" t="s">
        <v>282</v>
      </c>
      <c r="R8" t="s">
        <v>46</v>
      </c>
      <c r="S8" t="s">
        <v>47</v>
      </c>
      <c r="T8" t="s">
        <v>48</v>
      </c>
      <c r="U8" t="s">
        <v>49</v>
      </c>
      <c r="V8" t="s">
        <v>30</v>
      </c>
      <c r="W8" t="s">
        <v>50</v>
      </c>
      <c r="X8" t="s">
        <v>35</v>
      </c>
      <c r="Y8" t="s">
        <v>51</v>
      </c>
      <c r="Z8" t="s">
        <v>52</v>
      </c>
      <c r="AA8" t="s">
        <v>33</v>
      </c>
    </row>
    <row r="9" spans="1:27" hidden="1" x14ac:dyDescent="0.35">
      <c r="A9" s="1">
        <v>44518.375</v>
      </c>
      <c r="B9" s="3" t="s">
        <v>53</v>
      </c>
      <c r="J9" s="2"/>
      <c r="K9" s="2"/>
      <c r="L9" s="2"/>
      <c r="M9" s="2"/>
      <c r="N9" s="2"/>
      <c r="O9" s="2"/>
      <c r="P9" t="s">
        <v>35</v>
      </c>
      <c r="Q9" t="s">
        <v>282</v>
      </c>
      <c r="R9" t="s">
        <v>54</v>
      </c>
      <c r="S9" t="s">
        <v>55</v>
      </c>
      <c r="T9" t="s">
        <v>56</v>
      </c>
      <c r="U9" t="s">
        <v>29</v>
      </c>
      <c r="V9" t="s">
        <v>40</v>
      </c>
      <c r="W9" t="s">
        <v>57</v>
      </c>
      <c r="X9" t="s">
        <v>35</v>
      </c>
      <c r="Y9" t="s">
        <v>51</v>
      </c>
      <c r="Z9" t="s">
        <v>52</v>
      </c>
      <c r="AA9" t="s">
        <v>33</v>
      </c>
    </row>
    <row r="10" spans="1:27" hidden="1" x14ac:dyDescent="0.35">
      <c r="A10" s="1">
        <v>44518.375</v>
      </c>
      <c r="B10" s="3" t="s">
        <v>53</v>
      </c>
      <c r="J10" s="2"/>
      <c r="K10" s="2"/>
      <c r="L10" s="2"/>
      <c r="M10" s="2"/>
      <c r="N10" s="2"/>
      <c r="O10" s="2"/>
      <c r="P10" t="s">
        <v>35</v>
      </c>
      <c r="Q10" t="s">
        <v>282</v>
      </c>
      <c r="R10" t="s">
        <v>54</v>
      </c>
      <c r="S10" t="s">
        <v>55</v>
      </c>
      <c r="T10" t="s">
        <v>56</v>
      </c>
      <c r="U10" t="s">
        <v>29</v>
      </c>
      <c r="V10" t="s">
        <v>30</v>
      </c>
      <c r="W10" t="s">
        <v>58</v>
      </c>
      <c r="X10" t="s">
        <v>35</v>
      </c>
      <c r="Y10" t="s">
        <v>51</v>
      </c>
      <c r="Z10" t="s">
        <v>52</v>
      </c>
      <c r="AA10" t="s">
        <v>33</v>
      </c>
    </row>
    <row r="11" spans="1:27" hidden="1" x14ac:dyDescent="0.35">
      <c r="A11" s="1">
        <v>44518.375</v>
      </c>
      <c r="B11" s="3" t="s">
        <v>59</v>
      </c>
      <c r="J11" s="2"/>
      <c r="K11" s="2"/>
      <c r="L11" s="2"/>
      <c r="M11" s="2"/>
      <c r="N11" s="2"/>
      <c r="O11" s="2"/>
      <c r="P11" t="s">
        <v>35</v>
      </c>
      <c r="Q11" t="s">
        <v>282</v>
      </c>
      <c r="R11" t="s">
        <v>60</v>
      </c>
      <c r="S11" t="s">
        <v>61</v>
      </c>
      <c r="T11">
        <v>113066</v>
      </c>
      <c r="U11" t="s">
        <v>29</v>
      </c>
      <c r="V11" t="s">
        <v>40</v>
      </c>
      <c r="W11" t="s">
        <v>57</v>
      </c>
      <c r="X11" t="s">
        <v>35</v>
      </c>
      <c r="Y11" t="s">
        <v>51</v>
      </c>
      <c r="Z11" t="s">
        <v>52</v>
      </c>
      <c r="AA11" t="s">
        <v>33</v>
      </c>
    </row>
    <row r="12" spans="1:27" hidden="1" x14ac:dyDescent="0.35">
      <c r="A12" s="1">
        <v>44518.375</v>
      </c>
      <c r="B12" s="3" t="s">
        <v>59</v>
      </c>
      <c r="J12" s="2"/>
      <c r="K12" s="2"/>
      <c r="L12" s="2"/>
      <c r="M12" s="2"/>
      <c r="N12" s="2"/>
      <c r="O12" s="2"/>
      <c r="P12" t="s">
        <v>35</v>
      </c>
      <c r="Q12" t="s">
        <v>282</v>
      </c>
      <c r="R12" t="s">
        <v>60</v>
      </c>
      <c r="S12" t="s">
        <v>61</v>
      </c>
      <c r="T12">
        <v>113066</v>
      </c>
      <c r="U12" t="s">
        <v>29</v>
      </c>
      <c r="V12" t="s">
        <v>30</v>
      </c>
      <c r="W12" t="s">
        <v>62</v>
      </c>
      <c r="X12" t="s">
        <v>35</v>
      </c>
      <c r="Y12" t="s">
        <v>51</v>
      </c>
      <c r="Z12" t="s">
        <v>52</v>
      </c>
      <c r="AA12" t="s">
        <v>33</v>
      </c>
    </row>
    <row r="13" spans="1:27" hidden="1" x14ac:dyDescent="0.35">
      <c r="A13" s="1">
        <v>44474.333333333336</v>
      </c>
      <c r="B13" s="3" t="s">
        <v>63</v>
      </c>
      <c r="C13">
        <v>1</v>
      </c>
      <c r="D13">
        <v>1</v>
      </c>
      <c r="E13">
        <v>8</v>
      </c>
      <c r="F13">
        <v>825.61</v>
      </c>
      <c r="G13">
        <v>382.39</v>
      </c>
      <c r="H13" s="2">
        <v>6604.89</v>
      </c>
      <c r="I13" s="2">
        <v>3059.09</v>
      </c>
      <c r="J13" s="2">
        <f t="shared" ref="J13:J21" si="2">3600+4500</f>
        <v>8100</v>
      </c>
      <c r="K13" s="2">
        <f>$K$1*J13</f>
        <v>11097</v>
      </c>
      <c r="L13" s="2">
        <f>(200000/410)*E13*2</f>
        <v>7804.8780487804879</v>
      </c>
      <c r="M13" s="2">
        <f t="shared" si="0"/>
        <v>10686</v>
      </c>
      <c r="N13" s="2"/>
      <c r="O13" s="2">
        <f t="shared" si="1"/>
        <v>39251.858048780487</v>
      </c>
      <c r="P13" t="s">
        <v>35</v>
      </c>
      <c r="Q13" t="s">
        <v>282</v>
      </c>
      <c r="R13" t="s">
        <v>64</v>
      </c>
      <c r="S13" t="s">
        <v>65</v>
      </c>
      <c r="T13" t="s">
        <v>48</v>
      </c>
      <c r="U13" t="s">
        <v>66</v>
      </c>
      <c r="V13" t="s">
        <v>40</v>
      </c>
      <c r="W13" t="s">
        <v>57</v>
      </c>
      <c r="X13" t="s">
        <v>35</v>
      </c>
      <c r="Y13" t="s">
        <v>67</v>
      </c>
      <c r="Z13" t="s">
        <v>52</v>
      </c>
      <c r="AA13" t="s">
        <v>33</v>
      </c>
    </row>
    <row r="14" spans="1:27" hidden="1" x14ac:dyDescent="0.35">
      <c r="A14" s="1">
        <v>44474.333333333336</v>
      </c>
      <c r="B14" s="3" t="s">
        <v>63</v>
      </c>
      <c r="J14" s="2"/>
      <c r="K14" s="2"/>
      <c r="L14" s="2"/>
      <c r="M14" s="2"/>
      <c r="N14" s="2"/>
      <c r="O14" s="2"/>
      <c r="P14" t="s">
        <v>35</v>
      </c>
      <c r="Q14" t="s">
        <v>282</v>
      </c>
      <c r="R14" t="s">
        <v>64</v>
      </c>
      <c r="S14" t="s">
        <v>65</v>
      </c>
      <c r="T14" t="s">
        <v>48</v>
      </c>
      <c r="U14" t="s">
        <v>66</v>
      </c>
      <c r="V14" t="s">
        <v>30</v>
      </c>
      <c r="W14" t="s">
        <v>58</v>
      </c>
      <c r="X14" t="s">
        <v>35</v>
      </c>
      <c r="Y14" t="s">
        <v>67</v>
      </c>
      <c r="Z14" t="s">
        <v>52</v>
      </c>
      <c r="AA14" t="s">
        <v>33</v>
      </c>
    </row>
    <row r="15" spans="1:27" hidden="1" x14ac:dyDescent="0.35">
      <c r="A15" s="1">
        <v>44471.416666666664</v>
      </c>
      <c r="B15" s="3" t="s">
        <v>68</v>
      </c>
      <c r="J15" s="2"/>
      <c r="K15" s="2"/>
      <c r="L15" s="2"/>
      <c r="M15" s="2"/>
      <c r="N15" s="2"/>
      <c r="O15" s="2"/>
      <c r="P15" t="s">
        <v>35</v>
      </c>
      <c r="Q15" t="s">
        <v>282</v>
      </c>
      <c r="R15" t="s">
        <v>69</v>
      </c>
      <c r="S15" t="s">
        <v>70</v>
      </c>
      <c r="T15" t="s">
        <v>48</v>
      </c>
      <c r="U15" t="s">
        <v>71</v>
      </c>
      <c r="V15" t="s">
        <v>30</v>
      </c>
      <c r="W15" t="s">
        <v>58</v>
      </c>
      <c r="X15" t="s">
        <v>35</v>
      </c>
      <c r="Y15" t="s">
        <v>42</v>
      </c>
      <c r="Z15" t="s">
        <v>52</v>
      </c>
      <c r="AA15" t="s">
        <v>33</v>
      </c>
    </row>
    <row r="16" spans="1:27" hidden="1" x14ac:dyDescent="0.35">
      <c r="A16" s="1">
        <v>44471.416666666664</v>
      </c>
      <c r="B16" s="3" t="s">
        <v>68</v>
      </c>
      <c r="J16" s="2"/>
      <c r="K16" s="2"/>
      <c r="L16" s="2"/>
      <c r="M16" s="2"/>
      <c r="N16" s="2"/>
      <c r="O16" s="2"/>
      <c r="P16" t="s">
        <v>35</v>
      </c>
      <c r="Q16" t="s">
        <v>282</v>
      </c>
      <c r="R16" t="s">
        <v>69</v>
      </c>
      <c r="S16" t="s">
        <v>70</v>
      </c>
      <c r="T16" t="s">
        <v>48</v>
      </c>
      <c r="U16" t="s">
        <v>49</v>
      </c>
      <c r="V16" t="s">
        <v>40</v>
      </c>
      <c r="W16" t="s">
        <v>57</v>
      </c>
      <c r="X16" t="s">
        <v>35</v>
      </c>
      <c r="Y16" t="s">
        <v>42</v>
      </c>
      <c r="Z16" t="s">
        <v>52</v>
      </c>
      <c r="AA16" t="s">
        <v>33</v>
      </c>
    </row>
    <row r="17" spans="1:27" hidden="1" x14ac:dyDescent="0.35">
      <c r="A17" s="1">
        <v>44471.416666666664</v>
      </c>
      <c r="B17" s="3" t="s">
        <v>72</v>
      </c>
      <c r="J17" s="2"/>
      <c r="K17" s="2"/>
      <c r="L17" s="2"/>
      <c r="M17" s="2"/>
      <c r="N17" s="2"/>
      <c r="O17" s="2"/>
      <c r="P17" t="s">
        <v>35</v>
      </c>
      <c r="Q17" t="s">
        <v>282</v>
      </c>
      <c r="R17" t="s">
        <v>73</v>
      </c>
      <c r="S17" t="s">
        <v>47</v>
      </c>
      <c r="T17" t="s">
        <v>74</v>
      </c>
      <c r="U17" t="s">
        <v>49</v>
      </c>
      <c r="V17" t="s">
        <v>40</v>
      </c>
      <c r="W17" t="s">
        <v>57</v>
      </c>
      <c r="X17" t="s">
        <v>35</v>
      </c>
      <c r="Y17" t="s">
        <v>51</v>
      </c>
      <c r="Z17" t="s">
        <v>52</v>
      </c>
      <c r="AA17" t="s">
        <v>33</v>
      </c>
    </row>
    <row r="18" spans="1:27" hidden="1" x14ac:dyDescent="0.35">
      <c r="A18" s="1">
        <v>44471.416666666664</v>
      </c>
      <c r="B18" s="3" t="s">
        <v>72</v>
      </c>
      <c r="J18" s="2"/>
      <c r="K18" s="2"/>
      <c r="L18" s="2"/>
      <c r="M18" s="2"/>
      <c r="N18" s="2"/>
      <c r="O18" s="2"/>
      <c r="P18" t="s">
        <v>35</v>
      </c>
      <c r="Q18" t="s">
        <v>282</v>
      </c>
      <c r="R18" t="s">
        <v>73</v>
      </c>
      <c r="S18" t="s">
        <v>47</v>
      </c>
      <c r="T18" t="s">
        <v>74</v>
      </c>
      <c r="U18" t="s">
        <v>49</v>
      </c>
      <c r="V18" t="s">
        <v>30</v>
      </c>
      <c r="W18" t="s">
        <v>75</v>
      </c>
      <c r="X18" t="s">
        <v>35</v>
      </c>
      <c r="Y18" t="s">
        <v>51</v>
      </c>
      <c r="Z18" t="s">
        <v>52</v>
      </c>
      <c r="AA18" t="s">
        <v>33</v>
      </c>
    </row>
    <row r="19" spans="1:27" hidden="1" x14ac:dyDescent="0.35">
      <c r="A19" s="1">
        <v>44471.416666666664</v>
      </c>
      <c r="B19" s="3" t="s">
        <v>76</v>
      </c>
      <c r="J19" s="2"/>
      <c r="K19" s="2"/>
      <c r="L19" s="2"/>
      <c r="M19" s="2"/>
      <c r="N19" s="2"/>
      <c r="O19" s="2"/>
      <c r="P19" t="s">
        <v>42</v>
      </c>
      <c r="Q19" t="s">
        <v>282</v>
      </c>
      <c r="R19" t="s">
        <v>73</v>
      </c>
      <c r="S19" t="s">
        <v>70</v>
      </c>
      <c r="T19" t="s">
        <v>48</v>
      </c>
      <c r="U19" t="s">
        <v>49</v>
      </c>
      <c r="V19" t="s">
        <v>40</v>
      </c>
      <c r="W19" t="s">
        <v>57</v>
      </c>
      <c r="X19" t="s">
        <v>35</v>
      </c>
      <c r="Y19" t="s">
        <v>77</v>
      </c>
      <c r="Z19" t="s">
        <v>52</v>
      </c>
      <c r="AA19" t="s">
        <v>33</v>
      </c>
    </row>
    <row r="20" spans="1:27" hidden="1" x14ac:dyDescent="0.35">
      <c r="A20" s="1">
        <v>44471.416666666664</v>
      </c>
      <c r="B20" s="3" t="s">
        <v>76</v>
      </c>
      <c r="J20" s="2"/>
      <c r="K20" s="2"/>
      <c r="L20" s="2"/>
      <c r="M20" s="2"/>
      <c r="N20" s="2"/>
      <c r="O20" s="2"/>
      <c r="P20" t="s">
        <v>42</v>
      </c>
      <c r="Q20" t="s">
        <v>282</v>
      </c>
      <c r="R20" t="s">
        <v>73</v>
      </c>
      <c r="S20" t="s">
        <v>70</v>
      </c>
      <c r="T20" t="s">
        <v>48</v>
      </c>
      <c r="U20" t="s">
        <v>49</v>
      </c>
      <c r="V20" t="s">
        <v>30</v>
      </c>
      <c r="W20" t="s">
        <v>75</v>
      </c>
      <c r="X20" t="s">
        <v>35</v>
      </c>
      <c r="Y20" t="s">
        <v>77</v>
      </c>
      <c r="Z20" t="s">
        <v>52</v>
      </c>
      <c r="AA20" t="s">
        <v>33</v>
      </c>
    </row>
    <row r="21" spans="1:27" x14ac:dyDescent="0.35">
      <c r="A21" s="1">
        <v>44453.333333333336</v>
      </c>
      <c r="B21" s="3" t="s">
        <v>78</v>
      </c>
      <c r="C21">
        <v>1</v>
      </c>
      <c r="D21">
        <v>1</v>
      </c>
      <c r="E21">
        <v>5</v>
      </c>
      <c r="F21">
        <v>825.61</v>
      </c>
      <c r="G21">
        <v>382.39</v>
      </c>
      <c r="H21" s="2">
        <v>4128.0600000000004</v>
      </c>
      <c r="I21" s="2">
        <v>1911.93</v>
      </c>
      <c r="J21" s="2">
        <f t="shared" si="2"/>
        <v>8100</v>
      </c>
      <c r="K21" s="2">
        <f>$K$1*J21</f>
        <v>11097</v>
      </c>
      <c r="L21" s="2">
        <f>(200000/410)*E21*2</f>
        <v>4878.0487804878048</v>
      </c>
      <c r="M21" s="2">
        <f t="shared" si="0"/>
        <v>10686</v>
      </c>
      <c r="N21" s="2"/>
      <c r="O21" s="2">
        <f t="shared" si="1"/>
        <v>32701.038780487805</v>
      </c>
      <c r="P21" t="s">
        <v>35</v>
      </c>
      <c r="Q21" t="s">
        <v>282</v>
      </c>
      <c r="R21" t="s">
        <v>79</v>
      </c>
      <c r="S21" t="s">
        <v>55</v>
      </c>
      <c r="T21" t="s">
        <v>80</v>
      </c>
      <c r="U21" t="s">
        <v>71</v>
      </c>
      <c r="V21" t="s">
        <v>40</v>
      </c>
      <c r="W21" t="s">
        <v>62</v>
      </c>
      <c r="X21" t="s">
        <v>35</v>
      </c>
      <c r="Y21" t="s">
        <v>42</v>
      </c>
      <c r="Z21" t="s">
        <v>52</v>
      </c>
      <c r="AA21" t="s">
        <v>33</v>
      </c>
    </row>
    <row r="22" spans="1:27" x14ac:dyDescent="0.35">
      <c r="A22" s="1">
        <v>44453.333333333336</v>
      </c>
      <c r="B22" s="3" t="s">
        <v>78</v>
      </c>
      <c r="J22" s="2"/>
      <c r="K22" s="2"/>
      <c r="L22" s="2"/>
      <c r="M22" s="2"/>
      <c r="N22" s="2"/>
      <c r="O22" s="2"/>
      <c r="P22" t="s">
        <v>35</v>
      </c>
      <c r="Q22" t="s">
        <v>282</v>
      </c>
      <c r="R22" t="s">
        <v>79</v>
      </c>
      <c r="S22" t="s">
        <v>55</v>
      </c>
      <c r="T22" t="s">
        <v>80</v>
      </c>
      <c r="U22" t="s">
        <v>71</v>
      </c>
      <c r="V22" t="s">
        <v>30</v>
      </c>
      <c r="W22" t="s">
        <v>81</v>
      </c>
      <c r="X22" t="s">
        <v>35</v>
      </c>
      <c r="Y22" t="s">
        <v>42</v>
      </c>
      <c r="Z22" t="s">
        <v>52</v>
      </c>
      <c r="AA22" t="s">
        <v>33</v>
      </c>
    </row>
    <row r="23" spans="1:27" x14ac:dyDescent="0.35">
      <c r="A23" s="1">
        <v>44455.416666666664</v>
      </c>
      <c r="B23" s="3" t="s">
        <v>82</v>
      </c>
      <c r="J23" s="2"/>
      <c r="K23" s="2"/>
      <c r="L23" s="2"/>
      <c r="M23" s="2"/>
      <c r="N23" s="2"/>
      <c r="O23" s="2"/>
      <c r="P23" t="s">
        <v>35</v>
      </c>
      <c r="Q23" t="s">
        <v>282</v>
      </c>
      <c r="R23" t="s">
        <v>83</v>
      </c>
      <c r="S23" t="s">
        <v>55</v>
      </c>
      <c r="T23" t="s">
        <v>84</v>
      </c>
      <c r="U23" t="s">
        <v>29</v>
      </c>
      <c r="V23" t="s">
        <v>30</v>
      </c>
      <c r="W23" t="s">
        <v>43</v>
      </c>
      <c r="X23" t="s">
        <v>35</v>
      </c>
      <c r="Y23" t="s">
        <v>51</v>
      </c>
      <c r="Z23" t="s">
        <v>52</v>
      </c>
      <c r="AA23" t="s">
        <v>33</v>
      </c>
    </row>
    <row r="24" spans="1:27" x14ac:dyDescent="0.35">
      <c r="A24" s="1">
        <v>44453.375</v>
      </c>
      <c r="B24" s="3" t="s">
        <v>85</v>
      </c>
      <c r="J24" s="2"/>
      <c r="K24" s="2"/>
      <c r="L24" s="2"/>
      <c r="M24" s="2"/>
      <c r="N24" s="2"/>
      <c r="O24" s="2"/>
      <c r="P24" t="s">
        <v>35</v>
      </c>
      <c r="Q24" t="s">
        <v>282</v>
      </c>
      <c r="R24" t="s">
        <v>36</v>
      </c>
      <c r="S24" t="s">
        <v>55</v>
      </c>
      <c r="T24" t="s">
        <v>80</v>
      </c>
      <c r="U24" t="s">
        <v>39</v>
      </c>
      <c r="V24" t="s">
        <v>40</v>
      </c>
      <c r="W24" t="s">
        <v>57</v>
      </c>
      <c r="X24" t="s">
        <v>35</v>
      </c>
      <c r="Y24" t="s">
        <v>42</v>
      </c>
      <c r="Z24" t="s">
        <v>52</v>
      </c>
      <c r="AA24" t="s">
        <v>33</v>
      </c>
    </row>
    <row r="25" spans="1:27" x14ac:dyDescent="0.35">
      <c r="A25" s="1">
        <v>44453.375</v>
      </c>
      <c r="B25" s="3" t="s">
        <v>85</v>
      </c>
      <c r="J25" s="2"/>
      <c r="K25" s="2"/>
      <c r="L25" s="2"/>
      <c r="M25" s="2"/>
      <c r="N25" s="2"/>
      <c r="O25" s="2"/>
      <c r="P25" t="s">
        <v>35</v>
      </c>
      <c r="Q25" t="s">
        <v>282</v>
      </c>
      <c r="R25" t="s">
        <v>36</v>
      </c>
      <c r="S25" t="s">
        <v>55</v>
      </c>
      <c r="T25" t="s">
        <v>80</v>
      </c>
      <c r="U25" t="s">
        <v>39</v>
      </c>
      <c r="V25" t="s">
        <v>30</v>
      </c>
      <c r="W25" t="s">
        <v>81</v>
      </c>
      <c r="X25" t="s">
        <v>35</v>
      </c>
      <c r="Y25" t="s">
        <v>42</v>
      </c>
      <c r="Z25" t="s">
        <v>52</v>
      </c>
      <c r="AA25" t="s">
        <v>33</v>
      </c>
    </row>
    <row r="26" spans="1:27" x14ac:dyDescent="0.35">
      <c r="A26" s="1">
        <v>44453.333333333336</v>
      </c>
      <c r="B26" s="3" t="s">
        <v>86</v>
      </c>
      <c r="J26" s="2"/>
      <c r="K26" s="2"/>
      <c r="L26" s="2"/>
      <c r="M26" s="2"/>
      <c r="N26" s="2"/>
      <c r="O26" s="2"/>
      <c r="P26" t="s">
        <v>35</v>
      </c>
      <c r="Q26" t="s">
        <v>282</v>
      </c>
      <c r="R26" t="s">
        <v>36</v>
      </c>
      <c r="S26" t="s">
        <v>37</v>
      </c>
      <c r="T26" t="s">
        <v>87</v>
      </c>
      <c r="U26" t="s">
        <v>39</v>
      </c>
      <c r="V26" t="s">
        <v>40</v>
      </c>
      <c r="W26" t="s">
        <v>57</v>
      </c>
      <c r="X26" t="s">
        <v>35</v>
      </c>
      <c r="Y26" t="s">
        <v>42</v>
      </c>
      <c r="Z26" t="s">
        <v>52</v>
      </c>
      <c r="AA26" t="s">
        <v>33</v>
      </c>
    </row>
    <row r="27" spans="1:27" x14ac:dyDescent="0.35">
      <c r="A27" s="1">
        <v>44453.333333333336</v>
      </c>
      <c r="B27" s="3" t="s">
        <v>86</v>
      </c>
      <c r="J27" s="2"/>
      <c r="K27" s="2"/>
      <c r="L27" s="2"/>
      <c r="M27" s="2"/>
      <c r="N27" s="2"/>
      <c r="O27" s="2"/>
      <c r="P27" t="s">
        <v>35</v>
      </c>
      <c r="Q27" t="s">
        <v>282</v>
      </c>
      <c r="R27" t="s">
        <v>36</v>
      </c>
      <c r="S27" t="s">
        <v>37</v>
      </c>
      <c r="T27" t="s">
        <v>87</v>
      </c>
      <c r="U27" t="s">
        <v>39</v>
      </c>
      <c r="V27" t="s">
        <v>30</v>
      </c>
      <c r="W27" t="s">
        <v>81</v>
      </c>
      <c r="X27" t="s">
        <v>35</v>
      </c>
      <c r="Y27" t="s">
        <v>42</v>
      </c>
      <c r="Z27" t="s">
        <v>52</v>
      </c>
      <c r="AA27" t="s">
        <v>33</v>
      </c>
    </row>
    <row r="28" spans="1:27" x14ac:dyDescent="0.35">
      <c r="A28" s="1">
        <v>44445.333333333336</v>
      </c>
      <c r="B28" s="3" t="s">
        <v>88</v>
      </c>
      <c r="C28">
        <v>1</v>
      </c>
      <c r="D28">
        <v>1</v>
      </c>
      <c r="E28">
        <v>7</v>
      </c>
      <c r="F28">
        <v>825.61</v>
      </c>
      <c r="G28">
        <v>382.39</v>
      </c>
      <c r="H28" s="2">
        <v>5779.28</v>
      </c>
      <c r="I28" s="2">
        <v>2676.7</v>
      </c>
      <c r="J28" s="2">
        <v>9400</v>
      </c>
      <c r="K28" s="2">
        <f>$K$1*J28</f>
        <v>12878.000000000002</v>
      </c>
      <c r="L28" s="2">
        <f>(200000/410)*E28*2</f>
        <v>6829.2682926829266</v>
      </c>
      <c r="M28" s="2">
        <f t="shared" si="0"/>
        <v>10686</v>
      </c>
      <c r="N28" s="2"/>
      <c r="O28" s="2">
        <f t="shared" si="1"/>
        <v>38849.248292682925</v>
      </c>
      <c r="P28" t="s">
        <v>35</v>
      </c>
      <c r="Q28" t="s">
        <v>282</v>
      </c>
      <c r="R28" t="s">
        <v>89</v>
      </c>
      <c r="S28" t="s">
        <v>90</v>
      </c>
      <c r="T28" t="s">
        <v>91</v>
      </c>
      <c r="U28" t="s">
        <v>92</v>
      </c>
      <c r="V28" t="s">
        <v>40</v>
      </c>
      <c r="W28" t="s">
        <v>62</v>
      </c>
      <c r="X28" t="s">
        <v>35</v>
      </c>
      <c r="Y28" t="s">
        <v>51</v>
      </c>
      <c r="Z28" t="s">
        <v>52</v>
      </c>
      <c r="AA28" t="s">
        <v>33</v>
      </c>
    </row>
    <row r="29" spans="1:27" x14ac:dyDescent="0.35">
      <c r="A29" s="1">
        <v>44445.333333333336</v>
      </c>
      <c r="B29" s="3" t="s">
        <v>88</v>
      </c>
      <c r="K29" s="2"/>
      <c r="L29" s="2"/>
      <c r="M29" s="2"/>
      <c r="N29" s="2"/>
      <c r="O29" s="2"/>
      <c r="P29" t="s">
        <v>35</v>
      </c>
      <c r="Q29" t="s">
        <v>282</v>
      </c>
      <c r="R29" t="s">
        <v>89</v>
      </c>
      <c r="S29" t="s">
        <v>90</v>
      </c>
      <c r="T29" t="s">
        <v>91</v>
      </c>
      <c r="U29" t="s">
        <v>92</v>
      </c>
      <c r="V29" t="s">
        <v>30</v>
      </c>
      <c r="W29" t="s">
        <v>75</v>
      </c>
      <c r="X29" t="s">
        <v>35</v>
      </c>
      <c r="Y29" t="s">
        <v>51</v>
      </c>
      <c r="Z29" t="s">
        <v>52</v>
      </c>
      <c r="AA29" t="s">
        <v>33</v>
      </c>
    </row>
    <row r="30" spans="1:27" x14ac:dyDescent="0.35">
      <c r="A30" s="1">
        <v>44445.333333333336</v>
      </c>
      <c r="B30" s="3" t="s">
        <v>93</v>
      </c>
      <c r="K30" s="2"/>
      <c r="L30" s="2"/>
      <c r="M30" s="2"/>
      <c r="N30" s="2"/>
      <c r="O30" s="2"/>
      <c r="P30" t="s">
        <v>35</v>
      </c>
      <c r="Q30" t="s">
        <v>282</v>
      </c>
      <c r="R30" t="s">
        <v>46</v>
      </c>
      <c r="S30" t="s">
        <v>47</v>
      </c>
      <c r="T30" t="s">
        <v>48</v>
      </c>
      <c r="U30" t="s">
        <v>49</v>
      </c>
      <c r="V30" t="s">
        <v>30</v>
      </c>
      <c r="W30" t="s">
        <v>58</v>
      </c>
      <c r="X30" t="s">
        <v>35</v>
      </c>
      <c r="Y30" t="s">
        <v>51</v>
      </c>
      <c r="Z30" t="s">
        <v>52</v>
      </c>
      <c r="AA30" t="s">
        <v>33</v>
      </c>
    </row>
    <row r="31" spans="1:27" x14ac:dyDescent="0.35">
      <c r="A31" s="1">
        <v>44441.333333333336</v>
      </c>
      <c r="B31" s="3" t="s">
        <v>94</v>
      </c>
      <c r="C31">
        <v>1</v>
      </c>
      <c r="D31">
        <v>1</v>
      </c>
      <c r="E31">
        <v>8</v>
      </c>
      <c r="F31">
        <v>825.61</v>
      </c>
      <c r="G31">
        <v>382.39</v>
      </c>
      <c r="H31" s="2">
        <v>6604.89</v>
      </c>
      <c r="I31" s="2">
        <v>3059.09</v>
      </c>
      <c r="J31" s="2">
        <f t="shared" ref="J31:J89" si="3">3600+4500</f>
        <v>8100</v>
      </c>
      <c r="K31" s="2">
        <f>$K$1*J31</f>
        <v>11097</v>
      </c>
      <c r="L31" s="2">
        <f>(200000/410)*E31*2</f>
        <v>7804.8780487804879</v>
      </c>
      <c r="M31" s="2">
        <f t="shared" si="0"/>
        <v>10686</v>
      </c>
      <c r="N31" s="2"/>
      <c r="O31" s="2">
        <f t="shared" si="1"/>
        <v>39251.858048780487</v>
      </c>
      <c r="P31" t="s">
        <v>35</v>
      </c>
      <c r="Q31" t="s">
        <v>282</v>
      </c>
      <c r="R31" t="s">
        <v>79</v>
      </c>
      <c r="S31" t="s">
        <v>55</v>
      </c>
      <c r="T31">
        <v>101145</v>
      </c>
      <c r="U31" t="s">
        <v>71</v>
      </c>
      <c r="V31" t="s">
        <v>40</v>
      </c>
      <c r="W31" t="s">
        <v>57</v>
      </c>
      <c r="X31" t="s">
        <v>35</v>
      </c>
      <c r="Y31" t="s">
        <v>42</v>
      </c>
      <c r="Z31" t="s">
        <v>52</v>
      </c>
      <c r="AA31" t="s">
        <v>33</v>
      </c>
    </row>
    <row r="32" spans="1:27" x14ac:dyDescent="0.35">
      <c r="A32" s="1">
        <v>44441.333333333336</v>
      </c>
      <c r="B32" s="3" t="s">
        <v>94</v>
      </c>
      <c r="J32" s="2"/>
      <c r="K32" s="2"/>
      <c r="L32" s="2"/>
      <c r="M32" s="2"/>
      <c r="N32" s="2"/>
      <c r="O32" s="2"/>
      <c r="P32" t="s">
        <v>35</v>
      </c>
      <c r="Q32" t="s">
        <v>282</v>
      </c>
      <c r="R32" t="s">
        <v>79</v>
      </c>
      <c r="S32" t="s">
        <v>55</v>
      </c>
      <c r="T32">
        <v>101145</v>
      </c>
      <c r="U32" t="s">
        <v>71</v>
      </c>
      <c r="V32" t="s">
        <v>30</v>
      </c>
      <c r="W32" t="s">
        <v>75</v>
      </c>
      <c r="X32" t="s">
        <v>35</v>
      </c>
      <c r="Y32" t="s">
        <v>42</v>
      </c>
      <c r="Z32" t="s">
        <v>52</v>
      </c>
      <c r="AA32" t="s">
        <v>33</v>
      </c>
    </row>
    <row r="33" spans="1:27" x14ac:dyDescent="0.35">
      <c r="A33" s="1">
        <v>44431.333333333336</v>
      </c>
      <c r="B33" s="3" t="s">
        <v>95</v>
      </c>
      <c r="C33">
        <v>1</v>
      </c>
      <c r="D33">
        <v>1</v>
      </c>
      <c r="E33">
        <v>4</v>
      </c>
      <c r="F33">
        <v>825.61</v>
      </c>
      <c r="G33">
        <v>382.39</v>
      </c>
      <c r="H33" s="2">
        <v>3302.45</v>
      </c>
      <c r="I33" s="2">
        <v>1529.54</v>
      </c>
      <c r="J33" s="2">
        <f t="shared" si="3"/>
        <v>8100</v>
      </c>
      <c r="K33" s="2">
        <f>$K$1*J33</f>
        <v>11097</v>
      </c>
      <c r="L33" s="2">
        <f>(200000/410)*E33*2</f>
        <v>3902.439024390244</v>
      </c>
      <c r="M33" s="2">
        <f t="shared" si="0"/>
        <v>10686</v>
      </c>
      <c r="N33" s="2"/>
      <c r="O33" s="2">
        <f t="shared" si="1"/>
        <v>30517.429024390243</v>
      </c>
      <c r="P33" t="s">
        <v>35</v>
      </c>
      <c r="Q33" t="s">
        <v>282</v>
      </c>
      <c r="R33" t="s">
        <v>46</v>
      </c>
      <c r="S33" t="s">
        <v>47</v>
      </c>
      <c r="T33" t="s">
        <v>48</v>
      </c>
      <c r="U33" t="s">
        <v>49</v>
      </c>
      <c r="V33" t="s">
        <v>40</v>
      </c>
      <c r="W33" t="s">
        <v>62</v>
      </c>
      <c r="X33" t="s">
        <v>35</v>
      </c>
      <c r="Y33" t="s">
        <v>51</v>
      </c>
      <c r="Z33" t="s">
        <v>52</v>
      </c>
      <c r="AA33" t="s">
        <v>33</v>
      </c>
    </row>
    <row r="34" spans="1:27" x14ac:dyDescent="0.35">
      <c r="A34" s="1">
        <v>44431.416666666664</v>
      </c>
      <c r="B34" s="3" t="s">
        <v>96</v>
      </c>
      <c r="J34" s="2"/>
      <c r="K34" s="2"/>
      <c r="L34" s="2"/>
      <c r="M34" s="2"/>
      <c r="N34" s="2"/>
      <c r="O34" s="2"/>
      <c r="P34" t="s">
        <v>35</v>
      </c>
      <c r="Q34" t="s">
        <v>282</v>
      </c>
      <c r="R34" t="s">
        <v>83</v>
      </c>
      <c r="S34" t="s">
        <v>55</v>
      </c>
      <c r="T34" t="s">
        <v>84</v>
      </c>
      <c r="U34" t="s">
        <v>29</v>
      </c>
      <c r="V34" t="s">
        <v>30</v>
      </c>
      <c r="W34" t="s">
        <v>75</v>
      </c>
      <c r="X34" t="s">
        <v>35</v>
      </c>
      <c r="Y34" t="s">
        <v>51</v>
      </c>
      <c r="Z34" t="s">
        <v>52</v>
      </c>
      <c r="AA34" t="s">
        <v>33</v>
      </c>
    </row>
    <row r="35" spans="1:27" x14ac:dyDescent="0.35">
      <c r="A35" s="1">
        <v>44431.333333333336</v>
      </c>
      <c r="B35" s="3" t="s">
        <v>95</v>
      </c>
      <c r="J35" s="2"/>
      <c r="K35" s="2"/>
      <c r="L35" s="2"/>
      <c r="M35" s="2"/>
      <c r="N35" s="2"/>
      <c r="O35" s="2"/>
      <c r="P35" t="s">
        <v>35</v>
      </c>
      <c r="Q35" t="s">
        <v>282</v>
      </c>
      <c r="R35" t="s">
        <v>46</v>
      </c>
      <c r="S35" t="s">
        <v>47</v>
      </c>
      <c r="T35" t="s">
        <v>48</v>
      </c>
      <c r="U35" t="s">
        <v>49</v>
      </c>
      <c r="V35" t="s">
        <v>30</v>
      </c>
      <c r="W35" t="s">
        <v>75</v>
      </c>
      <c r="X35" t="s">
        <v>35</v>
      </c>
      <c r="Y35" t="s">
        <v>51</v>
      </c>
      <c r="Z35" t="s">
        <v>52</v>
      </c>
      <c r="AA35" t="s">
        <v>33</v>
      </c>
    </row>
    <row r="36" spans="1:27" x14ac:dyDescent="0.35">
      <c r="A36" s="1">
        <v>44407.416666666664</v>
      </c>
      <c r="B36" s="3" t="s">
        <v>97</v>
      </c>
      <c r="C36">
        <v>1</v>
      </c>
      <c r="D36">
        <v>1</v>
      </c>
      <c r="E36">
        <v>10</v>
      </c>
      <c r="F36">
        <v>825.61</v>
      </c>
      <c r="G36">
        <v>382.39</v>
      </c>
      <c r="H36" s="2">
        <v>8256.1200000000008</v>
      </c>
      <c r="I36" s="2">
        <v>3823.86</v>
      </c>
      <c r="J36" s="2">
        <f t="shared" si="3"/>
        <v>8100</v>
      </c>
      <c r="K36" s="2">
        <f>$K$1*J36</f>
        <v>11097</v>
      </c>
      <c r="L36" s="2">
        <f>(200000/410)*E36*2</f>
        <v>9756.0975609756097</v>
      </c>
      <c r="M36" s="2">
        <f t="shared" si="0"/>
        <v>10686</v>
      </c>
      <c r="N36" s="2"/>
      <c r="O36" s="2">
        <f t="shared" si="1"/>
        <v>43619.077560975609</v>
      </c>
      <c r="P36" t="s">
        <v>35</v>
      </c>
      <c r="Q36" t="s">
        <v>282</v>
      </c>
      <c r="R36" t="s">
        <v>79</v>
      </c>
      <c r="S36" t="s">
        <v>55</v>
      </c>
      <c r="T36">
        <v>101145</v>
      </c>
      <c r="U36" t="s">
        <v>71</v>
      </c>
      <c r="V36" t="s">
        <v>30</v>
      </c>
      <c r="W36" t="s">
        <v>58</v>
      </c>
      <c r="X36" t="s">
        <v>35</v>
      </c>
      <c r="Y36" t="s">
        <v>42</v>
      </c>
      <c r="Z36" t="s">
        <v>52</v>
      </c>
      <c r="AA36" t="s">
        <v>33</v>
      </c>
    </row>
    <row r="37" spans="1:27" x14ac:dyDescent="0.35">
      <c r="A37" s="1">
        <v>44407.416666666664</v>
      </c>
      <c r="B37" s="3" t="s">
        <v>98</v>
      </c>
      <c r="J37" s="2"/>
      <c r="K37" s="2"/>
      <c r="L37" s="2"/>
      <c r="M37" s="2"/>
      <c r="N37" s="2"/>
      <c r="O37" s="2"/>
      <c r="P37" t="s">
        <v>35</v>
      </c>
      <c r="Q37" t="s">
        <v>282</v>
      </c>
      <c r="R37" t="s">
        <v>83</v>
      </c>
      <c r="S37" t="s">
        <v>55</v>
      </c>
      <c r="T37">
        <v>101145</v>
      </c>
      <c r="U37" t="s">
        <v>29</v>
      </c>
      <c r="V37" t="s">
        <v>40</v>
      </c>
      <c r="W37" t="s">
        <v>57</v>
      </c>
      <c r="X37" t="s">
        <v>35</v>
      </c>
      <c r="Y37" t="s">
        <v>51</v>
      </c>
      <c r="Z37" t="s">
        <v>52</v>
      </c>
      <c r="AA37" t="s">
        <v>33</v>
      </c>
    </row>
    <row r="38" spans="1:27" x14ac:dyDescent="0.35">
      <c r="A38" s="1">
        <v>44407.416666666664</v>
      </c>
      <c r="B38" s="3" t="s">
        <v>98</v>
      </c>
      <c r="J38" s="2"/>
      <c r="K38" s="2"/>
      <c r="L38" s="2"/>
      <c r="M38" s="2"/>
      <c r="N38" s="2"/>
      <c r="O38" s="2"/>
      <c r="P38" t="s">
        <v>35</v>
      </c>
      <c r="Q38" t="s">
        <v>282</v>
      </c>
      <c r="R38" t="s">
        <v>83</v>
      </c>
      <c r="S38" t="s">
        <v>55</v>
      </c>
      <c r="T38">
        <v>101145</v>
      </c>
      <c r="U38" t="s">
        <v>29</v>
      </c>
      <c r="V38" t="s">
        <v>30</v>
      </c>
      <c r="W38" t="s">
        <v>58</v>
      </c>
      <c r="X38" t="s">
        <v>35</v>
      </c>
      <c r="Y38" t="s">
        <v>51</v>
      </c>
      <c r="Z38" t="s">
        <v>52</v>
      </c>
      <c r="AA38" t="s">
        <v>33</v>
      </c>
    </row>
    <row r="39" spans="1:27" x14ac:dyDescent="0.35">
      <c r="A39" s="1">
        <v>44407.416666666664</v>
      </c>
      <c r="B39" s="3" t="s">
        <v>99</v>
      </c>
      <c r="J39" s="2"/>
      <c r="K39" s="2"/>
      <c r="L39" s="2"/>
      <c r="M39" s="2"/>
      <c r="N39" s="2"/>
      <c r="O39" s="2"/>
      <c r="P39" t="s">
        <v>35</v>
      </c>
      <c r="Q39" t="s">
        <v>282</v>
      </c>
      <c r="R39" t="s">
        <v>46</v>
      </c>
      <c r="S39" t="s">
        <v>70</v>
      </c>
      <c r="T39">
        <v>105445</v>
      </c>
      <c r="U39" t="s">
        <v>29</v>
      </c>
      <c r="V39" t="s">
        <v>30</v>
      </c>
      <c r="W39" t="s">
        <v>58</v>
      </c>
      <c r="X39" t="s">
        <v>35</v>
      </c>
      <c r="Y39" t="s">
        <v>51</v>
      </c>
      <c r="Z39" t="s">
        <v>52</v>
      </c>
      <c r="AA39" t="s">
        <v>33</v>
      </c>
    </row>
    <row r="40" spans="1:27" x14ac:dyDescent="0.35">
      <c r="A40" s="1">
        <v>44407.416666666664</v>
      </c>
      <c r="B40" s="3" t="s">
        <v>100</v>
      </c>
      <c r="J40" s="2"/>
      <c r="K40" s="2"/>
      <c r="L40" s="2"/>
      <c r="M40" s="2"/>
      <c r="N40" s="2"/>
      <c r="O40" s="2"/>
      <c r="P40" t="s">
        <v>35</v>
      </c>
      <c r="Q40" t="s">
        <v>282</v>
      </c>
      <c r="R40" t="s">
        <v>101</v>
      </c>
      <c r="S40" t="s">
        <v>61</v>
      </c>
      <c r="T40">
        <v>103066</v>
      </c>
      <c r="U40" t="s">
        <v>39</v>
      </c>
      <c r="V40" t="s">
        <v>30</v>
      </c>
      <c r="W40" t="s">
        <v>58</v>
      </c>
      <c r="X40" t="s">
        <v>35</v>
      </c>
      <c r="Y40" t="s">
        <v>42</v>
      </c>
      <c r="Z40" t="s">
        <v>32</v>
      </c>
      <c r="AA40" t="s">
        <v>33</v>
      </c>
    </row>
    <row r="41" spans="1:27" x14ac:dyDescent="0.35">
      <c r="A41" s="1">
        <v>44407.416666666664</v>
      </c>
      <c r="B41" s="3" t="s">
        <v>102</v>
      </c>
      <c r="J41" s="2"/>
      <c r="K41" s="2"/>
      <c r="L41" s="2"/>
      <c r="M41" s="2"/>
      <c r="N41" s="2"/>
      <c r="O41" s="2"/>
      <c r="P41" t="s">
        <v>35</v>
      </c>
      <c r="Q41" t="s">
        <v>282</v>
      </c>
      <c r="R41" t="s">
        <v>103</v>
      </c>
      <c r="S41" t="s">
        <v>70</v>
      </c>
      <c r="T41">
        <v>105445</v>
      </c>
      <c r="U41" t="s">
        <v>49</v>
      </c>
      <c r="V41" t="s">
        <v>40</v>
      </c>
      <c r="W41" t="s">
        <v>57</v>
      </c>
      <c r="X41" t="s">
        <v>35</v>
      </c>
      <c r="Y41" t="s">
        <v>42</v>
      </c>
      <c r="Z41" t="s">
        <v>52</v>
      </c>
      <c r="AA41" t="s">
        <v>33</v>
      </c>
    </row>
    <row r="42" spans="1:27" x14ac:dyDescent="0.35">
      <c r="A42" s="1">
        <v>44407.416666666664</v>
      </c>
      <c r="B42" s="3" t="s">
        <v>102</v>
      </c>
      <c r="J42" s="2"/>
      <c r="K42" s="2"/>
      <c r="L42" s="2"/>
      <c r="M42" s="2"/>
      <c r="N42" s="2"/>
      <c r="O42" s="2"/>
      <c r="P42" t="s">
        <v>35</v>
      </c>
      <c r="Q42" t="s">
        <v>282</v>
      </c>
      <c r="R42" t="s">
        <v>103</v>
      </c>
      <c r="S42" t="s">
        <v>70</v>
      </c>
      <c r="T42">
        <v>105445</v>
      </c>
      <c r="U42" t="s">
        <v>49</v>
      </c>
      <c r="V42" t="s">
        <v>30</v>
      </c>
      <c r="W42" t="s">
        <v>58</v>
      </c>
      <c r="X42" t="s">
        <v>35</v>
      </c>
      <c r="Y42" t="s">
        <v>42</v>
      </c>
      <c r="Z42" t="s">
        <v>52</v>
      </c>
      <c r="AA42" t="s">
        <v>33</v>
      </c>
    </row>
    <row r="43" spans="1:27" x14ac:dyDescent="0.35">
      <c r="A43" s="1">
        <v>44384.416666666664</v>
      </c>
      <c r="B43" s="3" t="s">
        <v>104</v>
      </c>
      <c r="C43">
        <v>1</v>
      </c>
      <c r="D43">
        <v>1</v>
      </c>
      <c r="E43">
        <v>6</v>
      </c>
      <c r="F43">
        <v>825.61</v>
      </c>
      <c r="G43">
        <v>382.39</v>
      </c>
      <c r="H43" s="2">
        <v>4953.67</v>
      </c>
      <c r="I43" s="2">
        <v>2294.3200000000002</v>
      </c>
      <c r="J43" s="2">
        <f t="shared" si="3"/>
        <v>8100</v>
      </c>
      <c r="K43" s="2">
        <f>$K$1*J43</f>
        <v>11097</v>
      </c>
      <c r="L43" s="2">
        <f>(200000/410)*E43*2</f>
        <v>5853.6585365853662</v>
      </c>
      <c r="M43" s="2">
        <f t="shared" si="0"/>
        <v>10686</v>
      </c>
      <c r="N43" s="2"/>
      <c r="O43" s="2">
        <f t="shared" si="1"/>
        <v>34884.648536585366</v>
      </c>
      <c r="P43" t="s">
        <v>35</v>
      </c>
      <c r="Q43" t="s">
        <v>282</v>
      </c>
      <c r="R43" t="s">
        <v>69</v>
      </c>
      <c r="S43" t="s">
        <v>106</v>
      </c>
      <c r="T43" t="s">
        <v>48</v>
      </c>
      <c r="U43" t="s">
        <v>49</v>
      </c>
      <c r="V43" t="s">
        <v>40</v>
      </c>
      <c r="W43" t="s">
        <v>57</v>
      </c>
      <c r="X43" t="s">
        <v>35</v>
      </c>
      <c r="Y43" t="s">
        <v>105</v>
      </c>
      <c r="Z43" t="s">
        <v>32</v>
      </c>
      <c r="AA43" t="s">
        <v>33</v>
      </c>
    </row>
    <row r="44" spans="1:27" x14ac:dyDescent="0.35">
      <c r="A44" s="1">
        <v>44384.416666666664</v>
      </c>
      <c r="B44" s="3" t="s">
        <v>104</v>
      </c>
      <c r="J44" s="2"/>
      <c r="K44" s="2"/>
      <c r="L44" s="2"/>
      <c r="M44" s="2"/>
      <c r="N44" s="2"/>
      <c r="O44" s="2"/>
      <c r="P44" t="s">
        <v>35</v>
      </c>
      <c r="Q44" t="s">
        <v>282</v>
      </c>
      <c r="R44" t="s">
        <v>69</v>
      </c>
      <c r="S44" t="s">
        <v>106</v>
      </c>
      <c r="T44" t="s">
        <v>48</v>
      </c>
      <c r="U44" t="s">
        <v>49</v>
      </c>
      <c r="V44" t="s">
        <v>30</v>
      </c>
      <c r="W44" t="s">
        <v>81</v>
      </c>
      <c r="X44" t="s">
        <v>35</v>
      </c>
      <c r="Y44" t="s">
        <v>105</v>
      </c>
      <c r="Z44" t="s">
        <v>32</v>
      </c>
      <c r="AA44" t="s">
        <v>33</v>
      </c>
    </row>
    <row r="45" spans="1:27" x14ac:dyDescent="0.35">
      <c r="A45" s="1">
        <v>44379.333333333336</v>
      </c>
      <c r="B45" s="3" t="s">
        <v>107</v>
      </c>
      <c r="J45" s="2"/>
      <c r="K45" s="2"/>
      <c r="L45" s="2"/>
      <c r="M45" s="2"/>
      <c r="N45" s="2"/>
      <c r="O45" s="2"/>
      <c r="P45" t="s">
        <v>35</v>
      </c>
      <c r="Q45" t="s">
        <v>282</v>
      </c>
      <c r="R45" t="s">
        <v>46</v>
      </c>
      <c r="S45" t="s">
        <v>70</v>
      </c>
      <c r="T45" t="s">
        <v>74</v>
      </c>
      <c r="U45" t="s">
        <v>39</v>
      </c>
      <c r="V45" t="s">
        <v>40</v>
      </c>
      <c r="W45" t="s">
        <v>57</v>
      </c>
      <c r="X45" t="s">
        <v>35</v>
      </c>
      <c r="Y45" t="s">
        <v>51</v>
      </c>
      <c r="Z45" t="s">
        <v>52</v>
      </c>
      <c r="AA45" t="s">
        <v>33</v>
      </c>
    </row>
    <row r="46" spans="1:27" x14ac:dyDescent="0.35">
      <c r="A46" s="1">
        <v>44379.333333333336</v>
      </c>
      <c r="B46" s="3" t="s">
        <v>107</v>
      </c>
      <c r="J46" s="2"/>
      <c r="K46" s="2"/>
      <c r="L46" s="2"/>
      <c r="M46" s="2"/>
      <c r="N46" s="2"/>
      <c r="O46" s="2"/>
      <c r="P46" t="s">
        <v>35</v>
      </c>
      <c r="Q46" t="s">
        <v>282</v>
      </c>
      <c r="R46" t="s">
        <v>46</v>
      </c>
      <c r="S46" t="s">
        <v>70</v>
      </c>
      <c r="T46" t="s">
        <v>74</v>
      </c>
      <c r="U46" t="s">
        <v>39</v>
      </c>
      <c r="V46" t="s">
        <v>30</v>
      </c>
      <c r="W46" t="s">
        <v>81</v>
      </c>
      <c r="X46" t="s">
        <v>35</v>
      </c>
      <c r="Y46" t="s">
        <v>51</v>
      </c>
      <c r="Z46" t="s">
        <v>52</v>
      </c>
      <c r="AA46" t="s">
        <v>33</v>
      </c>
    </row>
    <row r="47" spans="1:27" x14ac:dyDescent="0.35">
      <c r="A47" s="1">
        <v>44378.333333333336</v>
      </c>
      <c r="B47" s="3" t="s">
        <v>108</v>
      </c>
      <c r="J47" s="2"/>
      <c r="K47" s="2"/>
      <c r="L47" s="2"/>
      <c r="M47" s="2"/>
      <c r="N47" s="2"/>
      <c r="O47" s="2"/>
      <c r="P47" t="s">
        <v>35</v>
      </c>
      <c r="Q47" t="s">
        <v>282</v>
      </c>
      <c r="R47" t="s">
        <v>109</v>
      </c>
      <c r="S47" t="s">
        <v>110</v>
      </c>
      <c r="T47" t="s">
        <v>111</v>
      </c>
      <c r="U47" t="s">
        <v>112</v>
      </c>
      <c r="V47" t="s">
        <v>40</v>
      </c>
      <c r="W47" t="s">
        <v>113</v>
      </c>
      <c r="X47" t="s">
        <v>35</v>
      </c>
      <c r="Y47" t="s">
        <v>51</v>
      </c>
      <c r="Z47" t="s">
        <v>32</v>
      </c>
      <c r="AA47" t="s">
        <v>33</v>
      </c>
    </row>
    <row r="48" spans="1:27" x14ac:dyDescent="0.35">
      <c r="A48" s="1">
        <v>44378.333333333336</v>
      </c>
      <c r="B48" s="3" t="s">
        <v>108</v>
      </c>
      <c r="J48" s="2"/>
      <c r="K48" s="2"/>
      <c r="L48" s="2"/>
      <c r="M48" s="2"/>
      <c r="N48" s="2"/>
      <c r="O48" s="2"/>
      <c r="P48" t="s">
        <v>35</v>
      </c>
      <c r="Q48" t="s">
        <v>282</v>
      </c>
      <c r="R48" t="s">
        <v>109</v>
      </c>
      <c r="S48" t="s">
        <v>110</v>
      </c>
      <c r="T48" t="s">
        <v>111</v>
      </c>
      <c r="U48" t="s">
        <v>112</v>
      </c>
      <c r="V48" t="s">
        <v>30</v>
      </c>
      <c r="W48" t="s">
        <v>113</v>
      </c>
      <c r="X48" t="s">
        <v>35</v>
      </c>
      <c r="Y48" t="s">
        <v>51</v>
      </c>
      <c r="Z48" t="s">
        <v>32</v>
      </c>
      <c r="AA48" t="s">
        <v>33</v>
      </c>
    </row>
    <row r="49" spans="1:27" x14ac:dyDescent="0.35">
      <c r="A49" s="1">
        <v>44379.416666666664</v>
      </c>
      <c r="B49" s="3" t="s">
        <v>114</v>
      </c>
      <c r="J49" s="2"/>
      <c r="K49" s="2"/>
      <c r="L49" s="2"/>
      <c r="M49" s="2"/>
      <c r="N49" s="2"/>
      <c r="O49" s="2"/>
      <c r="P49" t="s">
        <v>35</v>
      </c>
      <c r="Q49" t="s">
        <v>282</v>
      </c>
      <c r="R49" t="s">
        <v>54</v>
      </c>
      <c r="S49" t="s">
        <v>55</v>
      </c>
      <c r="T49" t="s">
        <v>84</v>
      </c>
      <c r="U49" t="s">
        <v>29</v>
      </c>
      <c r="V49" t="s">
        <v>40</v>
      </c>
      <c r="W49" t="s">
        <v>113</v>
      </c>
      <c r="X49" t="s">
        <v>35</v>
      </c>
      <c r="Y49" t="s">
        <v>51</v>
      </c>
      <c r="Z49" t="s">
        <v>32</v>
      </c>
      <c r="AA49" t="s">
        <v>33</v>
      </c>
    </row>
    <row r="50" spans="1:27" x14ac:dyDescent="0.35">
      <c r="A50" s="1">
        <v>44379.416666666664</v>
      </c>
      <c r="B50" s="3" t="s">
        <v>114</v>
      </c>
      <c r="J50" s="2"/>
      <c r="K50" s="2"/>
      <c r="L50" s="2"/>
      <c r="M50" s="2"/>
      <c r="N50" s="2"/>
      <c r="O50" s="2"/>
      <c r="P50" t="s">
        <v>35</v>
      </c>
      <c r="Q50" t="s">
        <v>282</v>
      </c>
      <c r="R50" t="s">
        <v>54</v>
      </c>
      <c r="S50" t="s">
        <v>55</v>
      </c>
      <c r="T50" t="s">
        <v>84</v>
      </c>
      <c r="U50" t="s">
        <v>29</v>
      </c>
      <c r="V50" t="s">
        <v>30</v>
      </c>
      <c r="W50" t="s">
        <v>113</v>
      </c>
      <c r="X50" t="s">
        <v>35</v>
      </c>
      <c r="Y50" t="s">
        <v>51</v>
      </c>
      <c r="Z50" t="s">
        <v>32</v>
      </c>
      <c r="AA50" t="s">
        <v>33</v>
      </c>
    </row>
    <row r="51" spans="1:27" x14ac:dyDescent="0.35">
      <c r="A51" s="1">
        <v>44372.333333333336</v>
      </c>
      <c r="B51" s="3" t="s">
        <v>115</v>
      </c>
      <c r="J51" s="2"/>
      <c r="K51" s="2"/>
      <c r="L51" s="2"/>
      <c r="M51" s="2"/>
      <c r="N51" s="2"/>
      <c r="O51" s="2"/>
      <c r="P51" t="s">
        <v>35</v>
      </c>
      <c r="Q51" t="s">
        <v>282</v>
      </c>
      <c r="R51" t="s">
        <v>116</v>
      </c>
      <c r="S51" t="s">
        <v>61</v>
      </c>
      <c r="T51">
        <v>104607</v>
      </c>
      <c r="U51" t="s">
        <v>28</v>
      </c>
      <c r="V51" t="s">
        <v>30</v>
      </c>
      <c r="W51" t="s">
        <v>117</v>
      </c>
      <c r="X51" t="s">
        <v>35</v>
      </c>
      <c r="Y51" t="s">
        <v>51</v>
      </c>
      <c r="Z51" t="s">
        <v>32</v>
      </c>
      <c r="AA51" t="s">
        <v>33</v>
      </c>
    </row>
    <row r="52" spans="1:27" x14ac:dyDescent="0.35">
      <c r="A52" s="1">
        <v>44371.375</v>
      </c>
      <c r="B52" s="3" t="s">
        <v>118</v>
      </c>
      <c r="C52">
        <v>1</v>
      </c>
      <c r="D52">
        <v>1</v>
      </c>
      <c r="E52">
        <v>7</v>
      </c>
      <c r="F52">
        <v>825.61</v>
      </c>
      <c r="G52">
        <v>382.39</v>
      </c>
      <c r="H52" s="2">
        <v>5779.28</v>
      </c>
      <c r="I52" s="2">
        <v>2676.7</v>
      </c>
      <c r="J52" s="2">
        <f t="shared" si="3"/>
        <v>8100</v>
      </c>
      <c r="K52" s="2">
        <f>$K$1*J52</f>
        <v>11097</v>
      </c>
      <c r="L52" s="2">
        <f>(200000/410)*E52*2</f>
        <v>6829.2682926829266</v>
      </c>
      <c r="M52" s="2">
        <f t="shared" si="0"/>
        <v>10686</v>
      </c>
      <c r="N52" s="2"/>
      <c r="O52" s="2">
        <f t="shared" si="1"/>
        <v>37068.248292682925</v>
      </c>
      <c r="P52" t="s">
        <v>35</v>
      </c>
      <c r="Q52" t="s">
        <v>282</v>
      </c>
      <c r="R52" t="s">
        <v>119</v>
      </c>
      <c r="S52" t="s">
        <v>55</v>
      </c>
      <c r="T52" t="s">
        <v>84</v>
      </c>
      <c r="U52" t="s">
        <v>29</v>
      </c>
      <c r="V52" t="s">
        <v>30</v>
      </c>
      <c r="W52" t="s">
        <v>120</v>
      </c>
      <c r="X52" t="s">
        <v>35</v>
      </c>
      <c r="Y52" t="s">
        <v>51</v>
      </c>
      <c r="Z52" t="s">
        <v>32</v>
      </c>
      <c r="AA52" t="s">
        <v>33</v>
      </c>
    </row>
    <row r="53" spans="1:27" x14ac:dyDescent="0.35">
      <c r="A53" s="1">
        <v>44371.375</v>
      </c>
      <c r="B53" s="3" t="s">
        <v>121</v>
      </c>
      <c r="J53" s="2"/>
      <c r="K53" s="2"/>
      <c r="L53" s="2"/>
      <c r="M53" s="2"/>
      <c r="N53" s="2"/>
      <c r="O53" s="2"/>
      <c r="P53" t="s">
        <v>35</v>
      </c>
      <c r="Q53" t="s">
        <v>282</v>
      </c>
      <c r="R53" t="s">
        <v>122</v>
      </c>
      <c r="S53" t="s">
        <v>123</v>
      </c>
      <c r="T53" t="s">
        <v>124</v>
      </c>
      <c r="U53" t="s">
        <v>125</v>
      </c>
      <c r="V53" t="s">
        <v>40</v>
      </c>
      <c r="W53" t="s">
        <v>126</v>
      </c>
      <c r="X53" t="s">
        <v>35</v>
      </c>
      <c r="Y53" t="s">
        <v>51</v>
      </c>
      <c r="Z53" t="s">
        <v>32</v>
      </c>
      <c r="AA53" t="s">
        <v>33</v>
      </c>
    </row>
    <row r="54" spans="1:27" x14ac:dyDescent="0.35">
      <c r="A54" s="1">
        <v>44371.375</v>
      </c>
      <c r="B54" s="3" t="s">
        <v>121</v>
      </c>
      <c r="J54" s="2"/>
      <c r="K54" s="2"/>
      <c r="L54" s="2"/>
      <c r="M54" s="2"/>
      <c r="N54" s="2"/>
      <c r="O54" s="2"/>
      <c r="P54" t="s">
        <v>35</v>
      </c>
      <c r="Q54" t="s">
        <v>282</v>
      </c>
      <c r="R54" t="s">
        <v>122</v>
      </c>
      <c r="S54" t="s">
        <v>123</v>
      </c>
      <c r="T54" t="s">
        <v>124</v>
      </c>
      <c r="U54" t="s">
        <v>125</v>
      </c>
      <c r="V54" t="s">
        <v>30</v>
      </c>
      <c r="W54" t="s">
        <v>117</v>
      </c>
      <c r="X54" t="s">
        <v>35</v>
      </c>
      <c r="Y54" t="s">
        <v>51</v>
      </c>
      <c r="Z54" t="s">
        <v>32</v>
      </c>
      <c r="AA54" t="s">
        <v>33</v>
      </c>
    </row>
    <row r="55" spans="1:27" x14ac:dyDescent="0.35">
      <c r="A55" s="1">
        <v>44359.333333333336</v>
      </c>
      <c r="B55" s="3" t="s">
        <v>127</v>
      </c>
      <c r="J55" s="2"/>
      <c r="K55" s="2"/>
      <c r="L55" s="2"/>
      <c r="M55" s="2"/>
      <c r="N55" s="2"/>
      <c r="O55" s="2"/>
      <c r="P55" t="s">
        <v>35</v>
      </c>
      <c r="Q55" t="s">
        <v>282</v>
      </c>
      <c r="R55" t="s">
        <v>69</v>
      </c>
      <c r="S55" t="s">
        <v>47</v>
      </c>
      <c r="T55" t="s">
        <v>128</v>
      </c>
      <c r="U55" t="s">
        <v>49</v>
      </c>
      <c r="V55" t="s">
        <v>40</v>
      </c>
      <c r="W55" t="s">
        <v>57</v>
      </c>
      <c r="X55" t="s">
        <v>35</v>
      </c>
      <c r="Y55" t="s">
        <v>129</v>
      </c>
      <c r="Z55" t="s">
        <v>52</v>
      </c>
      <c r="AA55" t="s">
        <v>33</v>
      </c>
    </row>
    <row r="56" spans="1:27" x14ac:dyDescent="0.35">
      <c r="A56" s="1">
        <v>44359.333333333336</v>
      </c>
      <c r="B56" s="3" t="s">
        <v>127</v>
      </c>
      <c r="J56" s="2"/>
      <c r="K56" s="2"/>
      <c r="L56" s="2"/>
      <c r="M56" s="2"/>
      <c r="N56" s="2"/>
      <c r="O56" s="2"/>
      <c r="P56" t="s">
        <v>35</v>
      </c>
      <c r="Q56" t="s">
        <v>282</v>
      </c>
      <c r="R56" t="s">
        <v>69</v>
      </c>
      <c r="S56" t="s">
        <v>47</v>
      </c>
      <c r="T56" t="s">
        <v>128</v>
      </c>
      <c r="U56" t="s">
        <v>49</v>
      </c>
      <c r="V56" t="s">
        <v>30</v>
      </c>
      <c r="W56" t="s">
        <v>81</v>
      </c>
      <c r="X56" t="s">
        <v>35</v>
      </c>
      <c r="Y56" t="s">
        <v>42</v>
      </c>
      <c r="Z56" t="s">
        <v>52</v>
      </c>
      <c r="AA56" t="s">
        <v>33</v>
      </c>
    </row>
    <row r="57" spans="1:27" x14ac:dyDescent="0.35">
      <c r="A57" s="1">
        <v>44348.333333333336</v>
      </c>
      <c r="B57" s="3" t="s">
        <v>130</v>
      </c>
      <c r="C57">
        <v>1</v>
      </c>
      <c r="D57">
        <v>1</v>
      </c>
      <c r="E57">
        <v>6</v>
      </c>
      <c r="F57">
        <v>825.61</v>
      </c>
      <c r="G57">
        <v>382.39</v>
      </c>
      <c r="H57" s="2">
        <v>4953.67</v>
      </c>
      <c r="I57" s="2">
        <v>2294.3200000000002</v>
      </c>
      <c r="J57" s="2">
        <f t="shared" si="3"/>
        <v>8100</v>
      </c>
      <c r="K57" s="2">
        <f>$K$1*J57</f>
        <v>11097</v>
      </c>
      <c r="L57" s="2">
        <f>(200000/410)*E57*2</f>
        <v>5853.6585365853662</v>
      </c>
      <c r="M57" s="2">
        <f t="shared" si="0"/>
        <v>10686</v>
      </c>
      <c r="N57" s="2"/>
      <c r="O57" s="2">
        <f t="shared" si="1"/>
        <v>34884.648536585366</v>
      </c>
      <c r="P57" t="s">
        <v>35</v>
      </c>
      <c r="Q57" t="s">
        <v>282</v>
      </c>
      <c r="R57" t="s">
        <v>131</v>
      </c>
      <c r="S57" t="s">
        <v>61</v>
      </c>
      <c r="T57">
        <v>113066</v>
      </c>
      <c r="U57" t="s">
        <v>28</v>
      </c>
      <c r="V57" t="s">
        <v>40</v>
      </c>
      <c r="W57" t="s">
        <v>57</v>
      </c>
      <c r="X57" t="s">
        <v>35</v>
      </c>
      <c r="Y57" t="s">
        <v>42</v>
      </c>
      <c r="Z57" t="s">
        <v>52</v>
      </c>
      <c r="AA57" t="s">
        <v>33</v>
      </c>
    </row>
    <row r="58" spans="1:27" x14ac:dyDescent="0.35">
      <c r="A58" s="1">
        <v>44348.333333333336</v>
      </c>
      <c r="B58" s="3" t="s">
        <v>130</v>
      </c>
      <c r="J58" s="2"/>
      <c r="K58" s="2"/>
      <c r="L58" s="2"/>
      <c r="M58" s="2"/>
      <c r="N58" s="2"/>
      <c r="O58" s="2"/>
      <c r="P58" t="s">
        <v>35</v>
      </c>
      <c r="Q58" t="s">
        <v>282</v>
      </c>
      <c r="R58" t="s">
        <v>131</v>
      </c>
      <c r="S58" t="s">
        <v>61</v>
      </c>
      <c r="T58">
        <v>113066</v>
      </c>
      <c r="U58" t="s">
        <v>28</v>
      </c>
      <c r="V58" t="s">
        <v>30</v>
      </c>
      <c r="W58" t="s">
        <v>81</v>
      </c>
      <c r="X58" t="s">
        <v>35</v>
      </c>
      <c r="Y58" t="s">
        <v>42</v>
      </c>
      <c r="Z58" t="s">
        <v>52</v>
      </c>
      <c r="AA58" t="s">
        <v>33</v>
      </c>
    </row>
    <row r="59" spans="1:27" x14ac:dyDescent="0.35">
      <c r="A59" s="1">
        <v>44348.333333333336</v>
      </c>
      <c r="B59" s="3" t="s">
        <v>132</v>
      </c>
      <c r="J59" s="2"/>
      <c r="K59" s="2"/>
      <c r="L59" s="2"/>
      <c r="M59" s="2"/>
      <c r="N59" s="2"/>
      <c r="O59" s="2"/>
      <c r="P59" t="s">
        <v>35</v>
      </c>
      <c r="Q59" t="s">
        <v>282</v>
      </c>
      <c r="R59" t="s">
        <v>54</v>
      </c>
      <c r="S59" t="s">
        <v>55</v>
      </c>
      <c r="T59" t="s">
        <v>84</v>
      </c>
      <c r="U59" t="s">
        <v>29</v>
      </c>
      <c r="V59" t="s">
        <v>40</v>
      </c>
      <c r="W59" t="s">
        <v>57</v>
      </c>
      <c r="X59" t="s">
        <v>35</v>
      </c>
      <c r="Y59" t="s">
        <v>51</v>
      </c>
      <c r="Z59" t="s">
        <v>52</v>
      </c>
      <c r="AA59" t="s">
        <v>33</v>
      </c>
    </row>
    <row r="60" spans="1:27" x14ac:dyDescent="0.35">
      <c r="A60" s="1">
        <v>44348.333333333336</v>
      </c>
      <c r="B60" s="3" t="s">
        <v>132</v>
      </c>
      <c r="J60" s="2"/>
      <c r="K60" s="2"/>
      <c r="L60" s="2"/>
      <c r="M60" s="2"/>
      <c r="N60" s="2"/>
      <c r="O60" s="2"/>
      <c r="P60" t="s">
        <v>35</v>
      </c>
      <c r="Q60" t="s">
        <v>282</v>
      </c>
      <c r="R60" t="s">
        <v>54</v>
      </c>
      <c r="S60" t="s">
        <v>55</v>
      </c>
      <c r="T60" t="s">
        <v>84</v>
      </c>
      <c r="U60" t="s">
        <v>29</v>
      </c>
      <c r="V60" t="s">
        <v>30</v>
      </c>
      <c r="W60" t="s">
        <v>81</v>
      </c>
      <c r="X60" t="s">
        <v>35</v>
      </c>
      <c r="Y60" t="s">
        <v>51</v>
      </c>
      <c r="Z60" t="s">
        <v>52</v>
      </c>
      <c r="AA60" t="s">
        <v>33</v>
      </c>
    </row>
    <row r="61" spans="1:27" x14ac:dyDescent="0.35">
      <c r="A61" s="1">
        <v>44347.333333333336</v>
      </c>
      <c r="B61" s="3" t="s">
        <v>133</v>
      </c>
      <c r="C61">
        <v>1</v>
      </c>
      <c r="D61">
        <v>1</v>
      </c>
      <c r="E61">
        <v>4</v>
      </c>
      <c r="F61">
        <v>825.61</v>
      </c>
      <c r="G61">
        <v>382.39</v>
      </c>
      <c r="H61" s="2">
        <v>3302.45</v>
      </c>
      <c r="I61" s="2">
        <v>1529.54</v>
      </c>
      <c r="J61" s="2">
        <f t="shared" si="3"/>
        <v>8100</v>
      </c>
      <c r="K61" s="2">
        <f>$K$1*J61</f>
        <v>11097</v>
      </c>
      <c r="L61" s="2">
        <f>(200000/410)*E61*2</f>
        <v>3902.439024390244</v>
      </c>
      <c r="M61" s="2">
        <f>$K$1*3900</f>
        <v>5343</v>
      </c>
      <c r="N61" s="2">
        <f>$N$1*15130.15761838</f>
        <v>30260.315236760001</v>
      </c>
      <c r="O61" s="2">
        <f t="shared" si="1"/>
        <v>55434.744261150248</v>
      </c>
      <c r="P61" t="s">
        <v>35</v>
      </c>
      <c r="Q61" t="s">
        <v>282</v>
      </c>
      <c r="R61" t="s">
        <v>69</v>
      </c>
      <c r="S61" t="s">
        <v>47</v>
      </c>
      <c r="T61" t="s">
        <v>48</v>
      </c>
      <c r="U61" t="s">
        <v>49</v>
      </c>
      <c r="V61" t="s">
        <v>40</v>
      </c>
      <c r="W61" t="s">
        <v>57</v>
      </c>
      <c r="X61" t="s">
        <v>35</v>
      </c>
      <c r="Y61" t="s">
        <v>51</v>
      </c>
      <c r="Z61" t="s">
        <v>32</v>
      </c>
      <c r="AA61" t="s">
        <v>33</v>
      </c>
    </row>
    <row r="62" spans="1:27" x14ac:dyDescent="0.35">
      <c r="A62" s="1">
        <v>44347.333333333336</v>
      </c>
      <c r="B62" s="3" t="s">
        <v>133</v>
      </c>
      <c r="J62" s="2"/>
      <c r="K62" s="2"/>
      <c r="L62" s="2"/>
      <c r="M62" s="2"/>
      <c r="N62" s="2"/>
      <c r="O62" s="2"/>
      <c r="P62" t="s">
        <v>35</v>
      </c>
      <c r="Q62" t="s">
        <v>282</v>
      </c>
      <c r="R62" t="s">
        <v>69</v>
      </c>
      <c r="S62" t="s">
        <v>47</v>
      </c>
      <c r="T62" t="s">
        <v>48</v>
      </c>
      <c r="U62" t="s">
        <v>49</v>
      </c>
      <c r="V62" t="s">
        <v>30</v>
      </c>
      <c r="W62" t="s">
        <v>81</v>
      </c>
      <c r="X62" t="s">
        <v>35</v>
      </c>
      <c r="Y62" t="s">
        <v>51</v>
      </c>
      <c r="Z62" t="s">
        <v>32</v>
      </c>
      <c r="AA62" t="s">
        <v>33</v>
      </c>
    </row>
    <row r="63" spans="1:27" x14ac:dyDescent="0.35">
      <c r="A63" s="1">
        <v>44343.333333333336</v>
      </c>
      <c r="B63" s="3" t="s">
        <v>134</v>
      </c>
      <c r="J63" s="2"/>
      <c r="K63" s="2"/>
      <c r="L63" s="2"/>
      <c r="M63" s="2"/>
      <c r="N63" s="2"/>
      <c r="O63" s="2"/>
      <c r="P63" t="s">
        <v>35</v>
      </c>
      <c r="Q63" t="s">
        <v>282</v>
      </c>
      <c r="R63" t="s">
        <v>69</v>
      </c>
      <c r="S63" t="s">
        <v>70</v>
      </c>
      <c r="T63" t="s">
        <v>48</v>
      </c>
      <c r="U63" t="s">
        <v>49</v>
      </c>
      <c r="V63" t="s">
        <v>40</v>
      </c>
      <c r="W63" t="s">
        <v>57</v>
      </c>
      <c r="X63" t="s">
        <v>35</v>
      </c>
      <c r="Y63" t="s">
        <v>42</v>
      </c>
      <c r="Z63" t="s">
        <v>32</v>
      </c>
      <c r="AA63" t="s">
        <v>33</v>
      </c>
    </row>
    <row r="64" spans="1:27" x14ac:dyDescent="0.35">
      <c r="A64" s="1">
        <v>44343.333333333336</v>
      </c>
      <c r="B64" s="3" t="s">
        <v>134</v>
      </c>
      <c r="J64" s="2"/>
      <c r="K64" s="2"/>
      <c r="L64" s="2"/>
      <c r="M64" s="2"/>
      <c r="N64" s="2"/>
      <c r="O64" s="2"/>
      <c r="P64" t="s">
        <v>35</v>
      </c>
      <c r="Q64" t="s">
        <v>282</v>
      </c>
      <c r="R64" t="s">
        <v>69</v>
      </c>
      <c r="S64" t="s">
        <v>70</v>
      </c>
      <c r="T64" t="s">
        <v>48</v>
      </c>
      <c r="U64" t="s">
        <v>49</v>
      </c>
      <c r="V64" t="s">
        <v>30</v>
      </c>
      <c r="W64" t="s">
        <v>81</v>
      </c>
      <c r="X64" t="s">
        <v>35</v>
      </c>
      <c r="Y64" t="s">
        <v>42</v>
      </c>
      <c r="Z64" t="s">
        <v>32</v>
      </c>
      <c r="AA64" t="s">
        <v>33</v>
      </c>
    </row>
    <row r="65" spans="1:27" x14ac:dyDescent="0.35">
      <c r="A65" s="1">
        <v>44341.416666666664</v>
      </c>
      <c r="B65" s="3" t="s">
        <v>135</v>
      </c>
      <c r="C65">
        <v>1</v>
      </c>
      <c r="D65">
        <v>1</v>
      </c>
      <c r="E65">
        <v>5</v>
      </c>
      <c r="F65">
        <v>825.61</v>
      </c>
      <c r="G65">
        <v>382.39</v>
      </c>
      <c r="H65" s="2">
        <v>4128.0600000000004</v>
      </c>
      <c r="I65" s="2">
        <v>1911.93</v>
      </c>
      <c r="J65" s="2">
        <f t="shared" si="3"/>
        <v>8100</v>
      </c>
      <c r="K65" s="2">
        <f>$K$1*J65</f>
        <v>11097</v>
      </c>
      <c r="L65" s="2">
        <f>(200000/410)*E65*2</f>
        <v>4878.0487804878048</v>
      </c>
      <c r="M65" s="2">
        <f t="shared" ref="M65:M97" si="4">$K$1*3900</f>
        <v>5343</v>
      </c>
      <c r="N65" s="2">
        <f t="shared" ref="N65:N97" si="5">$N$1*15130.15761838</f>
        <v>30260.315236760001</v>
      </c>
      <c r="O65" s="2">
        <f t="shared" si="1"/>
        <v>57618.35401724781</v>
      </c>
      <c r="P65" t="s">
        <v>35</v>
      </c>
      <c r="Q65" t="s">
        <v>282</v>
      </c>
      <c r="R65" t="s">
        <v>83</v>
      </c>
      <c r="S65" t="s">
        <v>55</v>
      </c>
      <c r="T65" t="s">
        <v>84</v>
      </c>
      <c r="U65" t="s">
        <v>29</v>
      </c>
      <c r="V65" t="s">
        <v>30</v>
      </c>
      <c r="W65" t="s">
        <v>136</v>
      </c>
      <c r="X65" t="s">
        <v>35</v>
      </c>
      <c r="Y65" t="s">
        <v>26</v>
      </c>
      <c r="Z65" t="s">
        <v>32</v>
      </c>
      <c r="AA65" t="s">
        <v>33</v>
      </c>
    </row>
    <row r="66" spans="1:27" x14ac:dyDescent="0.35">
      <c r="A66" s="1">
        <v>44336.333333333336</v>
      </c>
      <c r="B66" s="3" t="s">
        <v>137</v>
      </c>
      <c r="J66" s="2"/>
      <c r="K66" s="2"/>
      <c r="L66" s="2"/>
      <c r="M66" s="2"/>
      <c r="N66" s="2"/>
      <c r="O66" s="2"/>
      <c r="P66" t="s">
        <v>35</v>
      </c>
      <c r="Q66" t="s">
        <v>282</v>
      </c>
      <c r="R66" t="s">
        <v>69</v>
      </c>
      <c r="S66" t="s">
        <v>47</v>
      </c>
      <c r="T66" t="s">
        <v>139</v>
      </c>
      <c r="U66" t="s">
        <v>125</v>
      </c>
      <c r="V66" t="s">
        <v>40</v>
      </c>
      <c r="W66" t="s">
        <v>140</v>
      </c>
      <c r="X66" t="s">
        <v>35</v>
      </c>
      <c r="Y66" t="s">
        <v>138</v>
      </c>
      <c r="Z66" t="s">
        <v>32</v>
      </c>
      <c r="AA66" t="s">
        <v>33</v>
      </c>
    </row>
    <row r="67" spans="1:27" x14ac:dyDescent="0.35">
      <c r="A67" s="1">
        <v>44336.333333333336</v>
      </c>
      <c r="B67" s="3" t="s">
        <v>137</v>
      </c>
      <c r="J67" s="2"/>
      <c r="K67" s="2"/>
      <c r="L67" s="2"/>
      <c r="M67" s="2"/>
      <c r="N67" s="2"/>
      <c r="O67" s="2"/>
      <c r="P67" t="s">
        <v>35</v>
      </c>
      <c r="Q67" t="s">
        <v>282</v>
      </c>
      <c r="R67" t="s">
        <v>69</v>
      </c>
      <c r="S67" t="s">
        <v>47</v>
      </c>
      <c r="T67" t="s">
        <v>139</v>
      </c>
      <c r="U67" t="s">
        <v>125</v>
      </c>
      <c r="V67" t="s">
        <v>30</v>
      </c>
      <c r="W67" t="s">
        <v>141</v>
      </c>
      <c r="X67" t="s">
        <v>35</v>
      </c>
      <c r="Y67" t="s">
        <v>138</v>
      </c>
      <c r="Z67" t="s">
        <v>32</v>
      </c>
      <c r="AA67" t="s">
        <v>33</v>
      </c>
    </row>
    <row r="68" spans="1:27" x14ac:dyDescent="0.35">
      <c r="A68" s="1">
        <v>44344.375</v>
      </c>
      <c r="B68" s="3" t="s">
        <v>142</v>
      </c>
      <c r="J68" s="2"/>
      <c r="K68" s="2"/>
      <c r="L68" s="2"/>
      <c r="M68" s="2"/>
      <c r="N68" s="2"/>
      <c r="O68" s="2"/>
      <c r="P68" t="s">
        <v>25</v>
      </c>
      <c r="Q68" t="s">
        <v>282</v>
      </c>
      <c r="R68" t="s">
        <v>143</v>
      </c>
      <c r="S68" t="s">
        <v>144</v>
      </c>
      <c r="T68" t="s">
        <v>124</v>
      </c>
      <c r="U68" t="s">
        <v>125</v>
      </c>
      <c r="V68" t="s">
        <v>40</v>
      </c>
      <c r="W68" t="s">
        <v>145</v>
      </c>
      <c r="X68" t="s">
        <v>35</v>
      </c>
      <c r="Y68" t="s">
        <v>26</v>
      </c>
      <c r="Z68" t="s">
        <v>32</v>
      </c>
      <c r="AA68" t="s">
        <v>33</v>
      </c>
    </row>
    <row r="69" spans="1:27" x14ac:dyDescent="0.35">
      <c r="A69" s="1">
        <v>44344.375</v>
      </c>
      <c r="B69" s="3" t="s">
        <v>142</v>
      </c>
      <c r="J69" s="2"/>
      <c r="K69" s="2"/>
      <c r="L69" s="2"/>
      <c r="M69" s="2"/>
      <c r="N69" s="2"/>
      <c r="O69" s="2"/>
      <c r="P69" t="s">
        <v>25</v>
      </c>
      <c r="Q69" t="s">
        <v>282</v>
      </c>
      <c r="R69" t="s">
        <v>143</v>
      </c>
      <c r="S69" t="s">
        <v>144</v>
      </c>
      <c r="T69" t="s">
        <v>124</v>
      </c>
      <c r="U69" t="s">
        <v>125</v>
      </c>
      <c r="V69" t="s">
        <v>30</v>
      </c>
      <c r="W69" t="s">
        <v>136</v>
      </c>
      <c r="X69" t="s">
        <v>35</v>
      </c>
      <c r="Y69" t="s">
        <v>26</v>
      </c>
      <c r="Z69" t="s">
        <v>32</v>
      </c>
      <c r="AA69" t="s">
        <v>33</v>
      </c>
    </row>
    <row r="70" spans="1:27" x14ac:dyDescent="0.35">
      <c r="A70" s="1">
        <v>44344.375</v>
      </c>
      <c r="B70" s="3" t="s">
        <v>146</v>
      </c>
      <c r="C70">
        <v>2</v>
      </c>
      <c r="D70">
        <v>2</v>
      </c>
      <c r="E70">
        <v>9</v>
      </c>
      <c r="F70">
        <v>825.61</v>
      </c>
      <c r="G70">
        <v>382.39</v>
      </c>
      <c r="H70" s="2">
        <v>14861.01</v>
      </c>
      <c r="I70" s="2">
        <v>6882.95</v>
      </c>
      <c r="J70" s="2">
        <f>(3600+4500)*2</f>
        <v>16200</v>
      </c>
      <c r="K70" s="2">
        <f>$K$1*J70</f>
        <v>22194</v>
      </c>
      <c r="L70" s="2">
        <f>(200000/410)*E70*2</f>
        <v>8780.4878048780483</v>
      </c>
      <c r="M70" s="2">
        <f t="shared" si="4"/>
        <v>5343</v>
      </c>
      <c r="N70" s="2">
        <f>$N$1*15130.15761838*2</f>
        <v>60520.630473520003</v>
      </c>
      <c r="O70" s="2">
        <f t="shared" ref="O70:O124" si="6">H70+I70+K70+L70+N70+M70</f>
        <v>118582.07827839805</v>
      </c>
      <c r="P70" t="s">
        <v>25</v>
      </c>
      <c r="Q70" t="s">
        <v>282</v>
      </c>
      <c r="R70" t="s">
        <v>147</v>
      </c>
      <c r="S70" t="s">
        <v>148</v>
      </c>
      <c r="T70" t="s">
        <v>124</v>
      </c>
      <c r="U70" t="s">
        <v>125</v>
      </c>
      <c r="V70" t="s">
        <v>40</v>
      </c>
      <c r="W70" t="s">
        <v>149</v>
      </c>
      <c r="X70" t="s">
        <v>25</v>
      </c>
      <c r="Y70" t="s">
        <v>26</v>
      </c>
      <c r="Z70" t="s">
        <v>32</v>
      </c>
      <c r="AA70" t="s">
        <v>33</v>
      </c>
    </row>
    <row r="71" spans="1:27" x14ac:dyDescent="0.35">
      <c r="A71" s="1">
        <v>44344.375</v>
      </c>
      <c r="B71" s="3" t="s">
        <v>146</v>
      </c>
      <c r="J71" s="2"/>
      <c r="K71" s="2"/>
      <c r="L71" s="2"/>
      <c r="M71" s="2"/>
      <c r="N71" s="2"/>
      <c r="O71" s="2"/>
      <c r="P71" t="s">
        <v>25</v>
      </c>
      <c r="Q71" t="s">
        <v>282</v>
      </c>
      <c r="R71" t="s">
        <v>147</v>
      </c>
      <c r="S71" t="s">
        <v>148</v>
      </c>
      <c r="T71" t="s">
        <v>124</v>
      </c>
      <c r="U71" t="s">
        <v>125</v>
      </c>
      <c r="V71" t="s">
        <v>40</v>
      </c>
      <c r="W71" t="s">
        <v>150</v>
      </c>
      <c r="X71" t="s">
        <v>25</v>
      </c>
      <c r="Y71" t="s">
        <v>26</v>
      </c>
      <c r="Z71" t="s">
        <v>32</v>
      </c>
      <c r="AA71" t="s">
        <v>33</v>
      </c>
    </row>
    <row r="72" spans="1:27" x14ac:dyDescent="0.35">
      <c r="A72" s="1">
        <v>44344.375</v>
      </c>
      <c r="B72" s="3" t="s">
        <v>146</v>
      </c>
      <c r="J72" s="2"/>
      <c r="K72" s="2"/>
      <c r="L72" s="2"/>
      <c r="M72" s="2"/>
      <c r="N72" s="2"/>
      <c r="O72" s="2"/>
      <c r="P72" t="s">
        <v>25</v>
      </c>
      <c r="Q72" t="s">
        <v>282</v>
      </c>
      <c r="R72" t="s">
        <v>147</v>
      </c>
      <c r="S72" t="s">
        <v>148</v>
      </c>
      <c r="T72" t="s">
        <v>124</v>
      </c>
      <c r="U72" t="s">
        <v>125</v>
      </c>
      <c r="V72" t="s">
        <v>151</v>
      </c>
      <c r="W72" t="s">
        <v>152</v>
      </c>
      <c r="X72" t="s">
        <v>35</v>
      </c>
      <c r="Y72" t="s">
        <v>26</v>
      </c>
      <c r="Z72" t="s">
        <v>32</v>
      </c>
      <c r="AA72" t="s">
        <v>33</v>
      </c>
    </row>
    <row r="73" spans="1:27" x14ac:dyDescent="0.35">
      <c r="A73" s="1">
        <v>44344.375</v>
      </c>
      <c r="B73" s="3" t="s">
        <v>146</v>
      </c>
      <c r="J73" s="2"/>
      <c r="K73" s="2"/>
      <c r="L73" s="2"/>
      <c r="M73" s="2"/>
      <c r="N73" s="2"/>
      <c r="O73" s="2"/>
      <c r="P73" t="s">
        <v>25</v>
      </c>
      <c r="Q73" t="s">
        <v>282</v>
      </c>
      <c r="R73" t="s">
        <v>147</v>
      </c>
      <c r="S73" t="s">
        <v>148</v>
      </c>
      <c r="T73" t="s">
        <v>124</v>
      </c>
      <c r="U73" t="s">
        <v>125</v>
      </c>
      <c r="V73" t="s">
        <v>151</v>
      </c>
      <c r="W73" t="s">
        <v>153</v>
      </c>
      <c r="X73" t="s">
        <v>35</v>
      </c>
      <c r="Y73" t="s">
        <v>26</v>
      </c>
      <c r="Z73" t="s">
        <v>32</v>
      </c>
      <c r="AA73" t="s">
        <v>33</v>
      </c>
    </row>
    <row r="74" spans="1:27" x14ac:dyDescent="0.35">
      <c r="A74" s="1">
        <v>44319.375</v>
      </c>
      <c r="B74" s="3" t="s">
        <v>154</v>
      </c>
      <c r="C74">
        <v>1</v>
      </c>
      <c r="D74">
        <v>1</v>
      </c>
      <c r="E74">
        <v>4</v>
      </c>
      <c r="F74">
        <v>825.61</v>
      </c>
      <c r="G74">
        <v>382.39</v>
      </c>
      <c r="H74" s="2">
        <v>3302.45</v>
      </c>
      <c r="I74" s="2">
        <v>1529.54</v>
      </c>
      <c r="J74" s="2">
        <f t="shared" si="3"/>
        <v>8100</v>
      </c>
      <c r="K74" s="2">
        <f>$K$1*J74</f>
        <v>11097</v>
      </c>
      <c r="L74" s="2">
        <f>(200000/410)*E74*2</f>
        <v>3902.439024390244</v>
      </c>
      <c r="M74" s="2">
        <f t="shared" si="4"/>
        <v>5343</v>
      </c>
      <c r="N74" s="2">
        <f t="shared" si="5"/>
        <v>30260.315236760001</v>
      </c>
      <c r="O74" s="2">
        <f t="shared" si="6"/>
        <v>55434.744261150248</v>
      </c>
      <c r="P74" t="s">
        <v>35</v>
      </c>
      <c r="Q74" t="s">
        <v>282</v>
      </c>
      <c r="R74" t="s">
        <v>155</v>
      </c>
      <c r="S74" t="s">
        <v>55</v>
      </c>
      <c r="T74" t="s">
        <v>80</v>
      </c>
      <c r="U74" t="s">
        <v>71</v>
      </c>
      <c r="V74" t="s">
        <v>40</v>
      </c>
      <c r="W74" t="s">
        <v>141</v>
      </c>
      <c r="X74" t="s">
        <v>35</v>
      </c>
      <c r="Y74" t="s">
        <v>156</v>
      </c>
      <c r="Z74" t="s">
        <v>32</v>
      </c>
      <c r="AA74" t="s">
        <v>33</v>
      </c>
    </row>
    <row r="75" spans="1:27" x14ac:dyDescent="0.35">
      <c r="A75" s="1">
        <v>44319.375</v>
      </c>
      <c r="B75" s="3" t="s">
        <v>154</v>
      </c>
      <c r="J75" s="2"/>
      <c r="K75" s="2"/>
      <c r="L75" s="2"/>
      <c r="M75" s="2"/>
      <c r="N75" s="2"/>
      <c r="O75" s="2"/>
      <c r="P75" t="s">
        <v>35</v>
      </c>
      <c r="Q75" t="s">
        <v>282</v>
      </c>
      <c r="R75" t="s">
        <v>155</v>
      </c>
      <c r="S75" t="s">
        <v>55</v>
      </c>
      <c r="T75" t="s">
        <v>80</v>
      </c>
      <c r="U75" t="s">
        <v>71</v>
      </c>
      <c r="V75" t="s">
        <v>30</v>
      </c>
      <c r="W75" t="s">
        <v>140</v>
      </c>
      <c r="X75" t="s">
        <v>35</v>
      </c>
      <c r="Y75" t="s">
        <v>156</v>
      </c>
      <c r="Z75" t="s">
        <v>32</v>
      </c>
      <c r="AA75" t="s">
        <v>33</v>
      </c>
    </row>
    <row r="76" spans="1:27" x14ac:dyDescent="0.35">
      <c r="A76" s="1">
        <v>44312.333333333336</v>
      </c>
      <c r="B76" s="3" t="s">
        <v>157</v>
      </c>
      <c r="C76">
        <v>1</v>
      </c>
      <c r="D76">
        <v>1</v>
      </c>
      <c r="E76">
        <v>8</v>
      </c>
      <c r="F76">
        <v>825.61</v>
      </c>
      <c r="G76">
        <v>382.39</v>
      </c>
      <c r="H76" s="2">
        <v>3059.09</v>
      </c>
      <c r="I76" s="2">
        <v>3059.09</v>
      </c>
      <c r="J76" s="2">
        <f t="shared" si="3"/>
        <v>8100</v>
      </c>
      <c r="K76" s="2">
        <f>$K$1*J76</f>
        <v>11097</v>
      </c>
      <c r="L76" s="2">
        <f>(200000/410)*E76*2</f>
        <v>7804.8780487804879</v>
      </c>
      <c r="M76" s="2">
        <f t="shared" si="4"/>
        <v>5343</v>
      </c>
      <c r="N76" s="2">
        <f t="shared" si="5"/>
        <v>30260.315236760001</v>
      </c>
      <c r="O76" s="2">
        <f t="shared" si="6"/>
        <v>60623.373285540489</v>
      </c>
      <c r="P76" t="s">
        <v>35</v>
      </c>
      <c r="Q76" t="s">
        <v>282</v>
      </c>
      <c r="R76" t="s">
        <v>159</v>
      </c>
      <c r="S76" t="s">
        <v>47</v>
      </c>
      <c r="T76" t="s">
        <v>48</v>
      </c>
      <c r="U76" t="s">
        <v>49</v>
      </c>
      <c r="V76" t="s">
        <v>40</v>
      </c>
      <c r="W76" t="s">
        <v>81</v>
      </c>
      <c r="X76" t="s">
        <v>35</v>
      </c>
      <c r="Y76" t="s">
        <v>158</v>
      </c>
      <c r="Z76" t="s">
        <v>52</v>
      </c>
      <c r="AA76" t="s">
        <v>33</v>
      </c>
    </row>
    <row r="77" spans="1:27" x14ac:dyDescent="0.35">
      <c r="A77" s="1">
        <v>44312.333333333336</v>
      </c>
      <c r="B77" s="3" t="s">
        <v>157</v>
      </c>
      <c r="J77" s="2"/>
      <c r="K77" s="2"/>
      <c r="L77" s="2"/>
      <c r="M77" s="2"/>
      <c r="N77" s="2"/>
      <c r="O77" s="2"/>
      <c r="P77" t="s">
        <v>35</v>
      </c>
      <c r="Q77" t="s">
        <v>282</v>
      </c>
      <c r="R77" t="s">
        <v>159</v>
      </c>
      <c r="S77" t="s">
        <v>47</v>
      </c>
      <c r="T77" t="s">
        <v>48</v>
      </c>
      <c r="U77" t="s">
        <v>49</v>
      </c>
      <c r="V77" t="s">
        <v>30</v>
      </c>
      <c r="W77" t="s">
        <v>62</v>
      </c>
      <c r="X77" t="s">
        <v>35</v>
      </c>
      <c r="Y77" t="s">
        <v>158</v>
      </c>
      <c r="Z77" t="s">
        <v>52</v>
      </c>
      <c r="AA77" t="s">
        <v>33</v>
      </c>
    </row>
    <row r="78" spans="1:27" x14ac:dyDescent="0.35">
      <c r="A78" s="1">
        <v>44287.416666666664</v>
      </c>
      <c r="B78" s="3" t="s">
        <v>160</v>
      </c>
      <c r="J78" s="2"/>
      <c r="K78" s="2"/>
      <c r="L78" s="2"/>
      <c r="M78" s="2"/>
      <c r="N78" s="2"/>
      <c r="O78" s="2"/>
      <c r="P78" t="s">
        <v>35</v>
      </c>
      <c r="Q78" t="s">
        <v>282</v>
      </c>
      <c r="R78" t="s">
        <v>54</v>
      </c>
      <c r="S78" t="s">
        <v>55</v>
      </c>
      <c r="T78" t="s">
        <v>84</v>
      </c>
      <c r="U78" t="s">
        <v>29</v>
      </c>
      <c r="V78" t="s">
        <v>40</v>
      </c>
      <c r="W78" t="s">
        <v>161</v>
      </c>
      <c r="X78" t="s">
        <v>35</v>
      </c>
      <c r="Y78" t="s">
        <v>51</v>
      </c>
      <c r="Z78" t="s">
        <v>32</v>
      </c>
      <c r="AA78" t="s">
        <v>33</v>
      </c>
    </row>
    <row r="79" spans="1:27" x14ac:dyDescent="0.35">
      <c r="A79" s="1">
        <v>44287.416666666664</v>
      </c>
      <c r="B79" s="3" t="s">
        <v>160</v>
      </c>
      <c r="J79" s="2"/>
      <c r="K79" s="2"/>
      <c r="L79" s="2"/>
      <c r="M79" s="2"/>
      <c r="N79" s="2"/>
      <c r="O79" s="2"/>
      <c r="P79" t="s">
        <v>35</v>
      </c>
      <c r="Q79" t="s">
        <v>282</v>
      </c>
      <c r="R79" t="s">
        <v>54</v>
      </c>
      <c r="S79" t="s">
        <v>55</v>
      </c>
      <c r="T79" t="s">
        <v>84</v>
      </c>
      <c r="U79" t="s">
        <v>29</v>
      </c>
      <c r="V79" t="s">
        <v>30</v>
      </c>
      <c r="W79" t="s">
        <v>162</v>
      </c>
      <c r="X79" t="s">
        <v>35</v>
      </c>
      <c r="Y79" t="s">
        <v>51</v>
      </c>
      <c r="Z79" t="s">
        <v>32</v>
      </c>
      <c r="AA79" t="s">
        <v>33</v>
      </c>
    </row>
    <row r="80" spans="1:27" x14ac:dyDescent="0.35">
      <c r="A80" s="1">
        <v>44286.333333333336</v>
      </c>
      <c r="B80" s="3" t="s">
        <v>163</v>
      </c>
      <c r="C80">
        <v>1</v>
      </c>
      <c r="D80">
        <v>1</v>
      </c>
      <c r="E80">
        <v>6</v>
      </c>
      <c r="F80">
        <v>825.61</v>
      </c>
      <c r="G80">
        <v>382.39</v>
      </c>
      <c r="H80" s="2">
        <v>4953.67</v>
      </c>
      <c r="I80" s="2">
        <v>2294.3200000000002</v>
      </c>
      <c r="J80" s="2">
        <f t="shared" si="3"/>
        <v>8100</v>
      </c>
      <c r="K80" s="2">
        <f>$K$1*J80</f>
        <v>11097</v>
      </c>
      <c r="L80" s="2">
        <f>(200000/410)*E80*2</f>
        <v>5853.6585365853662</v>
      </c>
      <c r="M80" s="2">
        <f t="shared" si="4"/>
        <v>5343</v>
      </c>
      <c r="N80" s="2">
        <f t="shared" si="5"/>
        <v>30260.315236760001</v>
      </c>
      <c r="O80" s="2">
        <f t="shared" si="6"/>
        <v>59801.963773345371</v>
      </c>
      <c r="P80" t="s">
        <v>35</v>
      </c>
      <c r="Q80" t="s">
        <v>282</v>
      </c>
      <c r="R80" t="s">
        <v>69</v>
      </c>
      <c r="S80" t="s">
        <v>70</v>
      </c>
      <c r="T80" t="s">
        <v>128</v>
      </c>
      <c r="U80" t="s">
        <v>49</v>
      </c>
      <c r="V80" t="s">
        <v>40</v>
      </c>
      <c r="W80" t="s">
        <v>161</v>
      </c>
      <c r="X80" t="s">
        <v>35</v>
      </c>
      <c r="Y80" t="s">
        <v>42</v>
      </c>
      <c r="Z80" t="s">
        <v>32</v>
      </c>
      <c r="AA80" t="s">
        <v>33</v>
      </c>
    </row>
    <row r="81" spans="1:27" x14ac:dyDescent="0.35">
      <c r="A81" s="1">
        <v>44286.333333333336</v>
      </c>
      <c r="B81" s="3" t="s">
        <v>163</v>
      </c>
      <c r="J81" s="2"/>
      <c r="K81" s="2"/>
      <c r="L81" s="2"/>
      <c r="M81" s="2"/>
      <c r="N81" s="2"/>
      <c r="O81" s="2"/>
      <c r="P81" t="s">
        <v>35</v>
      </c>
      <c r="Q81" t="s">
        <v>282</v>
      </c>
      <c r="R81" t="s">
        <v>69</v>
      </c>
      <c r="S81" t="s">
        <v>70</v>
      </c>
      <c r="T81" t="s">
        <v>128</v>
      </c>
      <c r="U81" t="s">
        <v>49</v>
      </c>
      <c r="V81" t="s">
        <v>30</v>
      </c>
      <c r="W81" t="s">
        <v>162</v>
      </c>
      <c r="X81" t="s">
        <v>35</v>
      </c>
      <c r="Y81" t="s">
        <v>42</v>
      </c>
      <c r="Z81" t="s">
        <v>32</v>
      </c>
      <c r="AA81" t="s">
        <v>33</v>
      </c>
    </row>
    <row r="82" spans="1:27" x14ac:dyDescent="0.35">
      <c r="A82" s="1">
        <v>44286.5</v>
      </c>
      <c r="B82" s="3" t="s">
        <v>164</v>
      </c>
      <c r="J82" s="2"/>
      <c r="K82" s="2"/>
      <c r="L82" s="2"/>
      <c r="M82" s="2"/>
      <c r="N82" s="2"/>
      <c r="O82" s="2"/>
      <c r="P82" t="s">
        <v>35</v>
      </c>
      <c r="Q82" t="s">
        <v>282</v>
      </c>
      <c r="R82" t="s">
        <v>79</v>
      </c>
      <c r="S82" t="s">
        <v>55</v>
      </c>
      <c r="T82" t="s">
        <v>80</v>
      </c>
      <c r="U82" t="s">
        <v>71</v>
      </c>
      <c r="V82" t="s">
        <v>40</v>
      </c>
      <c r="W82" t="s">
        <v>165</v>
      </c>
      <c r="X82" t="s">
        <v>35</v>
      </c>
      <c r="Y82" t="s">
        <v>42</v>
      </c>
      <c r="Z82" t="s">
        <v>32</v>
      </c>
      <c r="AA82" t="s">
        <v>33</v>
      </c>
    </row>
    <row r="83" spans="1:27" x14ac:dyDescent="0.35">
      <c r="A83" s="1">
        <v>44286.5</v>
      </c>
      <c r="B83" s="3" t="s">
        <v>164</v>
      </c>
      <c r="J83" s="2"/>
      <c r="K83" s="2"/>
      <c r="L83" s="2"/>
      <c r="M83" s="2"/>
      <c r="N83" s="2"/>
      <c r="O83" s="2"/>
      <c r="P83" t="s">
        <v>35</v>
      </c>
      <c r="Q83" t="s">
        <v>282</v>
      </c>
      <c r="R83" t="s">
        <v>79</v>
      </c>
      <c r="S83" t="s">
        <v>55</v>
      </c>
      <c r="T83" t="s">
        <v>80</v>
      </c>
      <c r="U83" t="s">
        <v>71</v>
      </c>
      <c r="V83" t="s">
        <v>30</v>
      </c>
      <c r="W83" t="s">
        <v>113</v>
      </c>
      <c r="X83" t="s">
        <v>35</v>
      </c>
      <c r="Y83" t="s">
        <v>42</v>
      </c>
      <c r="Z83" t="s">
        <v>32</v>
      </c>
      <c r="AA83" t="s">
        <v>33</v>
      </c>
    </row>
    <row r="84" spans="1:27" x14ac:dyDescent="0.35">
      <c r="A84" s="1">
        <v>44286.333333333336</v>
      </c>
      <c r="B84" s="3" t="s">
        <v>166</v>
      </c>
      <c r="J84" s="2"/>
      <c r="K84" s="2"/>
      <c r="L84" s="2"/>
      <c r="M84" s="2"/>
      <c r="N84" s="2"/>
      <c r="O84" s="2"/>
      <c r="P84" t="s">
        <v>35</v>
      </c>
      <c r="Q84" t="s">
        <v>282</v>
      </c>
      <c r="R84" t="s">
        <v>101</v>
      </c>
      <c r="S84" t="s">
        <v>61</v>
      </c>
      <c r="T84">
        <v>113066</v>
      </c>
      <c r="U84" t="s">
        <v>71</v>
      </c>
      <c r="V84" t="s">
        <v>40</v>
      </c>
      <c r="W84" t="s">
        <v>161</v>
      </c>
      <c r="X84" t="s">
        <v>35</v>
      </c>
      <c r="Y84" t="s">
        <v>42</v>
      </c>
      <c r="Z84" t="s">
        <v>32</v>
      </c>
      <c r="AA84" t="s">
        <v>33</v>
      </c>
    </row>
    <row r="85" spans="1:27" x14ac:dyDescent="0.35">
      <c r="A85" s="1">
        <v>44286.333333333336</v>
      </c>
      <c r="B85" s="3" t="s">
        <v>166</v>
      </c>
      <c r="J85" s="2"/>
      <c r="K85" s="2"/>
      <c r="L85" s="2"/>
      <c r="M85" s="2"/>
      <c r="N85" s="2"/>
      <c r="O85" s="2"/>
      <c r="P85" t="s">
        <v>35</v>
      </c>
      <c r="Q85" t="s">
        <v>282</v>
      </c>
      <c r="R85" t="s">
        <v>101</v>
      </c>
      <c r="S85" t="s">
        <v>61</v>
      </c>
      <c r="T85">
        <v>113066</v>
      </c>
      <c r="U85" t="s">
        <v>71</v>
      </c>
      <c r="V85" t="s">
        <v>30</v>
      </c>
      <c r="W85" t="s">
        <v>167</v>
      </c>
      <c r="X85" t="s">
        <v>35</v>
      </c>
      <c r="Y85" t="s">
        <v>42</v>
      </c>
      <c r="Z85" t="s">
        <v>32</v>
      </c>
      <c r="AA85" t="s">
        <v>33</v>
      </c>
    </row>
    <row r="86" spans="1:27" x14ac:dyDescent="0.35">
      <c r="A86" s="1">
        <v>44286.416666666664</v>
      </c>
      <c r="B86" s="3" t="s">
        <v>168</v>
      </c>
      <c r="J86" s="2"/>
      <c r="K86" s="2"/>
      <c r="L86" s="2"/>
      <c r="M86" s="2"/>
      <c r="N86" s="2"/>
      <c r="O86" s="2"/>
      <c r="P86" t="s">
        <v>35</v>
      </c>
      <c r="Q86" t="s">
        <v>282</v>
      </c>
      <c r="R86" t="s">
        <v>169</v>
      </c>
      <c r="S86" t="s">
        <v>170</v>
      </c>
      <c r="T86">
        <v>103121</v>
      </c>
      <c r="U86" t="s">
        <v>170</v>
      </c>
      <c r="V86" t="s">
        <v>30</v>
      </c>
      <c r="W86" t="s">
        <v>161</v>
      </c>
      <c r="X86" t="s">
        <v>35</v>
      </c>
      <c r="Y86" t="s">
        <v>42</v>
      </c>
      <c r="Z86" t="s">
        <v>32</v>
      </c>
      <c r="AA86" t="s">
        <v>33</v>
      </c>
    </row>
    <row r="87" spans="1:27" x14ac:dyDescent="0.35">
      <c r="A87" s="1">
        <v>44221.375</v>
      </c>
      <c r="B87" s="3" t="s">
        <v>171</v>
      </c>
      <c r="C87">
        <v>1</v>
      </c>
      <c r="D87">
        <v>1</v>
      </c>
      <c r="E87">
        <v>4</v>
      </c>
      <c r="F87">
        <v>825.61</v>
      </c>
      <c r="G87">
        <v>382.39</v>
      </c>
      <c r="H87" s="2">
        <v>3302.45</v>
      </c>
      <c r="I87" s="2">
        <v>1529.54</v>
      </c>
      <c r="J87" s="2">
        <f t="shared" si="3"/>
        <v>8100</v>
      </c>
      <c r="K87" s="2">
        <f>$K$1*J87</f>
        <v>11097</v>
      </c>
      <c r="L87" s="2">
        <f>(200000/410)*E87*2</f>
        <v>3902.439024390244</v>
      </c>
      <c r="M87" s="2">
        <f t="shared" si="4"/>
        <v>5343</v>
      </c>
      <c r="N87" s="2">
        <f t="shared" si="5"/>
        <v>30260.315236760001</v>
      </c>
      <c r="O87" s="2">
        <f t="shared" si="6"/>
        <v>55434.744261150248</v>
      </c>
      <c r="P87" t="s">
        <v>35</v>
      </c>
      <c r="Q87" t="s">
        <v>282</v>
      </c>
      <c r="R87" t="s">
        <v>69</v>
      </c>
      <c r="S87" t="s">
        <v>70</v>
      </c>
      <c r="T87" t="s">
        <v>48</v>
      </c>
      <c r="U87" t="s">
        <v>125</v>
      </c>
      <c r="V87" t="s">
        <v>40</v>
      </c>
      <c r="W87" t="s">
        <v>172</v>
      </c>
      <c r="X87" t="s">
        <v>35</v>
      </c>
      <c r="Y87" t="s">
        <v>26</v>
      </c>
      <c r="Z87" t="s">
        <v>32</v>
      </c>
      <c r="AA87" t="s">
        <v>33</v>
      </c>
    </row>
    <row r="88" spans="1:27" x14ac:dyDescent="0.35">
      <c r="A88" s="1">
        <v>44221.375</v>
      </c>
      <c r="B88" s="3" t="s">
        <v>171</v>
      </c>
      <c r="J88" s="2"/>
      <c r="K88" s="2"/>
      <c r="L88" s="2"/>
      <c r="M88" s="2"/>
      <c r="N88" s="2"/>
      <c r="O88" s="2"/>
      <c r="P88" t="s">
        <v>35</v>
      </c>
      <c r="Q88" t="s">
        <v>282</v>
      </c>
      <c r="R88" t="s">
        <v>69</v>
      </c>
      <c r="S88" t="s">
        <v>70</v>
      </c>
      <c r="T88" t="s">
        <v>48</v>
      </c>
      <c r="U88" t="s">
        <v>125</v>
      </c>
      <c r="V88" t="s">
        <v>40</v>
      </c>
      <c r="W88" t="s">
        <v>173</v>
      </c>
      <c r="X88" t="s">
        <v>35</v>
      </c>
      <c r="Y88" t="s">
        <v>26</v>
      </c>
      <c r="Z88" t="s">
        <v>32</v>
      </c>
      <c r="AA88" t="s">
        <v>33</v>
      </c>
    </row>
    <row r="89" spans="1:27" x14ac:dyDescent="0.35">
      <c r="A89" s="1">
        <v>44252.416666666664</v>
      </c>
      <c r="B89" s="3" t="s">
        <v>174</v>
      </c>
      <c r="C89">
        <v>1</v>
      </c>
      <c r="D89">
        <v>1</v>
      </c>
      <c r="E89">
        <v>5</v>
      </c>
      <c r="F89">
        <v>825.61</v>
      </c>
      <c r="G89">
        <v>382.39</v>
      </c>
      <c r="H89" s="2">
        <v>4128.0600000000004</v>
      </c>
      <c r="I89" s="2">
        <v>1911.93</v>
      </c>
      <c r="J89" s="2">
        <f t="shared" si="3"/>
        <v>8100</v>
      </c>
      <c r="K89" s="2">
        <f>$K$1*J89</f>
        <v>11097</v>
      </c>
      <c r="L89" s="2">
        <f>(200000/410)*E89*2</f>
        <v>4878.0487804878048</v>
      </c>
      <c r="M89" s="2">
        <f t="shared" si="4"/>
        <v>5343</v>
      </c>
      <c r="N89" s="2">
        <f t="shared" si="5"/>
        <v>30260.315236760001</v>
      </c>
      <c r="O89" s="2">
        <f t="shared" si="6"/>
        <v>57618.35401724781</v>
      </c>
      <c r="P89" t="s">
        <v>35</v>
      </c>
      <c r="Q89" t="s">
        <v>282</v>
      </c>
      <c r="R89" t="s">
        <v>54</v>
      </c>
      <c r="S89" t="s">
        <v>55</v>
      </c>
      <c r="T89" t="s">
        <v>84</v>
      </c>
      <c r="U89" t="s">
        <v>29</v>
      </c>
      <c r="V89" t="s">
        <v>40</v>
      </c>
      <c r="W89" t="s">
        <v>175</v>
      </c>
      <c r="X89" t="s">
        <v>35</v>
      </c>
      <c r="Y89" t="s">
        <v>26</v>
      </c>
      <c r="Z89" t="s">
        <v>32</v>
      </c>
      <c r="AA89" t="s">
        <v>33</v>
      </c>
    </row>
    <row r="90" spans="1:27" x14ac:dyDescent="0.35">
      <c r="A90" s="1">
        <v>44252.416666666664</v>
      </c>
      <c r="B90" s="3" t="s">
        <v>174</v>
      </c>
      <c r="K90" s="2"/>
      <c r="L90" s="2"/>
      <c r="M90" s="2"/>
      <c r="N90" s="2"/>
      <c r="O90" s="2"/>
      <c r="P90" t="s">
        <v>35</v>
      </c>
      <c r="Q90" t="s">
        <v>282</v>
      </c>
      <c r="R90" t="s">
        <v>54</v>
      </c>
      <c r="S90" t="s">
        <v>55</v>
      </c>
      <c r="T90" t="s">
        <v>84</v>
      </c>
      <c r="U90" t="s">
        <v>29</v>
      </c>
      <c r="V90" t="s">
        <v>30</v>
      </c>
      <c r="W90" t="s">
        <v>176</v>
      </c>
      <c r="X90" t="s">
        <v>35</v>
      </c>
      <c r="Y90" t="s">
        <v>26</v>
      </c>
      <c r="Z90" t="s">
        <v>32</v>
      </c>
      <c r="AA90" t="s">
        <v>33</v>
      </c>
    </row>
    <row r="91" spans="1:27" x14ac:dyDescent="0.35">
      <c r="A91" s="1">
        <v>44219.5</v>
      </c>
      <c r="B91" s="3" t="s">
        <v>256</v>
      </c>
      <c r="K91" s="2"/>
      <c r="L91" s="2"/>
      <c r="M91" s="2"/>
      <c r="N91" s="2"/>
      <c r="O91" s="2"/>
      <c r="P91" t="s">
        <v>35</v>
      </c>
      <c r="Q91" t="s">
        <v>283</v>
      </c>
      <c r="R91" t="s">
        <v>69</v>
      </c>
      <c r="S91" t="s">
        <v>47</v>
      </c>
      <c r="T91" t="s">
        <v>257</v>
      </c>
      <c r="U91" t="s">
        <v>49</v>
      </c>
      <c r="V91" t="s">
        <v>40</v>
      </c>
      <c r="W91" t="s">
        <v>255</v>
      </c>
      <c r="X91" t="s">
        <v>35</v>
      </c>
      <c r="Y91" t="s">
        <v>188</v>
      </c>
      <c r="Z91" t="s">
        <v>52</v>
      </c>
      <c r="AA91" t="s">
        <v>33</v>
      </c>
    </row>
    <row r="92" spans="1:27" x14ac:dyDescent="0.35">
      <c r="A92" s="1">
        <v>44219.5</v>
      </c>
      <c r="B92" s="3" t="s">
        <v>256</v>
      </c>
      <c r="C92">
        <v>1</v>
      </c>
      <c r="D92">
        <v>1</v>
      </c>
      <c r="E92">
        <v>8</v>
      </c>
      <c r="F92">
        <v>825.61</v>
      </c>
      <c r="G92">
        <v>382.39</v>
      </c>
      <c r="H92" s="2">
        <f>F92*E92*C92</f>
        <v>6604.88</v>
      </c>
      <c r="I92" s="2">
        <f>G92*E92*D92</f>
        <v>3059.12</v>
      </c>
      <c r="J92" s="2">
        <f>5600+7600</f>
        <v>13200</v>
      </c>
      <c r="K92" s="2">
        <f>$K$1*J92</f>
        <v>18084</v>
      </c>
      <c r="L92" s="2">
        <f>(200000/410)*E92*2</f>
        <v>7804.8780487804879</v>
      </c>
      <c r="M92" s="2">
        <f t="shared" si="4"/>
        <v>5343</v>
      </c>
      <c r="N92" s="2">
        <f t="shared" si="5"/>
        <v>30260.315236760001</v>
      </c>
      <c r="O92" s="2">
        <f t="shared" si="6"/>
        <v>71156.193285540488</v>
      </c>
      <c r="P92" t="s">
        <v>35</v>
      </c>
      <c r="Q92" t="s">
        <v>283</v>
      </c>
      <c r="R92" t="s">
        <v>69</v>
      </c>
      <c r="S92" t="s">
        <v>47</v>
      </c>
      <c r="T92" t="s">
        <v>257</v>
      </c>
      <c r="U92" t="s">
        <v>49</v>
      </c>
      <c r="V92" t="s">
        <v>30</v>
      </c>
      <c r="W92" t="s">
        <v>81</v>
      </c>
      <c r="X92" t="s">
        <v>35</v>
      </c>
      <c r="Y92" t="s">
        <v>188</v>
      </c>
      <c r="Z92" t="s">
        <v>52</v>
      </c>
      <c r="AA92" t="s">
        <v>33</v>
      </c>
    </row>
    <row r="93" spans="1:27" x14ac:dyDescent="0.35">
      <c r="A93" s="1">
        <v>44221.416666666664</v>
      </c>
      <c r="B93" s="3" t="s">
        <v>252</v>
      </c>
      <c r="H93" s="2"/>
      <c r="I93" s="2"/>
      <c r="J93" s="2"/>
      <c r="K93" s="2"/>
      <c r="L93" s="2"/>
      <c r="M93" s="2"/>
      <c r="N93" s="2"/>
      <c r="O93" s="2"/>
      <c r="P93" t="s">
        <v>35</v>
      </c>
      <c r="Q93" t="s">
        <v>283</v>
      </c>
      <c r="R93" t="s">
        <v>192</v>
      </c>
      <c r="S93" t="s">
        <v>55</v>
      </c>
      <c r="T93" t="s">
        <v>253</v>
      </c>
      <c r="U93" t="s">
        <v>194</v>
      </c>
      <c r="V93" t="s">
        <v>30</v>
      </c>
      <c r="W93" t="s">
        <v>81</v>
      </c>
      <c r="X93" t="s">
        <v>25</v>
      </c>
      <c r="Y93" t="s">
        <v>188</v>
      </c>
      <c r="Z93" t="s">
        <v>52</v>
      </c>
      <c r="AA93" t="s">
        <v>33</v>
      </c>
    </row>
    <row r="94" spans="1:27" x14ac:dyDescent="0.35">
      <c r="A94" s="1">
        <v>44221.416666666664</v>
      </c>
      <c r="B94" s="3" t="s">
        <v>254</v>
      </c>
      <c r="C94">
        <v>1</v>
      </c>
      <c r="D94">
        <v>1</v>
      </c>
      <c r="E94">
        <v>13</v>
      </c>
      <c r="F94">
        <v>825.61</v>
      </c>
      <c r="G94">
        <v>382.39</v>
      </c>
      <c r="H94" s="2">
        <f>F94*E94*C94</f>
        <v>10732.93</v>
      </c>
      <c r="I94" s="2">
        <f>G94*E94*D94</f>
        <v>4971.07</v>
      </c>
      <c r="J94" s="2">
        <f t="shared" ref="J94:J101" si="7">5600+7600</f>
        <v>13200</v>
      </c>
      <c r="K94" s="2">
        <f>$K$1*J94</f>
        <v>18084</v>
      </c>
      <c r="L94" s="2">
        <f>(200000/410)*E94*2</f>
        <v>12682.926829268294</v>
      </c>
      <c r="M94" s="2">
        <f t="shared" si="4"/>
        <v>5343</v>
      </c>
      <c r="N94" s="2">
        <f t="shared" si="5"/>
        <v>30260.315236760001</v>
      </c>
      <c r="O94" s="2">
        <f t="shared" si="6"/>
        <v>82074.242066028295</v>
      </c>
      <c r="P94" t="s">
        <v>35</v>
      </c>
      <c r="Q94" t="s">
        <v>283</v>
      </c>
      <c r="R94" t="s">
        <v>192</v>
      </c>
      <c r="S94" t="s">
        <v>55</v>
      </c>
      <c r="T94" t="s">
        <v>253</v>
      </c>
      <c r="U94" t="s">
        <v>194</v>
      </c>
      <c r="V94" t="s">
        <v>40</v>
      </c>
      <c r="W94" t="s">
        <v>255</v>
      </c>
      <c r="X94" t="s">
        <v>25</v>
      </c>
      <c r="Y94" t="s">
        <v>188</v>
      </c>
      <c r="Z94" t="s">
        <v>32</v>
      </c>
      <c r="AA94" t="s">
        <v>33</v>
      </c>
    </row>
    <row r="95" spans="1:27" x14ac:dyDescent="0.35">
      <c r="A95" s="1">
        <v>44291.333333333336</v>
      </c>
      <c r="B95" s="3" t="s">
        <v>250</v>
      </c>
      <c r="H95" s="2"/>
      <c r="I95" s="2"/>
      <c r="J95" s="2"/>
      <c r="K95" s="2"/>
      <c r="L95" s="2"/>
      <c r="M95" s="2"/>
      <c r="N95" s="2"/>
      <c r="O95" s="2"/>
      <c r="P95" t="s">
        <v>35</v>
      </c>
      <c r="Q95" t="s">
        <v>283</v>
      </c>
      <c r="R95" t="s">
        <v>192</v>
      </c>
      <c r="S95" t="s">
        <v>55</v>
      </c>
      <c r="T95" t="s">
        <v>193</v>
      </c>
      <c r="U95" t="s">
        <v>194</v>
      </c>
      <c r="V95" t="s">
        <v>40</v>
      </c>
      <c r="W95" t="s">
        <v>57</v>
      </c>
      <c r="X95" t="s">
        <v>35</v>
      </c>
      <c r="Y95" t="s">
        <v>188</v>
      </c>
      <c r="Z95" t="s">
        <v>52</v>
      </c>
      <c r="AA95" t="s">
        <v>33</v>
      </c>
    </row>
    <row r="96" spans="1:27" x14ac:dyDescent="0.35">
      <c r="A96" s="1">
        <v>44291.333333333336</v>
      </c>
      <c r="B96" s="3" t="s">
        <v>250</v>
      </c>
      <c r="H96" s="2"/>
      <c r="I96" s="2"/>
      <c r="J96" s="2"/>
      <c r="K96" s="2"/>
      <c r="L96" s="2"/>
      <c r="M96" s="2"/>
      <c r="N96" s="2"/>
      <c r="O96" s="2"/>
      <c r="P96" t="s">
        <v>35</v>
      </c>
      <c r="Q96" t="s">
        <v>283</v>
      </c>
      <c r="R96" t="s">
        <v>192</v>
      </c>
      <c r="S96" t="s">
        <v>55</v>
      </c>
      <c r="T96" t="s">
        <v>193</v>
      </c>
      <c r="U96" t="s">
        <v>194</v>
      </c>
      <c r="V96" t="s">
        <v>30</v>
      </c>
      <c r="W96" t="s">
        <v>81</v>
      </c>
      <c r="X96" t="s">
        <v>35</v>
      </c>
      <c r="Y96" t="s">
        <v>188</v>
      </c>
      <c r="Z96" t="s">
        <v>52</v>
      </c>
      <c r="AA96" t="s">
        <v>33</v>
      </c>
    </row>
    <row r="97" spans="1:27" x14ac:dyDescent="0.35">
      <c r="A97" s="1">
        <v>44291.333333333336</v>
      </c>
      <c r="B97" s="3" t="s">
        <v>250</v>
      </c>
      <c r="C97">
        <v>1</v>
      </c>
      <c r="D97">
        <v>1</v>
      </c>
      <c r="E97">
        <v>7</v>
      </c>
      <c r="F97">
        <v>825.61</v>
      </c>
      <c r="G97">
        <v>382.39</v>
      </c>
      <c r="H97" s="2">
        <f>F97*E97*C97</f>
        <v>5779.27</v>
      </c>
      <c r="I97" s="2">
        <f>G97*E97*D97</f>
        <v>2676.73</v>
      </c>
      <c r="J97" s="2">
        <f t="shared" si="7"/>
        <v>13200</v>
      </c>
      <c r="K97" s="2">
        <f>$K$1*J97</f>
        <v>18084</v>
      </c>
      <c r="L97" s="2">
        <f>(200000/410)*E97*2</f>
        <v>6829.2682926829266</v>
      </c>
      <c r="M97" s="2">
        <f t="shared" si="4"/>
        <v>5343</v>
      </c>
      <c r="N97" s="2">
        <f t="shared" si="5"/>
        <v>30260.315236760001</v>
      </c>
      <c r="O97" s="2">
        <f t="shared" si="6"/>
        <v>68972.583529442927</v>
      </c>
      <c r="P97" t="s">
        <v>35</v>
      </c>
      <c r="Q97" t="s">
        <v>283</v>
      </c>
      <c r="R97" t="s">
        <v>192</v>
      </c>
      <c r="S97" t="s">
        <v>55</v>
      </c>
      <c r="T97" t="s">
        <v>193</v>
      </c>
      <c r="U97" t="s">
        <v>194</v>
      </c>
      <c r="V97" t="s">
        <v>40</v>
      </c>
      <c r="W97" t="s">
        <v>62</v>
      </c>
      <c r="X97" t="s">
        <v>35</v>
      </c>
      <c r="Y97" t="s">
        <v>188</v>
      </c>
      <c r="Z97" t="s">
        <v>52</v>
      </c>
      <c r="AA97" t="s">
        <v>33</v>
      </c>
    </row>
    <row r="98" spans="1:27" x14ac:dyDescent="0.35">
      <c r="A98" s="1">
        <v>44355.333333333336</v>
      </c>
      <c r="B98" s="3" t="s">
        <v>244</v>
      </c>
      <c r="H98" s="2"/>
      <c r="I98" s="2"/>
      <c r="J98" s="2"/>
      <c r="K98" s="2"/>
      <c r="L98" s="2"/>
      <c r="M98" s="2"/>
      <c r="N98" s="2"/>
      <c r="O98" s="2"/>
      <c r="P98" t="s">
        <v>35</v>
      </c>
      <c r="Q98" t="s">
        <v>283</v>
      </c>
      <c r="R98" t="s">
        <v>196</v>
      </c>
      <c r="S98" t="s">
        <v>148</v>
      </c>
      <c r="T98" t="s">
        <v>245</v>
      </c>
      <c r="U98" t="s">
        <v>125</v>
      </c>
      <c r="V98" t="s">
        <v>40</v>
      </c>
      <c r="W98" t="s">
        <v>62</v>
      </c>
      <c r="X98" t="s">
        <v>35</v>
      </c>
      <c r="Y98" t="s">
        <v>206</v>
      </c>
      <c r="Z98" t="s">
        <v>52</v>
      </c>
      <c r="AA98" t="s">
        <v>33</v>
      </c>
    </row>
    <row r="99" spans="1:27" x14ac:dyDescent="0.35">
      <c r="A99" s="1">
        <v>44355.333333333336</v>
      </c>
      <c r="B99" s="3" t="s">
        <v>244</v>
      </c>
      <c r="C99">
        <v>1</v>
      </c>
      <c r="D99">
        <v>1</v>
      </c>
      <c r="E99">
        <v>6</v>
      </c>
      <c r="F99">
        <v>825.61</v>
      </c>
      <c r="G99">
        <v>382.39</v>
      </c>
      <c r="H99" s="2">
        <f>F99*E99*C99</f>
        <v>4953.66</v>
      </c>
      <c r="I99" s="2">
        <f>G99*E99*D99</f>
        <v>2294.34</v>
      </c>
      <c r="J99" s="2">
        <f t="shared" si="7"/>
        <v>13200</v>
      </c>
      <c r="K99" s="2">
        <f>$K$1*J99</f>
        <v>18084</v>
      </c>
      <c r="L99" s="2">
        <f>(200000/410)*E99*2</f>
        <v>5853.6585365853662</v>
      </c>
      <c r="M99" s="2">
        <f t="shared" ref="M99:M124" si="8">$K$1*2*3900</f>
        <v>10686</v>
      </c>
      <c r="N99" s="2">
        <v>3159.7433530799999</v>
      </c>
      <c r="O99" s="2">
        <f t="shared" si="6"/>
        <v>45031.401889665365</v>
      </c>
      <c r="P99" t="s">
        <v>35</v>
      </c>
      <c r="Q99" t="s">
        <v>283</v>
      </c>
      <c r="R99" t="s">
        <v>196</v>
      </c>
      <c r="S99" t="s">
        <v>148</v>
      </c>
      <c r="T99" t="s">
        <v>245</v>
      </c>
      <c r="U99" t="s">
        <v>125</v>
      </c>
      <c r="V99" t="s">
        <v>30</v>
      </c>
      <c r="W99" t="s">
        <v>50</v>
      </c>
      <c r="X99" t="s">
        <v>35</v>
      </c>
      <c r="Y99" t="s">
        <v>206</v>
      </c>
      <c r="Z99" t="s">
        <v>52</v>
      </c>
      <c r="AA99" t="s">
        <v>33</v>
      </c>
    </row>
    <row r="100" spans="1:27" x14ac:dyDescent="0.35">
      <c r="A100" s="1">
        <v>44365.416666666664</v>
      </c>
      <c r="B100" s="3" t="s">
        <v>240</v>
      </c>
      <c r="H100" s="2"/>
      <c r="I100" s="2"/>
      <c r="J100" s="2"/>
      <c r="K100" s="2"/>
      <c r="L100" s="2"/>
      <c r="M100" s="2"/>
      <c r="N100" s="2"/>
      <c r="O100" s="2"/>
      <c r="P100" t="s">
        <v>35</v>
      </c>
      <c r="Q100" t="s">
        <v>283</v>
      </c>
      <c r="R100" t="s">
        <v>241</v>
      </c>
      <c r="S100" t="s">
        <v>112</v>
      </c>
      <c r="T100" t="s">
        <v>242</v>
      </c>
      <c r="U100" t="s">
        <v>243</v>
      </c>
      <c r="V100" t="s">
        <v>40</v>
      </c>
      <c r="W100" t="s">
        <v>161</v>
      </c>
      <c r="X100" t="s">
        <v>35</v>
      </c>
      <c r="Y100" t="s">
        <v>206</v>
      </c>
      <c r="Z100" t="s">
        <v>32</v>
      </c>
      <c r="AA100" t="s">
        <v>33</v>
      </c>
    </row>
    <row r="101" spans="1:27" x14ac:dyDescent="0.35">
      <c r="A101" s="1">
        <v>44365.416666666664</v>
      </c>
      <c r="B101" s="3" t="s">
        <v>240</v>
      </c>
      <c r="C101">
        <v>1</v>
      </c>
      <c r="D101">
        <v>1</v>
      </c>
      <c r="E101">
        <v>9</v>
      </c>
      <c r="F101">
        <v>825.61</v>
      </c>
      <c r="G101">
        <v>382.39</v>
      </c>
      <c r="H101" s="2">
        <f>F101*E101*C101</f>
        <v>7430.49</v>
      </c>
      <c r="I101" s="2">
        <f>G101*E101*D101</f>
        <v>3441.5099999999998</v>
      </c>
      <c r="J101" s="2">
        <f t="shared" si="7"/>
        <v>13200</v>
      </c>
      <c r="K101" s="2">
        <f>$K$1*J101</f>
        <v>18084</v>
      </c>
      <c r="L101" s="2">
        <f>(200000/410)*E101*2</f>
        <v>8780.4878048780483</v>
      </c>
      <c r="M101" s="2">
        <f t="shared" si="8"/>
        <v>10686</v>
      </c>
      <c r="N101" s="2">
        <v>3159.7433530799999</v>
      </c>
      <c r="O101" s="2">
        <f t="shared" si="6"/>
        <v>51582.231157958049</v>
      </c>
      <c r="P101" t="s">
        <v>35</v>
      </c>
      <c r="Q101" t="s">
        <v>283</v>
      </c>
      <c r="R101" t="s">
        <v>241</v>
      </c>
      <c r="S101" t="s">
        <v>112</v>
      </c>
      <c r="T101" t="s">
        <v>242</v>
      </c>
      <c r="U101" t="s">
        <v>243</v>
      </c>
      <c r="V101" t="s">
        <v>30</v>
      </c>
      <c r="W101" t="s">
        <v>136</v>
      </c>
      <c r="X101" t="s">
        <v>35</v>
      </c>
      <c r="Y101" t="s">
        <v>206</v>
      </c>
      <c r="Z101" t="s">
        <v>32</v>
      </c>
      <c r="AA101" t="s">
        <v>33</v>
      </c>
    </row>
    <row r="102" spans="1:27" x14ac:dyDescent="0.35">
      <c r="A102" s="1">
        <v>44371.375</v>
      </c>
      <c r="B102" s="3" t="s">
        <v>239</v>
      </c>
      <c r="H102" s="2"/>
      <c r="I102" s="2"/>
      <c r="K102" s="2"/>
      <c r="L102" s="2"/>
      <c r="M102" s="2"/>
      <c r="N102" s="2"/>
      <c r="O102" s="2"/>
      <c r="P102" t="s">
        <v>188</v>
      </c>
      <c r="Q102" t="s">
        <v>282</v>
      </c>
      <c r="R102" t="s">
        <v>69</v>
      </c>
      <c r="S102" t="s">
        <v>47</v>
      </c>
      <c r="T102" t="s">
        <v>128</v>
      </c>
      <c r="U102" t="s">
        <v>49</v>
      </c>
      <c r="V102" t="s">
        <v>40</v>
      </c>
      <c r="W102" t="s">
        <v>57</v>
      </c>
      <c r="X102" t="s">
        <v>35</v>
      </c>
      <c r="Y102" t="s">
        <v>188</v>
      </c>
      <c r="Z102" t="s">
        <v>52</v>
      </c>
      <c r="AA102" t="s">
        <v>33</v>
      </c>
    </row>
    <row r="103" spans="1:27" x14ac:dyDescent="0.35">
      <c r="A103" s="1">
        <v>44371.375</v>
      </c>
      <c r="B103" s="3" t="s">
        <v>239</v>
      </c>
      <c r="H103" s="2"/>
      <c r="I103" s="2"/>
      <c r="K103" s="2"/>
      <c r="L103" s="2"/>
      <c r="M103" s="2"/>
      <c r="N103" s="2"/>
      <c r="O103" s="2"/>
      <c r="P103" t="s">
        <v>188</v>
      </c>
      <c r="Q103" t="s">
        <v>282</v>
      </c>
      <c r="R103" t="s">
        <v>69</v>
      </c>
      <c r="S103" t="s">
        <v>47</v>
      </c>
      <c r="T103" t="s">
        <v>128</v>
      </c>
      <c r="U103" t="s">
        <v>49</v>
      </c>
      <c r="V103" t="s">
        <v>30</v>
      </c>
      <c r="W103" t="s">
        <v>81</v>
      </c>
      <c r="X103" t="s">
        <v>35</v>
      </c>
      <c r="Y103" t="s">
        <v>188</v>
      </c>
      <c r="Z103" t="s">
        <v>52</v>
      </c>
      <c r="AA103" t="s">
        <v>33</v>
      </c>
    </row>
    <row r="104" spans="1:27" x14ac:dyDescent="0.35">
      <c r="A104" s="1">
        <v>44372.333333333336</v>
      </c>
      <c r="B104" s="3" t="s">
        <v>238</v>
      </c>
      <c r="H104" s="2"/>
      <c r="I104" s="2"/>
      <c r="J104" s="2"/>
      <c r="K104" s="2"/>
      <c r="L104" s="2"/>
      <c r="M104" s="2"/>
      <c r="N104" s="2"/>
      <c r="O104" s="2"/>
      <c r="P104" t="s">
        <v>35</v>
      </c>
      <c r="Q104" t="s">
        <v>283</v>
      </c>
      <c r="R104" t="s">
        <v>192</v>
      </c>
      <c r="S104" t="s">
        <v>55</v>
      </c>
      <c r="T104" t="s">
        <v>193</v>
      </c>
      <c r="U104" t="s">
        <v>194</v>
      </c>
      <c r="V104" t="s">
        <v>40</v>
      </c>
      <c r="W104" t="s">
        <v>43</v>
      </c>
      <c r="X104" t="s">
        <v>35</v>
      </c>
      <c r="Y104" t="s">
        <v>188</v>
      </c>
      <c r="Z104" t="s">
        <v>32</v>
      </c>
      <c r="AA104" t="s">
        <v>33</v>
      </c>
    </row>
    <row r="105" spans="1:27" x14ac:dyDescent="0.35">
      <c r="A105" s="1">
        <v>44377.333333333336</v>
      </c>
      <c r="B105" s="3" t="s">
        <v>238</v>
      </c>
      <c r="C105">
        <v>1</v>
      </c>
      <c r="D105">
        <v>1</v>
      </c>
      <c r="E105">
        <v>13</v>
      </c>
      <c r="F105">
        <v>825.61</v>
      </c>
      <c r="G105">
        <v>382.39</v>
      </c>
      <c r="H105" s="2">
        <f>F105*E105*C105</f>
        <v>10732.93</v>
      </c>
      <c r="I105" s="2">
        <f>G105*E105*D105</f>
        <v>4971.07</v>
      </c>
      <c r="J105" s="2">
        <f t="shared" ref="J105:J140" si="9">5600+7600</f>
        <v>13200</v>
      </c>
      <c r="K105" s="2">
        <f>$K$1*J105</f>
        <v>18084</v>
      </c>
      <c r="L105" s="2">
        <f>(200000/410)*E105*2</f>
        <v>12682.926829268294</v>
      </c>
      <c r="M105" s="2">
        <f t="shared" si="8"/>
        <v>10686</v>
      </c>
      <c r="N105" s="2">
        <v>3159.7433530799999</v>
      </c>
      <c r="O105" s="2">
        <f t="shared" si="6"/>
        <v>60316.670182348294</v>
      </c>
      <c r="P105" t="s">
        <v>35</v>
      </c>
      <c r="Q105" t="s">
        <v>283</v>
      </c>
      <c r="R105" t="s">
        <v>192</v>
      </c>
      <c r="S105" t="s">
        <v>55</v>
      </c>
      <c r="T105" t="s">
        <v>193</v>
      </c>
      <c r="U105" t="s">
        <v>194</v>
      </c>
      <c r="V105" t="s">
        <v>30</v>
      </c>
      <c r="W105" t="s">
        <v>218</v>
      </c>
      <c r="X105" t="s">
        <v>35</v>
      </c>
      <c r="Y105" t="s">
        <v>188</v>
      </c>
      <c r="Z105" t="s">
        <v>32</v>
      </c>
      <c r="AA105" t="s">
        <v>33</v>
      </c>
    </row>
    <row r="106" spans="1:27" x14ac:dyDescent="0.35">
      <c r="A106" s="1">
        <v>44385.416666666664</v>
      </c>
      <c r="B106" s="3" t="s">
        <v>247</v>
      </c>
      <c r="H106" s="2"/>
      <c r="I106" s="2"/>
      <c r="J106" s="2"/>
      <c r="K106" s="2"/>
      <c r="L106" s="2"/>
      <c r="M106" s="2"/>
      <c r="N106" s="2"/>
      <c r="O106" s="2"/>
      <c r="P106" t="s">
        <v>35</v>
      </c>
      <c r="Q106" t="s">
        <v>283</v>
      </c>
      <c r="R106" t="s">
        <v>192</v>
      </c>
      <c r="S106" t="s">
        <v>55</v>
      </c>
      <c r="T106" t="s">
        <v>248</v>
      </c>
      <c r="U106" t="s">
        <v>194</v>
      </c>
      <c r="V106" t="s">
        <v>40</v>
      </c>
      <c r="W106" t="s">
        <v>249</v>
      </c>
      <c r="X106" t="s">
        <v>35</v>
      </c>
      <c r="Y106" t="s">
        <v>188</v>
      </c>
      <c r="Z106" t="s">
        <v>32</v>
      </c>
      <c r="AA106" t="s">
        <v>33</v>
      </c>
    </row>
    <row r="107" spans="1:27" x14ac:dyDescent="0.35">
      <c r="A107" s="1">
        <v>44385.416666666664</v>
      </c>
      <c r="B107" s="3" t="s">
        <v>247</v>
      </c>
      <c r="H107" s="2"/>
      <c r="I107" s="2"/>
      <c r="J107" s="2"/>
      <c r="K107" s="2"/>
      <c r="L107" s="2"/>
      <c r="M107" s="2"/>
      <c r="N107" s="2"/>
      <c r="O107" s="2"/>
      <c r="P107" t="s">
        <v>35</v>
      </c>
      <c r="Q107" t="s">
        <v>283</v>
      </c>
      <c r="R107" t="s">
        <v>192</v>
      </c>
      <c r="S107" t="s">
        <v>55</v>
      </c>
      <c r="T107" t="s">
        <v>248</v>
      </c>
      <c r="U107" t="s">
        <v>194</v>
      </c>
      <c r="V107" t="s">
        <v>30</v>
      </c>
      <c r="W107" t="s">
        <v>153</v>
      </c>
      <c r="X107" t="s">
        <v>35</v>
      </c>
      <c r="Y107" t="s">
        <v>188</v>
      </c>
      <c r="Z107" t="s">
        <v>32</v>
      </c>
      <c r="AA107" t="s">
        <v>33</v>
      </c>
    </row>
    <row r="108" spans="1:27" x14ac:dyDescent="0.35">
      <c r="A108" s="1">
        <v>44387.333333333336</v>
      </c>
      <c r="B108" s="3" t="s">
        <v>236</v>
      </c>
      <c r="H108" s="2"/>
      <c r="I108" s="2"/>
      <c r="J108" s="2"/>
      <c r="K108" s="2"/>
      <c r="L108" s="2"/>
      <c r="M108" s="2"/>
      <c r="N108" s="2"/>
      <c r="O108" s="2"/>
      <c r="P108" t="s">
        <v>35</v>
      </c>
      <c r="Q108" t="s">
        <v>283</v>
      </c>
      <c r="R108" t="s">
        <v>192</v>
      </c>
      <c r="S108" t="s">
        <v>55</v>
      </c>
      <c r="T108" t="s">
        <v>193</v>
      </c>
      <c r="U108" t="s">
        <v>194</v>
      </c>
      <c r="V108" t="s">
        <v>40</v>
      </c>
      <c r="W108" t="s">
        <v>237</v>
      </c>
      <c r="X108" t="s">
        <v>35</v>
      </c>
      <c r="Y108" t="s">
        <v>188</v>
      </c>
      <c r="Z108" t="s">
        <v>32</v>
      </c>
      <c r="AA108" t="s">
        <v>33</v>
      </c>
    </row>
    <row r="109" spans="1:27" x14ac:dyDescent="0.35">
      <c r="A109" s="1">
        <v>44387.333333333336</v>
      </c>
      <c r="B109" s="3" t="s">
        <v>236</v>
      </c>
      <c r="C109">
        <v>1</v>
      </c>
      <c r="D109">
        <v>1</v>
      </c>
      <c r="E109">
        <v>14</v>
      </c>
      <c r="F109">
        <v>825.61</v>
      </c>
      <c r="G109">
        <v>382.39</v>
      </c>
      <c r="H109" s="2">
        <f>F109*E109*C109</f>
        <v>11558.54</v>
      </c>
      <c r="I109" s="2">
        <f>G109*E109*D109</f>
        <v>5353.46</v>
      </c>
      <c r="J109" s="2">
        <f t="shared" si="9"/>
        <v>13200</v>
      </c>
      <c r="K109" s="2">
        <f>$K$1*J109</f>
        <v>18084</v>
      </c>
      <c r="L109" s="2">
        <f>(200000/410)*E109*2</f>
        <v>13658.536585365853</v>
      </c>
      <c r="M109" s="2">
        <f t="shared" si="8"/>
        <v>10686</v>
      </c>
      <c r="N109" s="2">
        <v>3159.7433530799999</v>
      </c>
      <c r="O109" s="2">
        <f t="shared" si="6"/>
        <v>62500.279938445849</v>
      </c>
      <c r="P109" t="s">
        <v>35</v>
      </c>
      <c r="Q109" t="s">
        <v>283</v>
      </c>
      <c r="R109" t="s">
        <v>192</v>
      </c>
      <c r="S109" t="s">
        <v>55</v>
      </c>
      <c r="T109" t="s">
        <v>193</v>
      </c>
      <c r="U109" t="s">
        <v>194</v>
      </c>
      <c r="V109" t="s">
        <v>30</v>
      </c>
      <c r="W109" t="s">
        <v>153</v>
      </c>
      <c r="X109" t="s">
        <v>35</v>
      </c>
      <c r="Y109" t="s">
        <v>188</v>
      </c>
      <c r="Z109" t="s">
        <v>32</v>
      </c>
      <c r="AA109" t="s">
        <v>33</v>
      </c>
    </row>
    <row r="110" spans="1:27" x14ac:dyDescent="0.35">
      <c r="A110" s="1">
        <v>44390.333333333336</v>
      </c>
      <c r="B110" s="3" t="s">
        <v>232</v>
      </c>
      <c r="H110" s="2"/>
      <c r="I110" s="2"/>
      <c r="J110" s="2"/>
      <c r="K110" s="2"/>
      <c r="L110" s="2"/>
      <c r="M110" s="2"/>
      <c r="N110" s="2"/>
      <c r="O110" s="2"/>
      <c r="P110" t="s">
        <v>35</v>
      </c>
      <c r="Q110" t="s">
        <v>283</v>
      </c>
      <c r="R110" t="s">
        <v>233</v>
      </c>
      <c r="S110" t="s">
        <v>112</v>
      </c>
      <c r="T110" t="s">
        <v>234</v>
      </c>
      <c r="U110" t="s">
        <v>112</v>
      </c>
      <c r="V110" t="s">
        <v>30</v>
      </c>
      <c r="W110" t="s">
        <v>136</v>
      </c>
      <c r="X110" t="s">
        <v>35</v>
      </c>
      <c r="Y110" t="s">
        <v>235</v>
      </c>
      <c r="Z110" t="s">
        <v>32</v>
      </c>
      <c r="AA110" t="s">
        <v>33</v>
      </c>
    </row>
    <row r="111" spans="1:27" x14ac:dyDescent="0.35">
      <c r="A111" s="1">
        <v>44394.333333333336</v>
      </c>
      <c r="B111" s="3" t="s">
        <v>230</v>
      </c>
      <c r="H111" s="2"/>
      <c r="I111" s="2"/>
      <c r="J111" s="2"/>
      <c r="K111" s="2"/>
      <c r="L111" s="2"/>
      <c r="M111" s="2"/>
      <c r="N111" s="2"/>
      <c r="O111" s="2"/>
      <c r="P111" t="s">
        <v>35</v>
      </c>
      <c r="Q111" t="s">
        <v>283</v>
      </c>
      <c r="R111" t="s">
        <v>196</v>
      </c>
      <c r="S111" t="s">
        <v>148</v>
      </c>
      <c r="T111" t="s">
        <v>226</v>
      </c>
      <c r="U111" t="s">
        <v>231</v>
      </c>
      <c r="V111" t="s">
        <v>30</v>
      </c>
      <c r="W111" t="s">
        <v>117</v>
      </c>
      <c r="X111" t="s">
        <v>35</v>
      </c>
      <c r="Y111" t="s">
        <v>202</v>
      </c>
      <c r="Z111" t="s">
        <v>32</v>
      </c>
      <c r="AA111" t="s">
        <v>33</v>
      </c>
    </row>
    <row r="112" spans="1:27" x14ac:dyDescent="0.35">
      <c r="A112" s="1">
        <v>44405.375</v>
      </c>
      <c r="B112" s="3" t="s">
        <v>227</v>
      </c>
      <c r="C112">
        <v>1</v>
      </c>
      <c r="D112">
        <v>1</v>
      </c>
      <c r="E112">
        <v>6</v>
      </c>
      <c r="F112">
        <v>825.61</v>
      </c>
      <c r="G112">
        <v>382.39</v>
      </c>
      <c r="H112" s="2">
        <f>F112*E112*C112</f>
        <v>4953.66</v>
      </c>
      <c r="I112" s="2">
        <f>G112*E112*D112</f>
        <v>2294.34</v>
      </c>
      <c r="J112" s="2">
        <f t="shared" si="9"/>
        <v>13200</v>
      </c>
      <c r="K112" s="2">
        <f>$K$1*J112</f>
        <v>18084</v>
      </c>
      <c r="L112" s="2">
        <f>(200000/410)*E112*2</f>
        <v>5853.6585365853662</v>
      </c>
      <c r="M112" s="2">
        <f t="shared" si="8"/>
        <v>10686</v>
      </c>
      <c r="N112" s="2">
        <v>3159.7433530799999</v>
      </c>
      <c r="O112" s="2">
        <f t="shared" si="6"/>
        <v>45031.401889665365</v>
      </c>
      <c r="P112" t="s">
        <v>35</v>
      </c>
      <c r="Q112" t="s">
        <v>283</v>
      </c>
      <c r="R112" t="s">
        <v>36</v>
      </c>
      <c r="S112" t="s">
        <v>37</v>
      </c>
      <c r="T112" t="s">
        <v>193</v>
      </c>
      <c r="U112" t="s">
        <v>39</v>
      </c>
      <c r="V112" t="s">
        <v>40</v>
      </c>
      <c r="W112" t="s">
        <v>57</v>
      </c>
      <c r="X112" t="s">
        <v>35</v>
      </c>
      <c r="Y112" t="s">
        <v>188</v>
      </c>
      <c r="Z112" t="s">
        <v>52</v>
      </c>
      <c r="AA112" t="s">
        <v>33</v>
      </c>
    </row>
    <row r="113" spans="1:27" x14ac:dyDescent="0.35">
      <c r="A113" s="1">
        <v>44416.416666666664</v>
      </c>
      <c r="B113" s="3" t="s">
        <v>217</v>
      </c>
      <c r="H113" s="2"/>
      <c r="I113" s="2"/>
      <c r="J113" s="2"/>
      <c r="K113" s="2"/>
      <c r="L113" s="2"/>
      <c r="M113" s="2"/>
      <c r="N113" s="2"/>
      <c r="O113" s="2"/>
      <c r="P113" t="s">
        <v>35</v>
      </c>
      <c r="Q113" t="s">
        <v>283</v>
      </c>
      <c r="R113" t="s">
        <v>192</v>
      </c>
      <c r="S113" t="s">
        <v>55</v>
      </c>
      <c r="T113" t="s">
        <v>193</v>
      </c>
      <c r="U113" t="s">
        <v>194</v>
      </c>
      <c r="V113" t="s">
        <v>40</v>
      </c>
      <c r="W113" t="s">
        <v>43</v>
      </c>
      <c r="X113" t="s">
        <v>35</v>
      </c>
      <c r="Y113" t="s">
        <v>188</v>
      </c>
      <c r="Z113" t="s">
        <v>32</v>
      </c>
      <c r="AA113" t="s">
        <v>33</v>
      </c>
    </row>
    <row r="114" spans="1:27" x14ac:dyDescent="0.35">
      <c r="A114" s="1">
        <v>44416.416666666664</v>
      </c>
      <c r="B114" s="3" t="s">
        <v>217</v>
      </c>
      <c r="C114">
        <v>1</v>
      </c>
      <c r="D114">
        <v>1</v>
      </c>
      <c r="E114">
        <v>15</v>
      </c>
      <c r="F114">
        <v>825.61</v>
      </c>
      <c r="G114">
        <v>382.39</v>
      </c>
      <c r="H114" s="2">
        <f>F114*E114*C114</f>
        <v>12384.15</v>
      </c>
      <c r="I114" s="2">
        <f>G114*E114*D114</f>
        <v>5735.8499999999995</v>
      </c>
      <c r="J114" s="2">
        <f t="shared" si="9"/>
        <v>13200</v>
      </c>
      <c r="K114" s="2">
        <f>$K$1*J114</f>
        <v>18084</v>
      </c>
      <c r="L114" s="2">
        <f>(200000/410)*E114*2</f>
        <v>14634.146341463415</v>
      </c>
      <c r="M114" s="2">
        <f t="shared" si="8"/>
        <v>10686</v>
      </c>
      <c r="N114" s="2"/>
      <c r="O114" s="2">
        <f t="shared" si="6"/>
        <v>61524.146341463413</v>
      </c>
      <c r="P114" t="s">
        <v>35</v>
      </c>
      <c r="Q114" t="s">
        <v>283</v>
      </c>
      <c r="R114" t="s">
        <v>192</v>
      </c>
      <c r="S114" t="s">
        <v>55</v>
      </c>
      <c r="T114" t="s">
        <v>193</v>
      </c>
      <c r="U114" t="s">
        <v>194</v>
      </c>
      <c r="V114" t="s">
        <v>30</v>
      </c>
      <c r="W114" t="s">
        <v>218</v>
      </c>
      <c r="X114" t="s">
        <v>35</v>
      </c>
      <c r="Y114" t="s">
        <v>188</v>
      </c>
      <c r="Z114" t="s">
        <v>32</v>
      </c>
      <c r="AA114" t="s">
        <v>33</v>
      </c>
    </row>
    <row r="115" spans="1:27" x14ac:dyDescent="0.35">
      <c r="A115" s="1">
        <v>44431.333333333336</v>
      </c>
      <c r="B115" s="3" t="s">
        <v>214</v>
      </c>
      <c r="H115" s="2"/>
      <c r="I115" s="2"/>
      <c r="J115" s="2"/>
      <c r="K115" s="2"/>
      <c r="L115" s="2"/>
      <c r="M115" s="2"/>
      <c r="N115" s="2"/>
      <c r="O115" s="2"/>
      <c r="P115" t="s">
        <v>35</v>
      </c>
      <c r="Q115" t="s">
        <v>283</v>
      </c>
      <c r="R115" t="s">
        <v>46</v>
      </c>
      <c r="S115" t="s">
        <v>70</v>
      </c>
      <c r="T115" t="s">
        <v>216</v>
      </c>
      <c r="U115" t="s">
        <v>49</v>
      </c>
      <c r="V115" t="s">
        <v>40</v>
      </c>
      <c r="W115" t="s">
        <v>62</v>
      </c>
      <c r="X115" t="s">
        <v>35</v>
      </c>
      <c r="Y115" t="s">
        <v>215</v>
      </c>
      <c r="Z115" t="s">
        <v>52</v>
      </c>
      <c r="AA115" t="s">
        <v>33</v>
      </c>
    </row>
    <row r="116" spans="1:27" x14ac:dyDescent="0.35">
      <c r="A116" s="1">
        <v>44431.333333333336</v>
      </c>
      <c r="B116" s="3" t="s">
        <v>214</v>
      </c>
      <c r="C116">
        <v>1</v>
      </c>
      <c r="D116">
        <v>1</v>
      </c>
      <c r="E116">
        <v>8</v>
      </c>
      <c r="F116">
        <v>825.61</v>
      </c>
      <c r="G116">
        <v>382.39</v>
      </c>
      <c r="H116" s="2">
        <f>F116*E116*C116</f>
        <v>6604.88</v>
      </c>
      <c r="I116" s="2">
        <f>G116*E116*D116</f>
        <v>3059.12</v>
      </c>
      <c r="J116" s="2">
        <f t="shared" si="9"/>
        <v>13200</v>
      </c>
      <c r="K116" s="2">
        <f>$K$1*J116</f>
        <v>18084</v>
      </c>
      <c r="L116" s="2">
        <f>(200000/410)*E116*2</f>
        <v>7804.8780487804879</v>
      </c>
      <c r="M116" s="2">
        <f t="shared" si="8"/>
        <v>10686</v>
      </c>
      <c r="N116" s="2"/>
      <c r="O116" s="2">
        <f t="shared" si="6"/>
        <v>46238.878048780491</v>
      </c>
      <c r="P116" t="s">
        <v>35</v>
      </c>
      <c r="Q116" t="s">
        <v>283</v>
      </c>
      <c r="R116" t="s">
        <v>46</v>
      </c>
      <c r="S116" t="s">
        <v>70</v>
      </c>
      <c r="T116" t="s">
        <v>216</v>
      </c>
      <c r="U116" t="s">
        <v>49</v>
      </c>
      <c r="V116" t="s">
        <v>30</v>
      </c>
      <c r="W116" t="s">
        <v>58</v>
      </c>
      <c r="X116" t="s">
        <v>35</v>
      </c>
      <c r="Y116" t="s">
        <v>215</v>
      </c>
      <c r="Z116" t="s">
        <v>52</v>
      </c>
      <c r="AA116" t="s">
        <v>33</v>
      </c>
    </row>
    <row r="117" spans="1:27" x14ac:dyDescent="0.35">
      <c r="A117" s="1">
        <v>44431.5</v>
      </c>
      <c r="B117" s="3" t="s">
        <v>213</v>
      </c>
      <c r="C117">
        <v>1</v>
      </c>
      <c r="D117">
        <v>0</v>
      </c>
      <c r="E117">
        <v>5</v>
      </c>
      <c r="F117">
        <v>825.61</v>
      </c>
      <c r="G117">
        <v>382.39</v>
      </c>
      <c r="H117" s="2">
        <f>F117*E117*C117</f>
        <v>4128.05</v>
      </c>
      <c r="I117" s="2">
        <f>G117*E117*D117</f>
        <v>0</v>
      </c>
      <c r="J117" s="2">
        <f t="shared" si="9"/>
        <v>13200</v>
      </c>
      <c r="K117" s="2">
        <f>$K$1*J117</f>
        <v>18084</v>
      </c>
      <c r="L117" s="2">
        <f>(200000/410)*E117*2</f>
        <v>4878.0487804878048</v>
      </c>
      <c r="M117" s="2">
        <f t="shared" si="8"/>
        <v>10686</v>
      </c>
      <c r="N117" s="2"/>
      <c r="O117" s="2">
        <f t="shared" si="6"/>
        <v>37776.098780487802</v>
      </c>
      <c r="P117" t="s">
        <v>35</v>
      </c>
      <c r="Q117" t="s">
        <v>283</v>
      </c>
      <c r="R117" t="s">
        <v>196</v>
      </c>
      <c r="S117" t="s">
        <v>148</v>
      </c>
      <c r="T117" t="s">
        <v>197</v>
      </c>
      <c r="U117" t="s">
        <v>125</v>
      </c>
      <c r="V117" t="s">
        <v>40</v>
      </c>
      <c r="W117" t="s">
        <v>62</v>
      </c>
      <c r="X117" t="s">
        <v>35</v>
      </c>
      <c r="Y117" t="s">
        <v>202</v>
      </c>
      <c r="Z117" t="s">
        <v>52</v>
      </c>
      <c r="AA117" t="s">
        <v>33</v>
      </c>
    </row>
    <row r="118" spans="1:27" x14ac:dyDescent="0.35">
      <c r="A118" s="1">
        <v>44463.416666666664</v>
      </c>
      <c r="B118" s="3" t="s">
        <v>209</v>
      </c>
      <c r="H118" s="2"/>
      <c r="I118" s="2"/>
      <c r="J118" s="2"/>
      <c r="K118" s="2"/>
      <c r="L118" s="2"/>
      <c r="M118" s="2"/>
      <c r="N118" s="2"/>
      <c r="O118" s="2"/>
      <c r="P118" t="s">
        <v>35</v>
      </c>
      <c r="Q118" t="s">
        <v>283</v>
      </c>
      <c r="R118" t="s">
        <v>36</v>
      </c>
      <c r="S118" t="s">
        <v>55</v>
      </c>
      <c r="T118" t="s">
        <v>193</v>
      </c>
      <c r="U118" t="s">
        <v>39</v>
      </c>
      <c r="V118" t="s">
        <v>40</v>
      </c>
      <c r="W118" t="s">
        <v>57</v>
      </c>
      <c r="X118" t="s">
        <v>35</v>
      </c>
      <c r="Y118" t="s">
        <v>188</v>
      </c>
      <c r="Z118" t="s">
        <v>52</v>
      </c>
      <c r="AA118" t="s">
        <v>33</v>
      </c>
    </row>
    <row r="119" spans="1:27" x14ac:dyDescent="0.35">
      <c r="A119" s="1">
        <v>44463.416666666664</v>
      </c>
      <c r="B119" s="3" t="s">
        <v>209</v>
      </c>
      <c r="C119">
        <v>1</v>
      </c>
      <c r="D119">
        <v>1</v>
      </c>
      <c r="E119">
        <v>9</v>
      </c>
      <c r="F119">
        <v>825.61</v>
      </c>
      <c r="G119">
        <v>382.39</v>
      </c>
      <c r="H119" s="2">
        <f>F119*E119*C119</f>
        <v>7430.49</v>
      </c>
      <c r="I119" s="2">
        <f>G119*E119*D119</f>
        <v>3441.5099999999998</v>
      </c>
      <c r="J119" s="2">
        <f t="shared" si="9"/>
        <v>13200</v>
      </c>
      <c r="K119" s="2">
        <f>$K$1*J119</f>
        <v>18084</v>
      </c>
      <c r="L119" s="2">
        <f>(200000/410)*E119*2</f>
        <v>8780.4878048780483</v>
      </c>
      <c r="M119" s="2">
        <f t="shared" si="8"/>
        <v>10686</v>
      </c>
      <c r="N119" s="2"/>
      <c r="O119" s="2">
        <f t="shared" si="6"/>
        <v>48422.487804878052</v>
      </c>
      <c r="P119" t="s">
        <v>35</v>
      </c>
      <c r="Q119" t="s">
        <v>283</v>
      </c>
      <c r="R119" t="s">
        <v>36</v>
      </c>
      <c r="S119" t="s">
        <v>55</v>
      </c>
      <c r="T119" t="s">
        <v>193</v>
      </c>
      <c r="U119" t="s">
        <v>39</v>
      </c>
      <c r="V119" t="s">
        <v>30</v>
      </c>
      <c r="W119" t="s">
        <v>58</v>
      </c>
      <c r="X119" t="s">
        <v>35</v>
      </c>
      <c r="Y119" t="s">
        <v>188</v>
      </c>
      <c r="Z119" t="s">
        <v>52</v>
      </c>
      <c r="AA119" t="s">
        <v>33</v>
      </c>
    </row>
    <row r="120" spans="1:27" hidden="1" x14ac:dyDescent="0.35">
      <c r="A120" s="1">
        <v>44477.416666666664</v>
      </c>
      <c r="B120" s="3" t="s">
        <v>205</v>
      </c>
      <c r="H120" s="2"/>
      <c r="I120" s="2"/>
      <c r="J120" s="2"/>
      <c r="K120" s="2"/>
      <c r="L120" s="2"/>
      <c r="M120" s="2"/>
      <c r="N120" s="2"/>
      <c r="O120" s="2"/>
      <c r="P120" t="s">
        <v>35</v>
      </c>
      <c r="Q120" t="s">
        <v>283</v>
      </c>
      <c r="R120" t="s">
        <v>83</v>
      </c>
      <c r="S120" t="s">
        <v>55</v>
      </c>
      <c r="T120" t="s">
        <v>207</v>
      </c>
      <c r="U120" t="s">
        <v>208</v>
      </c>
      <c r="V120" t="s">
        <v>40</v>
      </c>
      <c r="W120" t="s">
        <v>62</v>
      </c>
      <c r="X120" t="s">
        <v>35</v>
      </c>
      <c r="Y120" t="s">
        <v>206</v>
      </c>
      <c r="Z120" t="s">
        <v>52</v>
      </c>
      <c r="AA120" t="s">
        <v>33</v>
      </c>
    </row>
    <row r="121" spans="1:27" hidden="1" x14ac:dyDescent="0.35">
      <c r="A121" s="1">
        <v>44477.416666666664</v>
      </c>
      <c r="B121" s="3" t="s">
        <v>205</v>
      </c>
      <c r="H121" s="2"/>
      <c r="I121" s="2"/>
      <c r="J121" s="2"/>
      <c r="K121" s="2"/>
      <c r="L121" s="2"/>
      <c r="M121" s="2"/>
      <c r="N121" s="2"/>
      <c r="O121" s="2"/>
      <c r="P121" t="s">
        <v>35</v>
      </c>
      <c r="Q121" t="s">
        <v>283</v>
      </c>
      <c r="R121" t="s">
        <v>83</v>
      </c>
      <c r="S121" t="s">
        <v>55</v>
      </c>
      <c r="T121" t="s">
        <v>207</v>
      </c>
      <c r="U121" t="s">
        <v>208</v>
      </c>
      <c r="V121" t="s">
        <v>30</v>
      </c>
      <c r="W121" t="s">
        <v>81</v>
      </c>
      <c r="X121" t="s">
        <v>35</v>
      </c>
      <c r="Y121" t="s">
        <v>206</v>
      </c>
      <c r="Z121" t="s">
        <v>52</v>
      </c>
      <c r="AA121" t="s">
        <v>33</v>
      </c>
    </row>
    <row r="122" spans="1:27" hidden="1" x14ac:dyDescent="0.35">
      <c r="A122" s="1">
        <v>44480.333333333336</v>
      </c>
      <c r="B122" s="3" t="s">
        <v>204</v>
      </c>
      <c r="H122" s="2"/>
      <c r="I122" s="2"/>
      <c r="J122" s="2"/>
      <c r="K122" s="2"/>
      <c r="L122" s="2"/>
      <c r="M122" s="2"/>
      <c r="N122" s="2"/>
      <c r="O122" s="2"/>
      <c r="P122" t="s">
        <v>35</v>
      </c>
      <c r="Q122" t="s">
        <v>283</v>
      </c>
      <c r="R122" t="s">
        <v>36</v>
      </c>
      <c r="S122" t="s">
        <v>37</v>
      </c>
      <c r="T122" t="s">
        <v>193</v>
      </c>
      <c r="U122" t="s">
        <v>39</v>
      </c>
      <c r="V122" t="s">
        <v>40</v>
      </c>
      <c r="W122" t="s">
        <v>113</v>
      </c>
      <c r="X122" t="s">
        <v>35</v>
      </c>
      <c r="Y122" t="s">
        <v>188</v>
      </c>
      <c r="Z122" t="s">
        <v>32</v>
      </c>
      <c r="AA122" t="s">
        <v>33</v>
      </c>
    </row>
    <row r="123" spans="1:27" hidden="1" x14ac:dyDescent="0.35">
      <c r="A123" s="1">
        <v>44480.333333333336</v>
      </c>
      <c r="B123" s="3" t="s">
        <v>204</v>
      </c>
      <c r="C123">
        <v>1</v>
      </c>
      <c r="D123">
        <v>1</v>
      </c>
      <c r="E123">
        <v>17</v>
      </c>
      <c r="F123">
        <v>825.61</v>
      </c>
      <c r="G123">
        <v>382.39</v>
      </c>
      <c r="H123" s="2">
        <f>F123*E123*C123</f>
        <v>14035.37</v>
      </c>
      <c r="I123" s="2">
        <f>G123*E123*D123</f>
        <v>6500.63</v>
      </c>
      <c r="J123" s="2">
        <f t="shared" si="9"/>
        <v>13200</v>
      </c>
      <c r="K123" s="2">
        <f>$K$1*J123</f>
        <v>18084</v>
      </c>
      <c r="L123" s="2">
        <f>(200000/410)*E123*2</f>
        <v>16585.365853658535</v>
      </c>
      <c r="M123" s="2">
        <f t="shared" si="8"/>
        <v>10686</v>
      </c>
      <c r="N123" s="2"/>
      <c r="O123" s="2">
        <f t="shared" si="6"/>
        <v>65891.365853658528</v>
      </c>
      <c r="P123" t="s">
        <v>35</v>
      </c>
      <c r="Q123" t="s">
        <v>283</v>
      </c>
      <c r="R123" t="s">
        <v>36</v>
      </c>
      <c r="S123" t="s">
        <v>37</v>
      </c>
      <c r="T123" t="s">
        <v>193</v>
      </c>
      <c r="U123" t="s">
        <v>39</v>
      </c>
      <c r="V123" t="s">
        <v>30</v>
      </c>
      <c r="W123" t="s">
        <v>113</v>
      </c>
      <c r="X123" t="s">
        <v>35</v>
      </c>
      <c r="Y123" t="s">
        <v>188</v>
      </c>
      <c r="Z123" t="s">
        <v>32</v>
      </c>
      <c r="AA123" t="s">
        <v>33</v>
      </c>
    </row>
    <row r="124" spans="1:27" hidden="1" x14ac:dyDescent="0.35">
      <c r="A124" s="1">
        <v>44499.333333333336</v>
      </c>
      <c r="B124" s="3" t="s">
        <v>200</v>
      </c>
      <c r="C124">
        <v>1</v>
      </c>
      <c r="D124">
        <v>1</v>
      </c>
      <c r="E124">
        <v>6</v>
      </c>
      <c r="F124">
        <v>825.61</v>
      </c>
      <c r="G124">
        <v>382.39</v>
      </c>
      <c r="H124" s="2">
        <f>F124*E124*C124</f>
        <v>4953.66</v>
      </c>
      <c r="I124" s="2">
        <f>G124*E124*D124</f>
        <v>2294.34</v>
      </c>
      <c r="J124" s="2">
        <f t="shared" si="9"/>
        <v>13200</v>
      </c>
      <c r="K124" s="2">
        <f>$K$1*J124</f>
        <v>18084</v>
      </c>
      <c r="L124" s="2">
        <f>(200000/410)*E124*2</f>
        <v>5853.6585365853662</v>
      </c>
      <c r="M124" s="2">
        <f t="shared" si="8"/>
        <v>10686</v>
      </c>
      <c r="N124" s="2"/>
      <c r="O124" s="2">
        <f t="shared" si="6"/>
        <v>41871.658536585368</v>
      </c>
      <c r="P124" t="s">
        <v>35</v>
      </c>
      <c r="Q124" t="s">
        <v>283</v>
      </c>
      <c r="R124" t="s">
        <v>192</v>
      </c>
      <c r="S124" t="s">
        <v>55</v>
      </c>
      <c r="T124" t="s">
        <v>193</v>
      </c>
      <c r="U124" t="s">
        <v>194</v>
      </c>
      <c r="V124" t="s">
        <v>40</v>
      </c>
      <c r="W124" t="s">
        <v>62</v>
      </c>
      <c r="X124" t="s">
        <v>35</v>
      </c>
      <c r="Y124" t="s">
        <v>188</v>
      </c>
      <c r="Z124" t="s">
        <v>52</v>
      </c>
      <c r="AA124" t="s">
        <v>33</v>
      </c>
    </row>
    <row r="125" spans="1:27" hidden="1" x14ac:dyDescent="0.35">
      <c r="A125" s="1">
        <v>44499.333333333336</v>
      </c>
      <c r="B125" s="3" t="s">
        <v>200</v>
      </c>
      <c r="H125" s="2"/>
      <c r="I125" s="2"/>
      <c r="J125" s="2"/>
      <c r="K125" s="2"/>
      <c r="L125" s="2"/>
      <c r="M125" s="2"/>
      <c r="N125" s="2"/>
      <c r="O125" s="2"/>
      <c r="P125" t="s">
        <v>35</v>
      </c>
      <c r="Q125" t="s">
        <v>283</v>
      </c>
      <c r="R125" t="s">
        <v>192</v>
      </c>
      <c r="S125" t="s">
        <v>55</v>
      </c>
      <c r="T125" t="s">
        <v>193</v>
      </c>
      <c r="U125" t="s">
        <v>194</v>
      </c>
      <c r="V125" t="s">
        <v>30</v>
      </c>
      <c r="W125" t="s">
        <v>58</v>
      </c>
      <c r="X125" t="s">
        <v>35</v>
      </c>
      <c r="Y125" t="s">
        <v>188</v>
      </c>
      <c r="Z125" t="s">
        <v>52</v>
      </c>
      <c r="AA125" t="s">
        <v>33</v>
      </c>
    </row>
    <row r="126" spans="1:27" hidden="1" x14ac:dyDescent="0.35">
      <c r="A126" s="1">
        <v>44499.333333333336</v>
      </c>
      <c r="B126" s="3" t="s">
        <v>200</v>
      </c>
      <c r="H126" s="2"/>
      <c r="I126" s="2"/>
      <c r="J126" s="2"/>
      <c r="K126" s="2"/>
      <c r="L126" s="2"/>
      <c r="M126" s="2"/>
      <c r="N126" s="2"/>
      <c r="O126" s="2"/>
      <c r="P126" t="s">
        <v>35</v>
      </c>
      <c r="Q126" t="s">
        <v>283</v>
      </c>
      <c r="R126" t="s">
        <v>192</v>
      </c>
      <c r="S126" t="s">
        <v>55</v>
      </c>
      <c r="T126" t="s">
        <v>193</v>
      </c>
      <c r="U126" t="s">
        <v>194</v>
      </c>
      <c r="V126" t="s">
        <v>40</v>
      </c>
      <c r="W126" t="s">
        <v>41</v>
      </c>
      <c r="X126" t="s">
        <v>35</v>
      </c>
      <c r="Y126" t="s">
        <v>188</v>
      </c>
      <c r="Z126" t="s">
        <v>52</v>
      </c>
      <c r="AA126" t="s">
        <v>33</v>
      </c>
    </row>
    <row r="127" spans="1:27" hidden="1" x14ac:dyDescent="0.35">
      <c r="A127" s="1">
        <v>44499.333333333336</v>
      </c>
      <c r="B127" s="3" t="s">
        <v>201</v>
      </c>
      <c r="H127" s="2"/>
      <c r="I127" s="2"/>
      <c r="J127" s="2"/>
      <c r="K127" s="2"/>
      <c r="L127" s="2"/>
      <c r="M127" s="2"/>
      <c r="N127" s="2"/>
      <c r="O127" s="2"/>
      <c r="P127" t="s">
        <v>35</v>
      </c>
      <c r="Q127" t="s">
        <v>283</v>
      </c>
      <c r="R127" t="s">
        <v>73</v>
      </c>
      <c r="S127" t="s">
        <v>70</v>
      </c>
      <c r="T127" t="s">
        <v>203</v>
      </c>
      <c r="U127" t="s">
        <v>49</v>
      </c>
      <c r="V127" t="s">
        <v>40</v>
      </c>
      <c r="W127" t="s">
        <v>62</v>
      </c>
      <c r="X127" t="s">
        <v>35</v>
      </c>
      <c r="Y127" t="s">
        <v>202</v>
      </c>
      <c r="Z127" t="s">
        <v>52</v>
      </c>
      <c r="AA127" t="s">
        <v>33</v>
      </c>
    </row>
    <row r="128" spans="1:27" hidden="1" x14ac:dyDescent="0.35">
      <c r="A128" s="1">
        <v>44499.333333333336</v>
      </c>
      <c r="B128" s="3" t="s">
        <v>201</v>
      </c>
      <c r="H128" s="2"/>
      <c r="I128" s="2"/>
      <c r="J128" s="2"/>
      <c r="K128" s="2"/>
      <c r="L128" s="2"/>
      <c r="M128" s="2"/>
      <c r="N128" s="2"/>
      <c r="O128" s="2"/>
      <c r="P128" t="s">
        <v>35</v>
      </c>
      <c r="Q128" t="s">
        <v>283</v>
      </c>
      <c r="R128" t="s">
        <v>73</v>
      </c>
      <c r="S128" t="s">
        <v>70</v>
      </c>
      <c r="T128" t="s">
        <v>203</v>
      </c>
      <c r="U128" t="s">
        <v>49</v>
      </c>
      <c r="V128" t="s">
        <v>30</v>
      </c>
      <c r="W128" t="s">
        <v>58</v>
      </c>
      <c r="X128" t="s">
        <v>35</v>
      </c>
      <c r="Y128" t="s">
        <v>202</v>
      </c>
      <c r="Z128" t="s">
        <v>52</v>
      </c>
      <c r="AA128" t="s">
        <v>33</v>
      </c>
    </row>
    <row r="129" spans="1:27" hidden="1" x14ac:dyDescent="0.35">
      <c r="A129" s="1">
        <v>44499.333333333336</v>
      </c>
      <c r="B129" s="3" t="s">
        <v>200</v>
      </c>
      <c r="H129" s="2"/>
      <c r="I129" s="2"/>
      <c r="J129" s="2"/>
      <c r="K129" s="2"/>
      <c r="L129" s="2"/>
      <c r="M129" s="2"/>
      <c r="N129" s="2"/>
      <c r="O129" s="2"/>
      <c r="P129" t="s">
        <v>35</v>
      </c>
      <c r="Q129" t="s">
        <v>283</v>
      </c>
      <c r="R129" t="s">
        <v>192</v>
      </c>
      <c r="S129" t="s">
        <v>55</v>
      </c>
      <c r="T129" t="s">
        <v>193</v>
      </c>
      <c r="U129" t="s">
        <v>194</v>
      </c>
      <c r="V129" t="s">
        <v>30</v>
      </c>
      <c r="W129" t="s">
        <v>58</v>
      </c>
      <c r="X129" t="s">
        <v>35</v>
      </c>
      <c r="Y129" t="s">
        <v>188</v>
      </c>
      <c r="Z129" t="s">
        <v>52</v>
      </c>
      <c r="AA129" t="s">
        <v>33</v>
      </c>
    </row>
    <row r="130" spans="1:27" hidden="1" x14ac:dyDescent="0.35">
      <c r="A130" s="1">
        <v>44499.333333333336</v>
      </c>
      <c r="B130" s="3" t="s">
        <v>200</v>
      </c>
      <c r="H130" s="2"/>
      <c r="I130" s="2"/>
      <c r="J130" s="2"/>
      <c r="K130" s="2"/>
      <c r="L130" s="2"/>
      <c r="M130" s="2"/>
      <c r="N130" s="2"/>
      <c r="O130" s="2"/>
      <c r="P130" t="s">
        <v>35</v>
      </c>
      <c r="Q130" t="s">
        <v>283</v>
      </c>
      <c r="R130" t="s">
        <v>192</v>
      </c>
      <c r="S130" t="s">
        <v>55</v>
      </c>
      <c r="T130" t="s">
        <v>193</v>
      </c>
      <c r="U130" t="s">
        <v>194</v>
      </c>
      <c r="V130" t="s">
        <v>40</v>
      </c>
      <c r="W130" t="s">
        <v>41</v>
      </c>
      <c r="X130" t="s">
        <v>35</v>
      </c>
      <c r="Y130" t="s">
        <v>188</v>
      </c>
      <c r="Z130" t="s">
        <v>52</v>
      </c>
      <c r="AA130" t="s">
        <v>33</v>
      </c>
    </row>
    <row r="131" spans="1:27" hidden="1" x14ac:dyDescent="0.35">
      <c r="A131" s="1">
        <v>44499.333333333336</v>
      </c>
      <c r="B131" s="3" t="s">
        <v>201</v>
      </c>
      <c r="H131" s="2"/>
      <c r="I131" s="2"/>
      <c r="J131" s="2"/>
      <c r="K131" s="2"/>
      <c r="L131" s="2"/>
      <c r="M131" s="2"/>
      <c r="N131" s="2"/>
      <c r="O131" s="2"/>
      <c r="P131" t="s">
        <v>35</v>
      </c>
      <c r="Q131" t="s">
        <v>283</v>
      </c>
      <c r="R131" t="s">
        <v>73</v>
      </c>
      <c r="S131" t="s">
        <v>70</v>
      </c>
      <c r="T131" t="s">
        <v>203</v>
      </c>
      <c r="U131" t="s">
        <v>49</v>
      </c>
      <c r="V131" t="s">
        <v>40</v>
      </c>
      <c r="W131" t="s">
        <v>62</v>
      </c>
      <c r="X131" t="s">
        <v>35</v>
      </c>
      <c r="Y131" t="s">
        <v>202</v>
      </c>
      <c r="Z131" t="s">
        <v>52</v>
      </c>
      <c r="AA131" t="s">
        <v>33</v>
      </c>
    </row>
    <row r="132" spans="1:27" hidden="1" x14ac:dyDescent="0.35">
      <c r="A132" s="1">
        <v>44499.333333333336</v>
      </c>
      <c r="B132" s="3" t="s">
        <v>201</v>
      </c>
      <c r="C132">
        <v>2</v>
      </c>
      <c r="D132">
        <v>2</v>
      </c>
      <c r="E132">
        <v>18</v>
      </c>
      <c r="F132">
        <v>825.61</v>
      </c>
      <c r="G132">
        <v>382.39</v>
      </c>
      <c r="H132" s="2">
        <f>F132*E132*C132</f>
        <v>29721.96</v>
      </c>
      <c r="I132" s="2">
        <f>G132*E132*D132</f>
        <v>13766.039999999999</v>
      </c>
      <c r="J132" s="2">
        <f t="shared" si="9"/>
        <v>13200</v>
      </c>
      <c r="K132" s="2">
        <f>$K$1*J132</f>
        <v>18084</v>
      </c>
      <c r="L132" s="2">
        <f>(200000/410)*E132*2</f>
        <v>17560.975609756097</v>
      </c>
      <c r="M132" s="2">
        <f t="shared" ref="M132:M166" si="10">$K$1*2*3900</f>
        <v>10686</v>
      </c>
      <c r="N132" s="2"/>
      <c r="O132" s="2">
        <f t="shared" ref="O132:O174" si="11">H132+I132+K132+L132+N132+M132</f>
        <v>89818.975609756104</v>
      </c>
      <c r="P132" t="s">
        <v>35</v>
      </c>
      <c r="Q132" t="s">
        <v>283</v>
      </c>
      <c r="R132" t="s">
        <v>73</v>
      </c>
      <c r="S132" t="s">
        <v>70</v>
      </c>
      <c r="T132" t="s">
        <v>203</v>
      </c>
      <c r="U132" t="s">
        <v>49</v>
      </c>
      <c r="V132" t="s">
        <v>30</v>
      </c>
      <c r="W132" t="s">
        <v>58</v>
      </c>
      <c r="X132" t="s">
        <v>35</v>
      </c>
      <c r="Y132" t="s">
        <v>202</v>
      </c>
      <c r="Z132" t="s">
        <v>52</v>
      </c>
      <c r="AA132" t="s">
        <v>33</v>
      </c>
    </row>
    <row r="133" spans="1:27" hidden="1" x14ac:dyDescent="0.35">
      <c r="A133" s="1">
        <v>44509.333333333336</v>
      </c>
      <c r="B133" s="3" t="s">
        <v>195</v>
      </c>
      <c r="H133" s="2"/>
      <c r="I133" s="2"/>
      <c r="J133" s="2"/>
      <c r="K133" s="2"/>
      <c r="L133" s="2"/>
      <c r="M133" s="2"/>
      <c r="N133" s="2"/>
      <c r="O133" s="2"/>
      <c r="P133" t="s">
        <v>35</v>
      </c>
      <c r="Q133" t="s">
        <v>283</v>
      </c>
      <c r="R133" t="s">
        <v>196</v>
      </c>
      <c r="S133" t="s">
        <v>148</v>
      </c>
      <c r="T133" t="s">
        <v>197</v>
      </c>
      <c r="U133" t="s">
        <v>194</v>
      </c>
      <c r="V133" t="s">
        <v>40</v>
      </c>
      <c r="W133" t="s">
        <v>198</v>
      </c>
      <c r="X133" t="s">
        <v>35</v>
      </c>
      <c r="Y133" t="s">
        <v>188</v>
      </c>
      <c r="Z133" t="s">
        <v>32</v>
      </c>
      <c r="AA133" t="s">
        <v>33</v>
      </c>
    </row>
    <row r="134" spans="1:27" hidden="1" x14ac:dyDescent="0.35">
      <c r="A134" s="1">
        <v>44509.333333333336</v>
      </c>
      <c r="B134" s="3" t="s">
        <v>195</v>
      </c>
      <c r="C134">
        <v>2</v>
      </c>
      <c r="D134">
        <v>2</v>
      </c>
      <c r="E134">
        <v>9</v>
      </c>
      <c r="F134">
        <v>825.61</v>
      </c>
      <c r="G134">
        <v>382.39</v>
      </c>
      <c r="H134" s="2">
        <f>F134*E134*C134</f>
        <v>14860.98</v>
      </c>
      <c r="I134" s="2">
        <f>G134*E134*D134</f>
        <v>6883.0199999999995</v>
      </c>
      <c r="J134" s="2">
        <f t="shared" si="9"/>
        <v>13200</v>
      </c>
      <c r="K134" s="2">
        <f>$K$1*J134</f>
        <v>18084</v>
      </c>
      <c r="L134" s="2">
        <f>(200000/410)*E134*2</f>
        <v>8780.4878048780483</v>
      </c>
      <c r="M134" s="2">
        <f t="shared" si="10"/>
        <v>10686</v>
      </c>
      <c r="N134" s="2"/>
      <c r="O134" s="2">
        <f t="shared" si="11"/>
        <v>59294.487804878052</v>
      </c>
      <c r="P134" t="s">
        <v>35</v>
      </c>
      <c r="Q134" t="s">
        <v>283</v>
      </c>
      <c r="R134" t="s">
        <v>196</v>
      </c>
      <c r="S134" t="s">
        <v>148</v>
      </c>
      <c r="T134" t="s">
        <v>197</v>
      </c>
      <c r="U134" t="s">
        <v>125</v>
      </c>
      <c r="V134" t="s">
        <v>30</v>
      </c>
      <c r="W134" t="s">
        <v>199</v>
      </c>
      <c r="X134" t="s">
        <v>35</v>
      </c>
      <c r="Y134" t="s">
        <v>188</v>
      </c>
      <c r="Z134" t="s">
        <v>32</v>
      </c>
      <c r="AA134" t="s">
        <v>33</v>
      </c>
    </row>
    <row r="135" spans="1:27" hidden="1" x14ac:dyDescent="0.35">
      <c r="A135" s="1">
        <v>44509.333333333336</v>
      </c>
      <c r="B135" s="3" t="s">
        <v>195</v>
      </c>
      <c r="H135" s="2"/>
      <c r="I135" s="2"/>
      <c r="J135" s="2"/>
      <c r="K135" s="2"/>
      <c r="L135" s="2"/>
      <c r="M135" s="2"/>
      <c r="N135" s="2"/>
      <c r="O135" s="2"/>
      <c r="P135" t="s">
        <v>35</v>
      </c>
      <c r="Q135" t="s">
        <v>283</v>
      </c>
      <c r="R135" t="s">
        <v>196</v>
      </c>
      <c r="S135" t="s">
        <v>148</v>
      </c>
      <c r="T135" t="s">
        <v>197</v>
      </c>
      <c r="U135" t="s">
        <v>194</v>
      </c>
      <c r="V135" t="s">
        <v>40</v>
      </c>
      <c r="W135" t="s">
        <v>198</v>
      </c>
      <c r="X135" t="s">
        <v>35</v>
      </c>
      <c r="Y135" t="s">
        <v>188</v>
      </c>
      <c r="Z135" t="s">
        <v>32</v>
      </c>
      <c r="AA135" t="s">
        <v>33</v>
      </c>
    </row>
    <row r="136" spans="1:27" hidden="1" x14ac:dyDescent="0.35">
      <c r="A136" s="1">
        <v>44509.333333333336</v>
      </c>
      <c r="B136" s="3" t="s">
        <v>195</v>
      </c>
      <c r="C136">
        <v>2</v>
      </c>
      <c r="D136">
        <v>2</v>
      </c>
      <c r="E136">
        <v>9</v>
      </c>
      <c r="F136">
        <v>825.61</v>
      </c>
      <c r="G136">
        <v>382.39</v>
      </c>
      <c r="H136" s="2">
        <f>F136*E136*C136</f>
        <v>14860.98</v>
      </c>
      <c r="I136" s="2">
        <f>G136*E136*D136</f>
        <v>6883.0199999999995</v>
      </c>
      <c r="J136" s="2">
        <f t="shared" si="9"/>
        <v>13200</v>
      </c>
      <c r="K136" s="2">
        <f>$K$1*J136</f>
        <v>18084</v>
      </c>
      <c r="L136" s="2">
        <f>(200000/410)*E136*2</f>
        <v>8780.4878048780483</v>
      </c>
      <c r="M136" s="2">
        <f t="shared" si="10"/>
        <v>10686</v>
      </c>
      <c r="N136" s="2"/>
      <c r="O136" s="2">
        <f t="shared" si="11"/>
        <v>59294.487804878052</v>
      </c>
      <c r="P136" t="s">
        <v>35</v>
      </c>
      <c r="Q136" t="s">
        <v>283</v>
      </c>
      <c r="R136" t="s">
        <v>196</v>
      </c>
      <c r="S136" t="s">
        <v>148</v>
      </c>
      <c r="T136" t="s">
        <v>197</v>
      </c>
      <c r="U136" t="s">
        <v>125</v>
      </c>
      <c r="V136" t="s">
        <v>30</v>
      </c>
      <c r="W136" t="s">
        <v>199</v>
      </c>
      <c r="X136" t="s">
        <v>35</v>
      </c>
      <c r="Y136" t="s">
        <v>188</v>
      </c>
      <c r="Z136" t="s">
        <v>32</v>
      </c>
      <c r="AA136" t="s">
        <v>33</v>
      </c>
    </row>
    <row r="137" spans="1:27" hidden="1" x14ac:dyDescent="0.35">
      <c r="A137" s="1">
        <v>44525.416666666664</v>
      </c>
      <c r="B137" s="3" t="s">
        <v>191</v>
      </c>
      <c r="H137" s="2"/>
      <c r="I137" s="2"/>
      <c r="J137" s="2"/>
      <c r="K137" s="2"/>
      <c r="L137" s="2"/>
      <c r="M137" s="2"/>
      <c r="N137" s="2"/>
      <c r="O137" s="2"/>
      <c r="P137" t="s">
        <v>35</v>
      </c>
      <c r="Q137" t="s">
        <v>283</v>
      </c>
      <c r="R137" t="s">
        <v>192</v>
      </c>
      <c r="S137" t="s">
        <v>55</v>
      </c>
      <c r="T137" t="s">
        <v>193</v>
      </c>
      <c r="U137" t="s">
        <v>194</v>
      </c>
      <c r="V137" t="s">
        <v>40</v>
      </c>
      <c r="W137" t="s">
        <v>62</v>
      </c>
      <c r="X137" t="s">
        <v>35</v>
      </c>
      <c r="Y137" t="s">
        <v>188</v>
      </c>
      <c r="Z137" t="s">
        <v>52</v>
      </c>
      <c r="AA137" t="s">
        <v>33</v>
      </c>
    </row>
    <row r="138" spans="1:27" hidden="1" x14ac:dyDescent="0.35">
      <c r="A138" s="1">
        <v>44525.416666666664</v>
      </c>
      <c r="B138" s="3" t="s">
        <v>191</v>
      </c>
      <c r="C138">
        <v>2</v>
      </c>
      <c r="D138">
        <v>2</v>
      </c>
      <c r="E138">
        <v>11</v>
      </c>
      <c r="F138">
        <v>825.61</v>
      </c>
      <c r="G138">
        <v>382.39</v>
      </c>
      <c r="H138" s="2">
        <f>F138*E138*C138</f>
        <v>18163.420000000002</v>
      </c>
      <c r="I138" s="2">
        <f>G138*E138*D138</f>
        <v>8412.58</v>
      </c>
      <c r="J138" s="2">
        <f t="shared" si="9"/>
        <v>13200</v>
      </c>
      <c r="K138" s="2">
        <f>$K$1*J138</f>
        <v>18084</v>
      </c>
      <c r="L138" s="2">
        <f>(200000/410)*E138*2</f>
        <v>10731.707317073171</v>
      </c>
      <c r="M138" s="2">
        <f t="shared" si="10"/>
        <v>10686</v>
      </c>
      <c r="N138" s="2"/>
      <c r="O138" s="2">
        <f t="shared" si="11"/>
        <v>66077.707317073175</v>
      </c>
      <c r="P138" t="s">
        <v>35</v>
      </c>
      <c r="Q138" t="s">
        <v>283</v>
      </c>
      <c r="R138" t="s">
        <v>192</v>
      </c>
      <c r="S138" t="s">
        <v>55</v>
      </c>
      <c r="T138" t="s">
        <v>193</v>
      </c>
      <c r="U138" t="s">
        <v>194</v>
      </c>
      <c r="V138" t="s">
        <v>30</v>
      </c>
      <c r="W138" t="s">
        <v>58</v>
      </c>
      <c r="X138" t="s">
        <v>35</v>
      </c>
      <c r="Y138" t="s">
        <v>188</v>
      </c>
      <c r="Z138" t="s">
        <v>52</v>
      </c>
      <c r="AA138" t="s">
        <v>33</v>
      </c>
    </row>
    <row r="139" spans="1:27" hidden="1" x14ac:dyDescent="0.35">
      <c r="A139" s="1">
        <v>44558.333333333336</v>
      </c>
      <c r="B139" s="3" t="s">
        <v>187</v>
      </c>
      <c r="H139" s="2"/>
      <c r="I139" s="2"/>
      <c r="J139" s="2"/>
      <c r="K139" s="2"/>
      <c r="L139" s="2"/>
      <c r="M139" s="2"/>
      <c r="N139" s="2"/>
      <c r="O139" s="2"/>
      <c r="P139" t="s">
        <v>25</v>
      </c>
      <c r="Q139" t="s">
        <v>283</v>
      </c>
      <c r="R139" t="s">
        <v>189</v>
      </c>
      <c r="S139" t="s">
        <v>37</v>
      </c>
      <c r="T139" t="s">
        <v>190</v>
      </c>
      <c r="U139" t="s">
        <v>39</v>
      </c>
      <c r="V139" t="s">
        <v>40</v>
      </c>
      <c r="W139" t="s">
        <v>41</v>
      </c>
      <c r="X139" t="s">
        <v>35</v>
      </c>
      <c r="Y139" t="s">
        <v>188</v>
      </c>
      <c r="Z139" t="s">
        <v>32</v>
      </c>
      <c r="AA139" t="s">
        <v>33</v>
      </c>
    </row>
    <row r="140" spans="1:27" hidden="1" x14ac:dyDescent="0.35">
      <c r="A140" s="1">
        <v>44558.333333333336</v>
      </c>
      <c r="B140" s="3" t="s">
        <v>187</v>
      </c>
      <c r="C140">
        <v>1</v>
      </c>
      <c r="D140">
        <v>1</v>
      </c>
      <c r="E140">
        <v>11</v>
      </c>
      <c r="F140">
        <v>825.61</v>
      </c>
      <c r="G140">
        <v>382.39</v>
      </c>
      <c r="H140" s="2">
        <f>F140*E140*C140</f>
        <v>9081.7100000000009</v>
      </c>
      <c r="I140" s="2">
        <f>G140*E140*D140</f>
        <v>4206.29</v>
      </c>
      <c r="J140" s="2">
        <f t="shared" si="9"/>
        <v>13200</v>
      </c>
      <c r="K140" s="2">
        <f>$K$1*J140</f>
        <v>18084</v>
      </c>
      <c r="L140" s="2">
        <f>(200000/410)*E140*2</f>
        <v>10731.707317073171</v>
      </c>
      <c r="M140" s="2">
        <f t="shared" si="10"/>
        <v>10686</v>
      </c>
      <c r="N140" s="2"/>
      <c r="O140" s="2">
        <f t="shared" si="11"/>
        <v>52789.707317073175</v>
      </c>
      <c r="P140" t="s">
        <v>25</v>
      </c>
      <c r="Q140" t="s">
        <v>283</v>
      </c>
      <c r="R140" t="s">
        <v>189</v>
      </c>
      <c r="S140" t="s">
        <v>37</v>
      </c>
      <c r="T140" t="s">
        <v>190</v>
      </c>
      <c r="U140" t="s">
        <v>39</v>
      </c>
      <c r="V140" t="s">
        <v>30</v>
      </c>
      <c r="W140" t="s">
        <v>43</v>
      </c>
      <c r="X140" t="s">
        <v>35</v>
      </c>
      <c r="Y140" t="s">
        <v>188</v>
      </c>
      <c r="Z140" t="s">
        <v>32</v>
      </c>
      <c r="AA140" t="s">
        <v>33</v>
      </c>
    </row>
    <row r="141" spans="1:27" hidden="1" x14ac:dyDescent="0.35">
      <c r="A141" s="1">
        <v>44546.333333333336</v>
      </c>
      <c r="B141" s="3" t="s">
        <v>265</v>
      </c>
      <c r="K141" s="2"/>
      <c r="L141" s="2"/>
      <c r="M141" s="2"/>
      <c r="N141" s="2"/>
      <c r="O141" s="2"/>
      <c r="P141" t="s">
        <v>35</v>
      </c>
      <c r="Q141" t="s">
        <v>281</v>
      </c>
      <c r="R141" t="s">
        <v>79</v>
      </c>
      <c r="S141" t="s">
        <v>55</v>
      </c>
      <c r="T141" t="s">
        <v>264</v>
      </c>
      <c r="U141" t="s">
        <v>259</v>
      </c>
      <c r="V141" t="s">
        <v>40</v>
      </c>
      <c r="W141" t="s">
        <v>237</v>
      </c>
      <c r="X141" t="s">
        <v>35</v>
      </c>
      <c r="Y141" t="s">
        <v>258</v>
      </c>
      <c r="Z141" t="s">
        <v>32</v>
      </c>
      <c r="AA141" t="s">
        <v>33</v>
      </c>
    </row>
    <row r="142" spans="1:27" hidden="1" x14ac:dyDescent="0.35">
      <c r="A142" s="1">
        <v>44546.333333333336</v>
      </c>
      <c r="B142" s="3" t="s">
        <v>265</v>
      </c>
      <c r="C142">
        <v>1</v>
      </c>
      <c r="D142">
        <v>1</v>
      </c>
      <c r="E142">
        <v>8</v>
      </c>
      <c r="F142">
        <v>825.61</v>
      </c>
      <c r="G142">
        <v>382.39</v>
      </c>
      <c r="H142">
        <v>6604.88</v>
      </c>
      <c r="I142">
        <v>3059.12</v>
      </c>
      <c r="J142">
        <f>3600+5600</f>
        <v>9200</v>
      </c>
      <c r="K142" s="2">
        <f>$K$1*J142</f>
        <v>12604.000000000002</v>
      </c>
      <c r="L142" s="2">
        <f>(200000/410)*E142*2</f>
        <v>7804.8780487804879</v>
      </c>
      <c r="M142" s="2">
        <f t="shared" si="10"/>
        <v>10686</v>
      </c>
      <c r="N142" s="2"/>
      <c r="O142" s="2">
        <f t="shared" si="11"/>
        <v>40758.878048780491</v>
      </c>
      <c r="P142" t="s">
        <v>35</v>
      </c>
      <c r="Q142" t="s">
        <v>281</v>
      </c>
      <c r="R142" t="s">
        <v>79</v>
      </c>
      <c r="S142" t="s">
        <v>55</v>
      </c>
      <c r="T142" t="s">
        <v>264</v>
      </c>
      <c r="U142" t="s">
        <v>259</v>
      </c>
      <c r="V142" t="s">
        <v>30</v>
      </c>
      <c r="W142" t="s">
        <v>266</v>
      </c>
      <c r="X142" t="s">
        <v>35</v>
      </c>
      <c r="Y142" t="s">
        <v>258</v>
      </c>
      <c r="Z142" t="s">
        <v>32</v>
      </c>
      <c r="AA142" t="s">
        <v>33</v>
      </c>
    </row>
    <row r="143" spans="1:27" hidden="1" x14ac:dyDescent="0.35">
      <c r="A143" s="1">
        <v>44511.416666666664</v>
      </c>
      <c r="B143" s="3" t="s">
        <v>267</v>
      </c>
      <c r="H143" s="2"/>
      <c r="I143" s="2"/>
      <c r="K143" s="2"/>
      <c r="L143" s="2"/>
      <c r="M143" s="2"/>
      <c r="N143" s="2"/>
      <c r="O143" s="2"/>
      <c r="P143" t="s">
        <v>35</v>
      </c>
      <c r="Q143" t="s">
        <v>281</v>
      </c>
      <c r="R143" t="s">
        <v>36</v>
      </c>
      <c r="S143" t="s">
        <v>37</v>
      </c>
      <c r="T143" t="s">
        <v>211</v>
      </c>
      <c r="U143" t="s">
        <v>39</v>
      </c>
      <c r="V143" t="s">
        <v>263</v>
      </c>
      <c r="W143" t="s">
        <v>262</v>
      </c>
      <c r="X143" t="s">
        <v>35</v>
      </c>
      <c r="Y143" t="s">
        <v>258</v>
      </c>
      <c r="Z143" t="s">
        <v>52</v>
      </c>
      <c r="AA143" t="s">
        <v>33</v>
      </c>
    </row>
    <row r="144" spans="1:27" hidden="1" x14ac:dyDescent="0.35">
      <c r="A144" s="1">
        <v>44511.416666666664</v>
      </c>
      <c r="B144" s="3" t="s">
        <v>267</v>
      </c>
      <c r="K144" s="2"/>
      <c r="L144" s="2"/>
      <c r="M144" s="2"/>
      <c r="N144" s="2"/>
      <c r="O144" s="2"/>
      <c r="P144" t="s">
        <v>35</v>
      </c>
      <c r="Q144" t="s">
        <v>281</v>
      </c>
      <c r="R144" t="s">
        <v>36</v>
      </c>
      <c r="S144" t="s">
        <v>37</v>
      </c>
      <c r="T144" t="s">
        <v>211</v>
      </c>
      <c r="U144" t="s">
        <v>39</v>
      </c>
      <c r="V144" t="s">
        <v>40</v>
      </c>
      <c r="W144" t="s">
        <v>62</v>
      </c>
      <c r="X144" t="s">
        <v>35</v>
      </c>
      <c r="Y144" t="s">
        <v>258</v>
      </c>
      <c r="Z144" t="s">
        <v>52</v>
      </c>
      <c r="AA144" t="s">
        <v>33</v>
      </c>
    </row>
    <row r="145" spans="1:27" hidden="1" x14ac:dyDescent="0.35">
      <c r="A145" s="1">
        <v>44511.416666666664</v>
      </c>
      <c r="B145" s="3" t="s">
        <v>268</v>
      </c>
      <c r="J145" s="2"/>
      <c r="K145" s="2"/>
      <c r="L145" s="2"/>
      <c r="M145" s="2"/>
      <c r="N145" s="2"/>
      <c r="O145" s="2"/>
      <c r="P145" t="s">
        <v>35</v>
      </c>
      <c r="Q145" t="s">
        <v>281</v>
      </c>
      <c r="R145" t="s">
        <v>83</v>
      </c>
      <c r="S145" t="s">
        <v>55</v>
      </c>
      <c r="T145" t="s">
        <v>211</v>
      </c>
      <c r="U145" t="s">
        <v>194</v>
      </c>
      <c r="V145" t="s">
        <v>40</v>
      </c>
      <c r="W145" t="s">
        <v>269</v>
      </c>
      <c r="X145" t="s">
        <v>35</v>
      </c>
      <c r="Y145" t="s">
        <v>258</v>
      </c>
      <c r="Z145" t="s">
        <v>52</v>
      </c>
      <c r="AA145" t="s">
        <v>33</v>
      </c>
    </row>
    <row r="146" spans="1:27" hidden="1" x14ac:dyDescent="0.35">
      <c r="A146" s="1">
        <v>44511.416666666664</v>
      </c>
      <c r="B146" s="3" t="s">
        <v>268</v>
      </c>
      <c r="C146">
        <v>1</v>
      </c>
      <c r="D146">
        <v>1</v>
      </c>
      <c r="E146">
        <v>7</v>
      </c>
      <c r="F146">
        <v>825.61</v>
      </c>
      <c r="G146">
        <v>382.39</v>
      </c>
      <c r="H146">
        <v>5779.27</v>
      </c>
      <c r="I146">
        <v>2676.73</v>
      </c>
      <c r="J146">
        <v>9200</v>
      </c>
      <c r="K146" s="2">
        <f>$K$1*J146</f>
        <v>12604.000000000002</v>
      </c>
      <c r="L146" s="2">
        <f>(200000/410)*E146*2</f>
        <v>6829.2682926829266</v>
      </c>
      <c r="M146" s="2">
        <f t="shared" si="10"/>
        <v>10686</v>
      </c>
      <c r="N146" s="2"/>
      <c r="O146" s="2">
        <f t="shared" si="11"/>
        <v>38575.268292682929</v>
      </c>
      <c r="P146" t="s">
        <v>35</v>
      </c>
      <c r="Q146" t="s">
        <v>281</v>
      </c>
      <c r="R146" t="s">
        <v>83</v>
      </c>
      <c r="S146" t="s">
        <v>55</v>
      </c>
      <c r="T146" t="s">
        <v>211</v>
      </c>
      <c r="U146" t="s">
        <v>194</v>
      </c>
      <c r="V146" t="s">
        <v>30</v>
      </c>
      <c r="W146" t="s">
        <v>58</v>
      </c>
      <c r="X146" t="s">
        <v>35</v>
      </c>
      <c r="Y146" t="s">
        <v>258</v>
      </c>
      <c r="Z146" t="s">
        <v>52</v>
      </c>
      <c r="AA146" t="s">
        <v>33</v>
      </c>
    </row>
    <row r="147" spans="1:27" x14ac:dyDescent="0.35">
      <c r="A147" s="1">
        <v>44459.333333333336</v>
      </c>
      <c r="B147" s="3" t="s">
        <v>270</v>
      </c>
      <c r="K147" s="2"/>
      <c r="L147" s="2"/>
      <c r="M147" s="2"/>
      <c r="N147" s="2"/>
      <c r="O147" s="2"/>
      <c r="P147" t="s">
        <v>35</v>
      </c>
      <c r="Q147" t="s">
        <v>281</v>
      </c>
      <c r="R147" t="s">
        <v>36</v>
      </c>
      <c r="S147" t="s">
        <v>55</v>
      </c>
      <c r="T147" t="s">
        <v>211</v>
      </c>
      <c r="U147" t="s">
        <v>39</v>
      </c>
      <c r="V147" t="s">
        <v>40</v>
      </c>
      <c r="W147" t="s">
        <v>57</v>
      </c>
      <c r="X147" t="s">
        <v>35</v>
      </c>
      <c r="Y147" t="s">
        <v>258</v>
      </c>
      <c r="Z147" t="s">
        <v>52</v>
      </c>
      <c r="AA147" t="s">
        <v>33</v>
      </c>
    </row>
    <row r="148" spans="1:27" x14ac:dyDescent="0.35">
      <c r="A148" s="1">
        <v>44459.333333333336</v>
      </c>
      <c r="B148" s="3" t="s">
        <v>270</v>
      </c>
      <c r="K148" s="2"/>
      <c r="L148" s="2"/>
      <c r="M148" s="2"/>
      <c r="N148" s="2"/>
      <c r="O148" s="2"/>
      <c r="P148" t="s">
        <v>35</v>
      </c>
      <c r="Q148" t="s">
        <v>281</v>
      </c>
      <c r="R148" t="s">
        <v>36</v>
      </c>
      <c r="S148" t="s">
        <v>55</v>
      </c>
      <c r="T148" t="s">
        <v>211</v>
      </c>
      <c r="U148" t="s">
        <v>39</v>
      </c>
      <c r="V148" t="s">
        <v>30</v>
      </c>
      <c r="W148" t="s">
        <v>81</v>
      </c>
      <c r="X148" t="s">
        <v>35</v>
      </c>
      <c r="Y148" t="s">
        <v>258</v>
      </c>
      <c r="Z148" t="s">
        <v>52</v>
      </c>
      <c r="AA148" t="s">
        <v>33</v>
      </c>
    </row>
    <row r="149" spans="1:27" x14ac:dyDescent="0.35">
      <c r="A149" s="1">
        <v>44459.333333333336</v>
      </c>
      <c r="B149" s="3" t="s">
        <v>270</v>
      </c>
      <c r="K149" s="2"/>
      <c r="L149" s="2"/>
      <c r="M149" s="2"/>
      <c r="N149" s="2"/>
      <c r="O149" s="2"/>
      <c r="P149" t="s">
        <v>35</v>
      </c>
      <c r="Q149" t="s">
        <v>281</v>
      </c>
      <c r="R149" t="s">
        <v>36</v>
      </c>
      <c r="S149" t="s">
        <v>55</v>
      </c>
      <c r="T149" t="s">
        <v>211</v>
      </c>
      <c r="U149" t="s">
        <v>39</v>
      </c>
      <c r="V149" t="s">
        <v>260</v>
      </c>
      <c r="W149" t="s">
        <v>262</v>
      </c>
      <c r="X149" t="s">
        <v>35</v>
      </c>
      <c r="Y149" t="s">
        <v>258</v>
      </c>
      <c r="Z149" t="s">
        <v>52</v>
      </c>
      <c r="AA149" t="s">
        <v>33</v>
      </c>
    </row>
    <row r="150" spans="1:27" x14ac:dyDescent="0.35">
      <c r="A150" s="1">
        <v>44459.333333333336</v>
      </c>
      <c r="B150" s="3" t="s">
        <v>210</v>
      </c>
      <c r="K150" s="2"/>
      <c r="L150" s="2"/>
      <c r="M150" s="2"/>
      <c r="N150" s="2"/>
      <c r="O150" s="2"/>
      <c r="P150" t="s">
        <v>35</v>
      </c>
      <c r="Q150" t="s">
        <v>281</v>
      </c>
      <c r="R150" t="s">
        <v>36</v>
      </c>
      <c r="S150" t="s">
        <v>37</v>
      </c>
      <c r="T150" t="s">
        <v>211</v>
      </c>
      <c r="U150" t="s">
        <v>39</v>
      </c>
      <c r="V150" t="s">
        <v>40</v>
      </c>
      <c r="W150" t="s">
        <v>57</v>
      </c>
      <c r="X150" t="s">
        <v>35</v>
      </c>
      <c r="Y150" t="s">
        <v>212</v>
      </c>
      <c r="Z150" t="s">
        <v>52</v>
      </c>
      <c r="AA150" t="s">
        <v>33</v>
      </c>
    </row>
    <row r="151" spans="1:27" x14ac:dyDescent="0.35">
      <c r="A151" s="1">
        <v>44459.333333333336</v>
      </c>
      <c r="B151" s="3" t="s">
        <v>210</v>
      </c>
      <c r="K151" s="2"/>
      <c r="L151" s="2"/>
      <c r="M151" s="2"/>
      <c r="N151" s="2"/>
      <c r="O151" s="2"/>
      <c r="P151" t="s">
        <v>35</v>
      </c>
      <c r="Q151" t="s">
        <v>281</v>
      </c>
      <c r="R151" t="s">
        <v>36</v>
      </c>
      <c r="S151" t="s">
        <v>37</v>
      </c>
      <c r="T151" t="s">
        <v>211</v>
      </c>
      <c r="U151" t="s">
        <v>39</v>
      </c>
      <c r="V151" t="s">
        <v>30</v>
      </c>
      <c r="W151" t="s">
        <v>81</v>
      </c>
      <c r="X151" t="s">
        <v>35</v>
      </c>
      <c r="Y151" t="s">
        <v>212</v>
      </c>
      <c r="Z151" t="s">
        <v>52</v>
      </c>
      <c r="AA151" t="s">
        <v>33</v>
      </c>
    </row>
    <row r="152" spans="1:27" x14ac:dyDescent="0.35">
      <c r="A152" s="1">
        <v>44459.333333333336</v>
      </c>
      <c r="B152" s="3" t="s">
        <v>210</v>
      </c>
      <c r="K152" s="2"/>
      <c r="L152" s="2"/>
      <c r="M152" s="2"/>
      <c r="N152" s="2"/>
      <c r="O152" s="2"/>
      <c r="P152" t="s">
        <v>35</v>
      </c>
      <c r="Q152" t="s">
        <v>281</v>
      </c>
      <c r="R152" t="s">
        <v>36</v>
      </c>
      <c r="S152" t="s">
        <v>37</v>
      </c>
      <c r="T152" t="s">
        <v>211</v>
      </c>
      <c r="U152" t="s">
        <v>39</v>
      </c>
      <c r="V152" t="s">
        <v>260</v>
      </c>
      <c r="W152" t="s">
        <v>262</v>
      </c>
      <c r="X152" t="s">
        <v>35</v>
      </c>
      <c r="Y152" t="s">
        <v>212</v>
      </c>
      <c r="Z152" t="s">
        <v>52</v>
      </c>
      <c r="AA152" t="s">
        <v>33</v>
      </c>
    </row>
    <row r="153" spans="1:27" x14ac:dyDescent="0.35">
      <c r="A153" s="1">
        <v>44459.333333333336</v>
      </c>
      <c r="B153" s="3" t="s">
        <v>210</v>
      </c>
      <c r="C153">
        <v>1</v>
      </c>
      <c r="D153">
        <v>1</v>
      </c>
      <c r="E153">
        <v>10</v>
      </c>
      <c r="F153">
        <v>825.61</v>
      </c>
      <c r="G153">
        <v>382.39</v>
      </c>
      <c r="H153">
        <v>8256.1</v>
      </c>
      <c r="I153">
        <v>3823.8999999999996</v>
      </c>
      <c r="J153">
        <v>9200</v>
      </c>
      <c r="K153" s="2">
        <f>$K$1*J153</f>
        <v>12604.000000000002</v>
      </c>
      <c r="L153" s="2">
        <f>(200000/410)*E153*2</f>
        <v>9756.0975609756097</v>
      </c>
      <c r="M153" s="2">
        <f t="shared" si="10"/>
        <v>10686</v>
      </c>
      <c r="N153" s="2"/>
      <c r="O153" s="2">
        <f t="shared" si="11"/>
        <v>45126.097560975613</v>
      </c>
      <c r="P153" t="s">
        <v>35</v>
      </c>
      <c r="Q153" t="s">
        <v>281</v>
      </c>
      <c r="R153" t="s">
        <v>36</v>
      </c>
      <c r="S153" t="s">
        <v>37</v>
      </c>
      <c r="T153" t="s">
        <v>211</v>
      </c>
      <c r="U153" t="s">
        <v>39</v>
      </c>
      <c r="V153" t="s">
        <v>261</v>
      </c>
      <c r="W153" t="s">
        <v>262</v>
      </c>
      <c r="X153" t="s">
        <v>35</v>
      </c>
      <c r="Y153" t="s">
        <v>212</v>
      </c>
      <c r="Z153" t="s">
        <v>52</v>
      </c>
      <c r="AA153" t="s">
        <v>33</v>
      </c>
    </row>
    <row r="154" spans="1:27" x14ac:dyDescent="0.35">
      <c r="A154" s="1">
        <v>44425.375</v>
      </c>
      <c r="B154" s="3" t="s">
        <v>219</v>
      </c>
      <c r="K154" s="2"/>
      <c r="L154" s="2"/>
      <c r="M154" s="2"/>
      <c r="N154" s="2"/>
      <c r="O154" s="2"/>
      <c r="P154" t="s">
        <v>35</v>
      </c>
      <c r="Q154" t="s">
        <v>281</v>
      </c>
      <c r="R154" t="s">
        <v>79</v>
      </c>
      <c r="S154" t="s">
        <v>55</v>
      </c>
      <c r="T154" t="s">
        <v>221</v>
      </c>
      <c r="U154" t="s">
        <v>222</v>
      </c>
      <c r="V154" t="s">
        <v>40</v>
      </c>
      <c r="W154" t="s">
        <v>57</v>
      </c>
      <c r="X154" t="s">
        <v>35</v>
      </c>
      <c r="Y154" t="s">
        <v>220</v>
      </c>
      <c r="Z154" t="s">
        <v>52</v>
      </c>
      <c r="AA154" t="s">
        <v>33</v>
      </c>
    </row>
    <row r="155" spans="1:27" x14ac:dyDescent="0.35">
      <c r="A155" s="1">
        <v>44425.375</v>
      </c>
      <c r="B155" s="3" t="s">
        <v>219</v>
      </c>
      <c r="K155" s="2"/>
      <c r="L155" s="2"/>
      <c r="M155" s="2"/>
      <c r="N155" s="2"/>
      <c r="O155" s="2"/>
      <c r="P155" t="s">
        <v>35</v>
      </c>
      <c r="Q155" t="s">
        <v>281</v>
      </c>
      <c r="R155" t="s">
        <v>79</v>
      </c>
      <c r="S155" t="s">
        <v>55</v>
      </c>
      <c r="T155" t="s">
        <v>221</v>
      </c>
      <c r="U155" t="s">
        <v>222</v>
      </c>
      <c r="V155" t="s">
        <v>30</v>
      </c>
      <c r="W155" t="s">
        <v>81</v>
      </c>
      <c r="X155" t="s">
        <v>35</v>
      </c>
      <c r="Y155" t="s">
        <v>220</v>
      </c>
      <c r="Z155" t="s">
        <v>52</v>
      </c>
      <c r="AA155" t="s">
        <v>33</v>
      </c>
    </row>
    <row r="156" spans="1:27" x14ac:dyDescent="0.35">
      <c r="A156" s="1">
        <v>44422.333333333336</v>
      </c>
      <c r="B156" s="3" t="s">
        <v>223</v>
      </c>
      <c r="K156" s="2"/>
      <c r="L156" s="2"/>
      <c r="M156" s="2"/>
      <c r="N156" s="2"/>
      <c r="O156" s="2"/>
      <c r="P156" t="s">
        <v>35</v>
      </c>
      <c r="Q156" t="s">
        <v>281</v>
      </c>
      <c r="R156" t="s">
        <v>224</v>
      </c>
      <c r="S156" t="s">
        <v>47</v>
      </c>
      <c r="T156" t="s">
        <v>225</v>
      </c>
      <c r="U156" t="s">
        <v>49</v>
      </c>
      <c r="V156" t="s">
        <v>40</v>
      </c>
      <c r="W156" t="s">
        <v>57</v>
      </c>
      <c r="X156" t="s">
        <v>35</v>
      </c>
      <c r="Y156" t="s">
        <v>220</v>
      </c>
      <c r="Z156" t="s">
        <v>52</v>
      </c>
      <c r="AA156" t="s">
        <v>33</v>
      </c>
    </row>
    <row r="157" spans="1:27" x14ac:dyDescent="0.35">
      <c r="A157" s="1">
        <v>44422.333333333336</v>
      </c>
      <c r="B157" s="3" t="s">
        <v>223</v>
      </c>
      <c r="C157">
        <v>1</v>
      </c>
      <c r="D157">
        <v>1</v>
      </c>
      <c r="E157">
        <v>5</v>
      </c>
      <c r="F157">
        <v>825.61</v>
      </c>
      <c r="G157">
        <v>382.39</v>
      </c>
      <c r="H157">
        <v>4128.05</v>
      </c>
      <c r="I157">
        <v>1911.9499999999998</v>
      </c>
      <c r="J157">
        <v>9200</v>
      </c>
      <c r="K157" s="2">
        <f>$K$1*J157</f>
        <v>12604.000000000002</v>
      </c>
      <c r="L157" s="2">
        <f>(200000/410)*E157*2</f>
        <v>4878.0487804878048</v>
      </c>
      <c r="M157" s="2">
        <f t="shared" si="10"/>
        <v>10686</v>
      </c>
      <c r="N157" s="2"/>
      <c r="O157" s="2">
        <f t="shared" si="11"/>
        <v>34208.048780487807</v>
      </c>
      <c r="P157" t="s">
        <v>35</v>
      </c>
      <c r="Q157" t="s">
        <v>281</v>
      </c>
      <c r="R157" t="s">
        <v>224</v>
      </c>
      <c r="S157" t="s">
        <v>47</v>
      </c>
      <c r="T157" t="s">
        <v>225</v>
      </c>
      <c r="U157" t="s">
        <v>49</v>
      </c>
      <c r="V157" t="s">
        <v>30</v>
      </c>
      <c r="W157" t="s">
        <v>75</v>
      </c>
      <c r="X157" t="s">
        <v>35</v>
      </c>
      <c r="Y157" t="s">
        <v>220</v>
      </c>
      <c r="Z157" t="s">
        <v>52</v>
      </c>
      <c r="AA157" t="s">
        <v>33</v>
      </c>
    </row>
    <row r="158" spans="1:27" x14ac:dyDescent="0.35">
      <c r="A158" s="1">
        <v>44398.333333333336</v>
      </c>
      <c r="B158" s="3" t="s">
        <v>272</v>
      </c>
      <c r="K158" s="2"/>
      <c r="L158" s="2"/>
      <c r="M158" s="2"/>
      <c r="N158" s="2"/>
      <c r="O158" s="2"/>
      <c r="P158" t="s">
        <v>35</v>
      </c>
      <c r="Q158" t="s">
        <v>281</v>
      </c>
      <c r="R158" t="s">
        <v>79</v>
      </c>
      <c r="S158" t="s">
        <v>55</v>
      </c>
      <c r="T158" t="s">
        <v>211</v>
      </c>
      <c r="U158" t="s">
        <v>259</v>
      </c>
      <c r="V158" t="s">
        <v>40</v>
      </c>
      <c r="W158" t="s">
        <v>62</v>
      </c>
      <c r="X158" t="s">
        <v>35</v>
      </c>
      <c r="Y158" t="s">
        <v>258</v>
      </c>
      <c r="Z158" t="s">
        <v>52</v>
      </c>
      <c r="AA158" t="s">
        <v>33</v>
      </c>
    </row>
    <row r="159" spans="1:27" x14ac:dyDescent="0.35">
      <c r="A159" s="1">
        <v>44398.333333333336</v>
      </c>
      <c r="B159" s="3" t="s">
        <v>272</v>
      </c>
      <c r="K159" s="2"/>
      <c r="L159" s="2"/>
      <c r="M159" s="2"/>
      <c r="N159" s="2"/>
      <c r="O159" s="2"/>
      <c r="P159" t="s">
        <v>35</v>
      </c>
      <c r="Q159" t="s">
        <v>281</v>
      </c>
      <c r="R159" t="s">
        <v>79</v>
      </c>
      <c r="S159" t="s">
        <v>55</v>
      </c>
      <c r="T159" t="s">
        <v>211</v>
      </c>
      <c r="U159" t="s">
        <v>259</v>
      </c>
      <c r="V159" t="s">
        <v>30</v>
      </c>
      <c r="W159" t="s">
        <v>81</v>
      </c>
      <c r="X159" t="s">
        <v>35</v>
      </c>
      <c r="Y159" t="s">
        <v>258</v>
      </c>
      <c r="Z159" t="s">
        <v>52</v>
      </c>
      <c r="AA159" t="s">
        <v>33</v>
      </c>
    </row>
    <row r="160" spans="1:27" x14ac:dyDescent="0.35">
      <c r="A160" s="1">
        <v>44398.333333333336</v>
      </c>
      <c r="B160" s="3" t="s">
        <v>273</v>
      </c>
      <c r="K160" s="2"/>
      <c r="L160" s="2"/>
      <c r="M160" s="2"/>
      <c r="N160" s="2"/>
      <c r="O160" s="2"/>
      <c r="P160" t="s">
        <v>35</v>
      </c>
      <c r="Q160" t="s">
        <v>281</v>
      </c>
      <c r="R160" t="s">
        <v>69</v>
      </c>
      <c r="S160" t="s">
        <v>70</v>
      </c>
      <c r="T160" t="s">
        <v>229</v>
      </c>
      <c r="U160" t="s">
        <v>39</v>
      </c>
      <c r="V160" t="s">
        <v>30</v>
      </c>
      <c r="W160" t="s">
        <v>81</v>
      </c>
      <c r="X160" t="s">
        <v>35</v>
      </c>
      <c r="Y160" t="s">
        <v>258</v>
      </c>
      <c r="Z160" t="s">
        <v>52</v>
      </c>
      <c r="AA160" t="s">
        <v>33</v>
      </c>
    </row>
    <row r="161" spans="1:27" x14ac:dyDescent="0.35">
      <c r="A161" s="1">
        <v>44398.333333333336</v>
      </c>
      <c r="B161" s="3" t="s">
        <v>273</v>
      </c>
      <c r="K161" s="2"/>
      <c r="L161" s="2"/>
      <c r="M161" s="2"/>
      <c r="N161" s="2"/>
      <c r="O161" s="2"/>
      <c r="P161" t="s">
        <v>35</v>
      </c>
      <c r="Q161" t="s">
        <v>281</v>
      </c>
      <c r="R161" t="s">
        <v>69</v>
      </c>
      <c r="S161" t="s">
        <v>70</v>
      </c>
      <c r="T161" t="s">
        <v>229</v>
      </c>
      <c r="U161" t="s">
        <v>49</v>
      </c>
      <c r="V161" t="s">
        <v>261</v>
      </c>
      <c r="W161" t="s">
        <v>262</v>
      </c>
      <c r="X161" t="s">
        <v>35</v>
      </c>
      <c r="Y161" t="s">
        <v>258</v>
      </c>
      <c r="Z161" t="s">
        <v>32</v>
      </c>
      <c r="AA161" t="s">
        <v>33</v>
      </c>
    </row>
    <row r="162" spans="1:27" x14ac:dyDescent="0.35">
      <c r="A162" s="1">
        <v>44398.333333333336</v>
      </c>
      <c r="B162" s="3" t="s">
        <v>228</v>
      </c>
      <c r="K162" s="2"/>
      <c r="L162" s="2"/>
      <c r="M162" s="2"/>
      <c r="N162" s="2"/>
      <c r="O162" s="2"/>
      <c r="P162" t="s">
        <v>35</v>
      </c>
      <c r="Q162" t="s">
        <v>281</v>
      </c>
      <c r="R162" t="s">
        <v>69</v>
      </c>
      <c r="S162" t="s">
        <v>70</v>
      </c>
      <c r="T162" t="s">
        <v>229</v>
      </c>
      <c r="U162" t="s">
        <v>39</v>
      </c>
      <c r="V162" t="s">
        <v>30</v>
      </c>
      <c r="W162" t="s">
        <v>81</v>
      </c>
      <c r="X162" t="s">
        <v>35</v>
      </c>
      <c r="Y162" t="s">
        <v>220</v>
      </c>
      <c r="Z162" t="s">
        <v>52</v>
      </c>
      <c r="AA162" t="s">
        <v>33</v>
      </c>
    </row>
    <row r="163" spans="1:27" x14ac:dyDescent="0.35">
      <c r="A163" s="1">
        <v>44398.333333333336</v>
      </c>
      <c r="B163" s="3" t="s">
        <v>228</v>
      </c>
      <c r="K163" s="2"/>
      <c r="L163" s="2"/>
      <c r="M163" s="2"/>
      <c r="N163" s="2"/>
      <c r="O163" s="2"/>
      <c r="P163" t="s">
        <v>35</v>
      </c>
      <c r="Q163" t="s">
        <v>281</v>
      </c>
      <c r="R163" t="s">
        <v>69</v>
      </c>
      <c r="S163" t="s">
        <v>70</v>
      </c>
      <c r="T163" t="s">
        <v>229</v>
      </c>
      <c r="U163" t="s">
        <v>49</v>
      </c>
      <c r="V163" t="s">
        <v>261</v>
      </c>
      <c r="W163" t="s">
        <v>262</v>
      </c>
      <c r="X163" t="s">
        <v>35</v>
      </c>
      <c r="Y163" t="s">
        <v>220</v>
      </c>
      <c r="Z163" t="s">
        <v>32</v>
      </c>
      <c r="AA163" t="s">
        <v>33</v>
      </c>
    </row>
    <row r="164" spans="1:27" x14ac:dyDescent="0.35">
      <c r="A164" s="1">
        <v>44359.333333333336</v>
      </c>
      <c r="B164" s="3" t="s">
        <v>274</v>
      </c>
      <c r="C164">
        <v>1</v>
      </c>
      <c r="D164">
        <v>1</v>
      </c>
      <c r="E164">
        <v>6</v>
      </c>
      <c r="F164">
        <v>825.61</v>
      </c>
      <c r="G164">
        <v>382.39</v>
      </c>
      <c r="H164">
        <v>4953.66</v>
      </c>
      <c r="I164">
        <v>2294.34</v>
      </c>
      <c r="J164">
        <v>9200</v>
      </c>
      <c r="K164" s="2">
        <f>$K$1*J164</f>
        <v>12604.000000000002</v>
      </c>
      <c r="L164" s="2">
        <f>(200000/410)*E164*2</f>
        <v>5853.6585365853662</v>
      </c>
      <c r="M164" s="2">
        <f t="shared" si="10"/>
        <v>10686</v>
      </c>
      <c r="N164" s="2">
        <v>5267.6812191999998</v>
      </c>
      <c r="O164" s="2">
        <f t="shared" si="11"/>
        <v>41659.339755785368</v>
      </c>
      <c r="P164" t="s">
        <v>35</v>
      </c>
      <c r="Q164" t="s">
        <v>281</v>
      </c>
      <c r="R164" t="s">
        <v>79</v>
      </c>
      <c r="S164" t="s">
        <v>55</v>
      </c>
      <c r="T164" t="s">
        <v>271</v>
      </c>
      <c r="U164" t="s">
        <v>259</v>
      </c>
      <c r="V164" t="s">
        <v>30</v>
      </c>
      <c r="W164" t="s">
        <v>81</v>
      </c>
      <c r="X164" t="s">
        <v>35</v>
      </c>
      <c r="Y164" t="s">
        <v>258</v>
      </c>
      <c r="Z164" t="s">
        <v>52</v>
      </c>
      <c r="AA164" t="s">
        <v>33</v>
      </c>
    </row>
    <row r="165" spans="1:27" x14ac:dyDescent="0.35">
      <c r="A165" s="1">
        <v>44358.333333333336</v>
      </c>
      <c r="B165" s="3" t="s">
        <v>246</v>
      </c>
      <c r="K165" s="2"/>
      <c r="L165" s="2"/>
      <c r="M165" s="2"/>
      <c r="N165" s="2"/>
      <c r="O165" s="2"/>
      <c r="P165" t="s">
        <v>35</v>
      </c>
      <c r="Q165" t="s">
        <v>281</v>
      </c>
      <c r="R165" t="s">
        <v>46</v>
      </c>
      <c r="S165" t="s">
        <v>47</v>
      </c>
      <c r="T165" t="s">
        <v>225</v>
      </c>
      <c r="U165" t="s">
        <v>49</v>
      </c>
      <c r="V165" t="s">
        <v>40</v>
      </c>
      <c r="W165" t="s">
        <v>57</v>
      </c>
      <c r="X165" t="s">
        <v>35</v>
      </c>
      <c r="Y165" t="s">
        <v>220</v>
      </c>
      <c r="Z165" t="s">
        <v>52</v>
      </c>
      <c r="AA165" t="s">
        <v>33</v>
      </c>
    </row>
    <row r="166" spans="1:27" ht="15.5" x14ac:dyDescent="0.35">
      <c r="A166" s="1">
        <v>44358.333333333336</v>
      </c>
      <c r="B166" s="3" t="s">
        <v>246</v>
      </c>
      <c r="C166">
        <v>1</v>
      </c>
      <c r="D166">
        <v>1</v>
      </c>
      <c r="E166">
        <v>4</v>
      </c>
      <c r="F166">
        <v>825.61</v>
      </c>
      <c r="G166">
        <v>382.39</v>
      </c>
      <c r="H166">
        <v>3302.44</v>
      </c>
      <c r="I166">
        <v>1529.56</v>
      </c>
      <c r="J166">
        <v>9200</v>
      </c>
      <c r="K166" s="2">
        <f>$K$1*J166</f>
        <v>12604.000000000002</v>
      </c>
      <c r="L166" s="2">
        <f>(200000/410)*E166*2</f>
        <v>3902.439024390244</v>
      </c>
      <c r="M166" s="2">
        <f t="shared" si="10"/>
        <v>10686</v>
      </c>
      <c r="N166" s="44">
        <v>5267.6812191999998</v>
      </c>
      <c r="O166" s="2">
        <f t="shared" si="11"/>
        <v>37292.120243590245</v>
      </c>
      <c r="P166" t="s">
        <v>35</v>
      </c>
      <c r="Q166" t="s">
        <v>281</v>
      </c>
      <c r="R166" t="s">
        <v>46</v>
      </c>
      <c r="S166" t="s">
        <v>47</v>
      </c>
      <c r="T166" t="s">
        <v>225</v>
      </c>
      <c r="U166" t="s">
        <v>49</v>
      </c>
      <c r="V166" t="s">
        <v>30</v>
      </c>
      <c r="W166" t="s">
        <v>81</v>
      </c>
      <c r="X166" t="s">
        <v>35</v>
      </c>
      <c r="Y166" t="s">
        <v>220</v>
      </c>
      <c r="Z166" t="s">
        <v>52</v>
      </c>
      <c r="AA166" t="s">
        <v>33</v>
      </c>
    </row>
    <row r="167" spans="1:27" x14ac:dyDescent="0.35">
      <c r="A167" s="1">
        <v>44285.375</v>
      </c>
      <c r="B167" s="3" t="s">
        <v>251</v>
      </c>
      <c r="K167" s="2"/>
      <c r="L167" s="2"/>
      <c r="M167" s="2"/>
      <c r="N167" s="2"/>
      <c r="O167" s="2"/>
      <c r="P167" t="s">
        <v>35</v>
      </c>
      <c r="Q167" t="s">
        <v>281</v>
      </c>
      <c r="R167" t="s">
        <v>79</v>
      </c>
      <c r="S167" t="s">
        <v>55</v>
      </c>
      <c r="T167" t="s">
        <v>211</v>
      </c>
      <c r="U167" t="s">
        <v>222</v>
      </c>
      <c r="V167" t="s">
        <v>40</v>
      </c>
      <c r="W167" t="s">
        <v>57</v>
      </c>
      <c r="X167" t="s">
        <v>35</v>
      </c>
      <c r="Y167" t="s">
        <v>220</v>
      </c>
      <c r="Z167" t="s">
        <v>52</v>
      </c>
      <c r="AA167" t="s">
        <v>33</v>
      </c>
    </row>
    <row r="168" spans="1:27" x14ac:dyDescent="0.35">
      <c r="A168" s="1">
        <v>44285.375</v>
      </c>
      <c r="B168" s="3" t="s">
        <v>251</v>
      </c>
      <c r="C168">
        <v>1</v>
      </c>
      <c r="D168">
        <v>1</v>
      </c>
      <c r="E168">
        <v>9</v>
      </c>
      <c r="F168">
        <v>825.61</v>
      </c>
      <c r="G168">
        <v>382.39</v>
      </c>
      <c r="H168">
        <v>7430.49</v>
      </c>
      <c r="I168">
        <v>3441.5099999999998</v>
      </c>
      <c r="J168">
        <v>9200</v>
      </c>
      <c r="K168" s="2">
        <f>$K$1*J168</f>
        <v>12604.000000000002</v>
      </c>
      <c r="L168" s="2">
        <f>(200000/410)*E168*2</f>
        <v>8780.4878048780483</v>
      </c>
      <c r="M168" s="2">
        <f t="shared" ref="M168:M174" si="12">$K$1*3900</f>
        <v>5343</v>
      </c>
      <c r="N168" s="2">
        <v>5267.6812191999998</v>
      </c>
      <c r="O168" s="2">
        <f t="shared" si="11"/>
        <v>42867.169024078044</v>
      </c>
      <c r="P168" t="s">
        <v>35</v>
      </c>
      <c r="Q168" t="s">
        <v>281</v>
      </c>
      <c r="R168" t="s">
        <v>79</v>
      </c>
      <c r="S168" t="s">
        <v>55</v>
      </c>
      <c r="T168" t="s">
        <v>211</v>
      </c>
      <c r="U168" t="s">
        <v>222</v>
      </c>
      <c r="V168" t="s">
        <v>30</v>
      </c>
      <c r="W168" t="s">
        <v>81</v>
      </c>
      <c r="X168" t="s">
        <v>35</v>
      </c>
      <c r="Y168" t="s">
        <v>220</v>
      </c>
      <c r="Z168" t="s">
        <v>52</v>
      </c>
      <c r="AA168" t="s">
        <v>33</v>
      </c>
    </row>
    <row r="169" spans="1:27" x14ac:dyDescent="0.35">
      <c r="A169" s="1">
        <v>44252.333333333336</v>
      </c>
      <c r="B169" s="3" t="s">
        <v>275</v>
      </c>
      <c r="K169" s="2"/>
      <c r="L169" s="2"/>
      <c r="M169" s="2"/>
      <c r="N169" s="2"/>
      <c r="O169" s="2"/>
      <c r="P169" t="s">
        <v>35</v>
      </c>
      <c r="Q169" t="s">
        <v>281</v>
      </c>
      <c r="R169" t="s">
        <v>69</v>
      </c>
      <c r="S169" t="s">
        <v>47</v>
      </c>
      <c r="T169" t="s">
        <v>276</v>
      </c>
      <c r="U169" t="s">
        <v>49</v>
      </c>
      <c r="V169" t="s">
        <v>40</v>
      </c>
      <c r="W169" t="s">
        <v>277</v>
      </c>
      <c r="X169" t="s">
        <v>35</v>
      </c>
      <c r="Y169" t="s">
        <v>258</v>
      </c>
      <c r="Z169" t="s">
        <v>32</v>
      </c>
      <c r="AA169" t="s">
        <v>33</v>
      </c>
    </row>
    <row r="170" spans="1:27" x14ac:dyDescent="0.35">
      <c r="A170" s="1">
        <v>44252.333333333336</v>
      </c>
      <c r="B170" s="3" t="s">
        <v>275</v>
      </c>
      <c r="K170" s="2"/>
      <c r="L170" s="2"/>
      <c r="M170" s="2"/>
      <c r="N170" s="2"/>
      <c r="O170" s="2"/>
      <c r="P170" t="s">
        <v>35</v>
      </c>
      <c r="Q170" t="s">
        <v>281</v>
      </c>
      <c r="R170" t="s">
        <v>69</v>
      </c>
      <c r="S170" t="s">
        <v>47</v>
      </c>
      <c r="T170" t="s">
        <v>276</v>
      </c>
      <c r="U170" t="s">
        <v>49</v>
      </c>
      <c r="V170" t="s">
        <v>30</v>
      </c>
      <c r="W170" t="s">
        <v>278</v>
      </c>
      <c r="X170" t="s">
        <v>35</v>
      </c>
      <c r="Y170" t="s">
        <v>258</v>
      </c>
      <c r="Z170" t="s">
        <v>32</v>
      </c>
      <c r="AA170" t="s">
        <v>33</v>
      </c>
    </row>
    <row r="171" spans="1:27" x14ac:dyDescent="0.35">
      <c r="A171" s="1">
        <v>44252.333333333336</v>
      </c>
      <c r="B171" s="3" t="s">
        <v>275</v>
      </c>
      <c r="K171" s="2"/>
      <c r="L171" s="2"/>
      <c r="M171" s="2"/>
      <c r="N171" s="2"/>
      <c r="O171" s="2"/>
      <c r="P171" t="s">
        <v>35</v>
      </c>
      <c r="Q171" t="s">
        <v>281</v>
      </c>
      <c r="R171" t="s">
        <v>69</v>
      </c>
      <c r="S171" t="s">
        <v>47</v>
      </c>
      <c r="T171" t="s">
        <v>276</v>
      </c>
      <c r="U171" t="s">
        <v>49</v>
      </c>
      <c r="V171" t="s">
        <v>40</v>
      </c>
      <c r="W171" t="s">
        <v>279</v>
      </c>
      <c r="X171" t="s">
        <v>35</v>
      </c>
      <c r="Y171" t="s">
        <v>258</v>
      </c>
      <c r="Z171" t="s">
        <v>32</v>
      </c>
      <c r="AA171" t="s">
        <v>33</v>
      </c>
    </row>
    <row r="172" spans="1:27" x14ac:dyDescent="0.35">
      <c r="A172" s="1">
        <v>44252.333333333336</v>
      </c>
      <c r="B172" s="3" t="s">
        <v>275</v>
      </c>
      <c r="C172">
        <v>1</v>
      </c>
      <c r="D172">
        <v>1</v>
      </c>
      <c r="E172">
        <v>21</v>
      </c>
      <c r="F172">
        <v>825.61</v>
      </c>
      <c r="G172">
        <v>382.39</v>
      </c>
      <c r="H172">
        <v>17337.810000000001</v>
      </c>
      <c r="I172">
        <v>8030.19</v>
      </c>
      <c r="J172">
        <v>9200</v>
      </c>
      <c r="K172" s="2">
        <f>$K$1*J172</f>
        <v>12604.000000000002</v>
      </c>
      <c r="L172" s="2">
        <f>(200000/410)*E172*2</f>
        <v>20487.804878048781</v>
      </c>
      <c r="M172" s="2">
        <f t="shared" si="12"/>
        <v>5343</v>
      </c>
      <c r="N172" s="2">
        <v>5267.6812191999998</v>
      </c>
      <c r="O172" s="2">
        <f t="shared" si="11"/>
        <v>69070.48609724878</v>
      </c>
      <c r="P172" t="s">
        <v>35</v>
      </c>
      <c r="Q172" t="s">
        <v>281</v>
      </c>
      <c r="R172" t="s">
        <v>69</v>
      </c>
      <c r="S172" t="s">
        <v>47</v>
      </c>
      <c r="T172" t="s">
        <v>276</v>
      </c>
      <c r="U172" t="s">
        <v>49</v>
      </c>
      <c r="V172" t="s">
        <v>30</v>
      </c>
      <c r="W172" t="s">
        <v>136</v>
      </c>
      <c r="X172" t="s">
        <v>35</v>
      </c>
      <c r="Y172" t="s">
        <v>258</v>
      </c>
      <c r="Z172" t="s">
        <v>32</v>
      </c>
      <c r="AA172" t="s">
        <v>33</v>
      </c>
    </row>
    <row r="173" spans="1:27" x14ac:dyDescent="0.35">
      <c r="A173" s="1">
        <v>44236.399305555555</v>
      </c>
      <c r="B173" s="3" t="s">
        <v>280</v>
      </c>
      <c r="K173" s="2"/>
      <c r="L173" s="2"/>
      <c r="M173" s="2"/>
      <c r="N173" s="2"/>
      <c r="O173" s="2"/>
      <c r="P173" t="s">
        <v>35</v>
      </c>
      <c r="Q173" t="s">
        <v>281</v>
      </c>
      <c r="R173" t="s">
        <v>79</v>
      </c>
      <c r="S173" t="s">
        <v>55</v>
      </c>
      <c r="T173" t="s">
        <v>211</v>
      </c>
      <c r="U173" t="s">
        <v>259</v>
      </c>
      <c r="V173" t="s">
        <v>40</v>
      </c>
      <c r="W173" t="s">
        <v>57</v>
      </c>
      <c r="X173" t="s">
        <v>35</v>
      </c>
      <c r="Y173" t="s">
        <v>258</v>
      </c>
      <c r="Z173" t="s">
        <v>52</v>
      </c>
      <c r="AA173" t="s">
        <v>33</v>
      </c>
    </row>
    <row r="174" spans="1:27" x14ac:dyDescent="0.35">
      <c r="A174" s="1">
        <v>44236.399305555555</v>
      </c>
      <c r="B174" s="3" t="s">
        <v>280</v>
      </c>
      <c r="C174">
        <v>1</v>
      </c>
      <c r="D174">
        <v>1</v>
      </c>
      <c r="E174">
        <v>9</v>
      </c>
      <c r="F174">
        <v>825.61</v>
      </c>
      <c r="G174">
        <v>382.39</v>
      </c>
      <c r="H174">
        <v>7430.49</v>
      </c>
      <c r="I174">
        <v>3441.5099999999998</v>
      </c>
      <c r="J174">
        <v>9200</v>
      </c>
      <c r="K174" s="2">
        <f>$K$1*J174</f>
        <v>12604.000000000002</v>
      </c>
      <c r="L174" s="2">
        <f>(200000/410)*E174*2</f>
        <v>8780.4878048780483</v>
      </c>
      <c r="M174" s="2">
        <f t="shared" si="12"/>
        <v>5343</v>
      </c>
      <c r="N174" s="2">
        <v>5267.6812191999998</v>
      </c>
      <c r="O174" s="2">
        <f t="shared" si="11"/>
        <v>42867.169024078044</v>
      </c>
      <c r="P174" t="s">
        <v>35</v>
      </c>
      <c r="Q174" t="s">
        <v>281</v>
      </c>
      <c r="R174" t="s">
        <v>79</v>
      </c>
      <c r="S174" t="s">
        <v>55</v>
      </c>
      <c r="T174" t="s">
        <v>211</v>
      </c>
      <c r="U174" t="s">
        <v>259</v>
      </c>
      <c r="V174" t="s">
        <v>30</v>
      </c>
      <c r="W174" t="s">
        <v>81</v>
      </c>
      <c r="X174" t="s">
        <v>35</v>
      </c>
      <c r="Y174" t="s">
        <v>258</v>
      </c>
      <c r="Z174" t="s">
        <v>52</v>
      </c>
      <c r="AA174" t="s">
        <v>33</v>
      </c>
    </row>
    <row r="175" spans="1:27" x14ac:dyDescent="0.35">
      <c r="N175" s="12">
        <f>SUBTOTAL(9,N3:N174)</f>
        <v>405260.90570252022</v>
      </c>
      <c r="O175" s="14">
        <f>SUBTOTAL(9,O3:O174)</f>
        <v>1806041.5986293489</v>
      </c>
    </row>
    <row r="176" spans="1:27" x14ac:dyDescent="0.35">
      <c r="O176" s="2"/>
    </row>
    <row r="186" spans="3:24" x14ac:dyDescent="0.35">
      <c r="C186" s="71" t="s">
        <v>380</v>
      </c>
      <c r="D186" s="71" t="s">
        <v>381</v>
      </c>
      <c r="E186" s="71" t="s">
        <v>382</v>
      </c>
      <c r="F186" s="71" t="s">
        <v>383</v>
      </c>
      <c r="N186" s="71" t="s">
        <v>384</v>
      </c>
      <c r="O186" s="71" t="s">
        <v>385</v>
      </c>
      <c r="P186" s="71" t="s">
        <v>388</v>
      </c>
      <c r="Q186" s="71" t="s">
        <v>389</v>
      </c>
      <c r="X186" s="71" t="s">
        <v>390</v>
      </c>
    </row>
    <row r="187" spans="3:24" x14ac:dyDescent="0.35">
      <c r="C187" s="68">
        <v>2021</v>
      </c>
      <c r="D187" s="69">
        <v>897556.19918164681</v>
      </c>
      <c r="E187" s="69">
        <f>1205390.85924026-D187</f>
        <v>307834.66005861317</v>
      </c>
      <c r="F187" s="69">
        <f>1391426.267- E187-D187</f>
        <v>186035.40775974002</v>
      </c>
      <c r="N187" s="69">
        <f>N188-F188</f>
        <v>210264.60000000009</v>
      </c>
      <c r="O187" s="69">
        <f>O188-N188</f>
        <v>204350.72999999998</v>
      </c>
      <c r="P187" s="69">
        <f t="shared" ref="O187:X187" si="13">P188-H188</f>
        <v>0</v>
      </c>
      <c r="Q187" s="69">
        <f t="shared" si="13"/>
        <v>0</v>
      </c>
      <c r="R187" s="69">
        <f t="shared" si="13"/>
        <v>0</v>
      </c>
      <c r="S187" s="69">
        <f t="shared" si="13"/>
        <v>0</v>
      </c>
      <c r="T187" s="69">
        <f t="shared" si="13"/>
        <v>0</v>
      </c>
      <c r="U187" s="69">
        <f t="shared" si="13"/>
        <v>0</v>
      </c>
      <c r="V187" s="69">
        <f t="shared" si="13"/>
        <v>-1601690.87</v>
      </c>
      <c r="W187" s="69">
        <f t="shared" si="13"/>
        <v>-1806041.6</v>
      </c>
      <c r="X187" s="69">
        <f t="shared" si="13"/>
        <v>0</v>
      </c>
    </row>
    <row r="188" spans="3:24" x14ac:dyDescent="0.35">
      <c r="C188" s="75" t="s">
        <v>391</v>
      </c>
      <c r="D188" s="69"/>
      <c r="E188" s="69"/>
      <c r="F188" s="2">
        <v>1391426.27</v>
      </c>
      <c r="N188" s="2">
        <v>1601690.87</v>
      </c>
      <c r="O188" s="68">
        <v>1806041.6</v>
      </c>
      <c r="P188" s="68"/>
      <c r="Q188" s="68"/>
      <c r="X188" s="68"/>
    </row>
    <row r="189" spans="3:24" x14ac:dyDescent="0.35">
      <c r="C189" s="68">
        <v>2022</v>
      </c>
      <c r="D189" s="68">
        <v>0</v>
      </c>
      <c r="E189" s="69">
        <v>37628.33</v>
      </c>
      <c r="F189" s="69">
        <v>46102.47</v>
      </c>
      <c r="N189" s="74">
        <v>39323.620000000003</v>
      </c>
      <c r="O189" s="68">
        <v>26159</v>
      </c>
      <c r="P189" s="68"/>
      <c r="Q189" s="68"/>
      <c r="X189" s="68"/>
    </row>
    <row r="190" spans="3:24" x14ac:dyDescent="0.35">
      <c r="C190" s="70" t="s">
        <v>386</v>
      </c>
      <c r="D190" s="72">
        <f t="shared" ref="D190:Q190" si="14">D187-D189</f>
        <v>897556.19918164681</v>
      </c>
      <c r="E190" s="72">
        <f t="shared" si="14"/>
        <v>270206.33005861315</v>
      </c>
      <c r="F190" s="72">
        <f t="shared" si="14"/>
        <v>139932.93775974002</v>
      </c>
      <c r="G190" s="69">
        <f t="shared" si="14"/>
        <v>0</v>
      </c>
      <c r="H190" s="69">
        <f t="shared" si="14"/>
        <v>0</v>
      </c>
      <c r="I190" s="69">
        <f t="shared" si="14"/>
        <v>0</v>
      </c>
      <c r="J190" s="69">
        <f t="shared" si="14"/>
        <v>0</v>
      </c>
      <c r="K190" s="69">
        <f t="shared" si="14"/>
        <v>0</v>
      </c>
      <c r="L190" s="69">
        <f t="shared" si="14"/>
        <v>0</v>
      </c>
      <c r="M190" s="69">
        <f t="shared" si="14"/>
        <v>0</v>
      </c>
      <c r="N190" s="72">
        <f t="shared" si="14"/>
        <v>170940.9800000001</v>
      </c>
      <c r="O190" s="72">
        <f t="shared" si="14"/>
        <v>178191.72999999998</v>
      </c>
      <c r="P190" s="72">
        <f t="shared" si="14"/>
        <v>0</v>
      </c>
      <c r="Q190" s="72">
        <f t="shared" si="14"/>
        <v>0</v>
      </c>
      <c r="X190" s="72">
        <f>X187-X189</f>
        <v>0</v>
      </c>
    </row>
    <row r="191" spans="3:24" x14ac:dyDescent="0.35">
      <c r="C191" s="70" t="s">
        <v>387</v>
      </c>
      <c r="D191" s="73">
        <f>SUM(D190:X190)</f>
        <v>1656828.1770000001</v>
      </c>
    </row>
    <row r="192" spans="3:24" x14ac:dyDescent="0.35">
      <c r="N192" s="2"/>
    </row>
  </sheetData>
  <autoFilter ref="A2:AA176" xr:uid="{00000000-0001-0000-0100-000000000000}">
    <filterColumn colId="0">
      <filters blank="1">
        <dateGroupItem year="2021" month="1" dateTimeGrouping="month"/>
        <dateGroupItem year="2021" month="2" dateTimeGrouping="month"/>
        <dateGroupItem year="2021" month="3" dateTimeGrouping="month"/>
        <dateGroupItem year="2021" month="4" dateTimeGrouping="month"/>
        <dateGroupItem year="2021" month="5" dateTimeGrouping="month"/>
        <dateGroupItem year="2021" month="6" dateTimeGrouping="month"/>
        <dateGroupItem year="2021" month="7" dateTimeGrouping="month"/>
        <dateGroupItem year="2021" month="8" dateTimeGrouping="month"/>
        <dateGroupItem year="2021" month="9" dateTimeGrouping="month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B15B-8BF6-4392-8F4B-81A779591E62}">
  <dimension ref="A1:Z3"/>
  <sheetViews>
    <sheetView workbookViewId="0">
      <selection sqref="A1:Z3"/>
    </sheetView>
  </sheetViews>
  <sheetFormatPr defaultRowHeight="14.5" x14ac:dyDescent="0.35"/>
  <cols>
    <col min="1" max="1" width="29.26953125" customWidth="1"/>
    <col min="2" max="2" width="28.36328125" customWidth="1"/>
    <col min="3" max="3" width="12.1796875" customWidth="1"/>
    <col min="4" max="4" width="19.1796875" customWidth="1"/>
    <col min="5" max="5" width="14.90625" customWidth="1"/>
    <col min="6" max="6" width="15.08984375" customWidth="1"/>
    <col min="7" max="7" width="18.7265625" customWidth="1"/>
    <col min="8" max="8" width="12.1796875" customWidth="1"/>
    <col min="9" max="9" width="15.81640625" customWidth="1"/>
    <col min="10" max="10" width="18" customWidth="1"/>
    <col min="11" max="11" width="14" customWidth="1"/>
    <col min="12" max="12" width="23.36328125" customWidth="1"/>
    <col min="13" max="13" width="9.54296875" customWidth="1"/>
    <col min="14" max="14" width="14.453125" customWidth="1"/>
    <col min="17" max="17" width="16.81640625" customWidth="1"/>
    <col min="18" max="18" width="16.6328125" customWidth="1"/>
    <col min="19" max="19" width="12.54296875" customWidth="1"/>
    <col min="20" max="20" width="22.26953125" customWidth="1"/>
    <col min="21" max="21" width="19.36328125" customWidth="1"/>
    <col min="22" max="22" width="13.453125" customWidth="1"/>
    <col min="23" max="23" width="18.54296875" customWidth="1"/>
    <col min="24" max="24" width="19.6328125" customWidth="1"/>
    <col min="25" max="25" width="13.6328125" customWidth="1"/>
    <col min="26" max="26" width="16.632812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284</v>
      </c>
      <c r="N1" t="s">
        <v>285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35">
      <c r="A2" s="1">
        <v>44474.333333333336</v>
      </c>
      <c r="B2" t="s">
        <v>63</v>
      </c>
      <c r="O2" t="s">
        <v>35</v>
      </c>
      <c r="P2" t="s">
        <v>282</v>
      </c>
      <c r="Q2" t="s">
        <v>64</v>
      </c>
      <c r="R2" t="s">
        <v>65</v>
      </c>
      <c r="S2" t="s">
        <v>48</v>
      </c>
      <c r="T2" t="s">
        <v>66</v>
      </c>
      <c r="U2" t="s">
        <v>30</v>
      </c>
      <c r="V2" t="s">
        <v>58</v>
      </c>
      <c r="W2" t="s">
        <v>35</v>
      </c>
      <c r="X2" t="s">
        <v>67</v>
      </c>
      <c r="Y2" t="s">
        <v>52</v>
      </c>
      <c r="Z2" t="s">
        <v>33</v>
      </c>
    </row>
    <row r="3" spans="1:26" x14ac:dyDescent="0.35">
      <c r="A3" s="1">
        <v>44474.333333333336</v>
      </c>
      <c r="B3" t="s">
        <v>63</v>
      </c>
      <c r="C3">
        <v>1</v>
      </c>
      <c r="D3">
        <v>1</v>
      </c>
      <c r="E3">
        <v>8</v>
      </c>
      <c r="F3">
        <v>825.61</v>
      </c>
      <c r="G3">
        <v>382.39</v>
      </c>
      <c r="H3">
        <v>6604.89</v>
      </c>
      <c r="I3">
        <v>3059.09</v>
      </c>
      <c r="J3">
        <v>8100</v>
      </c>
      <c r="K3">
        <v>6966</v>
      </c>
      <c r="L3">
        <v>3902.439024390244</v>
      </c>
      <c r="N3">
        <v>20532.419024390245</v>
      </c>
      <c r="O3" t="s">
        <v>35</v>
      </c>
      <c r="P3" t="s">
        <v>282</v>
      </c>
      <c r="Q3" t="s">
        <v>64</v>
      </c>
      <c r="R3" t="s">
        <v>65</v>
      </c>
      <c r="S3" t="s">
        <v>48</v>
      </c>
      <c r="T3" t="s">
        <v>66</v>
      </c>
      <c r="U3" t="s">
        <v>40</v>
      </c>
      <c r="V3" t="s">
        <v>57</v>
      </c>
      <c r="W3" t="s">
        <v>35</v>
      </c>
      <c r="X3" t="s">
        <v>67</v>
      </c>
      <c r="Y3" t="s">
        <v>52</v>
      </c>
      <c r="Z3" t="s">
        <v>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6B94-6416-46A2-A731-01A60AA88E06}">
  <dimension ref="A1:AZ8"/>
  <sheetViews>
    <sheetView workbookViewId="0">
      <selection activeCell="AP7" sqref="AP7"/>
    </sheetView>
  </sheetViews>
  <sheetFormatPr defaultRowHeight="14.5" x14ac:dyDescent="0.35"/>
  <cols>
    <col min="2" max="2" width="19.7265625" customWidth="1"/>
    <col min="4" max="4" width="13.54296875" hidden="1" customWidth="1"/>
    <col min="5" max="6" width="0" hidden="1" customWidth="1"/>
    <col min="7" max="7" width="12.453125" hidden="1" customWidth="1"/>
    <col min="8" max="9" width="0" hidden="1" customWidth="1"/>
    <col min="10" max="10" width="14.81640625" hidden="1" customWidth="1"/>
    <col min="11" max="12" width="0" hidden="1" customWidth="1"/>
    <col min="13" max="13" width="15.6328125" customWidth="1"/>
    <col min="14" max="14" width="17.1796875" customWidth="1"/>
    <col min="15" max="15" width="15.7265625" customWidth="1"/>
    <col min="16" max="16" width="17.1796875" customWidth="1"/>
    <col min="17" max="17" width="0" hidden="1" customWidth="1"/>
    <col min="18" max="18" width="10.7265625" hidden="1" customWidth="1"/>
    <col min="19" max="29" width="0" hidden="1" customWidth="1"/>
    <col min="30" max="30" width="7.453125" hidden="1" customWidth="1"/>
    <col min="31" max="34" width="0" hidden="1" customWidth="1"/>
    <col min="35" max="35" width="9.54296875" hidden="1" customWidth="1"/>
    <col min="36" max="36" width="12.08984375" hidden="1" customWidth="1"/>
    <col min="37" max="37" width="11.81640625" hidden="1" customWidth="1"/>
    <col min="38" max="38" width="9.54296875" hidden="1" customWidth="1"/>
    <col min="39" max="39" width="10" hidden="1" customWidth="1"/>
    <col min="40" max="40" width="12.1796875" hidden="1" customWidth="1"/>
    <col min="41" max="41" width="10.54296875" hidden="1" customWidth="1"/>
    <col min="42" max="42" width="11.90625" customWidth="1"/>
    <col min="43" max="43" width="16.1796875" customWidth="1"/>
    <col min="44" max="44" width="14" hidden="1" customWidth="1"/>
    <col min="45" max="45" width="15" hidden="1" customWidth="1"/>
    <col min="46" max="46" width="15.26953125" hidden="1" customWidth="1"/>
    <col min="47" max="47" width="12.54296875" hidden="1" customWidth="1"/>
    <col min="48" max="48" width="13.36328125" hidden="1" customWidth="1"/>
    <col min="49" max="49" width="12" hidden="1" customWidth="1"/>
    <col min="50" max="50" width="0" hidden="1" customWidth="1"/>
    <col min="52" max="52" width="10.08984375" bestFit="1" customWidth="1"/>
  </cols>
  <sheetData>
    <row r="1" spans="1:52" ht="63" customHeight="1" x14ac:dyDescent="0.35">
      <c r="A1" s="16" t="s">
        <v>293</v>
      </c>
      <c r="B1" s="17" t="s">
        <v>294</v>
      </c>
      <c r="C1" s="17" t="s">
        <v>295</v>
      </c>
      <c r="D1" s="17" t="s">
        <v>296</v>
      </c>
      <c r="E1" s="16" t="s">
        <v>297</v>
      </c>
      <c r="F1" s="17" t="s">
        <v>298</v>
      </c>
      <c r="G1" s="77" t="s">
        <v>299</v>
      </c>
      <c r="H1" s="77"/>
      <c r="I1" s="77"/>
      <c r="J1" s="77" t="s">
        <v>300</v>
      </c>
      <c r="K1" s="77"/>
      <c r="L1" s="77"/>
      <c r="M1" s="78" t="s">
        <v>301</v>
      </c>
      <c r="N1" s="79"/>
      <c r="O1" s="78" t="s">
        <v>302</v>
      </c>
      <c r="P1" s="79"/>
      <c r="Q1" s="18" t="s">
        <v>303</v>
      </c>
      <c r="R1" s="18" t="s">
        <v>304</v>
      </c>
      <c r="S1" s="18" t="s">
        <v>305</v>
      </c>
      <c r="T1" s="18" t="s">
        <v>306</v>
      </c>
      <c r="U1" s="18" t="s">
        <v>307</v>
      </c>
      <c r="V1" s="18" t="s">
        <v>308</v>
      </c>
      <c r="W1" s="18" t="s">
        <v>309</v>
      </c>
      <c r="X1" s="18" t="s">
        <v>310</v>
      </c>
      <c r="Y1" s="18" t="s">
        <v>311</v>
      </c>
      <c r="Z1" s="18" t="s">
        <v>312</v>
      </c>
      <c r="AA1" s="18" t="s">
        <v>313</v>
      </c>
      <c r="AB1" s="78" t="s">
        <v>314</v>
      </c>
      <c r="AC1" s="80"/>
      <c r="AD1" s="79"/>
      <c r="AE1" s="18" t="s">
        <v>315</v>
      </c>
      <c r="AF1" s="18" t="s">
        <v>316</v>
      </c>
      <c r="AG1" s="18" t="s">
        <v>317</v>
      </c>
      <c r="AH1" s="18" t="s">
        <v>318</v>
      </c>
      <c r="AI1" s="18" t="s">
        <v>319</v>
      </c>
      <c r="AJ1" s="76" t="s">
        <v>320</v>
      </c>
      <c r="AK1" s="76"/>
      <c r="AL1" s="76" t="s">
        <v>321</v>
      </c>
      <c r="AM1" s="76"/>
      <c r="AN1" s="18" t="s">
        <v>322</v>
      </c>
      <c r="AO1" s="18" t="s">
        <v>323</v>
      </c>
      <c r="AP1" s="18" t="s">
        <v>324</v>
      </c>
      <c r="AQ1" s="18" t="s">
        <v>325</v>
      </c>
      <c r="AR1" s="18" t="s">
        <v>326</v>
      </c>
      <c r="AS1" s="18" t="s">
        <v>327</v>
      </c>
      <c r="AT1" s="18" t="s">
        <v>328</v>
      </c>
    </row>
    <row r="2" spans="1:52" ht="48" customHeight="1" x14ac:dyDescent="0.35">
      <c r="A2" s="19" t="s">
        <v>329</v>
      </c>
      <c r="B2" s="20" t="s">
        <v>294</v>
      </c>
      <c r="C2" s="20" t="s">
        <v>295</v>
      </c>
      <c r="D2" s="20" t="s">
        <v>296</v>
      </c>
      <c r="E2" s="19" t="s">
        <v>297</v>
      </c>
      <c r="F2" s="20" t="s">
        <v>298</v>
      </c>
      <c r="G2" s="21" t="s">
        <v>330</v>
      </c>
      <c r="H2" s="21" t="s">
        <v>331</v>
      </c>
      <c r="I2" s="21" t="s">
        <v>332</v>
      </c>
      <c r="J2" s="21" t="s">
        <v>330</v>
      </c>
      <c r="K2" s="21" t="s">
        <v>331</v>
      </c>
      <c r="L2" s="21"/>
      <c r="M2" s="22" t="s">
        <v>12</v>
      </c>
      <c r="N2" s="22" t="s">
        <v>13</v>
      </c>
      <c r="O2" s="22" t="s">
        <v>12</v>
      </c>
      <c r="P2" s="22" t="s">
        <v>13</v>
      </c>
      <c r="Q2" s="22" t="s">
        <v>303</v>
      </c>
      <c r="R2" s="22" t="s">
        <v>304</v>
      </c>
      <c r="S2" s="22" t="s">
        <v>333</v>
      </c>
      <c r="T2" s="22" t="s">
        <v>306</v>
      </c>
      <c r="U2" s="22" t="s">
        <v>307</v>
      </c>
      <c r="V2" s="22" t="s">
        <v>334</v>
      </c>
      <c r="W2" s="22" t="s">
        <v>309</v>
      </c>
      <c r="X2" s="22" t="s">
        <v>310</v>
      </c>
      <c r="Y2" s="22" t="s">
        <v>311</v>
      </c>
      <c r="Z2" s="22" t="s">
        <v>335</v>
      </c>
      <c r="AA2" s="22" t="s">
        <v>336</v>
      </c>
      <c r="AB2" s="22" t="s">
        <v>337</v>
      </c>
      <c r="AC2" s="22" t="s">
        <v>338</v>
      </c>
      <c r="AD2" s="22" t="s">
        <v>339</v>
      </c>
      <c r="AE2" s="22" t="s">
        <v>315</v>
      </c>
      <c r="AF2" s="22" t="s">
        <v>316</v>
      </c>
      <c r="AG2" s="22" t="s">
        <v>317</v>
      </c>
      <c r="AH2" s="22" t="s">
        <v>318</v>
      </c>
      <c r="AI2" s="22" t="s">
        <v>319</v>
      </c>
      <c r="AJ2" s="23" t="s">
        <v>301</v>
      </c>
      <c r="AK2" s="23" t="s">
        <v>302</v>
      </c>
      <c r="AL2" s="23" t="s">
        <v>301</v>
      </c>
      <c r="AM2" s="23" t="s">
        <v>302</v>
      </c>
      <c r="AN2" s="22" t="s">
        <v>322</v>
      </c>
      <c r="AO2" s="22" t="s">
        <v>323</v>
      </c>
      <c r="AP2" s="22" t="s">
        <v>324</v>
      </c>
      <c r="AQ2" s="22" t="s">
        <v>340</v>
      </c>
      <c r="AR2" s="24" t="s">
        <v>326</v>
      </c>
      <c r="AS2" s="25" t="s">
        <v>327</v>
      </c>
      <c r="AT2" s="25" t="s">
        <v>328</v>
      </c>
      <c r="AU2" s="25" t="s">
        <v>341</v>
      </c>
      <c r="AV2" s="26" t="s">
        <v>342</v>
      </c>
      <c r="AW2" s="26" t="s">
        <v>343</v>
      </c>
      <c r="AY2" s="67" t="s">
        <v>375</v>
      </c>
    </row>
    <row r="3" spans="1:52" s="40" customFormat="1" ht="15.5" x14ac:dyDescent="0.35">
      <c r="A3" s="27">
        <v>15</v>
      </c>
      <c r="B3" s="28" t="s">
        <v>344</v>
      </c>
      <c r="C3" s="29">
        <v>44325</v>
      </c>
      <c r="D3" s="30">
        <v>457307114802</v>
      </c>
      <c r="E3" s="31" t="s">
        <v>345</v>
      </c>
      <c r="F3" s="32" t="s">
        <v>346</v>
      </c>
      <c r="G3" s="32">
        <v>44320</v>
      </c>
      <c r="H3" s="33">
        <v>0.58333333333333337</v>
      </c>
      <c r="I3" s="33">
        <v>0.66666666666666663</v>
      </c>
      <c r="J3" s="34">
        <v>44325</v>
      </c>
      <c r="K3" s="35">
        <v>0.33333333333333331</v>
      </c>
      <c r="L3" s="36">
        <v>0.41666666666666669</v>
      </c>
      <c r="M3" s="37" t="s">
        <v>347</v>
      </c>
      <c r="N3" s="37" t="s">
        <v>348</v>
      </c>
      <c r="O3" s="38" t="s">
        <v>349</v>
      </c>
      <c r="P3" s="38" t="s">
        <v>350</v>
      </c>
      <c r="Q3" s="39">
        <v>2.81</v>
      </c>
      <c r="R3" s="39">
        <v>5.08</v>
      </c>
      <c r="S3" s="39">
        <v>1.3</v>
      </c>
      <c r="T3" s="39">
        <v>1.3</v>
      </c>
      <c r="U3" s="38">
        <v>50</v>
      </c>
      <c r="V3" s="38">
        <v>1026</v>
      </c>
      <c r="W3" s="38">
        <v>1021</v>
      </c>
      <c r="Z3" s="41">
        <f t="shared" ref="Z3:Z8" si="0">IF(V3=0,"0",U3+V3)</f>
        <v>1076</v>
      </c>
      <c r="AA3" s="41">
        <f t="shared" ref="AA3:AA8" si="1">IF(W3=0,"0",U3+W3)</f>
        <v>1071</v>
      </c>
      <c r="AB3" s="38">
        <v>0</v>
      </c>
      <c r="AC3" s="42">
        <v>10</v>
      </c>
      <c r="AD3" s="38">
        <f t="shared" ref="AD3:AD7" si="2">(AB3*AC3)</f>
        <v>0</v>
      </c>
      <c r="AE3" s="38">
        <f>579.2*2</f>
        <v>1158.4000000000001</v>
      </c>
      <c r="AF3" s="43">
        <v>1351.46</v>
      </c>
      <c r="AG3" s="38">
        <v>160.88999999999999</v>
      </c>
      <c r="AH3" s="38">
        <f t="shared" ref="AH3:AH8" si="3">(AL3+AM3)*0.1768</f>
        <v>493.46648000000005</v>
      </c>
      <c r="AI3" s="44">
        <f t="shared" ref="AI3:AI8" si="4">(Q3*U3)</f>
        <v>140.5</v>
      </c>
      <c r="AJ3" s="44">
        <f t="shared" ref="AJ3:AJ8" si="5">R3*Z3</f>
        <v>5466.08</v>
      </c>
      <c r="AK3" s="44">
        <f t="shared" ref="AK3:AK8" si="6">R3*AA3</f>
        <v>5440.68</v>
      </c>
      <c r="AL3" s="44">
        <f t="shared" ref="AL3:AM8" si="7">S3*Z3</f>
        <v>1398.8</v>
      </c>
      <c r="AM3" s="44">
        <f t="shared" si="7"/>
        <v>1392.3</v>
      </c>
      <c r="AN3" s="44">
        <f t="shared" ref="AN3:AN8" si="8">AD3+AE3+AF3+AG3+AH3+AI3+AJ3+AK3+AL3+AM3</f>
        <v>17002.57648</v>
      </c>
      <c r="AO3" s="44">
        <f t="shared" ref="AO3:AO8" si="9">AN3*0.075</f>
        <v>1275.1932359999998</v>
      </c>
      <c r="AP3" s="44">
        <f t="shared" ref="AP3:AP8" si="10">(AN3+AO3)</f>
        <v>18277.769715999999</v>
      </c>
      <c r="AQ3" s="44">
        <f t="shared" ref="AQ3:AQ8" si="11">AP3*0.1*1.075</f>
        <v>1964.86024447</v>
      </c>
      <c r="AR3" s="31"/>
      <c r="AS3" s="37"/>
      <c r="AT3" s="37"/>
      <c r="AU3"/>
      <c r="AV3" s="40">
        <v>1002300208</v>
      </c>
      <c r="AW3" s="40">
        <v>4510462897</v>
      </c>
      <c r="AY3" s="40" t="s">
        <v>376</v>
      </c>
    </row>
    <row r="4" spans="1:52" s="40" customFormat="1" ht="15.5" x14ac:dyDescent="0.35">
      <c r="A4" s="27">
        <v>21</v>
      </c>
      <c r="B4" s="28" t="s">
        <v>351</v>
      </c>
      <c r="C4" s="29">
        <v>44390</v>
      </c>
      <c r="D4" s="30">
        <v>457307117225</v>
      </c>
      <c r="E4" s="31" t="s">
        <v>352</v>
      </c>
      <c r="F4" s="32" t="s">
        <v>353</v>
      </c>
      <c r="G4" s="32">
        <v>44382</v>
      </c>
      <c r="H4" s="33">
        <v>0.57638888888888895</v>
      </c>
      <c r="I4" s="33">
        <v>0.65972222222222221</v>
      </c>
      <c r="J4" s="34">
        <v>44390</v>
      </c>
      <c r="K4" s="35">
        <v>0.4375</v>
      </c>
      <c r="L4" s="36">
        <v>0.52083333333333337</v>
      </c>
      <c r="M4" s="37" t="s">
        <v>354</v>
      </c>
      <c r="N4" s="37" t="s">
        <v>348</v>
      </c>
      <c r="O4" s="38" t="s">
        <v>349</v>
      </c>
      <c r="P4" s="38" t="s">
        <v>355</v>
      </c>
      <c r="Q4" s="39">
        <v>2.81</v>
      </c>
      <c r="R4" s="39">
        <v>5.08</v>
      </c>
      <c r="S4" s="39">
        <v>1.96</v>
      </c>
      <c r="T4" s="39">
        <v>1.96</v>
      </c>
      <c r="U4" s="38">
        <v>49</v>
      </c>
      <c r="V4" s="38">
        <v>782</v>
      </c>
      <c r="W4" s="38">
        <v>792</v>
      </c>
      <c r="X4" s="38">
        <v>0</v>
      </c>
      <c r="Y4" s="38">
        <v>0</v>
      </c>
      <c r="Z4" s="41">
        <f t="shared" si="0"/>
        <v>831</v>
      </c>
      <c r="AA4" s="41">
        <f t="shared" si="1"/>
        <v>841</v>
      </c>
      <c r="AB4" s="38">
        <v>0</v>
      </c>
      <c r="AC4" s="42">
        <v>10</v>
      </c>
      <c r="AD4" s="38">
        <f t="shared" si="2"/>
        <v>0</v>
      </c>
      <c r="AE4" s="38">
        <f>579.2*2</f>
        <v>1158.4000000000001</v>
      </c>
      <c r="AF4" s="43">
        <v>1351.46</v>
      </c>
      <c r="AG4" s="38">
        <v>160.88999999999999</v>
      </c>
      <c r="AH4" s="38">
        <f t="shared" si="3"/>
        <v>579.39481599999999</v>
      </c>
      <c r="AI4" s="44">
        <f t="shared" si="4"/>
        <v>137.69</v>
      </c>
      <c r="AJ4" s="44">
        <f t="shared" si="5"/>
        <v>4221.4800000000005</v>
      </c>
      <c r="AK4" s="44">
        <f t="shared" si="6"/>
        <v>4272.28</v>
      </c>
      <c r="AL4" s="44">
        <f t="shared" si="7"/>
        <v>1628.76</v>
      </c>
      <c r="AM4" s="44">
        <f t="shared" si="7"/>
        <v>1648.36</v>
      </c>
      <c r="AN4" s="44">
        <f t="shared" si="8"/>
        <v>15158.714816000002</v>
      </c>
      <c r="AO4" s="44">
        <f t="shared" si="9"/>
        <v>1136.9036112000001</v>
      </c>
      <c r="AP4" s="44">
        <f t="shared" si="10"/>
        <v>16295.618427200001</v>
      </c>
      <c r="AQ4" s="44">
        <f t="shared" si="11"/>
        <v>1751.7789809240001</v>
      </c>
      <c r="AR4" s="31"/>
      <c r="AS4" s="37"/>
      <c r="AT4" s="37"/>
      <c r="AU4"/>
      <c r="AY4" s="40" t="s">
        <v>376</v>
      </c>
    </row>
    <row r="5" spans="1:52" s="40" customFormat="1" ht="15.5" x14ac:dyDescent="0.35">
      <c r="A5" s="27">
        <v>53</v>
      </c>
      <c r="B5" s="28" t="s">
        <v>356</v>
      </c>
      <c r="C5" s="29">
        <v>44199</v>
      </c>
      <c r="D5" s="30">
        <v>457307116658</v>
      </c>
      <c r="E5" s="31" t="s">
        <v>357</v>
      </c>
      <c r="F5" s="32" t="s">
        <v>358</v>
      </c>
      <c r="G5" s="32">
        <v>44198</v>
      </c>
      <c r="H5" s="33">
        <v>0.625</v>
      </c>
      <c r="I5" s="33">
        <v>0.70833333333333337</v>
      </c>
      <c r="J5" s="34">
        <v>44199</v>
      </c>
      <c r="K5" s="35">
        <v>0.4236111111111111</v>
      </c>
      <c r="L5" s="36">
        <v>0.50694444444444442</v>
      </c>
      <c r="M5" s="37" t="s">
        <v>359</v>
      </c>
      <c r="N5" s="37" t="s">
        <v>355</v>
      </c>
      <c r="O5" s="38" t="s">
        <v>354</v>
      </c>
      <c r="P5" s="38" t="s">
        <v>360</v>
      </c>
      <c r="Q5" s="39">
        <v>2.81</v>
      </c>
      <c r="R5" s="39">
        <v>5.08</v>
      </c>
      <c r="S5" s="39">
        <v>0.66</v>
      </c>
      <c r="T5" s="39">
        <v>0.66</v>
      </c>
      <c r="U5" s="38">
        <v>196</v>
      </c>
      <c r="V5" s="38">
        <v>5</v>
      </c>
      <c r="W5" s="38">
        <v>5</v>
      </c>
      <c r="X5" s="38">
        <v>0</v>
      </c>
      <c r="Y5" s="38">
        <v>0</v>
      </c>
      <c r="Z5" s="41">
        <f t="shared" si="0"/>
        <v>201</v>
      </c>
      <c r="AA5" s="41">
        <f t="shared" si="1"/>
        <v>201</v>
      </c>
      <c r="AB5" s="38">
        <v>0</v>
      </c>
      <c r="AC5" s="42">
        <v>10</v>
      </c>
      <c r="AD5" s="38">
        <f t="shared" si="2"/>
        <v>0</v>
      </c>
      <c r="AE5" s="38">
        <v>1158.4000000000001</v>
      </c>
      <c r="AF5" s="38">
        <v>675.73</v>
      </c>
      <c r="AG5" s="38">
        <v>160.88999999999999</v>
      </c>
      <c r="AH5" s="38">
        <f t="shared" si="3"/>
        <v>46.908576000000004</v>
      </c>
      <c r="AI5" s="44">
        <f t="shared" si="4"/>
        <v>550.76</v>
      </c>
      <c r="AJ5" s="44">
        <f t="shared" si="5"/>
        <v>1021.08</v>
      </c>
      <c r="AK5" s="44">
        <f t="shared" si="6"/>
        <v>1021.08</v>
      </c>
      <c r="AL5" s="44">
        <f t="shared" si="7"/>
        <v>132.66</v>
      </c>
      <c r="AM5" s="44">
        <f t="shared" si="7"/>
        <v>132.66</v>
      </c>
      <c r="AN5" s="44">
        <f t="shared" si="8"/>
        <v>4900.168576</v>
      </c>
      <c r="AO5" s="44">
        <f t="shared" si="9"/>
        <v>367.51264320000001</v>
      </c>
      <c r="AP5" s="44">
        <f t="shared" si="10"/>
        <v>5267.6812191999998</v>
      </c>
      <c r="AQ5" s="44">
        <f t="shared" si="11"/>
        <v>566.27573106399996</v>
      </c>
      <c r="AR5" s="31"/>
      <c r="AS5" s="37"/>
      <c r="AT5" s="37"/>
      <c r="AU5"/>
      <c r="AV5" s="40">
        <v>1002300211</v>
      </c>
      <c r="AW5" s="40">
        <v>4510462897</v>
      </c>
      <c r="AY5" s="40" t="s">
        <v>377</v>
      </c>
    </row>
    <row r="6" spans="1:52" s="61" customFormat="1" ht="15" customHeight="1" x14ac:dyDescent="0.35">
      <c r="A6" s="45">
        <v>51</v>
      </c>
      <c r="B6" s="46" t="s">
        <v>361</v>
      </c>
      <c r="C6" s="47">
        <v>44610</v>
      </c>
      <c r="D6" s="48">
        <v>457307126799</v>
      </c>
      <c r="E6" s="49" t="s">
        <v>362</v>
      </c>
      <c r="F6" s="50" t="s">
        <v>363</v>
      </c>
      <c r="G6" s="50">
        <v>44610</v>
      </c>
      <c r="H6" s="51">
        <v>0.67499999999999993</v>
      </c>
      <c r="I6" s="51">
        <v>0.7583333333333333</v>
      </c>
      <c r="J6" s="52">
        <v>44611</v>
      </c>
      <c r="K6" s="53">
        <v>0.27083333333333331</v>
      </c>
      <c r="L6" s="54">
        <v>0.35416666666666669</v>
      </c>
      <c r="M6" s="55" t="s">
        <v>364</v>
      </c>
      <c r="N6" s="55" t="s">
        <v>365</v>
      </c>
      <c r="O6" s="43" t="s">
        <v>366</v>
      </c>
      <c r="P6" s="43" t="s">
        <v>367</v>
      </c>
      <c r="Q6" s="56">
        <v>2.81</v>
      </c>
      <c r="R6" s="56">
        <v>5.08</v>
      </c>
      <c r="S6" s="56">
        <v>0.66</v>
      </c>
      <c r="T6" s="56">
        <v>0.66</v>
      </c>
      <c r="U6" s="43">
        <v>298</v>
      </c>
      <c r="V6" s="43">
        <v>1</v>
      </c>
      <c r="W6" s="43">
        <v>1</v>
      </c>
      <c r="X6" s="43">
        <v>0</v>
      </c>
      <c r="Y6" s="43">
        <v>0</v>
      </c>
      <c r="Z6" s="57">
        <f t="shared" si="0"/>
        <v>299</v>
      </c>
      <c r="AA6" s="57">
        <f t="shared" si="1"/>
        <v>299</v>
      </c>
      <c r="AB6" s="43">
        <v>0</v>
      </c>
      <c r="AC6" s="58">
        <v>10</v>
      </c>
      <c r="AD6" s="43">
        <f t="shared" si="2"/>
        <v>0</v>
      </c>
      <c r="AE6" s="43">
        <f>579.2*2</f>
        <v>1158.4000000000001</v>
      </c>
      <c r="AF6" s="43">
        <v>1351.46</v>
      </c>
      <c r="AG6" s="43">
        <v>160.88999999999999</v>
      </c>
      <c r="AH6" s="43">
        <f t="shared" si="3"/>
        <v>69.779424000000006</v>
      </c>
      <c r="AI6" s="59">
        <f t="shared" si="4"/>
        <v>837.38</v>
      </c>
      <c r="AJ6" s="59">
        <f t="shared" si="5"/>
        <v>1518.92</v>
      </c>
      <c r="AK6" s="59">
        <f t="shared" si="6"/>
        <v>1518.92</v>
      </c>
      <c r="AL6" s="59">
        <f t="shared" si="7"/>
        <v>197.34</v>
      </c>
      <c r="AM6" s="59">
        <f t="shared" si="7"/>
        <v>197.34</v>
      </c>
      <c r="AN6" s="59">
        <f t="shared" si="8"/>
        <v>7010.4294239999999</v>
      </c>
      <c r="AO6" s="59">
        <f t="shared" si="9"/>
        <v>525.78220679999993</v>
      </c>
      <c r="AP6" s="59">
        <f t="shared" si="10"/>
        <v>7536.2116307999995</v>
      </c>
      <c r="AQ6" s="59">
        <f t="shared" si="11"/>
        <v>810.14275031099999</v>
      </c>
      <c r="AR6" s="49"/>
      <c r="AS6" s="60"/>
      <c r="AT6" s="55"/>
      <c r="AY6" s="61" t="s">
        <v>378</v>
      </c>
    </row>
    <row r="7" spans="1:52" s="40" customFormat="1" ht="15.5" x14ac:dyDescent="0.35">
      <c r="A7" s="27">
        <v>18</v>
      </c>
      <c r="B7" s="28" t="s">
        <v>368</v>
      </c>
      <c r="C7" s="29">
        <v>44440</v>
      </c>
      <c r="D7" s="30">
        <v>457307119951</v>
      </c>
      <c r="E7" s="31" t="s">
        <v>369</v>
      </c>
      <c r="F7" s="32" t="s">
        <v>370</v>
      </c>
      <c r="G7" s="32">
        <v>44446</v>
      </c>
      <c r="H7" s="33">
        <v>0.56944444444444442</v>
      </c>
      <c r="I7" s="33">
        <v>0.65277777777777779</v>
      </c>
      <c r="J7" s="32">
        <v>44446</v>
      </c>
      <c r="K7" s="33">
        <v>0.56944444444444442</v>
      </c>
      <c r="L7" s="33">
        <v>0.65277777777777779</v>
      </c>
      <c r="M7" s="37" t="s">
        <v>371</v>
      </c>
      <c r="N7" s="37" t="s">
        <v>348</v>
      </c>
      <c r="O7" s="37" t="s">
        <v>348</v>
      </c>
      <c r="P7" s="38" t="s">
        <v>202</v>
      </c>
      <c r="Q7" s="39">
        <v>2.81</v>
      </c>
      <c r="R7" s="39">
        <v>5.08</v>
      </c>
      <c r="S7" s="39">
        <v>1.9890000000000001</v>
      </c>
      <c r="T7" s="39">
        <v>1.9890000000000001</v>
      </c>
      <c r="U7" s="38">
        <v>80</v>
      </c>
      <c r="V7" s="38">
        <v>1</v>
      </c>
      <c r="W7" s="38">
        <v>1</v>
      </c>
      <c r="X7" s="38">
        <v>0</v>
      </c>
      <c r="Y7" s="38">
        <v>0</v>
      </c>
      <c r="Z7" s="41">
        <f t="shared" si="0"/>
        <v>81</v>
      </c>
      <c r="AA7" s="41">
        <f t="shared" si="1"/>
        <v>81</v>
      </c>
      <c r="AB7" s="38">
        <v>0</v>
      </c>
      <c r="AC7" s="42">
        <v>10</v>
      </c>
      <c r="AD7" s="38">
        <f t="shared" si="2"/>
        <v>0</v>
      </c>
      <c r="AE7" s="38">
        <v>0</v>
      </c>
      <c r="AF7" s="43">
        <v>1351.46</v>
      </c>
      <c r="AG7" s="38">
        <v>160.88999999999999</v>
      </c>
      <c r="AH7" s="38">
        <f t="shared" si="3"/>
        <v>56.968142400000005</v>
      </c>
      <c r="AI7" s="62">
        <f t="shared" si="4"/>
        <v>224.8</v>
      </c>
      <c r="AJ7" s="62">
        <f t="shared" si="5"/>
        <v>411.48</v>
      </c>
      <c r="AK7" s="62">
        <f t="shared" si="6"/>
        <v>411.48</v>
      </c>
      <c r="AL7" s="62">
        <f t="shared" si="7"/>
        <v>161.10900000000001</v>
      </c>
      <c r="AM7" s="62">
        <f t="shared" si="7"/>
        <v>161.10900000000001</v>
      </c>
      <c r="AN7" s="62">
        <f t="shared" si="8"/>
        <v>2939.2961424</v>
      </c>
      <c r="AO7" s="62">
        <f t="shared" si="9"/>
        <v>220.44721067999998</v>
      </c>
      <c r="AP7" s="62">
        <f t="shared" si="10"/>
        <v>3159.7433530799999</v>
      </c>
      <c r="AQ7" s="44">
        <f t="shared" si="11"/>
        <v>339.67241045610001</v>
      </c>
      <c r="AR7" s="31"/>
      <c r="AS7" s="63"/>
      <c r="AT7" s="64"/>
      <c r="AU7"/>
      <c r="AV7">
        <v>1002307279</v>
      </c>
      <c r="AW7">
        <v>4510463092</v>
      </c>
      <c r="AY7" s="40" t="s">
        <v>194</v>
      </c>
      <c r="AZ7" s="81">
        <f>23000+AP7</f>
        <v>26159.743353080001</v>
      </c>
    </row>
    <row r="8" spans="1:52" s="61" customFormat="1" ht="15.5" x14ac:dyDescent="0.35">
      <c r="A8" s="45">
        <v>53</v>
      </c>
      <c r="B8" s="46" t="s">
        <v>372</v>
      </c>
      <c r="C8" s="47">
        <v>44552</v>
      </c>
      <c r="D8" s="48">
        <v>457307125641</v>
      </c>
      <c r="E8" s="49" t="s">
        <v>373</v>
      </c>
      <c r="F8" s="50" t="s">
        <v>353</v>
      </c>
      <c r="G8" s="50">
        <v>44556</v>
      </c>
      <c r="H8" s="53">
        <v>0.59722222222222221</v>
      </c>
      <c r="I8" s="54">
        <v>0.68055555555555547</v>
      </c>
      <c r="J8" s="50">
        <v>44556</v>
      </c>
      <c r="K8" s="53">
        <v>0.59722222222222221</v>
      </c>
      <c r="L8" s="54">
        <v>0.68055555555555547</v>
      </c>
      <c r="M8" s="55" t="s">
        <v>374</v>
      </c>
      <c r="N8" s="55" t="s">
        <v>348</v>
      </c>
      <c r="O8" s="43"/>
      <c r="P8" s="43"/>
      <c r="Q8" s="56">
        <v>2.81</v>
      </c>
      <c r="R8" s="56">
        <v>5.08</v>
      </c>
      <c r="S8" s="56">
        <v>1.96</v>
      </c>
      <c r="T8" s="56">
        <v>1.96</v>
      </c>
      <c r="U8" s="43">
        <v>1936</v>
      </c>
      <c r="V8" s="43">
        <v>134</v>
      </c>
      <c r="W8" s="43">
        <v>134</v>
      </c>
      <c r="X8" s="43">
        <v>0</v>
      </c>
      <c r="Y8" s="43">
        <v>0</v>
      </c>
      <c r="Z8" s="57">
        <f t="shared" si="0"/>
        <v>2070</v>
      </c>
      <c r="AA8" s="57">
        <f t="shared" si="1"/>
        <v>2070</v>
      </c>
      <c r="AB8" s="43">
        <v>0</v>
      </c>
      <c r="AC8" s="58">
        <v>10</v>
      </c>
      <c r="AD8" s="43">
        <f t="shared" ref="AD8" si="12">AB8*AC8</f>
        <v>0</v>
      </c>
      <c r="AE8" s="43">
        <v>579.20000000000005</v>
      </c>
      <c r="AF8" s="43">
        <v>675.73</v>
      </c>
      <c r="AG8" s="43">
        <v>160.88999999999999</v>
      </c>
      <c r="AH8" s="43">
        <f t="shared" si="3"/>
        <v>1434.62592</v>
      </c>
      <c r="AI8" s="59">
        <f t="shared" si="4"/>
        <v>5440.16</v>
      </c>
      <c r="AJ8" s="59">
        <f t="shared" si="5"/>
        <v>10515.6</v>
      </c>
      <c r="AK8" s="59">
        <f t="shared" si="6"/>
        <v>10515.6</v>
      </c>
      <c r="AL8" s="59">
        <f t="shared" si="7"/>
        <v>4057.2</v>
      </c>
      <c r="AM8" s="59">
        <f t="shared" si="7"/>
        <v>4057.2</v>
      </c>
      <c r="AN8" s="59">
        <f t="shared" si="8"/>
        <v>37436.205919999993</v>
      </c>
      <c r="AO8" s="59">
        <f t="shared" si="9"/>
        <v>2807.7154439999995</v>
      </c>
      <c r="AP8" s="59">
        <f t="shared" si="10"/>
        <v>40243.921363999994</v>
      </c>
      <c r="AQ8" s="44">
        <f t="shared" si="11"/>
        <v>4326.2215466299995</v>
      </c>
      <c r="AR8" s="55"/>
      <c r="AS8" s="65"/>
      <c r="AT8" s="66"/>
      <c r="AU8"/>
      <c r="AY8" s="61" t="s">
        <v>379</v>
      </c>
    </row>
  </sheetData>
  <mergeCells count="7">
    <mergeCell ref="AL1:AM1"/>
    <mergeCell ref="G1:I1"/>
    <mergeCell ref="J1:L1"/>
    <mergeCell ref="M1:N1"/>
    <mergeCell ref="O1:P1"/>
    <mergeCell ref="AB1:AD1"/>
    <mergeCell ref="AJ1:A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opLeftCell="C1" zoomScale="85" zoomScaleNormal="85" workbookViewId="0">
      <selection activeCell="I93" sqref="I93"/>
    </sheetView>
  </sheetViews>
  <sheetFormatPr defaultRowHeight="14.5" x14ac:dyDescent="0.35"/>
  <cols>
    <col min="1" max="1" width="183.26953125" style="11" bestFit="1" customWidth="1"/>
    <col min="2" max="2" width="16.6328125" bestFit="1" customWidth="1"/>
    <col min="3" max="3" width="23.90625" bestFit="1" customWidth="1"/>
    <col min="4" max="4" width="20" bestFit="1" customWidth="1"/>
    <col min="5" max="5" width="16.54296875" bestFit="1" customWidth="1"/>
    <col min="6" max="6" width="20.6328125" bestFit="1" customWidth="1"/>
    <col min="7" max="7" width="18.81640625" bestFit="1" customWidth="1"/>
    <col min="8" max="8" width="28.1796875" bestFit="1" customWidth="1"/>
    <col min="9" max="9" width="19.08984375" bestFit="1" customWidth="1"/>
    <col min="10" max="10" width="21.54296875" customWidth="1"/>
  </cols>
  <sheetData>
    <row r="1" spans="1:9" x14ac:dyDescent="0.35">
      <c r="A1" s="9" t="s">
        <v>13</v>
      </c>
      <c r="B1" t="s">
        <v>186</v>
      </c>
    </row>
    <row r="2" spans="1:9" x14ac:dyDescent="0.35">
      <c r="A2" s="9" t="s">
        <v>0</v>
      </c>
      <c r="B2" t="s">
        <v>186</v>
      </c>
    </row>
    <row r="3" spans="1:9" s="11" customFormat="1" x14ac:dyDescent="0.35">
      <c r="B3"/>
      <c r="C3"/>
      <c r="D3"/>
      <c r="E3"/>
      <c r="F3"/>
      <c r="G3"/>
      <c r="H3"/>
      <c r="I3"/>
    </row>
    <row r="4" spans="1:9" ht="29" x14ac:dyDescent="0.35">
      <c r="A4" s="9" t="s">
        <v>177</v>
      </c>
      <c r="B4" s="11" t="s">
        <v>179</v>
      </c>
      <c r="C4" s="11" t="s">
        <v>180</v>
      </c>
      <c r="D4" s="11" t="s">
        <v>181</v>
      </c>
      <c r="E4" s="11" t="s">
        <v>182</v>
      </c>
      <c r="F4" s="11" t="s">
        <v>183</v>
      </c>
      <c r="G4" s="11" t="s">
        <v>184</v>
      </c>
      <c r="H4" s="11" t="s">
        <v>185</v>
      </c>
      <c r="I4" s="11" t="s">
        <v>286</v>
      </c>
    </row>
    <row r="5" spans="1:9" x14ac:dyDescent="0.35">
      <c r="A5" s="10" t="s">
        <v>53</v>
      </c>
      <c r="B5" s="4"/>
      <c r="C5" s="4"/>
      <c r="D5" s="4"/>
      <c r="E5" s="4"/>
      <c r="F5" s="4"/>
      <c r="G5" s="4"/>
      <c r="H5" s="4"/>
      <c r="I5" s="4"/>
    </row>
    <row r="6" spans="1:9" ht="29" x14ac:dyDescent="0.35">
      <c r="A6" s="10" t="s">
        <v>146</v>
      </c>
      <c r="B6" s="4">
        <v>2</v>
      </c>
      <c r="C6" s="4">
        <v>2</v>
      </c>
      <c r="D6" s="4">
        <v>9</v>
      </c>
      <c r="E6" s="4">
        <v>14861.01</v>
      </c>
      <c r="F6" s="4">
        <v>6882.95</v>
      </c>
      <c r="G6" s="4">
        <v>11097</v>
      </c>
      <c r="H6" s="4">
        <v>8780.4878048780483</v>
      </c>
      <c r="I6" s="4">
        <v>82567.763041638042</v>
      </c>
    </row>
    <row r="7" spans="1:9" x14ac:dyDescent="0.35">
      <c r="A7" s="10" t="s">
        <v>63</v>
      </c>
      <c r="B7" s="4">
        <v>1</v>
      </c>
      <c r="C7" s="4">
        <v>1</v>
      </c>
      <c r="D7" s="4">
        <v>8</v>
      </c>
      <c r="E7" s="4">
        <v>6604.89</v>
      </c>
      <c r="F7" s="4">
        <v>3059.09</v>
      </c>
      <c r="G7" s="4">
        <v>11097</v>
      </c>
      <c r="H7" s="4">
        <v>7804.8780487804879</v>
      </c>
      <c r="I7" s="4">
        <v>39251.858048780487</v>
      </c>
    </row>
    <row r="8" spans="1:9" x14ac:dyDescent="0.35">
      <c r="A8" s="10" t="s">
        <v>166</v>
      </c>
      <c r="B8" s="4"/>
      <c r="C8" s="4"/>
      <c r="D8" s="4"/>
      <c r="E8" s="4"/>
      <c r="F8" s="4"/>
      <c r="G8" s="4"/>
      <c r="H8" s="4"/>
      <c r="I8" s="4"/>
    </row>
    <row r="9" spans="1:9" x14ac:dyDescent="0.35">
      <c r="A9" s="10" t="s">
        <v>59</v>
      </c>
      <c r="B9" s="4"/>
      <c r="C9" s="4"/>
      <c r="D9" s="4"/>
      <c r="E9" s="4"/>
      <c r="F9" s="4"/>
      <c r="G9" s="4"/>
      <c r="H9" s="4"/>
      <c r="I9" s="4"/>
    </row>
    <row r="10" spans="1:9" x14ac:dyDescent="0.35">
      <c r="A10" s="10" t="s">
        <v>115</v>
      </c>
      <c r="B10" s="4"/>
      <c r="C10" s="4"/>
      <c r="D10" s="4"/>
      <c r="E10" s="4"/>
      <c r="F10" s="4"/>
      <c r="G10" s="4"/>
      <c r="H10" s="4"/>
      <c r="I10" s="4"/>
    </row>
    <row r="11" spans="1:9" x14ac:dyDescent="0.35">
      <c r="A11" s="10" t="s">
        <v>24</v>
      </c>
      <c r="B11" s="4">
        <v>1</v>
      </c>
      <c r="C11" s="4">
        <v>1</v>
      </c>
      <c r="D11" s="4">
        <v>6</v>
      </c>
      <c r="E11" s="4">
        <v>4953.67</v>
      </c>
      <c r="F11" s="4">
        <v>2294.3200000000002</v>
      </c>
      <c r="G11" s="4">
        <v>11097</v>
      </c>
      <c r="H11" s="4">
        <v>5853.6585365853662</v>
      </c>
      <c r="I11" s="4">
        <v>34884.648536585366</v>
      </c>
    </row>
    <row r="12" spans="1:9" x14ac:dyDescent="0.35">
      <c r="A12" s="10" t="s">
        <v>100</v>
      </c>
      <c r="B12" s="4"/>
      <c r="C12" s="4"/>
      <c r="D12" s="4"/>
      <c r="E12" s="4"/>
      <c r="F12" s="4"/>
      <c r="G12" s="4"/>
      <c r="H12" s="4"/>
      <c r="I12" s="4"/>
    </row>
    <row r="13" spans="1:9" x14ac:dyDescent="0.35">
      <c r="A13" s="10" t="s">
        <v>102</v>
      </c>
      <c r="B13" s="4"/>
      <c r="C13" s="4"/>
      <c r="D13" s="4"/>
      <c r="E13" s="4"/>
      <c r="F13" s="4"/>
      <c r="G13" s="4"/>
      <c r="H13" s="4"/>
      <c r="I13" s="4"/>
    </row>
    <row r="14" spans="1:9" ht="29" x14ac:dyDescent="0.35">
      <c r="A14" s="10" t="s">
        <v>94</v>
      </c>
      <c r="B14" s="4">
        <v>1</v>
      </c>
      <c r="C14" s="4">
        <v>1</v>
      </c>
      <c r="D14" s="4">
        <v>8</v>
      </c>
      <c r="E14" s="4">
        <v>6604.89</v>
      </c>
      <c r="F14" s="4">
        <v>3059.09</v>
      </c>
      <c r="G14" s="4">
        <v>11097</v>
      </c>
      <c r="H14" s="4">
        <v>7804.8780487804879</v>
      </c>
      <c r="I14" s="4">
        <v>39251.858048780487</v>
      </c>
    </row>
    <row r="15" spans="1:9" ht="29" x14ac:dyDescent="0.35">
      <c r="A15" s="10" t="s">
        <v>78</v>
      </c>
      <c r="B15" s="4">
        <v>1</v>
      </c>
      <c r="C15" s="4">
        <v>1</v>
      </c>
      <c r="D15" s="4">
        <v>5</v>
      </c>
      <c r="E15" s="4">
        <v>4128.0600000000004</v>
      </c>
      <c r="F15" s="4">
        <v>1911.93</v>
      </c>
      <c r="G15" s="4">
        <v>11097</v>
      </c>
      <c r="H15" s="4">
        <v>4878.0487804878048</v>
      </c>
      <c r="I15" s="4">
        <v>32701.038780487805</v>
      </c>
    </row>
    <row r="16" spans="1:9" ht="29" x14ac:dyDescent="0.35">
      <c r="A16" s="10" t="s">
        <v>108</v>
      </c>
      <c r="B16" s="4"/>
      <c r="C16" s="4"/>
      <c r="D16" s="4"/>
      <c r="E16" s="4"/>
      <c r="F16" s="4"/>
      <c r="G16" s="4"/>
      <c r="H16" s="4"/>
      <c r="I16" s="4"/>
    </row>
    <row r="17" spans="1:9" x14ac:dyDescent="0.35">
      <c r="A17" s="10" t="s">
        <v>168</v>
      </c>
      <c r="B17" s="4"/>
      <c r="C17" s="4"/>
      <c r="D17" s="4"/>
      <c r="E17" s="4"/>
      <c r="F17" s="4"/>
      <c r="G17" s="4"/>
      <c r="H17" s="4"/>
      <c r="I17" s="4"/>
    </row>
    <row r="18" spans="1:9" ht="29" x14ac:dyDescent="0.35">
      <c r="A18" s="10" t="s">
        <v>88</v>
      </c>
      <c r="B18" s="4">
        <v>1</v>
      </c>
      <c r="C18" s="4">
        <v>1</v>
      </c>
      <c r="D18" s="4">
        <v>7</v>
      </c>
      <c r="E18" s="4">
        <v>5779.28</v>
      </c>
      <c r="F18" s="4">
        <v>2676.7</v>
      </c>
      <c r="G18" s="4">
        <v>12878.000000000002</v>
      </c>
      <c r="H18" s="4">
        <v>6829.2682926829266</v>
      </c>
      <c r="I18" s="4">
        <v>38849.248292682925</v>
      </c>
    </row>
    <row r="19" spans="1:9" x14ac:dyDescent="0.35">
      <c r="A19" s="10" t="s">
        <v>164</v>
      </c>
      <c r="B19" s="4"/>
      <c r="C19" s="4"/>
      <c r="D19" s="4"/>
      <c r="E19" s="4"/>
      <c r="F19" s="4"/>
      <c r="G19" s="4"/>
      <c r="H19" s="4"/>
      <c r="I19" s="4"/>
    </row>
    <row r="20" spans="1:9" ht="43.5" x14ac:dyDescent="0.35">
      <c r="A20" s="10" t="s">
        <v>86</v>
      </c>
      <c r="B20" s="4"/>
      <c r="C20" s="4"/>
      <c r="D20" s="4"/>
      <c r="E20" s="4"/>
      <c r="F20" s="4"/>
      <c r="G20" s="4"/>
      <c r="H20" s="4"/>
      <c r="I20" s="4"/>
    </row>
    <row r="21" spans="1:9" ht="29" x14ac:dyDescent="0.35">
      <c r="A21" s="10" t="s">
        <v>85</v>
      </c>
      <c r="B21" s="4"/>
      <c r="C21" s="4"/>
      <c r="D21" s="4"/>
      <c r="E21" s="4"/>
      <c r="F21" s="4"/>
      <c r="G21" s="4"/>
      <c r="H21" s="4"/>
      <c r="I21" s="4"/>
    </row>
    <row r="22" spans="1:9" ht="29" x14ac:dyDescent="0.35">
      <c r="A22" s="10" t="s">
        <v>44</v>
      </c>
      <c r="B22" s="4"/>
      <c r="C22" s="4"/>
      <c r="D22" s="4"/>
      <c r="E22" s="4"/>
      <c r="F22" s="4"/>
      <c r="G22" s="4"/>
      <c r="H22" s="4"/>
      <c r="I22" s="4"/>
    </row>
    <row r="23" spans="1:9" x14ac:dyDescent="0.35">
      <c r="A23" s="10" t="s">
        <v>34</v>
      </c>
      <c r="B23" s="4"/>
      <c r="C23" s="4"/>
      <c r="D23" s="4"/>
      <c r="E23" s="4"/>
      <c r="F23" s="4"/>
      <c r="G23" s="4"/>
      <c r="H23" s="4"/>
      <c r="I23" s="4"/>
    </row>
    <row r="24" spans="1:9" x14ac:dyDescent="0.35">
      <c r="A24" s="10" t="s">
        <v>130</v>
      </c>
      <c r="B24" s="4">
        <v>1</v>
      </c>
      <c r="C24" s="4">
        <v>1</v>
      </c>
      <c r="D24" s="4">
        <v>6</v>
      </c>
      <c r="E24" s="4">
        <v>4953.67</v>
      </c>
      <c r="F24" s="4">
        <v>2294.3200000000002</v>
      </c>
      <c r="G24" s="4">
        <v>11097</v>
      </c>
      <c r="H24" s="4">
        <v>5853.6585365853662</v>
      </c>
      <c r="I24" s="4">
        <v>34884.648536585366</v>
      </c>
    </row>
    <row r="25" spans="1:9" x14ac:dyDescent="0.35">
      <c r="A25" s="10" t="s">
        <v>107</v>
      </c>
      <c r="B25" s="4"/>
      <c r="C25" s="4"/>
      <c r="D25" s="4"/>
      <c r="E25" s="4"/>
      <c r="F25" s="4"/>
      <c r="G25" s="4"/>
      <c r="H25" s="4"/>
      <c r="I25" s="4"/>
    </row>
    <row r="26" spans="1:9" x14ac:dyDescent="0.35">
      <c r="A26" s="10" t="s">
        <v>95</v>
      </c>
      <c r="B26" s="4">
        <v>1</v>
      </c>
      <c r="C26" s="4">
        <v>1</v>
      </c>
      <c r="D26" s="4">
        <v>4</v>
      </c>
      <c r="E26" s="4">
        <v>3302.45</v>
      </c>
      <c r="F26" s="4">
        <v>1529.54</v>
      </c>
      <c r="G26" s="4">
        <v>11097</v>
      </c>
      <c r="H26" s="4">
        <v>3902.439024390244</v>
      </c>
      <c r="I26" s="4">
        <v>30517.429024390243</v>
      </c>
    </row>
    <row r="27" spans="1:9" x14ac:dyDescent="0.35">
      <c r="A27" s="10" t="s">
        <v>76</v>
      </c>
      <c r="B27" s="4"/>
      <c r="C27" s="4"/>
      <c r="D27" s="4"/>
      <c r="E27" s="4"/>
      <c r="F27" s="4"/>
      <c r="G27" s="4"/>
      <c r="H27" s="4"/>
      <c r="I27" s="4"/>
    </row>
    <row r="28" spans="1:9" x14ac:dyDescent="0.35">
      <c r="A28" s="10" t="s">
        <v>99</v>
      </c>
      <c r="B28" s="4"/>
      <c r="C28" s="4"/>
      <c r="D28" s="4"/>
      <c r="E28" s="4"/>
      <c r="F28" s="4"/>
      <c r="G28" s="4"/>
      <c r="H28" s="4"/>
      <c r="I28" s="4"/>
    </row>
    <row r="29" spans="1:9" x14ac:dyDescent="0.35">
      <c r="A29" s="10" t="s">
        <v>45</v>
      </c>
      <c r="B29" s="4">
        <v>1</v>
      </c>
      <c r="C29" s="4">
        <v>1</v>
      </c>
      <c r="D29" s="4">
        <v>7</v>
      </c>
      <c r="E29" s="4">
        <v>5779.28</v>
      </c>
      <c r="F29" s="4">
        <v>2676.7</v>
      </c>
      <c r="G29" s="4">
        <v>12878.000000000002</v>
      </c>
      <c r="H29" s="4">
        <v>6829.2682926829266</v>
      </c>
      <c r="I29" s="4">
        <v>38849.248292682925</v>
      </c>
    </row>
    <row r="30" spans="1:9" x14ac:dyDescent="0.35">
      <c r="A30" s="10" t="s">
        <v>93</v>
      </c>
      <c r="B30" s="4"/>
      <c r="C30" s="4"/>
      <c r="D30" s="4"/>
      <c r="E30" s="4"/>
      <c r="F30" s="4"/>
      <c r="G30" s="4"/>
      <c r="H30" s="4"/>
      <c r="I30" s="4"/>
    </row>
    <row r="31" spans="1:9" x14ac:dyDescent="0.35">
      <c r="A31" s="10" t="s">
        <v>72</v>
      </c>
      <c r="B31" s="4"/>
      <c r="C31" s="4"/>
      <c r="D31" s="4"/>
      <c r="E31" s="4"/>
      <c r="F31" s="4"/>
      <c r="G31" s="4"/>
      <c r="H31" s="4"/>
      <c r="I31" s="4"/>
    </row>
    <row r="32" spans="1:9" x14ac:dyDescent="0.35">
      <c r="A32" s="10" t="s">
        <v>97</v>
      </c>
      <c r="B32" s="4">
        <v>1</v>
      </c>
      <c r="C32" s="4">
        <v>1</v>
      </c>
      <c r="D32" s="4">
        <v>10</v>
      </c>
      <c r="E32" s="4">
        <v>8256.1200000000008</v>
      </c>
      <c r="F32" s="4">
        <v>3823.86</v>
      </c>
      <c r="G32" s="4">
        <v>11097</v>
      </c>
      <c r="H32" s="4">
        <v>9756.0975609756097</v>
      </c>
      <c r="I32" s="4">
        <v>43619.077560975609</v>
      </c>
    </row>
    <row r="33" spans="1:9" x14ac:dyDescent="0.35">
      <c r="A33" s="10" t="s">
        <v>134</v>
      </c>
      <c r="B33" s="4"/>
      <c r="C33" s="4"/>
      <c r="D33" s="4"/>
      <c r="E33" s="4"/>
      <c r="F33" s="4"/>
      <c r="G33" s="4"/>
      <c r="H33" s="4"/>
      <c r="I33" s="4"/>
    </row>
    <row r="34" spans="1:9" x14ac:dyDescent="0.35">
      <c r="A34" s="10" t="s">
        <v>154</v>
      </c>
      <c r="B34" s="4">
        <v>1</v>
      </c>
      <c r="C34" s="4">
        <v>1</v>
      </c>
      <c r="D34" s="4">
        <v>4</v>
      </c>
      <c r="E34" s="4">
        <v>3302.45</v>
      </c>
      <c r="F34" s="4">
        <v>1529.54</v>
      </c>
      <c r="G34" s="4">
        <v>11097</v>
      </c>
      <c r="H34" s="4">
        <v>3902.439024390244</v>
      </c>
      <c r="I34" s="4">
        <v>60777.744261150248</v>
      </c>
    </row>
    <row r="35" spans="1:9" x14ac:dyDescent="0.35">
      <c r="A35" s="10" t="s">
        <v>98</v>
      </c>
      <c r="B35" s="4"/>
      <c r="C35" s="4"/>
      <c r="D35" s="4"/>
      <c r="E35" s="4"/>
      <c r="F35" s="4"/>
      <c r="G35" s="4"/>
      <c r="H35" s="4"/>
      <c r="I35" s="4"/>
    </row>
    <row r="36" spans="1:9" x14ac:dyDescent="0.35">
      <c r="A36" s="10" t="s">
        <v>142</v>
      </c>
      <c r="B36" s="4"/>
      <c r="C36" s="4"/>
      <c r="D36" s="4"/>
      <c r="E36" s="4"/>
      <c r="F36" s="4"/>
      <c r="G36" s="4"/>
      <c r="H36" s="4"/>
      <c r="I36" s="4"/>
    </row>
    <row r="37" spans="1:9" x14ac:dyDescent="0.35">
      <c r="A37" s="10" t="s">
        <v>163</v>
      </c>
      <c r="B37" s="4">
        <v>1</v>
      </c>
      <c r="C37" s="4">
        <v>1</v>
      </c>
      <c r="D37" s="4">
        <v>6</v>
      </c>
      <c r="E37" s="4">
        <v>4953.67</v>
      </c>
      <c r="F37" s="4">
        <v>2294.3200000000002</v>
      </c>
      <c r="G37" s="4">
        <v>11097</v>
      </c>
      <c r="H37" s="4">
        <v>5853.6585365853662</v>
      </c>
      <c r="I37" s="4">
        <v>65144.963773345371</v>
      </c>
    </row>
    <row r="38" spans="1:9" x14ac:dyDescent="0.35">
      <c r="A38" s="10" t="s">
        <v>132</v>
      </c>
      <c r="B38" s="4"/>
      <c r="C38" s="4"/>
      <c r="D38" s="4"/>
      <c r="E38" s="4"/>
      <c r="F38" s="4"/>
      <c r="G38" s="4"/>
      <c r="H38" s="4"/>
      <c r="I38" s="4"/>
    </row>
    <row r="39" spans="1:9" x14ac:dyDescent="0.35">
      <c r="A39" s="10" t="s">
        <v>96</v>
      </c>
      <c r="B39" s="4"/>
      <c r="C39" s="4"/>
      <c r="D39" s="4"/>
      <c r="E39" s="4"/>
      <c r="F39" s="4"/>
      <c r="G39" s="4"/>
      <c r="H39" s="4"/>
      <c r="I39" s="4"/>
    </row>
    <row r="40" spans="1:9" x14ac:dyDescent="0.35">
      <c r="A40" s="10" t="s">
        <v>114</v>
      </c>
      <c r="B40" s="4"/>
      <c r="C40" s="4"/>
      <c r="D40" s="4"/>
      <c r="E40" s="4"/>
      <c r="F40" s="4"/>
      <c r="G40" s="4"/>
      <c r="H40" s="4"/>
      <c r="I40" s="4"/>
    </row>
    <row r="41" spans="1:9" x14ac:dyDescent="0.35">
      <c r="A41" s="10" t="s">
        <v>135</v>
      </c>
      <c r="B41" s="4">
        <v>1</v>
      </c>
      <c r="C41" s="4">
        <v>1</v>
      </c>
      <c r="D41" s="4">
        <v>5</v>
      </c>
      <c r="E41" s="4">
        <v>4128.0600000000004</v>
      </c>
      <c r="F41" s="4">
        <v>1911.93</v>
      </c>
      <c r="G41" s="4">
        <v>11097</v>
      </c>
      <c r="H41" s="4">
        <v>4878.0487804878048</v>
      </c>
      <c r="I41" s="4">
        <v>62961.35401724781</v>
      </c>
    </row>
    <row r="42" spans="1:9" x14ac:dyDescent="0.35">
      <c r="A42" s="10" t="s">
        <v>82</v>
      </c>
      <c r="B42" s="4"/>
      <c r="C42" s="4"/>
      <c r="D42" s="4"/>
      <c r="E42" s="4"/>
      <c r="F42" s="4"/>
      <c r="G42" s="4"/>
      <c r="H42" s="4"/>
      <c r="I42" s="4"/>
    </row>
    <row r="43" spans="1:9" x14ac:dyDescent="0.35">
      <c r="A43" s="10" t="s">
        <v>118</v>
      </c>
      <c r="B43" s="4">
        <v>1</v>
      </c>
      <c r="C43" s="4">
        <v>1</v>
      </c>
      <c r="D43" s="4">
        <v>7</v>
      </c>
      <c r="E43" s="4">
        <v>5779.28</v>
      </c>
      <c r="F43" s="4">
        <v>2676.7</v>
      </c>
      <c r="G43" s="4">
        <v>11097</v>
      </c>
      <c r="H43" s="4">
        <v>6829.2682926829266</v>
      </c>
      <c r="I43" s="4">
        <v>37068.248292682925</v>
      </c>
    </row>
    <row r="44" spans="1:9" x14ac:dyDescent="0.35">
      <c r="A44" s="10" t="s">
        <v>104</v>
      </c>
      <c r="B44" s="4">
        <v>1</v>
      </c>
      <c r="C44" s="4">
        <v>1</v>
      </c>
      <c r="D44" s="4">
        <v>6</v>
      </c>
      <c r="E44" s="4">
        <v>4953.67</v>
      </c>
      <c r="F44" s="4">
        <v>2294.3200000000002</v>
      </c>
      <c r="G44" s="4">
        <v>11097</v>
      </c>
      <c r="H44" s="4">
        <v>5853.6585365853662</v>
      </c>
      <c r="I44" s="4">
        <v>34884.648536585366</v>
      </c>
    </row>
    <row r="45" spans="1:9" x14ac:dyDescent="0.35">
      <c r="A45" s="10" t="s">
        <v>137</v>
      </c>
      <c r="B45" s="4"/>
      <c r="C45" s="4"/>
      <c r="D45" s="4"/>
      <c r="E45" s="4"/>
      <c r="F45" s="4"/>
      <c r="G45" s="4"/>
      <c r="H45" s="4"/>
      <c r="I45" s="4"/>
    </row>
    <row r="46" spans="1:9" x14ac:dyDescent="0.35">
      <c r="A46" s="10" t="s">
        <v>121</v>
      </c>
      <c r="B46" s="4"/>
      <c r="C46" s="4"/>
      <c r="D46" s="4"/>
      <c r="E46" s="4"/>
      <c r="F46" s="4"/>
      <c r="G46" s="4"/>
      <c r="H46" s="4"/>
      <c r="I46" s="4"/>
    </row>
    <row r="47" spans="1:9" x14ac:dyDescent="0.35">
      <c r="A47" s="10" t="s">
        <v>174</v>
      </c>
      <c r="B47" s="4">
        <v>1</v>
      </c>
      <c r="C47" s="4">
        <v>1</v>
      </c>
      <c r="D47" s="4">
        <v>5</v>
      </c>
      <c r="E47" s="4">
        <v>4128.0600000000004</v>
      </c>
      <c r="F47" s="4">
        <v>1911.93</v>
      </c>
      <c r="G47" s="4">
        <v>11097</v>
      </c>
      <c r="H47" s="4">
        <v>4878.0487804878048</v>
      </c>
      <c r="I47" s="4">
        <v>62961.35401724781</v>
      </c>
    </row>
    <row r="48" spans="1:9" x14ac:dyDescent="0.35">
      <c r="A48" s="10" t="s">
        <v>68</v>
      </c>
      <c r="B48" s="4"/>
      <c r="C48" s="4"/>
      <c r="D48" s="4"/>
      <c r="E48" s="4"/>
      <c r="F48" s="4"/>
      <c r="G48" s="4"/>
      <c r="H48" s="4"/>
      <c r="I48" s="4"/>
    </row>
    <row r="49" spans="1:9" x14ac:dyDescent="0.35">
      <c r="A49" s="10" t="s">
        <v>157</v>
      </c>
      <c r="B49" s="4">
        <v>1</v>
      </c>
      <c r="C49" s="4">
        <v>1</v>
      </c>
      <c r="D49" s="4">
        <v>8</v>
      </c>
      <c r="E49" s="4">
        <v>3059.09</v>
      </c>
      <c r="F49" s="4">
        <v>3059.09</v>
      </c>
      <c r="G49" s="4">
        <v>11097</v>
      </c>
      <c r="H49" s="4">
        <v>7804.8780487804879</v>
      </c>
      <c r="I49" s="4">
        <v>65966.373285540496</v>
      </c>
    </row>
    <row r="50" spans="1:9" x14ac:dyDescent="0.35">
      <c r="A50" s="10" t="s">
        <v>160</v>
      </c>
      <c r="B50" s="4"/>
      <c r="C50" s="4"/>
      <c r="D50" s="4"/>
      <c r="E50" s="4"/>
      <c r="F50" s="4"/>
      <c r="G50" s="4"/>
      <c r="H50" s="4"/>
      <c r="I50" s="4"/>
    </row>
    <row r="51" spans="1:9" x14ac:dyDescent="0.35">
      <c r="A51" s="10" t="s">
        <v>133</v>
      </c>
      <c r="B51" s="4">
        <v>1</v>
      </c>
      <c r="C51" s="4">
        <v>1</v>
      </c>
      <c r="D51" s="4">
        <v>4</v>
      </c>
      <c r="E51" s="4">
        <v>3302.45</v>
      </c>
      <c r="F51" s="4">
        <v>1529.54</v>
      </c>
      <c r="G51" s="4">
        <v>11097</v>
      </c>
      <c r="H51" s="4">
        <v>3902.439024390244</v>
      </c>
      <c r="I51" s="4">
        <v>60777.744261150248</v>
      </c>
    </row>
    <row r="52" spans="1:9" x14ac:dyDescent="0.35">
      <c r="A52" s="10" t="s">
        <v>171</v>
      </c>
      <c r="B52" s="4">
        <v>1</v>
      </c>
      <c r="C52" s="4">
        <v>1</v>
      </c>
      <c r="D52" s="4">
        <v>4</v>
      </c>
      <c r="E52" s="4">
        <v>3302.45</v>
      </c>
      <c r="F52" s="4">
        <v>1529.54</v>
      </c>
      <c r="G52" s="4">
        <v>11097</v>
      </c>
      <c r="H52" s="4">
        <v>3902.439024390244</v>
      </c>
      <c r="I52" s="4">
        <v>60777.744261150248</v>
      </c>
    </row>
    <row r="53" spans="1:9" x14ac:dyDescent="0.35">
      <c r="A53" s="10" t="s">
        <v>127</v>
      </c>
      <c r="B53" s="4"/>
      <c r="C53" s="4"/>
      <c r="D53" s="4"/>
      <c r="E53" s="4"/>
      <c r="F53" s="4"/>
      <c r="G53" s="4"/>
      <c r="H53" s="4"/>
      <c r="I53" s="4"/>
    </row>
    <row r="54" spans="1:9" x14ac:dyDescent="0.35">
      <c r="A54" s="10" t="s">
        <v>256</v>
      </c>
      <c r="B54" s="4">
        <v>1</v>
      </c>
      <c r="C54" s="4">
        <v>1</v>
      </c>
      <c r="D54" s="4">
        <v>8</v>
      </c>
      <c r="E54" s="4">
        <v>6604.88</v>
      </c>
      <c r="F54" s="4">
        <v>3059.12</v>
      </c>
      <c r="G54" s="4">
        <v>18084</v>
      </c>
      <c r="H54" s="4">
        <v>7804.8780487804879</v>
      </c>
      <c r="I54" s="4">
        <v>76499.193285540488</v>
      </c>
    </row>
    <row r="55" spans="1:9" x14ac:dyDescent="0.35">
      <c r="A55" s="10" t="s">
        <v>252</v>
      </c>
      <c r="B55" s="4"/>
      <c r="C55" s="4"/>
      <c r="D55" s="4"/>
      <c r="E55" s="4"/>
      <c r="F55" s="4"/>
      <c r="G55" s="4"/>
      <c r="H55" s="4"/>
      <c r="I55" s="4"/>
    </row>
    <row r="56" spans="1:9" x14ac:dyDescent="0.35">
      <c r="A56" s="10" t="s">
        <v>254</v>
      </c>
      <c r="B56" s="4">
        <v>1</v>
      </c>
      <c r="C56" s="4">
        <v>1</v>
      </c>
      <c r="D56" s="4">
        <v>13</v>
      </c>
      <c r="E56" s="4">
        <v>10732.93</v>
      </c>
      <c r="F56" s="4">
        <v>4971.07</v>
      </c>
      <c r="G56" s="4">
        <v>18084</v>
      </c>
      <c r="H56" s="4">
        <v>12682.926829268294</v>
      </c>
      <c r="I56" s="4">
        <v>87417.242066028295</v>
      </c>
    </row>
    <row r="57" spans="1:9" x14ac:dyDescent="0.35">
      <c r="A57" s="10" t="s">
        <v>250</v>
      </c>
      <c r="B57" s="4">
        <v>1</v>
      </c>
      <c r="C57" s="4">
        <v>1</v>
      </c>
      <c r="D57" s="4">
        <v>7</v>
      </c>
      <c r="E57" s="4">
        <v>5779.27</v>
      </c>
      <c r="F57" s="4">
        <v>2676.73</v>
      </c>
      <c r="G57" s="4">
        <v>18084</v>
      </c>
      <c r="H57" s="4">
        <v>6829.2682926829266</v>
      </c>
      <c r="I57" s="4">
        <v>74315.583529442927</v>
      </c>
    </row>
    <row r="58" spans="1:9" x14ac:dyDescent="0.35">
      <c r="A58" s="10" t="s">
        <v>244</v>
      </c>
      <c r="B58" s="4">
        <v>1</v>
      </c>
      <c r="C58" s="4">
        <v>1</v>
      </c>
      <c r="D58" s="4">
        <v>6</v>
      </c>
      <c r="E58" s="4">
        <v>4953.66</v>
      </c>
      <c r="F58" s="4">
        <v>2294.34</v>
      </c>
      <c r="G58" s="4">
        <v>18084</v>
      </c>
      <c r="H58" s="4">
        <v>5853.6585365853662</v>
      </c>
      <c r="I58" s="4">
        <v>41871.658536585368</v>
      </c>
    </row>
    <row r="59" spans="1:9" x14ac:dyDescent="0.35">
      <c r="A59" s="10" t="s">
        <v>240</v>
      </c>
      <c r="B59" s="4">
        <v>1</v>
      </c>
      <c r="C59" s="4">
        <v>1</v>
      </c>
      <c r="D59" s="4">
        <v>9</v>
      </c>
      <c r="E59" s="4">
        <v>7430.49</v>
      </c>
      <c r="F59" s="4">
        <v>3441.5099999999998</v>
      </c>
      <c r="G59" s="4">
        <v>18084</v>
      </c>
      <c r="H59" s="4">
        <v>8780.4878048780483</v>
      </c>
      <c r="I59" s="4">
        <v>48422.487804878052</v>
      </c>
    </row>
    <row r="60" spans="1:9" x14ac:dyDescent="0.35">
      <c r="A60" s="10" t="s">
        <v>239</v>
      </c>
      <c r="B60" s="4"/>
      <c r="C60" s="4"/>
      <c r="D60" s="4"/>
      <c r="E60" s="4"/>
      <c r="F60" s="4"/>
      <c r="G60" s="4"/>
      <c r="H60" s="4"/>
      <c r="I60" s="4"/>
    </row>
    <row r="61" spans="1:9" x14ac:dyDescent="0.35">
      <c r="A61" s="10" t="s">
        <v>238</v>
      </c>
      <c r="B61" s="4">
        <v>1</v>
      </c>
      <c r="C61" s="4">
        <v>1</v>
      </c>
      <c r="D61" s="4">
        <v>13</v>
      </c>
      <c r="E61" s="4">
        <v>10732.93</v>
      </c>
      <c r="F61" s="4">
        <v>4971.07</v>
      </c>
      <c r="G61" s="4">
        <v>18084</v>
      </c>
      <c r="H61" s="4">
        <v>12682.926829268294</v>
      </c>
      <c r="I61" s="4">
        <v>57156.926829268297</v>
      </c>
    </row>
    <row r="62" spans="1:9" x14ac:dyDescent="0.35">
      <c r="A62" s="10" t="s">
        <v>247</v>
      </c>
      <c r="B62" s="4"/>
      <c r="C62" s="4"/>
      <c r="D62" s="4"/>
      <c r="E62" s="4"/>
      <c r="F62" s="4"/>
      <c r="G62" s="4"/>
      <c r="H62" s="4"/>
      <c r="I62" s="4"/>
    </row>
    <row r="63" spans="1:9" x14ac:dyDescent="0.35">
      <c r="A63" s="10" t="s">
        <v>236</v>
      </c>
      <c r="B63" s="4">
        <v>1</v>
      </c>
      <c r="C63" s="4">
        <v>1</v>
      </c>
      <c r="D63" s="4">
        <v>14</v>
      </c>
      <c r="E63" s="4">
        <v>11558.54</v>
      </c>
      <c r="F63" s="4">
        <v>5353.46</v>
      </c>
      <c r="G63" s="4">
        <v>18084</v>
      </c>
      <c r="H63" s="4">
        <v>13658.536585365853</v>
      </c>
      <c r="I63" s="4">
        <v>59340.536585365851</v>
      </c>
    </row>
    <row r="64" spans="1:9" x14ac:dyDescent="0.35">
      <c r="A64" s="10" t="s">
        <v>232</v>
      </c>
      <c r="B64" s="4"/>
      <c r="C64" s="4"/>
      <c r="D64" s="4"/>
      <c r="E64" s="4"/>
      <c r="F64" s="4"/>
      <c r="G64" s="4"/>
      <c r="H64" s="4"/>
      <c r="I64" s="4"/>
    </row>
    <row r="65" spans="1:9" x14ac:dyDescent="0.35">
      <c r="A65" s="10" t="s">
        <v>230</v>
      </c>
      <c r="B65" s="4"/>
      <c r="C65" s="4"/>
      <c r="D65" s="4"/>
      <c r="E65" s="4"/>
      <c r="F65" s="4"/>
      <c r="G65" s="4"/>
      <c r="H65" s="4"/>
      <c r="I65" s="4"/>
    </row>
    <row r="66" spans="1:9" x14ac:dyDescent="0.35">
      <c r="A66" s="10" t="s">
        <v>227</v>
      </c>
      <c r="B66" s="4">
        <v>1</v>
      </c>
      <c r="C66" s="4">
        <v>1</v>
      </c>
      <c r="D66" s="4">
        <v>6</v>
      </c>
      <c r="E66" s="4">
        <v>4953.66</v>
      </c>
      <c r="F66" s="4">
        <v>2294.34</v>
      </c>
      <c r="G66" s="4">
        <v>18084</v>
      </c>
      <c r="H66" s="4">
        <v>5853.6585365853662</v>
      </c>
      <c r="I66" s="4">
        <v>41871.658536585368</v>
      </c>
    </row>
    <row r="67" spans="1:9" ht="29" x14ac:dyDescent="0.35">
      <c r="A67" s="10" t="s">
        <v>217</v>
      </c>
      <c r="B67" s="4">
        <v>1</v>
      </c>
      <c r="C67" s="4">
        <v>1</v>
      </c>
      <c r="D67" s="4">
        <v>15</v>
      </c>
      <c r="E67" s="4">
        <v>12384.15</v>
      </c>
      <c r="F67" s="4">
        <v>5735.8499999999995</v>
      </c>
      <c r="G67" s="4">
        <v>18084</v>
      </c>
      <c r="H67" s="4">
        <v>14634.146341463415</v>
      </c>
      <c r="I67" s="4">
        <v>61524.146341463413</v>
      </c>
    </row>
    <row r="68" spans="1:9" x14ac:dyDescent="0.35">
      <c r="A68" s="10" t="s">
        <v>214</v>
      </c>
      <c r="B68" s="4">
        <v>1</v>
      </c>
      <c r="C68" s="4">
        <v>1</v>
      </c>
      <c r="D68" s="4">
        <v>8</v>
      </c>
      <c r="E68" s="4">
        <v>6604.88</v>
      </c>
      <c r="F68" s="4">
        <v>3059.12</v>
      </c>
      <c r="G68" s="4">
        <v>18084</v>
      </c>
      <c r="H68" s="4">
        <v>7804.8780487804879</v>
      </c>
      <c r="I68" s="4">
        <v>46238.878048780491</v>
      </c>
    </row>
    <row r="69" spans="1:9" x14ac:dyDescent="0.35">
      <c r="A69" s="10" t="s">
        <v>213</v>
      </c>
      <c r="B69" s="4">
        <v>1</v>
      </c>
      <c r="C69" s="4">
        <v>0</v>
      </c>
      <c r="D69" s="4">
        <v>5</v>
      </c>
      <c r="E69" s="4">
        <v>4128.05</v>
      </c>
      <c r="F69" s="4">
        <v>0</v>
      </c>
      <c r="G69" s="4">
        <v>18084</v>
      </c>
      <c r="H69" s="4">
        <v>4878.0487804878048</v>
      </c>
      <c r="I69" s="4">
        <v>37776.098780487802</v>
      </c>
    </row>
    <row r="70" spans="1:9" x14ac:dyDescent="0.35">
      <c r="A70" s="10" t="s">
        <v>209</v>
      </c>
      <c r="B70" s="4">
        <v>1</v>
      </c>
      <c r="C70" s="4">
        <v>1</v>
      </c>
      <c r="D70" s="4">
        <v>9</v>
      </c>
      <c r="E70" s="4">
        <v>7430.49</v>
      </c>
      <c r="F70" s="4">
        <v>3441.5099999999998</v>
      </c>
      <c r="G70" s="4">
        <v>18084</v>
      </c>
      <c r="H70" s="4">
        <v>8780.4878048780483</v>
      </c>
      <c r="I70" s="4">
        <v>48422.487804878052</v>
      </c>
    </row>
    <row r="71" spans="1:9" x14ac:dyDescent="0.35">
      <c r="A71" s="10" t="s">
        <v>205</v>
      </c>
      <c r="B71" s="4"/>
      <c r="C71" s="4"/>
      <c r="D71" s="4"/>
      <c r="E71" s="4"/>
      <c r="F71" s="4"/>
      <c r="G71" s="4"/>
      <c r="H71" s="4"/>
      <c r="I71" s="4"/>
    </row>
    <row r="72" spans="1:9" x14ac:dyDescent="0.35">
      <c r="A72" s="10" t="s">
        <v>204</v>
      </c>
      <c r="B72" s="4">
        <v>1</v>
      </c>
      <c r="C72" s="4">
        <v>1</v>
      </c>
      <c r="D72" s="4">
        <v>17</v>
      </c>
      <c r="E72" s="4">
        <v>14035.37</v>
      </c>
      <c r="F72" s="4">
        <v>6500.63</v>
      </c>
      <c r="G72" s="4">
        <v>18084</v>
      </c>
      <c r="H72" s="4">
        <v>16585.365853658535</v>
      </c>
      <c r="I72" s="4">
        <v>65891.365853658528</v>
      </c>
    </row>
    <row r="73" spans="1:9" ht="29" x14ac:dyDescent="0.35">
      <c r="A73" s="10" t="s">
        <v>200</v>
      </c>
      <c r="B73" s="4">
        <v>1</v>
      </c>
      <c r="C73" s="4">
        <v>1</v>
      </c>
      <c r="D73" s="4">
        <v>6</v>
      </c>
      <c r="E73" s="4">
        <v>4953.66</v>
      </c>
      <c r="F73" s="4">
        <v>2294.34</v>
      </c>
      <c r="G73" s="4">
        <v>18084</v>
      </c>
      <c r="H73" s="4">
        <v>5853.6585365853662</v>
      </c>
      <c r="I73" s="4">
        <v>41871.658536585368</v>
      </c>
    </row>
    <row r="74" spans="1:9" x14ac:dyDescent="0.35">
      <c r="A74" s="10" t="s">
        <v>201</v>
      </c>
      <c r="B74" s="4">
        <v>2</v>
      </c>
      <c r="C74" s="4">
        <v>2</v>
      </c>
      <c r="D74" s="4">
        <v>18</v>
      </c>
      <c r="E74" s="4">
        <v>29721.96</v>
      </c>
      <c r="F74" s="4">
        <v>13766.039999999999</v>
      </c>
      <c r="G74" s="4">
        <v>18084</v>
      </c>
      <c r="H74" s="4">
        <v>17560.975609756097</v>
      </c>
      <c r="I74" s="4">
        <v>89818.975609756104</v>
      </c>
    </row>
    <row r="75" spans="1:9" x14ac:dyDescent="0.35">
      <c r="A75" s="10" t="s">
        <v>195</v>
      </c>
      <c r="B75" s="4">
        <v>4</v>
      </c>
      <c r="C75" s="4">
        <v>4</v>
      </c>
      <c r="D75" s="4">
        <v>18</v>
      </c>
      <c r="E75" s="4">
        <v>29721.96</v>
      </c>
      <c r="F75" s="4">
        <v>13766.039999999999</v>
      </c>
      <c r="G75" s="4">
        <v>36168</v>
      </c>
      <c r="H75" s="4">
        <v>17560.975609756097</v>
      </c>
      <c r="I75" s="4">
        <v>118588.9756097561</v>
      </c>
    </row>
    <row r="76" spans="1:9" x14ac:dyDescent="0.35">
      <c r="A76" s="10" t="s">
        <v>191</v>
      </c>
      <c r="B76" s="4">
        <v>2</v>
      </c>
      <c r="C76" s="4">
        <v>2</v>
      </c>
      <c r="D76" s="4">
        <v>11</v>
      </c>
      <c r="E76" s="4">
        <v>18163.420000000002</v>
      </c>
      <c r="F76" s="4">
        <v>8412.58</v>
      </c>
      <c r="G76" s="4">
        <v>18084</v>
      </c>
      <c r="H76" s="4">
        <v>10731.707317073171</v>
      </c>
      <c r="I76" s="4">
        <v>66077.707317073175</v>
      </c>
    </row>
    <row r="77" spans="1:9" x14ac:dyDescent="0.35">
      <c r="A77" s="10" t="s">
        <v>187</v>
      </c>
      <c r="B77" s="4">
        <v>1</v>
      </c>
      <c r="C77" s="4">
        <v>1</v>
      </c>
      <c r="D77" s="4">
        <v>11</v>
      </c>
      <c r="E77" s="4">
        <v>9081.7100000000009</v>
      </c>
      <c r="F77" s="4">
        <v>4206.29</v>
      </c>
      <c r="G77" s="4">
        <v>18084</v>
      </c>
      <c r="H77" s="4">
        <v>10731.707317073171</v>
      </c>
      <c r="I77" s="4">
        <v>52789.707317073175</v>
      </c>
    </row>
    <row r="78" spans="1:9" x14ac:dyDescent="0.35">
      <c r="A78" s="10" t="s">
        <v>265</v>
      </c>
      <c r="B78" s="4">
        <v>1</v>
      </c>
      <c r="C78" s="4">
        <v>1</v>
      </c>
      <c r="D78" s="4">
        <v>8</v>
      </c>
      <c r="E78" s="4">
        <v>6604.88</v>
      </c>
      <c r="F78" s="4">
        <v>3059.12</v>
      </c>
      <c r="G78" s="4">
        <v>12604.000000000002</v>
      </c>
      <c r="H78" s="4">
        <v>7804.8780487804879</v>
      </c>
      <c r="I78" s="4">
        <v>40758.878048780491</v>
      </c>
    </row>
    <row r="79" spans="1:9" x14ac:dyDescent="0.35">
      <c r="A79" s="10" t="s">
        <v>267</v>
      </c>
      <c r="B79" s="4"/>
      <c r="C79" s="4"/>
      <c r="D79" s="4"/>
      <c r="E79" s="4"/>
      <c r="F79" s="4"/>
      <c r="G79" s="4"/>
      <c r="H79" s="4"/>
      <c r="I79" s="4"/>
    </row>
    <row r="80" spans="1:9" x14ac:dyDescent="0.35">
      <c r="A80" s="10" t="s">
        <v>268</v>
      </c>
      <c r="B80" s="4">
        <v>1</v>
      </c>
      <c r="C80" s="4">
        <v>1</v>
      </c>
      <c r="D80" s="4">
        <v>7</v>
      </c>
      <c r="E80" s="4">
        <v>5779.27</v>
      </c>
      <c r="F80" s="4">
        <v>2676.73</v>
      </c>
      <c r="G80" s="4">
        <v>12604.000000000002</v>
      </c>
      <c r="H80" s="4">
        <v>6829.2682926829266</v>
      </c>
      <c r="I80" s="4">
        <v>38575.268292682929</v>
      </c>
    </row>
    <row r="81" spans="1:10" x14ac:dyDescent="0.35">
      <c r="A81" s="10" t="s">
        <v>270</v>
      </c>
      <c r="B81" s="4"/>
      <c r="C81" s="4"/>
      <c r="D81" s="4"/>
      <c r="E81" s="4"/>
      <c r="F81" s="4"/>
      <c r="G81" s="4"/>
      <c r="H81" s="4"/>
      <c r="I81" s="4"/>
    </row>
    <row r="82" spans="1:10" x14ac:dyDescent="0.35">
      <c r="A82" s="10" t="s">
        <v>210</v>
      </c>
      <c r="B82" s="4">
        <v>1</v>
      </c>
      <c r="C82" s="4">
        <v>1</v>
      </c>
      <c r="D82" s="4">
        <v>10</v>
      </c>
      <c r="E82" s="4">
        <v>8256.1</v>
      </c>
      <c r="F82" s="4">
        <v>3823.8999999999996</v>
      </c>
      <c r="G82" s="4">
        <v>12604.000000000002</v>
      </c>
      <c r="H82" s="4">
        <v>9756.0975609756097</v>
      </c>
      <c r="I82" s="4">
        <v>45126.097560975613</v>
      </c>
    </row>
    <row r="83" spans="1:10" x14ac:dyDescent="0.35">
      <c r="A83" s="10" t="s">
        <v>219</v>
      </c>
      <c r="B83" s="4"/>
      <c r="C83" s="4"/>
      <c r="D83" s="4"/>
      <c r="E83" s="4"/>
      <c r="F83" s="4"/>
      <c r="G83" s="4"/>
      <c r="H83" s="4"/>
      <c r="I83" s="4"/>
      <c r="J83" s="7"/>
    </row>
    <row r="84" spans="1:10" x14ac:dyDescent="0.35">
      <c r="A84" s="10" t="s">
        <v>223</v>
      </c>
      <c r="B84" s="4">
        <v>1</v>
      </c>
      <c r="C84" s="4">
        <v>1</v>
      </c>
      <c r="D84" s="4">
        <v>5</v>
      </c>
      <c r="E84" s="4">
        <v>4128.05</v>
      </c>
      <c r="F84" s="4">
        <v>1911.9499999999998</v>
      </c>
      <c r="G84" s="4">
        <v>12604.000000000002</v>
      </c>
      <c r="H84" s="4">
        <v>4878.0487804878048</v>
      </c>
      <c r="I84" s="4">
        <v>34208.048780487807</v>
      </c>
    </row>
    <row r="85" spans="1:10" x14ac:dyDescent="0.35">
      <c r="A85" s="10" t="s">
        <v>272</v>
      </c>
      <c r="B85" s="4"/>
      <c r="C85" s="4"/>
      <c r="D85" s="4"/>
      <c r="E85" s="4"/>
      <c r="F85" s="4"/>
      <c r="G85" s="4"/>
      <c r="H85" s="4"/>
      <c r="I85" s="4"/>
    </row>
    <row r="86" spans="1:10" x14ac:dyDescent="0.35">
      <c r="A86" s="10" t="s">
        <v>273</v>
      </c>
      <c r="B86" s="4"/>
      <c r="C86" s="4"/>
      <c r="D86" s="4"/>
      <c r="E86" s="4"/>
      <c r="F86" s="4"/>
      <c r="G86" s="4"/>
      <c r="H86" s="4"/>
      <c r="I86" s="4"/>
    </row>
    <row r="87" spans="1:10" x14ac:dyDescent="0.35">
      <c r="A87" s="10" t="s">
        <v>228</v>
      </c>
      <c r="B87" s="4"/>
      <c r="C87" s="4"/>
      <c r="D87" s="4"/>
      <c r="E87" s="4"/>
      <c r="F87" s="4"/>
      <c r="G87" s="4"/>
      <c r="H87" s="4"/>
      <c r="I87" s="4"/>
    </row>
    <row r="88" spans="1:10" x14ac:dyDescent="0.35">
      <c r="A88" s="10" t="s">
        <v>274</v>
      </c>
      <c r="B88" s="4">
        <v>1</v>
      </c>
      <c r="C88" s="4">
        <v>1</v>
      </c>
      <c r="D88" s="4">
        <v>6</v>
      </c>
      <c r="E88" s="4">
        <v>4953.66</v>
      </c>
      <c r="F88" s="4">
        <v>2294.34</v>
      </c>
      <c r="G88" s="4">
        <v>12604.000000000002</v>
      </c>
      <c r="H88" s="4">
        <v>5853.6585365853662</v>
      </c>
      <c r="I88" s="4">
        <v>36391.658536585368</v>
      </c>
    </row>
    <row r="89" spans="1:10" x14ac:dyDescent="0.35">
      <c r="A89" s="10" t="s">
        <v>246</v>
      </c>
      <c r="B89" s="4">
        <v>1</v>
      </c>
      <c r="C89" s="4">
        <v>1</v>
      </c>
      <c r="D89" s="4">
        <v>4</v>
      </c>
      <c r="E89" s="4">
        <v>3302.44</v>
      </c>
      <c r="F89" s="4">
        <v>1529.56</v>
      </c>
      <c r="G89" s="4">
        <v>12604.000000000002</v>
      </c>
      <c r="H89" s="4">
        <v>3902.439024390244</v>
      </c>
      <c r="I89" s="4">
        <v>32024.439024390245</v>
      </c>
    </row>
    <row r="90" spans="1:10" x14ac:dyDescent="0.35">
      <c r="A90" s="10" t="s">
        <v>251</v>
      </c>
      <c r="B90" s="4">
        <v>1</v>
      </c>
      <c r="C90" s="4">
        <v>1</v>
      </c>
      <c r="D90" s="4">
        <v>9</v>
      </c>
      <c r="E90" s="4">
        <v>7430.49</v>
      </c>
      <c r="F90" s="4">
        <v>3441.5099999999998</v>
      </c>
      <c r="G90" s="4">
        <v>12604.000000000002</v>
      </c>
      <c r="H90" s="4">
        <v>8780.4878048780483</v>
      </c>
      <c r="I90" s="4">
        <v>73202.80304163805</v>
      </c>
    </row>
    <row r="91" spans="1:10" x14ac:dyDescent="0.35">
      <c r="A91" s="10" t="s">
        <v>275</v>
      </c>
      <c r="B91" s="4">
        <v>1</v>
      </c>
      <c r="C91" s="4">
        <v>1</v>
      </c>
      <c r="D91" s="4">
        <v>21</v>
      </c>
      <c r="E91" s="4">
        <v>17337.810000000001</v>
      </c>
      <c r="F91" s="4">
        <v>8030.19</v>
      </c>
      <c r="G91" s="4">
        <v>12604.000000000002</v>
      </c>
      <c r="H91" s="4">
        <v>20487.804878048781</v>
      </c>
      <c r="I91" s="4">
        <v>99406.120114808786</v>
      </c>
    </row>
    <row r="92" spans="1:10" x14ac:dyDescent="0.35">
      <c r="A92" s="10" t="s">
        <v>280</v>
      </c>
      <c r="B92" s="4">
        <v>1</v>
      </c>
      <c r="C92" s="4">
        <v>1</v>
      </c>
      <c r="D92" s="4">
        <v>9</v>
      </c>
      <c r="E92" s="4">
        <v>7430.49</v>
      </c>
      <c r="F92" s="4">
        <v>3441.5099999999998</v>
      </c>
      <c r="G92" s="4">
        <v>12604.000000000002</v>
      </c>
      <c r="H92" s="4">
        <v>8780.4878048780483</v>
      </c>
      <c r="I92" s="4">
        <v>73202.80304163805</v>
      </c>
    </row>
    <row r="93" spans="1:10" x14ac:dyDescent="0.35">
      <c r="A93" s="10" t="s">
        <v>178</v>
      </c>
      <c r="B93" s="4">
        <v>52</v>
      </c>
      <c r="C93" s="4">
        <v>51</v>
      </c>
      <c r="D93" s="4">
        <v>392</v>
      </c>
      <c r="E93" s="8">
        <v>366327.6999999999</v>
      </c>
      <c r="F93" s="8">
        <v>169398.26000000004</v>
      </c>
      <c r="G93" s="8">
        <v>671437</v>
      </c>
      <c r="H93" s="8">
        <v>382439.02439024381</v>
      </c>
      <c r="I93" s="15">
        <v>2515488.3977048835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54964-931C-438A-ACC0-AAEFFC005DF2}">
  <dimension ref="C1:G3"/>
  <sheetViews>
    <sheetView workbookViewId="0">
      <selection activeCell="E3" sqref="E3"/>
    </sheetView>
  </sheetViews>
  <sheetFormatPr defaultRowHeight="14.5" x14ac:dyDescent="0.35"/>
  <cols>
    <col min="3" max="3" width="12.36328125" customWidth="1"/>
    <col min="4" max="4" width="10.453125" bestFit="1" customWidth="1"/>
    <col min="6" max="6" width="10.453125" bestFit="1" customWidth="1"/>
  </cols>
  <sheetData>
    <row r="1" spans="3:7" x14ac:dyDescent="0.35">
      <c r="C1" t="s">
        <v>288</v>
      </c>
      <c r="D1" t="s">
        <v>289</v>
      </c>
      <c r="E1" t="s">
        <v>290</v>
      </c>
      <c r="F1" t="s">
        <v>291</v>
      </c>
      <c r="G1" t="s">
        <v>292</v>
      </c>
    </row>
    <row r="2" spans="3:7" x14ac:dyDescent="0.35">
      <c r="C2">
        <v>31</v>
      </c>
      <c r="D2">
        <v>28</v>
      </c>
      <c r="E2">
        <v>31</v>
      </c>
      <c r="G2">
        <v>19</v>
      </c>
    </row>
    <row r="3" spans="3:7" x14ac:dyDescent="0.35">
      <c r="C3" s="13">
        <v>44562</v>
      </c>
      <c r="D3" s="13">
        <v>44712</v>
      </c>
      <c r="E3">
        <f>_xlfn.DAYS(D3,C3)</f>
        <v>150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Data_adhoc_all</vt:lpstr>
      <vt:lpstr>Sheet1</vt:lpstr>
      <vt:lpstr>ESTIMATE AVERAGE PILOTAGE COST</vt:lpstr>
      <vt:lpstr>Report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Mikail, Musa SPDC-UPC/G/USLC;Georgewill Sotonye A.</dc:creator>
  <cp:lastModifiedBy>Georgewill, Sotonye A SPDC-UPO/G/UCT</cp:lastModifiedBy>
  <dcterms:created xsi:type="dcterms:W3CDTF">2022-05-24T11:36:54Z</dcterms:created>
  <dcterms:modified xsi:type="dcterms:W3CDTF">2022-10-18T09:47:28Z</dcterms:modified>
</cp:coreProperties>
</file>