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mes.Ozoemenam\AppData\Local\Microsoft\Windows\INetCache\Content.Outlook\4DEI0W0V\"/>
    </mc:Choice>
  </mc:AlternateContent>
  <xr:revisionPtr revIDLastSave="0" documentId="8_{4D655EE5-198E-43AD-B1FB-44A163503E73}" xr6:coauthVersionLast="47" xr6:coauthVersionMax="47" xr10:uidLastSave="{00000000-0000-0000-0000-000000000000}"/>
  <bookViews>
    <workbookView xWindow="-110" yWindow="-110" windowWidth="19420" windowHeight="10300" xr2:uid="{F6F778EC-8B1F-4122-830C-184793823D39}"/>
  </bookViews>
  <sheets>
    <sheet name="JAN 24" sheetId="19" r:id="rId1"/>
    <sheet name="FEB 24" sheetId="20" r:id="rId2"/>
    <sheet name="MAR 24" sheetId="21" r:id="rId3"/>
    <sheet name="Q12024 TOTAL" sheetId="2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21" l="1"/>
  <c r="E6" i="21"/>
  <c r="E5" i="20"/>
  <c r="D5" i="20"/>
  <c r="D7" i="19"/>
  <c r="E7" i="19"/>
  <c r="E4" i="19"/>
  <c r="D4" i="19"/>
  <c r="E8" i="22" l="1"/>
  <c r="F6" i="21"/>
  <c r="E7" i="21"/>
  <c r="F5" i="21"/>
  <c r="D5" i="21"/>
  <c r="F4" i="21"/>
  <c r="F7" i="21" s="1"/>
  <c r="D4" i="21"/>
  <c r="E7" i="20"/>
  <c r="F6" i="20"/>
  <c r="F7" i="20" s="1"/>
  <c r="D6" i="20"/>
  <c r="F5" i="20"/>
  <c r="F4" i="20"/>
  <c r="D4" i="20"/>
  <c r="D7" i="20"/>
  <c r="D8" i="20" s="1"/>
  <c r="F7" i="19"/>
  <c r="F6" i="19"/>
  <c r="D6" i="19"/>
  <c r="D5" i="19"/>
  <c r="D8" i="19" s="1"/>
  <c r="D9" i="19" s="1"/>
  <c r="F4" i="19"/>
  <c r="F8" i="19" s="1"/>
  <c r="D7" i="21" l="1"/>
  <c r="D8" i="21" s="1"/>
  <c r="E9" i="21" s="1"/>
  <c r="E9" i="20"/>
  <c r="E8" i="19"/>
  <c r="E10" i="19" s="1"/>
</calcChain>
</file>

<file path=xl/sharedStrings.xml><?xml version="1.0" encoding="utf-8"?>
<sst xmlns="http://schemas.openxmlformats.org/spreadsheetml/2006/main" count="63" uniqueCount="45">
  <si>
    <t>Week</t>
  </si>
  <si>
    <t>Logistics Service Request description</t>
  </si>
  <si>
    <t>Amount Saved through Integrated Scheduling Decisions</t>
  </si>
  <si>
    <t>Amount of Hours Risk Exposure reduced through Integrated Scheduling Decisions</t>
  </si>
  <si>
    <t>MMR NO</t>
  </si>
  <si>
    <t>N</t>
  </si>
  <si>
    <t>$</t>
  </si>
  <si>
    <t>Remark</t>
  </si>
  <si>
    <t>COST $</t>
  </si>
  <si>
    <t>MONTH</t>
  </si>
  <si>
    <t>TOTAL</t>
  </si>
  <si>
    <t>Avoidance of Cost and Risk exposure for JANUARY 2024</t>
  </si>
  <si>
    <t>4088_philo.akpovwovwo</t>
  </si>
  <si>
    <t>Milk run convoy to Otumara backloaded waste from FOT - 2days</t>
  </si>
  <si>
    <t>4087_philo.akpovwovwo</t>
  </si>
  <si>
    <t>Crane and Flatbed from FOT used to close out task at Escravos - 4 days</t>
  </si>
  <si>
    <t>Crane and flatbed at FOT was picked up to support activity at Otumara. Saved cost of mobilizing third party crane at N235,000 and flatbed at N70,500 per day for 4 days</t>
  </si>
  <si>
    <t xml:space="preserve">Self loader truck that brought materials from port harcourt was used to backload materials. Saved cost of fesh mobilization of self loader at N50,007 and escort at N62,000 per day for 2 days </t>
  </si>
  <si>
    <t>3970_chy.onuigbo-nweze</t>
  </si>
  <si>
    <t>TRUCKS REQUIRED TO MOVE 9NOS. OFFSHORE BASKETS FROM WARRI TO PHC</t>
  </si>
  <si>
    <t xml:space="preserve">Flatbed truck that brought materials from port harcourt was used to backload materials. Saved cost of fesh mobilization of self loader at N70,500 and escort at N62,000 per day for 2 days </t>
  </si>
  <si>
    <t>4182_adline.iyaye</t>
  </si>
  <si>
    <t>Sewage truck from IA Ogunu to Northbank and to  drums of chemicals and Lub oil from IA Ogunu to Northbank /Yokri</t>
  </si>
  <si>
    <t>Avoidance of Cost and Risk exposure for FEBRUARY 2024</t>
  </si>
  <si>
    <t>4271_nnaemeka.ndigwe</t>
  </si>
  <si>
    <t>BALL VALVE 2X150 FROM WARRI TO PORT HARCOURT</t>
  </si>
  <si>
    <t>4281_h.sibete</t>
  </si>
  <si>
    <t>This is to request the Delivery of 40 Alluminium Cable Conductors Drums from IA OGUNU in Warri to Escravous</t>
  </si>
  <si>
    <t>4203_f.james</t>
  </si>
  <si>
    <t>100pcs of GOOGLE, SAF, UVEXSFY, 9193.376,PC CLEAR with MM 1002355455  to Bonga via PHC + other East asset customers materials.</t>
  </si>
  <si>
    <t xml:space="preserve">Flatbed truck that brought materials from port harcourt was used to backload materials. Saved cost of fesh mobilization of flatbed at N70,500 and escort at N62,000 per day for 2 days </t>
  </si>
  <si>
    <t>Avoidance of Cost and Risk exposure for MARCH 2024</t>
  </si>
  <si>
    <t>4374_o.nwokoma</t>
  </si>
  <si>
    <t>Self loader to convey 1pc of Opukushi D3412 Peek Engine - Leroy Somer Alternator from Shell IA Ogunu Warri to Shell IA PHC Workshop.</t>
  </si>
  <si>
    <t>4394_nnaemeka.ndigwe</t>
  </si>
  <si>
    <t>Transport of Cartons of Ear Plugs to Bonga</t>
  </si>
  <si>
    <t>4440_deimy.oneil</t>
  </si>
  <si>
    <t>KINDLY PROVIDE TUG AND RAMP BARGE FOR MILK RUN TO TUNU NODE</t>
  </si>
  <si>
    <t>JANUARY</t>
  </si>
  <si>
    <t>FEBRUARY</t>
  </si>
  <si>
    <t>MARCH</t>
  </si>
  <si>
    <t xml:space="preserve">Otumara milk run barge was used to backload wate from FOT. Saved cost of fresh mobilization of tugboat at (N70327.98, $654.08), Ramp at (N32572.94, $302.94) for 2 days, 3,800 Liters of AGO for Tug and 2,500 litres AGO for MPV, pilottage cost of $62,151.05 and berthing charge $215 + N28,670 </t>
  </si>
  <si>
    <t xml:space="preserve">Tunu milk run barge was used to drop off sewage trcuk at North bank and picked it back while returning . Saved cost of fresh mobilization of tugboat at (N70327.98, $654.08), Ramp at (N32572.94, $302.94) for 2 days, 3,800 Liters of AGO for Tug and 2,500 litres AGO for MPV,  pilottage cost of $62,151.05 and berthing charge $215 + N28,670 </t>
  </si>
  <si>
    <t xml:space="preserve">Convoy that delivered aluminium cable for project team to Escravos was used to mobilize crane to Otumara for transformer installation. Saved cost of fresh mobilization of tugboat at (N70327.98, $654.08), Ramp barge at (N32572.94, $302.94) for 3 days, 3,800 Liters of AGO for Tug and 2,500 litres AGO for MPV,  pilottage cost of $62,151.05 and berthing charge $215 + N28,670 </t>
  </si>
  <si>
    <t xml:space="preserve">Tunu milk run barge was used to backload sewage truck that was urgently needed at Forcados from Tunu. Convoy also backloaded faulty water tanker that needed expert intervention to Ogunu from South bank. Saved cost of fresh mobilization of tugboat at (N70327.98, $654.08), Ramp at (N32572.94, $302.94) for 2 days, 5,000 Liters of AGO for Tug and 7,500 litres AGO for MPV, pilottage cost of $62,151.05 and berthing charge $215 + N28,670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</si>
</sst>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4" fillId="2" borderId="0" xfId="0" applyFont="1" applyFill="1"/>
    <xf numFmtId="0" fontId="4" fillId="2" borderId="4" xfId="0" applyFont="1" applyFill="1" applyBorder="1" applyAlignment="1">
      <alignment horizontal="center"/>
    </xf>
    <xf numFmtId="0" fontId="4" fillId="2" borderId="5" xfId="0" applyFont="1" applyFill="1" applyBorder="1"/>
    <xf numFmtId="0" fontId="3" fillId="2" borderId="4" xfId="0" applyFont="1" applyFill="1" applyBorder="1" applyAlignment="1">
      <alignment horizontal="center"/>
    </xf>
    <xf numFmtId="0" fontId="4" fillId="2" borderId="5" xfId="0" applyFont="1" applyFill="1" applyBorder="1" applyAlignment="1">
      <alignment horizontal="center"/>
    </xf>
    <xf numFmtId="0" fontId="4" fillId="2" borderId="5" xfId="0" applyFont="1" applyFill="1" applyBorder="1" applyAlignment="1">
      <alignment horizontal="center" wrapText="1"/>
    </xf>
    <xf numFmtId="43" fontId="4" fillId="2" borderId="5" xfId="1" applyFont="1" applyFill="1" applyBorder="1" applyAlignment="1"/>
    <xf numFmtId="43" fontId="4" fillId="2" borderId="5" xfId="1" applyFont="1" applyFill="1" applyBorder="1"/>
    <xf numFmtId="0" fontId="4" fillId="2" borderId="5" xfId="0" applyFont="1" applyFill="1" applyBorder="1" applyAlignment="1">
      <alignment wrapText="1"/>
    </xf>
    <xf numFmtId="41" fontId="4" fillId="2" borderId="5" xfId="1" applyNumberFormat="1" applyFont="1" applyFill="1" applyBorder="1"/>
    <xf numFmtId="43" fontId="4" fillId="2" borderId="5" xfId="0" applyNumberFormat="1" applyFont="1" applyFill="1" applyBorder="1"/>
    <xf numFmtId="0" fontId="4" fillId="2" borderId="0" xfId="0" applyFont="1" applyFill="1" applyAlignment="1">
      <alignment horizontal="center"/>
    </xf>
    <xf numFmtId="43" fontId="3" fillId="2" borderId="5" xfId="0" applyNumberFormat="1" applyFont="1" applyFill="1" applyBorder="1"/>
    <xf numFmtId="0" fontId="5" fillId="2" borderId="6" xfId="0" applyFont="1" applyFill="1" applyBorder="1" applyAlignment="1">
      <alignment horizontal="center"/>
    </xf>
    <xf numFmtId="0" fontId="2" fillId="0" borderId="7" xfId="0" applyFont="1" applyBorder="1"/>
    <xf numFmtId="0" fontId="2" fillId="0" borderId="8" xfId="0" applyFont="1" applyBorder="1"/>
    <xf numFmtId="0" fontId="0" fillId="0" borderId="4" xfId="0" applyBorder="1"/>
    <xf numFmtId="0" fontId="2" fillId="0" borderId="10" xfId="0" applyFont="1" applyBorder="1"/>
    <xf numFmtId="4" fontId="2" fillId="0" borderId="11" xfId="0" applyNumberFormat="1" applyFont="1" applyBorder="1"/>
    <xf numFmtId="0" fontId="3" fillId="2" borderId="5" xfId="0" applyFont="1" applyFill="1" applyBorder="1" applyAlignment="1">
      <alignment horizontal="center"/>
    </xf>
    <xf numFmtId="0" fontId="5" fillId="2" borderId="6" xfId="0" applyFont="1" applyFill="1" applyBorder="1" applyAlignment="1">
      <alignment horizontal="center" wrapText="1"/>
    </xf>
    <xf numFmtId="4" fontId="0" fillId="2" borderId="9" xfId="0" applyNumberFormat="1" applyFont="1" applyFill="1" applyBorder="1" applyAlignment="1">
      <alignment horizontal="center"/>
    </xf>
    <xf numFmtId="43" fontId="4" fillId="2" borderId="9" xfId="0" applyNumberFormat="1"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5" xfId="0" applyFont="1" applyFill="1" applyBorder="1" applyAlignment="1">
      <alignment horizontal="center"/>
    </xf>
    <xf numFmtId="0" fontId="3" fillId="2" borderId="5" xfId="0" applyFont="1" applyFill="1" applyBorder="1" applyAlignment="1">
      <alignment horizontal="center" wrapText="1"/>
    </xf>
  </cellXfs>
  <cellStyles count="2">
    <cellStyle name="Comma 2 2" xfId="1" xr:uid="{935FD563-82EC-4BC4-976F-FF2FEAEEF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514A-F946-47AE-8014-929F1E8995F0}">
  <dimension ref="A1:G10"/>
  <sheetViews>
    <sheetView tabSelected="1" zoomScale="72" zoomScaleNormal="72" workbookViewId="0">
      <selection activeCell="E4" sqref="E4"/>
    </sheetView>
  </sheetViews>
  <sheetFormatPr defaultColWidth="9.1796875" defaultRowHeight="14.5" x14ac:dyDescent="0.35"/>
  <cols>
    <col min="1" max="1" width="21.81640625" style="1" customWidth="1"/>
    <col min="2" max="2" width="6.81640625" style="12"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24" t="s">
        <v>11</v>
      </c>
      <c r="B1" s="25"/>
      <c r="C1" s="25"/>
      <c r="D1" s="25"/>
      <c r="E1" s="25"/>
      <c r="F1" s="25"/>
      <c r="G1" s="26"/>
    </row>
    <row r="2" spans="1:7" ht="32.25" customHeight="1" x14ac:dyDescent="0.35">
      <c r="A2" s="2"/>
      <c r="B2" s="27" t="s">
        <v>0</v>
      </c>
      <c r="C2" s="28" t="s">
        <v>1</v>
      </c>
      <c r="D2" s="28" t="s">
        <v>2</v>
      </c>
      <c r="E2" s="28"/>
      <c r="F2" s="28" t="s">
        <v>3</v>
      </c>
      <c r="G2" s="3"/>
    </row>
    <row r="3" spans="1:7" ht="29.25" customHeight="1" x14ac:dyDescent="0.35">
      <c r="A3" s="4" t="s">
        <v>4</v>
      </c>
      <c r="B3" s="27"/>
      <c r="C3" s="28"/>
      <c r="D3" s="20" t="s">
        <v>5</v>
      </c>
      <c r="E3" s="20" t="s">
        <v>6</v>
      </c>
      <c r="F3" s="28"/>
      <c r="G3" s="20" t="s">
        <v>7</v>
      </c>
    </row>
    <row r="4" spans="1:7" ht="58" x14ac:dyDescent="0.35">
      <c r="A4" s="14" t="s">
        <v>12</v>
      </c>
      <c r="B4" s="5">
        <v>2</v>
      </c>
      <c r="C4" s="6" t="s">
        <v>13</v>
      </c>
      <c r="D4" s="7">
        <f>2*(70327.98+32572.94)+28670</f>
        <v>234471.84</v>
      </c>
      <c r="E4" s="7">
        <f>2*(654.08+302.94)+1.82*(6300)+(62151.05+215)</f>
        <v>75746.09</v>
      </c>
      <c r="F4" s="3">
        <f>10*2*12</f>
        <v>240</v>
      </c>
      <c r="G4" s="6" t="s">
        <v>41</v>
      </c>
    </row>
    <row r="5" spans="1:7" ht="29" x14ac:dyDescent="0.35">
      <c r="A5" s="14" t="s">
        <v>14</v>
      </c>
      <c r="B5" s="5">
        <v>2</v>
      </c>
      <c r="C5" s="6" t="s">
        <v>15</v>
      </c>
      <c r="D5" s="8">
        <f>4*(235000+70500)</f>
        <v>1222000</v>
      </c>
      <c r="E5" s="7"/>
      <c r="F5" s="3">
        <v>0</v>
      </c>
      <c r="G5" s="6" t="s">
        <v>16</v>
      </c>
    </row>
    <row r="6" spans="1:7" ht="29" x14ac:dyDescent="0.35">
      <c r="A6" s="21" t="s">
        <v>18</v>
      </c>
      <c r="B6" s="5">
        <v>2</v>
      </c>
      <c r="C6" s="9" t="s">
        <v>19</v>
      </c>
      <c r="D6" s="8">
        <f>2*(70500+62200)</f>
        <v>265400</v>
      </c>
      <c r="E6" s="8"/>
      <c r="F6" s="3">
        <f>4*2*12</f>
        <v>96</v>
      </c>
      <c r="G6" s="6" t="s">
        <v>20</v>
      </c>
    </row>
    <row r="7" spans="1:7" ht="58" x14ac:dyDescent="0.35">
      <c r="A7" s="14" t="s">
        <v>21</v>
      </c>
      <c r="B7" s="5">
        <v>5</v>
      </c>
      <c r="C7" s="9" t="s">
        <v>22</v>
      </c>
      <c r="D7" s="7">
        <f>2*(70327.98+32572.94)+28670</f>
        <v>234471.84</v>
      </c>
      <c r="E7" s="7">
        <f>2*(654.08+302.94)+1.82*(6300)+(62151.05+215)</f>
        <v>75746.09</v>
      </c>
      <c r="F7" s="3">
        <f>10*2*12</f>
        <v>240</v>
      </c>
      <c r="G7" s="6" t="s">
        <v>42</v>
      </c>
    </row>
    <row r="8" spans="1:7" ht="31.5" customHeight="1" x14ac:dyDescent="0.35">
      <c r="A8" s="5"/>
      <c r="B8" s="5"/>
      <c r="C8" s="9"/>
      <c r="D8" s="8">
        <f>SUM(D4:D7)</f>
        <v>1956343.6800000002</v>
      </c>
      <c r="E8" s="8">
        <f>SUM(E4:E7)</f>
        <v>151492.18</v>
      </c>
      <c r="F8" s="10">
        <f>SUM(F4:F7)</f>
        <v>576</v>
      </c>
      <c r="G8" s="9"/>
    </row>
    <row r="9" spans="1:7" x14ac:dyDescent="0.35">
      <c r="A9" s="3"/>
      <c r="B9" s="5"/>
      <c r="C9" s="3"/>
      <c r="D9" s="11">
        <f>D8/500</f>
        <v>3912.6873600000004</v>
      </c>
      <c r="E9" s="11"/>
      <c r="F9" s="3"/>
      <c r="G9" s="3"/>
    </row>
    <row r="10" spans="1:7" x14ac:dyDescent="0.35">
      <c r="D10" s="11"/>
      <c r="E10" s="13">
        <f>E8+D9</f>
        <v>155404.86736</v>
      </c>
    </row>
  </sheetData>
  <mergeCells count="5">
    <mergeCell ref="A1:G1"/>
    <mergeCell ref="B2:B3"/>
    <mergeCell ref="C2:C3"/>
    <mergeCell ref="D2:E2"/>
    <mergeCell ref="F2: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B87A-0260-4B85-97E2-7B5AE7219184}">
  <dimension ref="A1:G9"/>
  <sheetViews>
    <sheetView zoomScale="63" zoomScaleNormal="63" workbookViewId="0">
      <selection activeCell="G5" sqref="G5"/>
    </sheetView>
  </sheetViews>
  <sheetFormatPr defaultColWidth="9.1796875" defaultRowHeight="14.5" x14ac:dyDescent="0.35"/>
  <cols>
    <col min="1" max="1" width="21.81640625" style="1" customWidth="1"/>
    <col min="2" max="2" width="6.81640625" style="12"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24" t="s">
        <v>23</v>
      </c>
      <c r="B1" s="25"/>
      <c r="C1" s="25"/>
      <c r="D1" s="25"/>
      <c r="E1" s="25"/>
      <c r="F1" s="25"/>
      <c r="G1" s="26"/>
    </row>
    <row r="2" spans="1:7" ht="32.25" customHeight="1" x14ac:dyDescent="0.35">
      <c r="A2" s="2"/>
      <c r="B2" s="27" t="s">
        <v>0</v>
      </c>
      <c r="C2" s="28" t="s">
        <v>1</v>
      </c>
      <c r="D2" s="28" t="s">
        <v>2</v>
      </c>
      <c r="E2" s="28"/>
      <c r="F2" s="28" t="s">
        <v>3</v>
      </c>
      <c r="G2" s="3"/>
    </row>
    <row r="3" spans="1:7" ht="29.25" customHeight="1" x14ac:dyDescent="0.35">
      <c r="A3" s="4" t="s">
        <v>4</v>
      </c>
      <c r="B3" s="27"/>
      <c r="C3" s="28"/>
      <c r="D3" s="20" t="s">
        <v>5</v>
      </c>
      <c r="E3" s="20" t="s">
        <v>6</v>
      </c>
      <c r="F3" s="28"/>
      <c r="G3" s="20" t="s">
        <v>7</v>
      </c>
    </row>
    <row r="4" spans="1:7" ht="29" x14ac:dyDescent="0.35">
      <c r="A4" s="14" t="s">
        <v>24</v>
      </c>
      <c r="B4" s="5">
        <v>7</v>
      </c>
      <c r="C4" s="6" t="s">
        <v>25</v>
      </c>
      <c r="D4" s="8">
        <f>2*(70500+62200)</f>
        <v>265400</v>
      </c>
      <c r="E4" s="8"/>
      <c r="F4" s="3">
        <f>4*2*12</f>
        <v>96</v>
      </c>
      <c r="G4" s="6" t="s">
        <v>20</v>
      </c>
    </row>
    <row r="5" spans="1:7" ht="72.5" x14ac:dyDescent="0.35">
      <c r="A5" s="14" t="s">
        <v>26</v>
      </c>
      <c r="B5" s="5">
        <v>9</v>
      </c>
      <c r="C5" s="6" t="s">
        <v>27</v>
      </c>
      <c r="D5" s="7">
        <f>3*(70327.98+32572.94)+28670</f>
        <v>337372.76</v>
      </c>
      <c r="E5" s="7">
        <f>3*(654.08+302.94)+1.82*(6300)+(62151.05+215)</f>
        <v>76703.11</v>
      </c>
      <c r="F5" s="3">
        <f>10*2*12</f>
        <v>240</v>
      </c>
      <c r="G5" s="6" t="s">
        <v>43</v>
      </c>
    </row>
    <row r="6" spans="1:7" ht="43.5" x14ac:dyDescent="0.35">
      <c r="A6" s="14" t="s">
        <v>28</v>
      </c>
      <c r="B6" s="5">
        <v>5</v>
      </c>
      <c r="C6" s="6" t="s">
        <v>29</v>
      </c>
      <c r="D6" s="8">
        <f>2*(70500+62200)</f>
        <v>265400</v>
      </c>
      <c r="E6" s="8"/>
      <c r="F6" s="3">
        <f>4*2*12</f>
        <v>96</v>
      </c>
      <c r="G6" s="6" t="s">
        <v>30</v>
      </c>
    </row>
    <row r="7" spans="1:7" ht="31.5" customHeight="1" x14ac:dyDescent="0.35">
      <c r="A7" s="5"/>
      <c r="B7" s="5"/>
      <c r="C7" s="9"/>
      <c r="D7" s="8">
        <f>SUM(D4:D6)</f>
        <v>868172.76</v>
      </c>
      <c r="E7" s="8">
        <f>SUM(E4:E6)</f>
        <v>76703.11</v>
      </c>
      <c r="F7" s="10">
        <f>SUM(F4:F6)</f>
        <v>432</v>
      </c>
      <c r="G7" s="9"/>
    </row>
    <row r="8" spans="1:7" x14ac:dyDescent="0.35">
      <c r="A8" s="3"/>
      <c r="B8" s="5"/>
      <c r="C8" s="3"/>
      <c r="D8" s="11">
        <f>D7/500</f>
        <v>1736.3455200000001</v>
      </c>
      <c r="E8" s="11"/>
      <c r="F8" s="3"/>
      <c r="G8" s="3"/>
    </row>
    <row r="9" spans="1:7" x14ac:dyDescent="0.35">
      <c r="D9" s="11"/>
      <c r="E9" s="13">
        <f>E7+D8</f>
        <v>78439.455520000003</v>
      </c>
    </row>
  </sheetData>
  <mergeCells count="5">
    <mergeCell ref="A1:G1"/>
    <mergeCell ref="B2:B3"/>
    <mergeCell ref="C2:C3"/>
    <mergeCell ref="D2:E2"/>
    <mergeCell ref="F2: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4186B-A6A9-4E59-A6C3-95C5933FEAC0}">
  <dimension ref="A1:G9"/>
  <sheetViews>
    <sheetView zoomScale="68" zoomScaleNormal="68" workbookViewId="0">
      <selection activeCell="D6" sqref="D6"/>
    </sheetView>
  </sheetViews>
  <sheetFormatPr defaultColWidth="9.1796875" defaultRowHeight="14.5" x14ac:dyDescent="0.35"/>
  <cols>
    <col min="1" max="1" width="21.81640625" style="1" customWidth="1"/>
    <col min="2" max="2" width="6.81640625" style="12"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24" t="s">
        <v>31</v>
      </c>
      <c r="B1" s="25"/>
      <c r="C1" s="25"/>
      <c r="D1" s="25"/>
      <c r="E1" s="25"/>
      <c r="F1" s="25"/>
      <c r="G1" s="26"/>
    </row>
    <row r="2" spans="1:7" ht="32.25" customHeight="1" x14ac:dyDescent="0.35">
      <c r="A2" s="2"/>
      <c r="B2" s="27" t="s">
        <v>0</v>
      </c>
      <c r="C2" s="28" t="s">
        <v>1</v>
      </c>
      <c r="D2" s="28" t="s">
        <v>2</v>
      </c>
      <c r="E2" s="28"/>
      <c r="F2" s="28" t="s">
        <v>3</v>
      </c>
      <c r="G2" s="3"/>
    </row>
    <row r="3" spans="1:7" ht="29.25" customHeight="1" x14ac:dyDescent="0.35">
      <c r="A3" s="4" t="s">
        <v>4</v>
      </c>
      <c r="B3" s="27"/>
      <c r="C3" s="28"/>
      <c r="D3" s="20" t="s">
        <v>5</v>
      </c>
      <c r="E3" s="20" t="s">
        <v>6</v>
      </c>
      <c r="F3" s="28"/>
      <c r="G3" s="20" t="s">
        <v>7</v>
      </c>
    </row>
    <row r="4" spans="1:7" ht="58" x14ac:dyDescent="0.35">
      <c r="A4" s="14" t="s">
        <v>32</v>
      </c>
      <c r="B4" s="5">
        <v>10</v>
      </c>
      <c r="C4" s="6" t="s">
        <v>33</v>
      </c>
      <c r="D4" s="8">
        <f>2*(50007)+2*(62200)</f>
        <v>224414</v>
      </c>
      <c r="E4" s="7"/>
      <c r="F4" s="3">
        <f>2*2*12</f>
        <v>48</v>
      </c>
      <c r="G4" s="6" t="s">
        <v>17</v>
      </c>
    </row>
    <row r="5" spans="1:7" ht="29" x14ac:dyDescent="0.35">
      <c r="A5" s="14" t="s">
        <v>34</v>
      </c>
      <c r="B5" s="5">
        <v>10</v>
      </c>
      <c r="C5" s="6" t="s">
        <v>35</v>
      </c>
      <c r="D5" s="8">
        <f>2*(70500)+2*(62200)</f>
        <v>265400</v>
      </c>
      <c r="E5" s="7"/>
      <c r="F5" s="3">
        <f>2*2*12</f>
        <v>48</v>
      </c>
      <c r="G5" s="6" t="s">
        <v>30</v>
      </c>
    </row>
    <row r="6" spans="1:7" ht="72.5" x14ac:dyDescent="0.35">
      <c r="A6" s="21" t="s">
        <v>36</v>
      </c>
      <c r="B6" s="5">
        <v>12</v>
      </c>
      <c r="C6" s="9" t="s">
        <v>37</v>
      </c>
      <c r="D6" s="7">
        <f>2*(70327.98+32572.94)+28670</f>
        <v>234471.84</v>
      </c>
      <c r="E6" s="7">
        <f>2*(654.08+302.94)+1.82*(12500)+(62151.05+215)</f>
        <v>87030.09</v>
      </c>
      <c r="F6" s="3">
        <f>10*2*12</f>
        <v>240</v>
      </c>
      <c r="G6" s="6" t="s">
        <v>44</v>
      </c>
    </row>
    <row r="7" spans="1:7" ht="31.5" customHeight="1" x14ac:dyDescent="0.35">
      <c r="A7" s="5"/>
      <c r="B7" s="5"/>
      <c r="C7" s="9"/>
      <c r="D7" s="8">
        <f>SUM(D4:D6)</f>
        <v>724285.84</v>
      </c>
      <c r="E7" s="8">
        <f>SUM(E4:E6)</f>
        <v>87030.09</v>
      </c>
      <c r="F7" s="10">
        <f>SUM(F4:F6)</f>
        <v>336</v>
      </c>
      <c r="G7" s="9"/>
    </row>
    <row r="8" spans="1:7" x14ac:dyDescent="0.35">
      <c r="A8" s="3"/>
      <c r="B8" s="5"/>
      <c r="C8" s="3"/>
      <c r="D8" s="11">
        <f>D7/500</f>
        <v>1448.57168</v>
      </c>
      <c r="E8" s="11"/>
      <c r="F8" s="3"/>
      <c r="G8" s="3"/>
    </row>
    <row r="9" spans="1:7" x14ac:dyDescent="0.35">
      <c r="D9" s="11"/>
      <c r="E9" s="13">
        <f>E7+D8</f>
        <v>88478.66167999999</v>
      </c>
    </row>
  </sheetData>
  <mergeCells count="5">
    <mergeCell ref="A1:G1"/>
    <mergeCell ref="B2:B3"/>
    <mergeCell ref="C2:C3"/>
    <mergeCell ref="D2:E2"/>
    <mergeCell ref="F2: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F76D-45CD-4DD3-A4AC-F9BD43971B34}">
  <dimension ref="D3:E8"/>
  <sheetViews>
    <sheetView workbookViewId="0">
      <selection activeCell="B5" sqref="B5"/>
    </sheetView>
  </sheetViews>
  <sheetFormatPr defaultRowHeight="14.5" x14ac:dyDescent="0.35"/>
  <cols>
    <col min="4" max="4" width="10" customWidth="1"/>
    <col min="5" max="5" width="12.26953125" customWidth="1"/>
  </cols>
  <sheetData>
    <row r="3" spans="4:5" ht="15" thickBot="1" x14ac:dyDescent="0.4"/>
    <row r="4" spans="4:5" x14ac:dyDescent="0.35">
      <c r="D4" s="15" t="s">
        <v>9</v>
      </c>
      <c r="E4" s="16" t="s">
        <v>8</v>
      </c>
    </row>
    <row r="5" spans="4:5" x14ac:dyDescent="0.35">
      <c r="D5" s="17" t="s">
        <v>38</v>
      </c>
      <c r="E5" s="23">
        <v>155404.87</v>
      </c>
    </row>
    <row r="6" spans="4:5" x14ac:dyDescent="0.35">
      <c r="D6" s="17" t="s">
        <v>39</v>
      </c>
      <c r="E6" s="22">
        <v>78439.460000000006</v>
      </c>
    </row>
    <row r="7" spans="4:5" x14ac:dyDescent="0.35">
      <c r="D7" s="17" t="s">
        <v>40</v>
      </c>
      <c r="E7" s="22">
        <v>88478.66</v>
      </c>
    </row>
    <row r="8" spans="4:5" ht="15" thickBot="1" x14ac:dyDescent="0.4">
      <c r="D8" s="18" t="s">
        <v>10</v>
      </c>
      <c r="E8" s="19">
        <f>SUM(E5:E7)</f>
        <v>322322.99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 24</vt:lpstr>
      <vt:lpstr>FEB 24</vt:lpstr>
      <vt:lpstr>MAR 24</vt:lpstr>
      <vt:lpstr>Q12024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Adetila, Samuel S SPDC-UPC/G/USLE</dc:creator>
  <cp:lastModifiedBy>Ozoemenam, James C SPDC-IUC/G/USLC</cp:lastModifiedBy>
  <dcterms:created xsi:type="dcterms:W3CDTF">2023-07-01T20:27:20Z</dcterms:created>
  <dcterms:modified xsi:type="dcterms:W3CDTF">2024-05-13T14:25:22Z</dcterms:modified>
</cp:coreProperties>
</file>