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.Ozoemenam\Desktop\Desktop\WEST ASSET\"/>
    </mc:Choice>
  </mc:AlternateContent>
  <xr:revisionPtr revIDLastSave="0" documentId="13_ncr:1_{6CE0C64A-992F-48B7-B45F-B33A19B7AE12}" xr6:coauthVersionLast="47" xr6:coauthVersionMax="47" xr10:uidLastSave="{00000000-0000-0000-0000-000000000000}"/>
  <bookViews>
    <workbookView xWindow="-110" yWindow="-110" windowWidth="19420" windowHeight="10300" activeTab="3" xr2:uid="{F6F778EC-8B1F-4122-830C-184793823D39}"/>
  </bookViews>
  <sheets>
    <sheet name="APRIL 23" sheetId="4" r:id="rId1"/>
    <sheet name="MAY 23" sheetId="5" r:id="rId2"/>
    <sheet name="JUNE 23" sheetId="6" r:id="rId3"/>
    <sheet name="Qtr 2 Summar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E6" i="5"/>
  <c r="E5" i="6"/>
  <c r="D5" i="6"/>
  <c r="F5" i="6"/>
  <c r="F4" i="6"/>
  <c r="E4" i="6"/>
  <c r="D4" i="6"/>
  <c r="D6" i="6" s="1"/>
  <c r="D7" i="6" s="1"/>
  <c r="F6" i="6"/>
  <c r="F8" i="5"/>
  <c r="E8" i="5"/>
  <c r="D8" i="5"/>
  <c r="F7" i="5"/>
  <c r="E7" i="5"/>
  <c r="E9" i="5" s="1"/>
  <c r="D7" i="5"/>
  <c r="F6" i="5"/>
  <c r="D6" i="5"/>
  <c r="F5" i="5"/>
  <c r="E5" i="5"/>
  <c r="D5" i="5"/>
  <c r="F4" i="5"/>
  <c r="E4" i="5"/>
  <c r="D4" i="5"/>
  <c r="F12" i="4"/>
  <c r="E12" i="4"/>
  <c r="D12" i="4"/>
  <c r="F11" i="4"/>
  <c r="E11" i="4"/>
  <c r="D11" i="4"/>
  <c r="F10" i="4"/>
  <c r="E10" i="4"/>
  <c r="D10" i="4"/>
  <c r="F9" i="4"/>
  <c r="E9" i="4"/>
  <c r="D9" i="4"/>
  <c r="E8" i="4"/>
  <c r="D8" i="4"/>
  <c r="F7" i="4"/>
  <c r="E7" i="4"/>
  <c r="D7" i="4"/>
  <c r="F6" i="4"/>
  <c r="E6" i="4"/>
  <c r="D6" i="4"/>
  <c r="D5" i="4"/>
  <c r="F4" i="4"/>
  <c r="E4" i="4"/>
  <c r="D4" i="4"/>
  <c r="D13" i="4" l="1"/>
  <c r="D14" i="4" s="1"/>
  <c r="E15" i="4" s="1"/>
  <c r="E13" i="4"/>
  <c r="F13" i="4"/>
  <c r="F9" i="5"/>
  <c r="D9" i="5"/>
  <c r="D10" i="5" s="1"/>
  <c r="E11" i="5" s="1"/>
  <c r="E6" i="6"/>
  <c r="E8" i="6"/>
</calcChain>
</file>

<file path=xl/sharedStrings.xml><?xml version="1.0" encoding="utf-8"?>
<sst xmlns="http://schemas.openxmlformats.org/spreadsheetml/2006/main" count="67" uniqueCount="51">
  <si>
    <t>Week</t>
  </si>
  <si>
    <t>Logistics Service Request description</t>
  </si>
  <si>
    <t>Amount Saved through Integrated Scheduling Decisions</t>
  </si>
  <si>
    <t>Amount of Hours Risk Exposure reduced through Integrated Scheduling Decisions</t>
  </si>
  <si>
    <t>MMR NO</t>
  </si>
  <si>
    <t>N</t>
  </si>
  <si>
    <t>$</t>
  </si>
  <si>
    <t>Remark</t>
  </si>
  <si>
    <t>MARINE EQUIPMENT TO MOVE PROJECT MATERIALS, CRANE AND SELF LOADER FROM OGUNU TO TUNU. PLEASE CHARGE</t>
  </si>
  <si>
    <t>Avoidance of Cost and Risk exposure for APRIL 2023</t>
  </si>
  <si>
    <t>CRANE FOR SHUT DOWN</t>
  </si>
  <si>
    <t>Through ILS decision, Crane mobilized for project work was moved over to Ogbotobo for shut down while waiting. Saved 5 crane days at N217,140 per day</t>
  </si>
  <si>
    <t>PROVIDE MARINE EQUIPMENT (TUG AND BARGE) TO MOVE SCAFFOLDING MATERIALS FROM TUNU TO BENISEDE</t>
  </si>
  <si>
    <t>Through ILS decision, barge mobilized for shut down was used to deliver project materials to Benisede. Saved cost of hiring separate tug at (N70327.98, $654.08) Ramp at (N32572.94, $302.94) for 2 days, 5,000 Liters of AGO for Tug and 7,000 liters of AGO for MPV at $1.82</t>
  </si>
  <si>
    <t>PROVIDE MATERIAL HANDLING EQUIPMENT TO MOVE DURABASS MATS FROM TUNU TO OGBOTOBO</t>
  </si>
  <si>
    <t>Through ILS decision, barge mobilized for shut down was used to deliver project materials to Ogbotobo. Saved cost of hiring separate tug at (N70327.98, $654.08) Ramp at (N32572.94, $302.94) for 2 days, 5,000 Liters of AGO for Tug and 7,000 liters of AGO for MPV at $1.82 per litre</t>
  </si>
  <si>
    <t>PROVIDE PMS FUEL TANKER OF 30,000 LITRES CAPACITY for TUNU FOR A PERIOD OF 2-MONTHSESCORT USED FOR PROJECT</t>
  </si>
  <si>
    <t>Through ILS decision, escort mobilized to move Tunu PMS combo to Tunu was used to drop off project houseboat Esjay 6 at Benisede. Saved cost of MPV at N304,373.33 per day for 3 days and cost of 7,000 liters of GAO at  $1.82 per litre</t>
  </si>
  <si>
    <t xml:space="preserve">BARGE TO MOBILISE FOT DYNAMIC METERING EQUIPMENT 20FT CARAVAN FROM OGUNU IA JETTY TO FORCADOS TERMINAL . INCLUDE REQUEST FOR BARGE TO DEMOBILISE FOT DYNAMIC METERING EQUIPMENT </t>
  </si>
  <si>
    <t>Through ILS decision, caravan for dynamic metering was mobilized to FOT using Princess Tamar and demoibilized using Erin bay. Saved cost of  hiring separate tug at (N70327.98, $654.08) Ramp at (N32572.94, $302.94) for 4 days, 3,800 Liters of AGO for Tug and 5,000 liters of AGO for MPV at $1.82</t>
  </si>
  <si>
    <t>Mail request</t>
  </si>
  <si>
    <t>PRINCESS TAMAR FOR LOADING hose changeout activity on FSPM-1 from Ogunnu to HDE at forcados</t>
  </si>
  <si>
    <t>Materials urgently needed for hose changeout activity on FSPM-1 was loaded on Pricess Tamar for delivery to Forcados. Saved cost of  hiring separate tug at (N70327.98, $654.08) Ramp at (N32572.94, $302.94) for 1 day, 3,800 Liters of AGO for Tug and 5,000 liters of AGO for MPV at $1.82</t>
  </si>
  <si>
    <t>Valves, Rotor, Engine, and Gear boxes and others materials to be loaded -</t>
  </si>
  <si>
    <t>ERT</t>
  </si>
  <si>
    <t>Deliver ERT materials to Escravos incident site</t>
  </si>
  <si>
    <t>Tunu PMS Combo awaiting bunkering was used to deliver ERT materials to Escravos. Saved cost of hiring separate tug at (N70327.98, $654.08) Ramp at (N32572.94, $302.94) for 3 days,</t>
  </si>
  <si>
    <t>ComUnits transfer to Tunu from PH IA Warehouse to Ogunu then move to Tunu</t>
  </si>
  <si>
    <t>This urgent materials for Wells reopening at Tunu were delivered with CWI barge. Saved cost of hiring separate tug at (N70327.98, $654.08) Ramp at (N32572.94, $302.94) for 3 days, 5,000 Liters of AGO for Tug and 7,000 liters of AGO for MPV at $1.82</t>
  </si>
  <si>
    <t>REQUEST FOR 1 BARGE, 1 TUG &amp; 1 CRANE; MOBILISATION TO ESCRAVOS FLOW STATION</t>
  </si>
  <si>
    <t>Materials for water treatment plan at Escravos were loaded on ERT barges. Saved cost of  hiring separate tug at (N70327.98, $654.08) Ramp at (N32572.94, $302.94) for 2 days, 3,800 Liters of AGO for Tug and 5,000 liters of AGO for MPV at $1.82</t>
  </si>
  <si>
    <t>2824_</t>
  </si>
  <si>
    <t>EQUIPMENT TO MOVE FYIP MATERIALS 2ND LEG TO NORTH BANK</t>
  </si>
  <si>
    <t>Asset materials were loaded on project convoy to North bank. Saved cost of  hiring separate tug at (N70327.98, $654.08) Ramp at (N32572.94, $302.94) for 2 days, 3,800 Liters of AGO for Tug and 5,000 liters of AGO for MPV at $1.82</t>
  </si>
  <si>
    <t>To convey Vehicle(Bus) for Forcados Airstrip Runway Friction test</t>
  </si>
  <si>
    <t>Aviation bus was delivered to FOT using PMS combo . Saved cost of  hiring separate tug at (N70327.98, $654.08) Ramp at (N32572.94, $302.94) for 2 days, 3,800 Liters of AGO for Tug and 5,000 liters of AGO for MPV at $1.82</t>
  </si>
  <si>
    <t>tipper truck to load drums of lubt oil and chemicals from warehouse to the jetty, to be loaded on the barge for onward movement to TUNU.</t>
  </si>
  <si>
    <t>80 drums of chemicals for Tunu Asset operations were loaded on project PMS combo. Saved cost of hiring separate tug at (N70327.98, $654.08) Ramp at (N32572.94, $302.94) for 3 days, 5,000 Liters of AGO for Tug and 7,000 liters of AGO for MPV at $1.82</t>
  </si>
  <si>
    <t>Mail</t>
  </si>
  <si>
    <t>Request to support FOT hose stringing job</t>
  </si>
  <si>
    <t>FOT tug and ramp barg were deployed for urgent hose stringing job at the terminal. Saved cost of hiring separate tug at (N70327.98, $654.08) Ramp at (N32572.94, $302.94) for 3 days</t>
  </si>
  <si>
    <t>3229_philo.akpovwovwo</t>
  </si>
  <si>
    <t>To load drums of chemicals, boxes of filters and a box contain scaffolding equipment  from the warehouse to the barge</t>
  </si>
  <si>
    <t>Asset materials were loaded on project PMS Combo to Tunu. Saved cost of  hiring separate tug at (N70327.98, $654.08) Ramp at (N32572.94, $302.94) for 3 days, 5,000 Liters of AGO for Tug and 7,000 liters of AGO for MPV at $1.82</t>
  </si>
  <si>
    <t>Barge mobilized to recover solar engine was used to deliver these materials to Otumara . Saved cost of hiring separate tug at (N70327.98, $654.08) Ramp at (N32572.94, $302.94) for 5 days, 3,800 Liters of AGO for Tug and 5,000 liters of AGO for MPV at $1.82</t>
  </si>
  <si>
    <t>Avoidance of Cost and Risk exposure for MAY 2023</t>
  </si>
  <si>
    <t>Avoidance of Cost and Risk exposure for JUNE 2023</t>
  </si>
  <si>
    <t>MONTH</t>
  </si>
  <si>
    <t>TOTAL</t>
  </si>
  <si>
    <t>Barge mobilized for Tunu TAM was used to demobilize crane that supported project work at Tunu. Saved cost of hiring separate tug at (N70327.98, $654.08) Ramp at (N32572.94, $302.94) for 5 days, 5,000 Liters of AGO for Tug and 7,000 liters of AGO for MPV at $1.82</t>
  </si>
  <si>
    <t>COST F$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</si>
</sst>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43" fontId="3" fillId="2" borderId="5" xfId="1" applyFont="1" applyFill="1" applyBorder="1" applyAlignment="1"/>
    <xf numFmtId="43" fontId="3" fillId="2" borderId="5" xfId="1" applyFont="1" applyFill="1" applyBorder="1"/>
    <xf numFmtId="0" fontId="3" fillId="2" borderId="5" xfId="0" applyFont="1" applyFill="1" applyBorder="1" applyAlignment="1">
      <alignment wrapText="1"/>
    </xf>
    <xf numFmtId="41" fontId="3" fillId="2" borderId="5" xfId="1" applyNumberFormat="1" applyFont="1" applyFill="1" applyBorder="1"/>
    <xf numFmtId="43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43" fontId="2" fillId="2" borderId="5" xfId="0" applyNumberFormat="1" applyFont="1" applyFill="1" applyBorder="1"/>
    <xf numFmtId="0" fontId="4" fillId="2" borderId="6" xfId="0" applyFont="1" applyFill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0" xfId="0" applyFont="1" applyFill="1"/>
    <xf numFmtId="0" fontId="6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wrapText="1"/>
    </xf>
    <xf numFmtId="0" fontId="6" fillId="2" borderId="5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43" fontId="6" fillId="2" borderId="5" xfId="1" applyFont="1" applyFill="1" applyBorder="1" applyAlignment="1"/>
    <xf numFmtId="0" fontId="6" fillId="2" borderId="5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wrapText="1"/>
    </xf>
    <xf numFmtId="43" fontId="6" fillId="2" borderId="5" xfId="1" applyFont="1" applyFill="1" applyBorder="1"/>
    <xf numFmtId="41" fontId="6" fillId="2" borderId="5" xfId="1" applyNumberFormat="1" applyFont="1" applyFill="1" applyBorder="1"/>
    <xf numFmtId="43" fontId="6" fillId="2" borderId="5" xfId="0" applyNumberFormat="1" applyFont="1" applyFill="1" applyBorder="1"/>
    <xf numFmtId="0" fontId="6" fillId="2" borderId="0" xfId="0" applyFont="1" applyFill="1" applyAlignment="1">
      <alignment horizontal="center"/>
    </xf>
    <xf numFmtId="43" fontId="5" fillId="2" borderId="5" xfId="0" applyNumberFormat="1" applyFont="1" applyFill="1" applyBorder="1"/>
    <xf numFmtId="0" fontId="4" fillId="2" borderId="6" xfId="0" applyFont="1" applyFill="1" applyBorder="1" applyAlignment="1">
      <alignment horizontal="left" wrapText="1"/>
    </xf>
    <xf numFmtId="43" fontId="3" fillId="2" borderId="5" xfId="1" applyFont="1" applyFill="1" applyBorder="1" applyAlignment="1">
      <alignment horizontal="left" wrapText="1"/>
    </xf>
    <xf numFmtId="0" fontId="8" fillId="0" borderId="0" xfId="0" applyFont="1"/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8" fillId="0" borderId="5" xfId="0" applyFont="1" applyBorder="1"/>
    <xf numFmtId="17" fontId="8" fillId="0" borderId="6" xfId="0" applyNumberFormat="1" applyFont="1" applyBorder="1" applyAlignment="1">
      <alignment horizontal="left"/>
    </xf>
    <xf numFmtId="4" fontId="8" fillId="0" borderId="9" xfId="0" applyNumberFormat="1" applyFont="1" applyBorder="1" applyAlignment="1">
      <alignment horizontal="left"/>
    </xf>
    <xf numFmtId="0" fontId="8" fillId="0" borderId="0" xfId="0" applyFont="1" applyBorder="1"/>
    <xf numFmtId="17" fontId="8" fillId="0" borderId="10" xfId="0" applyNumberFormat="1" applyFont="1" applyBorder="1" applyAlignment="1">
      <alignment horizontal="left"/>
    </xf>
    <xf numFmtId="4" fontId="8" fillId="0" borderId="11" xfId="0" applyNumberFormat="1" applyFont="1" applyBorder="1" applyAlignment="1">
      <alignment horizontal="left"/>
    </xf>
    <xf numFmtId="0" fontId="9" fillId="0" borderId="0" xfId="0" applyFont="1" applyBorder="1"/>
    <xf numFmtId="4" fontId="9" fillId="0" borderId="5" xfId="0" applyNumberFormat="1" applyFont="1" applyBorder="1" applyAlignment="1">
      <alignment horizontal="left"/>
    </xf>
  </cellXfs>
  <cellStyles count="2">
    <cellStyle name="Comma 2 2" xfId="1" xr:uid="{935FD563-82EC-4BC4-976F-FF2FEAEEF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7824-C99E-4F6C-9A62-3EB849D1D48C}">
  <dimension ref="A1:G15"/>
  <sheetViews>
    <sheetView zoomScale="65" zoomScaleNormal="65" workbookViewId="0">
      <selection activeCell="A2" sqref="A1:A1048576"/>
    </sheetView>
  </sheetViews>
  <sheetFormatPr defaultColWidth="9.1796875" defaultRowHeight="13" x14ac:dyDescent="0.3"/>
  <cols>
    <col min="1" max="1" width="11.6328125" style="26" customWidth="1"/>
    <col min="2" max="2" width="6.81640625" style="42" customWidth="1"/>
    <col min="3" max="3" width="42.1796875" style="26" customWidth="1"/>
    <col min="4" max="4" width="16.08984375" style="26" customWidth="1"/>
    <col min="5" max="5" width="12.6328125" style="26" customWidth="1"/>
    <col min="6" max="6" width="16.54296875" style="26" customWidth="1"/>
    <col min="7" max="7" width="82.08984375" style="26" customWidth="1"/>
    <col min="8" max="16384" width="9.1796875" style="26"/>
  </cols>
  <sheetData>
    <row r="1" spans="1:7" ht="13.5" thickBot="1" x14ac:dyDescent="0.35">
      <c r="A1" s="23" t="s">
        <v>9</v>
      </c>
      <c r="B1" s="24"/>
      <c r="C1" s="24"/>
      <c r="D1" s="24"/>
      <c r="E1" s="24"/>
      <c r="F1" s="24"/>
      <c r="G1" s="25"/>
    </row>
    <row r="2" spans="1:7" ht="32.25" customHeight="1" x14ac:dyDescent="0.3">
      <c r="A2" s="27"/>
      <c r="B2" s="28" t="s">
        <v>0</v>
      </c>
      <c r="C2" s="29" t="s">
        <v>1</v>
      </c>
      <c r="D2" s="29" t="s">
        <v>2</v>
      </c>
      <c r="E2" s="29"/>
      <c r="F2" s="29" t="s">
        <v>3</v>
      </c>
      <c r="G2" s="30"/>
    </row>
    <row r="3" spans="1:7" ht="29.25" customHeight="1" x14ac:dyDescent="0.3">
      <c r="A3" s="31" t="s">
        <v>4</v>
      </c>
      <c r="B3" s="28"/>
      <c r="C3" s="29"/>
      <c r="D3" s="32" t="s">
        <v>5</v>
      </c>
      <c r="E3" s="32" t="s">
        <v>6</v>
      </c>
      <c r="F3" s="29"/>
      <c r="G3" s="32" t="s">
        <v>7</v>
      </c>
    </row>
    <row r="4" spans="1:7" ht="39" x14ac:dyDescent="0.3">
      <c r="A4" s="33">
        <v>2725</v>
      </c>
      <c r="B4" s="34">
        <v>16</v>
      </c>
      <c r="C4" s="35" t="s">
        <v>8</v>
      </c>
      <c r="D4" s="36">
        <f>5*(70327.98+32572.94)</f>
        <v>514504.6</v>
      </c>
      <c r="E4" s="36">
        <f>5*(654.08+302.94)+(1.82*12000)</f>
        <v>26625.1</v>
      </c>
      <c r="F4" s="30">
        <f>14*5*12</f>
        <v>840</v>
      </c>
      <c r="G4" s="37" t="s">
        <v>49</v>
      </c>
    </row>
    <row r="5" spans="1:7" ht="26" x14ac:dyDescent="0.3">
      <c r="A5" s="33">
        <v>2607</v>
      </c>
      <c r="B5" s="34">
        <v>16</v>
      </c>
      <c r="C5" s="35" t="s">
        <v>10</v>
      </c>
      <c r="D5" s="36">
        <f>5*217140</f>
        <v>1085700</v>
      </c>
      <c r="E5" s="36"/>
      <c r="F5" s="30"/>
      <c r="G5" s="37" t="s">
        <v>11</v>
      </c>
    </row>
    <row r="6" spans="1:7" ht="39" x14ac:dyDescent="0.3">
      <c r="A6" s="33">
        <v>2879</v>
      </c>
      <c r="B6" s="34">
        <v>16</v>
      </c>
      <c r="C6" s="35" t="s">
        <v>12</v>
      </c>
      <c r="D6" s="36">
        <f>2*(70327.98+32572.94)</f>
        <v>205801.84</v>
      </c>
      <c r="E6" s="36">
        <f>2*(654.08+302.94)</f>
        <v>1914.04</v>
      </c>
      <c r="F6" s="30">
        <f>14*2*12</f>
        <v>336</v>
      </c>
      <c r="G6" s="37" t="s">
        <v>13</v>
      </c>
    </row>
    <row r="7" spans="1:7" ht="39" x14ac:dyDescent="0.3">
      <c r="A7" s="33">
        <v>2881</v>
      </c>
      <c r="B7" s="34">
        <v>16</v>
      </c>
      <c r="C7" s="35" t="s">
        <v>14</v>
      </c>
      <c r="D7" s="36">
        <f>2*(70327.98+32572.94)</f>
        <v>205801.84</v>
      </c>
      <c r="E7" s="36">
        <f>2*(654.08+302.94)</f>
        <v>1914.04</v>
      </c>
      <c r="F7" s="30">
        <f>14*2*12</f>
        <v>336</v>
      </c>
      <c r="G7" s="37" t="s">
        <v>15</v>
      </c>
    </row>
    <row r="8" spans="1:7" ht="39" x14ac:dyDescent="0.3">
      <c r="A8" s="33">
        <v>2926</v>
      </c>
      <c r="B8" s="34">
        <v>17</v>
      </c>
      <c r="C8" s="35" t="s">
        <v>16</v>
      </c>
      <c r="D8" s="36">
        <f>304373.33*3</f>
        <v>913119.99</v>
      </c>
      <c r="E8" s="36">
        <f>7000*1.82</f>
        <v>12740</v>
      </c>
      <c r="F8" s="30"/>
      <c r="G8" s="37" t="s">
        <v>17</v>
      </c>
    </row>
    <row r="9" spans="1:7" ht="52.5" customHeight="1" x14ac:dyDescent="0.3">
      <c r="A9" s="33">
        <v>2670</v>
      </c>
      <c r="B9" s="34">
        <v>15</v>
      </c>
      <c r="C9" s="35" t="s">
        <v>18</v>
      </c>
      <c r="D9" s="36">
        <f>4*(70327.98+32572.94)</f>
        <v>411603.68</v>
      </c>
      <c r="E9" s="36">
        <f>4*(654.08+302.94)+(1.82*12000)</f>
        <v>25668.080000000002</v>
      </c>
      <c r="F9" s="30">
        <f>14*4*12</f>
        <v>672</v>
      </c>
      <c r="G9" s="37" t="s">
        <v>19</v>
      </c>
    </row>
    <row r="10" spans="1:7" ht="39" x14ac:dyDescent="0.3">
      <c r="A10" s="33" t="s">
        <v>20</v>
      </c>
      <c r="B10" s="34">
        <v>16</v>
      </c>
      <c r="C10" s="35" t="s">
        <v>21</v>
      </c>
      <c r="D10" s="36">
        <f>1*(70327.98+32572.94)</f>
        <v>102900.92</v>
      </c>
      <c r="E10" s="36">
        <f>1*(654.08+302.94)+(1.82*12000)</f>
        <v>22797.02</v>
      </c>
      <c r="F10" s="30">
        <f>14*4*12</f>
        <v>672</v>
      </c>
      <c r="G10" s="37" t="s">
        <v>22</v>
      </c>
    </row>
    <row r="11" spans="1:7" ht="39" x14ac:dyDescent="0.3">
      <c r="A11" s="33">
        <v>2897</v>
      </c>
      <c r="B11" s="34">
        <v>16</v>
      </c>
      <c r="C11" s="35" t="s">
        <v>23</v>
      </c>
      <c r="D11" s="36">
        <f>2*(70327.98+32572.94)</f>
        <v>205801.84</v>
      </c>
      <c r="E11" s="36">
        <f>2*(654.08+302.94)</f>
        <v>1914.04</v>
      </c>
      <c r="F11" s="30">
        <f>14*2*12</f>
        <v>336</v>
      </c>
      <c r="G11" s="37" t="s">
        <v>44</v>
      </c>
    </row>
    <row r="12" spans="1:7" ht="26" x14ac:dyDescent="0.3">
      <c r="A12" s="33" t="s">
        <v>24</v>
      </c>
      <c r="B12" s="34">
        <v>16</v>
      </c>
      <c r="C12" s="35" t="s">
        <v>25</v>
      </c>
      <c r="D12" s="36">
        <f>4*(70327.98+32572.94)</f>
        <v>411603.68</v>
      </c>
      <c r="E12" s="36">
        <f>4*(654.08+302.94)</f>
        <v>3828.08</v>
      </c>
      <c r="F12" s="30">
        <f>14*2*12</f>
        <v>336</v>
      </c>
      <c r="G12" s="37" t="s">
        <v>26</v>
      </c>
    </row>
    <row r="13" spans="1:7" ht="18.5" customHeight="1" x14ac:dyDescent="0.3">
      <c r="A13" s="34"/>
      <c r="B13" s="34"/>
      <c r="C13" s="38"/>
      <c r="D13" s="39">
        <f>SUM(D4:D12)</f>
        <v>4056838.3900000006</v>
      </c>
      <c r="E13" s="39">
        <f>SUM(E4:E12)</f>
        <v>97400.400000000009</v>
      </c>
      <c r="F13" s="40">
        <f>SUM(F4:F12)</f>
        <v>3528</v>
      </c>
      <c r="G13" s="37"/>
    </row>
    <row r="14" spans="1:7" x14ac:dyDescent="0.3">
      <c r="A14" s="30"/>
      <c r="B14" s="34"/>
      <c r="C14" s="30"/>
      <c r="D14" s="41">
        <f>D13/500</f>
        <v>8113.6767800000016</v>
      </c>
      <c r="E14" s="41"/>
      <c r="F14" s="30"/>
      <c r="G14" s="30"/>
    </row>
    <row r="15" spans="1:7" x14ac:dyDescent="0.3">
      <c r="D15" s="41"/>
      <c r="E15" s="43">
        <f>E13+D14</f>
        <v>105514.07678</v>
      </c>
    </row>
  </sheetData>
  <mergeCells count="5">
    <mergeCell ref="A1:G1"/>
    <mergeCell ref="B2:B3"/>
    <mergeCell ref="C2:C3"/>
    <mergeCell ref="D2:E2"/>
    <mergeCell ref="F2:F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D9AE-874A-48D8-88E2-0F88FA924024}">
  <dimension ref="A1:G11"/>
  <sheetViews>
    <sheetView zoomScale="69" zoomScaleNormal="69" workbookViewId="0">
      <selection activeCell="G13" sqref="G13"/>
    </sheetView>
  </sheetViews>
  <sheetFormatPr defaultColWidth="9.1796875" defaultRowHeight="14.5" x14ac:dyDescent="0.35"/>
  <cols>
    <col min="1" max="1" width="8.453125" style="1" bestFit="1" customWidth="1"/>
    <col min="2" max="2" width="6.81640625" style="13" customWidth="1"/>
    <col min="3" max="3" width="42.1796875" style="1" customWidth="1"/>
    <col min="4" max="4" width="12.54296875" style="1" bestFit="1" customWidth="1"/>
    <col min="5" max="5" width="11.1796875" style="1" bestFit="1" customWidth="1"/>
    <col min="6" max="6" width="15.36328125" style="1" customWidth="1"/>
    <col min="7" max="7" width="74.81640625" style="1" customWidth="1"/>
    <col min="8" max="16384" width="9.1796875" style="1"/>
  </cols>
  <sheetData>
    <row r="1" spans="1:7" ht="15" thickBot="1" x14ac:dyDescent="0.4">
      <c r="A1" s="17" t="s">
        <v>45</v>
      </c>
      <c r="B1" s="18"/>
      <c r="C1" s="18"/>
      <c r="D1" s="18"/>
      <c r="E1" s="18"/>
      <c r="F1" s="18"/>
      <c r="G1" s="19"/>
    </row>
    <row r="2" spans="1:7" ht="32.25" customHeight="1" x14ac:dyDescent="0.35">
      <c r="A2" s="2"/>
      <c r="B2" s="20" t="s">
        <v>0</v>
      </c>
      <c r="C2" s="21" t="s">
        <v>1</v>
      </c>
      <c r="D2" s="21" t="s">
        <v>2</v>
      </c>
      <c r="E2" s="21"/>
      <c r="F2" s="21" t="s">
        <v>3</v>
      </c>
      <c r="G2" s="3"/>
    </row>
    <row r="3" spans="1:7" ht="29.25" customHeight="1" x14ac:dyDescent="0.35">
      <c r="A3" s="4" t="s">
        <v>4</v>
      </c>
      <c r="B3" s="20"/>
      <c r="C3" s="21"/>
      <c r="D3" s="5" t="s">
        <v>5</v>
      </c>
      <c r="E3" s="5" t="s">
        <v>6</v>
      </c>
      <c r="F3" s="21"/>
      <c r="G3" s="5" t="s">
        <v>7</v>
      </c>
    </row>
    <row r="4" spans="1:7" ht="43.5" x14ac:dyDescent="0.35">
      <c r="A4" s="15">
        <v>3007</v>
      </c>
      <c r="B4" s="6">
        <v>20</v>
      </c>
      <c r="C4" s="7" t="s">
        <v>27</v>
      </c>
      <c r="D4" s="8">
        <f>3*(70327.98+32572.94)</f>
        <v>308702.76</v>
      </c>
      <c r="E4" s="8">
        <f>3*(654.08+302.94)+(1.82*12000)</f>
        <v>24711.06</v>
      </c>
      <c r="F4" s="6">
        <f>14*3*12</f>
        <v>504</v>
      </c>
      <c r="G4" s="22" t="s">
        <v>28</v>
      </c>
    </row>
    <row r="5" spans="1:7" ht="43.5" x14ac:dyDescent="0.35">
      <c r="A5" s="15">
        <v>2979</v>
      </c>
      <c r="B5" s="6">
        <v>19</v>
      </c>
      <c r="C5" s="7" t="s">
        <v>29</v>
      </c>
      <c r="D5" s="8">
        <f>2*(70327.98+32572.94)</f>
        <v>205801.84</v>
      </c>
      <c r="E5" s="8">
        <f>2*(654.08+302.94)+(1.82*12000)</f>
        <v>23754.04</v>
      </c>
      <c r="F5" s="6">
        <f>14*2*12</f>
        <v>336</v>
      </c>
      <c r="G5" s="22" t="s">
        <v>30</v>
      </c>
    </row>
    <row r="6" spans="1:7" ht="43.5" x14ac:dyDescent="0.35">
      <c r="A6" s="15" t="s">
        <v>31</v>
      </c>
      <c r="B6" s="6">
        <v>21</v>
      </c>
      <c r="C6" s="7" t="s">
        <v>32</v>
      </c>
      <c r="D6" s="8">
        <f>2*(70327.98+32572.94)</f>
        <v>205801.84</v>
      </c>
      <c r="E6" s="8">
        <f>2*(654.08+302.94)+(1.82*8800)</f>
        <v>17930.04</v>
      </c>
      <c r="F6" s="6">
        <f>14*2*12</f>
        <v>336</v>
      </c>
      <c r="G6" s="22" t="s">
        <v>33</v>
      </c>
    </row>
    <row r="7" spans="1:7" ht="43.5" x14ac:dyDescent="0.35">
      <c r="A7" s="15">
        <v>2966</v>
      </c>
      <c r="B7" s="6">
        <v>21</v>
      </c>
      <c r="C7" s="7" t="s">
        <v>34</v>
      </c>
      <c r="D7" s="8">
        <f>2*(70327.98+32572.94)</f>
        <v>205801.84</v>
      </c>
      <c r="E7" s="8">
        <f>2*(654.08+302.94)+(1.82*12000)</f>
        <v>23754.04</v>
      </c>
      <c r="F7" s="6">
        <f>14*2*12</f>
        <v>336</v>
      </c>
      <c r="G7" s="22" t="s">
        <v>35</v>
      </c>
    </row>
    <row r="8" spans="1:7" ht="45.5" customHeight="1" x14ac:dyDescent="0.35">
      <c r="A8" s="15">
        <v>3073</v>
      </c>
      <c r="B8" s="6">
        <v>22</v>
      </c>
      <c r="C8" s="7" t="s">
        <v>36</v>
      </c>
      <c r="D8" s="8">
        <f>3*(70327.98+32572.94)</f>
        <v>308702.76</v>
      </c>
      <c r="E8" s="8">
        <f>3*(654.08+302.94)+(1.82*12000)</f>
        <v>24711.06</v>
      </c>
      <c r="F8" s="6">
        <f>14*3*12</f>
        <v>504</v>
      </c>
      <c r="G8" s="22" t="s">
        <v>37</v>
      </c>
    </row>
    <row r="9" spans="1:7" ht="31.5" customHeight="1" x14ac:dyDescent="0.35">
      <c r="A9" s="6"/>
      <c r="B9" s="6"/>
      <c r="C9" s="10"/>
      <c r="D9" s="9">
        <f>SUM(D4:D8)</f>
        <v>1234811.04</v>
      </c>
      <c r="E9" s="9">
        <f>SUM(E4:E8)</f>
        <v>114860.24000000002</v>
      </c>
      <c r="F9" s="6">
        <f>SUM(F4:F8)</f>
        <v>2016</v>
      </c>
      <c r="G9" s="10"/>
    </row>
    <row r="10" spans="1:7" x14ac:dyDescent="0.35">
      <c r="A10" s="3"/>
      <c r="B10" s="6"/>
      <c r="C10" s="3"/>
      <c r="D10" s="12">
        <f>D9/500</f>
        <v>2469.6220800000001</v>
      </c>
      <c r="E10" s="12"/>
      <c r="F10" s="3"/>
      <c r="G10" s="3"/>
    </row>
    <row r="11" spans="1:7" x14ac:dyDescent="0.35">
      <c r="D11" s="12"/>
      <c r="E11" s="14">
        <f>E9+D10</f>
        <v>117329.86208000002</v>
      </c>
    </row>
  </sheetData>
  <mergeCells count="5">
    <mergeCell ref="A1:G1"/>
    <mergeCell ref="B2:B3"/>
    <mergeCell ref="C2:C3"/>
    <mergeCell ref="D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425D-7086-4C6F-86ED-66F0B3EABE8C}">
  <dimension ref="A1:G8"/>
  <sheetViews>
    <sheetView zoomScale="68" zoomScaleNormal="68" workbookViewId="0">
      <selection activeCell="E16" sqref="E16"/>
    </sheetView>
  </sheetViews>
  <sheetFormatPr defaultColWidth="9.1796875" defaultRowHeight="14.5" x14ac:dyDescent="0.35"/>
  <cols>
    <col min="1" max="1" width="15.54296875" style="1" customWidth="1"/>
    <col min="2" max="2" width="6.81640625" style="13" customWidth="1"/>
    <col min="3" max="3" width="39" style="1" customWidth="1"/>
    <col min="4" max="4" width="12.6328125" style="1" customWidth="1"/>
    <col min="5" max="5" width="9.81640625" style="1" customWidth="1"/>
    <col min="6" max="6" width="14" style="1" customWidth="1"/>
    <col min="7" max="7" width="77.1796875" style="1" customWidth="1"/>
    <col min="8" max="16384" width="9.1796875" style="1"/>
  </cols>
  <sheetData>
    <row r="1" spans="1:7" ht="15" thickBot="1" x14ac:dyDescent="0.4">
      <c r="A1" s="17" t="s">
        <v>46</v>
      </c>
      <c r="B1" s="18"/>
      <c r="C1" s="18"/>
      <c r="D1" s="18"/>
      <c r="E1" s="18"/>
      <c r="F1" s="18"/>
      <c r="G1" s="19"/>
    </row>
    <row r="2" spans="1:7" ht="32.25" customHeight="1" x14ac:dyDescent="0.35">
      <c r="A2" s="2"/>
      <c r="B2" s="20" t="s">
        <v>0</v>
      </c>
      <c r="C2" s="21" t="s">
        <v>1</v>
      </c>
      <c r="D2" s="21" t="s">
        <v>2</v>
      </c>
      <c r="E2" s="21"/>
      <c r="F2" s="21" t="s">
        <v>3</v>
      </c>
      <c r="G2" s="3"/>
    </row>
    <row r="3" spans="1:7" ht="29.25" customHeight="1" x14ac:dyDescent="0.35">
      <c r="A3" s="4" t="s">
        <v>4</v>
      </c>
      <c r="B3" s="20"/>
      <c r="C3" s="21"/>
      <c r="D3" s="5" t="s">
        <v>5</v>
      </c>
      <c r="E3" s="5" t="s">
        <v>6</v>
      </c>
      <c r="F3" s="21"/>
      <c r="G3" s="5" t="s">
        <v>7</v>
      </c>
    </row>
    <row r="4" spans="1:7" ht="29" x14ac:dyDescent="0.35">
      <c r="A4" s="44" t="s">
        <v>38</v>
      </c>
      <c r="B4" s="22">
        <v>26</v>
      </c>
      <c r="C4" s="22" t="s">
        <v>39</v>
      </c>
      <c r="D4" s="45">
        <f>3*(70327.98+32572.94)</f>
        <v>308702.76</v>
      </c>
      <c r="E4" s="45">
        <f>3*(654.08+302.94)</f>
        <v>2871.06</v>
      </c>
      <c r="F4" s="22">
        <f>14*3*12</f>
        <v>504</v>
      </c>
      <c r="G4" s="22" t="s">
        <v>40</v>
      </c>
    </row>
    <row r="5" spans="1:7" ht="43.5" x14ac:dyDescent="0.35">
      <c r="A5" s="44" t="s">
        <v>41</v>
      </c>
      <c r="B5" s="22">
        <v>26</v>
      </c>
      <c r="C5" s="22" t="s">
        <v>42</v>
      </c>
      <c r="D5" s="45">
        <f>3*(70327.98+32572.94)</f>
        <v>308702.76</v>
      </c>
      <c r="E5" s="45">
        <f>3*(654.08+302.94)+(1.82*12000)</f>
        <v>24711.06</v>
      </c>
      <c r="F5" s="22">
        <f>14*2*12</f>
        <v>336</v>
      </c>
      <c r="G5" s="22" t="s">
        <v>43</v>
      </c>
    </row>
    <row r="6" spans="1:7" ht="31.5" customHeight="1" x14ac:dyDescent="0.35">
      <c r="A6" s="6"/>
      <c r="B6" s="6"/>
      <c r="C6" s="10"/>
      <c r="D6" s="9">
        <f>SUM(D4:D5)</f>
        <v>617405.52</v>
      </c>
      <c r="E6" s="9">
        <f>SUM(E4:E5)</f>
        <v>27582.120000000003</v>
      </c>
      <c r="F6" s="11">
        <f>SUM(F4:F5)</f>
        <v>840</v>
      </c>
      <c r="G6" s="10"/>
    </row>
    <row r="7" spans="1:7" x14ac:dyDescent="0.35">
      <c r="A7" s="3"/>
      <c r="B7" s="6"/>
      <c r="C7" s="3"/>
      <c r="D7" s="12">
        <f>D6/500</f>
        <v>1234.81104</v>
      </c>
      <c r="E7" s="12"/>
      <c r="F7" s="3"/>
      <c r="G7" s="3"/>
    </row>
    <row r="8" spans="1:7" x14ac:dyDescent="0.35">
      <c r="D8" s="12"/>
      <c r="E8" s="14">
        <f>E6+D7</f>
        <v>28816.931040000003</v>
      </c>
    </row>
  </sheetData>
  <mergeCells count="5">
    <mergeCell ref="A1:G1"/>
    <mergeCell ref="B2:B3"/>
    <mergeCell ref="C2:C3"/>
    <mergeCell ref="D2:E2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E009-0330-4B59-A563-AF7036C72943}">
  <dimension ref="A2:I15"/>
  <sheetViews>
    <sheetView tabSelected="1" zoomScale="58" zoomScaleNormal="58" workbookViewId="0">
      <selection activeCell="D28" sqref="D28"/>
    </sheetView>
  </sheetViews>
  <sheetFormatPr defaultRowHeight="14.5" x14ac:dyDescent="0.35"/>
  <cols>
    <col min="1" max="1" width="2.453125" customWidth="1"/>
    <col min="2" max="2" width="13.08984375" customWidth="1"/>
    <col min="3" max="3" width="25.54296875" customWidth="1"/>
    <col min="5" max="7" width="8.81640625" bestFit="1" customWidth="1"/>
    <col min="8" max="8" width="10.7265625" bestFit="1" customWidth="1"/>
  </cols>
  <sheetData>
    <row r="2" spans="1:9" ht="15" thickBot="1" x14ac:dyDescent="0.4"/>
    <row r="3" spans="1:9" ht="15.5" x14ac:dyDescent="0.35">
      <c r="A3" s="46"/>
      <c r="B3" s="47" t="s">
        <v>47</v>
      </c>
      <c r="C3" s="48" t="s">
        <v>50</v>
      </c>
    </row>
    <row r="4" spans="1:9" ht="15.5" x14ac:dyDescent="0.35">
      <c r="A4" s="49">
        <v>1</v>
      </c>
      <c r="B4" s="50">
        <v>45017</v>
      </c>
      <c r="C4" s="51">
        <v>105514.08</v>
      </c>
    </row>
    <row r="5" spans="1:9" ht="15.5" x14ac:dyDescent="0.35">
      <c r="A5" s="49">
        <v>2</v>
      </c>
      <c r="B5" s="50">
        <v>45047</v>
      </c>
      <c r="C5" s="51">
        <v>117329.86</v>
      </c>
    </row>
    <row r="6" spans="1:9" ht="15.5" x14ac:dyDescent="0.35">
      <c r="A6" s="49">
        <v>3</v>
      </c>
      <c r="B6" s="50">
        <v>45078</v>
      </c>
      <c r="C6" s="51">
        <v>28816.93</v>
      </c>
    </row>
    <row r="7" spans="1:9" ht="15.5" x14ac:dyDescent="0.35">
      <c r="A7" s="52"/>
      <c r="B7" s="53"/>
      <c r="C7" s="54"/>
    </row>
    <row r="8" spans="1:9" ht="15.5" x14ac:dyDescent="0.35">
      <c r="A8" s="46"/>
      <c r="B8" s="55" t="s">
        <v>48</v>
      </c>
      <c r="C8" s="56">
        <f>SUM(C4:C6)</f>
        <v>251660.87</v>
      </c>
    </row>
    <row r="15" spans="1:9" x14ac:dyDescent="0.35">
      <c r="E15" s="16"/>
      <c r="F15" s="16"/>
      <c r="G15" s="16"/>
      <c r="H15" s="16"/>
      <c r="I15" s="16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23</vt:lpstr>
      <vt:lpstr>MAY 23</vt:lpstr>
      <vt:lpstr>JUNE 23</vt:lpstr>
      <vt:lpstr>Qtr 2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Adetila, Samuel S SPDC-UPC/G/USLE</dc:creator>
  <cp:lastModifiedBy>Ozoemenam, James C SPDC-UPO/G/PSLL</cp:lastModifiedBy>
  <dcterms:created xsi:type="dcterms:W3CDTF">2023-07-01T20:27:20Z</dcterms:created>
  <dcterms:modified xsi:type="dcterms:W3CDTF">2023-07-06T08:33:43Z</dcterms:modified>
</cp:coreProperties>
</file>