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yo.Mark\Desktop\work\cadence\2023\FCF\Bank\milk Run\"/>
    </mc:Choice>
  </mc:AlternateContent>
  <xr:revisionPtr revIDLastSave="0" documentId="8_{B823B12D-144F-4214-82D6-32712AF73483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25080" yWindow="-120" windowWidth="29040" windowHeight="1584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<sst xmlns="http://schemas.openxmlformats.org/spreadsheetml/2006/main" count="305" uniqueCount="136">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</sst>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ont="1" applyFill="1" applyBorder="1"/>
    <xf numFmtId="0" fontId="0" fillId="8" borderId="1" xfId="0" applyFont="1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ont="1" applyFill="1" applyBorder="1"/>
    <xf numFmtId="0" fontId="0" fillId="8" borderId="8" xfId="0" applyFont="1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A18" zoomScale="85" zoomScaleNormal="85" workbookViewId="0">
      <selection activeCell="F23" sqref="F23"/>
    </sheetView>
  </sheetViews>
  <sheetFormatPr defaultRowHeight="14.5" x14ac:dyDescent="0.35"/>
  <cols>
    <col min="1" max="1" width="8.6328125" style="88"/>
    <col min="2" max="2" width="14.36328125" style="88" customWidth="1"/>
    <col min="3" max="3" width="68.6328125" style="88" customWidth="1"/>
    <col min="4" max="4" width="30.36328125" style="88" customWidth="1"/>
    <col min="5" max="5" width="8.54296875" style="88" hidden="1" customWidth="1"/>
    <col min="6" max="6" width="28.54296875" style="130" customWidth="1"/>
    <col min="7" max="7" width="4.36328125" style="88" customWidth="1"/>
    <col min="8" max="9" width="4.6328125" style="88" customWidth="1"/>
    <col min="10" max="10" width="18.54296875" style="88" customWidth="1"/>
    <col min="11" max="11" width="15.453125" style="88" customWidth="1"/>
    <col min="12" max="14" width="8.6328125" style="88"/>
    <col min="15" max="15" width="31.54296875" style="88" customWidth="1"/>
    <col min="16" max="16" width="8.6328125" customWidth="1"/>
    <col min="19" max="19" width="11.6328125" customWidth="1"/>
  </cols>
  <sheetData>
    <row r="1" spans="2:22" ht="21.5" hidden="1" customHeight="1" thickBot="1" x14ac:dyDescent="0.4"/>
    <row r="2" spans="2:22" ht="30.5" hidden="1" customHeight="1" thickBot="1" x14ac:dyDescent="0.4">
      <c r="C2" s="169" t="s">
        <v>0</v>
      </c>
      <c r="D2" s="170"/>
      <c r="E2" s="170"/>
      <c r="F2" s="171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61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/>
      <c r="D4" s="92" t="s">
        <v>1</v>
      </c>
      <c r="E4" s="93" t="s">
        <v>2</v>
      </c>
      <c r="F4" s="131" t="s">
        <v>3</v>
      </c>
      <c r="G4" s="131"/>
      <c r="H4" s="94"/>
      <c r="I4" s="95"/>
      <c r="J4" s="89"/>
      <c r="K4" s="96" t="s">
        <v>4</v>
      </c>
      <c r="L4" s="89"/>
      <c r="M4" s="89" t="s">
        <v>5</v>
      </c>
      <c r="N4" s="95"/>
      <c r="O4" s="97" t="s">
        <v>6</v>
      </c>
      <c r="P4" s="80" t="s">
        <v>2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1</v>
      </c>
      <c r="E5" s="100">
        <v>0.3</v>
      </c>
      <c r="F5" s="132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10.8</v>
      </c>
      <c r="R5" s="57">
        <v>0.7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1</v>
      </c>
      <c r="E6" s="100">
        <v>0.66669999999999996</v>
      </c>
      <c r="F6" s="132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10.8</v>
      </c>
      <c r="R6" s="57">
        <v>0.7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1</v>
      </c>
      <c r="E7" s="100">
        <v>0.15</v>
      </c>
      <c r="F7" s="132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10.8</v>
      </c>
      <c r="R7" s="57">
        <v>0.7</v>
      </c>
      <c r="S7" s="57">
        <v>0.41</v>
      </c>
      <c r="T7" s="50"/>
    </row>
    <row r="8" spans="2:22" ht="32.75" hidden="1" customHeight="1" x14ac:dyDescent="0.35">
      <c r="B8" s="89"/>
      <c r="C8" s="104" t="s">
        <v>19</v>
      </c>
      <c r="D8" s="99">
        <v>1</v>
      </c>
      <c r="E8" s="100">
        <v>0.3</v>
      </c>
      <c r="F8" s="132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10.8</v>
      </c>
      <c r="R8" s="57">
        <v>0.7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1</v>
      </c>
      <c r="E9" s="100">
        <v>0.2767</v>
      </c>
      <c r="F9" s="132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10.8</v>
      </c>
      <c r="R9" s="57">
        <v>0.7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2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1" t="s">
        <v>26</v>
      </c>
      <c r="D11" s="152">
        <v>0.75</v>
      </c>
      <c r="E11" s="143">
        <v>0.55000000000000004</v>
      </c>
      <c r="F11" s="153">
        <v>0.25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3">
        <v>1</v>
      </c>
      <c r="Q11" s="144">
        <v>4.41</v>
      </c>
      <c r="R11" s="145">
        <v>0</v>
      </c>
      <c r="S11" s="146">
        <v>7.0000000000000007E-2</v>
      </c>
      <c r="T11" s="48"/>
    </row>
    <row r="12" spans="2:22" hidden="1" x14ac:dyDescent="0.35">
      <c r="B12" s="89"/>
      <c r="C12" s="151" t="s">
        <v>28</v>
      </c>
      <c r="D12" s="152">
        <v>0.75</v>
      </c>
      <c r="E12" s="143">
        <v>0.44</v>
      </c>
      <c r="F12" s="153">
        <v>0.25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3">
        <v>1</v>
      </c>
      <c r="Q12" s="144">
        <v>0</v>
      </c>
      <c r="R12" s="145">
        <v>0</v>
      </c>
      <c r="S12" s="146">
        <v>0</v>
      </c>
      <c r="T12" s="48"/>
    </row>
    <row r="13" spans="2:22" hidden="1" x14ac:dyDescent="0.35">
      <c r="B13" s="89"/>
      <c r="C13" s="151" t="s">
        <v>30</v>
      </c>
      <c r="D13" s="152">
        <v>0.73</v>
      </c>
      <c r="E13" s="143">
        <v>1</v>
      </c>
      <c r="F13" s="153">
        <v>0.28000000000000003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3">
        <v>1</v>
      </c>
      <c r="Q13" s="144">
        <v>3.8</v>
      </c>
      <c r="R13" s="145">
        <v>0</v>
      </c>
      <c r="S13" s="146">
        <v>0</v>
      </c>
      <c r="T13" s="48"/>
    </row>
    <row r="14" spans="2:22" ht="15" hidden="1" thickBot="1" x14ac:dyDescent="0.4">
      <c r="B14" s="89"/>
      <c r="C14" s="154" t="s">
        <v>32</v>
      </c>
      <c r="D14" s="155">
        <v>1</v>
      </c>
      <c r="E14" s="147">
        <v>0.5</v>
      </c>
      <c r="F14" s="156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47">
        <v>0.5</v>
      </c>
      <c r="Q14" s="148">
        <v>0</v>
      </c>
      <c r="R14" s="149">
        <v>0</v>
      </c>
      <c r="S14" s="150">
        <v>0</v>
      </c>
      <c r="T14" s="48"/>
    </row>
    <row r="15" spans="2:22" ht="15" hidden="1" thickBot="1" x14ac:dyDescent="0.4">
      <c r="B15" s="89"/>
      <c r="C15" s="151" t="s">
        <v>33</v>
      </c>
      <c r="D15" s="157">
        <v>1</v>
      </c>
      <c r="E15" s="158">
        <v>0.33</v>
      </c>
      <c r="F15" s="159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1" t="s">
        <v>34</v>
      </c>
      <c r="D16" s="152">
        <v>1</v>
      </c>
      <c r="E16" s="143">
        <v>0.27800000000000002</v>
      </c>
      <c r="F16" s="160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1" t="s">
        <v>36</v>
      </c>
      <c r="D17" s="152">
        <v>0.5</v>
      </c>
      <c r="E17" s="143">
        <v>1</v>
      </c>
      <c r="F17" s="160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3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4"/>
    </row>
    <row r="20" spans="2:20" x14ac:dyDescent="0.35">
      <c r="C20" s="121" t="s">
        <v>39</v>
      </c>
      <c r="D20" s="139" t="s">
        <v>40</v>
      </c>
      <c r="E20" s="110"/>
      <c r="F20" s="135"/>
    </row>
    <row r="21" spans="2:20" ht="15.5" customHeight="1" x14ac:dyDescent="0.35">
      <c r="C21" s="85"/>
      <c r="D21" s="166"/>
      <c r="E21" s="167"/>
      <c r="F21" s="168"/>
    </row>
    <row r="22" spans="2:20" ht="15" thickBot="1" x14ac:dyDescent="0.4">
      <c r="C22" s="85" t="s">
        <v>41</v>
      </c>
      <c r="D22" s="140" t="s">
        <v>11</v>
      </c>
      <c r="E22" s="122">
        <f>IF(D22=$K$4,(VLOOKUP(D24,$C$5:$F$17,2,FALSE)),(VLOOKUP(D24,$C$5:$F$17,4,FALSE)))</f>
        <v>0.4</v>
      </c>
      <c r="F22" s="136">
        <v>405405.06</v>
      </c>
    </row>
    <row r="23" spans="2:20" x14ac:dyDescent="0.35">
      <c r="C23" s="86" t="s">
        <v>42</v>
      </c>
      <c r="D23" s="141" t="s">
        <v>43</v>
      </c>
      <c r="E23" s="124"/>
      <c r="F23" s="136">
        <v>0</v>
      </c>
      <c r="H23" s="162" t="s">
        <v>44</v>
      </c>
      <c r="I23" s="163"/>
      <c r="J23" s="116" t="s">
        <v>45</v>
      </c>
    </row>
    <row r="24" spans="2:20" ht="15" thickBot="1" x14ac:dyDescent="0.4">
      <c r="C24" s="85" t="s">
        <v>46</v>
      </c>
      <c r="D24" s="142" t="s">
        <v>10</v>
      </c>
      <c r="E24" s="112">
        <f>VLOOKUP(D24,$C$4:$F$17,3,FALSE)</f>
        <v>0.3</v>
      </c>
      <c r="F24" s="129">
        <f>(F22-F23)*E24*E22</f>
        <v>48648.607199999999</v>
      </c>
      <c r="H24" s="164"/>
      <c r="I24" s="165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4"/>
    </row>
    <row r="27" spans="2:20" x14ac:dyDescent="0.35">
      <c r="C27" s="85" t="s">
        <v>51</v>
      </c>
      <c r="D27" s="110" t="s">
        <v>52</v>
      </c>
      <c r="E27" s="110"/>
      <c r="F27" s="135"/>
    </row>
    <row r="28" spans="2:20" x14ac:dyDescent="0.35">
      <c r="C28" s="85" t="s">
        <v>53</v>
      </c>
      <c r="D28" s="125" t="s">
        <v>17</v>
      </c>
      <c r="E28" s="99">
        <f>IF(D28=$K$7,(VLOOKUP(D31,$O$4:$S$16,3,FALSE)),IF(D28=$K$8,(VLOOKUP(D31,$O$4:S$16,4,FALSE)),(VLOOKUP(D31,$O$4:S$16,5,FALSE))))</f>
        <v>10.8</v>
      </c>
      <c r="F28" s="136">
        <v>0</v>
      </c>
    </row>
    <row r="29" spans="2:20" x14ac:dyDescent="0.35">
      <c r="C29" s="85" t="s">
        <v>54</v>
      </c>
      <c r="D29" s="127" t="s">
        <v>55</v>
      </c>
      <c r="E29" s="111">
        <f>(VLOOKUP(D31,$C$5:$F$16,3,FALSE))</f>
        <v>0.3</v>
      </c>
      <c r="F29" s="136">
        <v>0</v>
      </c>
    </row>
    <row r="30" spans="2:20" x14ac:dyDescent="0.35">
      <c r="C30" s="85" t="s">
        <v>56</v>
      </c>
      <c r="D30" s="123" t="s">
        <v>43</v>
      </c>
      <c r="E30" s="111">
        <f>(VLOOKUP(D31,$C$5:$F$16,4,FALSE))</f>
        <v>0.4</v>
      </c>
      <c r="F30" s="136">
        <v>0</v>
      </c>
    </row>
    <row r="31" spans="2:20" ht="27" thickBot="1" x14ac:dyDescent="0.4">
      <c r="C31" s="86" t="s">
        <v>57</v>
      </c>
      <c r="D31" s="126" t="s">
        <v>10</v>
      </c>
      <c r="E31" s="112">
        <f>VLOOKUP(D31,$O$4:$S$16,2,FALSE)</f>
        <v>0.3</v>
      </c>
      <c r="F31" s="128">
        <f>(((F29/365)*F28*E31*E28)*1000)-(F30*E30*E29)</f>
        <v>0</v>
      </c>
      <c r="G31" s="138"/>
    </row>
    <row r="32" spans="2:20" ht="13.5" customHeight="1" x14ac:dyDescent="0.35">
      <c r="C32" s="85" t="s">
        <v>58</v>
      </c>
    </row>
    <row r="33" spans="3:8" ht="8.75" customHeight="1" thickBot="1" x14ac:dyDescent="0.4">
      <c r="C33" s="87"/>
      <c r="D33" s="95"/>
      <c r="E33" s="89"/>
      <c r="F33" s="133"/>
      <c r="G33" s="107"/>
      <c r="H33" s="90"/>
    </row>
    <row r="34" spans="3:8" ht="7.5" customHeight="1" x14ac:dyDescent="0.35">
      <c r="D34" s="89"/>
      <c r="E34" s="89"/>
      <c r="F34" s="133"/>
      <c r="G34" s="103"/>
      <c r="H34" s="90"/>
    </row>
    <row r="35" spans="3:8" ht="11" customHeight="1" x14ac:dyDescent="0.35">
      <c r="D35" s="113"/>
      <c r="E35" s="89"/>
      <c r="F35" s="133"/>
      <c r="G35" s="103"/>
      <c r="H35" s="90"/>
    </row>
    <row r="36" spans="3:8" ht="8.75" customHeight="1" thickBot="1" x14ac:dyDescent="0.4">
      <c r="C36" s="90"/>
      <c r="D36" s="105"/>
      <c r="E36" s="89"/>
      <c r="F36" s="133"/>
      <c r="G36" s="108"/>
      <c r="H36" s="90"/>
    </row>
    <row r="37" spans="3:8" ht="12.65" customHeight="1" x14ac:dyDescent="0.35">
      <c r="C37" s="172" t="s">
        <v>59</v>
      </c>
      <c r="D37" s="90"/>
      <c r="E37" s="90"/>
      <c r="F37" s="137"/>
      <c r="G37" s="90"/>
      <c r="H37" s="90"/>
    </row>
    <row r="38" spans="3:8" ht="15" thickBot="1" x14ac:dyDescent="0.4">
      <c r="C38" s="173"/>
      <c r="D38" s="95"/>
      <c r="E38" s="89"/>
      <c r="F38" s="133"/>
      <c r="G38" s="107"/>
      <c r="H38" s="90"/>
    </row>
    <row r="39" spans="3:8" x14ac:dyDescent="0.35">
      <c r="C39" s="90"/>
      <c r="D39" s="89"/>
      <c r="E39" s="89"/>
      <c r="F39" s="133"/>
      <c r="G39" s="103"/>
      <c r="H39" s="90"/>
    </row>
    <row r="40" spans="3:8" x14ac:dyDescent="0.35">
      <c r="C40" s="90"/>
      <c r="D40" s="113"/>
      <c r="E40" s="89"/>
      <c r="F40" s="133"/>
      <c r="G40" s="103"/>
      <c r="H40" s="90"/>
    </row>
    <row r="41" spans="3:8" x14ac:dyDescent="0.35">
      <c r="C41" s="90"/>
      <c r="D41" s="105"/>
      <c r="E41" s="89"/>
      <c r="F41" s="133"/>
      <c r="G41" s="108"/>
      <c r="H41" s="90"/>
    </row>
    <row r="42" spans="3:8" x14ac:dyDescent="0.35">
      <c r="C42" s="90"/>
      <c r="D42" s="90"/>
      <c r="E42" s="90"/>
      <c r="F42" s="137"/>
      <c r="G42" s="90"/>
      <c r="H42" s="90"/>
    </row>
    <row r="43" spans="3:8" x14ac:dyDescent="0.35">
      <c r="C43" s="90"/>
      <c r="D43" s="90"/>
      <c r="E43" s="90"/>
      <c r="F43" s="137"/>
      <c r="G43" s="90"/>
      <c r="H43" s="90"/>
    </row>
    <row r="44" spans="3:8" x14ac:dyDescent="0.35">
      <c r="C44" s="90"/>
      <c r="D44" s="90"/>
      <c r="E44" s="90"/>
      <c r="F44" s="137"/>
      <c r="G44" s="90"/>
      <c r="H44" s="90"/>
    </row>
    <row r="45" spans="3:8" x14ac:dyDescent="0.35">
      <c r="C45" s="90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328125" defaultRowHeight="13" x14ac:dyDescent="0.3"/>
  <cols>
    <col min="1" max="1" width="8.6328125" style="1" customWidth="1"/>
    <col min="2" max="2" width="26.6328125" style="1" bestFit="1" customWidth="1"/>
    <col min="3" max="3" width="12" style="1" customWidth="1"/>
    <col min="4" max="6" width="20.6328125" style="1"/>
    <col min="7" max="7" width="26.6328125" style="1" customWidth="1"/>
    <col min="8" max="8" width="20.6328125" style="1"/>
    <col min="9" max="9" width="15.36328125" style="1" customWidth="1"/>
    <col min="10" max="10" width="12.90625" style="1" customWidth="1"/>
    <col min="11" max="16384" width="20.6328125" style="1"/>
  </cols>
  <sheetData>
    <row r="1" spans="2:11" ht="13.5" thickBot="1" x14ac:dyDescent="0.35"/>
    <row r="2" spans="2:11" x14ac:dyDescent="0.3">
      <c r="B2" s="10" t="s">
        <v>60</v>
      </c>
      <c r="C2" s="11" t="s">
        <v>61</v>
      </c>
      <c r="D2" s="12" t="s">
        <v>62</v>
      </c>
      <c r="G2" s="10" t="s">
        <v>63</v>
      </c>
      <c r="H2" s="11" t="s">
        <v>61</v>
      </c>
      <c r="I2" s="12" t="s">
        <v>62</v>
      </c>
    </row>
    <row r="3" spans="2:11" x14ac:dyDescent="0.3">
      <c r="B3" s="13" t="s">
        <v>64</v>
      </c>
      <c r="C3" s="2"/>
      <c r="D3" s="22">
        <v>5</v>
      </c>
      <c r="G3" s="13" t="s">
        <v>65</v>
      </c>
      <c r="H3" s="8">
        <v>1</v>
      </c>
      <c r="I3" s="15"/>
    </row>
    <row r="4" spans="2:11" x14ac:dyDescent="0.3">
      <c r="B4" s="13" t="s">
        <v>66</v>
      </c>
      <c r="C4" s="2">
        <v>0.97</v>
      </c>
      <c r="D4" s="23">
        <f>D3*C4</f>
        <v>4.8499999999999996</v>
      </c>
      <c r="G4" s="26" t="s">
        <v>67</v>
      </c>
      <c r="H4" s="8">
        <v>365</v>
      </c>
      <c r="I4" s="27"/>
    </row>
    <row r="5" spans="2:11" x14ac:dyDescent="0.3">
      <c r="B5" s="16" t="s">
        <v>68</v>
      </c>
      <c r="C5" s="2">
        <v>0.3</v>
      </c>
      <c r="D5" s="24">
        <f>D4*C5</f>
        <v>1.4549999999999998</v>
      </c>
      <c r="G5" s="13" t="s">
        <v>69</v>
      </c>
      <c r="H5" s="2">
        <v>0.63</v>
      </c>
      <c r="I5" s="27">
        <f>(H4/365)*H5*H3</f>
        <v>0.63</v>
      </c>
    </row>
    <row r="6" spans="2:11" x14ac:dyDescent="0.3">
      <c r="B6" s="16" t="s">
        <v>70</v>
      </c>
      <c r="C6" s="2">
        <v>0.66669999999999996</v>
      </c>
      <c r="D6" s="24">
        <f>D4*C6</f>
        <v>3.2334949999999996</v>
      </c>
      <c r="G6" s="16" t="s">
        <v>68</v>
      </c>
      <c r="H6" s="2">
        <v>0.3</v>
      </c>
      <c r="I6" s="17">
        <f>I5*H6</f>
        <v>0.189</v>
      </c>
    </row>
    <row r="7" spans="2:11" ht="26" x14ac:dyDescent="0.3">
      <c r="B7" s="18" t="s">
        <v>71</v>
      </c>
      <c r="C7" s="2">
        <v>0.15</v>
      </c>
      <c r="D7" s="24">
        <f>D4*C7</f>
        <v>0.72749999999999992</v>
      </c>
      <c r="G7" s="16" t="s">
        <v>70</v>
      </c>
      <c r="H7" s="2">
        <v>0.66669999999999996</v>
      </c>
      <c r="I7" s="17">
        <f>I5*H7</f>
        <v>0.42002099999999998</v>
      </c>
      <c r="K7" s="16" t="s">
        <v>68</v>
      </c>
    </row>
    <row r="8" spans="2:11" ht="26" x14ac:dyDescent="0.3">
      <c r="B8" s="18" t="s">
        <v>72</v>
      </c>
      <c r="C8" s="2">
        <v>0.3</v>
      </c>
      <c r="D8" s="24">
        <f>D4*C8</f>
        <v>1.4549999999999998</v>
      </c>
      <c r="G8" s="18" t="s">
        <v>71</v>
      </c>
      <c r="H8" s="2">
        <v>0.15</v>
      </c>
      <c r="I8" s="17">
        <f>I5*H8</f>
        <v>9.4500000000000001E-2</v>
      </c>
      <c r="K8" s="16" t="s">
        <v>70</v>
      </c>
    </row>
    <row r="9" spans="2:11" ht="26.5" thickBot="1" x14ac:dyDescent="0.35">
      <c r="B9" s="19" t="s">
        <v>73</v>
      </c>
      <c r="C9" s="20">
        <v>0.2767</v>
      </c>
      <c r="D9" s="25">
        <f>D4*C9</f>
        <v>1.3419949999999998</v>
      </c>
      <c r="G9" s="18" t="s">
        <v>72</v>
      </c>
      <c r="H9" s="2">
        <v>0.3</v>
      </c>
      <c r="I9" s="17">
        <f>I5*H9</f>
        <v>0.189</v>
      </c>
      <c r="K9" s="18" t="s">
        <v>71</v>
      </c>
    </row>
    <row r="10" spans="2:11" ht="26.5" thickBot="1" x14ac:dyDescent="0.35">
      <c r="B10" s="4"/>
      <c r="C10" s="3"/>
      <c r="D10" s="4"/>
      <c r="G10" s="19" t="s">
        <v>73</v>
      </c>
      <c r="H10" s="20">
        <v>0.2767</v>
      </c>
      <c r="I10" s="21">
        <f>I5*H10</f>
        <v>0.174321</v>
      </c>
      <c r="K10" s="18" t="s">
        <v>72</v>
      </c>
    </row>
    <row r="11" spans="2:11" ht="26.5" thickBot="1" x14ac:dyDescent="0.35">
      <c r="K11" s="19" t="s">
        <v>73</v>
      </c>
    </row>
    <row r="12" spans="2:11" ht="13.5" thickBot="1" x14ac:dyDescent="0.35"/>
    <row r="13" spans="2:11" ht="13.5" thickBot="1" x14ac:dyDescent="0.35">
      <c r="B13" s="10" t="s">
        <v>74</v>
      </c>
      <c r="C13" s="11" t="s">
        <v>61</v>
      </c>
      <c r="D13" s="12" t="s">
        <v>62</v>
      </c>
    </row>
    <row r="14" spans="2:11" x14ac:dyDescent="0.3">
      <c r="B14" s="13" t="s">
        <v>75</v>
      </c>
      <c r="C14" s="2"/>
      <c r="D14" s="14">
        <v>39.6</v>
      </c>
      <c r="G14" s="10" t="s">
        <v>76</v>
      </c>
      <c r="H14" s="11" t="s">
        <v>61</v>
      </c>
      <c r="I14" s="12" t="s">
        <v>62</v>
      </c>
    </row>
    <row r="15" spans="2:11" x14ac:dyDescent="0.3">
      <c r="B15" s="13" t="s">
        <v>77</v>
      </c>
      <c r="C15" s="2">
        <v>0.87</v>
      </c>
      <c r="D15" s="15">
        <f>D14*C15</f>
        <v>34.451999999999998</v>
      </c>
      <c r="G15" s="13" t="s">
        <v>78</v>
      </c>
      <c r="H15" s="8">
        <v>1</v>
      </c>
      <c r="I15" s="15"/>
    </row>
    <row r="16" spans="2:11" x14ac:dyDescent="0.3">
      <c r="B16" s="16" t="s">
        <v>68</v>
      </c>
      <c r="C16" s="2">
        <v>0.3</v>
      </c>
      <c r="D16" s="17">
        <f>D15*C16</f>
        <v>10.335599999999999</v>
      </c>
      <c r="G16" s="26" t="s">
        <v>67</v>
      </c>
      <c r="H16" s="8">
        <v>365</v>
      </c>
      <c r="I16" s="15"/>
    </row>
    <row r="17" spans="2:9" x14ac:dyDescent="0.3">
      <c r="B17" s="16" t="s">
        <v>70</v>
      </c>
      <c r="C17" s="2">
        <v>0.66669999999999996</v>
      </c>
      <c r="D17" s="17">
        <f>D15*C17</f>
        <v>22.969148399999998</v>
      </c>
      <c r="G17" s="13" t="s">
        <v>79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71</v>
      </c>
      <c r="C18" s="2">
        <v>0.15</v>
      </c>
      <c r="D18" s="17">
        <f>D15*C18</f>
        <v>5.1677999999999997</v>
      </c>
      <c r="G18" s="16" t="s">
        <v>68</v>
      </c>
      <c r="H18" s="2">
        <v>0.3</v>
      </c>
      <c r="I18" s="17">
        <f>I17*H18</f>
        <v>0.1164</v>
      </c>
    </row>
    <row r="19" spans="2:9" ht="26" x14ac:dyDescent="0.3">
      <c r="B19" s="18" t="s">
        <v>72</v>
      </c>
      <c r="C19" s="2">
        <v>0.3</v>
      </c>
      <c r="D19" s="17">
        <f>D15*C19</f>
        <v>10.335599999999999</v>
      </c>
      <c r="G19" s="16" t="s">
        <v>70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73</v>
      </c>
      <c r="C20" s="20">
        <v>0.2767</v>
      </c>
      <c r="D20" s="21">
        <f>D15*C20</f>
        <v>9.5328683999999999</v>
      </c>
      <c r="G20" s="18" t="s">
        <v>71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72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73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80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81</v>
      </c>
      <c r="H25" s="28" t="s">
        <v>61</v>
      </c>
      <c r="I25" s="29" t="s">
        <v>62</v>
      </c>
    </row>
    <row r="26" spans="2:9" x14ac:dyDescent="0.3">
      <c r="G26" s="30" t="s">
        <v>82</v>
      </c>
      <c r="H26" s="9">
        <v>5</v>
      </c>
      <c r="I26" s="31"/>
    </row>
    <row r="27" spans="2:9" x14ac:dyDescent="0.3">
      <c r="G27" s="26" t="s">
        <v>67</v>
      </c>
      <c r="H27" s="9">
        <v>365</v>
      </c>
      <c r="I27" s="31"/>
    </row>
    <row r="28" spans="2:9" x14ac:dyDescent="0.3">
      <c r="G28" s="16" t="s">
        <v>83</v>
      </c>
      <c r="H28" s="2">
        <v>15.65</v>
      </c>
      <c r="I28" s="27">
        <f>(H27/365)*H28*H26</f>
        <v>78.25</v>
      </c>
    </row>
    <row r="29" spans="2:9" x14ac:dyDescent="0.3">
      <c r="G29" s="16" t="s">
        <v>84</v>
      </c>
      <c r="H29" s="2">
        <v>0.3</v>
      </c>
      <c r="I29" s="17">
        <f>I28*H29</f>
        <v>23.474999999999998</v>
      </c>
    </row>
    <row r="30" spans="2:9" x14ac:dyDescent="0.3">
      <c r="G30" s="16" t="s">
        <v>70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71</v>
      </c>
      <c r="H31" s="2">
        <v>0.15</v>
      </c>
      <c r="I31" s="17">
        <f>I28*H31</f>
        <v>11.737499999999999</v>
      </c>
    </row>
    <row r="32" spans="2:9" ht="26" x14ac:dyDescent="0.3">
      <c r="G32" s="18" t="s">
        <v>72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73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328125" defaultRowHeight="13" x14ac:dyDescent="0.3"/>
  <cols>
    <col min="1" max="1" width="8.6328125" style="1"/>
    <col min="2" max="2" width="25" style="1" customWidth="1"/>
    <col min="3" max="3" width="8.6328125" style="1"/>
    <col min="4" max="4" width="17.08984375" style="1" customWidth="1"/>
    <col min="5" max="5" width="6.90625" style="1" customWidth="1"/>
    <col min="6" max="6" width="6.453125" style="1" customWidth="1"/>
    <col min="7" max="7" width="22.36328125" style="1" bestFit="1" customWidth="1"/>
    <col min="8" max="8" width="8.6328125" style="1"/>
    <col min="9" max="9" width="12.08984375" style="1" customWidth="1"/>
    <col min="10" max="11" width="5.3632812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6328125" style="1"/>
  </cols>
  <sheetData>
    <row r="2" spans="2:14" ht="13.5" thickBot="1" x14ac:dyDescent="0.35">
      <c r="C2" s="34"/>
      <c r="D2" s="34"/>
    </row>
    <row r="3" spans="2:14" x14ac:dyDescent="0.3">
      <c r="B3" s="10" t="s">
        <v>85</v>
      </c>
      <c r="C3" s="35" t="s">
        <v>61</v>
      </c>
      <c r="D3" s="12" t="s">
        <v>62</v>
      </c>
      <c r="G3" s="10" t="s">
        <v>86</v>
      </c>
      <c r="H3" s="35" t="s">
        <v>61</v>
      </c>
      <c r="I3" s="12" t="s">
        <v>62</v>
      </c>
      <c r="L3" s="10" t="s">
        <v>87</v>
      </c>
      <c r="M3" s="35" t="s">
        <v>61</v>
      </c>
      <c r="N3" s="12" t="s">
        <v>62</v>
      </c>
    </row>
    <row r="4" spans="2:14" x14ac:dyDescent="0.3">
      <c r="B4" s="13" t="s">
        <v>64</v>
      </c>
      <c r="C4" s="2"/>
      <c r="D4" s="22">
        <v>1</v>
      </c>
      <c r="G4" s="13" t="s">
        <v>64</v>
      </c>
      <c r="H4" s="2"/>
      <c r="I4" s="22">
        <v>547.5</v>
      </c>
      <c r="L4" s="13" t="s">
        <v>64</v>
      </c>
      <c r="M4" s="2"/>
      <c r="N4" s="22">
        <v>547.5</v>
      </c>
    </row>
    <row r="5" spans="2:14" x14ac:dyDescent="0.3">
      <c r="B5" s="13" t="s">
        <v>88</v>
      </c>
      <c r="C5" s="2">
        <v>0.67</v>
      </c>
      <c r="D5" s="23">
        <f>D4*C5</f>
        <v>0.67</v>
      </c>
      <c r="G5" s="13" t="s">
        <v>89</v>
      </c>
      <c r="H5" s="2">
        <v>0.61</v>
      </c>
      <c r="I5" s="23">
        <f>I4*H5</f>
        <v>333.97499999999997</v>
      </c>
      <c r="L5" s="13" t="s">
        <v>90</v>
      </c>
      <c r="M5" s="2">
        <v>1</v>
      </c>
      <c r="N5" s="23">
        <f>N4*M5</f>
        <v>547.5</v>
      </c>
    </row>
    <row r="6" spans="2:14" ht="13.5" thickBot="1" x14ac:dyDescent="0.35">
      <c r="B6" s="16" t="s">
        <v>91</v>
      </c>
      <c r="C6" s="2">
        <v>0.55000000000000004</v>
      </c>
      <c r="D6" s="24">
        <f>D5*C6</f>
        <v>0.36850000000000005</v>
      </c>
      <c r="G6" s="36" t="s">
        <v>92</v>
      </c>
      <c r="H6" s="20">
        <v>0.4375</v>
      </c>
      <c r="I6" s="25">
        <f>I5*H6</f>
        <v>146.11406249999999</v>
      </c>
      <c r="L6" s="36" t="s">
        <v>92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93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94</v>
      </c>
      <c r="C11" s="35" t="s">
        <v>61</v>
      </c>
      <c r="D11" s="37" t="s">
        <v>62</v>
      </c>
      <c r="G11" s="10" t="s">
        <v>95</v>
      </c>
      <c r="H11" s="35" t="s">
        <v>61</v>
      </c>
      <c r="I11" s="37" t="s">
        <v>62</v>
      </c>
      <c r="L11" s="10" t="s">
        <v>96</v>
      </c>
      <c r="M11" s="35" t="s">
        <v>61</v>
      </c>
      <c r="N11" s="37" t="s">
        <v>62</v>
      </c>
    </row>
    <row r="12" spans="2:14" x14ac:dyDescent="0.3">
      <c r="B12" s="13" t="s">
        <v>75</v>
      </c>
      <c r="C12" s="2"/>
      <c r="D12" s="22">
        <v>1</v>
      </c>
      <c r="G12" s="13" t="s">
        <v>75</v>
      </c>
      <c r="H12" s="2"/>
      <c r="I12" s="22">
        <v>94.5</v>
      </c>
      <c r="L12" s="13" t="s">
        <v>75</v>
      </c>
      <c r="M12" s="2"/>
      <c r="N12" s="22">
        <v>94.5</v>
      </c>
    </row>
    <row r="13" spans="2:14" x14ac:dyDescent="0.3">
      <c r="B13" s="13" t="s">
        <v>97</v>
      </c>
      <c r="C13" s="2">
        <v>0.28000000000000003</v>
      </c>
      <c r="D13" s="23">
        <f>D12*C13</f>
        <v>0.28000000000000003</v>
      </c>
      <c r="G13" s="13" t="s">
        <v>98</v>
      </c>
      <c r="H13" s="2">
        <v>0.33</v>
      </c>
      <c r="I13" s="23">
        <f>I12*H13</f>
        <v>31.185000000000002</v>
      </c>
      <c r="L13" s="13" t="s">
        <v>99</v>
      </c>
      <c r="M13" s="2">
        <v>1</v>
      </c>
      <c r="N13" s="23">
        <f>N12*M13</f>
        <v>94.5</v>
      </c>
    </row>
    <row r="14" spans="2:14" ht="13.5" thickBot="1" x14ac:dyDescent="0.35">
      <c r="B14" s="16" t="s">
        <v>92</v>
      </c>
      <c r="C14" s="2">
        <v>0.55000000000000004</v>
      </c>
      <c r="D14" s="24">
        <f>D13*C14</f>
        <v>0.15400000000000003</v>
      </c>
      <c r="G14" s="36" t="s">
        <v>92</v>
      </c>
      <c r="H14" s="20">
        <v>0.4375</v>
      </c>
      <c r="I14" s="25">
        <f>I13*H14</f>
        <v>13.643437500000001</v>
      </c>
      <c r="L14" s="36" t="s">
        <v>92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93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100</v>
      </c>
      <c r="C19" s="35" t="s">
        <v>61</v>
      </c>
      <c r="D19" s="37" t="s">
        <v>62</v>
      </c>
      <c r="F19" s="3"/>
      <c r="G19" s="10" t="s">
        <v>101</v>
      </c>
      <c r="H19" s="35" t="s">
        <v>61</v>
      </c>
      <c r="I19" s="37" t="s">
        <v>62</v>
      </c>
      <c r="J19" s="3"/>
      <c r="K19" s="3"/>
      <c r="L19" s="10" t="s">
        <v>102</v>
      </c>
      <c r="M19" s="35" t="s">
        <v>61</v>
      </c>
      <c r="N19" s="37" t="s">
        <v>62</v>
      </c>
    </row>
    <row r="20" spans="2:14" x14ac:dyDescent="0.3">
      <c r="B20" s="13" t="s">
        <v>103</v>
      </c>
      <c r="C20" s="8">
        <v>1</v>
      </c>
      <c r="D20" s="38"/>
      <c r="F20" s="3"/>
      <c r="G20" s="13" t="s">
        <v>103</v>
      </c>
      <c r="H20" s="8">
        <v>1</v>
      </c>
      <c r="I20" s="38"/>
      <c r="J20" s="3"/>
      <c r="K20" s="3"/>
      <c r="L20" s="13" t="s">
        <v>103</v>
      </c>
      <c r="M20" s="8">
        <v>1</v>
      </c>
      <c r="N20" s="38"/>
    </row>
    <row r="21" spans="2:14" ht="14.75" customHeight="1" x14ac:dyDescent="0.3">
      <c r="B21" s="26" t="s">
        <v>67</v>
      </c>
      <c r="C21" s="8">
        <v>365</v>
      </c>
      <c r="D21" s="38"/>
      <c r="F21" s="3"/>
      <c r="G21" s="26" t="s">
        <v>67</v>
      </c>
      <c r="H21" s="8">
        <v>365</v>
      </c>
      <c r="I21" s="38"/>
      <c r="J21" s="3"/>
      <c r="K21" s="3"/>
      <c r="L21" s="26" t="s">
        <v>67</v>
      </c>
      <c r="M21" s="8">
        <v>365</v>
      </c>
      <c r="N21" s="38"/>
    </row>
    <row r="22" spans="2:14" x14ac:dyDescent="0.3">
      <c r="B22" s="16" t="s">
        <v>104</v>
      </c>
      <c r="C22" s="2">
        <v>3.18</v>
      </c>
      <c r="D22" s="23">
        <f>(C21/365)*C20*C22</f>
        <v>3.18</v>
      </c>
      <c r="F22" s="3"/>
      <c r="G22" s="16" t="s">
        <v>105</v>
      </c>
      <c r="H22" s="2">
        <v>2.97</v>
      </c>
      <c r="I22" s="23">
        <f>(H21/365)*H20*H22</f>
        <v>2.97</v>
      </c>
      <c r="J22" s="3"/>
      <c r="K22" s="3"/>
      <c r="L22" s="16" t="s">
        <v>106</v>
      </c>
      <c r="M22" s="2"/>
      <c r="N22" s="23">
        <f>(M21/365)*M20*M22</f>
        <v>0</v>
      </c>
    </row>
    <row r="23" spans="2:14" ht="13.5" thickBot="1" x14ac:dyDescent="0.35">
      <c r="B23" s="16" t="s">
        <v>107</v>
      </c>
      <c r="C23" s="2">
        <v>3.59</v>
      </c>
      <c r="D23" s="24">
        <f>D22*C23</f>
        <v>11.4162</v>
      </c>
      <c r="F23" s="3"/>
      <c r="G23" s="36" t="s">
        <v>108</v>
      </c>
      <c r="H23" s="20">
        <v>0.4375</v>
      </c>
      <c r="I23" s="25">
        <f>I22*H23</f>
        <v>1.2993750000000002</v>
      </c>
      <c r="J23" s="3"/>
      <c r="K23" s="3"/>
      <c r="L23" s="36" t="s">
        <v>109</v>
      </c>
      <c r="M23" s="20">
        <v>0.5</v>
      </c>
      <c r="N23" s="25">
        <f>N22*M23</f>
        <v>0</v>
      </c>
    </row>
    <row r="24" spans="2:14" ht="13.5" thickBot="1" x14ac:dyDescent="0.35">
      <c r="B24" s="36" t="s">
        <v>93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80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63281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10" t="s">
        <v>110</v>
      </c>
      <c r="C2" s="35" t="s">
        <v>61</v>
      </c>
      <c r="D2" s="12" t="s">
        <v>62</v>
      </c>
    </row>
    <row r="3" spans="2:4" x14ac:dyDescent="0.35">
      <c r="B3" s="13" t="s">
        <v>64</v>
      </c>
      <c r="C3" s="2"/>
      <c r="D3" s="22">
        <v>1</v>
      </c>
    </row>
    <row r="4" spans="2:4" x14ac:dyDescent="0.35">
      <c r="B4" s="13" t="s">
        <v>111</v>
      </c>
      <c r="C4" s="2">
        <v>0.94</v>
      </c>
      <c r="D4" s="23">
        <f>D3*C4</f>
        <v>0.94</v>
      </c>
    </row>
    <row r="5" spans="2:4" ht="15" thickBot="1" x14ac:dyDescent="0.4">
      <c r="B5" s="36" t="s">
        <v>92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112</v>
      </c>
      <c r="C10" s="35" t="s">
        <v>61</v>
      </c>
      <c r="D10" s="37" t="s">
        <v>62</v>
      </c>
    </row>
    <row r="11" spans="2:4" x14ac:dyDescent="0.35">
      <c r="B11" s="13" t="s">
        <v>75</v>
      </c>
      <c r="C11" s="2"/>
      <c r="D11" s="22">
        <v>1</v>
      </c>
    </row>
    <row r="12" spans="2:4" x14ac:dyDescent="0.35">
      <c r="B12" s="13" t="s">
        <v>113</v>
      </c>
      <c r="C12" s="2">
        <v>0.7</v>
      </c>
      <c r="D12" s="23">
        <f>D11*C12</f>
        <v>0.7</v>
      </c>
    </row>
    <row r="13" spans="2:4" ht="15" thickBot="1" x14ac:dyDescent="0.4">
      <c r="B13" s="36" t="s">
        <v>92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114</v>
      </c>
      <c r="C18" s="35" t="s">
        <v>61</v>
      </c>
      <c r="D18" s="37" t="s">
        <v>62</v>
      </c>
    </row>
    <row r="19" spans="2:4" x14ac:dyDescent="0.35">
      <c r="B19" s="13" t="s">
        <v>115</v>
      </c>
      <c r="C19" s="8">
        <v>1</v>
      </c>
      <c r="D19" s="38"/>
    </row>
    <row r="20" spans="2:4" ht="17" customHeight="1" x14ac:dyDescent="0.35">
      <c r="B20" s="26" t="s">
        <v>67</v>
      </c>
      <c r="C20" s="8">
        <v>365</v>
      </c>
      <c r="D20" s="38"/>
    </row>
    <row r="21" spans="2:4" x14ac:dyDescent="0.35">
      <c r="B21" s="16" t="s">
        <v>116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117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80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6328125" customWidth="1"/>
    <col min="9" max="9" width="14.6328125" customWidth="1"/>
    <col min="11" max="11" width="21.90625" customWidth="1"/>
    <col min="15" max="15" width="22" customWidth="1"/>
    <col min="16" max="16" width="17.36328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6</v>
      </c>
      <c r="D4" s="55" t="s">
        <v>1</v>
      </c>
      <c r="E4" s="69" t="s">
        <v>2</v>
      </c>
      <c r="F4" s="69" t="s">
        <v>3</v>
      </c>
      <c r="G4" s="70"/>
      <c r="H4" s="71"/>
      <c r="I4" s="72"/>
      <c r="J4" s="50"/>
      <c r="K4" s="13" t="s">
        <v>118</v>
      </c>
      <c r="L4" s="50"/>
      <c r="M4" s="50" t="s">
        <v>5</v>
      </c>
      <c r="N4" s="49"/>
      <c r="O4" s="60" t="s">
        <v>6</v>
      </c>
      <c r="P4" s="69" t="s">
        <v>2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5</v>
      </c>
      <c r="C5" s="16" t="s">
        <v>119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120</v>
      </c>
      <c r="L5" s="50"/>
      <c r="M5" s="50" t="s">
        <v>12</v>
      </c>
      <c r="N5" s="50"/>
      <c r="O5" s="16" t="s">
        <v>119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75" customHeight="1" x14ac:dyDescent="0.35">
      <c r="B8" s="50" t="s">
        <v>18</v>
      </c>
      <c r="C8" s="18" t="s">
        <v>123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129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129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130</v>
      </c>
      <c r="E16" s="35" t="s">
        <v>61</v>
      </c>
      <c r="F16" s="45" t="s">
        <v>131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120</v>
      </c>
      <c r="E18" s="2"/>
      <c r="F18" s="46"/>
      <c r="G18" s="22">
        <v>1</v>
      </c>
    </row>
    <row r="19" spans="4:7" ht="15" thickBot="1" x14ac:dyDescent="0.4">
      <c r="D19" s="36" t="s">
        <v>124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132</v>
      </c>
      <c r="E21" s="35" t="s">
        <v>61</v>
      </c>
      <c r="F21" s="45" t="s">
        <v>131</v>
      </c>
      <c r="G21" s="12"/>
    </row>
    <row r="22" spans="4:7" x14ac:dyDescent="0.35">
      <c r="D22" s="13" t="s">
        <v>120</v>
      </c>
      <c r="E22" s="2"/>
      <c r="F22" s="46"/>
      <c r="G22" s="22">
        <v>1</v>
      </c>
    </row>
    <row r="23" spans="4:7" ht="15" thickBot="1" x14ac:dyDescent="0.4">
      <c r="D23" s="36" t="s">
        <v>127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133</v>
      </c>
      <c r="E25" s="35" t="s">
        <v>61</v>
      </c>
      <c r="F25" s="45" t="s">
        <v>131</v>
      </c>
      <c r="G25" s="12" t="s">
        <v>62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67</v>
      </c>
      <c r="E27" s="73"/>
      <c r="F27" s="74"/>
      <c r="G27" s="75">
        <v>365</v>
      </c>
    </row>
    <row r="28" spans="4:7" ht="15" thickBot="1" x14ac:dyDescent="0.4">
      <c r="D28" s="36" t="s">
        <v>119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134</v>
      </c>
      <c r="E30" s="35" t="s">
        <v>61</v>
      </c>
      <c r="F30" s="45" t="s">
        <v>131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67</v>
      </c>
      <c r="E32" s="73"/>
      <c r="F32" s="74"/>
      <c r="G32" s="75">
        <v>365</v>
      </c>
    </row>
    <row r="33" spans="4:7" ht="15" thickBot="1" x14ac:dyDescent="0.4">
      <c r="D33" s="36" t="s">
        <v>128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135</v>
      </c>
      <c r="E35" s="35" t="s">
        <v>61</v>
      </c>
      <c r="F35" s="45" t="s">
        <v>131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67</v>
      </c>
      <c r="E37" s="73"/>
      <c r="F37" s="74"/>
      <c r="G37" s="75">
        <v>365</v>
      </c>
    </row>
    <row r="38" spans="4:7" ht="15" thickBot="1" x14ac:dyDescent="0.4">
      <c r="D38" s="36" t="s">
        <v>119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Mark, Enyo SPDC-IUC/G/UWH</cp:lastModifiedBy>
  <cp:revision/>
  <dcterms:created xsi:type="dcterms:W3CDTF">2019-03-08T09:08:42Z</dcterms:created>
  <dcterms:modified xsi:type="dcterms:W3CDTF">2023-10-18T09:20:20Z</dcterms:modified>
  <cp:category/>
  <cp:contentStatus/>
</cp:coreProperties>
</file>