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xr:revisionPtr revIDLastSave="0" documentId="10_ncr:100000_{992CFDD7-4D2A-4CDE-A343-8F5454C91370}" xr6:coauthVersionLast="31" xr6:coauthVersionMax="31" xr10:uidLastSave="{00000000-0000-0000-0000-000000000000}"/>
  <bookViews>
    <workbookView xWindow="0" yWindow="0" windowWidth="10380" windowHeight="4100" xr2:uid="{00000000-000D-0000-FFFF-FFFF00000000}"/>
  </bookViews>
  <sheets>
    <sheet name="FCF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46" i="7" l="1"/>
  <c r="P52" i="7" s="1"/>
  <c r="I52" i="7"/>
  <c r="E48" i="7"/>
  <c r="E49" i="7" s="1"/>
  <c r="E53" i="7" s="1"/>
  <c r="D48" i="7"/>
  <c r="I47" i="7"/>
  <c r="I48" i="7" s="1"/>
  <c r="I49" i="7" s="1"/>
  <c r="I53" i="7" s="1"/>
  <c r="H47" i="7"/>
  <c r="H48" i="7" s="1"/>
  <c r="G47" i="7"/>
  <c r="G48" i="7" s="1"/>
  <c r="F47" i="7"/>
  <c r="F48" i="7" s="1"/>
  <c r="E47" i="7"/>
  <c r="D47" i="7"/>
  <c r="C47" i="7"/>
  <c r="C48" i="7" s="1"/>
  <c r="B47" i="7"/>
  <c r="B48" i="7" s="1"/>
  <c r="L45" i="7"/>
  <c r="L52" i="7" s="1"/>
  <c r="I43" i="7"/>
  <c r="L47" i="7" l="1"/>
  <c r="L48" i="7" s="1"/>
  <c r="L49" i="7" s="1"/>
  <c r="L53" i="7" s="1"/>
  <c r="P47" i="7"/>
  <c r="P48" i="7" s="1"/>
  <c r="P49" i="7" s="1"/>
  <c r="P53" i="7" s="1"/>
  <c r="I54" i="7"/>
  <c r="I56" i="7" s="1"/>
  <c r="I58" i="7" s="1"/>
  <c r="I62" i="7" s="1"/>
  <c r="I63" i="7" s="1"/>
  <c r="B49" i="7"/>
  <c r="B53" i="7" s="1"/>
  <c r="F49" i="7"/>
  <c r="F53" i="7" s="1"/>
  <c r="C49" i="7"/>
  <c r="C53" i="7" s="1"/>
  <c r="G49" i="7"/>
  <c r="G53" i="7" s="1"/>
  <c r="E54" i="7"/>
  <c r="E56" i="7"/>
  <c r="D49" i="7"/>
  <c r="D53" i="7" s="1"/>
  <c r="H49" i="7"/>
  <c r="H53" i="7" s="1"/>
  <c r="D54" i="7" l="1"/>
  <c r="D56" i="7" s="1"/>
  <c r="G54" i="7"/>
  <c r="G56" i="7" s="1"/>
  <c r="B54" i="7"/>
  <c r="B56" i="7"/>
  <c r="C54" i="7"/>
  <c r="C56" i="7" s="1"/>
  <c r="H54" i="7"/>
  <c r="H56" i="7" s="1"/>
  <c r="P54" i="7"/>
  <c r="P56" i="7" s="1"/>
  <c r="P58" i="7" s="1"/>
  <c r="P63" i="7" s="1"/>
  <c r="L54" i="7"/>
  <c r="L56" i="7" s="1"/>
  <c r="L58" i="7" s="1"/>
  <c r="L63" i="7" s="1"/>
  <c r="F54" i="7"/>
  <c r="F56" i="7"/>
  <c r="I70" i="7" l="1"/>
  <c r="I72" i="7" s="1"/>
  <c r="I9" i="7" l="1"/>
  <c r="I10" i="7" s="1"/>
  <c r="P7" i="7"/>
  <c r="L7" i="7"/>
  <c r="I5" i="7" l="1"/>
  <c r="P14" i="7" l="1"/>
  <c r="L14" i="7"/>
  <c r="I14" i="7"/>
  <c r="P9" i="7"/>
  <c r="P10" i="7" s="1"/>
  <c r="L9" i="7"/>
  <c r="L10" i="7" s="1"/>
  <c r="I11" i="7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1" i="7"/>
  <c r="L15" i="7" s="1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<sst xmlns="http://schemas.openxmlformats.org/spreadsheetml/2006/main" count="140" uniqueCount="39">
  <si>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</si>
  <si>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</si>
  <si>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</si>
  <si>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</si>
  <si>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</si>
  <si>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</si>
  <si>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</si>
  <si>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</si>
  <si>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</si>
  <si>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</si>
  <si>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</si>
  <si>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</si>
  <si>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</si>
  <si>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</si>
  <si>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</si>
  <si>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</si>
  <si>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</si>
  <si>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</si>
  <si>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</si>
  <si>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</si>
  <si>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</si>
  <si>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</si>
  <si>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</si>
  <si>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</si>
  <si>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</si>
  <si>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</si>
  <si>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</si>
  <si>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</si>
  <si>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</si>
  <si>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</si>
  <si>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</si>
  <si>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</si>
  <si>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</si>
  <si>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</si>
  <si>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</si>
  <si>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 from January</t>
  </si>
  <si>
    <t>Cost Savings from Disel cost=$37440</t>
  </si>
  <si>
    <t>Cost of implementation=$27868</t>
  </si>
  <si>
    <t>Total Savings= $9571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</si>
</sst>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4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33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</cellXfs>
  <cellStyles count="4">
    <cellStyle name="Comma 10 6" xfId="2" xr:uid="{00000000-0005-0000-0000-000000000000}"/>
    <cellStyle name="Comma 2" xfId="3" xr:uid="{00000000-0005-0000-0000-000001000000}"/>
    <cellStyle name="Normal" xfId="0" builtinId="0"/>
    <cellStyle name="Normal 2 2" xfId="1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ommon\Merak\USER%20INSTALL\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epcolags002\SNCP_MOD\Projects\Devplan\Evaluations\Indonesia\Bukat%20Evaluation\Bukat_450MMb\qc\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lient\SEPIV\Calgary%20Code\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NCP_PLAN\BP%20Library\BP%20for%202004%20to%202008\Capaloc-2003\Capaloc\Data\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R.Karame$\cached\My%20Documents\BP'04%20Submission\PMasters%20DFW%20Submission%20270804\DFW\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Econ"/>
      <sheetName val="HWPF Summary"/>
      <sheetName val="Options"/>
      <sheetName val="CES Data"/>
      <sheetName val="Qty"/>
      <sheetName val="prodprof 1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  <sheetData sheetId="77"/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2">
          <cell r="F12">
            <v>5.61</v>
          </cell>
        </row>
      </sheetData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/>
      <sheetData sheetId="187"/>
      <sheetData sheetId="188"/>
      <sheetData sheetId="189"/>
      <sheetData sheetId="190"/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/>
      <sheetData sheetId="30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Economics"/>
      <sheetName val="Sheet2"/>
      <sheetName val="Sheet3"/>
      <sheetName val="SiepFinProj_0513_prs"/>
      <sheetName val="AWARDED"/>
    </sheetNames>
    <sheetDataSet>
      <sheetData sheetId="0" refreshError="1"/>
      <sheetData sheetId="1" refreshError="1">
        <row r="14">
          <cell r="AD14">
            <v>8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Overview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>
        <row r="2">
          <cell r="X2">
            <v>0.36499999999999999</v>
          </cell>
        </row>
      </sheetData>
      <sheetData sheetId="1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do not Delete"/>
      <sheetName val="LIST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Jul-99(1)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 Is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 refreshError="1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73"/>
  <sheetViews>
    <sheetView tabSelected="1" topLeftCell="A10" zoomScale="85" zoomScaleNormal="85" workbookViewId="0">
      <selection activeCell="I32" sqref="I32"/>
    </sheetView>
  </sheetViews>
  <sheetFormatPr defaultRowHeight="14.5" x14ac:dyDescent="0.35"/>
  <cols>
    <col min="1" max="1" width="68.1796875" customWidth="1"/>
    <col min="2" max="8" width="15" hidden="1" customWidth="1"/>
    <col min="9" max="9" width="15" customWidth="1"/>
    <col min="10" max="10" width="43.453125" customWidth="1"/>
    <col min="11" max="11" width="60.1796875" customWidth="1"/>
    <col min="12" max="12" width="15.26953125" customWidth="1"/>
    <col min="13" max="13" width="16.81640625" customWidth="1"/>
    <col min="14" max="14" width="9.1796875" customWidth="1"/>
    <col min="15" max="15" width="60.179687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 x14ac:dyDescent="0.3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 x14ac:dyDescent="0.4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35">
      <c r="A3" s="1" t="s">
        <v>3</v>
      </c>
      <c r="K3" s="1" t="s">
        <v>3</v>
      </c>
      <c r="M3" s="5"/>
      <c r="O3" s="1" t="s">
        <v>3</v>
      </c>
    </row>
    <row r="4" spans="1:18" x14ac:dyDescent="0.35">
      <c r="A4" s="1" t="s">
        <v>31</v>
      </c>
      <c r="I4" s="31">
        <v>0</v>
      </c>
      <c r="K4" s="1"/>
      <c r="L4" s="31"/>
      <c r="M4" s="5"/>
      <c r="O4" s="1"/>
    </row>
    <row r="5" spans="1:18" x14ac:dyDescent="0.3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35">
      <c r="A6" s="6" t="s">
        <v>4</v>
      </c>
      <c r="B6" s="7"/>
      <c r="C6" s="7"/>
      <c r="D6" s="7"/>
      <c r="E6" s="7"/>
      <c r="F6" s="7"/>
      <c r="G6" s="7"/>
      <c r="H6" s="7"/>
      <c r="I6" s="7">
        <v>51.05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3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/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35">
      <c r="A8" s="6" t="s">
        <v>8</v>
      </c>
      <c r="B8" s="11"/>
      <c r="C8" s="11"/>
      <c r="D8" s="11"/>
      <c r="E8" s="11"/>
      <c r="F8" s="11"/>
      <c r="G8" s="11"/>
      <c r="H8" s="11"/>
      <c r="I8" s="12">
        <v>0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3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14">
        <f>I8*I7*1000</f>
        <v>0</v>
      </c>
      <c r="K9" s="6" t="s">
        <v>11</v>
      </c>
      <c r="L9" s="14">
        <f>L8*L7*1000</f>
        <v>0</v>
      </c>
      <c r="O9" s="6" t="s">
        <v>11</v>
      </c>
      <c r="P9" s="14">
        <f t="shared" ref="P9" si="1">P8*P7*1000</f>
        <v>0</v>
      </c>
    </row>
    <row r="10" spans="1:18" ht="15" thickBot="1" x14ac:dyDescent="0.4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0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" thickTop="1" x14ac:dyDescent="0.3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0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35">
      <c r="A12" s="6" t="s">
        <v>17</v>
      </c>
      <c r="B12" s="17"/>
      <c r="C12" s="17"/>
      <c r="D12" s="17"/>
      <c r="E12" s="17"/>
      <c r="F12" s="17"/>
      <c r="G12" s="17"/>
      <c r="H12" s="18"/>
      <c r="I12" s="17"/>
      <c r="K12" s="6" t="s">
        <v>17</v>
      </c>
      <c r="L12" s="17">
        <v>0</v>
      </c>
      <c r="O12" s="6" t="s">
        <v>17</v>
      </c>
      <c r="P12" s="17">
        <v>9571</v>
      </c>
    </row>
    <row r="13" spans="1:18" x14ac:dyDescent="0.3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3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0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3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0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9571</v>
      </c>
    </row>
    <row r="16" spans="1:18" x14ac:dyDescent="0.3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0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-2871.2999999999997</v>
      </c>
    </row>
    <row r="17" spans="1:17" x14ac:dyDescent="0.3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" thickBot="1" x14ac:dyDescent="0.4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0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6699.7000000000007</v>
      </c>
    </row>
    <row r="19" spans="1:17" ht="15" thickTop="1" x14ac:dyDescent="0.35"/>
    <row r="20" spans="1:17" ht="15" thickBot="1" x14ac:dyDescent="0.4">
      <c r="A20" t="s">
        <v>26</v>
      </c>
      <c r="I20" s="27">
        <f>I18-I14</f>
        <v>0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6699.7000000000007</v>
      </c>
      <c r="Q20" t="s">
        <v>27</v>
      </c>
    </row>
    <row r="21" spans="1:17" ht="15" thickTop="1" x14ac:dyDescent="0.35"/>
    <row r="22" spans="1:17" x14ac:dyDescent="0.35">
      <c r="A22" s="1" t="s">
        <v>31</v>
      </c>
      <c r="I22" s="31">
        <v>0</v>
      </c>
    </row>
    <row r="23" spans="1:17" x14ac:dyDescent="0.35">
      <c r="A23" s="1" t="s">
        <v>33</v>
      </c>
      <c r="I23" s="31">
        <v>0</v>
      </c>
    </row>
    <row r="24" spans="1:17" x14ac:dyDescent="0.35">
      <c r="A24" t="s">
        <v>34</v>
      </c>
      <c r="I24" s="28">
        <f>I23+I22+I20</f>
        <v>0</v>
      </c>
    </row>
    <row r="25" spans="1:17" x14ac:dyDescent="0.3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0</v>
      </c>
      <c r="K25" t="s">
        <v>28</v>
      </c>
      <c r="L25" s="30">
        <f>L20*0.3</f>
        <v>0</v>
      </c>
      <c r="O25" t="s">
        <v>29</v>
      </c>
      <c r="P25" s="30">
        <f>P20*0.3</f>
        <v>2009.91</v>
      </c>
    </row>
    <row r="26" spans="1:17" hidden="1" x14ac:dyDescent="0.35"/>
    <row r="27" spans="1:17" hidden="1" x14ac:dyDescent="0.35"/>
    <row r="28" spans="1:17" hidden="1" x14ac:dyDescent="0.35"/>
    <row r="29" spans="1:17" hidden="1" x14ac:dyDescent="0.35"/>
    <row r="30" spans="1:17" x14ac:dyDescent="0.35">
      <c r="P30" s="28"/>
    </row>
    <row r="32" spans="1:17" x14ac:dyDescent="0.35">
      <c r="A32" t="s">
        <v>30</v>
      </c>
      <c r="I32" s="28">
        <f>I25+L25+P25</f>
        <v>2009.91</v>
      </c>
    </row>
    <row r="33" spans="1:18" x14ac:dyDescent="0.35">
      <c r="I33" s="28"/>
      <c r="J33" s="28"/>
    </row>
    <row r="34" spans="1:18" x14ac:dyDescent="0.35">
      <c r="A34" t="s">
        <v>36</v>
      </c>
      <c r="I34" s="28"/>
    </row>
    <row r="35" spans="1:18" x14ac:dyDescent="0.35">
      <c r="A35" t="s">
        <v>37</v>
      </c>
      <c r="I35" s="28"/>
    </row>
    <row r="36" spans="1:18" x14ac:dyDescent="0.35">
      <c r="A36" t="s">
        <v>38</v>
      </c>
    </row>
    <row r="37" spans="1:18" x14ac:dyDescent="0.35">
      <c r="I37" s="28"/>
    </row>
    <row r="39" spans="1:18" ht="22.5" customHeight="1" x14ac:dyDescent="0.35">
      <c r="B39" s="2"/>
      <c r="C39" s="2"/>
      <c r="D39" s="2"/>
      <c r="E39" s="2"/>
      <c r="F39" s="2"/>
      <c r="G39" s="2"/>
      <c r="H39" s="2"/>
      <c r="I39" s="2"/>
      <c r="L39" s="2"/>
      <c r="P39" s="2"/>
    </row>
    <row r="40" spans="1:18" ht="18.5" x14ac:dyDescent="0.45">
      <c r="A40" s="3" t="s">
        <v>0</v>
      </c>
      <c r="B40" s="4">
        <v>2008</v>
      </c>
      <c r="C40" s="4">
        <v>2009</v>
      </c>
      <c r="D40" s="4">
        <v>2010</v>
      </c>
      <c r="E40" s="4">
        <v>2011</v>
      </c>
      <c r="F40" s="4">
        <v>2012</v>
      </c>
      <c r="G40" s="4">
        <v>2013</v>
      </c>
      <c r="H40" s="4">
        <v>2014</v>
      </c>
      <c r="I40" s="4">
        <v>2019</v>
      </c>
      <c r="J40" s="5"/>
      <c r="K40" s="3" t="s">
        <v>1</v>
      </c>
      <c r="L40" s="4">
        <v>2019</v>
      </c>
      <c r="M40" s="32"/>
      <c r="O40" s="3" t="s">
        <v>2</v>
      </c>
      <c r="P40" s="4">
        <v>2019</v>
      </c>
      <c r="Q40" s="13"/>
    </row>
    <row r="41" spans="1:18" x14ac:dyDescent="0.35">
      <c r="A41" s="1" t="s">
        <v>3</v>
      </c>
      <c r="K41" s="1" t="s">
        <v>3</v>
      </c>
      <c r="M41" s="5"/>
      <c r="O41" s="1" t="s">
        <v>3</v>
      </c>
    </row>
    <row r="42" spans="1:18" x14ac:dyDescent="0.35">
      <c r="A42" s="1" t="s">
        <v>31</v>
      </c>
      <c r="I42" s="31">
        <v>0</v>
      </c>
      <c r="K42" s="1"/>
      <c r="L42" s="31"/>
      <c r="M42" s="5"/>
      <c r="O42" s="1"/>
    </row>
    <row r="43" spans="1:18" x14ac:dyDescent="0.35">
      <c r="A43" s="1" t="s">
        <v>32</v>
      </c>
      <c r="I43" s="31">
        <f>I42*0.2</f>
        <v>0</v>
      </c>
      <c r="K43" s="1"/>
      <c r="L43" s="31"/>
      <c r="M43" s="5"/>
      <c r="O43" s="1"/>
    </row>
    <row r="44" spans="1:18" x14ac:dyDescent="0.35">
      <c r="A44" s="6" t="s">
        <v>4</v>
      </c>
      <c r="B44" s="7"/>
      <c r="C44" s="7"/>
      <c r="D44" s="7"/>
      <c r="E44" s="7"/>
      <c r="F44" s="7"/>
      <c r="G44" s="7"/>
      <c r="H44" s="7"/>
      <c r="I44" s="7">
        <v>51.05</v>
      </c>
      <c r="J44" t="s">
        <v>5</v>
      </c>
      <c r="K44" s="6" t="s">
        <v>6</v>
      </c>
      <c r="L44" s="8">
        <v>1.36</v>
      </c>
      <c r="M44" t="s">
        <v>5</v>
      </c>
      <c r="O44" s="6" t="s">
        <v>6</v>
      </c>
      <c r="P44" s="9">
        <v>2.5099999999999998</v>
      </c>
      <c r="Q44" t="s">
        <v>5</v>
      </c>
      <c r="R44" s="5"/>
    </row>
    <row r="45" spans="1:18" x14ac:dyDescent="0.35">
      <c r="A45" s="6" t="s">
        <v>7</v>
      </c>
      <c r="B45" s="10">
        <v>366</v>
      </c>
      <c r="C45" s="10">
        <v>365</v>
      </c>
      <c r="D45" s="10">
        <v>365</v>
      </c>
      <c r="E45" s="10">
        <v>365</v>
      </c>
      <c r="F45" s="10">
        <v>366</v>
      </c>
      <c r="G45" s="10">
        <v>365</v>
      </c>
      <c r="H45" s="10">
        <v>365</v>
      </c>
      <c r="I45" s="10"/>
      <c r="K45" s="6" t="s">
        <v>7</v>
      </c>
      <c r="L45" s="10">
        <f>31+30+31+30+31</f>
        <v>153</v>
      </c>
      <c r="O45" s="6" t="s">
        <v>7</v>
      </c>
      <c r="P45" s="10">
        <v>365</v>
      </c>
    </row>
    <row r="46" spans="1:18" x14ac:dyDescent="0.35">
      <c r="A46" s="6" t="s">
        <v>8</v>
      </c>
      <c r="B46" s="11"/>
      <c r="C46" s="11"/>
      <c r="D46" s="11"/>
      <c r="E46" s="11"/>
      <c r="F46" s="11"/>
      <c r="G46" s="11"/>
      <c r="H46" s="11"/>
      <c r="I46" s="12">
        <v>0</v>
      </c>
      <c r="J46" t="s">
        <v>9</v>
      </c>
      <c r="K46" s="6" t="s">
        <v>8</v>
      </c>
      <c r="L46" s="13">
        <v>0</v>
      </c>
      <c r="M46" t="s">
        <v>9</v>
      </c>
      <c r="O46" s="6" t="s">
        <v>8</v>
      </c>
      <c r="P46" s="13">
        <f>0.75/5.8</f>
        <v>0.12931034482758622</v>
      </c>
      <c r="Q46" t="s">
        <v>9</v>
      </c>
    </row>
    <row r="47" spans="1:18" x14ac:dyDescent="0.35">
      <c r="A47" s="6" t="s">
        <v>10</v>
      </c>
      <c r="B47" s="14">
        <f t="shared" ref="B47:H47" si="9">B46*B45*1000</f>
        <v>0</v>
      </c>
      <c r="C47" s="14">
        <f t="shared" si="9"/>
        <v>0</v>
      </c>
      <c r="D47" s="14">
        <f t="shared" si="9"/>
        <v>0</v>
      </c>
      <c r="E47" s="14">
        <f t="shared" si="9"/>
        <v>0</v>
      </c>
      <c r="F47" s="14">
        <f t="shared" si="9"/>
        <v>0</v>
      </c>
      <c r="G47" s="14">
        <f t="shared" si="9"/>
        <v>0</v>
      </c>
      <c r="H47" s="14">
        <f t="shared" si="9"/>
        <v>0</v>
      </c>
      <c r="I47" s="14">
        <f>I46*I45*1000</f>
        <v>0</v>
      </c>
      <c r="K47" s="6" t="s">
        <v>11</v>
      </c>
      <c r="L47" s="14">
        <f>L46*L45*1000</f>
        <v>0</v>
      </c>
      <c r="O47" s="6" t="s">
        <v>11</v>
      </c>
      <c r="P47" s="14">
        <f t="shared" ref="P47" si="10">P46*P45*1000</f>
        <v>47198.275862068971</v>
      </c>
    </row>
    <row r="48" spans="1:18" ht="15" thickBot="1" x14ac:dyDescent="0.4">
      <c r="A48" s="6" t="s">
        <v>12</v>
      </c>
      <c r="B48" s="15">
        <f t="shared" ref="B48:I48" si="11">+B47*B44</f>
        <v>0</v>
      </c>
      <c r="C48" s="15">
        <f t="shared" si="11"/>
        <v>0</v>
      </c>
      <c r="D48" s="15">
        <f t="shared" si="11"/>
        <v>0</v>
      </c>
      <c r="E48" s="15">
        <f t="shared" si="11"/>
        <v>0</v>
      </c>
      <c r="F48" s="15">
        <f t="shared" si="11"/>
        <v>0</v>
      </c>
      <c r="G48" s="15">
        <f t="shared" si="11"/>
        <v>0</v>
      </c>
      <c r="H48" s="15">
        <f t="shared" si="11"/>
        <v>0</v>
      </c>
      <c r="I48" s="16">
        <f t="shared" si="11"/>
        <v>0</v>
      </c>
      <c r="K48" s="6" t="s">
        <v>12</v>
      </c>
      <c r="L48" s="16">
        <f>+L47*L44*5.8</f>
        <v>0</v>
      </c>
      <c r="O48" s="6" t="s">
        <v>12</v>
      </c>
      <c r="P48" s="16">
        <f>+P47*P44*5.8</f>
        <v>687112.5</v>
      </c>
    </row>
    <row r="49" spans="1:17" ht="15" thickTop="1" x14ac:dyDescent="0.35">
      <c r="A49" s="6" t="s">
        <v>13</v>
      </c>
      <c r="B49" s="17">
        <f t="shared" ref="B49:I49" si="12">-B48*0.2</f>
        <v>0</v>
      </c>
      <c r="C49" s="17">
        <f t="shared" si="12"/>
        <v>0</v>
      </c>
      <c r="D49" s="17">
        <f t="shared" si="12"/>
        <v>0</v>
      </c>
      <c r="E49" s="17">
        <f t="shared" si="12"/>
        <v>0</v>
      </c>
      <c r="F49" s="17">
        <f t="shared" si="12"/>
        <v>0</v>
      </c>
      <c r="G49" s="17">
        <f t="shared" si="12"/>
        <v>0</v>
      </c>
      <c r="H49" s="18">
        <f t="shared" si="12"/>
        <v>0</v>
      </c>
      <c r="I49" s="19">
        <f t="shared" si="12"/>
        <v>0</v>
      </c>
      <c r="J49" t="s">
        <v>14</v>
      </c>
      <c r="K49" s="6" t="s">
        <v>15</v>
      </c>
      <c r="L49" s="19">
        <f>-L48*0.07</f>
        <v>0</v>
      </c>
      <c r="M49" t="s">
        <v>16</v>
      </c>
      <c r="O49" s="6" t="s">
        <v>15</v>
      </c>
      <c r="P49" s="19">
        <f>-P48*0.07</f>
        <v>-48097.875000000007</v>
      </c>
      <c r="Q49" t="s">
        <v>16</v>
      </c>
    </row>
    <row r="50" spans="1:17" x14ac:dyDescent="0.35">
      <c r="A50" s="6" t="s">
        <v>17</v>
      </c>
      <c r="B50" s="17"/>
      <c r="C50" s="17"/>
      <c r="D50" s="17"/>
      <c r="E50" s="17"/>
      <c r="F50" s="17"/>
      <c r="G50" s="17"/>
      <c r="H50" s="18"/>
      <c r="I50" s="17">
        <v>500000</v>
      </c>
      <c r="K50" s="6" t="s">
        <v>17</v>
      </c>
      <c r="L50" s="17">
        <v>0</v>
      </c>
      <c r="O50" s="6" t="s">
        <v>17</v>
      </c>
      <c r="P50" s="17"/>
    </row>
    <row r="51" spans="1:17" x14ac:dyDescent="0.35">
      <c r="A51" s="6" t="s">
        <v>18</v>
      </c>
      <c r="B51" s="17"/>
      <c r="C51" s="17"/>
      <c r="D51" s="17"/>
      <c r="E51" s="17"/>
      <c r="F51" s="17"/>
      <c r="G51" s="17"/>
      <c r="H51" s="18"/>
      <c r="I51" s="17"/>
      <c r="K51" s="6" t="s">
        <v>18</v>
      </c>
      <c r="L51" s="17"/>
      <c r="O51" s="6" t="s">
        <v>18</v>
      </c>
      <c r="P51" s="17"/>
    </row>
    <row r="52" spans="1:17" x14ac:dyDescent="0.35">
      <c r="A52" s="6" t="s">
        <v>19</v>
      </c>
      <c r="B52" s="17"/>
      <c r="C52" s="17"/>
      <c r="D52" s="17"/>
      <c r="E52" s="17"/>
      <c r="F52" s="17"/>
      <c r="G52" s="17"/>
      <c r="H52" s="18"/>
      <c r="I52" s="17">
        <f>-I46*I45*2706</f>
        <v>0</v>
      </c>
      <c r="J52" t="s">
        <v>20</v>
      </c>
      <c r="K52" s="6" t="s">
        <v>19</v>
      </c>
      <c r="L52" s="17">
        <f>-L46*L45*2706</f>
        <v>0</v>
      </c>
      <c r="O52" s="6" t="s">
        <v>19</v>
      </c>
      <c r="P52" s="17">
        <f>-P46*P45*2706</f>
        <v>-127718.53448275862</v>
      </c>
    </row>
    <row r="53" spans="1:17" x14ac:dyDescent="0.35">
      <c r="A53" s="6" t="s">
        <v>21</v>
      </c>
      <c r="B53" s="20">
        <f t="shared" ref="B53:H53" si="13">+B48+B49</f>
        <v>0</v>
      </c>
      <c r="C53" s="20">
        <f t="shared" si="13"/>
        <v>0</v>
      </c>
      <c r="D53" s="20">
        <f t="shared" si="13"/>
        <v>0</v>
      </c>
      <c r="E53" s="20">
        <f t="shared" si="13"/>
        <v>0</v>
      </c>
      <c r="F53" s="20">
        <f t="shared" si="13"/>
        <v>0</v>
      </c>
      <c r="G53" s="20">
        <f t="shared" si="13"/>
        <v>0</v>
      </c>
      <c r="H53" s="21">
        <f t="shared" si="13"/>
        <v>0</v>
      </c>
      <c r="I53" s="20">
        <f>+I48+I49+I50+I51+I52</f>
        <v>500000</v>
      </c>
      <c r="K53" s="6" t="s">
        <v>21</v>
      </c>
      <c r="L53" s="20">
        <f>+L48+L49+L50+L51+L52</f>
        <v>0</v>
      </c>
      <c r="O53" s="6" t="s">
        <v>21</v>
      </c>
      <c r="P53" s="20">
        <f>+P48+P49+P50+P51+P52</f>
        <v>511296.09051724139</v>
      </c>
    </row>
    <row r="54" spans="1:17" x14ac:dyDescent="0.35">
      <c r="A54" s="6" t="s">
        <v>22</v>
      </c>
      <c r="B54" s="17">
        <f t="shared" ref="B54:I54" si="14">-B53*0.85</f>
        <v>0</v>
      </c>
      <c r="C54" s="17">
        <f t="shared" si="14"/>
        <v>0</v>
      </c>
      <c r="D54" s="17">
        <f t="shared" si="14"/>
        <v>0</v>
      </c>
      <c r="E54" s="17">
        <f t="shared" si="14"/>
        <v>0</v>
      </c>
      <c r="F54" s="17">
        <f t="shared" si="14"/>
        <v>0</v>
      </c>
      <c r="G54" s="17">
        <f t="shared" si="14"/>
        <v>0</v>
      </c>
      <c r="H54" s="18">
        <f t="shared" si="14"/>
        <v>0</v>
      </c>
      <c r="I54" s="17">
        <f t="shared" si="14"/>
        <v>-425000</v>
      </c>
      <c r="J54" t="s">
        <v>23</v>
      </c>
      <c r="K54" s="6" t="s">
        <v>24</v>
      </c>
      <c r="L54" s="17">
        <f>-L53*0.3</f>
        <v>0</v>
      </c>
      <c r="O54" s="6" t="s">
        <v>24</v>
      </c>
      <c r="P54" s="17">
        <f>-P53*0.3</f>
        <v>-153388.82715517242</v>
      </c>
    </row>
    <row r="55" spans="1:17" x14ac:dyDescent="0.35">
      <c r="A55" s="22"/>
      <c r="B55" s="23"/>
      <c r="C55" s="23"/>
      <c r="D55" s="23"/>
      <c r="E55" s="23"/>
      <c r="F55" s="23"/>
      <c r="G55" s="23"/>
      <c r="H55" s="23"/>
      <c r="I55" s="24"/>
      <c r="K55" s="22"/>
      <c r="L55" s="24"/>
      <c r="O55" s="22"/>
      <c r="P55" s="24"/>
    </row>
    <row r="56" spans="1:17" ht="15" thickBot="1" x14ac:dyDescent="0.4">
      <c r="A56" s="25" t="s">
        <v>25</v>
      </c>
      <c r="B56" s="26">
        <f t="shared" ref="B56:I56" si="15">+B53+B54</f>
        <v>0</v>
      </c>
      <c r="C56" s="26">
        <f t="shared" si="15"/>
        <v>0</v>
      </c>
      <c r="D56" s="26">
        <f t="shared" si="15"/>
        <v>0</v>
      </c>
      <c r="E56" s="26">
        <f t="shared" si="15"/>
        <v>0</v>
      </c>
      <c r="F56" s="26">
        <f t="shared" si="15"/>
        <v>0</v>
      </c>
      <c r="G56" s="26">
        <f t="shared" si="15"/>
        <v>0</v>
      </c>
      <c r="H56" s="26">
        <f t="shared" si="15"/>
        <v>0</v>
      </c>
      <c r="I56" s="15">
        <f t="shared" si="15"/>
        <v>75000</v>
      </c>
      <c r="K56" s="25" t="s">
        <v>25</v>
      </c>
      <c r="L56" s="15">
        <f t="shared" ref="L56" si="16">+L53+L54</f>
        <v>0</v>
      </c>
      <c r="O56" s="25" t="s">
        <v>25</v>
      </c>
      <c r="P56" s="15">
        <f t="shared" ref="P56" si="17">+P53+P54</f>
        <v>357907.26336206897</v>
      </c>
    </row>
    <row r="57" spans="1:17" ht="15" thickTop="1" x14ac:dyDescent="0.35"/>
    <row r="58" spans="1:17" ht="15" thickBot="1" x14ac:dyDescent="0.4">
      <c r="A58" t="s">
        <v>26</v>
      </c>
      <c r="I58" s="27">
        <f>I56-I52</f>
        <v>75000</v>
      </c>
      <c r="J58" t="s">
        <v>27</v>
      </c>
      <c r="K58" t="s">
        <v>26</v>
      </c>
      <c r="L58" s="27">
        <f>L56-L52</f>
        <v>0</v>
      </c>
      <c r="M58" t="s">
        <v>27</v>
      </c>
      <c r="O58" t="s">
        <v>26</v>
      </c>
      <c r="P58" s="27">
        <f>P56-P52</f>
        <v>485625.79784482758</v>
      </c>
      <c r="Q58" t="s">
        <v>27</v>
      </c>
    </row>
    <row r="59" spans="1:17" ht="15" thickTop="1" x14ac:dyDescent="0.35"/>
    <row r="60" spans="1:17" x14ac:dyDescent="0.35">
      <c r="A60" s="1" t="s">
        <v>31</v>
      </c>
      <c r="I60" s="31">
        <v>0</v>
      </c>
    </row>
    <row r="61" spans="1:17" x14ac:dyDescent="0.35">
      <c r="A61" s="1" t="s">
        <v>33</v>
      </c>
      <c r="I61" s="31">
        <v>0</v>
      </c>
    </row>
    <row r="62" spans="1:17" x14ac:dyDescent="0.35">
      <c r="A62" t="s">
        <v>34</v>
      </c>
      <c r="I62" s="28">
        <f>I61+I60+I58</f>
        <v>75000</v>
      </c>
    </row>
    <row r="63" spans="1:17" x14ac:dyDescent="0.35">
      <c r="A63" t="s">
        <v>29</v>
      </c>
      <c r="B63" s="29">
        <v>2014</v>
      </c>
      <c r="C63" s="29"/>
      <c r="D63" s="29"/>
      <c r="E63" s="29"/>
      <c r="F63" s="29"/>
      <c r="G63" s="29"/>
      <c r="H63" s="29"/>
      <c r="I63" s="30">
        <f>I62*0.3</f>
        <v>22500</v>
      </c>
      <c r="K63" t="s">
        <v>28</v>
      </c>
      <c r="L63" s="30">
        <f>L58*0.3</f>
        <v>0</v>
      </c>
      <c r="O63" t="s">
        <v>29</v>
      </c>
      <c r="P63" s="30">
        <f>P58*0.3</f>
        <v>145687.73935344827</v>
      </c>
    </row>
    <row r="64" spans="1:17" hidden="1" x14ac:dyDescent="0.35"/>
    <row r="65" spans="1:16" hidden="1" x14ac:dyDescent="0.35"/>
    <row r="66" spans="1:16" hidden="1" x14ac:dyDescent="0.35"/>
    <row r="67" spans="1:16" hidden="1" x14ac:dyDescent="0.35"/>
    <row r="68" spans="1:16" x14ac:dyDescent="0.35">
      <c r="P68" s="28"/>
    </row>
    <row r="70" spans="1:16" x14ac:dyDescent="0.35">
      <c r="A70" t="s">
        <v>30</v>
      </c>
      <c r="I70" s="28">
        <f>I63+L63+P63</f>
        <v>168187.73935344827</v>
      </c>
    </row>
    <row r="71" spans="1:16" x14ac:dyDescent="0.35">
      <c r="I71" s="28"/>
      <c r="J71" s="28"/>
    </row>
    <row r="72" spans="1:16" x14ac:dyDescent="0.35">
      <c r="A72" t="s">
        <v>35</v>
      </c>
      <c r="I72" s="28">
        <f>I70/12</f>
        <v>14015.644946120688</v>
      </c>
    </row>
    <row r="73" spans="1:16" x14ac:dyDescent="0.35">
      <c r="I73" s="2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Nabage, Musa A SNEPCO-UPO/G/PLK</cp:lastModifiedBy>
  <dcterms:created xsi:type="dcterms:W3CDTF">2017-05-02T10:26:09Z</dcterms:created>
  <dcterms:modified xsi:type="dcterms:W3CDTF">2018-11-14T13:28:25Z</dcterms:modified>
</cp:coreProperties>
</file>