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0"/>
  <workbookPr defaultThemeVersion="166925"/>
  <mc:AlternateContent xmlns:mc="http://schemas.openxmlformats.org/markup-compatibility/2006">
    <mc:Choice Requires="x15">
      <x15ac:absPath xmlns:x15ac="http://schemas.microsoft.com/office/spreadsheetml/2010/11/ac" url="https://eu001-sp.shell.com/sites/UGUPWRFMDeliveryProgramming/Shared Documents/SPDC Oil and Gas technical Allowables/"/>
    </mc:Choice>
  </mc:AlternateContent>
  <xr:revisionPtr revIDLastSave="688" documentId="8_{739CB3B0-3062-4E46-BC73-FD2952B61F1E}" xr6:coauthVersionLast="47" xr6:coauthVersionMax="47" xr10:uidLastSave="{38A6EF69-3D0F-4C20-8842-90F51171023E}"/>
  <bookViews>
    <workbookView xWindow="-120" yWindow="-120" windowWidth="25440" windowHeight="15270" xr2:uid="{C5246D66-346C-42EC-9863-2E4BBE4B9DA0}"/>
  </bookViews>
  <sheets>
    <sheet name="PSO East Asset_2023_Oil Well" sheetId="8" r:id="rId1"/>
    <sheet name="PSO East Asset_2023_Gas Well" sheetId="10" r:id="rId2"/>
    <sheet name="Drop Downs" sheetId="11" r:id="rId3"/>
  </sheets>
  <definedNames>
    <definedName name="_xlnm._FilterDatabase" localSheetId="1" hidden="1">'PSO East Asset_2023_Gas Well'!$A$1:$P$1</definedName>
    <definedName name="_xlnm._FilterDatabase" localSheetId="0" hidden="1">'PSO East Asset_2023_Oil Well'!$A$1:$P$22</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24">#REF!</definedName>
    <definedName name="DATA3">#REF!</definedName>
    <definedName name="DATA4">#REF!</definedName>
    <definedName name="DATA5">#REF!</definedName>
    <definedName name="DATA6">#REF!</definedName>
    <definedName name="DATA7">#REF!</definedName>
    <definedName name="DATA8">#REF!</definedName>
    <definedName name="DATA9">#REF!</definedName>
    <definedName name="TEST0">#REF!</definedName>
    <definedName name="TESTHKEY">#REF!</definedName>
    <definedName name="TESTKEYS">#REF!</definedName>
    <definedName name="TESTVKE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3" i="8" l="1"/>
  <c r="G24" i="10"/>
  <c r="H23" i="8"/>
  <c r="I23" i="8"/>
  <c r="G23" i="8"/>
  <c r="P23" i="8"/>
  <c r="I24" i="10"/>
  <c r="J24" i="10"/>
  <c r="H24" i="10"/>
  <c r="P24" i="10"/>
  <c r="O2" i="11" a="1"/>
  <c r="O2" i="11" s="1"/>
  <c r="A3" i="10" l="1"/>
  <c r="A4" i="10" s="1"/>
  <c r="A5" i="10" s="1"/>
  <c r="A6" i="10" s="1"/>
  <c r="A7" i="10" s="1"/>
  <c r="A8" i="10" s="1"/>
  <c r="A9" i="10" s="1"/>
  <c r="A10" i="10" s="1"/>
  <c r="A11" i="10" s="1"/>
  <c r="A12" i="10" s="1"/>
  <c r="A13" i="10" s="1"/>
  <c r="A14" i="10" s="1"/>
  <c r="A15" i="10" s="1"/>
  <c r="A16" i="10" s="1"/>
  <c r="A17" i="10" s="1"/>
  <c r="A18" i="10" s="1"/>
  <c r="A19" i="10" s="1"/>
  <c r="A20" i="10" s="1"/>
  <c r="A21" i="10" s="1"/>
  <c r="A22" i="10" s="1"/>
  <c r="A3" i="8"/>
  <c r="A4" i="8" s="1"/>
  <c r="A5" i="8" s="1"/>
  <c r="A6" i="8" s="1"/>
  <c r="A7" i="8" s="1"/>
  <c r="A8" i="8" s="1"/>
  <c r="A9" i="8" s="1"/>
  <c r="A10" i="8" s="1"/>
  <c r="A11" i="8" s="1"/>
  <c r="A12" i="8" s="1"/>
  <c r="A13" i="8" s="1"/>
  <c r="A14" i="8" s="1"/>
  <c r="A15" i="8" s="1"/>
  <c r="A16" i="8" s="1"/>
  <c r="A17" i="8" s="1"/>
  <c r="A18" i="8" s="1"/>
  <c r="A19" i="8" s="1"/>
  <c r="A20" i="8" s="1"/>
  <c r="A21" i="8" s="1"/>
  <c r="A22" i="8" s="1"/>
  <c r="U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<sst xmlns="http://schemas.openxmlformats.org/spreadsheetml/2006/main" count="522" uniqueCount="163">
  <si>
    <t>S/N</t>
  </si>
  <si>
    <t>Activity Type</t>
  </si>
  <si>
    <t>CATEGORY: 
OPTZ or DEF or LIP</t>
  </si>
  <si>
    <t>Subsurface Node</t>
  </si>
  <si>
    <t>Choke (Well ID/Manifold/ Equipment/ facility)</t>
  </si>
  <si>
    <t>Description</t>
  </si>
  <si>
    <t>Estimated Gains</t>
  </si>
  <si>
    <t>Current Rate (Bopd)</t>
  </si>
  <si>
    <t>New Test Rate</t>
  </si>
  <si>
    <t>WRFM Actual Gains (Bopd)</t>
  </si>
  <si>
    <t>Remarks/ Update</t>
  </si>
  <si>
    <t>Objective</t>
  </si>
  <si>
    <t>Action Parties</t>
  </si>
  <si>
    <t>Target Date</t>
  </si>
  <si>
    <t>Date Achieved</t>
  </si>
  <si>
    <t>Status</t>
  </si>
  <si>
    <t>PSO</t>
  </si>
  <si>
    <t>OPTZ</t>
  </si>
  <si>
    <t>GBAR/KC</t>
  </si>
  <si>
    <t>GBAR Node 27 IPSC Oil Wells</t>
  </si>
  <si>
    <t>Test to determine flash production gains from 27 Conduits, Current TAR to Last test rates variance is ~2.700 bopd</t>
  </si>
  <si>
    <t>KCTL/ TNP Availability has been erratic for reliable Test results. Focused plan available to commence testing upon PL availability</t>
  </si>
  <si>
    <t>1. To determine flash production from wells due to prolonged well closure
2. Upside to be collated for TAR upward review
3. Stabilized Test rates to be used for Bean up opportunity reviews</t>
  </si>
  <si>
    <t>PT/Programmer/Prod Ops</t>
  </si>
  <si>
    <t>Pending</t>
  </si>
  <si>
    <t>ETEL012T</t>
  </si>
  <si>
    <t>Bean up well from 28/64” to 32/64“.</t>
  </si>
  <si>
    <t>Test well on bean 32/64". Take wellhead samples for watercut and sandcut analysis.</t>
  </si>
  <si>
    <t>Increase net Oil Rates</t>
  </si>
  <si>
    <t>GBAR009T</t>
  </si>
  <si>
    <t>Bean-up Opportunities. (Constrained by TAR)</t>
  </si>
  <si>
    <t>TBA</t>
  </si>
  <si>
    <t>Carry-out MER test. Request for upward review of NUPRC TAR. Implement bean-up opportunity, as advised by PT.</t>
  </si>
  <si>
    <t>GBAR023T</t>
  </si>
  <si>
    <t>GBAR008T</t>
  </si>
  <si>
    <t xml:space="preserve">Well was beaned-up to 26/64“, </t>
  </si>
  <si>
    <t>Test well on routine bean 26/64". Take wellhead samples for watercut and sandcut analysis.</t>
  </si>
  <si>
    <t>GBAR019T</t>
  </si>
  <si>
    <t xml:space="preserve">Bean up well from 24/64” to 28/64“. </t>
  </si>
  <si>
    <t>Test well on bean 28/64". Take wellhead samples for watercut and sandcut analysis.</t>
  </si>
  <si>
    <t>KOCR020T</t>
  </si>
  <si>
    <t>KOCR025T</t>
  </si>
  <si>
    <t xml:space="preserve">Test well on bean 28/64". Take wellhead samples for watercut and sandcut analysis. </t>
  </si>
  <si>
    <t>ZARA012S</t>
  </si>
  <si>
    <t>Bean up well from 44/64” to 48/64“. Test well on bean 32/64". 
Take wellhead samples for watercut and sandcut analysis.</t>
  </si>
  <si>
    <t>WELL REST</t>
  </si>
  <si>
    <t>Deferment</t>
  </si>
  <si>
    <t>ETEL 1S, 7L/S</t>
  </si>
  <si>
    <t>Fix Etel FS Flare Line</t>
  </si>
  <si>
    <t>Restore IPSC</t>
  </si>
  <si>
    <t>Restore IPSC Oil rates</t>
  </si>
  <si>
    <t>PUM/OTL</t>
  </si>
  <si>
    <t>ETEL011T</t>
  </si>
  <si>
    <t>Review Well Annulus A Issues Causing ELC</t>
  </si>
  <si>
    <t>Restore IPSC, CM carried out on well. Awaiting Bulk line repairs</t>
  </si>
  <si>
    <t>Closed</t>
  </si>
  <si>
    <t>Restore ETEL 12T Well Head control unit. CCU stolen. Consider use of Modified Com Unit less attractive to Vandals</t>
  </si>
  <si>
    <t>Restore IPSC. CCU vaialable. To be instaled Post Bulk line Repairs</t>
  </si>
  <si>
    <t>Prod Ops/ programmer</t>
  </si>
  <si>
    <t>ETEL013T</t>
  </si>
  <si>
    <t>Well not producing. Carry out Joint RCA and troubleshoot to flow well</t>
  </si>
  <si>
    <t>Restore IPSC. On hold till after bulk line repairs</t>
  </si>
  <si>
    <t>GBAR 4T and 9T</t>
  </si>
  <si>
    <t>Clear refuse dump and flow well upon KCTL availability. Requires ER support</t>
  </si>
  <si>
    <t>Q2 2023 PSO</t>
  </si>
  <si>
    <t>Repair Vandalised flow line</t>
  </si>
  <si>
    <t>Prod Ops/OABP</t>
  </si>
  <si>
    <t>KOCR003T</t>
  </si>
  <si>
    <t>Assess opportunity to flow well on Test header to avoid bulking effect preventing well from flowing</t>
  </si>
  <si>
    <t>LiP</t>
  </si>
  <si>
    <t>SOKU/NUNR</t>
  </si>
  <si>
    <t>ADIB001L</t>
  </si>
  <si>
    <t>Revisit Well upon Diesel Soak and restore production post Previously failed STOG on WAX cutting.</t>
  </si>
  <si>
    <t>Well opened Up and flowing. Awaitng Well Test/ MRT and Sampling for Validation</t>
  </si>
  <si>
    <t>Prod Ops/ Programmer/PT</t>
  </si>
  <si>
    <t>ADNE001L</t>
  </si>
  <si>
    <t>Well and Flowline Restoration</t>
  </si>
  <si>
    <t>Prod Ops/OABP/CWI</t>
  </si>
  <si>
    <t>ADNE004L</t>
  </si>
  <si>
    <t>ETEL HP Bulked Wells</t>
  </si>
  <si>
    <t>Flowline/Bulk line Restoration</t>
  </si>
  <si>
    <t>OABP Bulk line repairs Schedule Awaited</t>
  </si>
  <si>
    <t>Total</t>
  </si>
  <si>
    <t>Estimated Gains (mmscfd)</t>
  </si>
  <si>
    <t>Current Rate (mmscfd)</t>
  </si>
  <si>
    <t>WRFM Actual Gains (MMscfd)</t>
  </si>
  <si>
    <t>Remarks</t>
  </si>
  <si>
    <t>GBAR013T</t>
  </si>
  <si>
    <t>Attempt to “rock” well back to production, pending TNP availability. Carry-out nitrogen lift, if required.</t>
  </si>
  <si>
    <t>Attempted to rock but action placed on hold due to TNP unavailability</t>
  </si>
  <si>
    <t>Prod Ops/ PT/CWI</t>
  </si>
  <si>
    <t>GBAR025T</t>
  </si>
  <si>
    <t>KOMA002T</t>
  </si>
  <si>
    <t>Rocking attempted between Q3 2022 and Q2 2023 without success. Wells moved to LIP awaiting GNC project</t>
  </si>
  <si>
    <t>Grow IPSC</t>
  </si>
  <si>
    <t>KOMA005T</t>
  </si>
  <si>
    <t>KOMA008T</t>
  </si>
  <si>
    <t>KOMA011T</t>
  </si>
  <si>
    <t>GBAR028T</t>
  </si>
  <si>
    <t>Choke Upgrade and open well to production</t>
  </si>
  <si>
    <t>Programmer to provide the volumes pre/post execution.
Choke upgrade completed, well opened up to production but no gain recorded. Expected to achieve additional 20MMscf, but no gains.</t>
  </si>
  <si>
    <t>Achieve Drilling premise of 70 mmscfd by debottlenecking contrained HIC choke installed and installing a larger Cv choke</t>
  </si>
  <si>
    <t>Prod Ops/ Asset Engineering</t>
  </si>
  <si>
    <t>SOKU046T</t>
  </si>
  <si>
    <t>To Rock well to production</t>
  </si>
  <si>
    <t>Activity completed. Programmer Validated</t>
  </si>
  <si>
    <t>Prod Ops/PT/Programmer</t>
  </si>
  <si>
    <t>EPU 3T and 4T</t>
  </si>
  <si>
    <t>Fix vandalized Bulk Flow line</t>
  </si>
  <si>
    <t>Vandalized bulk line on 6 June requiring sectional repairs to restore def production</t>
  </si>
  <si>
    <t>Asset Engr/Prod Ops</t>
  </si>
  <si>
    <t>GBAR015T</t>
  </si>
  <si>
    <t xml:space="preserve">Retrieve NRV and restore well back to production. 
Carry-out “poor-boy” MRT. </t>
  </si>
  <si>
    <t xml:space="preserve">NRV retrieved, Well head accessories installed and well opened up. </t>
  </si>
  <si>
    <t>SOKU038T</t>
  </si>
  <si>
    <t>Opportunistic surveillance to rock in well which will avoid the STGG planned wireline intervention</t>
  </si>
  <si>
    <t>Activity completed. Programmer to validate volumes</t>
  </si>
  <si>
    <t>SOKU039T and Degradation Charges</t>
  </si>
  <si>
    <t>Manage NLNG Condensate degradation claims to avoid $18.5M Charge Payment in 2023 and flow Soku 39T</t>
  </si>
  <si>
    <t>Review and progress options from 2018 EPST study.
Chemical and or Process equipment solutions.</t>
  </si>
  <si>
    <t>Process/ Prod Chemistry</t>
  </si>
  <si>
    <t>SOKU045T</t>
  </si>
  <si>
    <t>Sidetrack to D5000X reservoir</t>
  </si>
  <si>
    <t>Prod.Tech/Sub-surface team. Opportunity to use existing well for a sidetrack targeting attic volume in D5000X reservoir.</t>
  </si>
  <si>
    <t>SOKU053T</t>
  </si>
  <si>
    <t>Cyclic production evaluation</t>
  </si>
  <si>
    <t>PBU Surveillance ongoing</t>
  </si>
  <si>
    <t>Operations to monitor CITHP and open well to the minimum static pressure</t>
  </si>
  <si>
    <t>Soku Wells Creaming post Soku 17 Stimulation</t>
  </si>
  <si>
    <t>With NCTL unavailable, Optimise gas production with a water disposal constraint of 5kbwpd</t>
  </si>
  <si>
    <t>PT &amp; Operations Team. Opportunity is to use the IPSM to determine optimized dry gas contributors and rates with max of 5kbwpd disposal into SOKU017T and condensate spiking into EGGS</t>
  </si>
  <si>
    <t>Soku Wells Creaming Post Water disposal Well Soku 17 Stimulation</t>
  </si>
  <si>
    <t xml:space="preserve">SOKU042T </t>
  </si>
  <si>
    <t>Resolve well integrity issues and Flow well to minimum static pressure</t>
  </si>
  <si>
    <t>CWI to restore well integrity and Operations to monitor CITHP and open well to the minimum static pressure.  Operations to test the well to determine the liquid flow parameters and condensate quality.</t>
  </si>
  <si>
    <t>FACILITY OPTZ</t>
  </si>
  <si>
    <t>K2S: KOCR43, 44, 45, 47, 48, 49</t>
  </si>
  <si>
    <t>Debottleneck K2S Export from 400 to 500 mmscfd</t>
  </si>
  <si>
    <t>Safely Achieved KOCR to SOKU flow to 500mmscfd</t>
  </si>
  <si>
    <t>Process/ Prod Ops/ Prog/PT</t>
  </si>
  <si>
    <t>K2G: KOCR43, 44, 45, 47, 48, 48 + 39,40</t>
  </si>
  <si>
    <t>K2G Optimization: Optimize K2S split flow between SOKU and GBARAN to achieve net gain Performance above only KOCR39+40 to GBAR</t>
  </si>
  <si>
    <t>Manual Force flow with MoC to achieve Split flow and additional net flow from K2S to GBAR ongoing.
Successfully commisioned the Split flow with the PCV on auto, however, Alarm settings change required to operate before high pressure alarms</t>
  </si>
  <si>
    <t>Split flow commisioned in Oct 2022 but did not achieve more than Net gain of 10 mmmscfd due to insufficient K2S flow and press because of Soku Couldn't demand for more K2S on Liq Evac constraints.
Solution was implemented to use a manual valve to force flow to GBAR and achieve net gain of ~70mmscfd of K2S and KOCR39/41</t>
  </si>
  <si>
    <t>K2S &amp; Soku NAG Available Wells</t>
  </si>
  <si>
    <t>Restore Moisture Content of Condensate Spiked to NLNG from Soku GP Tank  to within Specification due to increased withdrawal rate and reduced residence time post S2SB ramp up.</t>
  </si>
  <si>
    <t>3 Prong Approach applied:
1. Chemical Demulsifier Optimization (Type and class)
2. Well Combination and Creaming
3. Stagger Tank offtake Schedule between Spiking and S2SB. Spike at Night and S2SB day time. (Achieved positive results)</t>
  </si>
  <si>
    <t>Restore Moisture Content of Condensate Spiked. Maintain IPSC</t>
  </si>
  <si>
    <t>Prod Ops/ Prod Chem/ Prog/PMC</t>
  </si>
  <si>
    <t>ENWHE 7.8.9</t>
  </si>
  <si>
    <t>Restoration of Vandalised Bulk line</t>
  </si>
  <si>
    <t>Repaired and restored bulk line</t>
  </si>
  <si>
    <t>OABP/ Prod OPs/ NLNG Proj</t>
  </si>
  <si>
    <t>EPU 3,4</t>
  </si>
  <si>
    <t>WELL OPTZ</t>
  </si>
  <si>
    <t>Zar010T</t>
  </si>
  <si>
    <t>Well Performance Declined despite Low EGGS back press. Carry out RCA. Acquire FBHP data and troubleshoot cause of decline and restore well performance</t>
  </si>
  <si>
    <t>Ops completed surface surveillance without findings,
Smartfield to download FBHP data and share with PT to Model Performance</t>
  </si>
  <si>
    <t>PT/Prod Ops/ prog/ Smartfield</t>
  </si>
  <si>
    <t>Category</t>
  </si>
  <si>
    <t>EA/OTUM</t>
  </si>
  <si>
    <t>FORC</t>
  </si>
  <si>
    <t>SSW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</si>
</sst>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409]d\-mmm\-yy;@"/>
    <numFmt numFmtId="166" formatCode="[$-409]mmm\-yy;@"/>
  </numFmts>
  <fonts count="17">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color rgb="FF404040"/>
      <name val="Futura Medium"/>
    </font>
    <font>
      <sz val="11"/>
      <name val="Calibri"/>
      <family val="2"/>
      <scheme val="minor"/>
    </font>
    <font>
      <sz val="8"/>
      <name val="Calibri"/>
      <family val="2"/>
      <scheme val="minor"/>
    </font>
    <font>
      <sz val="11"/>
      <name val="Futura Medium"/>
    </font>
    <font>
      <b/>
      <sz val="11"/>
      <color theme="0"/>
      <name val="Calibri"/>
      <family val="2"/>
      <scheme val="minor"/>
    </font>
    <font>
      <sz val="11"/>
      <color rgb="FF000000"/>
      <name val="Calibri"/>
      <family val="2"/>
      <scheme val="minor"/>
    </font>
    <font>
      <b/>
      <sz val="14"/>
      <color theme="1"/>
      <name val="Calibri"/>
      <family val="2"/>
      <scheme val="minor"/>
    </font>
    <font>
      <sz val="14"/>
      <color theme="1"/>
      <name val="Calibri"/>
      <family val="2"/>
      <scheme val="minor"/>
    </font>
    <font>
      <sz val="14"/>
      <color rgb="FF404040"/>
      <name val="Futura Medium"/>
    </font>
    <font>
      <b/>
      <sz val="10"/>
      <name val="Arial"/>
      <family val="2"/>
    </font>
    <font>
      <b/>
      <sz val="11"/>
      <color rgb="FF404040"/>
      <name val="Futura Medium"/>
    </font>
    <font>
      <b/>
      <sz val="11"/>
      <name val="Calibri"/>
      <family val="2"/>
      <scheme val="minor"/>
    </font>
    <font>
      <b/>
      <sz val="11"/>
      <name val="Futura Medium"/>
    </font>
  </fonts>
  <fills count="10">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
      <patternFill patternType="solid">
        <fgColor theme="2" tint="-9.9978637043366805E-2"/>
        <bgColor indexed="64"/>
      </patternFill>
    </fill>
    <fill>
      <patternFill patternType="solid">
        <fgColor theme="7"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rgb="FF9BC2E6"/>
      </top>
      <bottom style="thin">
        <color rgb="FF9BC2E6"/>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0" fontId="1" fillId="0" borderId="0"/>
  </cellStyleXfs>
  <cellXfs count="72">
    <xf numFmtId="0" fontId="0" fillId="0" borderId="0" xfId="0"/>
    <xf numFmtId="0" fontId="2" fillId="2" borderId="2" xfId="0" applyFont="1" applyFill="1" applyBorder="1" applyAlignment="1">
      <alignment horizontal="center" wrapText="1"/>
    </xf>
    <xf numFmtId="49" fontId="0" fillId="3" borderId="1" xfId="0" applyNumberFormat="1" applyFill="1" applyBorder="1"/>
    <xf numFmtId="0" fontId="2" fillId="2" borderId="3" xfId="0" applyFont="1" applyFill="1" applyBorder="1" applyAlignment="1">
      <alignment horizontal="center" wrapText="1"/>
    </xf>
    <xf numFmtId="164" fontId="0" fillId="3" borderId="1" xfId="1" applyNumberFormat="1" applyFont="1" applyFill="1" applyBorder="1"/>
    <xf numFmtId="164" fontId="0" fillId="3" borderId="1" xfId="1" applyNumberFormat="1" applyFont="1" applyFill="1" applyBorder="1" applyAlignment="1">
      <alignment horizontal="right"/>
    </xf>
    <xf numFmtId="164" fontId="5" fillId="3" borderId="1" xfId="1" applyNumberFormat="1" applyFont="1" applyFill="1" applyBorder="1" applyAlignment="1">
      <alignment horizontal="left" wrapText="1"/>
    </xf>
    <xf numFmtId="0" fontId="3" fillId="4" borderId="1" xfId="0" applyFont="1" applyFill="1" applyBorder="1" applyAlignment="1">
      <alignment horizontal="left" vertical="center"/>
    </xf>
    <xf numFmtId="0" fontId="0" fillId="0" borderId="0" xfId="0" applyAlignment="1">
      <alignment wrapText="1"/>
    </xf>
    <xf numFmtId="0" fontId="2" fillId="2" borderId="5" xfId="0" applyFont="1" applyFill="1" applyBorder="1" applyAlignment="1">
      <alignment horizontal="center" wrapText="1"/>
    </xf>
    <xf numFmtId="0" fontId="0" fillId="3" borderId="6" xfId="0" applyFill="1" applyBorder="1"/>
    <xf numFmtId="0" fontId="2" fillId="2" borderId="7" xfId="0" applyFont="1" applyFill="1" applyBorder="1" applyAlignment="1">
      <alignment horizontal="center" wrapText="1"/>
    </xf>
    <xf numFmtId="0" fontId="0" fillId="0" borderId="4" xfId="0" applyBorder="1"/>
    <xf numFmtId="0" fontId="7" fillId="0" borderId="1" xfId="0" applyFont="1" applyBorder="1" applyAlignment="1">
      <alignment vertical="center" wrapText="1" readingOrder="1"/>
    </xf>
    <xf numFmtId="0" fontId="7" fillId="0" borderId="1" xfId="0" applyFont="1" applyBorder="1" applyAlignment="1">
      <alignment horizontal="left" vertical="center" wrapText="1" readingOrder="1"/>
    </xf>
    <xf numFmtId="0" fontId="4" fillId="0" borderId="0" xfId="0" applyFont="1" applyAlignment="1">
      <alignment wrapText="1"/>
    </xf>
    <xf numFmtId="0" fontId="4" fillId="3" borderId="1" xfId="0" applyFont="1" applyFill="1" applyBorder="1" applyAlignment="1">
      <alignment wrapText="1"/>
    </xf>
    <xf numFmtId="164" fontId="5" fillId="3" borderId="1" xfId="1" applyNumberFormat="1" applyFont="1" applyFill="1" applyBorder="1" applyAlignment="1">
      <alignment horizontal="left" vertical="top" wrapText="1"/>
    </xf>
    <xf numFmtId="164" fontId="5" fillId="3" borderId="3" xfId="1" applyNumberFormat="1" applyFont="1" applyFill="1" applyBorder="1" applyAlignment="1">
      <alignment horizontal="left" vertical="top" wrapText="1"/>
    </xf>
    <xf numFmtId="49" fontId="0" fillId="3" borderId="3" xfId="0" applyNumberFormat="1" applyFill="1" applyBorder="1"/>
    <xf numFmtId="0" fontId="3" fillId="4" borderId="3" xfId="0" applyFont="1" applyFill="1" applyBorder="1" applyAlignment="1">
      <alignment horizontal="left" vertical="center"/>
    </xf>
    <xf numFmtId="0" fontId="4" fillId="3" borderId="3" xfId="0" applyFont="1" applyFill="1" applyBorder="1" applyAlignment="1">
      <alignment wrapText="1"/>
    </xf>
    <xf numFmtId="164" fontId="0" fillId="3" borderId="3" xfId="1" applyNumberFormat="1" applyFont="1" applyFill="1" applyBorder="1" applyAlignment="1">
      <alignment horizontal="right"/>
    </xf>
    <xf numFmtId="0" fontId="7" fillId="0" borderId="3" xfId="0" applyFont="1" applyBorder="1" applyAlignment="1">
      <alignment vertical="center" wrapText="1" readingOrder="1"/>
    </xf>
    <xf numFmtId="0" fontId="0" fillId="0" borderId="8" xfId="0" applyBorder="1"/>
    <xf numFmtId="0" fontId="3" fillId="4" borderId="3" xfId="0" applyFont="1" applyFill="1" applyBorder="1" applyAlignment="1">
      <alignment horizontal="left" vertical="center" wrapText="1"/>
    </xf>
    <xf numFmtId="166" fontId="4" fillId="0" borderId="3" xfId="0" applyNumberFormat="1" applyFont="1" applyBorder="1" applyAlignment="1">
      <alignment horizontal="center" vertical="center" readingOrder="1"/>
    </xf>
    <xf numFmtId="0" fontId="3" fillId="4" borderId="1" xfId="0" applyFont="1" applyFill="1" applyBorder="1" applyAlignment="1">
      <alignment horizontal="left" vertical="center" wrapText="1"/>
    </xf>
    <xf numFmtId="0" fontId="8" fillId="5" borderId="10" xfId="0" applyFont="1" applyFill="1" applyBorder="1"/>
    <xf numFmtId="0" fontId="9" fillId="7" borderId="11" xfId="0" applyFont="1" applyFill="1" applyBorder="1"/>
    <xf numFmtId="0" fontId="9" fillId="0" borderId="11" xfId="0" applyFont="1" applyBorder="1"/>
    <xf numFmtId="0" fontId="0" fillId="6" borderId="9" xfId="0" applyFill="1" applyBorder="1"/>
    <xf numFmtId="0" fontId="0" fillId="0" borderId="9" xfId="0" applyBorder="1"/>
    <xf numFmtId="49" fontId="5" fillId="3" borderId="1" xfId="1" applyNumberFormat="1" applyFont="1" applyFill="1" applyBorder="1" applyAlignment="1">
      <alignment horizontal="left" wrapText="1"/>
    </xf>
    <xf numFmtId="49" fontId="5" fillId="3" borderId="3" xfId="1" applyNumberFormat="1" applyFont="1" applyFill="1" applyBorder="1" applyAlignment="1">
      <alignment horizontal="left" wrapText="1"/>
    </xf>
    <xf numFmtId="0" fontId="0" fillId="8" borderId="0" xfId="0" applyFill="1"/>
    <xf numFmtId="0" fontId="10" fillId="2" borderId="5" xfId="0" applyFont="1" applyFill="1" applyBorder="1" applyAlignment="1">
      <alignment horizontal="center" wrapText="1"/>
    </xf>
    <xf numFmtId="0" fontId="10" fillId="2" borderId="3" xfId="0" applyFont="1" applyFill="1" applyBorder="1" applyAlignment="1">
      <alignment horizontal="center" wrapText="1"/>
    </xf>
    <xf numFmtId="0" fontId="10" fillId="2" borderId="2" xfId="0" applyFont="1" applyFill="1" applyBorder="1" applyAlignment="1">
      <alignment horizontal="center" wrapText="1"/>
    </xf>
    <xf numFmtId="0" fontId="10" fillId="2" borderId="7" xfId="0" applyFont="1" applyFill="1" applyBorder="1" applyAlignment="1">
      <alignment horizontal="center" wrapText="1"/>
    </xf>
    <xf numFmtId="0" fontId="11" fillId="0" borderId="0" xfId="0" applyFont="1"/>
    <xf numFmtId="165" fontId="12" fillId="0" borderId="1" xfId="0" applyNumberFormat="1" applyFont="1" applyBorder="1" applyAlignment="1">
      <alignment horizontal="center" vertical="center" readingOrder="1"/>
    </xf>
    <xf numFmtId="49" fontId="5" fillId="3" borderId="2" xfId="1" applyNumberFormat="1" applyFont="1" applyFill="1" applyBorder="1" applyAlignment="1">
      <alignment horizontal="left" wrapText="1"/>
    </xf>
    <xf numFmtId="164" fontId="0" fillId="9" borderId="1" xfId="1" applyNumberFormat="1" applyFont="1" applyFill="1" applyBorder="1" applyAlignment="1">
      <alignment horizontal="right"/>
    </xf>
    <xf numFmtId="164" fontId="0" fillId="9" borderId="3" xfId="1" applyNumberFormat="1" applyFont="1" applyFill="1" applyBorder="1" applyAlignment="1">
      <alignment horizontal="right"/>
    </xf>
    <xf numFmtId="164" fontId="3" fillId="9" borderId="3" xfId="1" applyNumberFormat="1" applyFont="1" applyFill="1" applyBorder="1" applyAlignment="1">
      <alignment horizontal="right"/>
    </xf>
    <xf numFmtId="164" fontId="3" fillId="9" borderId="1" xfId="1" applyNumberFormat="1" applyFont="1" applyFill="1" applyBorder="1" applyAlignment="1">
      <alignment horizontal="right"/>
    </xf>
    <xf numFmtId="49" fontId="0" fillId="9" borderId="1" xfId="0" applyNumberFormat="1" applyFill="1" applyBorder="1"/>
    <xf numFmtId="164" fontId="0" fillId="9" borderId="1" xfId="1" applyNumberFormat="1" applyFont="1" applyFill="1" applyBorder="1" applyAlignment="1">
      <alignment horizontal="center"/>
    </xf>
    <xf numFmtId="164" fontId="3" fillId="9" borderId="1" xfId="1" applyNumberFormat="1" applyFont="1" applyFill="1" applyBorder="1" applyAlignment="1">
      <alignment horizontal="center" vertical="center"/>
    </xf>
    <xf numFmtId="0" fontId="2" fillId="8" borderId="12" xfId="0" applyFont="1" applyFill="1" applyBorder="1"/>
    <xf numFmtId="0" fontId="2" fillId="8" borderId="2" xfId="0" applyFont="1" applyFill="1" applyBorder="1"/>
    <xf numFmtId="0" fontId="13" fillId="8" borderId="2" xfId="0" applyFont="1" applyFill="1" applyBorder="1" applyAlignment="1">
      <alignment horizontal="left" vertical="center"/>
    </xf>
    <xf numFmtId="0" fontId="14" fillId="8" borderId="2" xfId="0" applyFont="1" applyFill="1" applyBorder="1" applyAlignment="1">
      <alignment wrapText="1"/>
    </xf>
    <xf numFmtId="164" fontId="2" fillId="8" borderId="2" xfId="0" applyNumberFormat="1" applyFont="1" applyFill="1" applyBorder="1" applyAlignment="1">
      <alignment horizontal="right"/>
    </xf>
    <xf numFmtId="0" fontId="15" fillId="8" borderId="2" xfId="0" applyFont="1" applyFill="1" applyBorder="1" applyAlignment="1">
      <alignment horizontal="left" wrapText="1"/>
    </xf>
    <xf numFmtId="0" fontId="16" fillId="8" borderId="2" xfId="0" applyFont="1" applyFill="1" applyBorder="1" applyAlignment="1">
      <alignment vertical="center" wrapText="1" readingOrder="1"/>
    </xf>
    <xf numFmtId="0" fontId="14" fillId="8" borderId="2" xfId="0" applyFont="1" applyFill="1" applyBorder="1" applyAlignment="1">
      <alignment horizontal="center" vertical="center" readingOrder="1"/>
    </xf>
    <xf numFmtId="0" fontId="2" fillId="8" borderId="7" xfId="0" applyFont="1" applyFill="1" applyBorder="1"/>
    <xf numFmtId="49" fontId="5" fillId="3" borderId="13" xfId="1" applyNumberFormat="1" applyFont="1" applyFill="1" applyBorder="1" applyAlignment="1">
      <alignment horizontal="left" wrapText="1"/>
    </xf>
    <xf numFmtId="0" fontId="7" fillId="0" borderId="13" xfId="0" applyFont="1" applyBorder="1" applyAlignment="1">
      <alignment vertical="center" wrapText="1" readingOrder="1"/>
    </xf>
    <xf numFmtId="164" fontId="3" fillId="9" borderId="4" xfId="1" applyNumberFormat="1" applyFont="1" applyFill="1" applyBorder="1" applyAlignment="1">
      <alignment horizontal="right"/>
    </xf>
    <xf numFmtId="166" fontId="4" fillId="0" borderId="5" xfId="0" applyNumberFormat="1" applyFont="1" applyBorder="1" applyAlignment="1">
      <alignment horizontal="center" vertical="center" readingOrder="1"/>
    </xf>
    <xf numFmtId="49" fontId="5" fillId="3" borderId="14" xfId="1" applyNumberFormat="1" applyFont="1" applyFill="1" applyBorder="1" applyAlignment="1">
      <alignment horizontal="left" wrapText="1"/>
    </xf>
    <xf numFmtId="0" fontId="7" fillId="0" borderId="14" xfId="0" applyFont="1" applyBorder="1" applyAlignment="1">
      <alignment vertical="center" wrapText="1" readingOrder="1"/>
    </xf>
    <xf numFmtId="0" fontId="13" fillId="8" borderId="2" xfId="0" applyFont="1" applyFill="1" applyBorder="1" applyAlignment="1">
      <alignment horizontal="left" vertical="center" wrapText="1"/>
    </xf>
    <xf numFmtId="0" fontId="13" fillId="8" borderId="2" xfId="0" applyFont="1" applyFill="1" applyBorder="1" applyAlignment="1">
      <alignment wrapText="1"/>
    </xf>
    <xf numFmtId="0" fontId="15" fillId="8" borderId="2" xfId="0" applyFont="1" applyFill="1" applyBorder="1" applyAlignment="1">
      <alignment horizontal="left" vertical="top" wrapText="1"/>
    </xf>
    <xf numFmtId="0" fontId="16" fillId="8" borderId="2" xfId="0" applyFont="1" applyFill="1" applyBorder="1" applyAlignment="1">
      <alignment horizontal="center" vertical="center" wrapText="1" readingOrder="1"/>
    </xf>
    <xf numFmtId="0" fontId="14" fillId="8" borderId="7" xfId="0" applyFont="1" applyFill="1" applyBorder="1" applyAlignment="1">
      <alignment horizontal="center" vertical="center" readingOrder="1"/>
    </xf>
    <xf numFmtId="166" fontId="4" fillId="0" borderId="1" xfId="0" applyNumberFormat="1" applyFont="1" applyBorder="1" applyAlignment="1">
      <alignment horizontal="center" vertical="center" readingOrder="1"/>
    </xf>
    <xf numFmtId="166" fontId="4" fillId="0" borderId="4" xfId="0" applyNumberFormat="1" applyFont="1" applyBorder="1" applyAlignment="1">
      <alignment horizontal="center" vertical="center" readingOrder="1"/>
    </xf>
  </cellXfs>
  <cellStyles count="3">
    <cellStyle name="Comma" xfId="1" builtinId="3"/>
    <cellStyle name="Normal" xfId="0" builtinId="0"/>
    <cellStyle name="Normal 97" xfId="2" xr:uid="{BCB5E3DE-B505-48E9-90D3-9895C94668F9}"/>
  </cellStyles>
  <dxfs count="85">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border diagonalUp="0" diagonalDown="0" outline="0">
        <left style="thin">
          <color indexed="64"/>
        </left>
        <right/>
        <top/>
        <bottom/>
      </border>
    </dxf>
    <dxf>
      <font>
        <b val="0"/>
        <i val="0"/>
        <strike val="0"/>
        <condense val="0"/>
        <extend val="0"/>
        <outline val="0"/>
        <shadow val="0"/>
        <u val="none"/>
        <vertAlign val="baseline"/>
        <sz val="11"/>
        <color rgb="FF404040"/>
        <name val="Futura Medium"/>
        <scheme val="none"/>
      </font>
      <numFmt numFmtId="166" formatCode="[$-409]mmm\-yy;@"/>
      <alignment horizontal="center" vertical="center" textRotation="0" wrapText="0" indent="0" justifyLastLine="0" shrinkToFit="0" readingOrder="1"/>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1"/>
        <color rgb="FF404040"/>
        <name val="Futura Medium"/>
        <scheme val="none"/>
      </font>
      <fill>
        <patternFill patternType="solid">
          <fgColor indexed="64"/>
          <bgColor theme="2" tint="-9.9978637043366805E-2"/>
        </patternFill>
      </fill>
      <alignment horizontal="center" vertical="center" textRotation="0" wrapText="0" indent="0" justifyLastLine="0" shrinkToFit="0" readingOrder="1"/>
      <border diagonalUp="0" diagonalDown="0" outline="0">
        <left style="thin">
          <color indexed="64"/>
        </left>
        <right style="thin">
          <color indexed="64"/>
        </right>
        <top/>
        <bottom/>
      </border>
    </dxf>
    <dxf>
      <font>
        <b val="0"/>
        <i val="0"/>
        <strike val="0"/>
        <condense val="0"/>
        <extend val="0"/>
        <outline val="0"/>
        <shadow val="0"/>
        <u val="none"/>
        <vertAlign val="baseline"/>
        <sz val="11"/>
        <color rgb="FF404040"/>
        <name val="Futura Medium"/>
        <scheme val="none"/>
      </font>
      <numFmt numFmtId="166" formatCode="[$-409]mmm\-yy;@"/>
      <alignment horizontal="center" vertical="center" textRotation="0" wrapText="0" indent="0" justifyLastLine="0" shrinkToFit="0" readingOrder="1"/>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1"/>
        <color rgb="FF404040"/>
        <name val="Futura Medium"/>
        <scheme val="none"/>
      </font>
      <fill>
        <patternFill patternType="solid">
          <fgColor indexed="64"/>
          <bgColor theme="2" tint="-9.9978637043366805E-2"/>
        </patternFill>
      </fill>
      <alignment horizontal="center" vertical="center" textRotation="0" wrapText="0" indent="0" justifyLastLine="0" shrinkToFit="0" readingOrder="1"/>
      <border diagonalUp="0" diagonalDown="0" outline="0">
        <left style="thin">
          <color indexed="64"/>
        </left>
        <right style="thin">
          <color indexed="64"/>
        </right>
        <top/>
        <bottom/>
      </border>
    </dxf>
    <dxf>
      <font>
        <color auto="1"/>
        <name val="Futura Medium"/>
        <scheme val="none"/>
      </font>
      <alignment horizontal="general"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auto="1"/>
        <name val="Futura Medium"/>
        <scheme val="none"/>
      </font>
      <fill>
        <patternFill patternType="solid">
          <fgColor indexed="64"/>
          <bgColor theme="2" tint="-9.9978637043366805E-2"/>
        </patternFill>
      </fill>
      <alignment horizontal="general" vertical="center" textRotation="0" wrapText="1" indent="0" justifyLastLine="0" shrinkToFit="0" readingOrder="1"/>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1"/>
        <color auto="1"/>
        <name val="Calibri"/>
        <family val="2"/>
        <scheme val="minor"/>
      </font>
      <fill>
        <patternFill patternType="solid">
          <fgColor indexed="64"/>
          <bgColor theme="2" tint="-9.9978637043366805E-2"/>
        </patternFill>
      </fill>
      <alignment horizontal="lef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2" tint="-9.9978637043366805E-2"/>
        </patternFill>
      </fill>
      <alignment horizontal="lef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4" formatCode="_(* #,##0_);_(* \(#,##0\);_(* &quot;-&quot;??_);_(@_)"/>
      <fill>
        <patternFill patternType="solid">
          <fgColor indexed="64"/>
          <bgColor theme="7" tint="0.79998168889431442"/>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2" tint="-9.9978637043366805E-2"/>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164" formatCode="_(* #,##0_);_(* \(#,##0\);_(* &quot;-&quot;??_);_(@_)"/>
      <fill>
        <patternFill patternType="solid">
          <fgColor indexed="64"/>
          <bgColor theme="7" tint="0.79998168889431442"/>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2" tint="-9.9978637043366805E-2"/>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2" tint="-9.9978637043366805E-2"/>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164" formatCode="_(* #,##0_);_(* \(#,##0\);_(* &quot;-&quot;??_);_(@_)"/>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2" tint="-9.9978637043366805E-2"/>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404040"/>
        <name val="Futura Medium"/>
        <scheme val="none"/>
      </font>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404040"/>
        <name val="Futura Medium"/>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solid">
          <fgColor indexed="64"/>
          <bgColor rgb="FF92D050"/>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solid">
          <fgColor indexed="64"/>
          <bgColor theme="2" tint="-9.9978637043366805E-2"/>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border diagonalUp="0" diagonalDown="0" outline="0">
        <left style="thin">
          <color indexed="64"/>
        </left>
        <right style="thin">
          <color indexed="64"/>
        </right>
        <top/>
        <bottom/>
      </border>
    </dxf>
    <dxf>
      <numFmt numFmtId="30" formatCode="@"/>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border diagonalUp="0" diagonalDown="0" outline="0">
        <left style="thin">
          <color indexed="64"/>
        </left>
        <right style="thin">
          <color indexed="64"/>
        </right>
        <top/>
        <bottom/>
      </border>
    </dxf>
    <dxf>
      <numFmt numFmtId="30" formatCode="@"/>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border diagonalUp="0" diagonalDown="0" outline="0">
        <left style="thin">
          <color indexed="64"/>
        </left>
        <right style="thin">
          <color indexed="64"/>
        </right>
        <top/>
        <bottom/>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border diagonalUp="0" diagonalDown="0" outline="0">
        <left/>
        <right style="thin">
          <color indexed="64"/>
        </right>
        <top/>
        <bottom/>
      </border>
    </dxf>
    <dxf>
      <border outline="0">
        <left style="thin">
          <color indexed="64"/>
        </left>
        <right style="thin">
          <color indexed="64"/>
        </right>
      </border>
    </dxf>
    <dxf>
      <font>
        <b/>
      </font>
      <fill>
        <patternFill>
          <fgColor indexed="64"/>
          <bgColor theme="2" tint="-9.9978637043366805E-2"/>
        </patternFill>
      </fill>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border diagonalUp="0" diagonalDown="0" outline="0">
        <left style="thin">
          <color indexed="64"/>
        </left>
        <right/>
        <top/>
        <bottom/>
      </border>
    </dxf>
    <dxf>
      <font>
        <b val="0"/>
        <i val="0"/>
        <strike val="0"/>
        <condense val="0"/>
        <extend val="0"/>
        <outline val="0"/>
        <shadow val="0"/>
        <u val="none"/>
        <vertAlign val="baseline"/>
        <sz val="11"/>
        <color rgb="FF404040"/>
        <name val="Futura Medium"/>
        <scheme val="none"/>
      </font>
      <numFmt numFmtId="166" formatCode="[$-409]mmm\-yy;@"/>
      <alignment horizontal="center" vertical="center" textRotation="0" wrapText="0" indent="0" justifyLastLine="0" shrinkToFit="0" readingOrder="1"/>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rgb="FF404040"/>
        <name val="Futura Medium"/>
        <scheme val="none"/>
      </font>
      <fill>
        <patternFill patternType="solid">
          <fgColor indexed="64"/>
          <bgColor theme="2" tint="-9.9978637043366805E-2"/>
        </patternFill>
      </fill>
      <alignment horizontal="center" vertical="center" textRotation="0" wrapText="0" indent="0" justifyLastLine="0" shrinkToFit="0" readingOrder="1"/>
      <border diagonalUp="0" diagonalDown="0" outline="0">
        <left style="thin">
          <color indexed="64"/>
        </left>
        <right/>
        <top/>
        <bottom/>
      </border>
    </dxf>
    <dxf>
      <font>
        <color rgb="FF404040"/>
        <name val="Futura Medium"/>
        <scheme val="none"/>
      </font>
      <numFmt numFmtId="166" formatCode="[$-409]mmm\-yy;@"/>
      <fill>
        <patternFill patternType="solid">
          <fgColor indexed="64"/>
          <bgColor theme="0"/>
        </patternFill>
      </fill>
      <alignment horizontal="center" vertical="center" textRotation="0" wrapText="0" indent="0" justifyLastLine="0" shrinkToFit="0" readingOrder="1"/>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404040"/>
        <name val="Futura Medium"/>
        <scheme val="none"/>
      </font>
      <fill>
        <patternFill patternType="solid">
          <fgColor indexed="64"/>
          <bgColor theme="2" tint="-9.9978637043366805E-2"/>
        </patternFill>
      </fill>
      <alignment horizontal="center" vertical="center" textRotation="0" wrapText="0" indent="0" justifyLastLine="0" shrinkToFit="0" readingOrder="1"/>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Futura Medium"/>
        <scheme val="none"/>
      </font>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Futura Medium"/>
        <scheme val="none"/>
      </font>
      <fill>
        <patternFill patternType="solid">
          <fgColor indexed="64"/>
          <bgColor theme="2" tint="-9.9978637043366805E-2"/>
        </patternFill>
      </fill>
      <alignment horizontal="center" vertical="center" textRotation="0" wrapText="1" indent="0" justifyLastLine="0" shrinkToFit="0" readingOrder="1"/>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64" formatCode="_(* #,##0_);_(* \(#,##0\);_(* &quot;-&quot;??_);_(@_)"/>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auto="1"/>
        <name val="Calibri"/>
        <family val="2"/>
        <scheme val="minor"/>
      </font>
      <fill>
        <patternFill patternType="solid">
          <fgColor indexed="64"/>
          <bgColor theme="2" tint="-9.9978637043366805E-2"/>
        </patternFill>
      </fill>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64" formatCode="_(* #,##0_);_(* \(#,##0\);_(* &quot;-&quot;??_);_(@_)"/>
      <fill>
        <patternFill patternType="solid">
          <fgColor indexed="64"/>
          <bgColor theme="0"/>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2" tint="-9.9978637043366805E-2"/>
        </patternFill>
      </fill>
      <alignment horizontal="lef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numFmt numFmtId="164" formatCode="_(* #,##0_);_(* \(#,##0\);_(* &quot;-&quot;??_);_(@_)"/>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2" tint="-9.9978637043366805E-2"/>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0" formatCode="@"/>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2" tint="-9.9978637043366805E-2"/>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2" tint="-9.9978637043366805E-2"/>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164" formatCode="_(* #,##0_);_(* \(#,##0\);_(* &quot;-&quot;??_);_(@_)"/>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2" tint="-9.9978637043366805E-2"/>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textRotation="0" wrapText="1" indent="0" justifyLastLine="0" shrinkToFit="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solid">
          <fgColor indexed="64"/>
          <bgColor rgb="FF92D05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2" tint="-9.9978637043366805E-2"/>
        </patternFill>
      </fill>
      <alignment horizontal="left" vertical="center" textRotation="0" wrapText="1" indent="0" justifyLastLine="0" shrinkToFit="0" readingOrder="0"/>
      <border diagonalUp="0" diagonalDown="0" outline="0">
        <left style="thin">
          <color indexed="64"/>
        </left>
        <right style="thin">
          <color indexed="64"/>
        </right>
        <top/>
        <bottom/>
      </border>
    </dxf>
    <dxf>
      <numFmt numFmtId="30" formatCode="@"/>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border diagonalUp="0" diagonalDown="0" outline="0">
        <left style="thin">
          <color indexed="64"/>
        </left>
        <right style="thin">
          <color indexed="64"/>
        </right>
        <top/>
        <bottom/>
      </border>
    </dxf>
    <dxf>
      <numFmt numFmtId="30" formatCode="@"/>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border diagonalUp="0" diagonalDown="0" outline="0">
        <left style="thin">
          <color indexed="64"/>
        </left>
        <right style="thin">
          <color indexed="64"/>
        </right>
        <top/>
        <bottom/>
      </border>
    </dxf>
    <dxf>
      <numFmt numFmtId="30" formatCode="@"/>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border diagonalUp="0" diagonalDown="0" outline="0">
        <left style="thin">
          <color indexed="64"/>
        </left>
        <right style="thin">
          <color indexed="64"/>
        </right>
        <top/>
        <bottom/>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border diagonalUp="0" diagonalDown="0" outline="0">
        <left/>
        <right style="thin">
          <color indexed="64"/>
        </right>
        <top/>
        <bottom/>
      </border>
    </dxf>
    <dxf>
      <border outline="0">
        <left style="thin">
          <color indexed="64"/>
        </left>
        <right style="thin">
          <color indexed="64"/>
        </right>
      </border>
    </dxf>
    <dxf>
      <font>
        <b/>
      </font>
      <fill>
        <patternFill>
          <fgColor indexed="64"/>
          <bgColor theme="2" tint="-9.9978637043366805E-2"/>
        </patternFill>
      </fill>
    </dxf>
    <dxf>
      <font>
        <b/>
        <i val="0"/>
        <strike val="0"/>
        <condense val="0"/>
        <extend val="0"/>
        <outline val="0"/>
        <shadow val="0"/>
        <u val="none"/>
        <vertAlign val="baseline"/>
        <sz val="14"/>
        <color theme="1"/>
        <name val="Calibri"/>
        <family val="2"/>
        <scheme val="minor"/>
      </font>
      <fill>
        <patternFill patternType="solid">
          <fgColor indexed="64"/>
          <bgColor rgb="FFFFC000"/>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18E8B7-84EF-455D-A3F3-B5F021A9305F}" name="Table1" displayName="Table1" ref="A1:P23" totalsRowCount="1" headerRowDxfId="81" totalsRowDxfId="80" tableBorderDxfId="79">
  <autoFilter ref="A1:P22" xr:uid="{5F18E8B7-84EF-455D-A3F3-B5F021A9305F}"/>
  <tableColumns count="16">
    <tableColumn id="1" xr3:uid="{F1A43F68-E19B-4AF6-923A-D7251355235E}" name="S/N" totalsRowLabel="Total" dataDxfId="77" totalsRowDxfId="78"/>
    <tableColumn id="2" xr3:uid="{6FD4D4D1-A34B-48D2-A7CD-56D14E1C3CD2}" name="Activity Type" dataDxfId="75" totalsRowDxfId="76"/>
    <tableColumn id="20" xr3:uid="{0B76135E-F616-41A0-84FB-86827CDF1088}" name="CATEGORY: _x000a_OPTZ or DEF or LIP" dataDxfId="73" totalsRowDxfId="74"/>
    <tableColumn id="3" xr3:uid="{1A760123-E584-4DDE-B4F5-C018E7C11891}" name="Subsurface Node" dataDxfId="71" totalsRowDxfId="72"/>
    <tableColumn id="6" xr3:uid="{410C6C25-0529-4A7F-96F1-67D00A508670}" name="Choke (Well ID/Manifold/ Equipment/ facility)" dataDxfId="69" totalsRowDxfId="70"/>
    <tableColumn id="7" xr3:uid="{818D027D-1734-4646-A8AA-55DECD1120B2}" name="Description" dataDxfId="67" totalsRowDxfId="68"/>
    <tableColumn id="10" xr3:uid="{85FAC295-2319-42C8-B78F-5F7B5E2DBEBE}" name="Estimated Gains" totalsRowFunction="sum" dataDxfId="65" totalsRowDxfId="66" dataCellStyle="Comma"/>
    <tableColumn id="11" xr3:uid="{63FBFAA4-6AEE-493D-A4CC-BAF9683A6CC5}" name="Current Rate (Bopd)" totalsRowFunction="sum" dataDxfId="63" totalsRowDxfId="64" dataCellStyle="Comma"/>
    <tableColumn id="12" xr3:uid="{76BE2341-F249-4957-B792-77EB2AA3890D}" name="New Test Rate" totalsRowFunction="sum" dataDxfId="61" totalsRowDxfId="62"/>
    <tableColumn id="13" xr3:uid="{8AA464B1-F57F-41B0-9281-0231E045865C}" name="WRFM Actual Gains (Bopd)" totalsRowFunction="custom" dataDxfId="59" totalsRowDxfId="60" dataCellStyle="Comma">
      <totalsRowFormula>SUBTOTAL(109,Table1[Current Rate (Bopd)])</totalsRowFormula>
    </tableColumn>
    <tableColumn id="14" xr3:uid="{64288744-4FBB-43B0-A8AF-B51406A77F07}" name="Remarks/ Update" dataDxfId="57" totalsRowDxfId="58" dataCellStyle="Comma"/>
    <tableColumn id="15" xr3:uid="{9BA3DA50-CF99-4341-8C5A-DCA613B86EFB}" name="Objective" dataDxfId="55" totalsRowDxfId="56" dataCellStyle="Comma"/>
    <tableColumn id="16" xr3:uid="{0ACB8437-276A-4F1E-8C27-5124BA7AB69C}" name="Action Parties" dataDxfId="53" totalsRowDxfId="54"/>
    <tableColumn id="17" xr3:uid="{A1059F0D-5AE7-49CC-A6E7-FFD466881518}" name="Target Date" dataDxfId="51" totalsRowDxfId="52"/>
    <tableColumn id="19" xr3:uid="{65AE250C-FA10-41B7-B247-21AFC1E5E7FD}" name="Date Achieved" dataDxfId="49" totalsRowDxfId="50"/>
    <tableColumn id="18" xr3:uid="{4557DE01-F9A4-48D5-8824-B35F58CC2A20}" name="Status" totalsRowFunction="count" dataDxfId="47" totalsRowDxfId="4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BE11BB-E46F-4631-94D6-A688EB3F1F4E}" name="Table2" displayName="Table2" ref="A1:P24" totalsRowCount="1" headerRowDxfId="43" totalsRowDxfId="42" tableBorderDxfId="41">
  <autoFilter ref="A1:P23" xr:uid="{66BE11BB-E46F-4631-94D6-A688EB3F1F4E}"/>
  <tableColumns count="16">
    <tableColumn id="1" xr3:uid="{F877D614-AE6B-4904-89B3-CD577E807780}" name="S/N" totalsRowLabel="Total" dataDxfId="39" totalsRowDxfId="40"/>
    <tableColumn id="2" xr3:uid="{5EB8FFE9-2FAE-4FCD-859F-3352DBBB9428}" name="Activity Type" dataDxfId="37" totalsRowDxfId="38"/>
    <tableColumn id="3" xr3:uid="{AE1F2C1F-1E28-4220-AD67-FA509E7D77AD}" name="CATEGORY: _x000a_OPTZ or DEF or LIP" dataDxfId="35" totalsRowDxfId="36"/>
    <tableColumn id="4" xr3:uid="{F5A27753-4625-4544-844A-C5539EF5A1F1}" name="Subsurface Node" dataDxfId="33" totalsRowDxfId="34"/>
    <tableColumn id="6" xr3:uid="{2EAA13CC-37EF-4AFD-B516-BE3ED25E7A4B}" name="Choke (Well ID/Manifold/ Equipment/ facility)" dataDxfId="31" totalsRowDxfId="32"/>
    <tableColumn id="7" xr3:uid="{4462C319-66D8-44A0-ACE5-5EEA3C3107FF}" name="Description" dataDxfId="29" totalsRowDxfId="30"/>
    <tableColumn id="10" xr3:uid="{23C1EA0A-26C5-4AEE-BEB3-52B0B37CEA4B}" name="Estimated Gains (mmscfd)" totalsRowFunction="custom" dataDxfId="27" totalsRowDxfId="28" dataCellStyle="Comma">
      <totalsRowFormula>SUBTOTAL(109,Table2[Estimated Gains (mmscfd)])</totalsRowFormula>
    </tableColumn>
    <tableColumn id="11" xr3:uid="{CB71B7A4-2CAA-46A8-A3EF-3DA40229BAD9}" name="Current Rate (mmscfd)" totalsRowFunction="sum" dataDxfId="25" totalsRowDxfId="26" dataCellStyle="Comma"/>
    <tableColumn id="12" xr3:uid="{6A7B0C27-B95C-4755-B2CE-083DA3812743}" name="New Test Rate" totalsRowFunction="sum" dataDxfId="23" totalsRowDxfId="24" dataCellStyle="Comma"/>
    <tableColumn id="13" xr3:uid="{390BD0BD-20EF-4561-A719-81D0E60F7E50}" name="WRFM Actual Gains (MMscfd)" totalsRowFunction="sum" dataDxfId="21" totalsRowDxfId="22" dataCellStyle="Comma"/>
    <tableColumn id="14" xr3:uid="{0BCECBE2-A59A-46E6-B5A5-E95F885F0537}" name="Remarks" dataDxfId="19" totalsRowDxfId="20" dataCellStyle="Comma"/>
    <tableColumn id="15" xr3:uid="{61893718-FC25-4E83-9452-C0980BF69643}" name="Objective" dataDxfId="17" totalsRowDxfId="18" dataCellStyle="Comma"/>
    <tableColumn id="16" xr3:uid="{878FB116-F6FF-4A32-BC65-725EE42E73C1}" name="Action Parties" dataDxfId="15" totalsRowDxfId="16"/>
    <tableColumn id="17" xr3:uid="{CD1CE458-D334-428E-963F-61D00B1405E2}" name="Target Date" dataDxfId="13" totalsRowDxfId="14"/>
    <tableColumn id="19" xr3:uid="{6F35AF40-9EB6-44AF-B388-67327D0F17EE}" name="Date Achieved" dataDxfId="11" totalsRowDxfId="12"/>
    <tableColumn id="18" xr3:uid="{054B0E1D-036B-4FB3-ACA0-1397B769B6AE}" name="Status" totalsRowFunction="count" dataDxfId="9" totalsRowDxfId="1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E2CDB14-04B4-4A85-AC3A-8F2B5DC1669C}" name="Table4" displayName="Table4" ref="B2:B6" totalsRowShown="0" headerRowDxfId="8" headerRowBorderDxfId="6" tableBorderDxfId="7">
  <autoFilter ref="B2:B6" xr:uid="{BE2CDB14-04B4-4A85-AC3A-8F2B5DC1669C}"/>
  <tableColumns count="1">
    <tableColumn id="1" xr3:uid="{6C6837DE-8CFE-4067-891A-6260366B6D87}" name="Activity Typ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D787F77-7B19-4DD9-9F86-2A8D43DF9622}" name="Table5" displayName="Table5" ref="D2:D5" totalsRowShown="0" headerRowDxfId="5" headerRowBorderDxfId="3" tableBorderDxfId="4">
  <autoFilter ref="D2:D5" xr:uid="{9D787F77-7B19-4DD9-9F86-2A8D43DF9622}"/>
  <tableColumns count="1">
    <tableColumn id="1" xr3:uid="{35437241-C549-447C-BAF1-01CEC0A3392B}" name="Category"/>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8C99449-3CA3-4B12-B5DE-42773290B337}" name="Table7" displayName="Table7" ref="F2:F7" totalsRowShown="0" headerRowDxfId="2" headerRowBorderDxfId="0" tableBorderDxfId="1">
  <autoFilter ref="F2:F7" xr:uid="{48C99449-3CA3-4B12-B5DE-42773290B337}"/>
  <tableColumns count="1">
    <tableColumn id="1" xr3:uid="{BA5C3886-F8B2-4A3B-B4B2-98A465E144DA}" name="Subsurface Nod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4C450-B122-49AC-91EC-0B2DAFCAC8C7}">
  <dimension ref="A1:U23"/>
  <sheetViews>
    <sheetView tabSelected="1" zoomScale="80" zoomScaleNormal="80" workbookViewId="0">
      <pane xSplit="5" ySplit="1" topLeftCell="G15" activePane="bottomRight" state="frozen"/>
      <selection pane="bottomRight" activeCell="G1" sqref="G1"/>
      <selection pane="bottomLeft"/>
      <selection pane="topRight"/>
    </sheetView>
  </sheetViews>
  <sheetFormatPr defaultRowHeight="15"/>
  <cols>
    <col min="1" max="3" width="9.85546875" customWidth="1"/>
    <col min="4" max="4" width="9.85546875" style="8" customWidth="1"/>
    <col min="5" max="5" width="25.7109375" customWidth="1"/>
    <col min="6" max="6" width="48.7109375" customWidth="1"/>
    <col min="7" max="7" width="16.5703125" customWidth="1"/>
    <col min="8" max="10" width="11.28515625" customWidth="1"/>
    <col min="11" max="11" width="36.140625" customWidth="1"/>
    <col min="12" max="12" width="27.28515625" bestFit="1" customWidth="1"/>
    <col min="13" max="13" width="17.42578125" bestFit="1" customWidth="1"/>
    <col min="14" max="14" width="21.28515625" bestFit="1" customWidth="1"/>
    <col min="15" max="15" width="12.42578125" bestFit="1" customWidth="1"/>
    <col min="16" max="16" width="9.85546875" customWidth="1"/>
    <col min="18" max="18" width="9.42578125" bestFit="1" customWidth="1"/>
    <col min="20" max="20" width="10.85546875" bestFit="1" customWidth="1"/>
  </cols>
  <sheetData>
    <row r="1" spans="1:21" s="40" customFormat="1" ht="87" customHeight="1">
      <c r="A1" s="36" t="s">
        <v>0</v>
      </c>
      <c r="B1" s="37" t="s">
        <v>1</v>
      </c>
      <c r="C1" s="37" t="s">
        <v>2</v>
      </c>
      <c r="D1" s="37" t="s">
        <v>3</v>
      </c>
      <c r="E1" s="37" t="s">
        <v>4</v>
      </c>
      <c r="F1" s="37" t="s">
        <v>5</v>
      </c>
      <c r="G1" s="37" t="s">
        <v>6</v>
      </c>
      <c r="H1" s="37" t="s">
        <v>7</v>
      </c>
      <c r="I1" s="37" t="s">
        <v>8</v>
      </c>
      <c r="J1" s="37" t="s">
        <v>9</v>
      </c>
      <c r="K1" s="38" t="s">
        <v>10</v>
      </c>
      <c r="L1" s="38" t="s">
        <v>11</v>
      </c>
      <c r="M1" s="38" t="s">
        <v>12</v>
      </c>
      <c r="N1" s="38" t="s">
        <v>13</v>
      </c>
      <c r="O1" s="39" t="s">
        <v>14</v>
      </c>
      <c r="P1" s="39" t="s">
        <v>15</v>
      </c>
      <c r="U1" s="41">
        <f ca="1">TODAY()</f>
        <v>45215</v>
      </c>
    </row>
    <row r="2" spans="1:21" ht="120">
      <c r="A2" s="10">
        <v>1</v>
      </c>
      <c r="B2" s="2" t="s">
        <v>16</v>
      </c>
      <c r="C2" s="2" t="s">
        <v>17</v>
      </c>
      <c r="D2" s="2" t="s">
        <v>18</v>
      </c>
      <c r="E2" s="27" t="s">
        <v>19</v>
      </c>
      <c r="F2" s="15" t="s">
        <v>20</v>
      </c>
      <c r="G2" s="5">
        <v>2700</v>
      </c>
      <c r="H2" s="4">
        <v>20890</v>
      </c>
      <c r="I2" s="47"/>
      <c r="J2" s="48"/>
      <c r="K2" s="6" t="s">
        <v>21</v>
      </c>
      <c r="L2" s="18" t="s">
        <v>22</v>
      </c>
      <c r="M2" s="13" t="s">
        <v>23</v>
      </c>
      <c r="N2" s="70">
        <v>45077</v>
      </c>
      <c r="O2" s="71"/>
      <c r="P2" s="12" t="s">
        <v>24</v>
      </c>
    </row>
    <row r="3" spans="1:21" ht="42.75">
      <c r="A3" s="10">
        <f>A2+1</f>
        <v>2</v>
      </c>
      <c r="B3" s="2" t="s">
        <v>16</v>
      </c>
      <c r="C3" s="2" t="s">
        <v>17</v>
      </c>
      <c r="D3" s="2" t="s">
        <v>18</v>
      </c>
      <c r="E3" s="27" t="s">
        <v>25</v>
      </c>
      <c r="F3" s="16" t="s">
        <v>26</v>
      </c>
      <c r="G3" s="5">
        <v>379</v>
      </c>
      <c r="H3" s="4">
        <v>1125.3706250580501</v>
      </c>
      <c r="I3" s="47"/>
      <c r="J3" s="49"/>
      <c r="K3" s="14" t="s">
        <v>27</v>
      </c>
      <c r="L3" s="17" t="s">
        <v>28</v>
      </c>
      <c r="M3" s="13" t="s">
        <v>23</v>
      </c>
      <c r="N3" s="70">
        <v>45077</v>
      </c>
      <c r="O3" s="71"/>
      <c r="P3" s="12" t="s">
        <v>24</v>
      </c>
    </row>
    <row r="4" spans="1:21" ht="60">
      <c r="A4" s="10">
        <f t="shared" ref="A4:A17" si="0">A3+1</f>
        <v>3</v>
      </c>
      <c r="B4" s="2" t="s">
        <v>16</v>
      </c>
      <c r="C4" s="2" t="s">
        <v>17</v>
      </c>
      <c r="D4" s="2" t="s">
        <v>18</v>
      </c>
      <c r="E4" s="27" t="s">
        <v>29</v>
      </c>
      <c r="F4" s="16" t="s">
        <v>30</v>
      </c>
      <c r="G4" s="5" t="s">
        <v>31</v>
      </c>
      <c r="H4" s="5">
        <v>402.87776940230498</v>
      </c>
      <c r="I4" s="47"/>
      <c r="J4" s="48"/>
      <c r="K4" s="6" t="s">
        <v>32</v>
      </c>
      <c r="L4" s="17" t="s">
        <v>28</v>
      </c>
      <c r="M4" s="13" t="s">
        <v>23</v>
      </c>
      <c r="N4" s="70">
        <v>45077</v>
      </c>
      <c r="O4" s="71"/>
      <c r="P4" s="12" t="s">
        <v>24</v>
      </c>
    </row>
    <row r="5" spans="1:21" ht="60">
      <c r="A5" s="10">
        <f t="shared" si="0"/>
        <v>4</v>
      </c>
      <c r="B5" s="2" t="s">
        <v>16</v>
      </c>
      <c r="C5" s="2" t="s">
        <v>17</v>
      </c>
      <c r="D5" s="2" t="s">
        <v>18</v>
      </c>
      <c r="E5" s="27" t="s">
        <v>33</v>
      </c>
      <c r="F5" s="16" t="s">
        <v>30</v>
      </c>
      <c r="G5" s="5" t="s">
        <v>31</v>
      </c>
      <c r="H5" s="5">
        <v>738.05990161553802</v>
      </c>
      <c r="I5" s="47"/>
      <c r="J5" s="48"/>
      <c r="K5" s="6" t="s">
        <v>32</v>
      </c>
      <c r="L5" s="17" t="s">
        <v>28</v>
      </c>
      <c r="M5" s="13" t="s">
        <v>23</v>
      </c>
      <c r="N5" s="70">
        <v>45077</v>
      </c>
      <c r="O5" s="71"/>
      <c r="P5" s="12" t="s">
        <v>24</v>
      </c>
    </row>
    <row r="6" spans="1:21" ht="45">
      <c r="A6" s="10">
        <f t="shared" si="0"/>
        <v>5</v>
      </c>
      <c r="B6" s="2" t="s">
        <v>16</v>
      </c>
      <c r="C6" s="2" t="s">
        <v>17</v>
      </c>
      <c r="D6" s="2" t="s">
        <v>18</v>
      </c>
      <c r="E6" s="27" t="s">
        <v>34</v>
      </c>
      <c r="F6" s="16" t="s">
        <v>35</v>
      </c>
      <c r="G6" s="5">
        <v>86</v>
      </c>
      <c r="H6" s="5">
        <v>140.92484566724701</v>
      </c>
      <c r="I6" s="47"/>
      <c r="J6" s="48"/>
      <c r="K6" s="6" t="s">
        <v>36</v>
      </c>
      <c r="L6" s="17" t="s">
        <v>28</v>
      </c>
      <c r="M6" s="13" t="s">
        <v>23</v>
      </c>
      <c r="N6" s="70">
        <v>45077</v>
      </c>
      <c r="O6" s="71"/>
      <c r="P6" s="12" t="s">
        <v>24</v>
      </c>
    </row>
    <row r="7" spans="1:21" ht="45">
      <c r="A7" s="10">
        <f t="shared" si="0"/>
        <v>6</v>
      </c>
      <c r="B7" s="2" t="s">
        <v>16</v>
      </c>
      <c r="C7" s="2" t="s">
        <v>17</v>
      </c>
      <c r="D7" s="2" t="s">
        <v>18</v>
      </c>
      <c r="E7" s="27" t="s">
        <v>37</v>
      </c>
      <c r="F7" s="16" t="s">
        <v>38</v>
      </c>
      <c r="G7" s="5">
        <v>127</v>
      </c>
      <c r="H7" s="5">
        <v>810.01534437467103</v>
      </c>
      <c r="I7" s="47"/>
      <c r="J7" s="48"/>
      <c r="K7" s="6" t="s">
        <v>39</v>
      </c>
      <c r="L7" s="17" t="s">
        <v>28</v>
      </c>
      <c r="M7" s="13" t="s">
        <v>23</v>
      </c>
      <c r="N7" s="70">
        <v>45077</v>
      </c>
      <c r="O7" s="71"/>
      <c r="P7" s="12" t="s">
        <v>24</v>
      </c>
    </row>
    <row r="8" spans="1:21" ht="60">
      <c r="A8" s="10">
        <f t="shared" si="0"/>
        <v>7</v>
      </c>
      <c r="B8" s="2" t="s">
        <v>16</v>
      </c>
      <c r="C8" s="2" t="s">
        <v>17</v>
      </c>
      <c r="D8" s="2" t="s">
        <v>18</v>
      </c>
      <c r="E8" s="27" t="s">
        <v>40</v>
      </c>
      <c r="F8" s="16" t="s">
        <v>30</v>
      </c>
      <c r="G8" s="5" t="s">
        <v>31</v>
      </c>
      <c r="H8" s="5">
        <v>682.96603923966904</v>
      </c>
      <c r="I8" s="47"/>
      <c r="J8" s="48"/>
      <c r="K8" s="6" t="s">
        <v>32</v>
      </c>
      <c r="L8" s="17" t="s">
        <v>28</v>
      </c>
      <c r="M8" s="13" t="s">
        <v>23</v>
      </c>
      <c r="N8" s="70">
        <v>45077</v>
      </c>
      <c r="O8" s="71"/>
      <c r="P8" s="12" t="s">
        <v>24</v>
      </c>
    </row>
    <row r="9" spans="1:21" ht="45">
      <c r="A9" s="10">
        <f t="shared" si="0"/>
        <v>8</v>
      </c>
      <c r="B9" s="2" t="s">
        <v>16</v>
      </c>
      <c r="C9" s="2" t="s">
        <v>17</v>
      </c>
      <c r="D9" s="2" t="s">
        <v>18</v>
      </c>
      <c r="E9" s="27" t="s">
        <v>41</v>
      </c>
      <c r="F9" s="16" t="s">
        <v>38</v>
      </c>
      <c r="G9" s="5">
        <v>172</v>
      </c>
      <c r="H9" s="5">
        <v>292.56975227685899</v>
      </c>
      <c r="I9" s="47"/>
      <c r="J9" s="48"/>
      <c r="K9" s="6" t="s">
        <v>42</v>
      </c>
      <c r="L9" s="17" t="s">
        <v>28</v>
      </c>
      <c r="M9" s="13" t="s">
        <v>23</v>
      </c>
      <c r="N9" s="70">
        <v>45077</v>
      </c>
      <c r="O9" s="71"/>
      <c r="P9" s="12" t="s">
        <v>24</v>
      </c>
    </row>
    <row r="10" spans="1:21" ht="60">
      <c r="A10" s="10">
        <f t="shared" si="0"/>
        <v>9</v>
      </c>
      <c r="B10" s="2" t="s">
        <v>16</v>
      </c>
      <c r="C10" s="2" t="s">
        <v>17</v>
      </c>
      <c r="D10" s="2" t="s">
        <v>18</v>
      </c>
      <c r="E10" s="27" t="s">
        <v>43</v>
      </c>
      <c r="F10" s="16" t="s">
        <v>44</v>
      </c>
      <c r="G10" s="5">
        <v>285</v>
      </c>
      <c r="H10" s="5">
        <v>1071.7158458224401</v>
      </c>
      <c r="I10" s="47"/>
      <c r="J10" s="48"/>
      <c r="K10" s="6" t="s">
        <v>44</v>
      </c>
      <c r="L10" s="17" t="s">
        <v>28</v>
      </c>
      <c r="M10" s="13" t="s">
        <v>23</v>
      </c>
      <c r="N10" s="70">
        <v>45138</v>
      </c>
      <c r="O10" s="71"/>
      <c r="P10" s="12" t="s">
        <v>24</v>
      </c>
    </row>
    <row r="11" spans="1:21">
      <c r="A11" s="10">
        <f t="shared" si="0"/>
        <v>10</v>
      </c>
      <c r="B11" s="2" t="s">
        <v>45</v>
      </c>
      <c r="C11" s="2" t="s">
        <v>46</v>
      </c>
      <c r="D11" s="2" t="s">
        <v>18</v>
      </c>
      <c r="E11" s="27" t="s">
        <v>47</v>
      </c>
      <c r="F11" s="16" t="s">
        <v>48</v>
      </c>
      <c r="G11" s="5">
        <v>517</v>
      </c>
      <c r="H11" s="5">
        <v>517</v>
      </c>
      <c r="I11" s="47"/>
      <c r="J11" s="48"/>
      <c r="K11" s="6" t="s">
        <v>49</v>
      </c>
      <c r="L11" s="17" t="s">
        <v>50</v>
      </c>
      <c r="M11" s="13" t="s">
        <v>51</v>
      </c>
      <c r="N11" s="70">
        <v>45138</v>
      </c>
      <c r="O11" s="71"/>
      <c r="P11" s="12" t="s">
        <v>24</v>
      </c>
    </row>
    <row r="12" spans="1:21" ht="30">
      <c r="A12" s="10">
        <f t="shared" si="0"/>
        <v>11</v>
      </c>
      <c r="B12" s="2" t="s">
        <v>45</v>
      </c>
      <c r="C12" s="2" t="s">
        <v>46</v>
      </c>
      <c r="D12" s="2" t="s">
        <v>18</v>
      </c>
      <c r="E12" s="27" t="s">
        <v>52</v>
      </c>
      <c r="F12" s="16" t="s">
        <v>53</v>
      </c>
      <c r="G12" s="5">
        <v>828</v>
      </c>
      <c r="H12" s="5">
        <v>828</v>
      </c>
      <c r="I12" s="47"/>
      <c r="J12" s="48"/>
      <c r="K12" s="6" t="s">
        <v>54</v>
      </c>
      <c r="L12" s="17" t="s">
        <v>50</v>
      </c>
      <c r="M12" s="13" t="s">
        <v>23</v>
      </c>
      <c r="N12" s="70">
        <v>45138</v>
      </c>
      <c r="O12" s="71">
        <v>45170</v>
      </c>
      <c r="P12" s="12" t="s">
        <v>55</v>
      </c>
    </row>
    <row r="13" spans="1:21" ht="43.5">
      <c r="A13" s="10">
        <f t="shared" si="0"/>
        <v>12</v>
      </c>
      <c r="B13" s="2" t="s">
        <v>45</v>
      </c>
      <c r="C13" s="2" t="s">
        <v>46</v>
      </c>
      <c r="D13" s="2" t="s">
        <v>18</v>
      </c>
      <c r="E13" s="27" t="s">
        <v>25</v>
      </c>
      <c r="F13" s="16" t="s">
        <v>56</v>
      </c>
      <c r="G13" s="5">
        <v>1125</v>
      </c>
      <c r="H13" s="5">
        <v>1125</v>
      </c>
      <c r="I13" s="47"/>
      <c r="J13" s="48"/>
      <c r="K13" s="6" t="s">
        <v>57</v>
      </c>
      <c r="L13" s="17" t="s">
        <v>50</v>
      </c>
      <c r="M13" s="13" t="s">
        <v>58</v>
      </c>
      <c r="N13" s="70">
        <v>45138</v>
      </c>
      <c r="O13" s="71"/>
      <c r="P13" s="12" t="s">
        <v>24</v>
      </c>
    </row>
    <row r="14" spans="1:21" ht="30">
      <c r="A14" s="10">
        <f t="shared" si="0"/>
        <v>13</v>
      </c>
      <c r="B14" s="2" t="s">
        <v>16</v>
      </c>
      <c r="C14" s="2" t="s">
        <v>46</v>
      </c>
      <c r="D14" s="2" t="s">
        <v>18</v>
      </c>
      <c r="E14" s="27" t="s">
        <v>59</v>
      </c>
      <c r="F14" s="16" t="s">
        <v>60</v>
      </c>
      <c r="G14" s="5">
        <v>598</v>
      </c>
      <c r="H14" s="5">
        <v>598</v>
      </c>
      <c r="I14" s="47"/>
      <c r="J14" s="48"/>
      <c r="K14" s="6" t="s">
        <v>61</v>
      </c>
      <c r="L14" s="17" t="s">
        <v>50</v>
      </c>
      <c r="M14" s="13" t="s">
        <v>23</v>
      </c>
      <c r="N14" s="70">
        <v>45138</v>
      </c>
      <c r="O14" s="71"/>
      <c r="P14" s="12" t="s">
        <v>24</v>
      </c>
    </row>
    <row r="15" spans="1:21" ht="29.25">
      <c r="A15" s="10">
        <f t="shared" si="0"/>
        <v>14</v>
      </c>
      <c r="B15" s="2" t="s">
        <v>45</v>
      </c>
      <c r="C15" s="2" t="s">
        <v>46</v>
      </c>
      <c r="D15" s="2" t="s">
        <v>18</v>
      </c>
      <c r="E15" s="27" t="s">
        <v>62</v>
      </c>
      <c r="F15" s="16" t="s">
        <v>63</v>
      </c>
      <c r="G15" s="5">
        <v>984</v>
      </c>
      <c r="H15" s="5">
        <v>984</v>
      </c>
      <c r="I15" s="47"/>
      <c r="J15" s="48"/>
      <c r="K15" s="6" t="s">
        <v>64</v>
      </c>
      <c r="L15" s="17" t="s">
        <v>50</v>
      </c>
      <c r="M15" s="13" t="s">
        <v>51</v>
      </c>
      <c r="N15" s="70">
        <v>45138</v>
      </c>
      <c r="O15" s="71"/>
      <c r="P15" s="12" t="s">
        <v>24</v>
      </c>
    </row>
    <row r="16" spans="1:21">
      <c r="A16" s="10">
        <f t="shared" si="0"/>
        <v>15</v>
      </c>
      <c r="B16" s="2" t="s">
        <v>45</v>
      </c>
      <c r="C16" s="2" t="s">
        <v>46</v>
      </c>
      <c r="D16" s="2" t="s">
        <v>18</v>
      </c>
      <c r="E16" s="27" t="s">
        <v>34</v>
      </c>
      <c r="F16" s="16" t="s">
        <v>65</v>
      </c>
      <c r="G16" s="5">
        <v>141</v>
      </c>
      <c r="H16" s="5">
        <v>141</v>
      </c>
      <c r="I16" s="47"/>
      <c r="J16" s="48"/>
      <c r="K16" s="6" t="s">
        <v>64</v>
      </c>
      <c r="L16" s="17" t="s">
        <v>50</v>
      </c>
      <c r="M16" s="13" t="s">
        <v>66</v>
      </c>
      <c r="N16" s="70">
        <v>45138</v>
      </c>
      <c r="O16" s="71"/>
      <c r="P16" s="12" t="s">
        <v>24</v>
      </c>
    </row>
    <row r="17" spans="1:16" ht="29.25">
      <c r="A17" s="10">
        <f t="shared" si="0"/>
        <v>16</v>
      </c>
      <c r="B17" s="2" t="s">
        <v>16</v>
      </c>
      <c r="C17" s="2" t="s">
        <v>17</v>
      </c>
      <c r="D17" s="2" t="s">
        <v>18</v>
      </c>
      <c r="E17" s="27" t="s">
        <v>67</v>
      </c>
      <c r="F17" s="16" t="s">
        <v>68</v>
      </c>
      <c r="G17" s="5">
        <v>301</v>
      </c>
      <c r="H17" s="5">
        <v>301</v>
      </c>
      <c r="I17" s="47"/>
      <c r="J17" s="48"/>
      <c r="K17" s="6" t="s">
        <v>64</v>
      </c>
      <c r="L17" s="17" t="s">
        <v>50</v>
      </c>
      <c r="M17" s="13" t="s">
        <v>23</v>
      </c>
      <c r="N17" s="70">
        <v>45138</v>
      </c>
      <c r="O17" s="71"/>
      <c r="P17" s="12" t="s">
        <v>24</v>
      </c>
    </row>
    <row r="18" spans="1:16" ht="45">
      <c r="A18" s="10">
        <f>A17+1</f>
        <v>17</v>
      </c>
      <c r="B18" s="2" t="s">
        <v>45</v>
      </c>
      <c r="C18" s="2" t="s">
        <v>69</v>
      </c>
      <c r="D18" s="2" t="s">
        <v>70</v>
      </c>
      <c r="E18" s="27" t="s">
        <v>71</v>
      </c>
      <c r="F18" s="16" t="s">
        <v>72</v>
      </c>
      <c r="G18" s="5">
        <v>290</v>
      </c>
      <c r="H18" s="5">
        <v>0</v>
      </c>
      <c r="I18" s="47"/>
      <c r="J18" s="48"/>
      <c r="K18" s="6" t="s">
        <v>73</v>
      </c>
      <c r="L18" s="17" t="s">
        <v>50</v>
      </c>
      <c r="M18" s="13" t="s">
        <v>74</v>
      </c>
      <c r="N18" s="70"/>
      <c r="O18" s="71"/>
      <c r="P18" s="12" t="s">
        <v>24</v>
      </c>
    </row>
    <row r="19" spans="1:16" ht="45">
      <c r="A19" s="10">
        <f>A18+1</f>
        <v>18</v>
      </c>
      <c r="B19" s="2" t="s">
        <v>45</v>
      </c>
      <c r="C19" s="2" t="s">
        <v>69</v>
      </c>
      <c r="D19" s="2" t="s">
        <v>70</v>
      </c>
      <c r="E19" s="27" t="s">
        <v>75</v>
      </c>
      <c r="F19" s="16" t="s">
        <v>76</v>
      </c>
      <c r="G19" s="5">
        <v>1683</v>
      </c>
      <c r="H19" s="5">
        <v>0</v>
      </c>
      <c r="I19" s="47"/>
      <c r="J19" s="48"/>
      <c r="K19" s="6" t="s">
        <v>73</v>
      </c>
      <c r="L19" s="17" t="s">
        <v>50</v>
      </c>
      <c r="M19" s="13" t="s">
        <v>77</v>
      </c>
      <c r="N19" s="70"/>
      <c r="O19" s="71"/>
      <c r="P19" s="12" t="s">
        <v>24</v>
      </c>
    </row>
    <row r="20" spans="1:16" ht="45">
      <c r="A20" s="10">
        <f>A19+1</f>
        <v>19</v>
      </c>
      <c r="B20" s="2" t="s">
        <v>45</v>
      </c>
      <c r="C20" s="2" t="s">
        <v>69</v>
      </c>
      <c r="D20" s="2" t="s">
        <v>70</v>
      </c>
      <c r="E20" s="27" t="s">
        <v>78</v>
      </c>
      <c r="F20" s="16" t="s">
        <v>76</v>
      </c>
      <c r="G20" s="5">
        <v>1350</v>
      </c>
      <c r="H20" s="5">
        <v>0</v>
      </c>
      <c r="I20" s="47"/>
      <c r="J20" s="48"/>
      <c r="K20" s="6" t="s">
        <v>73</v>
      </c>
      <c r="L20" s="17" t="s">
        <v>50</v>
      </c>
      <c r="M20" s="13" t="s">
        <v>77</v>
      </c>
      <c r="N20" s="70"/>
      <c r="O20" s="71"/>
      <c r="P20" s="12" t="s">
        <v>24</v>
      </c>
    </row>
    <row r="21" spans="1:16" ht="30">
      <c r="A21" s="10">
        <f>A20+1</f>
        <v>20</v>
      </c>
      <c r="B21" s="2" t="s">
        <v>45</v>
      </c>
      <c r="C21" s="2" t="s">
        <v>46</v>
      </c>
      <c r="D21" s="2" t="s">
        <v>18</v>
      </c>
      <c r="E21" s="27" t="s">
        <v>79</v>
      </c>
      <c r="F21" s="16" t="s">
        <v>80</v>
      </c>
      <c r="G21" s="5">
        <v>4800</v>
      </c>
      <c r="H21" s="5">
        <v>0</v>
      </c>
      <c r="I21" s="47"/>
      <c r="J21" s="48"/>
      <c r="K21" s="6" t="s">
        <v>81</v>
      </c>
      <c r="L21" s="17" t="s">
        <v>50</v>
      </c>
      <c r="M21" s="13" t="s">
        <v>66</v>
      </c>
      <c r="N21" s="70">
        <v>45200</v>
      </c>
      <c r="O21" s="71"/>
      <c r="P21" s="12" t="s">
        <v>24</v>
      </c>
    </row>
    <row r="22" spans="1:16">
      <c r="A22" s="10">
        <f>A21+1</f>
        <v>21</v>
      </c>
      <c r="B22" s="2"/>
      <c r="C22" s="2"/>
      <c r="D22" s="2"/>
      <c r="E22" s="27"/>
      <c r="F22" s="16"/>
      <c r="G22" s="5"/>
      <c r="H22" s="5"/>
      <c r="I22" s="47"/>
      <c r="J22" s="48"/>
      <c r="K22" s="6"/>
      <c r="L22" s="17"/>
      <c r="M22" s="13"/>
      <c r="N22" s="70"/>
      <c r="O22" s="71"/>
      <c r="P22" s="12"/>
    </row>
    <row r="23" spans="1:16">
      <c r="A23" s="50" t="s">
        <v>82</v>
      </c>
      <c r="B23" s="51"/>
      <c r="C23" s="51"/>
      <c r="D23" s="51"/>
      <c r="E23" s="65"/>
      <c r="F23" s="66"/>
      <c r="G23" s="54">
        <f>SUBTOTAL(109,Table1[Estimated Gains])</f>
        <v>16366</v>
      </c>
      <c r="H23" s="54">
        <f>SUBTOTAL(109,Table1[Current Rate (Bopd)])</f>
        <v>30648.500123456783</v>
      </c>
      <c r="I23" s="54">
        <f>SUBTOTAL(109,Table1[New Test Rate])</f>
        <v>0</v>
      </c>
      <c r="J23" s="54">
        <f>SUBTOTAL(109,Table1[Current Rate (Bopd)])</f>
        <v>30648.500123456783</v>
      </c>
      <c r="K23" s="55"/>
      <c r="L23" s="67"/>
      <c r="M23" s="68"/>
      <c r="N23" s="57"/>
      <c r="O23" s="69"/>
      <c r="P23" s="58">
        <f>SUBTOTAL(103,Table1[Status])</f>
        <v>20</v>
      </c>
    </row>
  </sheetData>
  <phoneticPr fontId="6" type="noConversion"/>
  <conditionalFormatting sqref="P2:P22">
    <cfRule type="containsText" dxfId="84" priority="1" operator="containsText" text="Closed">
      <formula>NOT(ISERROR(SEARCH("Closed",P2)))</formula>
    </cfRule>
    <cfRule type="containsText" dxfId="83" priority="2" operator="containsText" text="Pending">
      <formula>NOT(ISERROR(SEARCH("Pending",P2)))</formula>
    </cfRule>
  </conditionalFormatting>
  <conditionalFormatting sqref="U1 N2:O22">
    <cfRule type="cellIs" dxfId="82" priority="3" operator="lessThan">
      <formula>$U$1</formula>
    </cfRule>
  </conditionalFormatting>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1932E376-1C44-46DC-96E6-0A2C552C76CD}">
          <x14:formula1>
            <xm:f>'Drop Downs'!$B$3:$B$6</xm:f>
          </x14:formula1>
          <xm:sqref>B2:B22</xm:sqref>
        </x14:dataValidation>
        <x14:dataValidation type="list" allowBlank="1" showInputMessage="1" showErrorMessage="1" xr:uid="{0A24C73F-EA58-4577-BAEF-8DF0C7C5E51F}">
          <x14:formula1>
            <xm:f>'Drop Downs'!$D$3:$D$54</xm:f>
          </x14:formula1>
          <xm:sqref>C2:C22</xm:sqref>
        </x14:dataValidation>
        <x14:dataValidation type="list" allowBlank="1" showInputMessage="1" showErrorMessage="1" xr:uid="{2EF5F5F9-AE2B-40B0-9D29-F1DE11C23A9D}">
          <x14:formula1>
            <xm:f>'Drop Downs'!$F$3:$F$7</xm:f>
          </x14:formula1>
          <xm:sqref>D2:D22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93DF-F067-4613-870F-8D23E4278A29}">
  <dimension ref="A1:Q25"/>
  <sheetViews>
    <sheetView zoomScale="80" zoomScaleNormal="80" workbookViewId="0">
      <pane ySplit="1" topLeftCell="B20" activePane="bottomLeft" state="frozen"/>
      <selection pane="bottomLeft" activeCell="J24" sqref="J24"/>
    </sheetView>
  </sheetViews>
  <sheetFormatPr defaultRowHeight="15"/>
  <cols>
    <col min="1" max="1" width="6" customWidth="1"/>
    <col min="2" max="2" width="12.42578125" customWidth="1"/>
    <col min="3" max="3" width="28.28515625" customWidth="1"/>
    <col min="4" max="4" width="30.7109375" customWidth="1"/>
    <col min="5" max="5" width="34.140625" bestFit="1" customWidth="1"/>
    <col min="6" max="6" width="48.7109375" customWidth="1"/>
    <col min="7" max="10" width="11.28515625" customWidth="1"/>
    <col min="11" max="12" width="52.7109375" customWidth="1"/>
    <col min="13" max="13" width="42.85546875" customWidth="1"/>
    <col min="14" max="14" width="16.42578125" customWidth="1"/>
    <col min="15" max="16" width="14.140625" customWidth="1"/>
  </cols>
  <sheetData>
    <row r="1" spans="1:16" ht="60">
      <c r="A1" s="9" t="s">
        <v>0</v>
      </c>
      <c r="B1" s="3" t="s">
        <v>1</v>
      </c>
      <c r="C1" s="3" t="s">
        <v>2</v>
      </c>
      <c r="D1" s="3" t="s">
        <v>3</v>
      </c>
      <c r="E1" s="3" t="s">
        <v>4</v>
      </c>
      <c r="F1" s="3" t="s">
        <v>5</v>
      </c>
      <c r="G1" s="3" t="s">
        <v>83</v>
      </c>
      <c r="H1" s="3" t="s">
        <v>84</v>
      </c>
      <c r="I1" s="3" t="s">
        <v>8</v>
      </c>
      <c r="J1" s="3" t="s">
        <v>85</v>
      </c>
      <c r="K1" s="1" t="s">
        <v>86</v>
      </c>
      <c r="L1" s="1" t="s">
        <v>11</v>
      </c>
      <c r="M1" s="1" t="s">
        <v>12</v>
      </c>
      <c r="N1" s="1" t="s">
        <v>13</v>
      </c>
      <c r="O1" s="1" t="s">
        <v>14</v>
      </c>
      <c r="P1" s="11" t="s">
        <v>15</v>
      </c>
    </row>
    <row r="2" spans="1:16" ht="30">
      <c r="A2" s="10">
        <v>1</v>
      </c>
      <c r="B2" s="2" t="s">
        <v>16</v>
      </c>
      <c r="C2" s="2" t="s">
        <v>46</v>
      </c>
      <c r="D2" s="2" t="s">
        <v>18</v>
      </c>
      <c r="E2" s="7" t="s">
        <v>87</v>
      </c>
      <c r="F2" s="16" t="s">
        <v>88</v>
      </c>
      <c r="G2" s="5">
        <v>17</v>
      </c>
      <c r="H2" s="5">
        <v>22</v>
      </c>
      <c r="I2" s="43"/>
      <c r="J2" s="43"/>
      <c r="K2" s="33" t="s">
        <v>89</v>
      </c>
      <c r="L2" s="34" t="s">
        <v>49</v>
      </c>
      <c r="M2" s="13" t="s">
        <v>90</v>
      </c>
      <c r="N2" s="26">
        <v>45138</v>
      </c>
      <c r="O2" s="26"/>
      <c r="P2" s="12" t="s">
        <v>24</v>
      </c>
    </row>
    <row r="3" spans="1:16" ht="30">
      <c r="A3" s="10">
        <f>A2+1</f>
        <v>2</v>
      </c>
      <c r="B3" s="2" t="s">
        <v>16</v>
      </c>
      <c r="C3" s="2" t="s">
        <v>46</v>
      </c>
      <c r="D3" s="2" t="s">
        <v>18</v>
      </c>
      <c r="E3" s="7" t="s">
        <v>91</v>
      </c>
      <c r="F3" s="16" t="s">
        <v>88</v>
      </c>
      <c r="G3" s="5">
        <v>25</v>
      </c>
      <c r="H3" s="5">
        <v>25</v>
      </c>
      <c r="I3" s="43"/>
      <c r="J3" s="43"/>
      <c r="K3" s="33" t="s">
        <v>89</v>
      </c>
      <c r="L3" s="34" t="s">
        <v>49</v>
      </c>
      <c r="M3" s="13" t="s">
        <v>90</v>
      </c>
      <c r="N3" s="26">
        <v>45138</v>
      </c>
      <c r="O3" s="26"/>
      <c r="P3" s="12" t="s">
        <v>24</v>
      </c>
    </row>
    <row r="4" spans="1:16" ht="45">
      <c r="A4" s="10">
        <f t="shared" ref="A4:A22" si="0">A3+1</f>
        <v>3</v>
      </c>
      <c r="B4" s="2" t="s">
        <v>45</v>
      </c>
      <c r="C4" s="2" t="s">
        <v>69</v>
      </c>
      <c r="D4" s="2" t="s">
        <v>18</v>
      </c>
      <c r="E4" s="7" t="s">
        <v>92</v>
      </c>
      <c r="F4" s="16" t="s">
        <v>88</v>
      </c>
      <c r="G4" s="5">
        <v>25</v>
      </c>
      <c r="H4" s="5"/>
      <c r="I4" s="43"/>
      <c r="J4" s="43"/>
      <c r="K4" s="33" t="s">
        <v>93</v>
      </c>
      <c r="L4" s="34" t="s">
        <v>94</v>
      </c>
      <c r="M4" s="13" t="s">
        <v>90</v>
      </c>
      <c r="N4" s="26">
        <v>45138</v>
      </c>
      <c r="O4" s="26"/>
      <c r="P4" s="12" t="s">
        <v>24</v>
      </c>
    </row>
    <row r="5" spans="1:16" ht="45">
      <c r="A5" s="10">
        <f t="shared" si="0"/>
        <v>4</v>
      </c>
      <c r="B5" s="2" t="s">
        <v>45</v>
      </c>
      <c r="C5" s="2" t="s">
        <v>69</v>
      </c>
      <c r="D5" s="2" t="s">
        <v>18</v>
      </c>
      <c r="E5" s="7" t="s">
        <v>95</v>
      </c>
      <c r="F5" s="16" t="s">
        <v>88</v>
      </c>
      <c r="G5" s="5">
        <v>22</v>
      </c>
      <c r="H5" s="5"/>
      <c r="I5" s="43"/>
      <c r="J5" s="43"/>
      <c r="K5" s="33" t="s">
        <v>93</v>
      </c>
      <c r="L5" s="34" t="s">
        <v>94</v>
      </c>
      <c r="M5" s="13" t="s">
        <v>90</v>
      </c>
      <c r="N5" s="26">
        <v>45138</v>
      </c>
      <c r="O5" s="26"/>
      <c r="P5" s="12" t="s">
        <v>24</v>
      </c>
    </row>
    <row r="6" spans="1:16" ht="45">
      <c r="A6" s="10">
        <f t="shared" si="0"/>
        <v>5</v>
      </c>
      <c r="B6" s="2" t="s">
        <v>45</v>
      </c>
      <c r="C6" s="2" t="s">
        <v>69</v>
      </c>
      <c r="D6" s="2" t="s">
        <v>18</v>
      </c>
      <c r="E6" s="7" t="s">
        <v>96</v>
      </c>
      <c r="F6" s="16" t="s">
        <v>88</v>
      </c>
      <c r="G6" s="5">
        <v>30</v>
      </c>
      <c r="H6" s="5"/>
      <c r="I6" s="43"/>
      <c r="J6" s="43"/>
      <c r="K6" s="33" t="s">
        <v>93</v>
      </c>
      <c r="L6" s="34" t="s">
        <v>94</v>
      </c>
      <c r="M6" s="13" t="s">
        <v>90</v>
      </c>
      <c r="N6" s="26">
        <v>45138</v>
      </c>
      <c r="O6" s="26"/>
      <c r="P6" s="12" t="s">
        <v>24</v>
      </c>
    </row>
    <row r="7" spans="1:16" ht="45">
      <c r="A7" s="10">
        <f t="shared" si="0"/>
        <v>6</v>
      </c>
      <c r="B7" s="2" t="s">
        <v>45</v>
      </c>
      <c r="C7" s="2" t="s">
        <v>69</v>
      </c>
      <c r="D7" s="2" t="s">
        <v>18</v>
      </c>
      <c r="E7" s="7" t="s">
        <v>97</v>
      </c>
      <c r="F7" s="16" t="s">
        <v>88</v>
      </c>
      <c r="G7" s="5">
        <v>52</v>
      </c>
      <c r="H7" s="5"/>
      <c r="I7" s="43"/>
      <c r="J7" s="43"/>
      <c r="K7" s="33" t="s">
        <v>93</v>
      </c>
      <c r="L7" s="34" t="s">
        <v>94</v>
      </c>
      <c r="M7" s="13" t="s">
        <v>90</v>
      </c>
      <c r="N7" s="26">
        <v>45138</v>
      </c>
      <c r="O7" s="26"/>
      <c r="P7" s="12" t="s">
        <v>24</v>
      </c>
    </row>
    <row r="8" spans="1:16" ht="60">
      <c r="A8" s="10">
        <f t="shared" si="0"/>
        <v>7</v>
      </c>
      <c r="B8" s="2" t="s">
        <v>45</v>
      </c>
      <c r="C8" s="2" t="s">
        <v>46</v>
      </c>
      <c r="D8" s="2" t="s">
        <v>18</v>
      </c>
      <c r="E8" s="7" t="s">
        <v>98</v>
      </c>
      <c r="F8" s="16" t="s">
        <v>99</v>
      </c>
      <c r="G8" s="5">
        <v>20</v>
      </c>
      <c r="H8" s="5">
        <v>50</v>
      </c>
      <c r="I8" s="43">
        <v>60</v>
      </c>
      <c r="J8" s="43">
        <v>10</v>
      </c>
      <c r="K8" s="33" t="s">
        <v>100</v>
      </c>
      <c r="L8" s="34" t="s">
        <v>101</v>
      </c>
      <c r="M8" s="13" t="s">
        <v>102</v>
      </c>
      <c r="N8" s="26">
        <v>45046</v>
      </c>
      <c r="O8" s="26">
        <v>45017</v>
      </c>
      <c r="P8" s="12" t="s">
        <v>24</v>
      </c>
    </row>
    <row r="9" spans="1:16">
      <c r="A9" s="10">
        <f t="shared" si="0"/>
        <v>8</v>
      </c>
      <c r="B9" s="2" t="s">
        <v>45</v>
      </c>
      <c r="C9" s="2" t="s">
        <v>69</v>
      </c>
      <c r="D9" s="2" t="s">
        <v>70</v>
      </c>
      <c r="E9" s="7" t="s">
        <v>103</v>
      </c>
      <c r="F9" s="16" t="s">
        <v>104</v>
      </c>
      <c r="G9" s="5">
        <v>50</v>
      </c>
      <c r="H9" s="5">
        <v>40</v>
      </c>
      <c r="I9" s="43">
        <v>40</v>
      </c>
      <c r="J9" s="43">
        <v>40</v>
      </c>
      <c r="K9" s="33" t="s">
        <v>105</v>
      </c>
      <c r="L9" s="34" t="s">
        <v>49</v>
      </c>
      <c r="M9" s="13" t="s">
        <v>106</v>
      </c>
      <c r="N9" s="26">
        <v>45046</v>
      </c>
      <c r="O9" s="26"/>
      <c r="P9" s="12" t="s">
        <v>55</v>
      </c>
    </row>
    <row r="10" spans="1:16" ht="30">
      <c r="A10" s="10">
        <f t="shared" si="0"/>
        <v>9</v>
      </c>
      <c r="B10" s="2" t="s">
        <v>45</v>
      </c>
      <c r="C10" s="2" t="s">
        <v>46</v>
      </c>
      <c r="D10" s="2" t="s">
        <v>18</v>
      </c>
      <c r="E10" s="7" t="s">
        <v>107</v>
      </c>
      <c r="F10" s="16" t="s">
        <v>108</v>
      </c>
      <c r="G10" s="5">
        <v>110</v>
      </c>
      <c r="H10" s="5">
        <v>110</v>
      </c>
      <c r="I10" s="43">
        <v>110</v>
      </c>
      <c r="J10" s="43">
        <v>110</v>
      </c>
      <c r="K10" s="33" t="s">
        <v>109</v>
      </c>
      <c r="L10" s="34" t="s">
        <v>49</v>
      </c>
      <c r="M10" s="13" t="s">
        <v>110</v>
      </c>
      <c r="N10" s="26">
        <v>45138</v>
      </c>
      <c r="O10" s="26"/>
      <c r="P10" s="12" t="s">
        <v>24</v>
      </c>
    </row>
    <row r="11" spans="1:16" ht="30">
      <c r="A11" s="10">
        <f t="shared" si="0"/>
        <v>10</v>
      </c>
      <c r="B11" s="2" t="s">
        <v>45</v>
      </c>
      <c r="C11" s="2" t="s">
        <v>46</v>
      </c>
      <c r="D11" s="2" t="s">
        <v>18</v>
      </c>
      <c r="E11" s="7" t="s">
        <v>111</v>
      </c>
      <c r="F11" s="16" t="s">
        <v>112</v>
      </c>
      <c r="G11" s="5">
        <v>12</v>
      </c>
      <c r="H11" s="5">
        <v>22</v>
      </c>
      <c r="I11" s="43"/>
      <c r="J11" s="43"/>
      <c r="K11" s="33" t="s">
        <v>113</v>
      </c>
      <c r="L11" s="34" t="s">
        <v>94</v>
      </c>
      <c r="M11" s="13" t="s">
        <v>90</v>
      </c>
      <c r="N11" s="26">
        <v>45138</v>
      </c>
      <c r="O11" s="26"/>
      <c r="P11" s="12" t="s">
        <v>24</v>
      </c>
    </row>
    <row r="12" spans="1:16" ht="29.25">
      <c r="A12" s="10">
        <f t="shared" ref="A12:A18" si="1">A11+1</f>
        <v>11</v>
      </c>
      <c r="B12" s="2" t="s">
        <v>45</v>
      </c>
      <c r="C12" s="2" t="s">
        <v>46</v>
      </c>
      <c r="D12" s="2" t="s">
        <v>70</v>
      </c>
      <c r="E12" s="7" t="s">
        <v>114</v>
      </c>
      <c r="F12" s="16" t="s">
        <v>115</v>
      </c>
      <c r="G12" s="5">
        <v>50</v>
      </c>
      <c r="H12" s="5">
        <v>38</v>
      </c>
      <c r="I12" s="43">
        <v>38</v>
      </c>
      <c r="J12" s="43">
        <v>38</v>
      </c>
      <c r="K12" s="33" t="s">
        <v>116</v>
      </c>
      <c r="L12" s="34" t="s">
        <v>94</v>
      </c>
      <c r="M12" s="13" t="s">
        <v>106</v>
      </c>
      <c r="N12" s="26">
        <v>45046</v>
      </c>
      <c r="O12" s="26"/>
      <c r="P12" s="12" t="s">
        <v>55</v>
      </c>
    </row>
    <row r="13" spans="1:16" ht="43.5">
      <c r="A13" s="10">
        <f t="shared" si="0"/>
        <v>12</v>
      </c>
      <c r="B13" s="2" t="s">
        <v>16</v>
      </c>
      <c r="C13" s="2" t="s">
        <v>69</v>
      </c>
      <c r="D13" s="19" t="s">
        <v>70</v>
      </c>
      <c r="E13" s="20" t="s">
        <v>117</v>
      </c>
      <c r="F13" s="21" t="s">
        <v>118</v>
      </c>
      <c r="G13" s="22">
        <v>23</v>
      </c>
      <c r="H13" s="22">
        <v>0</v>
      </c>
      <c r="I13" s="44"/>
      <c r="J13" s="45"/>
      <c r="K13" s="34" t="s">
        <v>119</v>
      </c>
      <c r="L13" s="34" t="s">
        <v>118</v>
      </c>
      <c r="M13" s="23" t="s">
        <v>120</v>
      </c>
      <c r="N13" s="26">
        <v>45169</v>
      </c>
      <c r="O13" s="26"/>
      <c r="P13" s="24" t="s">
        <v>24</v>
      </c>
    </row>
    <row r="14" spans="1:16" ht="45">
      <c r="A14" s="10">
        <f t="shared" si="1"/>
        <v>13</v>
      </c>
      <c r="B14" s="2" t="s">
        <v>16</v>
      </c>
      <c r="C14" s="2" t="s">
        <v>17</v>
      </c>
      <c r="D14" s="19" t="s">
        <v>70</v>
      </c>
      <c r="E14" s="20" t="s">
        <v>121</v>
      </c>
      <c r="F14" s="21" t="s">
        <v>122</v>
      </c>
      <c r="G14" s="22"/>
      <c r="H14" s="22"/>
      <c r="I14" s="44"/>
      <c r="J14" s="45"/>
      <c r="K14" s="34"/>
      <c r="L14" s="34" t="s">
        <v>123</v>
      </c>
      <c r="M14" s="13" t="s">
        <v>90</v>
      </c>
      <c r="N14" s="26">
        <v>45169</v>
      </c>
      <c r="O14" s="26"/>
      <c r="P14" s="24" t="s">
        <v>24</v>
      </c>
    </row>
    <row r="15" spans="1:16" ht="30">
      <c r="A15" s="10">
        <f t="shared" si="0"/>
        <v>14</v>
      </c>
      <c r="B15" s="2" t="s">
        <v>16</v>
      </c>
      <c r="C15" s="2" t="s">
        <v>17</v>
      </c>
      <c r="D15" s="19" t="s">
        <v>70</v>
      </c>
      <c r="E15" s="20" t="s">
        <v>124</v>
      </c>
      <c r="F15" s="21" t="s">
        <v>125</v>
      </c>
      <c r="G15" s="22"/>
      <c r="H15" s="22"/>
      <c r="I15" s="44"/>
      <c r="J15" s="45"/>
      <c r="K15" s="34" t="s">
        <v>126</v>
      </c>
      <c r="L15" s="34" t="s">
        <v>127</v>
      </c>
      <c r="M15" s="13" t="s">
        <v>106</v>
      </c>
      <c r="N15" s="26">
        <v>45169</v>
      </c>
      <c r="O15" s="26"/>
      <c r="P15" s="24" t="s">
        <v>24</v>
      </c>
    </row>
    <row r="16" spans="1:16" ht="60">
      <c r="A16" s="10">
        <f t="shared" si="1"/>
        <v>15</v>
      </c>
      <c r="B16" s="2" t="s">
        <v>16</v>
      </c>
      <c r="C16" s="2" t="s">
        <v>17</v>
      </c>
      <c r="D16" s="19" t="s">
        <v>70</v>
      </c>
      <c r="E16" s="25" t="s">
        <v>128</v>
      </c>
      <c r="F16" s="21" t="s">
        <v>129</v>
      </c>
      <c r="G16" s="22">
        <v>120</v>
      </c>
      <c r="H16" s="22">
        <v>120</v>
      </c>
      <c r="I16" s="44">
        <v>100</v>
      </c>
      <c r="J16" s="45">
        <v>100</v>
      </c>
      <c r="K16" s="34" t="s">
        <v>130</v>
      </c>
      <c r="L16" s="34" t="s">
        <v>131</v>
      </c>
      <c r="M16" s="13" t="s">
        <v>90</v>
      </c>
      <c r="N16" s="26">
        <v>45169</v>
      </c>
      <c r="O16" s="26"/>
      <c r="P16" s="24" t="s">
        <v>55</v>
      </c>
    </row>
    <row r="17" spans="1:17" ht="60">
      <c r="A17" s="10">
        <f t="shared" si="0"/>
        <v>16</v>
      </c>
      <c r="B17" s="2" t="s">
        <v>16</v>
      </c>
      <c r="C17" s="2" t="s">
        <v>17</v>
      </c>
      <c r="D17" s="19" t="s">
        <v>70</v>
      </c>
      <c r="E17" s="25" t="s">
        <v>132</v>
      </c>
      <c r="F17" s="21" t="s">
        <v>133</v>
      </c>
      <c r="G17" s="22">
        <v>50</v>
      </c>
      <c r="H17" s="22"/>
      <c r="I17" s="44"/>
      <c r="J17" s="45"/>
      <c r="K17" s="34"/>
      <c r="L17" s="34" t="s">
        <v>134</v>
      </c>
      <c r="M17" s="13" t="s">
        <v>90</v>
      </c>
      <c r="N17" s="26">
        <v>45169</v>
      </c>
      <c r="O17" s="26"/>
      <c r="P17" s="24" t="s">
        <v>24</v>
      </c>
    </row>
    <row r="18" spans="1:17" ht="29.25">
      <c r="A18" s="10">
        <f t="shared" si="1"/>
        <v>17</v>
      </c>
      <c r="B18" s="2" t="s">
        <v>135</v>
      </c>
      <c r="C18" s="2" t="s">
        <v>17</v>
      </c>
      <c r="D18" s="19" t="s">
        <v>18</v>
      </c>
      <c r="E18" s="25" t="s">
        <v>136</v>
      </c>
      <c r="F18" s="21" t="s">
        <v>137</v>
      </c>
      <c r="G18" s="22">
        <v>100</v>
      </c>
      <c r="H18" s="22">
        <v>400</v>
      </c>
      <c r="I18" s="44">
        <v>500</v>
      </c>
      <c r="J18" s="45">
        <v>100</v>
      </c>
      <c r="K18" s="34" t="s">
        <v>138</v>
      </c>
      <c r="L18" s="34" t="s">
        <v>94</v>
      </c>
      <c r="M18" s="13" t="s">
        <v>139</v>
      </c>
      <c r="N18" s="26">
        <v>45170</v>
      </c>
      <c r="O18" s="26">
        <v>45199</v>
      </c>
      <c r="P18" s="24" t="s">
        <v>55</v>
      </c>
    </row>
    <row r="19" spans="1:17" ht="139.5" customHeight="1">
      <c r="A19" s="10">
        <f t="shared" si="0"/>
        <v>18</v>
      </c>
      <c r="B19" s="2" t="s">
        <v>135</v>
      </c>
      <c r="C19" s="2" t="s">
        <v>17</v>
      </c>
      <c r="D19" s="19" t="s">
        <v>18</v>
      </c>
      <c r="E19" s="25" t="s">
        <v>140</v>
      </c>
      <c r="F19" s="21" t="s">
        <v>141</v>
      </c>
      <c r="G19" s="22">
        <v>90</v>
      </c>
      <c r="H19" s="22">
        <v>50</v>
      </c>
      <c r="I19" s="44"/>
      <c r="J19" s="45"/>
      <c r="K19" s="34" t="s">
        <v>142</v>
      </c>
      <c r="L19" s="34" t="s">
        <v>143</v>
      </c>
      <c r="M19" s="23" t="s">
        <v>139</v>
      </c>
      <c r="N19" s="26" t="s">
        <v>31</v>
      </c>
      <c r="O19" s="26" t="s">
        <v>31</v>
      </c>
      <c r="P19" s="24" t="s">
        <v>24</v>
      </c>
    </row>
    <row r="20" spans="1:17" ht="139.5" customHeight="1">
      <c r="A20" s="10">
        <f t="shared" si="0"/>
        <v>19</v>
      </c>
      <c r="B20" s="2" t="s">
        <v>16</v>
      </c>
      <c r="C20" s="2" t="s">
        <v>17</v>
      </c>
      <c r="D20" s="2" t="s">
        <v>18</v>
      </c>
      <c r="E20" s="7" t="s">
        <v>144</v>
      </c>
      <c r="F20" s="16" t="s">
        <v>145</v>
      </c>
      <c r="G20" s="5"/>
      <c r="H20" s="5"/>
      <c r="I20" s="43"/>
      <c r="J20" s="61"/>
      <c r="K20" s="59" t="s">
        <v>146</v>
      </c>
      <c r="L20" s="34" t="s">
        <v>147</v>
      </c>
      <c r="M20" s="60" t="s">
        <v>148</v>
      </c>
      <c r="N20" s="62">
        <v>45170</v>
      </c>
      <c r="O20" s="26">
        <v>45200</v>
      </c>
      <c r="P20" s="24" t="s">
        <v>55</v>
      </c>
    </row>
    <row r="21" spans="1:17" ht="139.5" customHeight="1">
      <c r="A21" s="10">
        <f t="shared" si="0"/>
        <v>20</v>
      </c>
      <c r="B21" s="2" t="s">
        <v>45</v>
      </c>
      <c r="C21" s="2" t="s">
        <v>46</v>
      </c>
      <c r="D21" s="2" t="s">
        <v>18</v>
      </c>
      <c r="E21" s="7" t="s">
        <v>149</v>
      </c>
      <c r="F21" s="16" t="s">
        <v>150</v>
      </c>
      <c r="G21" s="5">
        <v>170</v>
      </c>
      <c r="H21" s="5">
        <v>0</v>
      </c>
      <c r="I21" s="43">
        <v>166</v>
      </c>
      <c r="J21" s="46">
        <v>166</v>
      </c>
      <c r="K21" s="63" t="s">
        <v>151</v>
      </c>
      <c r="L21" s="42" t="s">
        <v>49</v>
      </c>
      <c r="M21" s="64" t="s">
        <v>152</v>
      </c>
      <c r="N21" s="26">
        <v>44958</v>
      </c>
      <c r="O21" s="26">
        <v>44986</v>
      </c>
      <c r="P21" s="12" t="s">
        <v>55</v>
      </c>
    </row>
    <row r="22" spans="1:17" ht="139.5" customHeight="1">
      <c r="A22" s="10">
        <f t="shared" si="0"/>
        <v>21</v>
      </c>
      <c r="B22" s="2" t="s">
        <v>45</v>
      </c>
      <c r="C22" s="2" t="s">
        <v>46</v>
      </c>
      <c r="D22" s="2" t="s">
        <v>18</v>
      </c>
      <c r="E22" s="7" t="s">
        <v>153</v>
      </c>
      <c r="F22" s="16" t="s">
        <v>150</v>
      </c>
      <c r="G22" s="5">
        <v>110</v>
      </c>
      <c r="H22" s="5">
        <v>0</v>
      </c>
      <c r="I22" s="43">
        <v>110</v>
      </c>
      <c r="J22" s="46">
        <v>110</v>
      </c>
      <c r="K22" s="33" t="s">
        <v>151</v>
      </c>
      <c r="L22" s="34" t="s">
        <v>49</v>
      </c>
      <c r="M22" s="13" t="s">
        <v>152</v>
      </c>
      <c r="N22" s="26">
        <v>45047</v>
      </c>
      <c r="O22" s="26">
        <v>45108</v>
      </c>
      <c r="P22" s="12" t="s">
        <v>55</v>
      </c>
    </row>
    <row r="23" spans="1:17" ht="139.5" customHeight="1">
      <c r="A23" s="10">
        <v>22</v>
      </c>
      <c r="B23" s="2" t="s">
        <v>154</v>
      </c>
      <c r="C23" s="2" t="s">
        <v>17</v>
      </c>
      <c r="D23" s="2" t="s">
        <v>18</v>
      </c>
      <c r="E23" s="7" t="s">
        <v>155</v>
      </c>
      <c r="F23" s="16" t="s">
        <v>156</v>
      </c>
      <c r="G23" s="5">
        <v>23</v>
      </c>
      <c r="H23" s="5">
        <v>8</v>
      </c>
      <c r="I23" s="43"/>
      <c r="J23" s="46"/>
      <c r="K23" s="33" t="s">
        <v>157</v>
      </c>
      <c r="L23" s="34" t="s">
        <v>49</v>
      </c>
      <c r="M23" s="13" t="s">
        <v>158</v>
      </c>
      <c r="N23" s="26">
        <v>45200</v>
      </c>
      <c r="O23" s="26"/>
      <c r="P23" s="12" t="s">
        <v>24</v>
      </c>
    </row>
    <row r="24" spans="1:17">
      <c r="A24" s="50" t="s">
        <v>82</v>
      </c>
      <c r="B24" s="51"/>
      <c r="C24" s="51"/>
      <c r="D24" s="51"/>
      <c r="E24" s="52"/>
      <c r="F24" s="53"/>
      <c r="G24" s="54">
        <f>SUBTOTAL(109,Table2[Estimated Gains (mmscfd)])</f>
        <v>1099</v>
      </c>
      <c r="H24" s="54">
        <f>SUBTOTAL(109,Table2[Current Rate (mmscfd)])</f>
        <v>885</v>
      </c>
      <c r="I24" s="54">
        <f>SUBTOTAL(109,Table2[New Test Rate])</f>
        <v>1124</v>
      </c>
      <c r="J24" s="54">
        <f>SUBTOTAL(109,Table2[WRFM Actual Gains (MMscfd)])</f>
        <v>674</v>
      </c>
      <c r="K24" s="55"/>
      <c r="L24" s="55"/>
      <c r="M24" s="56"/>
      <c r="N24" s="57"/>
      <c r="O24" s="57"/>
      <c r="P24" s="58">
        <f>SUBTOTAL(103,Table2[Status])</f>
        <v>22</v>
      </c>
    </row>
    <row r="25" spans="1:17">
      <c r="Q25" s="35"/>
    </row>
  </sheetData>
  <phoneticPr fontId="6" type="noConversion"/>
  <conditionalFormatting sqref="N2:O23">
    <cfRule type="cellIs" dxfId="46" priority="4" operator="lessThan">
      <formula>$U$1</formula>
    </cfRule>
  </conditionalFormatting>
  <conditionalFormatting sqref="P2:P23">
    <cfRule type="containsText" dxfId="45" priority="2" operator="containsText" text="Closed">
      <formula>NOT(ISERROR(SEARCH("Closed",P2)))</formula>
    </cfRule>
    <cfRule type="containsText" dxfId="44" priority="3" operator="containsText" text="Pending">
      <formula>NOT(ISERROR(SEARCH("Pending",P2)))</formula>
    </cfRule>
  </conditionalFormatting>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E4219CCF-AF53-4640-B771-A48D39747462}">
          <x14:formula1>
            <xm:f>'Drop Downs'!$D$3:$D$54</xm:f>
          </x14:formula1>
          <xm:sqref>C2:C23</xm:sqref>
        </x14:dataValidation>
        <x14:dataValidation type="list" allowBlank="1" showInputMessage="1" showErrorMessage="1" xr:uid="{48863FC7-DD05-43EA-A233-C3C13C4E9927}">
          <x14:formula1>
            <xm:f>'Drop Downs'!$B$3:$B$6</xm:f>
          </x14:formula1>
          <xm:sqref>B2:B23</xm:sqref>
        </x14:dataValidation>
        <x14:dataValidation type="list" allowBlank="1" showInputMessage="1" showErrorMessage="1" xr:uid="{2A1B9902-96A5-439F-9A3F-958FCFA5A43A}">
          <x14:formula1>
            <xm:f>'Drop Downs'!$F$3:$F$7</xm:f>
          </x14:formula1>
          <xm:sqref>D2:D23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4C96-BD01-4C16-810B-1B79F68D400D}">
  <dimension ref="B2:R47"/>
  <sheetViews>
    <sheetView workbookViewId="0">
      <selection activeCell="E15" sqref="E15"/>
    </sheetView>
  </sheetViews>
  <sheetFormatPr defaultRowHeight="15"/>
  <cols>
    <col min="2" max="2" width="14.5703125" customWidth="1"/>
    <col min="4" max="4" width="11" customWidth="1"/>
    <col min="6" max="6" width="18.140625" customWidth="1"/>
  </cols>
  <sheetData>
    <row r="2" spans="2:18">
      <c r="B2" s="28" t="s">
        <v>1</v>
      </c>
      <c r="D2" s="28" t="s">
        <v>159</v>
      </c>
      <c r="F2" s="28" t="s">
        <v>3</v>
      </c>
      <c r="O2" t="str" cm="1">
        <f t="array" ref="O2:O4">_xlfn._xlws.SORT(_xlfn.UNIQUE(P:P))</f>
        <v>Deferment</v>
      </c>
      <c r="P2" s="29" t="s">
        <v>46</v>
      </c>
      <c r="R2" s="31" t="s">
        <v>18</v>
      </c>
    </row>
    <row r="3" spans="2:18">
      <c r="B3" t="s">
        <v>135</v>
      </c>
      <c r="D3" t="s">
        <v>46</v>
      </c>
      <c r="F3" t="s">
        <v>160</v>
      </c>
      <c r="O3" t="str">
        <v>LiP</v>
      </c>
      <c r="P3" s="30" t="s">
        <v>46</v>
      </c>
      <c r="R3" s="32" t="s">
        <v>18</v>
      </c>
    </row>
    <row r="4" spans="2:18">
      <c r="B4" t="s">
        <v>16</v>
      </c>
      <c r="D4" t="s">
        <v>69</v>
      </c>
      <c r="F4" t="s">
        <v>161</v>
      </c>
      <c r="O4">
        <v>0</v>
      </c>
      <c r="P4" s="29" t="s">
        <v>46</v>
      </c>
      <c r="R4" s="31" t="s">
        <v>18</v>
      </c>
    </row>
    <row r="5" spans="2:18">
      <c r="B5" t="s">
        <v>154</v>
      </c>
      <c r="D5" t="s">
        <v>17</v>
      </c>
      <c r="F5" t="s">
        <v>18</v>
      </c>
      <c r="P5" s="30" t="s">
        <v>46</v>
      </c>
      <c r="R5" s="32" t="s">
        <v>18</v>
      </c>
    </row>
    <row r="6" spans="2:18">
      <c r="B6" t="s">
        <v>45</v>
      </c>
      <c r="F6" t="s">
        <v>70</v>
      </c>
      <c r="P6" s="29" t="s">
        <v>46</v>
      </c>
      <c r="R6" s="31" t="s">
        <v>18</v>
      </c>
    </row>
    <row r="7" spans="2:18">
      <c r="F7" t="s">
        <v>162</v>
      </c>
      <c r="P7" s="30" t="s">
        <v>46</v>
      </c>
      <c r="R7" s="32" t="s">
        <v>18</v>
      </c>
    </row>
    <row r="8" spans="2:18">
      <c r="P8" s="29" t="s">
        <v>46</v>
      </c>
      <c r="R8" s="31" t="s">
        <v>18</v>
      </c>
    </row>
    <row r="9" spans="2:18">
      <c r="P9" s="30" t="s">
        <v>46</v>
      </c>
      <c r="R9" s="32" t="s">
        <v>18</v>
      </c>
    </row>
    <row r="10" spans="2:18">
      <c r="P10" s="29" t="s">
        <v>69</v>
      </c>
      <c r="R10" s="31" t="s">
        <v>18</v>
      </c>
    </row>
    <row r="11" spans="2:18">
      <c r="P11" s="30" t="s">
        <v>69</v>
      </c>
      <c r="R11" s="32" t="s">
        <v>70</v>
      </c>
    </row>
    <row r="12" spans="2:18">
      <c r="P12" s="29" t="s">
        <v>69</v>
      </c>
      <c r="R12" s="31" t="s">
        <v>70</v>
      </c>
    </row>
    <row r="13" spans="2:18">
      <c r="P13" s="30" t="s">
        <v>69</v>
      </c>
      <c r="R13" s="32" t="s">
        <v>160</v>
      </c>
    </row>
    <row r="14" spans="2:18">
      <c r="P14" s="29" t="s">
        <v>69</v>
      </c>
      <c r="R14" s="31" t="s">
        <v>160</v>
      </c>
    </row>
    <row r="15" spans="2:18">
      <c r="P15" s="30" t="s">
        <v>46</v>
      </c>
      <c r="R15" s="32" t="s">
        <v>160</v>
      </c>
    </row>
    <row r="16" spans="2:18">
      <c r="P16" s="29" t="s">
        <v>46</v>
      </c>
      <c r="R16" s="31" t="s">
        <v>160</v>
      </c>
    </row>
    <row r="17" spans="16:18">
      <c r="P17" s="30" t="s">
        <v>69</v>
      </c>
      <c r="R17" s="32" t="s">
        <v>160</v>
      </c>
    </row>
    <row r="18" spans="16:18">
      <c r="P18" s="29" t="s">
        <v>69</v>
      </c>
      <c r="R18" s="31" t="s">
        <v>160</v>
      </c>
    </row>
    <row r="19" spans="16:18">
      <c r="P19" s="30" t="s">
        <v>69</v>
      </c>
      <c r="R19" s="32" t="s">
        <v>160</v>
      </c>
    </row>
    <row r="20" spans="16:18">
      <c r="P20" s="29" t="s">
        <v>69</v>
      </c>
      <c r="R20" s="31" t="s">
        <v>160</v>
      </c>
    </row>
    <row r="21" spans="16:18">
      <c r="P21" s="30" t="s">
        <v>69</v>
      </c>
      <c r="R21" s="32" t="s">
        <v>160</v>
      </c>
    </row>
    <row r="22" spans="16:18">
      <c r="P22" s="29" t="s">
        <v>69</v>
      </c>
      <c r="R22" s="31" t="s">
        <v>160</v>
      </c>
    </row>
    <row r="23" spans="16:18">
      <c r="P23" s="30" t="s">
        <v>69</v>
      </c>
      <c r="R23" s="32" t="s">
        <v>160</v>
      </c>
    </row>
    <row r="24" spans="16:18">
      <c r="P24" s="29" t="s">
        <v>46</v>
      </c>
      <c r="R24" s="31" t="s">
        <v>160</v>
      </c>
    </row>
    <row r="25" spans="16:18">
      <c r="P25" s="30" t="s">
        <v>69</v>
      </c>
      <c r="R25" s="32" t="s">
        <v>160</v>
      </c>
    </row>
    <row r="26" spans="16:18">
      <c r="P26" s="29" t="s">
        <v>69</v>
      </c>
      <c r="R26" s="31" t="s">
        <v>161</v>
      </c>
    </row>
    <row r="27" spans="16:18">
      <c r="P27" s="30" t="s">
        <v>46</v>
      </c>
      <c r="R27" s="32" t="s">
        <v>161</v>
      </c>
    </row>
    <row r="28" spans="16:18">
      <c r="P28" s="29" t="s">
        <v>46</v>
      </c>
      <c r="R28" s="31" t="s">
        <v>161</v>
      </c>
    </row>
    <row r="29" spans="16:18">
      <c r="P29" s="30" t="s">
        <v>69</v>
      </c>
      <c r="R29" s="32" t="s">
        <v>161</v>
      </c>
    </row>
    <row r="30" spans="16:18">
      <c r="P30" s="29" t="s">
        <v>69</v>
      </c>
      <c r="R30" s="31" t="s">
        <v>161</v>
      </c>
    </row>
    <row r="31" spans="16:18">
      <c r="P31" s="30" t="s">
        <v>69</v>
      </c>
      <c r="R31" s="32" t="s">
        <v>161</v>
      </c>
    </row>
    <row r="32" spans="16:18">
      <c r="P32" s="29" t="s">
        <v>69</v>
      </c>
      <c r="R32" s="31" t="s">
        <v>162</v>
      </c>
    </row>
    <row r="33" spans="16:18">
      <c r="P33" s="30" t="s">
        <v>69</v>
      </c>
      <c r="R33" s="32" t="s">
        <v>162</v>
      </c>
    </row>
    <row r="34" spans="16:18">
      <c r="P34" s="29" t="s">
        <v>46</v>
      </c>
      <c r="R34" s="31" t="s">
        <v>162</v>
      </c>
    </row>
    <row r="35" spans="16:18">
      <c r="P35" s="30" t="s">
        <v>46</v>
      </c>
      <c r="R35" s="32" t="s">
        <v>162</v>
      </c>
    </row>
    <row r="36" spans="16:18">
      <c r="P36" s="29" t="s">
        <v>69</v>
      </c>
      <c r="R36" s="31" t="s">
        <v>162</v>
      </c>
    </row>
    <row r="37" spans="16:18">
      <c r="P37" s="30" t="s">
        <v>69</v>
      </c>
      <c r="R37" s="32" t="s">
        <v>162</v>
      </c>
    </row>
    <row r="38" spans="16:18">
      <c r="P38" s="29" t="s">
        <v>69</v>
      </c>
      <c r="R38" s="31" t="s">
        <v>162</v>
      </c>
    </row>
    <row r="39" spans="16:18">
      <c r="P39" s="30" t="s">
        <v>69</v>
      </c>
      <c r="R39" s="32" t="s">
        <v>162</v>
      </c>
    </row>
    <row r="40" spans="16:18">
      <c r="P40" s="29" t="s">
        <v>69</v>
      </c>
      <c r="R40" s="31" t="s">
        <v>162</v>
      </c>
    </row>
    <row r="41" spans="16:18">
      <c r="P41" s="30" t="s">
        <v>69</v>
      </c>
      <c r="R41" s="32" t="s">
        <v>162</v>
      </c>
    </row>
    <row r="42" spans="16:18">
      <c r="P42" s="29" t="s">
        <v>46</v>
      </c>
      <c r="R42" s="31" t="s">
        <v>162</v>
      </c>
    </row>
    <row r="43" spans="16:18">
      <c r="P43" s="30" t="s">
        <v>46</v>
      </c>
      <c r="R43" s="32" t="s">
        <v>162</v>
      </c>
    </row>
    <row r="44" spans="16:18">
      <c r="P44" s="29" t="s">
        <v>46</v>
      </c>
      <c r="R44" s="31" t="s">
        <v>162</v>
      </c>
    </row>
    <row r="45" spans="16:18">
      <c r="P45" s="30" t="s">
        <v>46</v>
      </c>
      <c r="R45" s="32" t="s">
        <v>162</v>
      </c>
    </row>
    <row r="46" spans="16:18">
      <c r="P46" s="29" t="s">
        <v>46</v>
      </c>
      <c r="R46" s="31" t="s">
        <v>162</v>
      </c>
    </row>
    <row r="47" spans="16:18">
      <c r="P47" s="30" t="s">
        <v>46</v>
      </c>
      <c r="R47" s="32" t="s">
        <v>162</v>
      </c>
    </row>
  </sheetData>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Shell Document" ma:contentTypeID="0x0101006F0A470EEB1140E7AA14F4CE8A50B54C0001CB1477F4DD432AA86DD56CC3887AF4002FA66096D03B9346A3D603D6E3096F03" ma:contentTypeVersion="8" ma:contentTypeDescription="Shell Document Content Type" ma:contentTypeScope="" ma:versionID="1311e782e60b324dff52cbe8801b2d0f">
  <xsd:schema xmlns:xsd="http://www.w3.org/2001/XMLSchema" xmlns:xs="http://www.w3.org/2001/XMLSchema" xmlns:p="http://schemas.microsoft.com/office/2006/metadata/properties" xmlns:ns1="http://schemas.microsoft.com/sharepoint/v3" xmlns:ns2="050dd0d4-1a0f-4f0a-88f4-497e90f8b992" xmlns:ns3="11a4eb3c-daa4-45d6-95d3-cc67f4a19bb5" targetNamespace="http://schemas.microsoft.com/office/2006/metadata/properties" ma:root="true" ma:fieldsID="63091caa97b04f1cb359bad3f61ab298" ns1:_="" ns2:_="" ns3:_="">
    <xsd:import namespace="http://schemas.microsoft.com/sharepoint/v3"/>
    <xsd:import namespace="050dd0d4-1a0f-4f0a-88f4-497e90f8b992"/>
    <xsd:import namespace="11a4eb3c-daa4-45d6-95d3-cc67f4a19bb5"/>
    <xsd:element name="properties">
      <xsd:complexType>
        <xsd:sequence>
          <xsd:element name="documentManagement">
            <xsd:complexType>
              <xsd:all>
                <xsd:element ref="ns1:SAEFSecurityClassificationTaxHTField0" minOccurs="0"/>
                <xsd:element ref="ns2:TaxCatchAll" minOccurs="0"/>
                <xsd:element ref="ns2:TaxCatchAllLabel"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AEFSecurityClassificationTaxHTField0" ma:index="8" ma:taxonomy="true" ma:internalName="SAEFSecurityClassificationTaxHTField0" ma:taxonomyFieldName="SAEFSecurityClassification" ma:displayName="Security Classification" ma:default="1;#Confidential|e4bc29b2-6e76-48cc-b090-8b544c0802ae" ma:fieldId="{2ce2f798-4e95-48f9-a317-73f854109466}" ma:sspId="e3aebf70-341c-4d91-bdd3-aba9df361687" ma:termSetId="daf890f0-167e-4ee2-a9fd-a81536ed816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50dd0d4-1a0f-4f0a-88f4-497e90f8b992"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b3a807e8-fd72-4e63-83a9-0d740856b74a}" ma:internalName="TaxCatchAll" ma:showField="CatchAllData" ma:web="050dd0d4-1a0f-4f0a-88f4-497e90f8b992">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3a807e8-fd72-4e63-83a9-0d740856b74a}" ma:internalName="TaxCatchAllLabel" ma:readOnly="true" ma:showField="CatchAllDataLabel" ma:web="050dd0d4-1a0f-4f0a-88f4-497e90f8b992">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1a4eb3c-daa4-45d6-95d3-cc67f4a19bb5"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50dd0d4-1a0f-4f0a-88f4-497e90f8b992">
      <Value>1</Value>
    </TaxCatchAll>
    <SAEFSecurityClassificationTaxHTField0 xmlns="http://schemas.microsoft.com/sharepoint/v3">
      <Terms xmlns="http://schemas.microsoft.com/office/infopath/2007/PartnerControls">
        <TermInfo xmlns="http://schemas.microsoft.com/office/infopath/2007/PartnerControls">
          <TermName xmlns="http://schemas.microsoft.com/office/infopath/2007/PartnerControls">Confidential</TermName>
          <TermId xmlns="http://schemas.microsoft.com/office/infopath/2007/PartnerControls">e4bc29b2-6e76-48cc-b090-8b544c0802ae</TermId>
        </TermInfo>
      </Terms>
    </SAEFSecurityClassificationTaxHTField0>
    <SharedWithUsers xmlns="050dd0d4-1a0f-4f0a-88f4-497e90f8b992">
      <UserInfo>
        <DisplayName>Umoh, Magdalene M SPDC-IUC/G/UR</DisplayName>
        <AccountId>39</AccountId>
        <AccountType/>
      </UserInfo>
    </SharedWithUsers>
  </documentManagement>
</p:properties>
</file>

<file path=customXml/itemProps1.xml><?xml version="1.0" encoding="utf-8"?>
<ds:datastoreItem xmlns:ds="http://schemas.openxmlformats.org/officeDocument/2006/customXml" ds:itemID="{44B637EA-1073-472A-A2FB-266D732F4EB9}"/>
</file>

<file path=customXml/itemProps2.xml><?xml version="1.0" encoding="utf-8"?>
<ds:datastoreItem xmlns:ds="http://schemas.openxmlformats.org/officeDocument/2006/customXml" ds:itemID="{DE1C5933-CCB8-443B-87CE-1E5E544DBF1F}"/>
</file>

<file path=customXml/itemProps3.xml><?xml version="1.0" encoding="utf-8"?>
<ds:datastoreItem xmlns:ds="http://schemas.openxmlformats.org/officeDocument/2006/customXml" ds:itemID="{FEF121BC-5DA5-4290-A479-72A134843DEB}"/>
</file>

<file path=docMetadata/LabelInfo.xml><?xml version="1.0" encoding="utf-8"?>
<clbl:labelList xmlns:clbl="http://schemas.microsoft.com/office/2020/mipLabelMetadata">
  <clbl:label id="{d0cb1e24-a0e2-4a4c-9340-733297c9cd7c}" enabled="1" method="Privileged" siteId="{db1e96a8-a3da-442a-930b-235cac24cd5c}"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Akpere, Rocky O SPDC-UPC/G/UR</dc:creator>
  <cp:keywords/>
  <dc:description/>
  <cp:lastModifiedBy>Akpere, Rocky O SPDC-IUC/G/UR</cp:lastModifiedBy>
  <cp:revision/>
  <dcterms:created xsi:type="dcterms:W3CDTF">2021-05-23T18:21:43Z</dcterms:created>
  <dcterms:modified xsi:type="dcterms:W3CDTF">2023-10-16T10:45:09Z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0x0101006F0A470EEB1140E7AA14F4CE8A50B54C0001CB1477F4DD432AA86DD56CC3887AF4002FA66096D03B9346A3D603D6E3096F03</vt:lpwstr>
  </property>
  <property fmtid="{D5CDD505-2E9C-101B-9397-08002B2CF9AE}" pid="3" name="SAEFSecurityClassification">
    <vt:lpwstr>1;#Confidential|e4bc29b2-6e76-48cc-b090-8b544c0802ae</vt:lpwstr>
  </property>
</Properties>
</file>