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yo.Mark\Desktop\work\cadence\2022\FCF Caculator\"/>
    </mc:Choice>
  </mc:AlternateContent>
  <xr:revisionPtr revIDLastSave="0" documentId="8_{DB130033-0D92-4A47-89F2-9CF27E800846}" xr6:coauthVersionLast="46" xr6:coauthVersionMax="46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10" yWindow="-110" windowWidth="19420" windowHeight="1042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2" i="5" l="1"/>
  <c r="E24" i="5"/>
  <c r="F24" i="5" l="1"/>
  <c r="E31" i="5"/>
  <c r="E30" i="5"/>
  <c r="E29" i="5"/>
  <c r="E28" i="5"/>
  <c r="F31" i="5" l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<sst xmlns="http://schemas.openxmlformats.org/spreadsheetml/2006/main" count="307" uniqueCount="137">
  <si>
    <t>FCF CALCULATOR</t>
  </si>
  <si>
    <t>SPDC CAPEX FCF, Mln USD 2020</t>
  </si>
  <si>
    <t>Capex Factor</t>
  </si>
  <si>
    <t>SS</t>
  </si>
  <si>
    <t>Opex factor</t>
  </si>
  <si>
    <t>CAPEX Savings ('000 USD)</t>
  </si>
  <si>
    <t>SPDC JV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</si>
  <si>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</si>
  <si>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</si>
  <si>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</si>
  <si>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</si>
  <si>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</si>
  <si>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</si>
  <si>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</si>
  <si>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</si>
  <si>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</si>
  <si>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</si>
  <si>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</si>
  <si>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</si>
  <si>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</si>
  <si>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</si>
  <si>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</si>
  <si>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</si>
  <si>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</si>
  <si>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</si>
  <si>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</si>
  <si>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</si>
  <si>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</si>
  <si>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</si>
  <si>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</si>
  <si>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</si>
  <si>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</si>
  <si>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</si>
  <si>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</si>
  <si>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</si>
  <si>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</si>
  <si>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</si>
  <si>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</si>
  <si>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</si>
  <si>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</si>
  <si>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</si>
  <si>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</si>
  <si>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</si>
  <si>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</si>
  <si>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</si>
  <si>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</si>
  <si>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</si>
  <si>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</si>
  <si>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</si>
  <si>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</si>
  <si>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</si>
  <si>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</si>
  <si>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</si>
  <si>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</si>
  <si>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</si>
  <si>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</si>
  <si>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</si>
  <si>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</si>
  <si>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</si>
  <si>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</t>
  </si>
  <si>
    <t>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</si>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</sst>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&quot;USD&quot;\ #,##0.00;&quot;USD&quot;\ \-#,##0.00"/>
  </numFmts>
  <fonts count="13" x14ac:knownFonts="1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2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rgb="FFD5D3D1"/>
      </left>
      <right style="medium">
        <color indexed="64"/>
      </right>
      <top style="thin">
        <color rgb="FFD5D3D1"/>
      </top>
      <bottom style="thin">
        <color rgb="FFD5D3D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74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Border="1"/>
    <xf numFmtId="0" fontId="2" fillId="0" borderId="0" xfId="0" applyFont="1" applyBorder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 applyAlignment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2" fillId="0" borderId="5" xfId="0" applyFont="1" applyBorder="1" applyAlignment="1"/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2" fontId="1" fillId="0" borderId="0" xfId="0" applyNumberFormat="1" applyFont="1" applyBorder="1"/>
    <xf numFmtId="0" fontId="1" fillId="0" borderId="0" xfId="0" applyFont="1" applyBorder="1" applyAlignme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0" fillId="0" borderId="0" xfId="0" applyFill="1" applyBorder="1"/>
    <xf numFmtId="0" fontId="2" fillId="0" borderId="0" xfId="0" applyFont="1" applyFill="1" applyBorder="1" applyAlignment="1"/>
    <xf numFmtId="0" fontId="1" fillId="0" borderId="0" xfId="0" applyFont="1" applyFill="1" applyBorder="1"/>
    <xf numFmtId="0" fontId="1" fillId="0" borderId="0" xfId="0" quotePrefix="1" applyFont="1" applyFill="1" applyBorder="1" applyAlignment="1">
      <alignment horizontal="center"/>
    </xf>
    <xf numFmtId="2" fontId="1" fillId="0" borderId="0" xfId="0" applyNumberFormat="1" applyFont="1" applyFill="1" applyBorder="1"/>
    <xf numFmtId="0" fontId="2" fillId="0" borderId="0" xfId="0" applyFont="1" applyFill="1" applyBorder="1"/>
    <xf numFmtId="2" fontId="2" fillId="0" borderId="0" xfId="0" applyNumberFormat="1" applyFont="1" applyFill="1" applyBorder="1"/>
    <xf numFmtId="0" fontId="2" fillId="0" borderId="3" xfId="0" applyFont="1" applyBorder="1" applyAlignment="1">
      <alignment horizontal="center"/>
    </xf>
    <xf numFmtId="0" fontId="1" fillId="0" borderId="1" xfId="0" applyFont="1" applyFill="1" applyBorder="1"/>
    <xf numFmtId="0" fontId="0" fillId="0" borderId="1" xfId="0" applyFont="1" applyFill="1" applyBorder="1"/>
    <xf numFmtId="2" fontId="1" fillId="0" borderId="1" xfId="0" applyNumberFormat="1" applyFont="1" applyFill="1" applyBorder="1"/>
    <xf numFmtId="2" fontId="0" fillId="0" borderId="1" xfId="0" applyNumberFormat="1" applyFont="1" applyBorder="1"/>
    <xf numFmtId="0" fontId="1" fillId="0" borderId="2" xfId="0" applyFont="1" applyBorder="1" applyAlignment="1"/>
    <xf numFmtId="0" fontId="1" fillId="0" borderId="6" xfId="0" applyFont="1" applyFill="1" applyBorder="1"/>
    <xf numFmtId="0" fontId="1" fillId="0" borderId="6" xfId="0" applyFont="1" applyFill="1" applyBorder="1" applyAlignment="1"/>
    <xf numFmtId="0" fontId="1" fillId="0" borderId="8" xfId="0" applyFont="1" applyFill="1" applyBorder="1"/>
    <xf numFmtId="2" fontId="1" fillId="0" borderId="8" xfId="0" applyNumberFormat="1" applyFont="1" applyFill="1" applyBorder="1"/>
    <xf numFmtId="2" fontId="0" fillId="0" borderId="8" xfId="0" applyNumberFormat="1" applyFont="1" applyBorder="1"/>
    <xf numFmtId="0" fontId="0" fillId="0" borderId="8" xfId="0" applyFont="1" applyFill="1" applyBorder="1"/>
    <xf numFmtId="0" fontId="1" fillId="0" borderId="9" xfId="0" applyFont="1" applyFill="1" applyBorder="1"/>
    <xf numFmtId="0" fontId="2" fillId="0" borderId="5" xfId="0" applyFont="1" applyFill="1" applyBorder="1" applyAlignment="1">
      <alignment wrapText="1"/>
    </xf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4" fillId="0" borderId="3" xfId="0" applyFont="1" applyFill="1" applyBorder="1"/>
    <xf numFmtId="0" fontId="2" fillId="0" borderId="4" xfId="0" applyFont="1" applyFill="1" applyBorder="1" applyAlignment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 applyAlignment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4" fillId="0" borderId="3" xfId="0" applyFont="1" applyFill="1" applyBorder="1" applyAlignment="1">
      <alignment wrapText="1"/>
    </xf>
    <xf numFmtId="0" fontId="2" fillId="0" borderId="4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 applyBorder="1"/>
    <xf numFmtId="0" fontId="0" fillId="4" borderId="0" xfId="0" applyFill="1" applyBorder="1"/>
    <xf numFmtId="0" fontId="1" fillId="4" borderId="2" xfId="0" applyFont="1" applyFill="1" applyBorder="1" applyAlignment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 applyBorder="1"/>
    <xf numFmtId="0" fontId="2" fillId="4" borderId="0" xfId="0" applyFont="1" applyFill="1" applyBorder="1" applyAlignment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ont="1" applyFill="1" applyBorder="1"/>
    <xf numFmtId="0" fontId="0" fillId="4" borderId="0" xfId="0" applyFont="1" applyFill="1" applyBorder="1"/>
    <xf numFmtId="2" fontId="1" fillId="4" borderId="0" xfId="0" applyNumberFormat="1" applyFont="1" applyFill="1" applyBorder="1"/>
    <xf numFmtId="0" fontId="2" fillId="4" borderId="5" xfId="0" applyFont="1" applyFill="1" applyBorder="1" applyAlignment="1">
      <alignment wrapText="1"/>
    </xf>
    <xf numFmtId="0" fontId="2" fillId="4" borderId="0" xfId="0" applyFont="1" applyFill="1" applyBorder="1"/>
    <xf numFmtId="0" fontId="1" fillId="4" borderId="0" xfId="0" applyFont="1" applyFill="1" applyBorder="1" applyAlignment="1"/>
    <xf numFmtId="0" fontId="1" fillId="4" borderId="0" xfId="0" quotePrefix="1" applyFont="1" applyFill="1" applyBorder="1" applyAlignment="1">
      <alignment horizontal="center"/>
    </xf>
    <xf numFmtId="2" fontId="2" fillId="4" borderId="0" xfId="0" applyNumberFormat="1" applyFont="1" applyFill="1" applyBorder="1"/>
    <xf numFmtId="0" fontId="2" fillId="4" borderId="7" xfId="0" applyFont="1" applyFill="1" applyBorder="1"/>
    <xf numFmtId="0" fontId="2" fillId="4" borderId="26" xfId="0" applyFont="1" applyFill="1" applyBorder="1" applyAlignment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Border="1" applyAlignment="1">
      <alignment horizontal="left" wrapText="1"/>
    </xf>
    <xf numFmtId="2" fontId="0" fillId="0" borderId="0" xfId="0" applyNumberFormat="1" applyFont="1" applyBorder="1"/>
    <xf numFmtId="0" fontId="0" fillId="0" borderId="0" xfId="0" applyFont="1" applyFill="1" applyBorder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7" fillId="4" borderId="31" xfId="0" applyFont="1" applyFill="1" applyBorder="1" applyAlignment="1">
      <alignment wrapText="1"/>
    </xf>
    <xf numFmtId="0" fontId="7" fillId="4" borderId="33" xfId="0" applyFont="1" applyFill="1" applyBorder="1" applyAlignment="1">
      <alignment wrapText="1"/>
    </xf>
    <xf numFmtId="0" fontId="1" fillId="4" borderId="19" xfId="0" applyFont="1" applyFill="1" applyBorder="1" applyProtection="1"/>
    <xf numFmtId="0" fontId="1" fillId="4" borderId="29" xfId="0" applyFont="1" applyFill="1" applyBorder="1" applyProtection="1"/>
    <xf numFmtId="0" fontId="1" fillId="4" borderId="1" xfId="0" applyFont="1" applyFill="1" applyBorder="1" applyProtection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 applyProtection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 applyAlignment="1"/>
    <xf numFmtId="0" fontId="1" fillId="4" borderId="5" xfId="0" applyFont="1" applyFill="1" applyBorder="1" applyProtection="1">
      <protection locked="0"/>
    </xf>
    <xf numFmtId="166" fontId="12" fillId="8" borderId="44" xfId="0" applyNumberFormat="1" applyFont="1" applyFill="1" applyBorder="1" applyAlignment="1">
      <alignment horizontal="right"/>
    </xf>
    <xf numFmtId="0" fontId="1" fillId="4" borderId="45" xfId="0" applyFont="1" applyFill="1" applyBorder="1" applyProtection="1"/>
    <xf numFmtId="0" fontId="2" fillId="4" borderId="7" xfId="0" applyFont="1" applyFill="1" applyBorder="1" applyProtection="1">
      <protection locked="0"/>
    </xf>
    <xf numFmtId="2" fontId="1" fillId="9" borderId="1" xfId="0" applyNumberFormat="1" applyFont="1" applyFill="1" applyBorder="1"/>
    <xf numFmtId="2" fontId="0" fillId="9" borderId="1" xfId="0" applyNumberFormat="1" applyFont="1" applyFill="1" applyBorder="1"/>
    <xf numFmtId="0" fontId="0" fillId="9" borderId="1" xfId="0" applyFont="1" applyFill="1" applyBorder="1"/>
    <xf numFmtId="0" fontId="1" fillId="9" borderId="6" xfId="0" applyFont="1" applyFill="1" applyBorder="1"/>
    <xf numFmtId="2" fontId="1" fillId="9" borderId="8" xfId="0" applyNumberFormat="1" applyFont="1" applyFill="1" applyBorder="1"/>
    <xf numFmtId="2" fontId="0" fillId="9" borderId="8" xfId="0" applyNumberFormat="1" applyFont="1" applyFill="1" applyBorder="1"/>
    <xf numFmtId="0" fontId="0" fillId="9" borderId="8" xfId="0" applyFont="1" applyFill="1" applyBorder="1"/>
    <xf numFmtId="0" fontId="1" fillId="9" borderId="9" xfId="0" applyFont="1" applyFill="1" applyBorder="1"/>
    <xf numFmtId="0" fontId="2" fillId="9" borderId="5" xfId="0" applyFont="1" applyFill="1" applyBorder="1"/>
    <xf numFmtId="0" fontId="1" fillId="9" borderId="1" xfId="0" applyFont="1" applyFill="1" applyBorder="1"/>
    <xf numFmtId="43" fontId="1" fillId="9" borderId="6" xfId="1" applyFont="1" applyFill="1" applyBorder="1"/>
    <xf numFmtId="0" fontId="2" fillId="9" borderId="7" xfId="0" applyFont="1" applyFill="1" applyBorder="1"/>
    <xf numFmtId="0" fontId="1" fillId="9" borderId="8" xfId="0" applyFont="1" applyFill="1" applyBorder="1"/>
    <xf numFmtId="43" fontId="1" fillId="9" borderId="9" xfId="1" applyFont="1" applyFill="1" applyBorder="1"/>
    <xf numFmtId="0" fontId="1" fillId="9" borderId="19" xfId="0" applyFont="1" applyFill="1" applyBorder="1"/>
    <xf numFmtId="2" fontId="1" fillId="9" borderId="19" xfId="0" applyNumberFormat="1" applyFont="1" applyFill="1" applyBorder="1"/>
    <xf numFmtId="43" fontId="1" fillId="9" borderId="21" xfId="1" applyFont="1" applyFill="1" applyBorder="1"/>
    <xf numFmtId="43" fontId="1" fillId="9" borderId="1" xfId="1" applyFont="1" applyFill="1" applyBorder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V45"/>
  <sheetViews>
    <sheetView tabSelected="1" topLeftCell="A2" zoomScale="108" zoomScaleNormal="115" workbookViewId="0">
      <selection activeCell="F25" sqref="F25"/>
    </sheetView>
  </sheetViews>
  <sheetFormatPr defaultRowHeight="14.5" x14ac:dyDescent="0.35"/>
  <cols>
    <col min="1" max="1" width="8.7265625" style="88"/>
    <col min="2" max="2" width="14.26953125" style="88" customWidth="1"/>
    <col min="3" max="3" width="68.7265625" style="88" customWidth="1"/>
    <col min="4" max="4" width="30.26953125" style="88" customWidth="1"/>
    <col min="5" max="5" width="8.54296875" style="88" hidden="1" customWidth="1"/>
    <col min="6" max="6" width="28.54296875" style="132" customWidth="1"/>
    <col min="7" max="7" width="4.26953125" style="88" customWidth="1"/>
    <col min="8" max="9" width="4.7265625" style="88" customWidth="1"/>
    <col min="10" max="10" width="18.54296875" style="88" customWidth="1"/>
    <col min="11" max="11" width="15.453125" style="88" customWidth="1"/>
    <col min="12" max="14" width="8.7265625" style="88"/>
    <col min="15" max="15" width="31.54296875" style="88" customWidth="1"/>
    <col min="16" max="16" width="8.7265625" customWidth="1"/>
    <col min="19" max="19" width="11.7265625" customWidth="1"/>
  </cols>
  <sheetData>
    <row r="1" spans="2:22" ht="21.4" customHeight="1" thickBot="1" x14ac:dyDescent="0.4"/>
    <row r="2" spans="2:22" ht="41.25" customHeight="1" thickBot="1" x14ac:dyDescent="0.4">
      <c r="C2" s="171" t="s">
        <v>0</v>
      </c>
      <c r="D2" s="172"/>
      <c r="E2" s="172"/>
      <c r="F2" s="173"/>
      <c r="G2" s="90"/>
      <c r="H2" s="90"/>
      <c r="I2" s="90"/>
      <c r="J2" s="90"/>
    </row>
    <row r="3" spans="2:22" ht="15" hidden="1" thickBot="1" x14ac:dyDescent="0.4">
      <c r="C3" s="88">
        <v>1</v>
      </c>
      <c r="D3" s="88">
        <v>2</v>
      </c>
      <c r="E3" s="88">
        <v>3</v>
      </c>
      <c r="F3" s="132">
        <v>4</v>
      </c>
      <c r="G3" s="90">
        <v>5</v>
      </c>
      <c r="H3" s="90">
        <v>6</v>
      </c>
      <c r="I3" s="90">
        <v>7</v>
      </c>
      <c r="J3" s="90"/>
      <c r="K3" s="90"/>
      <c r="L3" s="90"/>
      <c r="M3" s="90"/>
      <c r="N3" s="90"/>
      <c r="O3" s="90"/>
      <c r="P3" s="48"/>
      <c r="Q3" s="48"/>
      <c r="R3" s="48"/>
      <c r="S3" s="48"/>
      <c r="T3" s="48"/>
      <c r="U3" s="48"/>
      <c r="V3" s="48"/>
    </row>
    <row r="4" spans="2:22" ht="29" hidden="1" x14ac:dyDescent="0.35">
      <c r="C4" s="91" t="s">
        <v>1</v>
      </c>
      <c r="D4" s="92" t="s">
        <v>2</v>
      </c>
      <c r="E4" s="93" t="s">
        <v>3</v>
      </c>
      <c r="F4" s="133" t="s">
        <v>4</v>
      </c>
      <c r="G4" s="133"/>
      <c r="H4" s="94"/>
      <c r="I4" s="95"/>
      <c r="J4" s="89"/>
      <c r="K4" s="96" t="s">
        <v>5</v>
      </c>
      <c r="L4" s="89"/>
      <c r="M4" s="89" t="s">
        <v>6</v>
      </c>
      <c r="N4" s="95"/>
      <c r="O4" s="97" t="s">
        <v>1</v>
      </c>
      <c r="P4" s="80" t="s">
        <v>3</v>
      </c>
      <c r="Q4" s="81" t="s">
        <v>7</v>
      </c>
      <c r="R4" s="82" t="s">
        <v>8</v>
      </c>
      <c r="S4" s="83" t="s">
        <v>9</v>
      </c>
      <c r="T4" s="84"/>
    </row>
    <row r="5" spans="2:22" hidden="1" x14ac:dyDescent="0.35">
      <c r="B5" s="89"/>
      <c r="C5" s="98" t="s">
        <v>10</v>
      </c>
      <c r="D5" s="99">
        <v>0.85</v>
      </c>
      <c r="E5" s="100">
        <v>0.3</v>
      </c>
      <c r="F5" s="134">
        <v>0.4</v>
      </c>
      <c r="G5" s="101"/>
      <c r="H5" s="102"/>
      <c r="I5" s="89"/>
      <c r="J5" s="89"/>
      <c r="K5" s="96" t="s">
        <v>11</v>
      </c>
      <c r="L5" s="89"/>
      <c r="M5" s="89" t="s">
        <v>12</v>
      </c>
      <c r="N5" s="89"/>
      <c r="O5" s="98" t="s">
        <v>10</v>
      </c>
      <c r="P5" s="58">
        <v>0.3</v>
      </c>
      <c r="Q5" s="59">
        <v>7.73</v>
      </c>
      <c r="R5" s="57">
        <v>0.41</v>
      </c>
      <c r="S5" s="57">
        <v>0.41</v>
      </c>
      <c r="T5" s="50"/>
    </row>
    <row r="6" spans="2:22" hidden="1" x14ac:dyDescent="0.35">
      <c r="B6" s="89"/>
      <c r="C6" s="98" t="s">
        <v>13</v>
      </c>
      <c r="D6" s="99">
        <v>0.85</v>
      </c>
      <c r="E6" s="100">
        <v>0.66669999999999996</v>
      </c>
      <c r="F6" s="134">
        <v>0.4</v>
      </c>
      <c r="G6" s="101"/>
      <c r="H6" s="102"/>
      <c r="I6" s="89"/>
      <c r="J6" s="89"/>
      <c r="K6" s="96" t="s">
        <v>14</v>
      </c>
      <c r="L6" s="89"/>
      <c r="M6" s="89" t="s">
        <v>15</v>
      </c>
      <c r="N6" s="89"/>
      <c r="O6" s="98" t="s">
        <v>13</v>
      </c>
      <c r="P6" s="58">
        <v>0.66669999999999996</v>
      </c>
      <c r="Q6" s="59">
        <v>7.73</v>
      </c>
      <c r="R6" s="57">
        <v>0.41</v>
      </c>
      <c r="S6" s="57">
        <v>0.41</v>
      </c>
      <c r="T6" s="50"/>
    </row>
    <row r="7" spans="2:22" ht="30" hidden="1" customHeight="1" x14ac:dyDescent="0.35">
      <c r="B7" s="89"/>
      <c r="C7" s="104" t="s">
        <v>16</v>
      </c>
      <c r="D7" s="99">
        <v>0.85</v>
      </c>
      <c r="E7" s="100">
        <v>0.15</v>
      </c>
      <c r="F7" s="134">
        <v>0.4</v>
      </c>
      <c r="G7" s="101"/>
      <c r="H7" s="102"/>
      <c r="I7" s="89"/>
      <c r="J7" s="89"/>
      <c r="K7" s="96" t="s">
        <v>17</v>
      </c>
      <c r="L7" s="89"/>
      <c r="M7" s="89" t="s">
        <v>18</v>
      </c>
      <c r="N7" s="105"/>
      <c r="O7" s="104" t="s">
        <v>16</v>
      </c>
      <c r="P7" s="58">
        <v>0.15</v>
      </c>
      <c r="Q7" s="59">
        <v>7.73</v>
      </c>
      <c r="R7" s="57">
        <v>0.41</v>
      </c>
      <c r="S7" s="57">
        <v>0.41</v>
      </c>
      <c r="T7" s="50"/>
    </row>
    <row r="8" spans="2:22" ht="32.65" hidden="1" customHeight="1" x14ac:dyDescent="0.35">
      <c r="B8" s="89"/>
      <c r="C8" s="104" t="s">
        <v>19</v>
      </c>
      <c r="D8" s="99">
        <v>0.85</v>
      </c>
      <c r="E8" s="100">
        <v>0.3</v>
      </c>
      <c r="F8" s="134">
        <v>0.4</v>
      </c>
      <c r="G8" s="101"/>
      <c r="H8" s="102"/>
      <c r="I8" s="89"/>
      <c r="J8" s="89"/>
      <c r="K8" s="96" t="s">
        <v>20</v>
      </c>
      <c r="L8" s="89"/>
      <c r="M8" s="89" t="s">
        <v>21</v>
      </c>
      <c r="N8" s="89"/>
      <c r="O8" s="104" t="s">
        <v>19</v>
      </c>
      <c r="P8" s="58">
        <v>0.3</v>
      </c>
      <c r="Q8" s="59">
        <v>7.73</v>
      </c>
      <c r="R8" s="57">
        <v>0.41</v>
      </c>
      <c r="S8" s="57">
        <v>0.41</v>
      </c>
      <c r="T8" s="50"/>
    </row>
    <row r="9" spans="2:22" hidden="1" x14ac:dyDescent="0.35">
      <c r="B9" s="89"/>
      <c r="C9" s="104" t="s">
        <v>22</v>
      </c>
      <c r="D9" s="99">
        <v>0.85</v>
      </c>
      <c r="E9" s="100">
        <v>0.2767</v>
      </c>
      <c r="F9" s="134">
        <v>0.4</v>
      </c>
      <c r="G9" s="101"/>
      <c r="H9" s="102"/>
      <c r="I9" s="89"/>
      <c r="J9" s="90"/>
      <c r="K9" s="96" t="s">
        <v>23</v>
      </c>
      <c r="L9" s="90"/>
      <c r="M9" s="89" t="s">
        <v>24</v>
      </c>
      <c r="N9" s="90"/>
      <c r="O9" s="104" t="s">
        <v>22</v>
      </c>
      <c r="P9" s="58">
        <v>0.2767</v>
      </c>
      <c r="Q9" s="59">
        <v>7.73</v>
      </c>
      <c r="R9" s="57">
        <v>0.41</v>
      </c>
      <c r="S9" s="57">
        <v>0.41</v>
      </c>
      <c r="T9" s="48"/>
    </row>
    <row r="10" spans="2:22" hidden="1" x14ac:dyDescent="0.35">
      <c r="B10" s="89"/>
      <c r="C10" s="104" t="s">
        <v>24</v>
      </c>
      <c r="D10" s="99">
        <v>0.94</v>
      </c>
      <c r="E10" s="100">
        <v>1</v>
      </c>
      <c r="F10" s="134">
        <v>0.7</v>
      </c>
      <c r="G10" s="101"/>
      <c r="H10" s="102"/>
      <c r="I10" s="106"/>
      <c r="J10" s="89"/>
      <c r="K10" s="107"/>
      <c r="L10" s="90"/>
      <c r="M10" s="89" t="s">
        <v>25</v>
      </c>
      <c r="N10" s="90"/>
      <c r="O10" s="104" t="s">
        <v>24</v>
      </c>
      <c r="P10" s="58">
        <v>1</v>
      </c>
      <c r="Q10" s="59">
        <v>0</v>
      </c>
      <c r="R10" s="57">
        <v>0.41</v>
      </c>
      <c r="S10" s="62">
        <v>0</v>
      </c>
      <c r="T10" s="48"/>
    </row>
    <row r="11" spans="2:22" hidden="1" x14ac:dyDescent="0.35">
      <c r="B11" s="89"/>
      <c r="C11" s="154" t="s">
        <v>26</v>
      </c>
      <c r="D11" s="155">
        <v>0.61</v>
      </c>
      <c r="E11" s="146">
        <v>0.55000000000000004</v>
      </c>
      <c r="F11" s="156">
        <v>0.27</v>
      </c>
      <c r="G11" s="101"/>
      <c r="H11" s="102"/>
      <c r="I11" s="89"/>
      <c r="J11" s="89"/>
      <c r="K11" s="103"/>
      <c r="L11" s="90"/>
      <c r="M11" s="89" t="s">
        <v>27</v>
      </c>
      <c r="N11" s="90"/>
      <c r="O11" s="98" t="s">
        <v>26</v>
      </c>
      <c r="P11" s="146">
        <v>1</v>
      </c>
      <c r="Q11" s="147">
        <v>3.26</v>
      </c>
      <c r="R11" s="148">
        <v>0</v>
      </c>
      <c r="S11" s="149">
        <v>0.02</v>
      </c>
      <c r="T11" s="48"/>
    </row>
    <row r="12" spans="2:22" hidden="1" x14ac:dyDescent="0.35">
      <c r="B12" s="89"/>
      <c r="C12" s="154" t="s">
        <v>28</v>
      </c>
      <c r="D12" s="155">
        <v>0.61</v>
      </c>
      <c r="E12" s="146">
        <v>0.44</v>
      </c>
      <c r="F12" s="156">
        <v>0.27</v>
      </c>
      <c r="G12" s="101"/>
      <c r="H12" s="102"/>
      <c r="I12" s="89"/>
      <c r="J12" s="89"/>
      <c r="K12" s="103"/>
      <c r="L12" s="90"/>
      <c r="M12" s="89" t="s">
        <v>29</v>
      </c>
      <c r="N12" s="90"/>
      <c r="O12" s="98" t="s">
        <v>28</v>
      </c>
      <c r="P12" s="146">
        <v>1</v>
      </c>
      <c r="Q12" s="147">
        <v>0</v>
      </c>
      <c r="R12" s="148">
        <v>0</v>
      </c>
      <c r="S12" s="149">
        <v>0</v>
      </c>
      <c r="T12" s="48"/>
    </row>
    <row r="13" spans="2:22" hidden="1" x14ac:dyDescent="0.35">
      <c r="B13" s="89"/>
      <c r="C13" s="154" t="s">
        <v>30</v>
      </c>
      <c r="D13" s="155">
        <v>0.62</v>
      </c>
      <c r="E13" s="146">
        <v>1</v>
      </c>
      <c r="F13" s="156">
        <v>0.17</v>
      </c>
      <c r="G13" s="101"/>
      <c r="H13" s="102"/>
      <c r="I13" s="89"/>
      <c r="J13" s="89"/>
      <c r="K13" s="108"/>
      <c r="L13" s="90"/>
      <c r="M13" s="89" t="s">
        <v>31</v>
      </c>
      <c r="N13" s="90"/>
      <c r="O13" s="98" t="s">
        <v>30</v>
      </c>
      <c r="P13" s="146">
        <v>1</v>
      </c>
      <c r="Q13" s="147">
        <v>3.56</v>
      </c>
      <c r="R13" s="148">
        <v>0</v>
      </c>
      <c r="S13" s="149">
        <v>0</v>
      </c>
      <c r="T13" s="48"/>
    </row>
    <row r="14" spans="2:22" ht="15" hidden="1" thickBot="1" x14ac:dyDescent="0.4">
      <c r="B14" s="89"/>
      <c r="C14" s="157" t="s">
        <v>32</v>
      </c>
      <c r="D14" s="158">
        <v>1</v>
      </c>
      <c r="E14" s="150">
        <v>0.5</v>
      </c>
      <c r="F14" s="159">
        <v>1</v>
      </c>
      <c r="G14" s="101"/>
      <c r="H14" s="102"/>
      <c r="I14" s="89"/>
      <c r="J14" s="90"/>
      <c r="K14" s="90"/>
      <c r="L14" s="90"/>
      <c r="M14" s="90"/>
      <c r="N14" s="90"/>
      <c r="O14" s="109" t="s">
        <v>32</v>
      </c>
      <c r="P14" s="150">
        <v>0.5</v>
      </c>
      <c r="Q14" s="151">
        <v>0</v>
      </c>
      <c r="R14" s="152">
        <v>0</v>
      </c>
      <c r="S14" s="153">
        <v>0</v>
      </c>
      <c r="T14" s="48"/>
    </row>
    <row r="15" spans="2:22" ht="15" hidden="1" thickBot="1" x14ac:dyDescent="0.4">
      <c r="B15" s="89"/>
      <c r="C15" s="154" t="s">
        <v>33</v>
      </c>
      <c r="D15" s="160">
        <v>1</v>
      </c>
      <c r="E15" s="161">
        <v>0.33</v>
      </c>
      <c r="F15" s="162">
        <v>1</v>
      </c>
      <c r="G15" s="101"/>
      <c r="H15" s="102"/>
      <c r="I15" s="89"/>
      <c r="J15" s="90"/>
      <c r="K15" s="90"/>
      <c r="L15" s="90"/>
      <c r="M15" s="90"/>
      <c r="N15" s="90"/>
      <c r="O15" s="109"/>
      <c r="P15" s="64"/>
      <c r="Q15" s="65"/>
      <c r="R15" s="66"/>
      <c r="S15" s="67"/>
      <c r="T15" s="48"/>
    </row>
    <row r="16" spans="2:22" ht="15" hidden="1" thickBot="1" x14ac:dyDescent="0.4">
      <c r="B16" s="89"/>
      <c r="C16" s="154" t="s">
        <v>34</v>
      </c>
      <c r="D16" s="155">
        <v>1</v>
      </c>
      <c r="E16" s="146">
        <v>0.27800000000000002</v>
      </c>
      <c r="F16" s="163">
        <v>1</v>
      </c>
      <c r="G16" s="101"/>
      <c r="H16" s="102"/>
      <c r="I16" s="89"/>
      <c r="J16" s="90"/>
      <c r="K16" s="90"/>
      <c r="L16" s="90"/>
      <c r="M16" s="90"/>
      <c r="N16" s="90"/>
      <c r="O16" s="109" t="s">
        <v>35</v>
      </c>
      <c r="P16" s="64">
        <v>0.33</v>
      </c>
      <c r="Q16" s="65">
        <v>0</v>
      </c>
      <c r="R16" s="66">
        <v>0</v>
      </c>
      <c r="S16" s="67">
        <v>0</v>
      </c>
      <c r="T16" s="48"/>
    </row>
    <row r="17" spans="2:20" hidden="1" x14ac:dyDescent="0.35">
      <c r="B17" s="89"/>
      <c r="C17" s="154" t="s">
        <v>36</v>
      </c>
      <c r="D17" s="155">
        <v>0.5</v>
      </c>
      <c r="E17" s="146">
        <v>1</v>
      </c>
      <c r="F17" s="163">
        <v>0.5</v>
      </c>
      <c r="G17" s="101"/>
      <c r="H17" s="102"/>
      <c r="I17" s="89"/>
      <c r="J17" s="90"/>
      <c r="K17" s="90"/>
      <c r="L17" s="90"/>
      <c r="M17" s="90"/>
      <c r="N17" s="90"/>
      <c r="O17" s="105"/>
      <c r="P17" s="52"/>
      <c r="Q17" s="114"/>
      <c r="R17" s="115"/>
      <c r="S17" s="50"/>
      <c r="T17" s="48"/>
    </row>
    <row r="18" spans="2:20" ht="15" thickBot="1" x14ac:dyDescent="0.4">
      <c r="B18" s="89"/>
      <c r="C18" s="105"/>
      <c r="D18" s="89"/>
      <c r="E18" s="103"/>
      <c r="F18" s="135"/>
      <c r="G18" s="101"/>
      <c r="H18" s="102"/>
      <c r="I18" s="89"/>
      <c r="J18" s="90"/>
      <c r="K18" s="90"/>
      <c r="L18" s="90"/>
      <c r="M18" s="90"/>
      <c r="N18" s="90"/>
      <c r="O18" s="105"/>
      <c r="P18" s="52"/>
      <c r="Q18" s="114"/>
      <c r="R18" s="115"/>
      <c r="S18" s="50"/>
      <c r="T18" s="48"/>
    </row>
    <row r="19" spans="2:20" ht="15" thickBot="1" x14ac:dyDescent="0.4">
      <c r="C19" s="118" t="s">
        <v>37</v>
      </c>
      <c r="D19" s="119" t="s">
        <v>38</v>
      </c>
      <c r="E19" s="120"/>
      <c r="F19" s="136"/>
    </row>
    <row r="20" spans="2:20" x14ac:dyDescent="0.35">
      <c r="C20" s="121" t="s">
        <v>39</v>
      </c>
      <c r="D20" s="141" t="s">
        <v>40</v>
      </c>
      <c r="E20" s="110"/>
      <c r="F20" s="137"/>
    </row>
    <row r="21" spans="2:20" ht="15.4" customHeight="1" x14ac:dyDescent="0.35">
      <c r="C21" s="85"/>
      <c r="D21" s="168"/>
      <c r="E21" s="169"/>
      <c r="F21" s="170"/>
    </row>
    <row r="22" spans="2:20" ht="16" thickBot="1" x14ac:dyDescent="0.4">
      <c r="C22" s="85" t="s">
        <v>41</v>
      </c>
      <c r="D22" s="142" t="s">
        <v>11</v>
      </c>
      <c r="E22" s="124">
        <f>IF(D22=$K$4,(VLOOKUP(D24,$C$5:$F$17,2,FALSE)),(VLOOKUP(D24,$C$5:$F$17,4,FALSE)))</f>
        <v>0.4</v>
      </c>
      <c r="F22" s="143">
        <v>155000</v>
      </c>
    </row>
    <row r="23" spans="2:20" x14ac:dyDescent="0.35">
      <c r="C23" s="86" t="s">
        <v>42</v>
      </c>
      <c r="D23" s="144" t="s">
        <v>43</v>
      </c>
      <c r="E23" s="126"/>
      <c r="F23" s="138">
        <v>0</v>
      </c>
      <c r="H23" s="164" t="s">
        <v>44</v>
      </c>
      <c r="I23" s="165"/>
      <c r="J23" s="116" t="s">
        <v>45</v>
      </c>
    </row>
    <row r="24" spans="2:20" ht="15" thickBot="1" x14ac:dyDescent="0.4">
      <c r="C24" s="85" t="s">
        <v>46</v>
      </c>
      <c r="D24" s="145" t="s">
        <v>10</v>
      </c>
      <c r="E24" s="112">
        <f>VLOOKUP(D24,$C$4:$F$17,3,FALSE)</f>
        <v>0.3</v>
      </c>
      <c r="F24" s="131">
        <f>(F22-F23)*E24*E22</f>
        <v>18600</v>
      </c>
      <c r="H24" s="166"/>
      <c r="I24" s="167"/>
      <c r="J24" s="117" t="s">
        <v>47</v>
      </c>
    </row>
    <row r="25" spans="2:20" ht="27" thickBot="1" x14ac:dyDescent="0.4">
      <c r="C25" s="86" t="s">
        <v>48</v>
      </c>
    </row>
    <row r="26" spans="2:20" ht="13.5" customHeight="1" thickBot="1" x14ac:dyDescent="0.4">
      <c r="C26" s="85" t="s">
        <v>49</v>
      </c>
      <c r="D26" s="120" t="s">
        <v>50</v>
      </c>
      <c r="E26" s="120"/>
      <c r="F26" s="136"/>
    </row>
    <row r="27" spans="2:20" x14ac:dyDescent="0.35">
      <c r="C27" s="85" t="s">
        <v>51</v>
      </c>
      <c r="D27" s="110" t="s">
        <v>52</v>
      </c>
      <c r="E27" s="110"/>
      <c r="F27" s="137"/>
    </row>
    <row r="28" spans="2:20" x14ac:dyDescent="0.35">
      <c r="C28" s="85" t="s">
        <v>53</v>
      </c>
      <c r="D28" s="127" t="s">
        <v>23</v>
      </c>
      <c r="E28" s="99">
        <f>IF(D28=$K$7,(VLOOKUP(D31,$O$4:$S$16,3,FALSE)),IF(D28=$K$8,(VLOOKUP(D31,$O$4:S$16,4,FALSE)),(VLOOKUP(D31,$O$4:S$16,5,FALSE))))</f>
        <v>0.41</v>
      </c>
      <c r="F28" s="138">
        <v>0</v>
      </c>
    </row>
    <row r="29" spans="2:20" x14ac:dyDescent="0.35">
      <c r="C29" s="85" t="s">
        <v>54</v>
      </c>
      <c r="D29" s="129" t="s">
        <v>55</v>
      </c>
      <c r="E29" s="111">
        <f>(VLOOKUP(D31,$C$5:$F$16,3,FALSE))</f>
        <v>0.3</v>
      </c>
      <c r="F29" s="138">
        <v>0</v>
      </c>
    </row>
    <row r="30" spans="2:20" x14ac:dyDescent="0.35">
      <c r="C30" s="85" t="s">
        <v>56</v>
      </c>
      <c r="D30" s="125" t="s">
        <v>43</v>
      </c>
      <c r="E30" s="111">
        <f>(VLOOKUP(D31,$C$5:$F$16,4,FALSE))</f>
        <v>0.4</v>
      </c>
      <c r="F30" s="138">
        <v>0</v>
      </c>
    </row>
    <row r="31" spans="2:20" ht="27" thickBot="1" x14ac:dyDescent="0.4">
      <c r="C31" s="86" t="s">
        <v>57</v>
      </c>
      <c r="D31" s="128" t="s">
        <v>10</v>
      </c>
      <c r="E31" s="112">
        <f>VLOOKUP(D31,$O$4:$S$16,2,FALSE)</f>
        <v>0.3</v>
      </c>
      <c r="F31" s="130">
        <f>(((F29/366)*F28*E31*E28)*1000)-(F30*E30*E29)</f>
        <v>0</v>
      </c>
      <c r="G31" s="140"/>
    </row>
    <row r="32" spans="2:20" ht="13.5" customHeight="1" x14ac:dyDescent="0.35">
      <c r="C32" s="85" t="s">
        <v>58</v>
      </c>
    </row>
    <row r="33" spans="3:8" ht="8.65" customHeight="1" thickBot="1" x14ac:dyDescent="0.4">
      <c r="C33" s="87"/>
      <c r="D33" s="95"/>
      <c r="E33" s="89"/>
      <c r="F33" s="135"/>
      <c r="G33" s="107"/>
      <c r="H33" s="90"/>
    </row>
    <row r="34" spans="3:8" ht="7.5" customHeight="1" x14ac:dyDescent="0.35">
      <c r="D34" s="89"/>
      <c r="E34" s="89"/>
      <c r="F34" s="135"/>
      <c r="G34" s="103"/>
      <c r="H34" s="90"/>
    </row>
    <row r="35" spans="3:8" ht="10.9" customHeight="1" x14ac:dyDescent="0.35">
      <c r="D35" s="113"/>
      <c r="E35" s="89"/>
      <c r="F35" s="135"/>
      <c r="G35" s="103"/>
      <c r="H35" s="90"/>
    </row>
    <row r="36" spans="3:8" ht="8.65" customHeight="1" thickBot="1" x14ac:dyDescent="0.4">
      <c r="C36" s="90"/>
      <c r="D36" s="105"/>
      <c r="E36" s="89"/>
      <c r="F36" s="135"/>
      <c r="G36" s="108"/>
      <c r="H36" s="90"/>
    </row>
    <row r="37" spans="3:8" ht="26.5" x14ac:dyDescent="0.35">
      <c r="C37" s="122" t="s">
        <v>59</v>
      </c>
      <c r="D37" s="90"/>
      <c r="E37" s="90"/>
      <c r="F37" s="139"/>
      <c r="G37" s="90"/>
      <c r="H37" s="90"/>
    </row>
    <row r="38" spans="3:8" ht="15" thickBot="1" x14ac:dyDescent="0.4">
      <c r="C38" s="123" t="s">
        <v>60</v>
      </c>
      <c r="D38" s="95"/>
      <c r="E38" s="89"/>
      <c r="F38" s="135"/>
      <c r="G38" s="107"/>
      <c r="H38" s="90"/>
    </row>
    <row r="39" spans="3:8" x14ac:dyDescent="0.35">
      <c r="C39" s="90"/>
      <c r="D39" s="89"/>
      <c r="E39" s="89"/>
      <c r="F39" s="135"/>
      <c r="G39" s="103"/>
      <c r="H39" s="90"/>
    </row>
    <row r="40" spans="3:8" x14ac:dyDescent="0.35">
      <c r="C40" s="90"/>
      <c r="D40" s="113"/>
      <c r="E40" s="89"/>
      <c r="F40" s="135"/>
      <c r="G40" s="103"/>
      <c r="H40" s="90"/>
    </row>
    <row r="41" spans="3:8" x14ac:dyDescent="0.35">
      <c r="C41" s="90"/>
      <c r="D41" s="105"/>
      <c r="E41" s="89"/>
      <c r="F41" s="135"/>
      <c r="G41" s="108"/>
      <c r="H41" s="90"/>
    </row>
    <row r="42" spans="3:8" x14ac:dyDescent="0.35">
      <c r="C42" s="90"/>
      <c r="D42" s="90"/>
      <c r="E42" s="90"/>
      <c r="F42" s="139"/>
      <c r="G42" s="90"/>
      <c r="H42" s="90"/>
    </row>
    <row r="43" spans="3:8" x14ac:dyDescent="0.35">
      <c r="C43" s="90"/>
      <c r="D43" s="90"/>
      <c r="E43" s="90"/>
      <c r="F43" s="139"/>
      <c r="G43" s="90"/>
      <c r="H43" s="90"/>
    </row>
    <row r="44" spans="3:8" x14ac:dyDescent="0.35">
      <c r="C44" s="90"/>
      <c r="D44" s="90"/>
      <c r="E44" s="90"/>
      <c r="F44" s="139"/>
      <c r="G44" s="90"/>
      <c r="H44" s="90"/>
    </row>
    <row r="45" spans="3:8" x14ac:dyDescent="0.35">
      <c r="C45" s="90"/>
    </row>
  </sheetData>
  <sheetProtection selectLockedCells="1"/>
  <mergeCells count="3">
    <mergeCell ref="H23:I24"/>
    <mergeCell ref="D21:F21"/>
    <mergeCell ref="C2:F2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265625" defaultRowHeight="13" x14ac:dyDescent="0.3"/>
  <cols>
    <col min="1" max="1" width="8.7265625" style="1" customWidth="1"/>
    <col min="2" max="2" width="26.7265625" style="1" bestFit="1" customWidth="1"/>
    <col min="3" max="3" width="12" style="1" customWidth="1"/>
    <col min="4" max="6" width="20.7265625" style="1"/>
    <col min="7" max="7" width="26.7265625" style="1" customWidth="1"/>
    <col min="8" max="8" width="20.7265625" style="1"/>
    <col min="9" max="9" width="15.26953125" style="1" customWidth="1"/>
    <col min="10" max="10" width="12.81640625" style="1" customWidth="1"/>
    <col min="11" max="16384" width="20.7265625" style="1"/>
  </cols>
  <sheetData>
    <row r="1" spans="2:11" ht="13.5" thickBot="1" x14ac:dyDescent="0.35"/>
    <row r="2" spans="2:11" x14ac:dyDescent="0.3">
      <c r="B2" s="10" t="s">
        <v>61</v>
      </c>
      <c r="C2" s="11" t="s">
        <v>62</v>
      </c>
      <c r="D2" s="12" t="s">
        <v>63</v>
      </c>
      <c r="G2" s="10" t="s">
        <v>64</v>
      </c>
      <c r="H2" s="11" t="s">
        <v>62</v>
      </c>
      <c r="I2" s="12" t="s">
        <v>63</v>
      </c>
    </row>
    <row r="3" spans="2:11" x14ac:dyDescent="0.3">
      <c r="B3" s="13" t="s">
        <v>65</v>
      </c>
      <c r="C3" s="2"/>
      <c r="D3" s="22">
        <v>5</v>
      </c>
      <c r="G3" s="13" t="s">
        <v>66</v>
      </c>
      <c r="H3" s="8">
        <v>1</v>
      </c>
      <c r="I3" s="15"/>
    </row>
    <row r="4" spans="2:11" x14ac:dyDescent="0.3">
      <c r="B4" s="13" t="s">
        <v>67</v>
      </c>
      <c r="C4" s="2">
        <v>0.97</v>
      </c>
      <c r="D4" s="23">
        <f>D3*C4</f>
        <v>4.8499999999999996</v>
      </c>
      <c r="G4" s="26" t="s">
        <v>68</v>
      </c>
      <c r="H4" s="8">
        <v>365</v>
      </c>
      <c r="I4" s="27"/>
    </row>
    <row r="5" spans="2:11" x14ac:dyDescent="0.3">
      <c r="B5" s="16" t="s">
        <v>69</v>
      </c>
      <c r="C5" s="2">
        <v>0.3</v>
      </c>
      <c r="D5" s="24">
        <f>D4*C5</f>
        <v>1.4549999999999998</v>
      </c>
      <c r="G5" s="13" t="s">
        <v>70</v>
      </c>
      <c r="H5" s="2">
        <v>0.63</v>
      </c>
      <c r="I5" s="27">
        <f>(H4/365)*H5*H3</f>
        <v>0.63</v>
      </c>
    </row>
    <row r="6" spans="2:11" x14ac:dyDescent="0.3">
      <c r="B6" s="16" t="s">
        <v>71</v>
      </c>
      <c r="C6" s="2">
        <v>0.66669999999999996</v>
      </c>
      <c r="D6" s="24">
        <f>D4*C6</f>
        <v>3.2334949999999996</v>
      </c>
      <c r="G6" s="16" t="s">
        <v>69</v>
      </c>
      <c r="H6" s="2">
        <v>0.3</v>
      </c>
      <c r="I6" s="17">
        <f>I5*H6</f>
        <v>0.189</v>
      </c>
    </row>
    <row r="7" spans="2:11" ht="26" x14ac:dyDescent="0.3">
      <c r="B7" s="18" t="s">
        <v>72</v>
      </c>
      <c r="C7" s="2">
        <v>0.15</v>
      </c>
      <c r="D7" s="24">
        <f>D4*C7</f>
        <v>0.72749999999999992</v>
      </c>
      <c r="G7" s="16" t="s">
        <v>71</v>
      </c>
      <c r="H7" s="2">
        <v>0.66669999999999996</v>
      </c>
      <c r="I7" s="17">
        <f>I5*H7</f>
        <v>0.42002099999999998</v>
      </c>
      <c r="K7" s="16" t="s">
        <v>69</v>
      </c>
    </row>
    <row r="8" spans="2:11" ht="26" x14ac:dyDescent="0.3">
      <c r="B8" s="18" t="s">
        <v>73</v>
      </c>
      <c r="C8" s="2">
        <v>0.3</v>
      </c>
      <c r="D8" s="24">
        <f>D4*C8</f>
        <v>1.4549999999999998</v>
      </c>
      <c r="G8" s="18" t="s">
        <v>72</v>
      </c>
      <c r="H8" s="2">
        <v>0.15</v>
      </c>
      <c r="I8" s="17">
        <f>I5*H8</f>
        <v>9.4500000000000001E-2</v>
      </c>
      <c r="K8" s="16" t="s">
        <v>71</v>
      </c>
    </row>
    <row r="9" spans="2:11" ht="26.5" thickBot="1" x14ac:dyDescent="0.35">
      <c r="B9" s="19" t="s">
        <v>74</v>
      </c>
      <c r="C9" s="20">
        <v>0.2767</v>
      </c>
      <c r="D9" s="25">
        <f>D4*C9</f>
        <v>1.3419949999999998</v>
      </c>
      <c r="G9" s="18" t="s">
        <v>73</v>
      </c>
      <c r="H9" s="2">
        <v>0.3</v>
      </c>
      <c r="I9" s="17">
        <f>I5*H9</f>
        <v>0.189</v>
      </c>
      <c r="K9" s="18" t="s">
        <v>72</v>
      </c>
    </row>
    <row r="10" spans="2:11" ht="26.5" thickBot="1" x14ac:dyDescent="0.35">
      <c r="B10" s="4"/>
      <c r="C10" s="3"/>
      <c r="D10" s="4"/>
      <c r="G10" s="19" t="s">
        <v>74</v>
      </c>
      <c r="H10" s="20">
        <v>0.2767</v>
      </c>
      <c r="I10" s="21">
        <f>I5*H10</f>
        <v>0.174321</v>
      </c>
      <c r="K10" s="18" t="s">
        <v>73</v>
      </c>
    </row>
    <row r="11" spans="2:11" ht="26.5" thickBot="1" x14ac:dyDescent="0.35">
      <c r="K11" s="19" t="s">
        <v>74</v>
      </c>
    </row>
    <row r="12" spans="2:11" ht="13.5" thickBot="1" x14ac:dyDescent="0.35"/>
    <row r="13" spans="2:11" ht="13.5" thickBot="1" x14ac:dyDescent="0.35">
      <c r="B13" s="10" t="s">
        <v>75</v>
      </c>
      <c r="C13" s="11" t="s">
        <v>62</v>
      </c>
      <c r="D13" s="12" t="s">
        <v>63</v>
      </c>
    </row>
    <row r="14" spans="2:11" x14ac:dyDescent="0.3">
      <c r="B14" s="13" t="s">
        <v>76</v>
      </c>
      <c r="C14" s="2"/>
      <c r="D14" s="14">
        <v>39.6</v>
      </c>
      <c r="G14" s="10" t="s">
        <v>77</v>
      </c>
      <c r="H14" s="11" t="s">
        <v>62</v>
      </c>
      <c r="I14" s="12" t="s">
        <v>63</v>
      </c>
    </row>
    <row r="15" spans="2:11" x14ac:dyDescent="0.3">
      <c r="B15" s="13" t="s">
        <v>78</v>
      </c>
      <c r="C15" s="2">
        <v>0.87</v>
      </c>
      <c r="D15" s="15">
        <f>D14*C15</f>
        <v>34.451999999999998</v>
      </c>
      <c r="G15" s="13" t="s">
        <v>79</v>
      </c>
      <c r="H15" s="8">
        <v>1</v>
      </c>
      <c r="I15" s="15"/>
    </row>
    <row r="16" spans="2:11" x14ac:dyDescent="0.3">
      <c r="B16" s="16" t="s">
        <v>69</v>
      </c>
      <c r="C16" s="2">
        <v>0.3</v>
      </c>
      <c r="D16" s="17">
        <f>D15*C16</f>
        <v>10.335599999999999</v>
      </c>
      <c r="G16" s="26" t="s">
        <v>68</v>
      </c>
      <c r="H16" s="8">
        <v>365</v>
      </c>
      <c r="I16" s="15"/>
    </row>
    <row r="17" spans="2:9" x14ac:dyDescent="0.3">
      <c r="B17" s="16" t="s">
        <v>71</v>
      </c>
      <c r="C17" s="2">
        <v>0.66669999999999996</v>
      </c>
      <c r="D17" s="17">
        <f>D15*C17</f>
        <v>22.969148399999998</v>
      </c>
      <c r="G17" s="13" t="s">
        <v>80</v>
      </c>
      <c r="H17" s="2">
        <v>0.38800000000000001</v>
      </c>
      <c r="I17" s="27">
        <f>(H16/365)*H17*H15</f>
        <v>0.38800000000000001</v>
      </c>
    </row>
    <row r="18" spans="2:9" ht="26" x14ac:dyDescent="0.3">
      <c r="B18" s="18" t="s">
        <v>72</v>
      </c>
      <c r="C18" s="2">
        <v>0.15</v>
      </c>
      <c r="D18" s="17">
        <f>D15*C18</f>
        <v>5.1677999999999997</v>
      </c>
      <c r="G18" s="16" t="s">
        <v>69</v>
      </c>
      <c r="H18" s="2">
        <v>0.3</v>
      </c>
      <c r="I18" s="17">
        <f>I17*H18</f>
        <v>0.1164</v>
      </c>
    </row>
    <row r="19" spans="2:9" ht="26" x14ac:dyDescent="0.3">
      <c r="B19" s="18" t="s">
        <v>73</v>
      </c>
      <c r="C19" s="2">
        <v>0.3</v>
      </c>
      <c r="D19" s="17">
        <f>D15*C19</f>
        <v>10.335599999999999</v>
      </c>
      <c r="G19" s="16" t="s">
        <v>71</v>
      </c>
      <c r="H19" s="2">
        <v>0.66669999999999996</v>
      </c>
      <c r="I19" s="17">
        <f>I17*H19</f>
        <v>0.25867960000000001</v>
      </c>
    </row>
    <row r="20" spans="2:9" ht="26.5" thickBot="1" x14ac:dyDescent="0.35">
      <c r="B20" s="19" t="s">
        <v>74</v>
      </c>
      <c r="C20" s="20">
        <v>0.2767</v>
      </c>
      <c r="D20" s="21">
        <f>D15*C20</f>
        <v>9.5328683999999999</v>
      </c>
      <c r="G20" s="18" t="s">
        <v>72</v>
      </c>
      <c r="H20" s="2">
        <v>0.15</v>
      </c>
      <c r="I20" s="17">
        <f>I17*H20</f>
        <v>5.8200000000000002E-2</v>
      </c>
    </row>
    <row r="21" spans="2:9" ht="26" x14ac:dyDescent="0.3">
      <c r="B21" s="4"/>
      <c r="C21" s="3"/>
      <c r="D21" s="4"/>
      <c r="G21" s="18" t="s">
        <v>73</v>
      </c>
      <c r="H21" s="2">
        <v>0.3</v>
      </c>
      <c r="I21" s="17">
        <f>I17*H21</f>
        <v>0.1164</v>
      </c>
    </row>
    <row r="22" spans="2:9" ht="13.5" thickBot="1" x14ac:dyDescent="0.35">
      <c r="G22" s="19" t="s">
        <v>74</v>
      </c>
      <c r="H22" s="20">
        <v>0.2767</v>
      </c>
      <c r="I22" s="21">
        <f>I17*H22</f>
        <v>0.1073596</v>
      </c>
    </row>
    <row r="23" spans="2:9" x14ac:dyDescent="0.3">
      <c r="B23" s="39" t="s">
        <v>44</v>
      </c>
      <c r="C23" s="40"/>
      <c r="D23" s="41" t="s">
        <v>81</v>
      </c>
    </row>
    <row r="24" spans="2:9" ht="13.5" thickBot="1" x14ac:dyDescent="0.35">
      <c r="B24" s="42"/>
      <c r="C24" s="43"/>
      <c r="D24" s="44" t="s">
        <v>47</v>
      </c>
    </row>
    <row r="25" spans="2:9" x14ac:dyDescent="0.3">
      <c r="G25" s="10" t="s">
        <v>82</v>
      </c>
      <c r="H25" s="28" t="s">
        <v>62</v>
      </c>
      <c r="I25" s="29" t="s">
        <v>63</v>
      </c>
    </row>
    <row r="26" spans="2:9" x14ac:dyDescent="0.3">
      <c r="G26" s="30" t="s">
        <v>83</v>
      </c>
      <c r="H26" s="9">
        <v>5</v>
      </c>
      <c r="I26" s="31"/>
    </row>
    <row r="27" spans="2:9" x14ac:dyDescent="0.3">
      <c r="G27" s="26" t="s">
        <v>68</v>
      </c>
      <c r="H27" s="9">
        <v>365</v>
      </c>
      <c r="I27" s="31"/>
    </row>
    <row r="28" spans="2:9" x14ac:dyDescent="0.3">
      <c r="G28" s="16" t="s">
        <v>84</v>
      </c>
      <c r="H28" s="2">
        <v>15.65</v>
      </c>
      <c r="I28" s="27">
        <f>(H27/365)*H28*H26</f>
        <v>78.25</v>
      </c>
    </row>
    <row r="29" spans="2:9" x14ac:dyDescent="0.3">
      <c r="G29" s="16" t="s">
        <v>85</v>
      </c>
      <c r="H29" s="2">
        <v>0.3</v>
      </c>
      <c r="I29" s="17">
        <f>I28*H29</f>
        <v>23.474999999999998</v>
      </c>
    </row>
    <row r="30" spans="2:9" x14ac:dyDescent="0.3">
      <c r="G30" s="16" t="s">
        <v>71</v>
      </c>
      <c r="H30" s="2">
        <v>0.66669999999999996</v>
      </c>
      <c r="I30" s="17">
        <f>I28*H30</f>
        <v>52.169274999999999</v>
      </c>
    </row>
    <row r="31" spans="2:9" ht="26" x14ac:dyDescent="0.3">
      <c r="G31" s="18" t="s">
        <v>72</v>
      </c>
      <c r="H31" s="2">
        <v>0.15</v>
      </c>
      <c r="I31" s="17">
        <f>I28*H31</f>
        <v>11.737499999999999</v>
      </c>
    </row>
    <row r="32" spans="2:9" ht="26" x14ac:dyDescent="0.3">
      <c r="G32" s="18" t="s">
        <v>73</v>
      </c>
      <c r="H32" s="2">
        <v>0.3</v>
      </c>
      <c r="I32" s="17">
        <f>I28*H32</f>
        <v>23.474999999999998</v>
      </c>
    </row>
    <row r="33" spans="7:9" ht="13.5" thickBot="1" x14ac:dyDescent="0.35">
      <c r="G33" s="19" t="s">
        <v>74</v>
      </c>
      <c r="H33" s="20">
        <v>0.2767</v>
      </c>
      <c r="I33" s="21">
        <f>I28*H33</f>
        <v>21.651775000000001</v>
      </c>
    </row>
    <row r="35" spans="7:9" x14ac:dyDescent="0.3">
      <c r="G35" s="5"/>
      <c r="H35" s="6"/>
    </row>
    <row r="36" spans="7:9" x14ac:dyDescent="0.3">
      <c r="G36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7265625" defaultRowHeight="13" x14ac:dyDescent="0.3"/>
  <cols>
    <col min="1" max="1" width="8.7265625" style="1"/>
    <col min="2" max="2" width="25" style="1" customWidth="1"/>
    <col min="3" max="3" width="8.7265625" style="1"/>
    <col min="4" max="4" width="17.1796875" style="1" customWidth="1"/>
    <col min="5" max="5" width="6.81640625" style="1" customWidth="1"/>
    <col min="6" max="6" width="6.453125" style="1" customWidth="1"/>
    <col min="7" max="7" width="22.26953125" style="1" bestFit="1" customWidth="1"/>
    <col min="8" max="8" width="8.7265625" style="1"/>
    <col min="9" max="9" width="12.1796875" style="1" customWidth="1"/>
    <col min="10" max="11" width="5.26953125" style="1" customWidth="1"/>
    <col min="12" max="12" width="25.81640625" style="1" customWidth="1"/>
    <col min="13" max="13" width="14" style="1" customWidth="1"/>
    <col min="14" max="14" width="10.81640625" style="1" customWidth="1"/>
    <col min="15" max="16384" width="8.7265625" style="1"/>
  </cols>
  <sheetData>
    <row r="2" spans="2:14" ht="13.5" thickBot="1" x14ac:dyDescent="0.35">
      <c r="C2" s="34"/>
      <c r="D2" s="34"/>
    </row>
    <row r="3" spans="2:14" x14ac:dyDescent="0.3">
      <c r="B3" s="10" t="s">
        <v>86</v>
      </c>
      <c r="C3" s="35" t="s">
        <v>62</v>
      </c>
      <c r="D3" s="12" t="s">
        <v>63</v>
      </c>
      <c r="G3" s="10" t="s">
        <v>87</v>
      </c>
      <c r="H3" s="35" t="s">
        <v>62</v>
      </c>
      <c r="I3" s="12" t="s">
        <v>63</v>
      </c>
      <c r="L3" s="10" t="s">
        <v>88</v>
      </c>
      <c r="M3" s="35" t="s">
        <v>62</v>
      </c>
      <c r="N3" s="12" t="s">
        <v>63</v>
      </c>
    </row>
    <row r="4" spans="2:14" x14ac:dyDescent="0.3">
      <c r="B4" s="13" t="s">
        <v>65</v>
      </c>
      <c r="C4" s="2"/>
      <c r="D4" s="22">
        <v>1</v>
      </c>
      <c r="G4" s="13" t="s">
        <v>65</v>
      </c>
      <c r="H4" s="2"/>
      <c r="I4" s="22">
        <v>547.5</v>
      </c>
      <c r="L4" s="13" t="s">
        <v>65</v>
      </c>
      <c r="M4" s="2"/>
      <c r="N4" s="22">
        <v>547.5</v>
      </c>
    </row>
    <row r="5" spans="2:14" x14ac:dyDescent="0.3">
      <c r="B5" s="13" t="s">
        <v>89</v>
      </c>
      <c r="C5" s="2">
        <v>0.67</v>
      </c>
      <c r="D5" s="23">
        <f>D4*C5</f>
        <v>0.67</v>
      </c>
      <c r="G5" s="13" t="s">
        <v>90</v>
      </c>
      <c r="H5" s="2">
        <v>0.61</v>
      </c>
      <c r="I5" s="23">
        <f>I4*H5</f>
        <v>333.97499999999997</v>
      </c>
      <c r="L5" s="13" t="s">
        <v>91</v>
      </c>
      <c r="M5" s="2">
        <v>1</v>
      </c>
      <c r="N5" s="23">
        <f>N4*M5</f>
        <v>547.5</v>
      </c>
    </row>
    <row r="6" spans="2:14" ht="13.5" thickBot="1" x14ac:dyDescent="0.35">
      <c r="B6" s="16" t="s">
        <v>92</v>
      </c>
      <c r="C6" s="2">
        <v>0.55000000000000004</v>
      </c>
      <c r="D6" s="24">
        <f>D5*C6</f>
        <v>0.36850000000000005</v>
      </c>
      <c r="G6" s="36" t="s">
        <v>93</v>
      </c>
      <c r="H6" s="20">
        <v>0.4375</v>
      </c>
      <c r="I6" s="25">
        <f>I5*H6</f>
        <v>146.11406249999999</v>
      </c>
      <c r="L6" s="36" t="s">
        <v>93</v>
      </c>
      <c r="M6" s="20">
        <v>0.4375</v>
      </c>
      <c r="N6" s="25">
        <f>N5*M6</f>
        <v>239.53125</v>
      </c>
    </row>
    <row r="7" spans="2:14" ht="13.5" thickBot="1" x14ac:dyDescent="0.35">
      <c r="B7" s="36" t="s">
        <v>94</v>
      </c>
      <c r="C7" s="20">
        <v>0.44</v>
      </c>
      <c r="D7" s="25">
        <f>D5*C7</f>
        <v>0.29480000000000001</v>
      </c>
      <c r="I7" s="32"/>
      <c r="N7" s="32"/>
    </row>
    <row r="8" spans="2:14" x14ac:dyDescent="0.3">
      <c r="D8" s="32"/>
      <c r="I8" s="32"/>
      <c r="N8" s="32"/>
    </row>
    <row r="9" spans="2:14" x14ac:dyDescent="0.3">
      <c r="B9" s="3"/>
      <c r="C9" s="3"/>
      <c r="D9" s="33"/>
      <c r="I9" s="32"/>
      <c r="N9" s="32"/>
    </row>
    <row r="10" spans="2:14" ht="13.5" thickBot="1" x14ac:dyDescent="0.35">
      <c r="B10" s="3"/>
      <c r="C10" s="3"/>
      <c r="D10" s="33"/>
      <c r="I10" s="32"/>
      <c r="N10" s="32"/>
    </row>
    <row r="11" spans="2:14" x14ac:dyDescent="0.3">
      <c r="B11" s="10" t="s">
        <v>95</v>
      </c>
      <c r="C11" s="35" t="s">
        <v>62</v>
      </c>
      <c r="D11" s="37" t="s">
        <v>63</v>
      </c>
      <c r="G11" s="10" t="s">
        <v>96</v>
      </c>
      <c r="H11" s="35" t="s">
        <v>62</v>
      </c>
      <c r="I11" s="37" t="s">
        <v>63</v>
      </c>
      <c r="L11" s="10" t="s">
        <v>97</v>
      </c>
      <c r="M11" s="35" t="s">
        <v>62</v>
      </c>
      <c r="N11" s="37" t="s">
        <v>63</v>
      </c>
    </row>
    <row r="12" spans="2:14" x14ac:dyDescent="0.3">
      <c r="B12" s="13" t="s">
        <v>76</v>
      </c>
      <c r="C12" s="2"/>
      <c r="D12" s="22">
        <v>1</v>
      </c>
      <c r="G12" s="13" t="s">
        <v>76</v>
      </c>
      <c r="H12" s="2"/>
      <c r="I12" s="22">
        <v>94.5</v>
      </c>
      <c r="L12" s="13" t="s">
        <v>76</v>
      </c>
      <c r="M12" s="2"/>
      <c r="N12" s="22">
        <v>94.5</v>
      </c>
    </row>
    <row r="13" spans="2:14" x14ac:dyDescent="0.3">
      <c r="B13" s="13" t="s">
        <v>98</v>
      </c>
      <c r="C13" s="2">
        <v>0.28000000000000003</v>
      </c>
      <c r="D13" s="23">
        <f>D12*C13</f>
        <v>0.28000000000000003</v>
      </c>
      <c r="G13" s="13" t="s">
        <v>99</v>
      </c>
      <c r="H13" s="2">
        <v>0.33</v>
      </c>
      <c r="I13" s="23">
        <f>I12*H13</f>
        <v>31.185000000000002</v>
      </c>
      <c r="L13" s="13" t="s">
        <v>100</v>
      </c>
      <c r="M13" s="2">
        <v>1</v>
      </c>
      <c r="N13" s="23">
        <f>N12*M13</f>
        <v>94.5</v>
      </c>
    </row>
    <row r="14" spans="2:14" ht="13.5" thickBot="1" x14ac:dyDescent="0.35">
      <c r="B14" s="16" t="s">
        <v>93</v>
      </c>
      <c r="C14" s="2">
        <v>0.55000000000000004</v>
      </c>
      <c r="D14" s="24">
        <f>D13*C14</f>
        <v>0.15400000000000003</v>
      </c>
      <c r="G14" s="36" t="s">
        <v>93</v>
      </c>
      <c r="H14" s="20">
        <v>0.4375</v>
      </c>
      <c r="I14" s="25">
        <f>I13*H14</f>
        <v>13.643437500000001</v>
      </c>
      <c r="L14" s="36" t="s">
        <v>93</v>
      </c>
      <c r="M14" s="20">
        <v>0.4375</v>
      </c>
      <c r="N14" s="25">
        <f>N13*M14</f>
        <v>41.34375</v>
      </c>
    </row>
    <row r="15" spans="2:14" ht="13.5" thickBot="1" x14ac:dyDescent="0.35">
      <c r="B15" s="36" t="s">
        <v>94</v>
      </c>
      <c r="C15" s="20">
        <v>0.44</v>
      </c>
      <c r="D15" s="25">
        <f>D13*C15</f>
        <v>0.12320000000000002</v>
      </c>
      <c r="I15" s="32"/>
      <c r="N15" s="32"/>
    </row>
    <row r="16" spans="2:14" x14ac:dyDescent="0.3">
      <c r="D16" s="32"/>
      <c r="I16" s="32"/>
      <c r="N16" s="32"/>
    </row>
    <row r="17" spans="2:14" x14ac:dyDescent="0.3">
      <c r="D17" s="32"/>
      <c r="F17" s="3"/>
      <c r="G17" s="3"/>
      <c r="H17" s="3"/>
      <c r="I17" s="33"/>
      <c r="J17" s="3"/>
      <c r="K17" s="3"/>
      <c r="L17" s="3"/>
      <c r="M17" s="3"/>
      <c r="N17" s="33"/>
    </row>
    <row r="18" spans="2:14" ht="13.5" thickBot="1" x14ac:dyDescent="0.35">
      <c r="D18" s="32"/>
      <c r="F18" s="3"/>
      <c r="G18" s="3"/>
      <c r="H18" s="3"/>
      <c r="I18" s="33"/>
      <c r="J18" s="3"/>
      <c r="K18" s="3"/>
      <c r="L18" s="3"/>
      <c r="M18" s="3"/>
      <c r="N18" s="33"/>
    </row>
    <row r="19" spans="2:14" x14ac:dyDescent="0.3">
      <c r="B19" s="10" t="s">
        <v>101</v>
      </c>
      <c r="C19" s="35" t="s">
        <v>62</v>
      </c>
      <c r="D19" s="37" t="s">
        <v>63</v>
      </c>
      <c r="F19" s="3"/>
      <c r="G19" s="10" t="s">
        <v>102</v>
      </c>
      <c r="H19" s="35" t="s">
        <v>62</v>
      </c>
      <c r="I19" s="37" t="s">
        <v>63</v>
      </c>
      <c r="J19" s="3"/>
      <c r="K19" s="3"/>
      <c r="L19" s="10" t="s">
        <v>103</v>
      </c>
      <c r="M19" s="35" t="s">
        <v>62</v>
      </c>
      <c r="N19" s="37" t="s">
        <v>63</v>
      </c>
    </row>
    <row r="20" spans="2:14" x14ac:dyDescent="0.3">
      <c r="B20" s="13" t="s">
        <v>104</v>
      </c>
      <c r="C20" s="8">
        <v>1</v>
      </c>
      <c r="D20" s="38"/>
      <c r="F20" s="3"/>
      <c r="G20" s="13" t="s">
        <v>104</v>
      </c>
      <c r="H20" s="8">
        <v>1</v>
      </c>
      <c r="I20" s="38"/>
      <c r="J20" s="3"/>
      <c r="K20" s="3"/>
      <c r="L20" s="13" t="s">
        <v>104</v>
      </c>
      <c r="M20" s="8">
        <v>1</v>
      </c>
      <c r="N20" s="38"/>
    </row>
    <row r="21" spans="2:14" ht="14.65" customHeight="1" x14ac:dyDescent="0.3">
      <c r="B21" s="26" t="s">
        <v>68</v>
      </c>
      <c r="C21" s="8">
        <v>365</v>
      </c>
      <c r="D21" s="38"/>
      <c r="F21" s="3"/>
      <c r="G21" s="26" t="s">
        <v>68</v>
      </c>
      <c r="H21" s="8">
        <v>365</v>
      </c>
      <c r="I21" s="38"/>
      <c r="J21" s="3"/>
      <c r="K21" s="3"/>
      <c r="L21" s="26" t="s">
        <v>68</v>
      </c>
      <c r="M21" s="8">
        <v>365</v>
      </c>
      <c r="N21" s="38"/>
    </row>
    <row r="22" spans="2:14" x14ac:dyDescent="0.3">
      <c r="B22" s="16" t="s">
        <v>105</v>
      </c>
      <c r="C22" s="2">
        <v>3.18</v>
      </c>
      <c r="D22" s="23">
        <f>(C21/365)*C20*C22</f>
        <v>3.18</v>
      </c>
      <c r="F22" s="3"/>
      <c r="G22" s="16" t="s">
        <v>106</v>
      </c>
      <c r="H22" s="2">
        <v>2.97</v>
      </c>
      <c r="I22" s="23">
        <f>(H21/365)*H20*H22</f>
        <v>2.97</v>
      </c>
      <c r="J22" s="3"/>
      <c r="K22" s="3"/>
      <c r="L22" s="16" t="s">
        <v>107</v>
      </c>
      <c r="M22" s="2"/>
      <c r="N22" s="23">
        <f>(M21/365)*M20*M22</f>
        <v>0</v>
      </c>
    </row>
    <row r="23" spans="2:14" ht="13.5" thickBot="1" x14ac:dyDescent="0.35">
      <c r="B23" s="16" t="s">
        <v>108</v>
      </c>
      <c r="C23" s="2">
        <v>3.59</v>
      </c>
      <c r="D23" s="24">
        <f>D22*C23</f>
        <v>11.4162</v>
      </c>
      <c r="F23" s="3"/>
      <c r="G23" s="36" t="s">
        <v>109</v>
      </c>
      <c r="H23" s="20">
        <v>0.4375</v>
      </c>
      <c r="I23" s="25">
        <f>I22*H23</f>
        <v>1.2993750000000002</v>
      </c>
      <c r="J23" s="3"/>
      <c r="K23" s="3"/>
      <c r="L23" s="36" t="s">
        <v>110</v>
      </c>
      <c r="M23" s="20">
        <v>0.5</v>
      </c>
      <c r="N23" s="25">
        <f>N22*M23</f>
        <v>0</v>
      </c>
    </row>
    <row r="24" spans="2:14" ht="13.5" thickBot="1" x14ac:dyDescent="0.35">
      <c r="B24" s="36" t="s">
        <v>94</v>
      </c>
      <c r="C24" s="20">
        <v>0.44</v>
      </c>
      <c r="D24" s="25">
        <f>D22*C24</f>
        <v>1.3992</v>
      </c>
      <c r="F24" s="3"/>
      <c r="G24" s="3"/>
      <c r="H24" s="3"/>
      <c r="I24" s="3"/>
      <c r="J24" s="3"/>
      <c r="K24" s="3"/>
      <c r="L24" s="3"/>
      <c r="M24" s="3"/>
      <c r="N24" s="3"/>
    </row>
    <row r="25" spans="2:14" ht="13.5" thickBot="1" x14ac:dyDescent="0.35">
      <c r="B25" s="3"/>
      <c r="C25" s="3"/>
      <c r="D25" s="3"/>
      <c r="F25" s="3"/>
      <c r="G25" s="3"/>
      <c r="H25" s="3"/>
      <c r="I25" s="3"/>
      <c r="J25" s="3"/>
      <c r="K25" s="3"/>
      <c r="L25" s="3"/>
      <c r="M25" s="3"/>
      <c r="N25" s="3"/>
    </row>
    <row r="26" spans="2:14" x14ac:dyDescent="0.3">
      <c r="B26" s="39" t="s">
        <v>44</v>
      </c>
      <c r="C26" s="40"/>
      <c r="D26" s="41" t="s">
        <v>81</v>
      </c>
      <c r="F26" s="3"/>
      <c r="G26" s="3"/>
      <c r="H26" s="3"/>
      <c r="I26" s="3"/>
      <c r="J26" s="3"/>
      <c r="K26" s="3"/>
      <c r="L26" s="3"/>
      <c r="M26" s="3"/>
      <c r="N26" s="3"/>
    </row>
    <row r="27" spans="2:14" ht="13.5" thickBot="1" x14ac:dyDescent="0.35">
      <c r="B27" s="42"/>
      <c r="C27" s="43"/>
      <c r="D27" s="44" t="s">
        <v>47</v>
      </c>
      <c r="F27" s="3"/>
      <c r="G27" s="3"/>
      <c r="H27" s="3"/>
      <c r="I27" s="3"/>
      <c r="J27" s="3"/>
      <c r="K27" s="3"/>
      <c r="L27" s="3"/>
      <c r="M27" s="3"/>
    </row>
    <row r="28" spans="2:14" x14ac:dyDescent="0.3">
      <c r="K28" s="7"/>
    </row>
    <row r="29" spans="2:14" x14ac:dyDescent="0.3">
      <c r="K29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 x14ac:dyDescent="0.35"/>
  <cols>
    <col min="2" max="2" width="24.7265625" customWidth="1"/>
    <col min="3" max="3" width="14.81640625" customWidth="1"/>
    <col min="4" max="4" width="16" customWidth="1"/>
  </cols>
  <sheetData>
    <row r="1" spans="2:4" ht="15" thickBot="1" x14ac:dyDescent="0.4"/>
    <row r="2" spans="2:4" x14ac:dyDescent="0.35">
      <c r="B2" s="10" t="s">
        <v>111</v>
      </c>
      <c r="C2" s="35" t="s">
        <v>62</v>
      </c>
      <c r="D2" s="12" t="s">
        <v>63</v>
      </c>
    </row>
    <row r="3" spans="2:4" x14ac:dyDescent="0.35">
      <c r="B3" s="13" t="s">
        <v>65</v>
      </c>
      <c r="C3" s="2"/>
      <c r="D3" s="22">
        <v>1</v>
      </c>
    </row>
    <row r="4" spans="2:4" x14ac:dyDescent="0.35">
      <c r="B4" s="13" t="s">
        <v>112</v>
      </c>
      <c r="C4" s="2">
        <v>0.94</v>
      </c>
      <c r="D4" s="23">
        <f>D3*C4</f>
        <v>0.94</v>
      </c>
    </row>
    <row r="5" spans="2:4" ht="15" thickBot="1" x14ac:dyDescent="0.4">
      <c r="B5" s="36" t="s">
        <v>93</v>
      </c>
      <c r="C5" s="20">
        <v>1</v>
      </c>
      <c r="D5" s="25">
        <f>D4*C5</f>
        <v>0.94</v>
      </c>
    </row>
    <row r="6" spans="2:4" x14ac:dyDescent="0.35">
      <c r="B6" s="1"/>
      <c r="C6" s="1"/>
      <c r="D6" s="32"/>
    </row>
    <row r="7" spans="2:4" x14ac:dyDescent="0.35">
      <c r="B7" s="1"/>
      <c r="C7" s="1"/>
      <c r="D7" s="32"/>
    </row>
    <row r="8" spans="2:4" x14ac:dyDescent="0.35">
      <c r="B8" s="1"/>
      <c r="C8" s="1"/>
      <c r="D8" s="32"/>
    </row>
    <row r="9" spans="2:4" ht="15" thickBot="1" x14ac:dyDescent="0.4">
      <c r="B9" s="1"/>
      <c r="C9" s="1"/>
      <c r="D9" s="32"/>
    </row>
    <row r="10" spans="2:4" x14ac:dyDescent="0.35">
      <c r="B10" s="10" t="s">
        <v>113</v>
      </c>
      <c r="C10" s="35" t="s">
        <v>62</v>
      </c>
      <c r="D10" s="37" t="s">
        <v>63</v>
      </c>
    </row>
    <row r="11" spans="2:4" x14ac:dyDescent="0.35">
      <c r="B11" s="13" t="s">
        <v>76</v>
      </c>
      <c r="C11" s="2"/>
      <c r="D11" s="22">
        <v>1</v>
      </c>
    </row>
    <row r="12" spans="2:4" x14ac:dyDescent="0.35">
      <c r="B12" s="13" t="s">
        <v>114</v>
      </c>
      <c r="C12" s="2">
        <v>0.7</v>
      </c>
      <c r="D12" s="23">
        <f>D11*C12</f>
        <v>0.7</v>
      </c>
    </row>
    <row r="13" spans="2:4" ht="15" thickBot="1" x14ac:dyDescent="0.4">
      <c r="B13" s="36" t="s">
        <v>93</v>
      </c>
      <c r="C13" s="20">
        <v>1</v>
      </c>
      <c r="D13" s="25">
        <f>D12*C13</f>
        <v>0.7</v>
      </c>
    </row>
    <row r="14" spans="2:4" x14ac:dyDescent="0.35">
      <c r="B14" s="1"/>
      <c r="C14" s="1"/>
      <c r="D14" s="32"/>
    </row>
    <row r="15" spans="2:4" x14ac:dyDescent="0.35">
      <c r="B15" s="1"/>
      <c r="C15" s="1"/>
      <c r="D15" s="32"/>
    </row>
    <row r="16" spans="2:4" x14ac:dyDescent="0.35">
      <c r="B16" s="3"/>
      <c r="C16" s="3"/>
      <c r="D16" s="33"/>
    </row>
    <row r="17" spans="2:4" ht="15" thickBot="1" x14ac:dyDescent="0.4">
      <c r="B17" s="3"/>
      <c r="C17" s="3"/>
      <c r="D17" s="33"/>
    </row>
    <row r="18" spans="2:4" x14ac:dyDescent="0.35">
      <c r="B18" s="10" t="s">
        <v>115</v>
      </c>
      <c r="C18" s="35" t="s">
        <v>62</v>
      </c>
      <c r="D18" s="37" t="s">
        <v>63</v>
      </c>
    </row>
    <row r="19" spans="2:4" x14ac:dyDescent="0.35">
      <c r="B19" s="13" t="s">
        <v>116</v>
      </c>
      <c r="C19" s="8">
        <v>1</v>
      </c>
      <c r="D19" s="38"/>
    </row>
    <row r="20" spans="2:4" ht="16.899999999999999" customHeight="1" x14ac:dyDescent="0.35">
      <c r="B20" s="26" t="s">
        <v>68</v>
      </c>
      <c r="C20" s="8">
        <v>365</v>
      </c>
      <c r="D20" s="38"/>
    </row>
    <row r="21" spans="2:4" x14ac:dyDescent="0.35">
      <c r="B21" s="16" t="s">
        <v>117</v>
      </c>
      <c r="C21" s="2">
        <v>0.16</v>
      </c>
      <c r="D21" s="23">
        <f>(C20/365)*C19*C21</f>
        <v>0.16</v>
      </c>
    </row>
    <row r="22" spans="2:4" ht="15" thickBot="1" x14ac:dyDescent="0.4">
      <c r="B22" s="36" t="s">
        <v>118</v>
      </c>
      <c r="C22" s="20">
        <v>1</v>
      </c>
      <c r="D22" s="25">
        <f>D21*C22</f>
        <v>0.16</v>
      </c>
    </row>
    <row r="24" spans="2:4" ht="15" thickBot="1" x14ac:dyDescent="0.4"/>
    <row r="25" spans="2:4" x14ac:dyDescent="0.35">
      <c r="B25" s="39" t="s">
        <v>44</v>
      </c>
      <c r="C25" s="40"/>
      <c r="D25" s="41" t="s">
        <v>81</v>
      </c>
    </row>
    <row r="26" spans="2:4" ht="15" thickBot="1" x14ac:dyDescent="0.4">
      <c r="B26" s="42"/>
      <c r="C26" s="43"/>
      <c r="D26" s="44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V38"/>
  <sheetViews>
    <sheetView topLeftCell="A11" zoomScale="65" workbookViewId="0">
      <selection activeCell="G59" sqref="G59"/>
    </sheetView>
  </sheetViews>
  <sheetFormatPr defaultRowHeight="14.5" x14ac:dyDescent="0.35"/>
  <cols>
    <col min="2" max="2" width="14.26953125" customWidth="1"/>
    <col min="3" max="3" width="31.54296875" customWidth="1"/>
    <col min="4" max="4" width="24.7265625" customWidth="1"/>
    <col min="5" max="5" width="8.54296875" customWidth="1"/>
    <col min="6" max="7" width="10.54296875" customWidth="1"/>
    <col min="8" max="8" width="10.7265625" customWidth="1"/>
    <col min="9" max="9" width="14.7265625" customWidth="1"/>
    <col min="11" max="11" width="21.81640625" customWidth="1"/>
    <col min="15" max="15" width="22" customWidth="1"/>
    <col min="16" max="16" width="17.26953125" customWidth="1"/>
  </cols>
  <sheetData>
    <row r="3" spans="2:22" ht="15" thickBot="1" x14ac:dyDescent="0.4">
      <c r="C3">
        <v>1</v>
      </c>
      <c r="D3">
        <v>2</v>
      </c>
      <c r="E3">
        <v>3</v>
      </c>
      <c r="F3">
        <v>4</v>
      </c>
      <c r="G3">
        <v>5</v>
      </c>
      <c r="H3" s="48">
        <v>6</v>
      </c>
      <c r="I3" s="48">
        <v>7</v>
      </c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</row>
    <row r="4" spans="2:22" x14ac:dyDescent="0.35">
      <c r="C4" s="60" t="s">
        <v>1</v>
      </c>
      <c r="D4" s="55" t="s">
        <v>2</v>
      </c>
      <c r="E4" s="69" t="s">
        <v>3</v>
      </c>
      <c r="F4" s="69" t="s">
        <v>4</v>
      </c>
      <c r="G4" s="70"/>
      <c r="H4" s="71"/>
      <c r="I4" s="72"/>
      <c r="J4" s="50"/>
      <c r="K4" s="13" t="s">
        <v>119</v>
      </c>
      <c r="L4" s="50"/>
      <c r="M4" s="50" t="s">
        <v>6</v>
      </c>
      <c r="N4" s="49"/>
      <c r="O4" s="60" t="s">
        <v>1</v>
      </c>
      <c r="P4" s="69" t="s">
        <v>3</v>
      </c>
      <c r="Q4" s="70" t="s">
        <v>7</v>
      </c>
      <c r="R4" s="71" t="s">
        <v>8</v>
      </c>
      <c r="S4" s="72" t="s">
        <v>9</v>
      </c>
      <c r="T4" s="50"/>
    </row>
    <row r="5" spans="2:22" x14ac:dyDescent="0.35">
      <c r="B5" s="50" t="s">
        <v>6</v>
      </c>
      <c r="C5" s="16" t="s">
        <v>120</v>
      </c>
      <c r="D5" s="2">
        <v>0.97</v>
      </c>
      <c r="E5" s="58">
        <v>0.3</v>
      </c>
      <c r="F5" s="58">
        <v>0.87</v>
      </c>
      <c r="G5" s="59"/>
      <c r="H5" s="57"/>
      <c r="I5" s="61"/>
      <c r="J5" s="50"/>
      <c r="K5" s="13" t="s">
        <v>121</v>
      </c>
      <c r="L5" s="50"/>
      <c r="M5" s="50" t="s">
        <v>12</v>
      </c>
      <c r="N5" s="50"/>
      <c r="O5" s="16" t="s">
        <v>120</v>
      </c>
      <c r="P5" s="58">
        <v>0.3</v>
      </c>
      <c r="Q5" s="59">
        <v>15.65</v>
      </c>
      <c r="R5" s="57">
        <v>0.63</v>
      </c>
      <c r="S5" s="61">
        <v>0.36</v>
      </c>
      <c r="T5" s="50"/>
    </row>
    <row r="6" spans="2:22" x14ac:dyDescent="0.35">
      <c r="B6" s="50" t="s">
        <v>12</v>
      </c>
      <c r="C6" s="16" t="s">
        <v>122</v>
      </c>
      <c r="D6" s="2">
        <v>0.97</v>
      </c>
      <c r="E6" s="58">
        <v>0.66669999999999996</v>
      </c>
      <c r="F6" s="58">
        <v>0.87</v>
      </c>
      <c r="G6" s="59"/>
      <c r="H6" s="57"/>
      <c r="I6" s="61"/>
      <c r="J6" s="50"/>
      <c r="K6" s="52"/>
      <c r="L6" s="50"/>
      <c r="M6" s="50" t="s">
        <v>15</v>
      </c>
      <c r="N6" s="50"/>
      <c r="O6" s="16" t="s">
        <v>122</v>
      </c>
      <c r="P6" s="58">
        <v>0.66669999999999996</v>
      </c>
      <c r="Q6" s="59">
        <v>15.65</v>
      </c>
      <c r="R6" s="57">
        <v>0.63</v>
      </c>
      <c r="S6" s="61">
        <v>0.36</v>
      </c>
      <c r="T6" s="50"/>
    </row>
    <row r="7" spans="2:22" ht="30" customHeight="1" x14ac:dyDescent="0.35">
      <c r="B7" s="50" t="s">
        <v>15</v>
      </c>
      <c r="C7" s="18" t="s">
        <v>123</v>
      </c>
      <c r="D7" s="2">
        <v>0.97</v>
      </c>
      <c r="E7" s="58">
        <v>0.15</v>
      </c>
      <c r="F7" s="58">
        <v>0.87</v>
      </c>
      <c r="G7" s="59"/>
      <c r="H7" s="57"/>
      <c r="I7" s="61"/>
      <c r="J7" s="50"/>
      <c r="K7" s="54"/>
      <c r="L7" s="50"/>
      <c r="M7" s="50" t="s">
        <v>18</v>
      </c>
      <c r="N7" s="53"/>
      <c r="O7" s="18" t="s">
        <v>123</v>
      </c>
      <c r="P7" s="58">
        <v>0.15</v>
      </c>
      <c r="Q7" s="59">
        <v>15.65</v>
      </c>
      <c r="R7" s="57">
        <v>0.63</v>
      </c>
      <c r="S7" s="61">
        <v>0.36</v>
      </c>
      <c r="T7" s="50"/>
    </row>
    <row r="8" spans="2:22" ht="32.65" customHeight="1" x14ac:dyDescent="0.35">
      <c r="B8" s="50" t="s">
        <v>18</v>
      </c>
      <c r="C8" s="18" t="s">
        <v>124</v>
      </c>
      <c r="D8" s="2">
        <v>0.97</v>
      </c>
      <c r="E8" s="58">
        <v>0.3</v>
      </c>
      <c r="F8" s="58">
        <v>0.87</v>
      </c>
      <c r="G8" s="59"/>
      <c r="H8" s="57"/>
      <c r="I8" s="61"/>
      <c r="J8" s="50"/>
      <c r="K8" s="54"/>
      <c r="L8" s="50"/>
      <c r="M8" s="50" t="s">
        <v>21</v>
      </c>
      <c r="N8" s="50"/>
      <c r="O8" s="18" t="s">
        <v>124</v>
      </c>
      <c r="P8" s="58">
        <v>0.3</v>
      </c>
      <c r="Q8" s="59">
        <v>15.65</v>
      </c>
      <c r="R8" s="57">
        <v>0.63</v>
      </c>
      <c r="S8" s="61">
        <v>0.36</v>
      </c>
      <c r="T8" s="50"/>
    </row>
    <row r="9" spans="2:22" ht="26.5" x14ac:dyDescent="0.35">
      <c r="B9" s="50" t="s">
        <v>21</v>
      </c>
      <c r="C9" s="18" t="s">
        <v>125</v>
      </c>
      <c r="D9" s="2">
        <v>0.97</v>
      </c>
      <c r="E9" s="58">
        <v>0.2767</v>
      </c>
      <c r="F9" s="58">
        <v>0.87</v>
      </c>
      <c r="G9" s="59"/>
      <c r="H9" s="57"/>
      <c r="I9" s="61"/>
      <c r="J9" s="48"/>
      <c r="K9" s="48"/>
      <c r="L9" s="48"/>
      <c r="M9" s="50" t="s">
        <v>24</v>
      </c>
      <c r="N9" s="48"/>
      <c r="O9" s="18" t="s">
        <v>125</v>
      </c>
      <c r="P9" s="58">
        <v>0.2767</v>
      </c>
      <c r="Q9" s="59">
        <v>15.65</v>
      </c>
      <c r="R9" s="57">
        <v>0.63</v>
      </c>
      <c r="S9" s="61">
        <v>0.36</v>
      </c>
      <c r="T9" s="48"/>
    </row>
    <row r="10" spans="2:22" x14ac:dyDescent="0.35">
      <c r="B10" s="50" t="s">
        <v>24</v>
      </c>
      <c r="C10" s="68" t="s">
        <v>126</v>
      </c>
      <c r="D10" s="56">
        <v>0.94</v>
      </c>
      <c r="E10" s="58">
        <v>1</v>
      </c>
      <c r="F10" s="58">
        <v>0.7</v>
      </c>
      <c r="G10" s="59"/>
      <c r="H10" s="57"/>
      <c r="I10" s="62"/>
      <c r="J10" s="50"/>
      <c r="K10" s="51"/>
      <c r="L10" s="48"/>
      <c r="M10" s="50" t="s">
        <v>25</v>
      </c>
      <c r="N10" s="48"/>
      <c r="O10" s="68" t="s">
        <v>126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x14ac:dyDescent="0.35">
      <c r="B11" s="50" t="s">
        <v>25</v>
      </c>
      <c r="C11" s="16" t="s">
        <v>127</v>
      </c>
      <c r="D11" s="56">
        <v>0.67</v>
      </c>
      <c r="E11" s="58">
        <v>0.55000000000000004</v>
      </c>
      <c r="F11" s="58">
        <v>0.28000000000000003</v>
      </c>
      <c r="G11" s="59"/>
      <c r="H11" s="57"/>
      <c r="I11" s="61"/>
      <c r="J11" s="50"/>
      <c r="K11" s="52"/>
      <c r="L11" s="48"/>
      <c r="M11" s="50" t="s">
        <v>27</v>
      </c>
      <c r="N11" s="48"/>
      <c r="O11" s="16" t="s">
        <v>127</v>
      </c>
      <c r="P11" s="58">
        <v>1</v>
      </c>
      <c r="Q11" s="59">
        <v>3.18</v>
      </c>
      <c r="R11" s="57">
        <v>0</v>
      </c>
      <c r="S11" s="61">
        <v>0</v>
      </c>
      <c r="T11" s="48"/>
    </row>
    <row r="12" spans="2:22" x14ac:dyDescent="0.35">
      <c r="B12" s="50" t="s">
        <v>27</v>
      </c>
      <c r="C12" s="16" t="s">
        <v>128</v>
      </c>
      <c r="D12" s="56">
        <v>0.67</v>
      </c>
      <c r="E12" s="58">
        <v>0.44</v>
      </c>
      <c r="F12" s="58">
        <v>0.28000000000000003</v>
      </c>
      <c r="G12" s="59"/>
      <c r="H12" s="57"/>
      <c r="I12" s="61"/>
      <c r="J12" s="50"/>
      <c r="K12" s="52"/>
      <c r="L12" s="48"/>
      <c r="M12" s="50" t="s">
        <v>29</v>
      </c>
      <c r="N12" s="48"/>
      <c r="O12" s="16" t="s">
        <v>128</v>
      </c>
      <c r="P12" s="58">
        <v>1</v>
      </c>
      <c r="Q12" s="59">
        <v>3.18</v>
      </c>
      <c r="R12" s="57">
        <v>0</v>
      </c>
      <c r="S12" s="61">
        <v>0</v>
      </c>
      <c r="T12" s="48"/>
    </row>
    <row r="13" spans="2:22" x14ac:dyDescent="0.35">
      <c r="B13" s="50" t="s">
        <v>29</v>
      </c>
      <c r="C13" s="16" t="s">
        <v>129</v>
      </c>
      <c r="D13" s="56">
        <v>0.61</v>
      </c>
      <c r="E13" s="58">
        <v>0.4375</v>
      </c>
      <c r="F13" s="58">
        <v>0.33</v>
      </c>
      <c r="G13" s="59"/>
      <c r="H13" s="57"/>
      <c r="I13" s="61"/>
      <c r="J13" s="50"/>
      <c r="K13" s="54"/>
      <c r="L13" s="48"/>
      <c r="M13" s="50" t="s">
        <v>31</v>
      </c>
      <c r="N13" s="48"/>
      <c r="O13" s="16" t="s">
        <v>129</v>
      </c>
      <c r="P13" s="58">
        <v>1</v>
      </c>
      <c r="Q13" s="59">
        <v>2.97</v>
      </c>
      <c r="R13" s="57">
        <v>0</v>
      </c>
      <c r="S13" s="61">
        <v>0</v>
      </c>
      <c r="T13" s="48"/>
    </row>
    <row r="14" spans="2:22" ht="15" thickBot="1" x14ac:dyDescent="0.4">
      <c r="B14" s="50" t="s">
        <v>31</v>
      </c>
      <c r="C14" s="36" t="s">
        <v>130</v>
      </c>
      <c r="D14" s="63">
        <v>1</v>
      </c>
      <c r="E14" s="64">
        <v>0.5</v>
      </c>
      <c r="F14" s="64">
        <v>1</v>
      </c>
      <c r="G14" s="65"/>
      <c r="H14" s="66"/>
      <c r="I14" s="67"/>
      <c r="J14" s="48"/>
      <c r="K14" s="48"/>
      <c r="L14" s="48"/>
      <c r="M14" s="48"/>
      <c r="N14" s="48"/>
      <c r="O14" s="36" t="s">
        <v>130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" thickBot="1" x14ac:dyDescent="0.4"/>
    <row r="16" spans="2:22" x14ac:dyDescent="0.35">
      <c r="D16" s="10" t="s">
        <v>131</v>
      </c>
      <c r="E16" s="35" t="s">
        <v>62</v>
      </c>
      <c r="F16" s="45" t="s">
        <v>132</v>
      </c>
      <c r="G16" s="12"/>
      <c r="I16" s="39" t="s">
        <v>44</v>
      </c>
      <c r="J16" s="40"/>
      <c r="K16" s="41" t="s">
        <v>45</v>
      </c>
    </row>
    <row r="17" spans="4:7" x14ac:dyDescent="0.35">
      <c r="D17" s="76"/>
      <c r="E17" s="77"/>
      <c r="F17" s="78"/>
      <c r="G17" s="79"/>
    </row>
    <row r="18" spans="4:7" x14ac:dyDescent="0.35">
      <c r="D18" s="13" t="s">
        <v>121</v>
      </c>
      <c r="E18" s="2"/>
      <c r="F18" s="46"/>
      <c r="G18" s="22">
        <v>1</v>
      </c>
    </row>
    <row r="19" spans="4:7" ht="15" thickBot="1" x14ac:dyDescent="0.4">
      <c r="D19" s="36" t="s">
        <v>125</v>
      </c>
      <c r="E19" s="20">
        <f>VLOOKUP(D19,$C$5:$F$14,2,FALSE)</f>
        <v>0.97</v>
      </c>
      <c r="F19" s="47">
        <f>VLOOKUP(D19,$C$4:$F$14,3,FALSE)</f>
        <v>0.2767</v>
      </c>
      <c r="G19" s="25">
        <f>G18*F19*E19</f>
        <v>0.268399</v>
      </c>
    </row>
    <row r="20" spans="4:7" ht="15" thickBot="1" x14ac:dyDescent="0.4"/>
    <row r="21" spans="4:7" x14ac:dyDescent="0.35">
      <c r="D21" s="10" t="s">
        <v>133</v>
      </c>
      <c r="E21" s="35" t="s">
        <v>62</v>
      </c>
      <c r="F21" s="45" t="s">
        <v>132</v>
      </c>
      <c r="G21" s="12"/>
    </row>
    <row r="22" spans="4:7" x14ac:dyDescent="0.35">
      <c r="D22" s="13" t="s">
        <v>121</v>
      </c>
      <c r="E22" s="2"/>
      <c r="F22" s="46"/>
      <c r="G22" s="22">
        <v>1</v>
      </c>
    </row>
    <row r="23" spans="4:7" ht="15" thickBot="1" x14ac:dyDescent="0.4">
      <c r="D23" s="36" t="s">
        <v>128</v>
      </c>
      <c r="E23" s="20">
        <f>VLOOKUP(D23,$C$5:$I$14,4,FALSE)</f>
        <v>0.28000000000000003</v>
      </c>
      <c r="F23" s="47">
        <f>VLOOKUP(D23,$C$4:$I$14,3,FALSE)</f>
        <v>0.44</v>
      </c>
      <c r="G23" s="25">
        <f>G22*F23*E23</f>
        <v>0.12320000000000002</v>
      </c>
    </row>
    <row r="24" spans="4:7" ht="15" thickBot="1" x14ac:dyDescent="0.4"/>
    <row r="25" spans="4:7" ht="16.5" customHeight="1" x14ac:dyDescent="0.35">
      <c r="D25" s="10" t="s">
        <v>134</v>
      </c>
      <c r="E25" s="35" t="s">
        <v>62</v>
      </c>
      <c r="F25" s="45" t="s">
        <v>132</v>
      </c>
      <c r="G25" s="12" t="s">
        <v>63</v>
      </c>
    </row>
    <row r="26" spans="4:7" x14ac:dyDescent="0.35">
      <c r="D26" s="13" t="s">
        <v>17</v>
      </c>
      <c r="E26" s="2"/>
      <c r="F26" s="46"/>
      <c r="G26" s="22">
        <v>1</v>
      </c>
    </row>
    <row r="27" spans="4:7" x14ac:dyDescent="0.35">
      <c r="D27" s="26" t="s">
        <v>68</v>
      </c>
      <c r="E27" s="73"/>
      <c r="F27" s="74"/>
      <c r="G27" s="75">
        <v>365</v>
      </c>
    </row>
    <row r="28" spans="4:7" ht="15" thickBot="1" x14ac:dyDescent="0.4">
      <c r="D28" s="36" t="s">
        <v>120</v>
      </c>
      <c r="E28" s="20">
        <f>VLOOKUP(D28,$C$4:$I$14,5,FALSE)</f>
        <v>0</v>
      </c>
      <c r="F28" s="47">
        <f>VLOOKUP(D28,$C$4:$F$14,4,FALSE)</f>
        <v>0.87</v>
      </c>
      <c r="G28" s="25">
        <f>(G27/365)*G26*F28*E28</f>
        <v>0</v>
      </c>
    </row>
    <row r="29" spans="4:7" ht="15" thickBot="1" x14ac:dyDescent="0.4"/>
    <row r="30" spans="4:7" x14ac:dyDescent="0.35">
      <c r="D30" s="10" t="s">
        <v>135</v>
      </c>
      <c r="E30" s="35" t="s">
        <v>62</v>
      </c>
      <c r="F30" s="45" t="s">
        <v>132</v>
      </c>
      <c r="G30" s="12"/>
    </row>
    <row r="31" spans="4:7" x14ac:dyDescent="0.35">
      <c r="D31" s="13" t="s">
        <v>20</v>
      </c>
      <c r="E31" s="2"/>
      <c r="F31" s="46"/>
      <c r="G31" s="22">
        <v>1</v>
      </c>
    </row>
    <row r="32" spans="4:7" x14ac:dyDescent="0.35">
      <c r="D32" s="26" t="s">
        <v>68</v>
      </c>
      <c r="E32" s="73"/>
      <c r="F32" s="74"/>
      <c r="G32" s="75">
        <v>365</v>
      </c>
    </row>
    <row r="33" spans="4:7" ht="15" thickBot="1" x14ac:dyDescent="0.4">
      <c r="D33" s="36" t="s">
        <v>129</v>
      </c>
      <c r="E33" s="20">
        <f>VLOOKUP(D33,$C$4:$I$14,6,FALSE)</f>
        <v>0</v>
      </c>
      <c r="F33" s="47">
        <f>VLOOKUP(D33,$C$4:$F$14,4,FALSE)</f>
        <v>0.33</v>
      </c>
      <c r="G33" s="25">
        <f>(G32/365)*G31*F33*E33</f>
        <v>0</v>
      </c>
    </row>
    <row r="34" spans="4:7" ht="15" thickBot="1" x14ac:dyDescent="0.4"/>
    <row r="35" spans="4:7" x14ac:dyDescent="0.35">
      <c r="D35" s="10" t="s">
        <v>136</v>
      </c>
      <c r="E35" s="35" t="s">
        <v>62</v>
      </c>
      <c r="F35" s="45" t="s">
        <v>132</v>
      </c>
      <c r="G35" s="12"/>
    </row>
    <row r="36" spans="4:7" x14ac:dyDescent="0.35">
      <c r="D36" s="13" t="s">
        <v>23</v>
      </c>
      <c r="E36" s="2"/>
      <c r="F36" s="46"/>
      <c r="G36" s="22">
        <v>1</v>
      </c>
    </row>
    <row r="37" spans="4:7" x14ac:dyDescent="0.35">
      <c r="D37" s="26" t="s">
        <v>68</v>
      </c>
      <c r="E37" s="73"/>
      <c r="F37" s="74"/>
      <c r="G37" s="75">
        <v>365</v>
      </c>
    </row>
    <row r="38" spans="4:7" ht="15" thickBot="1" x14ac:dyDescent="0.4">
      <c r="D38" s="36" t="s">
        <v>120</v>
      </c>
      <c r="E38" s="20">
        <f>VLOOKUP(D38,$C$4:$I$14,7,FALSE)</f>
        <v>0</v>
      </c>
      <c r="F38" s="47">
        <f>VLOOKUP(D38,$C$4:$F$14,4,FALSE)</f>
        <v>0.87</v>
      </c>
      <c r="G38" s="25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Mark, Enyo SPDC-UPC/G/UW</cp:lastModifiedBy>
  <cp:revision/>
  <dcterms:created xsi:type="dcterms:W3CDTF">2019-03-08T09:08:42Z</dcterms:created>
  <dcterms:modified xsi:type="dcterms:W3CDTF">2022-02-09T13:00:07Z</dcterms:modified>
  <cp:category/>
  <cp:contentStatus/>
</cp:coreProperties>
</file>