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eanyi.Eke\Desktop\A_WestHub\"/>
    </mc:Choice>
  </mc:AlternateContent>
  <xr:revisionPtr revIDLastSave="0" documentId="13_ncr:1_{3EB319A9-4F68-47A4-86BC-0D4154B31EC6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6580" yWindow="-110" windowWidth="14400" windowHeight="73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5" l="1"/>
  <c r="N19" i="5"/>
  <c r="N20" i="5"/>
  <c r="N21" i="5"/>
  <c r="N18" i="5"/>
  <c r="O18" i="5"/>
  <c r="N17" i="5"/>
  <c r="Q26" i="5"/>
  <c r="R26" i="5"/>
  <c r="R25" i="5"/>
  <c r="Q25" i="5"/>
  <c r="O21" i="5"/>
  <c r="M22" i="5"/>
  <c r="P22" i="5"/>
  <c r="O19" i="5" l="1"/>
  <c r="O20" i="5"/>
  <c r="N22" i="5" l="1"/>
  <c r="O22" i="5"/>
  <c r="E28" i="5" l="1"/>
  <c r="E25" i="5"/>
  <c r="E27" i="5"/>
  <c r="E26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<sst xmlns="http://schemas.openxmlformats.org/spreadsheetml/2006/main" count="313" uniqueCount="143">
  <si>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</si>
  <si>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</si>
  <si>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</si>
  <si>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</si>
  <si>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</si>
  <si>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</si>
  <si>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</si>
  <si>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</si>
  <si>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</si>
  <si>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</si>
  <si>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</si>
  <si>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</si>
  <si>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</si>
  <si>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</si>
  <si>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</si>
  <si>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</si>
  <si>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</si>
  <si>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</si>
  <si>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</si>
  <si>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</si>
  <si>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</si>
  <si>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</si>
  <si>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</si>
  <si>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</si>
  <si>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</si>
  <si>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</si>
  <si>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</si>
  <si>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</si>
  <si>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</si>
  <si>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</si>
  <si>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</si>
  <si>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</si>
  <si>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</si>
  <si>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</si>
  <si>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</si>
  <si>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</si>
  <si>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</si>
  <si>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</si>
  <si>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</si>
  <si>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</si>
  <si>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</si>
  <si>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</si>
  <si>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</si>
  <si>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</si>
  <si>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</si>
  <si>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</si>
  <si>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</si>
  <si>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</si>
  <si>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</si>
  <si>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</si>
  <si>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</si>
  <si>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</si>
  <si>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</si>
  <si>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</si>
  <si>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</si>
  <si>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</si>
  <si>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</si>
  <si>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</si>
  <si>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</si>
  <si>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</si>
  <si>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</si>
  <si>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</si>
  <si>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</si>
  <si>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</si>
  <si>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</si>
  <si>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</si>
  <si>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</si>
  <si>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</si>
  <si>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</si>
  <si>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</si>
  <si>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</si>
  <si>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</si>
  <si>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</si>
  <si>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</si>
  <si>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</si>
  <si>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</si>
  <si>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</si>
  <si>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</si>
  <si>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</si>
  <si>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</si>
  <si>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</si>
  <si>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</si>
  <si>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</si>
  <si>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</si>
  <si>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</si>
  <si>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</si>
  <si>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</si>
  <si>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</si>
  <si>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</si>
  <si>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</si>
  <si>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</si>
  <si>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</si>
  <si>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</si>
  <si>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</si>
  <si>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</si>
  <si>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</si>
  <si>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</si>
  <si>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</si>
  <si>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</si>
  <si>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</si>
  <si>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</si>
  <si>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</si>
  <si>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</si>
  <si>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</si>
  <si>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</si>
  <si>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</si>
  <si>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</si>
  <si>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</si>
  <si>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</si>
  <si>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</si>
  <si>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</si>
  <si>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</si>
  <si>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</si>
  <si>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</si>
  <si>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</si>
  <si>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</si>
  <si>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</si>
  <si>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</si>
  <si>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</si>
  <si>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</si>
  <si>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</si>
  <si>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</si>
  <si>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</si>
  <si>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</si>
  <si>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</si>
  <si>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</si>
  <si>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</si>
  <si>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</si>
  <si>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</si>
  <si>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</si>
  <si>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</si>
  <si>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</si>
  <si>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FCF ('000 USD)</t>
  </si>
  <si>
    <t>Year</t>
  </si>
  <si>
    <t>Implementation Cost ('000 USD)</t>
  </si>
  <si>
    <t>5yrly Integrity certificatification cost range (9tks+10%MU)</t>
  </si>
  <si>
    <t>6monthly lifting&amp;hoisting certification cost range  (9tks+10%MU)</t>
  </si>
  <si>
    <t>Exchange rate: N360/$1</t>
  </si>
  <si>
    <t>5yr Total</t>
  </si>
  <si>
    <t>Avoided Cost ('000 USD)</t>
  </si>
  <si>
    <t>100% Net Saving ('000 USD)</t>
  </si>
  <si>
    <t>Base case ('000 USD)</t>
  </si>
  <si>
    <t>High case ('000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</si>
</sst>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2" fillId="4" borderId="0" xfId="0" applyFont="1" applyFill="1" applyBorder="1" applyAlignment="1"/>
    <xf numFmtId="0" fontId="2" fillId="4" borderId="0" xfId="0" applyFont="1" applyFill="1" applyBorder="1"/>
    <xf numFmtId="0" fontId="0" fillId="0" borderId="1" xfId="0" applyBorder="1"/>
    <xf numFmtId="0" fontId="0" fillId="0" borderId="0" xfId="0" applyBorder="1"/>
    <xf numFmtId="0" fontId="2" fillId="4" borderId="43" xfId="0" applyFont="1" applyFill="1" applyBorder="1"/>
    <xf numFmtId="169" fontId="0" fillId="4" borderId="1" xfId="0" applyNumberFormat="1" applyFill="1" applyBorder="1"/>
    <xf numFmtId="0" fontId="0" fillId="4" borderId="17" xfId="0" applyFill="1" applyBorder="1" applyAlignment="1">
      <alignment horizontal="left"/>
    </xf>
    <xf numFmtId="0" fontId="0" fillId="4" borderId="41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41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8" borderId="1" xfId="0" applyFill="1" applyBorder="1" applyAlignment="1">
      <alignment horizontal="center" wrapText="1"/>
    </xf>
    <xf numFmtId="169" fontId="0" fillId="0" borderId="1" xfId="0" applyNumberFormat="1" applyBorder="1"/>
    <xf numFmtId="0" fontId="0" fillId="9" borderId="1" xfId="0" applyFill="1" applyBorder="1"/>
    <xf numFmtId="169" fontId="0" fillId="9" borderId="1" xfId="0" applyNumberFormat="1" applyFill="1" applyBorder="1"/>
    <xf numFmtId="0" fontId="0" fillId="8" borderId="19" xfId="0" applyFill="1" applyBorder="1" applyAlignment="1">
      <alignment horizontal="center" wrapText="1"/>
    </xf>
    <xf numFmtId="0" fontId="0" fillId="8" borderId="23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W42"/>
  <sheetViews>
    <sheetView tabSelected="1" topLeftCell="K15" zoomScaleNormal="100" workbookViewId="0">
      <selection activeCell="O29" sqref="O2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9.1796875" style="88" customWidth="1"/>
    <col min="12" max="12" width="8.7265625" style="88" customWidth="1"/>
    <col min="13" max="13" width="11.7265625" style="88" customWidth="1"/>
    <col min="14" max="14" width="14.81640625" style="88" customWidth="1"/>
    <col min="15" max="15" width="14.54296875" style="152" customWidth="1"/>
    <col min="16" max="16" width="17.54296875" style="88" customWidth="1"/>
    <col min="17" max="17" width="20.7265625" bestFit="1" customWidth="1"/>
    <col min="18" max="18" width="17.90625" bestFit="1" customWidth="1"/>
  </cols>
  <sheetData>
    <row r="1" spans="2:23" ht="21.5" customHeight="1" thickBot="1" x14ac:dyDescent="0.4"/>
    <row r="2" spans="2:23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3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154"/>
      <c r="P3" s="90"/>
      <c r="Q3" s="48"/>
      <c r="R3" s="48"/>
      <c r="S3" s="48"/>
      <c r="T3" s="48"/>
      <c r="U3" s="48"/>
      <c r="V3" s="48"/>
      <c r="W3" s="48"/>
    </row>
    <row r="4" spans="2:23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155"/>
      <c r="P4" s="98" t="s">
        <v>70</v>
      </c>
      <c r="Q4" s="80" t="s">
        <v>61</v>
      </c>
      <c r="R4" s="81" t="s">
        <v>63</v>
      </c>
      <c r="S4" s="82" t="s">
        <v>65</v>
      </c>
      <c r="T4" s="83" t="s">
        <v>66</v>
      </c>
      <c r="U4" s="84"/>
    </row>
    <row r="5" spans="2:23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153"/>
      <c r="P5" s="99" t="s">
        <v>99</v>
      </c>
      <c r="Q5" s="58">
        <v>0.3</v>
      </c>
      <c r="R5" s="59">
        <v>15.65</v>
      </c>
      <c r="S5" s="57">
        <v>0.63</v>
      </c>
      <c r="T5" s="61">
        <v>0.36</v>
      </c>
      <c r="U5" s="50"/>
    </row>
    <row r="6" spans="2:23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153"/>
      <c r="P6" s="99" t="s">
        <v>100</v>
      </c>
      <c r="Q6" s="58">
        <v>0.66669999999999996</v>
      </c>
      <c r="R6" s="59">
        <v>15.65</v>
      </c>
      <c r="S6" s="57">
        <v>0.63</v>
      </c>
      <c r="T6" s="61">
        <v>0.36</v>
      </c>
      <c r="U6" s="50"/>
    </row>
    <row r="7" spans="2:23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56"/>
      <c r="P7" s="106" t="s">
        <v>101</v>
      </c>
      <c r="Q7" s="58">
        <v>0.15</v>
      </c>
      <c r="R7" s="59">
        <v>15.65</v>
      </c>
      <c r="S7" s="57">
        <v>0.63</v>
      </c>
      <c r="T7" s="61">
        <v>0.36</v>
      </c>
      <c r="U7" s="50"/>
    </row>
    <row r="8" spans="2:23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53"/>
      <c r="P8" s="106" t="s">
        <v>102</v>
      </c>
      <c r="Q8" s="58">
        <v>0.3</v>
      </c>
      <c r="R8" s="59">
        <v>15.65</v>
      </c>
      <c r="S8" s="57">
        <v>0.63</v>
      </c>
      <c r="T8" s="61">
        <v>0.36</v>
      </c>
      <c r="U8" s="50"/>
    </row>
    <row r="9" spans="2:23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54"/>
      <c r="P9" s="106" t="s">
        <v>103</v>
      </c>
      <c r="Q9" s="58">
        <v>0.2767</v>
      </c>
      <c r="R9" s="59">
        <v>15.65</v>
      </c>
      <c r="S9" s="57">
        <v>0.63</v>
      </c>
      <c r="T9" s="61">
        <v>0.36</v>
      </c>
      <c r="U9" s="48"/>
    </row>
    <row r="10" spans="2:23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54"/>
      <c r="P10" s="106" t="s">
        <v>93</v>
      </c>
      <c r="Q10" s="58">
        <v>1</v>
      </c>
      <c r="R10" s="59">
        <v>0</v>
      </c>
      <c r="S10" s="57">
        <v>0.16</v>
      </c>
      <c r="T10" s="62">
        <v>0</v>
      </c>
      <c r="U10" s="48"/>
    </row>
    <row r="11" spans="2:23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154"/>
      <c r="P11" s="99" t="s">
        <v>104</v>
      </c>
      <c r="Q11" s="58">
        <v>1</v>
      </c>
      <c r="R11" s="59">
        <v>3.18</v>
      </c>
      <c r="S11" s="57">
        <v>0</v>
      </c>
      <c r="T11" s="61">
        <v>0</v>
      </c>
      <c r="U11" s="48"/>
    </row>
    <row r="12" spans="2:23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154"/>
      <c r="P12" s="99" t="s">
        <v>105</v>
      </c>
      <c r="Q12" s="58">
        <v>1</v>
      </c>
      <c r="R12" s="59">
        <v>0</v>
      </c>
      <c r="S12" s="57">
        <v>0</v>
      </c>
      <c r="T12" s="61">
        <v>0</v>
      </c>
      <c r="U12" s="48"/>
    </row>
    <row r="13" spans="2:23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154"/>
      <c r="P13" s="99" t="s">
        <v>106</v>
      </c>
      <c r="Q13" s="58">
        <v>1</v>
      </c>
      <c r="R13" s="59">
        <v>2.97</v>
      </c>
      <c r="S13" s="57">
        <v>0</v>
      </c>
      <c r="T13" s="61">
        <v>0</v>
      </c>
      <c r="U13" s="48"/>
    </row>
    <row r="14" spans="2:23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54"/>
      <c r="P14" s="159" t="s">
        <v>107</v>
      </c>
      <c r="Q14" s="64">
        <v>0.5</v>
      </c>
      <c r="R14" s="65">
        <v>0</v>
      </c>
      <c r="S14" s="66">
        <v>0</v>
      </c>
      <c r="T14" s="67">
        <v>0</v>
      </c>
      <c r="U14" s="48"/>
    </row>
    <row r="15" spans="2:23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167" t="s">
        <v>133</v>
      </c>
      <c r="M15" s="167" t="s">
        <v>139</v>
      </c>
      <c r="N15" s="167" t="s">
        <v>134</v>
      </c>
      <c r="O15" s="171" t="s">
        <v>140</v>
      </c>
      <c r="P15" s="167" t="s">
        <v>132</v>
      </c>
      <c r="Q15" s="52"/>
      <c r="R15" s="120"/>
      <c r="S15" s="121"/>
      <c r="T15" s="50"/>
      <c r="U15" s="48"/>
    </row>
    <row r="16" spans="2:23" ht="15" thickBot="1" x14ac:dyDescent="0.4">
      <c r="C16" s="124" t="s">
        <v>121</v>
      </c>
      <c r="D16" s="125" t="s">
        <v>119</v>
      </c>
      <c r="E16" s="126"/>
      <c r="F16" s="127"/>
      <c r="L16" s="167"/>
      <c r="M16" s="167"/>
      <c r="N16" s="167"/>
      <c r="O16" s="172"/>
      <c r="P16" s="167"/>
      <c r="Q16" s="158"/>
    </row>
    <row r="17" spans="3:18" x14ac:dyDescent="0.35">
      <c r="C17" s="128" t="s">
        <v>118</v>
      </c>
      <c r="D17" s="115" t="s">
        <v>109</v>
      </c>
      <c r="E17" s="115"/>
      <c r="F17" s="116"/>
      <c r="L17" s="150">
        <v>2020</v>
      </c>
      <c r="M17" s="160">
        <v>72.727000000000004</v>
      </c>
      <c r="N17" s="160">
        <f>Q25+2*Q26</f>
        <v>16.893333333333334</v>
      </c>
      <c r="O17" s="160">
        <f>M17-N17</f>
        <v>55.833666666666673</v>
      </c>
      <c r="P17" s="160">
        <v>14.57</v>
      </c>
      <c r="Q17" s="158"/>
    </row>
    <row r="18" spans="3:18" x14ac:dyDescent="0.35">
      <c r="C18" s="85"/>
      <c r="D18" s="144"/>
      <c r="E18" s="145"/>
      <c r="F18" s="146"/>
      <c r="L18" s="150">
        <v>2021</v>
      </c>
      <c r="M18" s="160">
        <v>72.727000000000004</v>
      </c>
      <c r="N18" s="160">
        <f>2*$Q$26</f>
        <v>2.4933333333333332</v>
      </c>
      <c r="O18" s="160">
        <f t="shared" ref="O18:O21" si="0">M18-N18</f>
        <v>70.233666666666664</v>
      </c>
      <c r="P18" s="160">
        <v>18.329999999999998</v>
      </c>
      <c r="Q18" s="158"/>
    </row>
    <row r="19" spans="3:18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72.727000000000004</v>
      </c>
      <c r="L19" s="150">
        <v>2022</v>
      </c>
      <c r="M19" s="160">
        <v>72.727000000000004</v>
      </c>
      <c r="N19" s="160">
        <f t="shared" ref="N19:N21" si="1">2*$Q$26</f>
        <v>2.4933333333333332</v>
      </c>
      <c r="O19" s="160">
        <f t="shared" si="0"/>
        <v>70.233666666666664</v>
      </c>
      <c r="P19" s="160">
        <v>18.329999999999998</v>
      </c>
      <c r="Q19" s="158"/>
    </row>
    <row r="20" spans="3:18" x14ac:dyDescent="0.35">
      <c r="C20" s="86" t="s">
        <v>115</v>
      </c>
      <c r="D20" s="132" t="s">
        <v>112</v>
      </c>
      <c r="E20" s="133"/>
      <c r="F20" s="136">
        <v>16.893000000000001</v>
      </c>
      <c r="H20" s="140" t="s">
        <v>57</v>
      </c>
      <c r="I20" s="141"/>
      <c r="J20" s="122" t="s">
        <v>68</v>
      </c>
      <c r="L20" s="150">
        <v>2023</v>
      </c>
      <c r="M20" s="160">
        <v>72.727000000000004</v>
      </c>
      <c r="N20" s="160">
        <f t="shared" si="1"/>
        <v>2.4933333333333332</v>
      </c>
      <c r="O20" s="160">
        <f t="shared" si="0"/>
        <v>70.233666666666664</v>
      </c>
      <c r="P20" s="160">
        <v>18.329999999999998</v>
      </c>
      <c r="Q20" s="158"/>
    </row>
    <row r="21" spans="3:18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14.572673999999999</v>
      </c>
      <c r="H21" s="142"/>
      <c r="I21" s="143"/>
      <c r="J21" s="123" t="s">
        <v>59</v>
      </c>
      <c r="L21" s="150">
        <v>2024</v>
      </c>
      <c r="M21" s="160">
        <v>72.727000000000004</v>
      </c>
      <c r="N21" s="160">
        <f t="shared" si="1"/>
        <v>2.4933333333333332</v>
      </c>
      <c r="O21" s="160">
        <f t="shared" si="0"/>
        <v>70.233666666666664</v>
      </c>
      <c r="P21" s="160">
        <v>18.329999999999998</v>
      </c>
      <c r="Q21" s="158"/>
    </row>
    <row r="22" spans="3:18" ht="27" thickBot="1" x14ac:dyDescent="0.4">
      <c r="C22" s="86" t="s">
        <v>127</v>
      </c>
      <c r="L22" s="169" t="s">
        <v>138</v>
      </c>
      <c r="M22" s="170">
        <f t="shared" ref="M22:O22" si="2">SUM(M17:M21)</f>
        <v>363.63499999999999</v>
      </c>
      <c r="N22" s="170">
        <f t="shared" si="2"/>
        <v>26.866666666666664</v>
      </c>
      <c r="O22" s="170">
        <f t="shared" si="2"/>
        <v>336.76833333333332</v>
      </c>
      <c r="P22" s="170">
        <f>SUM(P17:P21)</f>
        <v>87.89</v>
      </c>
    </row>
    <row r="23" spans="3:18" ht="13.5" customHeight="1" thickBot="1" x14ac:dyDescent="0.4">
      <c r="C23" s="85" t="s">
        <v>123</v>
      </c>
      <c r="D23" s="126" t="s">
        <v>120</v>
      </c>
      <c r="E23" s="126"/>
      <c r="F23" s="127"/>
    </row>
    <row r="24" spans="3:18" x14ac:dyDescent="0.35">
      <c r="C24" s="85" t="s">
        <v>125</v>
      </c>
      <c r="D24" s="115" t="s">
        <v>108</v>
      </c>
      <c r="E24" s="115"/>
      <c r="F24" s="116"/>
      <c r="L24" s="161"/>
      <c r="M24" s="162"/>
      <c r="N24" s="162"/>
      <c r="O24" s="162"/>
      <c r="P24" s="163"/>
      <c r="Q24" s="157" t="s">
        <v>141</v>
      </c>
      <c r="R24" s="157" t="s">
        <v>142</v>
      </c>
    </row>
    <row r="25" spans="3:18" x14ac:dyDescent="0.35">
      <c r="C25" s="85" t="s">
        <v>126</v>
      </c>
      <c r="D25" s="137" t="s">
        <v>67</v>
      </c>
      <c r="E25" s="100">
        <f>IF(D25=$K$7,(VLOOKUP(D28,$P$4:$T$14,3,FALSE)),IF(D25=$K$8,(VLOOKUP(D28,$P$4:T$14,4,FALSE)),(VLOOKUP(D28,$P$4:T$14,5,FALSE))))</f>
        <v>15.65</v>
      </c>
      <c r="F25" s="136">
        <v>1</v>
      </c>
      <c r="L25" s="164" t="s">
        <v>135</v>
      </c>
      <c r="M25" s="165"/>
      <c r="N25" s="165"/>
      <c r="O25" s="165"/>
      <c r="P25" s="166"/>
      <c r="Q25" s="168">
        <f>1.2*480000*9/(1000*360)</f>
        <v>14.4</v>
      </c>
      <c r="R25" s="168">
        <f>1.2*1155000*9/(1000*360)</f>
        <v>34.65</v>
      </c>
    </row>
    <row r="26" spans="3:18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366</v>
      </c>
      <c r="L26" s="164" t="s">
        <v>136</v>
      </c>
      <c r="M26" s="165"/>
      <c r="N26" s="165"/>
      <c r="O26" s="165"/>
      <c r="P26" s="166"/>
      <c r="Q26" s="168">
        <f>1.2*(38000*9+32000)/(1000*360)</f>
        <v>1.2466666666666666</v>
      </c>
      <c r="R26" s="168">
        <f>1.2*(40000*9+32000)/(1000*360)</f>
        <v>1.3066666666666666</v>
      </c>
    </row>
    <row r="27" spans="3:18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60</v>
      </c>
      <c r="L27" s="152"/>
      <c r="M27" s="152"/>
      <c r="N27" s="152"/>
      <c r="P27" s="152"/>
      <c r="Q27" s="151" t="s">
        <v>137</v>
      </c>
      <c r="R27" s="151"/>
    </row>
    <row r="28" spans="3:18" ht="27" thickBot="1" x14ac:dyDescent="0.4">
      <c r="C28" s="86" t="s">
        <v>131</v>
      </c>
      <c r="D28" s="138" t="s">
        <v>103</v>
      </c>
      <c r="E28" s="118">
        <f>VLOOKUP(D28,$P$4:$T$14,2,FALSE)</f>
        <v>0.2767</v>
      </c>
      <c r="F28" s="123">
        <f>(((F26/366)*F25*E28*E25)*1000)-(F27*E27*E26)</f>
        <v>4315.9112599999999</v>
      </c>
    </row>
    <row r="29" spans="3:18" ht="13.5" customHeight="1" x14ac:dyDescent="0.35">
      <c r="C29" s="85" t="s">
        <v>130</v>
      </c>
    </row>
    <row r="30" spans="3:18" ht="8.5" customHeight="1" thickBot="1" x14ac:dyDescent="0.4">
      <c r="C30" s="87"/>
      <c r="D30" s="96"/>
      <c r="E30" s="89"/>
      <c r="F30" s="89"/>
      <c r="G30" s="109"/>
      <c r="H30" s="90"/>
    </row>
    <row r="31" spans="3:18" ht="7.5" customHeight="1" x14ac:dyDescent="0.35">
      <c r="D31" s="89"/>
      <c r="E31" s="89"/>
      <c r="F31" s="89"/>
      <c r="G31" s="105"/>
      <c r="H31" s="90"/>
    </row>
    <row r="32" spans="3:18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/>
  <mergeCells count="9">
    <mergeCell ref="L24:P24"/>
    <mergeCell ref="O15:O16"/>
    <mergeCell ref="M15:M16"/>
    <mergeCell ref="N15:N16"/>
    <mergeCell ref="P15:P16"/>
    <mergeCell ref="H20:I21"/>
    <mergeCell ref="D18:F18"/>
    <mergeCell ref="C2:F2"/>
    <mergeCell ref="L15:L16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Eke, Iheanyi F SPDC-UPC/G/UR</cp:lastModifiedBy>
  <dcterms:created xsi:type="dcterms:W3CDTF">2019-03-08T09:08:42Z</dcterms:created>
  <dcterms:modified xsi:type="dcterms:W3CDTF">2020-05-11T18:07:42Z</dcterms:modified>
</cp:coreProperties>
</file>